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embeddings/oleObject1.bin" ContentType="application/vnd.openxmlformats-officedocument.oleObject"/>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DEPARTAMENTO DE ENGENHARIA\BOM JARDIM\2026\Construção de Creche 10 Salas Gov do PE_Umari\Orçamento Data_Base_04_2025\"/>
    </mc:Choice>
  </mc:AlternateContent>
  <xr:revisionPtr revIDLastSave="0" documentId="13_ncr:1_{B3D4FF66-AC21-4839-A95A-EF9E9F3E718B}" xr6:coauthVersionLast="47" xr6:coauthVersionMax="47" xr10:uidLastSave="{00000000-0000-0000-0000-000000000000}"/>
  <bookViews>
    <workbookView xWindow="-108" yWindow="-108" windowWidth="23256" windowHeight="12456" xr2:uid="{00000000-000D-0000-FFFF-FFFF00000000}"/>
  </bookViews>
  <sheets>
    <sheet name="Resumo do Orçamento - Vantajoso" sheetId="1" r:id="rId1"/>
    <sheet name="Sintético c MO" sheetId="2" state="hidden" r:id="rId2"/>
    <sheet name="Sintético c MO MAT" sheetId="3" state="hidden" r:id="rId3"/>
    <sheet name="Sintético c MO MAT EQ" sheetId="4" state="hidden" r:id="rId4"/>
    <sheet name="Orçamento Analítico" sheetId="5" state="hidden" r:id="rId5"/>
    <sheet name="Orçamento Sintético" sheetId="8" r:id="rId6"/>
    <sheet name="MC - CRECHE 10 SALAS RASA" sheetId="13" r:id="rId7"/>
    <sheet name="CPUs" sheetId="6" r:id="rId8"/>
    <sheet name="BDI_EDIFICACOES_20,50%_SEM" sheetId="12" r:id="rId9"/>
    <sheet name="CRONOGRAMA FISICO FINANCEIRO" sheetId="9" r:id="rId10"/>
    <sheet name="_RESUMO COMPARATIVO_" sheetId="11" r:id="rId11"/>
    <sheet name="COMP_ENCARGOS_SOCIAIS_SEM_D" sheetId="10" r:id="rId12"/>
    <sheet name="Curva ABC Serv. c Preço Unit." sheetId="7"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C" localSheetId="8">#REF!</definedName>
    <definedName name="\C" localSheetId="11">#REF!</definedName>
    <definedName name="\C" localSheetId="6">#REF!</definedName>
    <definedName name="\C">#REF!</definedName>
    <definedName name="\d" localSheetId="11">#N/A</definedName>
    <definedName name="\D" localSheetId="9">#REF!</definedName>
    <definedName name="\D" localSheetId="6">#REF!</definedName>
    <definedName name="\d">#N/A</definedName>
    <definedName name="\f">#N/A</definedName>
    <definedName name="\G" localSheetId="8">#REF!</definedName>
    <definedName name="\G" localSheetId="11">#REF!</definedName>
    <definedName name="\G" localSheetId="6">#REF!</definedName>
    <definedName name="\G">#REF!</definedName>
    <definedName name="\I" localSheetId="8">#REF!</definedName>
    <definedName name="\I" localSheetId="11">#REF!</definedName>
    <definedName name="\I" localSheetId="6">#REF!</definedName>
    <definedName name="\I">#REF!</definedName>
    <definedName name="\l" localSheetId="8">#REF!</definedName>
    <definedName name="\l" localSheetId="11">#REF!</definedName>
    <definedName name="\l" localSheetId="6">#REF!</definedName>
    <definedName name="\l">#REF!</definedName>
    <definedName name="\M" localSheetId="8">#REF!</definedName>
    <definedName name="\M" localSheetId="11">#REF!</definedName>
    <definedName name="\M" localSheetId="6">#REF!</definedName>
    <definedName name="\M">#REF!</definedName>
    <definedName name="\p" localSheetId="11">#N/A</definedName>
    <definedName name="\P" localSheetId="9">#REF!</definedName>
    <definedName name="\P" localSheetId="6">#REF!</definedName>
    <definedName name="\p">#N/A</definedName>
    <definedName name="\q" localSheetId="8">#REF!</definedName>
    <definedName name="\q" localSheetId="11">#REF!</definedName>
    <definedName name="\q" localSheetId="6">#REF!</definedName>
    <definedName name="\q">#REF!</definedName>
    <definedName name="\R" localSheetId="8">#REF!</definedName>
    <definedName name="\R" localSheetId="11">#REF!</definedName>
    <definedName name="\R" localSheetId="6">#REF!</definedName>
    <definedName name="\R">#REF!</definedName>
    <definedName name="\s" localSheetId="8">#REF!</definedName>
    <definedName name="\s" localSheetId="11">#REF!</definedName>
    <definedName name="\s" localSheetId="6">#REF!</definedName>
    <definedName name="\s">#REF!</definedName>
    <definedName name="\t" localSheetId="8">#REF!</definedName>
    <definedName name="\t" localSheetId="11">#REF!</definedName>
    <definedName name="\t" localSheetId="6">#REF!</definedName>
    <definedName name="\t">#REF!</definedName>
    <definedName name="\Y" localSheetId="8">#REF!</definedName>
    <definedName name="\Y" localSheetId="11">#REF!</definedName>
    <definedName name="\Y" localSheetId="6">#REF!</definedName>
    <definedName name="\Y">#REF!</definedName>
    <definedName name="_" localSheetId="8">#REF!</definedName>
    <definedName name="_" localSheetId="11">#REF!</definedName>
    <definedName name="_" localSheetId="6">#REF!</definedName>
    <definedName name="_">#REF!</definedName>
    <definedName name="___\C" localSheetId="8">#REF!</definedName>
    <definedName name="___\C" localSheetId="11">#REF!</definedName>
    <definedName name="___\C" localSheetId="6">#REF!</definedName>
    <definedName name="___\C">#REF!</definedName>
    <definedName name="___\D" localSheetId="8">#REF!</definedName>
    <definedName name="___\D" localSheetId="11">#REF!</definedName>
    <definedName name="___\D" localSheetId="6">#REF!</definedName>
    <definedName name="___\D">#REF!</definedName>
    <definedName name="___\G" localSheetId="8">#REF!</definedName>
    <definedName name="___\G" localSheetId="11">#REF!</definedName>
    <definedName name="___\G" localSheetId="6">#REF!</definedName>
    <definedName name="___\G">#REF!</definedName>
    <definedName name="___\I" localSheetId="8">#REF!</definedName>
    <definedName name="___\I" localSheetId="11">#REF!</definedName>
    <definedName name="___\I" localSheetId="6">#REF!</definedName>
    <definedName name="___\I">#REF!</definedName>
    <definedName name="___\l" localSheetId="8">#REF!</definedName>
    <definedName name="___\l" localSheetId="11">#REF!</definedName>
    <definedName name="___\l" localSheetId="6">#REF!</definedName>
    <definedName name="___\l">#REF!</definedName>
    <definedName name="___\M" localSheetId="8">#REF!</definedName>
    <definedName name="___\M" localSheetId="11">#REF!</definedName>
    <definedName name="___\M" localSheetId="6">#REF!</definedName>
    <definedName name="___\M">#REF!</definedName>
    <definedName name="___\P" localSheetId="8">#REF!</definedName>
    <definedName name="___\P" localSheetId="11">#REF!</definedName>
    <definedName name="___\P" localSheetId="6">#REF!</definedName>
    <definedName name="___\P">#REF!</definedName>
    <definedName name="___\q" localSheetId="8">#REF!</definedName>
    <definedName name="___\q" localSheetId="11">#REF!</definedName>
    <definedName name="___\q" localSheetId="6">#REF!</definedName>
    <definedName name="___\q">#REF!</definedName>
    <definedName name="___\R" localSheetId="8">#REF!</definedName>
    <definedName name="___\R" localSheetId="11">#REF!</definedName>
    <definedName name="___\R" localSheetId="6">#REF!</definedName>
    <definedName name="___\R">#REF!</definedName>
    <definedName name="___\s" localSheetId="8">#REF!</definedName>
    <definedName name="___\s" localSheetId="11">#REF!</definedName>
    <definedName name="___\s" localSheetId="6">#REF!</definedName>
    <definedName name="___\s">#REF!</definedName>
    <definedName name="___\t" localSheetId="8">#REF!</definedName>
    <definedName name="___\t" localSheetId="11">#REF!</definedName>
    <definedName name="___\t" localSheetId="6">#REF!</definedName>
    <definedName name="___\t">#REF!</definedName>
    <definedName name="___\Y" localSheetId="8">#REF!</definedName>
    <definedName name="___\Y" localSheetId="11">#REF!</definedName>
    <definedName name="___\Y" localSheetId="6">#REF!</definedName>
    <definedName name="___\Y">#REF!</definedName>
    <definedName name="_____________________________________Ext2" localSheetId="8">#REF!</definedName>
    <definedName name="_____________________________________Ext2" localSheetId="11">#REF!</definedName>
    <definedName name="_____________________________________Ext2" localSheetId="6">#REF!</definedName>
    <definedName name="_____________________________________Ext2">#REF!</definedName>
    <definedName name="_________________________________CC709" localSheetId="8">#REF!</definedName>
    <definedName name="_________________________________CC709" localSheetId="11">#REF!</definedName>
    <definedName name="_________________________________CC709" localSheetId="6">#REF!</definedName>
    <definedName name="_________________________________CC709">#REF!</definedName>
    <definedName name="________________________________Ext2" localSheetId="8">#REF!</definedName>
    <definedName name="________________________________Ext2" localSheetId="11">#REF!</definedName>
    <definedName name="________________________________Ext2" localSheetId="6">#REF!</definedName>
    <definedName name="________________________________Ext2">#REF!</definedName>
    <definedName name="______________________________Ext2" localSheetId="8">#REF!</definedName>
    <definedName name="______________________________Ext2" localSheetId="11">#REF!</definedName>
    <definedName name="______________________________Ext2" localSheetId="6">#REF!</definedName>
    <definedName name="______________________________Ext2">#REF!</definedName>
    <definedName name="_____________________________PL1" localSheetId="8">#REF!</definedName>
    <definedName name="_____________________________PL1" localSheetId="11">#REF!</definedName>
    <definedName name="_____________________________PL1" localSheetId="6">#REF!</definedName>
    <definedName name="_____________________________PL1">#REF!</definedName>
    <definedName name="____________________________CC709" localSheetId="8">#REF!</definedName>
    <definedName name="____________________________CC709" localSheetId="11">#REF!</definedName>
    <definedName name="____________________________CC709" localSheetId="6">#REF!</definedName>
    <definedName name="____________________________CC709">#REF!</definedName>
    <definedName name="____________________________PL1" localSheetId="8">#REF!</definedName>
    <definedName name="____________________________PL1" localSheetId="11">#REF!</definedName>
    <definedName name="____________________________PL1" localSheetId="6">#REF!</definedName>
    <definedName name="____________________________PL1">#REF!</definedName>
    <definedName name="___________________________PL1" localSheetId="8">#REF!</definedName>
    <definedName name="___________________________PL1" localSheetId="11">#REF!</definedName>
    <definedName name="___________________________PL1" localSheetId="6">#REF!</definedName>
    <definedName name="___________________________PL1">#REF!</definedName>
    <definedName name="__________________________PL1" localSheetId="8">#REF!</definedName>
    <definedName name="__________________________PL1" localSheetId="11">#REF!</definedName>
    <definedName name="__________________________PL1" localSheetId="6">#REF!</definedName>
    <definedName name="__________________________PL1">#REF!</definedName>
    <definedName name="_________________________PL1" localSheetId="8">#REF!</definedName>
    <definedName name="_________________________PL1" localSheetId="11">#REF!</definedName>
    <definedName name="_________________________PL1" localSheetId="6">#REF!</definedName>
    <definedName name="_________________________PL1">#REF!</definedName>
    <definedName name="________________________PL1" localSheetId="8">#REF!</definedName>
    <definedName name="________________________PL1" localSheetId="11">#REF!</definedName>
    <definedName name="________________________PL1" localSheetId="6">#REF!</definedName>
    <definedName name="________________________PL1">#REF!</definedName>
    <definedName name="_______________________PL1" localSheetId="8">#REF!</definedName>
    <definedName name="_______________________PL1" localSheetId="11">#REF!</definedName>
    <definedName name="_______________________PL1" localSheetId="6">#REF!</definedName>
    <definedName name="_______________________PL1">#REF!</definedName>
    <definedName name="______________________PL1" localSheetId="8">#REF!</definedName>
    <definedName name="______________________PL1" localSheetId="11">#REF!</definedName>
    <definedName name="______________________PL1" localSheetId="6">#REF!</definedName>
    <definedName name="______________________PL1">#REF!</definedName>
    <definedName name="______________________r" localSheetId="8">#REF!</definedName>
    <definedName name="______________________r" localSheetId="11">#REF!</definedName>
    <definedName name="______________________r" localSheetId="6">#REF!</definedName>
    <definedName name="______________________r">#REF!</definedName>
    <definedName name="_____________________Ext2" localSheetId="8">#REF!</definedName>
    <definedName name="_____________________Ext2" localSheetId="11">#REF!</definedName>
    <definedName name="_____________________Ext2" localSheetId="6">#REF!</definedName>
    <definedName name="_____________________Ext2">#REF!</definedName>
    <definedName name="_____________________PL1" localSheetId="8">#REF!</definedName>
    <definedName name="_____________________PL1" localSheetId="11">#REF!</definedName>
    <definedName name="_____________________PL1" localSheetId="6">#REF!</definedName>
    <definedName name="_____________________PL1">#REF!</definedName>
    <definedName name="_____________________r" localSheetId="8">#REF!</definedName>
    <definedName name="_____________________r" localSheetId="11">#REF!</definedName>
    <definedName name="_____________________r" localSheetId="6">#REF!</definedName>
    <definedName name="_____________________r">#REF!</definedName>
    <definedName name="____________________Ext2" localSheetId="8">#REF!</definedName>
    <definedName name="____________________Ext2" localSheetId="11">#REF!</definedName>
    <definedName name="____________________Ext2" localSheetId="6">#REF!</definedName>
    <definedName name="____________________Ext2">#REF!</definedName>
    <definedName name="____________________PL1" localSheetId="8">#REF!</definedName>
    <definedName name="____________________PL1" localSheetId="11">#REF!</definedName>
    <definedName name="____________________PL1" localSheetId="6">#REF!</definedName>
    <definedName name="____________________PL1">#REF!</definedName>
    <definedName name="____________________r" localSheetId="8">#REF!</definedName>
    <definedName name="____________________r" localSheetId="11">#REF!</definedName>
    <definedName name="____________________r" localSheetId="6">#REF!</definedName>
    <definedName name="____________________r">#REF!</definedName>
    <definedName name="___________________CC709" localSheetId="8">#REF!</definedName>
    <definedName name="___________________CC709" localSheetId="11">#REF!</definedName>
    <definedName name="___________________CC709" localSheetId="6">#REF!</definedName>
    <definedName name="___________________CC709">#REF!</definedName>
    <definedName name="___________________Ext2" localSheetId="8">#REF!</definedName>
    <definedName name="___________________Ext2" localSheetId="11">#REF!</definedName>
    <definedName name="___________________Ext2" localSheetId="6">#REF!</definedName>
    <definedName name="___________________Ext2">#REF!</definedName>
    <definedName name="___________________KM406407" localSheetId="8">#REF!</definedName>
    <definedName name="___________________KM406407" localSheetId="11">#REF!</definedName>
    <definedName name="___________________KM406407" localSheetId="6">#REF!</definedName>
    <definedName name="___________________KM406407">#REF!</definedName>
    <definedName name="___________________OUT98" localSheetId="8">#REF!</definedName>
    <definedName name="___________________OUT98" localSheetId="11">#REF!</definedName>
    <definedName name="___________________OUT98" localSheetId="6">#REF!</definedName>
    <definedName name="___________________OUT98">#REF!</definedName>
    <definedName name="___________________PL1" localSheetId="8">#REF!</definedName>
    <definedName name="___________________PL1" localSheetId="11">#REF!</definedName>
    <definedName name="___________________PL1" localSheetId="6">#REF!</definedName>
    <definedName name="___________________PL1">#REF!</definedName>
    <definedName name="___________________r" localSheetId="8">#REF!</definedName>
    <definedName name="___________________r" localSheetId="11">#REF!</definedName>
    <definedName name="___________________r" localSheetId="6">#REF!</definedName>
    <definedName name="___________________r">#REF!</definedName>
    <definedName name="__________________Ext2" localSheetId="8">#REF!</definedName>
    <definedName name="__________________Ext2" localSheetId="11">#REF!</definedName>
    <definedName name="__________________Ext2" localSheetId="6">#REF!</definedName>
    <definedName name="__________________Ext2">#REF!</definedName>
    <definedName name="__________________KM406407" localSheetId="8">#REF!</definedName>
    <definedName name="__________________KM406407" localSheetId="11">#REF!</definedName>
    <definedName name="__________________KM406407" localSheetId="6">#REF!</definedName>
    <definedName name="__________________KM406407">#REF!</definedName>
    <definedName name="__________________OUT98" localSheetId="8">#REF!</definedName>
    <definedName name="__________________OUT98" localSheetId="11">#REF!</definedName>
    <definedName name="__________________OUT98" localSheetId="6">#REF!</definedName>
    <definedName name="__________________OUT98">#REF!</definedName>
    <definedName name="__________________PL1" localSheetId="8">#REF!</definedName>
    <definedName name="__________________PL1" localSheetId="11">#REF!</definedName>
    <definedName name="__________________PL1" localSheetId="6">#REF!</definedName>
    <definedName name="__________________PL1">#REF!</definedName>
    <definedName name="__________________r" localSheetId="8">#REF!</definedName>
    <definedName name="__________________r" localSheetId="11">#REF!</definedName>
    <definedName name="__________________r" localSheetId="6">#REF!</definedName>
    <definedName name="__________________r">#REF!</definedName>
    <definedName name="_________________Ext2" localSheetId="8">#REF!</definedName>
    <definedName name="_________________Ext2" localSheetId="11">#REF!</definedName>
    <definedName name="_________________Ext2" localSheetId="6">#REF!</definedName>
    <definedName name="_________________Ext2">#REF!</definedName>
    <definedName name="_________________KM406407" localSheetId="8">#REF!</definedName>
    <definedName name="_________________KM406407" localSheetId="11">#REF!</definedName>
    <definedName name="_________________KM406407" localSheetId="6">#REF!</definedName>
    <definedName name="_________________KM406407">#REF!</definedName>
    <definedName name="_________________OUT98" localSheetId="8">#REF!</definedName>
    <definedName name="_________________OUT98" localSheetId="11">#REF!</definedName>
    <definedName name="_________________OUT98" localSheetId="6">#REF!</definedName>
    <definedName name="_________________OUT98">#REF!</definedName>
    <definedName name="_________________PL1" localSheetId="8">#REF!</definedName>
    <definedName name="_________________PL1" localSheetId="11">#REF!</definedName>
    <definedName name="_________________PL1" localSheetId="6">#REF!</definedName>
    <definedName name="_________________PL1">#REF!</definedName>
    <definedName name="_________________r" localSheetId="8">#REF!</definedName>
    <definedName name="_________________r" localSheetId="11">#REF!</definedName>
    <definedName name="_________________r" localSheetId="6">#REF!</definedName>
    <definedName name="_________________r">#REF!</definedName>
    <definedName name="________________Ext2" localSheetId="8">#REF!</definedName>
    <definedName name="________________Ext2" localSheetId="11">#REF!</definedName>
    <definedName name="________________Ext2" localSheetId="6">#REF!</definedName>
    <definedName name="________________Ext2">#REF!</definedName>
    <definedName name="________________KM406407" localSheetId="8">#REF!</definedName>
    <definedName name="________________KM406407" localSheetId="11">#REF!</definedName>
    <definedName name="________________KM406407" localSheetId="6">#REF!</definedName>
    <definedName name="________________KM406407">#REF!</definedName>
    <definedName name="________________OUT98" localSheetId="8">#REF!</definedName>
    <definedName name="________________OUT98" localSheetId="11">#REF!</definedName>
    <definedName name="________________OUT98" localSheetId="6">#REF!</definedName>
    <definedName name="________________OUT98">#REF!</definedName>
    <definedName name="________________PL1" localSheetId="8">#REF!</definedName>
    <definedName name="________________PL1" localSheetId="11">#REF!</definedName>
    <definedName name="________________PL1" localSheetId="6">#REF!</definedName>
    <definedName name="________________PL1">#REF!</definedName>
    <definedName name="________________r" localSheetId="8">#REF!</definedName>
    <definedName name="________________r" localSheetId="11">#REF!</definedName>
    <definedName name="________________r" localSheetId="6">#REF!</definedName>
    <definedName name="________________r">#REF!</definedName>
    <definedName name="_______________CC709" localSheetId="8">#REF!</definedName>
    <definedName name="_______________CC709" localSheetId="11">#REF!</definedName>
    <definedName name="_______________CC709" localSheetId="6">#REF!</definedName>
    <definedName name="_______________CC709">#REF!</definedName>
    <definedName name="_______________DND2" localSheetId="8">#REF!</definedName>
    <definedName name="_______________DND2" localSheetId="11">#REF!</definedName>
    <definedName name="_______________DND2" localSheetId="6">#REF!</definedName>
    <definedName name="_______________DND2">#REF!</definedName>
    <definedName name="_______________Ext2" localSheetId="8">#REF!</definedName>
    <definedName name="_______________Ext2" localSheetId="11">#REF!</definedName>
    <definedName name="_______________Ext2" localSheetId="6">#REF!</definedName>
    <definedName name="_______________Ext2">#REF!</definedName>
    <definedName name="_______________KM406407" localSheetId="8">#REF!</definedName>
    <definedName name="_______________KM406407" localSheetId="11">#REF!</definedName>
    <definedName name="_______________KM406407" localSheetId="6">#REF!</definedName>
    <definedName name="_______________KM406407">#REF!</definedName>
    <definedName name="_______________OUT98" localSheetId="8">#REF!</definedName>
    <definedName name="_______________OUT98" localSheetId="11">#REF!</definedName>
    <definedName name="_______________OUT98" localSheetId="6">#REF!</definedName>
    <definedName name="_______________OUT98">#REF!</definedName>
    <definedName name="_______________PL1" localSheetId="8">#REF!</definedName>
    <definedName name="_______________PL1" localSheetId="11">#REF!</definedName>
    <definedName name="_______________PL1" localSheetId="6">#REF!</definedName>
    <definedName name="_______________PL1">#REF!</definedName>
    <definedName name="______________CC709" localSheetId="8">#REF!</definedName>
    <definedName name="______________CC709" localSheetId="11">#REF!</definedName>
    <definedName name="______________CC709" localSheetId="6">#REF!</definedName>
    <definedName name="______________CC709">#REF!</definedName>
    <definedName name="______________Ext2" localSheetId="8">#REF!</definedName>
    <definedName name="______________Ext2" localSheetId="11">#REF!</definedName>
    <definedName name="______________Ext2" localSheetId="6">#REF!</definedName>
    <definedName name="______________Ext2">#REF!</definedName>
    <definedName name="______________KM406407" localSheetId="8">#REF!</definedName>
    <definedName name="______________KM406407" localSheetId="11">#REF!</definedName>
    <definedName name="______________KM406407" localSheetId="6">#REF!</definedName>
    <definedName name="______________KM406407">#REF!</definedName>
    <definedName name="______________OUT98" localSheetId="8">#REF!</definedName>
    <definedName name="______________OUT98" localSheetId="11">#REF!</definedName>
    <definedName name="______________OUT98" localSheetId="6">#REF!</definedName>
    <definedName name="______________OUT98">#REF!</definedName>
    <definedName name="______________PL1" localSheetId="8">#REF!</definedName>
    <definedName name="______________PL1" localSheetId="11">#REF!</definedName>
    <definedName name="______________PL1" localSheetId="6">#REF!</definedName>
    <definedName name="______________PL1">#REF!</definedName>
    <definedName name="______________r" localSheetId="8">#REF!</definedName>
    <definedName name="______________r" localSheetId="11">#REF!</definedName>
    <definedName name="______________r" localSheetId="6">#REF!</definedName>
    <definedName name="______________r">#REF!</definedName>
    <definedName name="_____________DND2" localSheetId="8">#REF!</definedName>
    <definedName name="_____________DND2" localSheetId="11">#REF!</definedName>
    <definedName name="_____________DND2" localSheetId="6">#REF!</definedName>
    <definedName name="_____________DND2">#REF!</definedName>
    <definedName name="_____________Ext2" localSheetId="8">#REF!</definedName>
    <definedName name="_____________Ext2" localSheetId="11">#REF!</definedName>
    <definedName name="_____________Ext2" localSheetId="6">#REF!</definedName>
    <definedName name="_____________Ext2">#REF!</definedName>
    <definedName name="_____________KM406407" localSheetId="8">#REF!</definedName>
    <definedName name="_____________KM406407" localSheetId="11">#REF!</definedName>
    <definedName name="_____________KM406407" localSheetId="6">#REF!</definedName>
    <definedName name="_____________KM406407">#REF!</definedName>
    <definedName name="_____________OUT98" localSheetId="8">#REF!</definedName>
    <definedName name="_____________OUT98" localSheetId="11">#REF!</definedName>
    <definedName name="_____________OUT98" localSheetId="6">#REF!</definedName>
    <definedName name="_____________OUT98">#REF!</definedName>
    <definedName name="_____________PL1" localSheetId="8">#REF!</definedName>
    <definedName name="_____________PL1" localSheetId="11">#REF!</definedName>
    <definedName name="_____________PL1" localSheetId="6">#REF!</definedName>
    <definedName name="_____________PL1">#REF!</definedName>
    <definedName name="_____________r" localSheetId="8">#REF!</definedName>
    <definedName name="_____________r" localSheetId="11">#REF!</definedName>
    <definedName name="_____________r" localSheetId="6">#REF!</definedName>
    <definedName name="_____________r">#REF!</definedName>
    <definedName name="____________DND2" localSheetId="8">#REF!</definedName>
    <definedName name="____________DND2" localSheetId="11">#REF!</definedName>
    <definedName name="____________DND2" localSheetId="6">#REF!</definedName>
    <definedName name="____________DND2">#REF!</definedName>
    <definedName name="____________Ext2" localSheetId="8">#REF!</definedName>
    <definedName name="____________Ext2" localSheetId="11">#REF!</definedName>
    <definedName name="____________Ext2" localSheetId="6">#REF!</definedName>
    <definedName name="____________Ext2">#REF!</definedName>
    <definedName name="____________ki5" localSheetId="8">#REF!</definedName>
    <definedName name="____________ki5" localSheetId="11">#REF!</definedName>
    <definedName name="____________ki5" localSheetId="6">#REF!</definedName>
    <definedName name="____________ki5">#REF!</definedName>
    <definedName name="____________KM406407" localSheetId="8">#REF!</definedName>
    <definedName name="____________KM406407" localSheetId="11">#REF!</definedName>
    <definedName name="____________KM406407" localSheetId="6">#REF!</definedName>
    <definedName name="____________KM406407">#REF!</definedName>
    <definedName name="____________OUT98" localSheetId="8">#REF!</definedName>
    <definedName name="____________OUT98" localSheetId="11">#REF!</definedName>
    <definedName name="____________OUT98" localSheetId="6">#REF!</definedName>
    <definedName name="____________OUT98">#REF!</definedName>
    <definedName name="____________OUT988" localSheetId="8">#REF!</definedName>
    <definedName name="____________OUT988" localSheetId="11">#REF!</definedName>
    <definedName name="____________OUT988" localSheetId="6">#REF!</definedName>
    <definedName name="____________OUT988">#REF!</definedName>
    <definedName name="____________PL1" localSheetId="8">#REF!</definedName>
    <definedName name="____________PL1" localSheetId="11">#REF!</definedName>
    <definedName name="____________PL1" localSheetId="6">#REF!</definedName>
    <definedName name="____________PL1">#REF!</definedName>
    <definedName name="____________r" localSheetId="8">#REF!</definedName>
    <definedName name="____________r" localSheetId="11">#REF!</definedName>
    <definedName name="____________r" localSheetId="6">#REF!</definedName>
    <definedName name="____________r">#REF!</definedName>
    <definedName name="___________Brz1" localSheetId="8">#REF!</definedName>
    <definedName name="___________Brz1" localSheetId="11">#REF!</definedName>
    <definedName name="___________Brz1" localSheetId="6">#REF!</definedName>
    <definedName name="___________Brz1">#REF!</definedName>
    <definedName name="___________Brz2" localSheetId="8">#REF!</definedName>
    <definedName name="___________Brz2" localSheetId="11">#REF!</definedName>
    <definedName name="___________Brz2" localSheetId="6">#REF!</definedName>
    <definedName name="___________Brz2">#REF!</definedName>
    <definedName name="___________CC709" localSheetId="8">#REF!</definedName>
    <definedName name="___________CC709" localSheetId="11">#REF!</definedName>
    <definedName name="___________CC709" localSheetId="6">#REF!</definedName>
    <definedName name="___________CC709">#REF!</definedName>
    <definedName name="___________eap1" localSheetId="8">#REF!</definedName>
    <definedName name="___________eap1" localSheetId="11">#REF!</definedName>
    <definedName name="___________eap1" localSheetId="6">#REF!</definedName>
    <definedName name="___________eap1">#REF!</definedName>
    <definedName name="___________Ext2" localSheetId="8">#REF!</definedName>
    <definedName name="___________Ext2" localSheetId="11">#REF!</definedName>
    <definedName name="___________Ext2" localSheetId="6">#REF!</definedName>
    <definedName name="___________Ext2">#REF!</definedName>
    <definedName name="___________ki5" localSheetId="8">#REF!</definedName>
    <definedName name="___________ki5" localSheetId="11">#REF!</definedName>
    <definedName name="___________ki5" localSheetId="6">#REF!</definedName>
    <definedName name="___________ki5">#REF!</definedName>
    <definedName name="___________KM406407" localSheetId="8">#REF!</definedName>
    <definedName name="___________KM406407" localSheetId="11">#REF!</definedName>
    <definedName name="___________KM406407" localSheetId="6">#REF!</definedName>
    <definedName name="___________KM406407">#REF!</definedName>
    <definedName name="___________OUT98" localSheetId="8">#REF!</definedName>
    <definedName name="___________OUT98" localSheetId="11">#REF!</definedName>
    <definedName name="___________OUT98" localSheetId="6">#REF!</definedName>
    <definedName name="___________OUT98">#REF!</definedName>
    <definedName name="___________OUT988" localSheetId="8">#REF!</definedName>
    <definedName name="___________OUT988" localSheetId="11">#REF!</definedName>
    <definedName name="___________OUT988" localSheetId="6">#REF!</definedName>
    <definedName name="___________OUT988">#REF!</definedName>
    <definedName name="___________OUT9888" localSheetId="8">#REF!</definedName>
    <definedName name="___________OUT9888" localSheetId="11">#REF!</definedName>
    <definedName name="___________OUT9888" localSheetId="6">#REF!</definedName>
    <definedName name="___________OUT9888">#REF!</definedName>
    <definedName name="___________PL1" localSheetId="8">#REF!</definedName>
    <definedName name="___________PL1" localSheetId="11">#REF!</definedName>
    <definedName name="___________PL1" localSheetId="6">#REF!</definedName>
    <definedName name="___________PL1">#REF!</definedName>
    <definedName name="___________r" localSheetId="8">#REF!</definedName>
    <definedName name="___________r" localSheetId="11">#REF!</definedName>
    <definedName name="___________r" localSheetId="6">#REF!</definedName>
    <definedName name="___________r">#REF!</definedName>
    <definedName name="__________DND2" localSheetId="8">#REF!</definedName>
    <definedName name="__________DND2" localSheetId="11">#REF!</definedName>
    <definedName name="__________DND2" localSheetId="6">#REF!</definedName>
    <definedName name="__________DND2">#REF!</definedName>
    <definedName name="__________eap1" localSheetId="8">#REF!</definedName>
    <definedName name="__________eap1" localSheetId="11">#REF!</definedName>
    <definedName name="__________eap1" localSheetId="6">#REF!</definedName>
    <definedName name="__________eap1">#REF!</definedName>
    <definedName name="__________Ext2" localSheetId="8">#REF!</definedName>
    <definedName name="__________Ext2" localSheetId="11">#REF!</definedName>
    <definedName name="__________Ext2" localSheetId="6">#REF!</definedName>
    <definedName name="__________Ext2">#REF!</definedName>
    <definedName name="__________Fev1" localSheetId="8">#REF!</definedName>
    <definedName name="__________Fev1" localSheetId="11">#REF!</definedName>
    <definedName name="__________Fev1" localSheetId="6">#REF!</definedName>
    <definedName name="__________Fev1">#REF!</definedName>
    <definedName name="__________Jan1" localSheetId="8">#REF!</definedName>
    <definedName name="__________Jan1" localSheetId="11">#REF!</definedName>
    <definedName name="__________Jan1" localSheetId="6">#REF!</definedName>
    <definedName name="__________Jan1">#REF!</definedName>
    <definedName name="__________ki5" localSheetId="8">#REF!</definedName>
    <definedName name="__________ki5" localSheetId="11">#REF!</definedName>
    <definedName name="__________ki5" localSheetId="6">#REF!</definedName>
    <definedName name="__________ki5">#REF!</definedName>
    <definedName name="__________KM406407" localSheetId="8">#REF!</definedName>
    <definedName name="__________KM406407" localSheetId="11">#REF!</definedName>
    <definedName name="__________KM406407" localSheetId="6">#REF!</definedName>
    <definedName name="__________KM406407">#REF!</definedName>
    <definedName name="__________Mar1" localSheetId="8">#REF!</definedName>
    <definedName name="__________Mar1" localSheetId="11">#REF!</definedName>
    <definedName name="__________Mar1" localSheetId="6">#REF!</definedName>
    <definedName name="__________Mar1">#REF!</definedName>
    <definedName name="__________OUT98" localSheetId="8">#REF!</definedName>
    <definedName name="__________OUT98" localSheetId="11">#REF!</definedName>
    <definedName name="__________OUT98" localSheetId="6">#REF!</definedName>
    <definedName name="__________OUT98">#REF!</definedName>
    <definedName name="__________PL1" localSheetId="8">#REF!</definedName>
    <definedName name="__________PL1" localSheetId="11">#REF!</definedName>
    <definedName name="__________PL1" localSheetId="6">#REF!</definedName>
    <definedName name="__________PL1">#REF!</definedName>
    <definedName name="__________r" localSheetId="8">#REF!</definedName>
    <definedName name="__________r" localSheetId="11">#REF!</definedName>
    <definedName name="__________r" localSheetId="6">#REF!</definedName>
    <definedName name="__________r">#REF!</definedName>
    <definedName name="_________A1" localSheetId="8">#REF!</definedName>
    <definedName name="_________A1" localSheetId="11">#REF!</definedName>
    <definedName name="_________A1" localSheetId="6">#REF!</definedName>
    <definedName name="_________A1">#REF!</definedName>
    <definedName name="_________A10" localSheetId="8">#REF!</definedName>
    <definedName name="_________A10" localSheetId="11">#REF!</definedName>
    <definedName name="_________A10" localSheetId="6">#REF!</definedName>
    <definedName name="_________A10">#REF!</definedName>
    <definedName name="_________A11" localSheetId="8">#REF!</definedName>
    <definedName name="_________A11" localSheetId="11">#REF!</definedName>
    <definedName name="_________A11" localSheetId="6">#REF!</definedName>
    <definedName name="_________A11">#REF!</definedName>
    <definedName name="_________A12" localSheetId="8">#REF!</definedName>
    <definedName name="_________A12" localSheetId="11">#REF!</definedName>
    <definedName name="_________A12" localSheetId="6">#REF!</definedName>
    <definedName name="_________A12">#REF!</definedName>
    <definedName name="_________A13" localSheetId="8">#REF!</definedName>
    <definedName name="_________A13" localSheetId="11">#REF!</definedName>
    <definedName name="_________A13" localSheetId="6">#REF!</definedName>
    <definedName name="_________A13">#REF!</definedName>
    <definedName name="_________A14" localSheetId="8">#REF!</definedName>
    <definedName name="_________A14" localSheetId="11">#REF!</definedName>
    <definedName name="_________A14" localSheetId="6">#REF!</definedName>
    <definedName name="_________A14">#REF!</definedName>
    <definedName name="_________A15" localSheetId="8">#REF!</definedName>
    <definedName name="_________A15" localSheetId="11">#REF!</definedName>
    <definedName name="_________A15" localSheetId="6">#REF!</definedName>
    <definedName name="_________A15">#REF!</definedName>
    <definedName name="_________A16" localSheetId="8">#REF!</definedName>
    <definedName name="_________A16" localSheetId="11">#REF!</definedName>
    <definedName name="_________A16" localSheetId="6">#REF!</definedName>
    <definedName name="_________A16">#REF!</definedName>
    <definedName name="_________A17" localSheetId="8">#REF!</definedName>
    <definedName name="_________A17" localSheetId="11">#REF!</definedName>
    <definedName name="_________A17" localSheetId="6">#REF!</definedName>
    <definedName name="_________A17">#REF!</definedName>
    <definedName name="_________A19" localSheetId="8">#REF!</definedName>
    <definedName name="_________A19" localSheetId="11">#REF!</definedName>
    <definedName name="_________A19" localSheetId="6">#REF!</definedName>
    <definedName name="_________A19">#REF!</definedName>
    <definedName name="_________A2" localSheetId="8">#REF!</definedName>
    <definedName name="_________A2" localSheetId="11">#REF!</definedName>
    <definedName name="_________A2" localSheetId="6">#REF!</definedName>
    <definedName name="_________A2">#REF!</definedName>
    <definedName name="_________A20" localSheetId="8">#REF!</definedName>
    <definedName name="_________A20" localSheetId="11">#REF!</definedName>
    <definedName name="_________A20" localSheetId="6">#REF!</definedName>
    <definedName name="_________A20">#REF!</definedName>
    <definedName name="_________A21" localSheetId="8">#REF!</definedName>
    <definedName name="_________A21" localSheetId="11">#REF!</definedName>
    <definedName name="_________A21" localSheetId="6">#REF!</definedName>
    <definedName name="_________A21">#REF!</definedName>
    <definedName name="_________A22" localSheetId="8">#REF!</definedName>
    <definedName name="_________A22" localSheetId="11">#REF!</definedName>
    <definedName name="_________A22" localSheetId="6">#REF!</definedName>
    <definedName name="_________A22">#REF!</definedName>
    <definedName name="_________A23" localSheetId="8">#REF!</definedName>
    <definedName name="_________A23" localSheetId="11">#REF!</definedName>
    <definedName name="_________A23" localSheetId="6">#REF!</definedName>
    <definedName name="_________A23">#REF!</definedName>
    <definedName name="_________A24" localSheetId="8">#REF!</definedName>
    <definedName name="_________A24" localSheetId="11">#REF!</definedName>
    <definedName name="_________A24" localSheetId="6">#REF!</definedName>
    <definedName name="_________A24">#REF!</definedName>
    <definedName name="_________A25" localSheetId="8">#REF!</definedName>
    <definedName name="_________A25" localSheetId="11">#REF!</definedName>
    <definedName name="_________A25" localSheetId="6">#REF!</definedName>
    <definedName name="_________A25">#REF!</definedName>
    <definedName name="_________A3" localSheetId="8">#REF!</definedName>
    <definedName name="_________A3" localSheetId="11">#REF!</definedName>
    <definedName name="_________A3" localSheetId="6">#REF!</definedName>
    <definedName name="_________A3">#REF!</definedName>
    <definedName name="_________A4" localSheetId="8">#REF!</definedName>
    <definedName name="_________A4" localSheetId="11">#REF!</definedName>
    <definedName name="_________A4" localSheetId="6">#REF!</definedName>
    <definedName name="_________A4">#REF!</definedName>
    <definedName name="_________A5" localSheetId="8">#REF!</definedName>
    <definedName name="_________A5" localSheetId="11">#REF!</definedName>
    <definedName name="_________A5" localSheetId="6">#REF!</definedName>
    <definedName name="_________A5">#REF!</definedName>
    <definedName name="_________A6" localSheetId="8">#REF!</definedName>
    <definedName name="_________A6" localSheetId="11">#REF!</definedName>
    <definedName name="_________A6" localSheetId="6">#REF!</definedName>
    <definedName name="_________A6">#REF!</definedName>
    <definedName name="_________A7" localSheetId="8">#REF!</definedName>
    <definedName name="_________A7" localSheetId="11">#REF!</definedName>
    <definedName name="_________A7" localSheetId="6">#REF!</definedName>
    <definedName name="_________A7">#REF!</definedName>
    <definedName name="_________A9" localSheetId="8">#REF!</definedName>
    <definedName name="_________A9" localSheetId="11">#REF!</definedName>
    <definedName name="_________A9" localSheetId="6">#REF!</definedName>
    <definedName name="_________A9">#REF!</definedName>
    <definedName name="_________Brz1" localSheetId="8">#REF!</definedName>
    <definedName name="_________Brz1" localSheetId="11">#REF!</definedName>
    <definedName name="_________Brz1" localSheetId="6">#REF!</definedName>
    <definedName name="_________Brz1">#REF!</definedName>
    <definedName name="_________Brz2" localSheetId="8">#REF!</definedName>
    <definedName name="_________Brz2" localSheetId="11">#REF!</definedName>
    <definedName name="_________Brz2" localSheetId="6">#REF!</definedName>
    <definedName name="_________Brz2">#REF!</definedName>
    <definedName name="_________CC709" localSheetId="8">#REF!</definedName>
    <definedName name="_________CC709" localSheetId="11">#REF!</definedName>
    <definedName name="_________CC709" localSheetId="6">#REF!</definedName>
    <definedName name="_________CC709">#REF!</definedName>
    <definedName name="_________DND2" localSheetId="8">#REF!</definedName>
    <definedName name="_________DND2" localSheetId="11">#REF!</definedName>
    <definedName name="_________DND2" localSheetId="6">#REF!</definedName>
    <definedName name="_________DND2">#REF!</definedName>
    <definedName name="_________eap1" localSheetId="8">#REF!</definedName>
    <definedName name="_________eap1" localSheetId="11">#REF!</definedName>
    <definedName name="_________eap1" localSheetId="6">#REF!</definedName>
    <definedName name="_________eap1">#REF!</definedName>
    <definedName name="_________Ext2" localSheetId="8">#REF!</definedName>
    <definedName name="_________Ext2" localSheetId="11">#REF!</definedName>
    <definedName name="_________Ext2" localSheetId="6">#REF!</definedName>
    <definedName name="_________Ext2">#REF!</definedName>
    <definedName name="_________Fev1" localSheetId="8">#REF!</definedName>
    <definedName name="_________Fev1" localSheetId="11">#REF!</definedName>
    <definedName name="_________Fev1" localSheetId="6">#REF!</definedName>
    <definedName name="_________Fev1">#REF!</definedName>
    <definedName name="_________Jan1" localSheetId="8">#REF!</definedName>
    <definedName name="_________Jan1" localSheetId="11">#REF!</definedName>
    <definedName name="_________Jan1" localSheetId="6">#REF!</definedName>
    <definedName name="_________Jan1">#REF!</definedName>
    <definedName name="_________ki5" localSheetId="8">#REF!</definedName>
    <definedName name="_________ki5" localSheetId="11">#REF!</definedName>
    <definedName name="_________ki5" localSheetId="6">#REF!</definedName>
    <definedName name="_________ki5">#REF!</definedName>
    <definedName name="_________KM406407" localSheetId="8">#REF!</definedName>
    <definedName name="_________KM406407" localSheetId="11">#REF!</definedName>
    <definedName name="_________KM406407" localSheetId="6">#REF!</definedName>
    <definedName name="_________KM406407">#REF!</definedName>
    <definedName name="_________Mar1" localSheetId="8">#REF!</definedName>
    <definedName name="_________Mar1" localSheetId="11">#REF!</definedName>
    <definedName name="_________Mar1" localSheetId="6">#REF!</definedName>
    <definedName name="_________Mar1">#REF!</definedName>
    <definedName name="_________MOD01" localSheetId="8">#REF!</definedName>
    <definedName name="_________MOD01" localSheetId="11">#REF!</definedName>
    <definedName name="_________MOD01" localSheetId="6">#REF!</definedName>
    <definedName name="_________MOD01">#REF!</definedName>
    <definedName name="_________OUT98" localSheetId="8">#REF!</definedName>
    <definedName name="_________OUT98" localSheetId="11">#REF!</definedName>
    <definedName name="_________OUT98" localSheetId="6">#REF!</definedName>
    <definedName name="_________OUT98">#REF!</definedName>
    <definedName name="_________OUTT98" localSheetId="8">#REF!</definedName>
    <definedName name="_________OUTT98" localSheetId="11">#REF!</definedName>
    <definedName name="_________OUTT98" localSheetId="6">#REF!</definedName>
    <definedName name="_________OUTT98">#REF!</definedName>
    <definedName name="_________OUTT988" localSheetId="8">#REF!</definedName>
    <definedName name="_________OUTT988" localSheetId="11">#REF!</definedName>
    <definedName name="_________OUTT988" localSheetId="6">#REF!</definedName>
    <definedName name="_________OUTT988">#REF!</definedName>
    <definedName name="_________PL1" localSheetId="8">#REF!</definedName>
    <definedName name="_________PL1" localSheetId="11">#REF!</definedName>
    <definedName name="_________PL1" localSheetId="6">#REF!</definedName>
    <definedName name="_________PL1">#REF!</definedName>
    <definedName name="_________r" localSheetId="8">#REF!</definedName>
    <definedName name="_________r" localSheetId="11">#REF!</definedName>
    <definedName name="_________r" localSheetId="6">#REF!</definedName>
    <definedName name="_________r">#REF!</definedName>
    <definedName name="_________RP1" localSheetId="8">#REF!</definedName>
    <definedName name="_________RP1" localSheetId="11">#REF!</definedName>
    <definedName name="_________RP1" localSheetId="6">#REF!</definedName>
    <definedName name="_________RP1">#REF!</definedName>
    <definedName name="_________sub1" localSheetId="8">#REF!</definedName>
    <definedName name="_________sub1" localSheetId="11">#REF!</definedName>
    <definedName name="_________sub1" localSheetId="6">#REF!</definedName>
    <definedName name="_________sub1">#REF!</definedName>
    <definedName name="_________sub3" localSheetId="8">#REF!</definedName>
    <definedName name="_________sub3" localSheetId="11">#REF!</definedName>
    <definedName name="_________sub3" localSheetId="6">#REF!</definedName>
    <definedName name="_________sub3">#REF!</definedName>
    <definedName name="_________TP10" localSheetId="8">#REF!</definedName>
    <definedName name="_________TP10" localSheetId="11">#REF!</definedName>
    <definedName name="_________TP10" localSheetId="6">#REF!</definedName>
    <definedName name="_________TP10">#REF!</definedName>
    <definedName name="_________TP5" localSheetId="8">#REF!</definedName>
    <definedName name="_________TP5" localSheetId="11">#REF!</definedName>
    <definedName name="_________TP5" localSheetId="6">#REF!</definedName>
    <definedName name="_________TP5">#REF!</definedName>
    <definedName name="________CC709" localSheetId="8">#REF!</definedName>
    <definedName name="________CC709" localSheetId="11">#REF!</definedName>
    <definedName name="________CC709" localSheetId="6">#REF!</definedName>
    <definedName name="________CC709">#REF!</definedName>
    <definedName name="________DIV1004" localSheetId="8">#REF!</definedName>
    <definedName name="________DIV1004" localSheetId="11">#REF!</definedName>
    <definedName name="________DIV1004" localSheetId="6">#REF!</definedName>
    <definedName name="________DIV1004">#REF!</definedName>
    <definedName name="________DIV1015" localSheetId="8">#REF!</definedName>
    <definedName name="________DIV1015" localSheetId="11">#REF!</definedName>
    <definedName name="________DIV1015" localSheetId="6">#REF!</definedName>
    <definedName name="________DIV1015">#REF!</definedName>
    <definedName name="________DIV1039" localSheetId="8">#REF!</definedName>
    <definedName name="________DIV1039" localSheetId="11">#REF!</definedName>
    <definedName name="________DIV1039" localSheetId="6">#REF!</definedName>
    <definedName name="________DIV1039">#REF!</definedName>
    <definedName name="________DIV1050" localSheetId="8">#REF!</definedName>
    <definedName name="________DIV1050" localSheetId="11">#REF!</definedName>
    <definedName name="________DIV1050" localSheetId="6">#REF!</definedName>
    <definedName name="________DIV1050">#REF!</definedName>
    <definedName name="________DIV278" localSheetId="8">#REF!</definedName>
    <definedName name="________DIV278" localSheetId="11">#REF!</definedName>
    <definedName name="________DIV278" localSheetId="6">#REF!</definedName>
    <definedName name="________DIV278">#REF!</definedName>
    <definedName name="________DIV279" localSheetId="8">#REF!</definedName>
    <definedName name="________DIV279" localSheetId="11">#REF!</definedName>
    <definedName name="________DIV279" localSheetId="6">#REF!</definedName>
    <definedName name="________DIV279">#REF!</definedName>
    <definedName name="________DIV45" localSheetId="8">#REF!</definedName>
    <definedName name="________DIV45" localSheetId="11">#REF!</definedName>
    <definedName name="________DIV45" localSheetId="6">#REF!</definedName>
    <definedName name="________DIV45">#REF!</definedName>
    <definedName name="________DIV450" localSheetId="8">#REF!</definedName>
    <definedName name="________DIV450" localSheetId="11">#REF!</definedName>
    <definedName name="________DIV450" localSheetId="6">#REF!</definedName>
    <definedName name="________DIV450">#REF!</definedName>
    <definedName name="________DIV709" localSheetId="8">#REF!</definedName>
    <definedName name="________DIV709" localSheetId="11">#REF!</definedName>
    <definedName name="________DIV709" localSheetId="6">#REF!</definedName>
    <definedName name="________DIV709">#REF!</definedName>
    <definedName name="________DIV710" localSheetId="8">#REF!</definedName>
    <definedName name="________DIV710" localSheetId="11">#REF!</definedName>
    <definedName name="________DIV710" localSheetId="6">#REF!</definedName>
    <definedName name="________DIV710">#REF!</definedName>
    <definedName name="________DIV711" localSheetId="8">#REF!</definedName>
    <definedName name="________DIV711" localSheetId="11">#REF!</definedName>
    <definedName name="________DIV711" localSheetId="6">#REF!</definedName>
    <definedName name="________DIV711">#REF!</definedName>
    <definedName name="________DIV718" localSheetId="8">#REF!</definedName>
    <definedName name="________DIV718" localSheetId="11">#REF!</definedName>
    <definedName name="________DIV718" localSheetId="6">#REF!</definedName>
    <definedName name="________DIV718">#REF!</definedName>
    <definedName name="________DIV719" localSheetId="8">#REF!</definedName>
    <definedName name="________DIV719" localSheetId="11">#REF!</definedName>
    <definedName name="________DIV719" localSheetId="6">#REF!</definedName>
    <definedName name="________DIV719">#REF!</definedName>
    <definedName name="________DIV720" localSheetId="8">#REF!</definedName>
    <definedName name="________DIV720" localSheetId="11">#REF!</definedName>
    <definedName name="________DIV720" localSheetId="6">#REF!</definedName>
    <definedName name="________DIV720">#REF!</definedName>
    <definedName name="________DIV819" localSheetId="8">#REF!</definedName>
    <definedName name="________DIV819" localSheetId="11">#REF!</definedName>
    <definedName name="________DIV819" localSheetId="6">#REF!</definedName>
    <definedName name="________DIV819">#REF!</definedName>
    <definedName name="________DIV947" localSheetId="8">#REF!</definedName>
    <definedName name="________DIV947" localSheetId="11">#REF!</definedName>
    <definedName name="________DIV947" localSheetId="6">#REF!</definedName>
    <definedName name="________DIV947">#REF!</definedName>
    <definedName name="________DND2" localSheetId="8">#REF!</definedName>
    <definedName name="________DND2" localSheetId="11">#REF!</definedName>
    <definedName name="________DND2" localSheetId="6">#REF!</definedName>
    <definedName name="________DND2">#REF!</definedName>
    <definedName name="________eap1" localSheetId="8">#REF!</definedName>
    <definedName name="________eap1" localSheetId="11">#REF!</definedName>
    <definedName name="________eap1" localSheetId="6">#REF!</definedName>
    <definedName name="________eap1">#REF!</definedName>
    <definedName name="________Ext2" localSheetId="8">#REF!</definedName>
    <definedName name="________Ext2" localSheetId="11">#REF!</definedName>
    <definedName name="________Ext2" localSheetId="6">#REF!</definedName>
    <definedName name="________Ext2">#REF!</definedName>
    <definedName name="________ki5" localSheetId="8">#REF!</definedName>
    <definedName name="________ki5" localSheetId="11">#REF!</definedName>
    <definedName name="________ki5" localSheetId="6">#REF!</definedName>
    <definedName name="________ki5">#REF!</definedName>
    <definedName name="________KM406407" localSheetId="8">#REF!</definedName>
    <definedName name="________KM406407" localSheetId="11">#REF!</definedName>
    <definedName name="________KM406407" localSheetId="6">#REF!</definedName>
    <definedName name="________KM406407">#REF!</definedName>
    <definedName name="________LO1004" localSheetId="8">#REF!</definedName>
    <definedName name="________LO1004" localSheetId="11">#REF!</definedName>
    <definedName name="________LO1004" localSheetId="6">#REF!</definedName>
    <definedName name="________LO1004">#REF!</definedName>
    <definedName name="________LO1015" localSheetId="8">#REF!</definedName>
    <definedName name="________LO1015" localSheetId="11">#REF!</definedName>
    <definedName name="________LO1015" localSheetId="6">#REF!</definedName>
    <definedName name="________LO1015">#REF!</definedName>
    <definedName name="________LO1039" localSheetId="8">#REF!</definedName>
    <definedName name="________LO1039" localSheetId="11">#REF!</definedName>
    <definedName name="________LO1039" localSheetId="6">#REF!</definedName>
    <definedName name="________LO1039">#REF!</definedName>
    <definedName name="________LO1050" localSheetId="8">#REF!</definedName>
    <definedName name="________LO1050" localSheetId="11">#REF!</definedName>
    <definedName name="________LO1050" localSheetId="6">#REF!</definedName>
    <definedName name="________LO1050">#REF!</definedName>
    <definedName name="________LO278" localSheetId="8">#REF!</definedName>
    <definedName name="________LO278" localSheetId="11">#REF!</definedName>
    <definedName name="________LO278" localSheetId="6">#REF!</definedName>
    <definedName name="________LO278">#REF!</definedName>
    <definedName name="________LO279" localSheetId="8">#REF!</definedName>
    <definedName name="________LO279" localSheetId="11">#REF!</definedName>
    <definedName name="________LO279" localSheetId="6">#REF!</definedName>
    <definedName name="________LO279">#REF!</definedName>
    <definedName name="________LO450" localSheetId="8">#REF!</definedName>
    <definedName name="________LO450" localSheetId="11">#REF!</definedName>
    <definedName name="________LO450" localSheetId="6">#REF!</definedName>
    <definedName name="________LO450">#REF!</definedName>
    <definedName name="________LO709" localSheetId="8">#REF!</definedName>
    <definedName name="________LO709" localSheetId="11">#REF!</definedName>
    <definedName name="________LO709" localSheetId="6">#REF!</definedName>
    <definedName name="________LO709">#REF!</definedName>
    <definedName name="________LO710" localSheetId="8">#REF!</definedName>
    <definedName name="________LO710" localSheetId="11">#REF!</definedName>
    <definedName name="________LO710" localSheetId="6">#REF!</definedName>
    <definedName name="________LO710">#REF!</definedName>
    <definedName name="________LO711" localSheetId="8">#REF!</definedName>
    <definedName name="________LO711" localSheetId="11">#REF!</definedName>
    <definedName name="________LO711" localSheetId="6">#REF!</definedName>
    <definedName name="________LO711">#REF!</definedName>
    <definedName name="________LO719" localSheetId="8">#REF!</definedName>
    <definedName name="________LO719" localSheetId="11">#REF!</definedName>
    <definedName name="________LO719" localSheetId="6">#REF!</definedName>
    <definedName name="________LO719">#REF!</definedName>
    <definedName name="________LO720" localSheetId="8">#REF!</definedName>
    <definedName name="________LO720" localSheetId="11">#REF!</definedName>
    <definedName name="________LO720" localSheetId="6">#REF!</definedName>
    <definedName name="________LO720">#REF!</definedName>
    <definedName name="________LO819" localSheetId="8">#REF!</definedName>
    <definedName name="________LO819" localSheetId="11">#REF!</definedName>
    <definedName name="________LO819" localSheetId="6">#REF!</definedName>
    <definedName name="________LO819">#REF!</definedName>
    <definedName name="________LO947" localSheetId="8">#REF!</definedName>
    <definedName name="________LO947" localSheetId="11">#REF!</definedName>
    <definedName name="________LO947" localSheetId="6">#REF!</definedName>
    <definedName name="________LO947">#REF!</definedName>
    <definedName name="________ME1004" localSheetId="8">#REF!</definedName>
    <definedName name="________ME1004" localSheetId="11">#REF!</definedName>
    <definedName name="________ME1004" localSheetId="6">#REF!</definedName>
    <definedName name="________ME1004">#REF!</definedName>
    <definedName name="________ME1015" localSheetId="8">#REF!</definedName>
    <definedName name="________ME1015" localSheetId="11">#REF!</definedName>
    <definedName name="________ME1015" localSheetId="6">#REF!</definedName>
    <definedName name="________ME1015">#REF!</definedName>
    <definedName name="________ME1039" localSheetId="8">#REF!</definedName>
    <definedName name="________ME1039" localSheetId="11">#REF!</definedName>
    <definedName name="________ME1039" localSheetId="6">#REF!</definedName>
    <definedName name="________ME1039">#REF!</definedName>
    <definedName name="________ME1050" localSheetId="8">#REF!</definedName>
    <definedName name="________ME1050" localSheetId="11">#REF!</definedName>
    <definedName name="________ME1050" localSheetId="6">#REF!</definedName>
    <definedName name="________ME1050">#REF!</definedName>
    <definedName name="________ME278" localSheetId="8">#REF!</definedName>
    <definedName name="________ME278" localSheetId="11">#REF!</definedName>
    <definedName name="________ME278" localSheetId="6">#REF!</definedName>
    <definedName name="________ME278">#REF!</definedName>
    <definedName name="________ME279" localSheetId="8">#REF!</definedName>
    <definedName name="________ME279" localSheetId="11">#REF!</definedName>
    <definedName name="________ME279" localSheetId="6">#REF!</definedName>
    <definedName name="________ME279">#REF!</definedName>
    <definedName name="________ME450" localSheetId="8">#REF!</definedName>
    <definedName name="________ME450" localSheetId="11">#REF!</definedName>
    <definedName name="________ME450" localSheetId="6">#REF!</definedName>
    <definedName name="________ME450">#REF!</definedName>
    <definedName name="________ME709" localSheetId="8">#REF!</definedName>
    <definedName name="________ME709" localSheetId="11">#REF!</definedName>
    <definedName name="________ME709" localSheetId="6">#REF!</definedName>
    <definedName name="________ME709">#REF!</definedName>
    <definedName name="________ME710" localSheetId="8">#REF!</definedName>
    <definedName name="________ME710" localSheetId="11">#REF!</definedName>
    <definedName name="________ME710" localSheetId="6">#REF!</definedName>
    <definedName name="________ME710">#REF!</definedName>
    <definedName name="________ME711" localSheetId="8">#REF!</definedName>
    <definedName name="________ME711" localSheetId="11">#REF!</definedName>
    <definedName name="________ME711" localSheetId="6">#REF!</definedName>
    <definedName name="________ME711">#REF!</definedName>
    <definedName name="________ME719" localSheetId="8">#REF!</definedName>
    <definedName name="________ME719" localSheetId="11">#REF!</definedName>
    <definedName name="________ME719" localSheetId="6">#REF!</definedName>
    <definedName name="________ME719">#REF!</definedName>
    <definedName name="________ME720" localSheetId="8">#REF!</definedName>
    <definedName name="________ME720" localSheetId="11">#REF!</definedName>
    <definedName name="________ME720" localSheetId="6">#REF!</definedName>
    <definedName name="________ME720">#REF!</definedName>
    <definedName name="________ME819" localSheetId="8">#REF!</definedName>
    <definedName name="________ME819" localSheetId="11">#REF!</definedName>
    <definedName name="________ME819" localSheetId="6">#REF!</definedName>
    <definedName name="________ME819">#REF!</definedName>
    <definedName name="________ME947" localSheetId="8">#REF!</definedName>
    <definedName name="________ME947" localSheetId="11">#REF!</definedName>
    <definedName name="________ME947" localSheetId="6">#REF!</definedName>
    <definedName name="________ME947">#REF!</definedName>
    <definedName name="________MNS8418" localSheetId="8">#REF!</definedName>
    <definedName name="________MNS8418" localSheetId="11">#REF!</definedName>
    <definedName name="________MNS8418" localSheetId="6">#REF!</definedName>
    <definedName name="________MNS8418">#REF!</definedName>
    <definedName name="________Obs1" localSheetId="8">#REF!</definedName>
    <definedName name="________Obs1" localSheetId="11">#REF!</definedName>
    <definedName name="________Obs1" localSheetId="6">#REF!</definedName>
    <definedName name="________Obs1">#REF!</definedName>
    <definedName name="________Obs2" localSheetId="8">#REF!</definedName>
    <definedName name="________Obs2" localSheetId="11">#REF!</definedName>
    <definedName name="________Obs2" localSheetId="6">#REF!</definedName>
    <definedName name="________Obs2">#REF!</definedName>
    <definedName name="________OUT98" localSheetId="8">#REF!</definedName>
    <definedName name="________OUT98" localSheetId="11">#REF!</definedName>
    <definedName name="________OUT98" localSheetId="6">#REF!</definedName>
    <definedName name="________OUT98">#REF!</definedName>
    <definedName name="________OUTTT98" localSheetId="8">#REF!</definedName>
    <definedName name="________OUTTT98" localSheetId="11">#REF!</definedName>
    <definedName name="________OUTTT98" localSheetId="6">#REF!</definedName>
    <definedName name="________OUTTT98">#REF!</definedName>
    <definedName name="________PL1" localSheetId="8">#REF!</definedName>
    <definedName name="________PL1" localSheetId="11">#REF!</definedName>
    <definedName name="________PL1" localSheetId="6">#REF!</definedName>
    <definedName name="________PL1">#REF!</definedName>
    <definedName name="________PR1004" localSheetId="8">#REF!</definedName>
    <definedName name="________PR1004" localSheetId="11">#REF!</definedName>
    <definedName name="________PR1004" localSheetId="6">#REF!</definedName>
    <definedName name="________PR1004">#REF!</definedName>
    <definedName name="________PR1015" localSheetId="8">#REF!</definedName>
    <definedName name="________PR1015" localSheetId="11">#REF!</definedName>
    <definedName name="________PR1015" localSheetId="6">#REF!</definedName>
    <definedName name="________PR1015">#REF!</definedName>
    <definedName name="________PR1039" localSheetId="8">#REF!</definedName>
    <definedName name="________PR1039" localSheetId="11">#REF!</definedName>
    <definedName name="________PR1039" localSheetId="6">#REF!</definedName>
    <definedName name="________PR1039">#REF!</definedName>
    <definedName name="________PR1050" localSheetId="8">#REF!</definedName>
    <definedName name="________PR1050" localSheetId="11">#REF!</definedName>
    <definedName name="________PR1050" localSheetId="6">#REF!</definedName>
    <definedName name="________PR1050">#REF!</definedName>
    <definedName name="________PR278" localSheetId="8">#REF!</definedName>
    <definedName name="________PR278" localSheetId="11">#REF!</definedName>
    <definedName name="________PR278" localSheetId="6">#REF!</definedName>
    <definedName name="________PR278">#REF!</definedName>
    <definedName name="________PR279" localSheetId="8">#REF!</definedName>
    <definedName name="________PR279" localSheetId="11">#REF!</definedName>
    <definedName name="________PR279" localSheetId="6">#REF!</definedName>
    <definedName name="________PR279">#REF!</definedName>
    <definedName name="________PR450" localSheetId="8">#REF!</definedName>
    <definedName name="________PR450" localSheetId="11">#REF!</definedName>
    <definedName name="________PR450" localSheetId="6">#REF!</definedName>
    <definedName name="________PR450">#REF!</definedName>
    <definedName name="________PR709" localSheetId="8">#REF!</definedName>
    <definedName name="________PR709" localSheetId="11">#REF!</definedName>
    <definedName name="________PR709" localSheetId="6">#REF!</definedName>
    <definedName name="________PR709">#REF!</definedName>
    <definedName name="________PR710" localSheetId="8">#REF!</definedName>
    <definedName name="________PR710" localSheetId="11">#REF!</definedName>
    <definedName name="________PR710" localSheetId="6">#REF!</definedName>
    <definedName name="________PR710">#REF!</definedName>
    <definedName name="________PR711" localSheetId="8">#REF!</definedName>
    <definedName name="________PR711" localSheetId="11">#REF!</definedName>
    <definedName name="________PR711" localSheetId="6">#REF!</definedName>
    <definedName name="________PR711">#REF!</definedName>
    <definedName name="________PR719" localSheetId="8">#REF!</definedName>
    <definedName name="________PR719" localSheetId="11">#REF!</definedName>
    <definedName name="________PR719" localSheetId="6">#REF!</definedName>
    <definedName name="________PR719">#REF!</definedName>
    <definedName name="________PR720" localSheetId="8">#REF!</definedName>
    <definedName name="________PR720" localSheetId="11">#REF!</definedName>
    <definedName name="________PR720" localSheetId="6">#REF!</definedName>
    <definedName name="________PR720">#REF!</definedName>
    <definedName name="________PR819" localSheetId="8">#REF!</definedName>
    <definedName name="________PR819" localSheetId="11">#REF!</definedName>
    <definedName name="________PR819" localSheetId="6">#REF!</definedName>
    <definedName name="________PR819">#REF!</definedName>
    <definedName name="________PR947" localSheetId="8">#REF!</definedName>
    <definedName name="________PR947" localSheetId="11">#REF!</definedName>
    <definedName name="________PR947" localSheetId="6">#REF!</definedName>
    <definedName name="________PR947">#REF!</definedName>
    <definedName name="________R" localSheetId="8">#REF!</definedName>
    <definedName name="________R" localSheetId="11">#REF!</definedName>
    <definedName name="________R" localSheetId="6">#REF!</definedName>
    <definedName name="________R">#REF!</definedName>
    <definedName name="________sub1" localSheetId="8">#REF!</definedName>
    <definedName name="________sub1" localSheetId="11">#REF!</definedName>
    <definedName name="________sub1" localSheetId="6">#REF!</definedName>
    <definedName name="________sub1">#REF!</definedName>
    <definedName name="________sub2" localSheetId="8">#REF!</definedName>
    <definedName name="________sub2" localSheetId="11">#REF!</definedName>
    <definedName name="________sub2" localSheetId="6">#REF!</definedName>
    <definedName name="________sub2">#REF!</definedName>
    <definedName name="________sub3" localSheetId="8">#REF!</definedName>
    <definedName name="________sub3" localSheetId="11">#REF!</definedName>
    <definedName name="________sub3" localSheetId="6">#REF!</definedName>
    <definedName name="________sub3">#REF!</definedName>
    <definedName name="________sub4" localSheetId="8">#REF!</definedName>
    <definedName name="________sub4" localSheetId="11">#REF!</definedName>
    <definedName name="________sub4" localSheetId="6">#REF!</definedName>
    <definedName name="________sub4">#REF!</definedName>
    <definedName name="_______CC709" localSheetId="8">#REF!</definedName>
    <definedName name="_______CC709" localSheetId="11">#REF!</definedName>
    <definedName name="_______CC709" localSheetId="6">#REF!</definedName>
    <definedName name="_______CC709">#REF!</definedName>
    <definedName name="_______CC947" localSheetId="8">#REF!</definedName>
    <definedName name="_______CC947" localSheetId="11">#REF!</definedName>
    <definedName name="_______CC947" localSheetId="6">#REF!</definedName>
    <definedName name="_______CC947">#REF!</definedName>
    <definedName name="_______DIV1004" localSheetId="8">#REF!</definedName>
    <definedName name="_______DIV1004" localSheetId="11">#REF!</definedName>
    <definedName name="_______DIV1004" localSheetId="6">#REF!</definedName>
    <definedName name="_______DIV1004">#REF!</definedName>
    <definedName name="_______DIV1015" localSheetId="8">#REF!</definedName>
    <definedName name="_______DIV1015" localSheetId="11">#REF!</definedName>
    <definedName name="_______DIV1015" localSheetId="6">#REF!</definedName>
    <definedName name="_______DIV1015">#REF!</definedName>
    <definedName name="_______DIV1039" localSheetId="8">#REF!</definedName>
    <definedName name="_______DIV1039" localSheetId="11">#REF!</definedName>
    <definedName name="_______DIV1039" localSheetId="6">#REF!</definedName>
    <definedName name="_______DIV1039">#REF!</definedName>
    <definedName name="_______DIV1050" localSheetId="8">#REF!</definedName>
    <definedName name="_______DIV1050" localSheetId="11">#REF!</definedName>
    <definedName name="_______DIV1050" localSheetId="6">#REF!</definedName>
    <definedName name="_______DIV1050">#REF!</definedName>
    <definedName name="_______DIV278" localSheetId="8">#REF!</definedName>
    <definedName name="_______DIV278" localSheetId="11">#REF!</definedName>
    <definedName name="_______DIV278" localSheetId="6">#REF!</definedName>
    <definedName name="_______DIV278">#REF!</definedName>
    <definedName name="_______DIV279" localSheetId="8">#REF!</definedName>
    <definedName name="_______DIV279" localSheetId="11">#REF!</definedName>
    <definedName name="_______DIV279" localSheetId="6">#REF!</definedName>
    <definedName name="_______DIV279">#REF!</definedName>
    <definedName name="_______DIV45" localSheetId="8">#REF!</definedName>
    <definedName name="_______DIV45" localSheetId="11">#REF!</definedName>
    <definedName name="_______DIV45" localSheetId="6">#REF!</definedName>
    <definedName name="_______DIV45">#REF!</definedName>
    <definedName name="_______DIV450" localSheetId="8">#REF!</definedName>
    <definedName name="_______DIV450" localSheetId="11">#REF!</definedName>
    <definedName name="_______DIV450" localSheetId="6">#REF!</definedName>
    <definedName name="_______DIV450">#REF!</definedName>
    <definedName name="_______DIV709" localSheetId="8">#REF!</definedName>
    <definedName name="_______DIV709" localSheetId="11">#REF!</definedName>
    <definedName name="_______DIV709" localSheetId="6">#REF!</definedName>
    <definedName name="_______DIV709">#REF!</definedName>
    <definedName name="_______DIV710" localSheetId="8">#REF!</definedName>
    <definedName name="_______DIV710" localSheetId="11">#REF!</definedName>
    <definedName name="_______DIV710" localSheetId="6">#REF!</definedName>
    <definedName name="_______DIV710">#REF!</definedName>
    <definedName name="_______DIV711" localSheetId="8">#REF!</definedName>
    <definedName name="_______DIV711" localSheetId="11">#REF!</definedName>
    <definedName name="_______DIV711" localSheetId="6">#REF!</definedName>
    <definedName name="_______DIV711">#REF!</definedName>
    <definedName name="_______DIV718" localSheetId="8">#REF!</definedName>
    <definedName name="_______DIV718" localSheetId="11">#REF!</definedName>
    <definedName name="_______DIV718" localSheetId="6">#REF!</definedName>
    <definedName name="_______DIV718">#REF!</definedName>
    <definedName name="_______DIV719" localSheetId="8">#REF!</definedName>
    <definedName name="_______DIV719" localSheetId="11">#REF!</definedName>
    <definedName name="_______DIV719" localSheetId="6">#REF!</definedName>
    <definedName name="_______DIV719">#REF!</definedName>
    <definedName name="_______DIV720" localSheetId="8">#REF!</definedName>
    <definedName name="_______DIV720" localSheetId="11">#REF!</definedName>
    <definedName name="_______DIV720" localSheetId="6">#REF!</definedName>
    <definedName name="_______DIV720">#REF!</definedName>
    <definedName name="_______DIV819" localSheetId="8">#REF!</definedName>
    <definedName name="_______DIV819" localSheetId="11">#REF!</definedName>
    <definedName name="_______DIV819" localSheetId="6">#REF!</definedName>
    <definedName name="_______DIV819">#REF!</definedName>
    <definedName name="_______DIV947" localSheetId="8">#REF!</definedName>
    <definedName name="_______DIV947" localSheetId="11">#REF!</definedName>
    <definedName name="_______DIV947" localSheetId="6">#REF!</definedName>
    <definedName name="_______DIV947">#REF!</definedName>
    <definedName name="_______DND2" localSheetId="8">#REF!</definedName>
    <definedName name="_______DND2" localSheetId="11">#REF!</definedName>
    <definedName name="_______DND2" localSheetId="6">#REF!</definedName>
    <definedName name="_______DND2">#REF!</definedName>
    <definedName name="_______eap1" localSheetId="8">#REF!</definedName>
    <definedName name="_______eap1" localSheetId="11">#REF!</definedName>
    <definedName name="_______eap1" localSheetId="6">#REF!</definedName>
    <definedName name="_______eap1">#REF!</definedName>
    <definedName name="_______Ext2" localSheetId="8">#REF!</definedName>
    <definedName name="_______Ext2" localSheetId="11">#REF!</definedName>
    <definedName name="_______Ext2" localSheetId="6">#REF!</definedName>
    <definedName name="_______Ext2">#REF!</definedName>
    <definedName name="_______ki5" localSheetId="8">#REF!</definedName>
    <definedName name="_______ki5" localSheetId="11">#REF!</definedName>
    <definedName name="_______ki5" localSheetId="6">#REF!</definedName>
    <definedName name="_______ki5">#REF!</definedName>
    <definedName name="_______KM406407" localSheetId="8">#REF!</definedName>
    <definedName name="_______KM406407" localSheetId="11">#REF!</definedName>
    <definedName name="_______KM406407" localSheetId="6">#REF!</definedName>
    <definedName name="_______KM406407">#REF!</definedName>
    <definedName name="_______LO1004" localSheetId="8">#REF!</definedName>
    <definedName name="_______LO1004" localSheetId="11">#REF!</definedName>
    <definedName name="_______LO1004" localSheetId="6">#REF!</definedName>
    <definedName name="_______LO1004">#REF!</definedName>
    <definedName name="_______LO1015" localSheetId="8">#REF!</definedName>
    <definedName name="_______LO1015" localSheetId="11">#REF!</definedName>
    <definedName name="_______LO1015" localSheetId="6">#REF!</definedName>
    <definedName name="_______LO1015">#REF!</definedName>
    <definedName name="_______LO1039" localSheetId="8">#REF!</definedName>
    <definedName name="_______LO1039" localSheetId="11">#REF!</definedName>
    <definedName name="_______LO1039" localSheetId="6">#REF!</definedName>
    <definedName name="_______LO1039">#REF!</definedName>
    <definedName name="_______LO1050" localSheetId="8">#REF!</definedName>
    <definedName name="_______LO1050" localSheetId="11">#REF!</definedName>
    <definedName name="_______LO1050" localSheetId="6">#REF!</definedName>
    <definedName name="_______LO1050">#REF!</definedName>
    <definedName name="_______LO278" localSheetId="8">#REF!</definedName>
    <definedName name="_______LO278" localSheetId="11">#REF!</definedName>
    <definedName name="_______LO278" localSheetId="6">#REF!</definedName>
    <definedName name="_______LO278">#REF!</definedName>
    <definedName name="_______LO279" localSheetId="8">#REF!</definedName>
    <definedName name="_______LO279" localSheetId="11">#REF!</definedName>
    <definedName name="_______LO279" localSheetId="6">#REF!</definedName>
    <definedName name="_______LO279">#REF!</definedName>
    <definedName name="_______LO450" localSheetId="8">#REF!</definedName>
    <definedName name="_______LO450" localSheetId="11">#REF!</definedName>
    <definedName name="_______LO450" localSheetId="6">#REF!</definedName>
    <definedName name="_______LO450">#REF!</definedName>
    <definedName name="_______LO709" localSheetId="8">#REF!</definedName>
    <definedName name="_______LO709" localSheetId="11">#REF!</definedName>
    <definedName name="_______LO709" localSheetId="6">#REF!</definedName>
    <definedName name="_______LO709">#REF!</definedName>
    <definedName name="_______LO710" localSheetId="8">#REF!</definedName>
    <definedName name="_______LO710" localSheetId="11">#REF!</definedName>
    <definedName name="_______LO710" localSheetId="6">#REF!</definedName>
    <definedName name="_______LO710">#REF!</definedName>
    <definedName name="_______LO711" localSheetId="8">#REF!</definedName>
    <definedName name="_______LO711" localSheetId="11">#REF!</definedName>
    <definedName name="_______LO711" localSheetId="6">#REF!</definedName>
    <definedName name="_______LO711">#REF!</definedName>
    <definedName name="_______LO719" localSheetId="8">#REF!</definedName>
    <definedName name="_______LO719" localSheetId="11">#REF!</definedName>
    <definedName name="_______LO719" localSheetId="6">#REF!</definedName>
    <definedName name="_______LO719">#REF!</definedName>
    <definedName name="_______LO720" localSheetId="8">#REF!</definedName>
    <definedName name="_______LO720" localSheetId="11">#REF!</definedName>
    <definedName name="_______LO720" localSheetId="6">#REF!</definedName>
    <definedName name="_______LO720">#REF!</definedName>
    <definedName name="_______LO819" localSheetId="8">#REF!</definedName>
    <definedName name="_______LO819" localSheetId="11">#REF!</definedName>
    <definedName name="_______LO819" localSheetId="6">#REF!</definedName>
    <definedName name="_______LO819">#REF!</definedName>
    <definedName name="_______LO947" localSheetId="8">#REF!</definedName>
    <definedName name="_______LO947" localSheetId="11">#REF!</definedName>
    <definedName name="_______LO947" localSheetId="6">#REF!</definedName>
    <definedName name="_______LO947">#REF!</definedName>
    <definedName name="_______MDO1" localSheetId="8">#REF!</definedName>
    <definedName name="_______MDO1" localSheetId="11">#REF!</definedName>
    <definedName name="_______MDO1" localSheetId="6">#REF!</definedName>
    <definedName name="_______MDO1">#REF!</definedName>
    <definedName name="_______MDO2" localSheetId="8">#REF!</definedName>
    <definedName name="_______MDO2" localSheetId="11">#REF!</definedName>
    <definedName name="_______MDO2" localSheetId="6">#REF!</definedName>
    <definedName name="_______MDO2">#REF!</definedName>
    <definedName name="_______ME1004" localSheetId="8">#REF!</definedName>
    <definedName name="_______ME1004" localSheetId="11">#REF!</definedName>
    <definedName name="_______ME1004" localSheetId="6">#REF!</definedName>
    <definedName name="_______ME1004">#REF!</definedName>
    <definedName name="_______ME1015" localSheetId="8">#REF!</definedName>
    <definedName name="_______ME1015" localSheetId="11">#REF!</definedName>
    <definedName name="_______ME1015" localSheetId="6">#REF!</definedName>
    <definedName name="_______ME1015">#REF!</definedName>
    <definedName name="_______ME1039" localSheetId="8">#REF!</definedName>
    <definedName name="_______ME1039" localSheetId="11">#REF!</definedName>
    <definedName name="_______ME1039" localSheetId="6">#REF!</definedName>
    <definedName name="_______ME1039">#REF!</definedName>
    <definedName name="_______ME1050" localSheetId="8">#REF!</definedName>
    <definedName name="_______ME1050" localSheetId="11">#REF!</definedName>
    <definedName name="_______ME1050" localSheetId="6">#REF!</definedName>
    <definedName name="_______ME1050">#REF!</definedName>
    <definedName name="_______ME278" localSheetId="8">#REF!</definedName>
    <definedName name="_______ME278" localSheetId="11">#REF!</definedName>
    <definedName name="_______ME278" localSheetId="6">#REF!</definedName>
    <definedName name="_______ME278">#REF!</definedName>
    <definedName name="_______ME279" localSheetId="8">#REF!</definedName>
    <definedName name="_______ME279" localSheetId="11">#REF!</definedName>
    <definedName name="_______ME279" localSheetId="6">#REF!</definedName>
    <definedName name="_______ME279">#REF!</definedName>
    <definedName name="_______ME450" localSheetId="8">#REF!</definedName>
    <definedName name="_______ME450" localSheetId="11">#REF!</definedName>
    <definedName name="_______ME450" localSheetId="6">#REF!</definedName>
    <definedName name="_______ME450">#REF!</definedName>
    <definedName name="_______ME709" localSheetId="8">#REF!</definedName>
    <definedName name="_______ME709" localSheetId="11">#REF!</definedName>
    <definedName name="_______ME709" localSheetId="6">#REF!</definedName>
    <definedName name="_______ME709">#REF!</definedName>
    <definedName name="_______ME710" localSheetId="8">#REF!</definedName>
    <definedName name="_______ME710" localSheetId="11">#REF!</definedName>
    <definedName name="_______ME710" localSheetId="6">#REF!</definedName>
    <definedName name="_______ME710">#REF!</definedName>
    <definedName name="_______ME711" localSheetId="8">#REF!</definedName>
    <definedName name="_______ME711" localSheetId="11">#REF!</definedName>
    <definedName name="_______ME711" localSheetId="6">#REF!</definedName>
    <definedName name="_______ME711">#REF!</definedName>
    <definedName name="_______ME719" localSheetId="8">#REF!</definedName>
    <definedName name="_______ME719" localSheetId="11">#REF!</definedName>
    <definedName name="_______ME719" localSheetId="6">#REF!</definedName>
    <definedName name="_______ME719">#REF!</definedName>
    <definedName name="_______ME720" localSheetId="8">#REF!</definedName>
    <definedName name="_______ME720" localSheetId="11">#REF!</definedName>
    <definedName name="_______ME720" localSheetId="6">#REF!</definedName>
    <definedName name="_______ME720">#REF!</definedName>
    <definedName name="_______ME819" localSheetId="8">#REF!</definedName>
    <definedName name="_______ME819" localSheetId="11">#REF!</definedName>
    <definedName name="_______ME819" localSheetId="6">#REF!</definedName>
    <definedName name="_______ME819">#REF!</definedName>
    <definedName name="_______ME947" localSheetId="8">#REF!</definedName>
    <definedName name="_______ME947" localSheetId="11">#REF!</definedName>
    <definedName name="_______ME947" localSheetId="6">#REF!</definedName>
    <definedName name="_______ME947">#REF!</definedName>
    <definedName name="_______MNS8418" localSheetId="8">#REF!</definedName>
    <definedName name="_______MNS8418" localSheetId="11">#REF!</definedName>
    <definedName name="_______MNS8418" localSheetId="6">#REF!</definedName>
    <definedName name="_______MNS8418">#REF!</definedName>
    <definedName name="_______Obs1" localSheetId="8">#REF!</definedName>
    <definedName name="_______Obs1" localSheetId="11">#REF!</definedName>
    <definedName name="_______Obs1" localSheetId="6">#REF!</definedName>
    <definedName name="_______Obs1">#REF!</definedName>
    <definedName name="_______Obs2" localSheetId="8">#REF!</definedName>
    <definedName name="_______Obs2" localSheetId="11">#REF!</definedName>
    <definedName name="_______Obs2" localSheetId="6">#REF!</definedName>
    <definedName name="_______Obs2">#REF!</definedName>
    <definedName name="_______OUT98" localSheetId="8">#REF!</definedName>
    <definedName name="_______OUT98" localSheetId="11">#REF!</definedName>
    <definedName name="_______OUT98" localSheetId="6">#REF!</definedName>
    <definedName name="_______OUT98">#REF!</definedName>
    <definedName name="_______OUT9888" localSheetId="8">#REF!</definedName>
    <definedName name="_______OUT9888" localSheetId="11">#REF!</definedName>
    <definedName name="_______OUT9888" localSheetId="6">#REF!</definedName>
    <definedName name="_______OUT9888">#REF!</definedName>
    <definedName name="_______PL1" localSheetId="8">#REF!</definedName>
    <definedName name="_______PL1" localSheetId="11">#REF!</definedName>
    <definedName name="_______PL1" localSheetId="6">#REF!</definedName>
    <definedName name="_______PL1">#REF!</definedName>
    <definedName name="_______PR1004" localSheetId="8">#REF!</definedName>
    <definedName name="_______PR1004" localSheetId="11">#REF!</definedName>
    <definedName name="_______PR1004" localSheetId="6">#REF!</definedName>
    <definedName name="_______PR1004">#REF!</definedName>
    <definedName name="_______PR1015" localSheetId="8">#REF!</definedName>
    <definedName name="_______PR1015" localSheetId="11">#REF!</definedName>
    <definedName name="_______PR1015" localSheetId="6">#REF!</definedName>
    <definedName name="_______PR1015">#REF!</definedName>
    <definedName name="_______PR1039" localSheetId="8">#REF!</definedName>
    <definedName name="_______PR1039" localSheetId="11">#REF!</definedName>
    <definedName name="_______PR1039" localSheetId="6">#REF!</definedName>
    <definedName name="_______PR1039">#REF!</definedName>
    <definedName name="_______PR1050" localSheetId="8">#REF!</definedName>
    <definedName name="_______PR1050" localSheetId="11">#REF!</definedName>
    <definedName name="_______PR1050" localSheetId="6">#REF!</definedName>
    <definedName name="_______PR1050">#REF!</definedName>
    <definedName name="_______PR278" localSheetId="8">#REF!</definedName>
    <definedName name="_______PR278" localSheetId="11">#REF!</definedName>
    <definedName name="_______PR278" localSheetId="6">#REF!</definedName>
    <definedName name="_______PR278">#REF!</definedName>
    <definedName name="_______PR279" localSheetId="8">#REF!</definedName>
    <definedName name="_______PR279" localSheetId="11">#REF!</definedName>
    <definedName name="_______PR279" localSheetId="6">#REF!</definedName>
    <definedName name="_______PR279">#REF!</definedName>
    <definedName name="_______PR450" localSheetId="8">#REF!</definedName>
    <definedName name="_______PR450" localSheetId="11">#REF!</definedName>
    <definedName name="_______PR450" localSheetId="6">#REF!</definedName>
    <definedName name="_______PR450">#REF!</definedName>
    <definedName name="_______PR709" localSheetId="8">#REF!</definedName>
    <definedName name="_______PR709" localSheetId="11">#REF!</definedName>
    <definedName name="_______PR709" localSheetId="6">#REF!</definedName>
    <definedName name="_______PR709">#REF!</definedName>
    <definedName name="_______PR710" localSheetId="8">#REF!</definedName>
    <definedName name="_______PR710" localSheetId="11">#REF!</definedName>
    <definedName name="_______PR710" localSheetId="6">#REF!</definedName>
    <definedName name="_______PR710">#REF!</definedName>
    <definedName name="_______PR711" localSheetId="8">#REF!</definedName>
    <definedName name="_______PR711" localSheetId="11">#REF!</definedName>
    <definedName name="_______PR711" localSheetId="6">#REF!</definedName>
    <definedName name="_______PR711">#REF!</definedName>
    <definedName name="_______PR719" localSheetId="8">#REF!</definedName>
    <definedName name="_______PR719" localSheetId="11">#REF!</definedName>
    <definedName name="_______PR719" localSheetId="6">#REF!</definedName>
    <definedName name="_______PR719">#REF!</definedName>
    <definedName name="_______PR720" localSheetId="8">#REF!</definedName>
    <definedName name="_______PR720" localSheetId="11">#REF!</definedName>
    <definedName name="_______PR720" localSheetId="6">#REF!</definedName>
    <definedName name="_______PR720">#REF!</definedName>
    <definedName name="_______PR819" localSheetId="8">#REF!</definedName>
    <definedName name="_______PR819" localSheetId="11">#REF!</definedName>
    <definedName name="_______PR819" localSheetId="6">#REF!</definedName>
    <definedName name="_______PR819">#REF!</definedName>
    <definedName name="_______PR947" localSheetId="8">#REF!</definedName>
    <definedName name="_______PR947" localSheetId="11">#REF!</definedName>
    <definedName name="_______PR947" localSheetId="6">#REF!</definedName>
    <definedName name="_______PR947">#REF!</definedName>
    <definedName name="_______R" localSheetId="8">#REF!</definedName>
    <definedName name="_______R" localSheetId="11">#REF!</definedName>
    <definedName name="_______R" localSheetId="6">#REF!</definedName>
    <definedName name="_______R">#REF!</definedName>
    <definedName name="_______sub1" localSheetId="8">#REF!</definedName>
    <definedName name="_______sub1" localSheetId="11">#REF!</definedName>
    <definedName name="_______sub1" localSheetId="6">#REF!</definedName>
    <definedName name="_______sub1">#REF!</definedName>
    <definedName name="_______sub2" localSheetId="8">#REF!</definedName>
    <definedName name="_______sub2" localSheetId="11">#REF!</definedName>
    <definedName name="_______sub2" localSheetId="6">#REF!</definedName>
    <definedName name="_______sub2">#REF!</definedName>
    <definedName name="_______sub3" localSheetId="8">#REF!</definedName>
    <definedName name="_______sub3" localSheetId="11">#REF!</definedName>
    <definedName name="_______sub3" localSheetId="6">#REF!</definedName>
    <definedName name="_______sub3">#REF!</definedName>
    <definedName name="_______sub4" localSheetId="8">#REF!</definedName>
    <definedName name="_______sub4" localSheetId="11">#REF!</definedName>
    <definedName name="_______sub4" localSheetId="6">#REF!</definedName>
    <definedName name="_______sub4">#REF!</definedName>
    <definedName name="_______TP10" localSheetId="8">#REF!</definedName>
    <definedName name="_______TP10" localSheetId="11">#REF!</definedName>
    <definedName name="_______TP10" localSheetId="6">#REF!</definedName>
    <definedName name="_______TP10">#REF!</definedName>
    <definedName name="_______TP5" localSheetId="8">#REF!</definedName>
    <definedName name="_______TP5" localSheetId="11">#REF!</definedName>
    <definedName name="_______TP5" localSheetId="6">#REF!</definedName>
    <definedName name="_______TP5">#REF!</definedName>
    <definedName name="______CC709" localSheetId="8">#REF!</definedName>
    <definedName name="______CC709" localSheetId="11">#REF!</definedName>
    <definedName name="______CC709" localSheetId="6">#REF!</definedName>
    <definedName name="______CC709">#REF!</definedName>
    <definedName name="______CC947" localSheetId="8">#REF!</definedName>
    <definedName name="______CC947" localSheetId="11">#REF!</definedName>
    <definedName name="______CC947" localSheetId="6">#REF!</definedName>
    <definedName name="______CC947">#REF!</definedName>
    <definedName name="______DIV1004" localSheetId="8">#REF!</definedName>
    <definedName name="______DIV1004" localSheetId="11">#REF!</definedName>
    <definedName name="______DIV1004" localSheetId="6">#REF!</definedName>
    <definedName name="______DIV1004">#REF!</definedName>
    <definedName name="______DIV1015" localSheetId="8">#REF!</definedName>
    <definedName name="______DIV1015" localSheetId="11">#REF!</definedName>
    <definedName name="______DIV1015" localSheetId="6">#REF!</definedName>
    <definedName name="______DIV1015">#REF!</definedName>
    <definedName name="______DIV1039" localSheetId="8">#REF!</definedName>
    <definedName name="______DIV1039" localSheetId="11">#REF!</definedName>
    <definedName name="______DIV1039" localSheetId="6">#REF!</definedName>
    <definedName name="______DIV1039">#REF!</definedName>
    <definedName name="______DIV1050" localSheetId="8">#REF!</definedName>
    <definedName name="______DIV1050" localSheetId="11">#REF!</definedName>
    <definedName name="______DIV1050" localSheetId="6">#REF!</definedName>
    <definedName name="______DIV1050">#REF!</definedName>
    <definedName name="______DIV278" localSheetId="8">#REF!</definedName>
    <definedName name="______DIV278" localSheetId="11">#REF!</definedName>
    <definedName name="______DIV278" localSheetId="6">#REF!</definedName>
    <definedName name="______DIV278">#REF!</definedName>
    <definedName name="______DIV279" localSheetId="8">#REF!</definedName>
    <definedName name="______DIV279" localSheetId="11">#REF!</definedName>
    <definedName name="______DIV279" localSheetId="6">#REF!</definedName>
    <definedName name="______DIV279">#REF!</definedName>
    <definedName name="______DIV45" localSheetId="8">#REF!</definedName>
    <definedName name="______DIV45" localSheetId="11">#REF!</definedName>
    <definedName name="______DIV45" localSheetId="6">#REF!</definedName>
    <definedName name="______DIV45">#REF!</definedName>
    <definedName name="______DIV450" localSheetId="8">#REF!</definedName>
    <definedName name="______DIV450" localSheetId="11">#REF!</definedName>
    <definedName name="______DIV450" localSheetId="6">#REF!</definedName>
    <definedName name="______DIV450">#REF!</definedName>
    <definedName name="______DIV709" localSheetId="8">#REF!</definedName>
    <definedName name="______DIV709" localSheetId="11">#REF!</definedName>
    <definedName name="______DIV709" localSheetId="6">#REF!</definedName>
    <definedName name="______DIV709">#REF!</definedName>
    <definedName name="______DIV710" localSheetId="8">#REF!</definedName>
    <definedName name="______DIV710" localSheetId="11">#REF!</definedName>
    <definedName name="______DIV710" localSheetId="6">#REF!</definedName>
    <definedName name="______DIV710">#REF!</definedName>
    <definedName name="______DIV711" localSheetId="8">#REF!</definedName>
    <definedName name="______DIV711" localSheetId="11">#REF!</definedName>
    <definedName name="______DIV711" localSheetId="6">#REF!</definedName>
    <definedName name="______DIV711">#REF!</definedName>
    <definedName name="______DIV718" localSheetId="8">#REF!</definedName>
    <definedName name="______DIV718" localSheetId="11">#REF!</definedName>
    <definedName name="______DIV718" localSheetId="6">#REF!</definedName>
    <definedName name="______DIV718">#REF!</definedName>
    <definedName name="______DIV719" localSheetId="8">#REF!</definedName>
    <definedName name="______DIV719" localSheetId="11">#REF!</definedName>
    <definedName name="______DIV719" localSheetId="6">#REF!</definedName>
    <definedName name="______DIV719">#REF!</definedName>
    <definedName name="______DIV720" localSheetId="8">#REF!</definedName>
    <definedName name="______DIV720" localSheetId="11">#REF!</definedName>
    <definedName name="______DIV720" localSheetId="6">#REF!</definedName>
    <definedName name="______DIV720">#REF!</definedName>
    <definedName name="______DIV819" localSheetId="8">#REF!</definedName>
    <definedName name="______DIV819" localSheetId="11">#REF!</definedName>
    <definedName name="______DIV819" localSheetId="6">#REF!</definedName>
    <definedName name="______DIV819">#REF!</definedName>
    <definedName name="______DIV947" localSheetId="8">#REF!</definedName>
    <definedName name="______DIV947" localSheetId="11">#REF!</definedName>
    <definedName name="______DIV947" localSheetId="6">#REF!</definedName>
    <definedName name="______DIV947">#REF!</definedName>
    <definedName name="______DND2" localSheetId="8">#REF!</definedName>
    <definedName name="______DND2" localSheetId="11">#REF!</definedName>
    <definedName name="______DND2" localSheetId="6">#REF!</definedName>
    <definedName name="______DND2">#REF!</definedName>
    <definedName name="______eap1" localSheetId="8">#REF!</definedName>
    <definedName name="______eap1" localSheetId="11">#REF!</definedName>
    <definedName name="______eap1" localSheetId="6">#REF!</definedName>
    <definedName name="______eap1">#REF!</definedName>
    <definedName name="______eu2" localSheetId="10">{#N/A,#N/A,FALSE,"MO (2)"}</definedName>
    <definedName name="______eu2" localSheetId="8">{#N/A,#N/A,FALSE,"MO (2)"}</definedName>
    <definedName name="______eu2" localSheetId="11">{#N/A,#N/A,FALSE,"MO (2)"}</definedName>
    <definedName name="______eu2" localSheetId="9">{#N/A,#N/A,FALSE,"MO (2)"}</definedName>
    <definedName name="______eu2" localSheetId="6">{#N/A,#N/A,FALSE,"MO (2)"}</definedName>
    <definedName name="______eu2">{#N/A,#N/A,FALSE,"MO (2)"}</definedName>
    <definedName name="______Ext2" localSheetId="8">#REF!</definedName>
    <definedName name="______Ext2" localSheetId="11">#REF!</definedName>
    <definedName name="______Ext2" localSheetId="6">#REF!</definedName>
    <definedName name="______Ext2">#REF!</definedName>
    <definedName name="______ki5" localSheetId="8">#REF!</definedName>
    <definedName name="______ki5" localSheetId="11">#REF!</definedName>
    <definedName name="______ki5" localSheetId="6">#REF!</definedName>
    <definedName name="______ki5">#REF!</definedName>
    <definedName name="______KM406407" localSheetId="8">#REF!</definedName>
    <definedName name="______KM406407" localSheetId="11">#REF!</definedName>
    <definedName name="______KM406407" localSheetId="6">#REF!</definedName>
    <definedName name="______KM406407">#REF!</definedName>
    <definedName name="______LO1004" localSheetId="8">#REF!</definedName>
    <definedName name="______LO1004" localSheetId="11">#REF!</definedName>
    <definedName name="______LO1004" localSheetId="6">#REF!</definedName>
    <definedName name="______LO1004">#REF!</definedName>
    <definedName name="______LO1015" localSheetId="8">#REF!</definedName>
    <definedName name="______LO1015" localSheetId="11">#REF!</definedName>
    <definedName name="______LO1015" localSheetId="6">#REF!</definedName>
    <definedName name="______LO1015">#REF!</definedName>
    <definedName name="______LO1039" localSheetId="8">#REF!</definedName>
    <definedName name="______LO1039" localSheetId="11">#REF!</definedName>
    <definedName name="______LO1039" localSheetId="6">#REF!</definedName>
    <definedName name="______LO1039">#REF!</definedName>
    <definedName name="______LO1050" localSheetId="8">#REF!</definedName>
    <definedName name="______LO1050" localSheetId="11">#REF!</definedName>
    <definedName name="______LO1050" localSheetId="6">#REF!</definedName>
    <definedName name="______LO1050">#REF!</definedName>
    <definedName name="______LO278" localSheetId="8">#REF!</definedName>
    <definedName name="______LO278" localSheetId="11">#REF!</definedName>
    <definedName name="______LO278" localSheetId="6">#REF!</definedName>
    <definedName name="______LO278">#REF!</definedName>
    <definedName name="______LO279" localSheetId="8">#REF!</definedName>
    <definedName name="______LO279" localSheetId="11">#REF!</definedName>
    <definedName name="______LO279" localSheetId="6">#REF!</definedName>
    <definedName name="______LO279">#REF!</definedName>
    <definedName name="______LO450" localSheetId="8">#REF!</definedName>
    <definedName name="______LO450" localSheetId="11">#REF!</definedName>
    <definedName name="______LO450" localSheetId="6">#REF!</definedName>
    <definedName name="______LO450">#REF!</definedName>
    <definedName name="______LO709" localSheetId="8">#REF!</definedName>
    <definedName name="______LO709" localSheetId="11">#REF!</definedName>
    <definedName name="______LO709" localSheetId="6">#REF!</definedName>
    <definedName name="______LO709">#REF!</definedName>
    <definedName name="______LO710" localSheetId="8">#REF!</definedName>
    <definedName name="______LO710" localSheetId="11">#REF!</definedName>
    <definedName name="______LO710" localSheetId="6">#REF!</definedName>
    <definedName name="______LO710">#REF!</definedName>
    <definedName name="______LO711" localSheetId="8">#REF!</definedName>
    <definedName name="______LO711" localSheetId="11">#REF!</definedName>
    <definedName name="______LO711" localSheetId="6">#REF!</definedName>
    <definedName name="______LO711">#REF!</definedName>
    <definedName name="______LO719" localSheetId="8">#REF!</definedName>
    <definedName name="______LO719" localSheetId="11">#REF!</definedName>
    <definedName name="______LO719" localSheetId="6">#REF!</definedName>
    <definedName name="______LO719">#REF!</definedName>
    <definedName name="______LO720" localSheetId="8">#REF!</definedName>
    <definedName name="______LO720" localSheetId="11">#REF!</definedName>
    <definedName name="______LO720" localSheetId="6">#REF!</definedName>
    <definedName name="______LO720">#REF!</definedName>
    <definedName name="______LO819" localSheetId="8">#REF!</definedName>
    <definedName name="______LO819" localSheetId="11">#REF!</definedName>
    <definedName name="______LO819" localSheetId="6">#REF!</definedName>
    <definedName name="______LO819">#REF!</definedName>
    <definedName name="______LO947" localSheetId="8">#REF!</definedName>
    <definedName name="______LO947" localSheetId="11">#REF!</definedName>
    <definedName name="______LO947" localSheetId="6">#REF!</definedName>
    <definedName name="______LO947">#REF!</definedName>
    <definedName name="______MDO1" localSheetId="8">#REF!</definedName>
    <definedName name="______MDO1" localSheetId="11">#REF!</definedName>
    <definedName name="______MDO1" localSheetId="6">#REF!</definedName>
    <definedName name="______MDO1">#REF!</definedName>
    <definedName name="______MDO2" localSheetId="8">#REF!</definedName>
    <definedName name="______MDO2" localSheetId="11">#REF!</definedName>
    <definedName name="______MDO2" localSheetId="6">#REF!</definedName>
    <definedName name="______MDO2">#REF!</definedName>
    <definedName name="______ME1004" localSheetId="8">#REF!</definedName>
    <definedName name="______ME1004" localSheetId="11">#REF!</definedName>
    <definedName name="______ME1004" localSheetId="6">#REF!</definedName>
    <definedName name="______ME1004">#REF!</definedName>
    <definedName name="______ME1015" localSheetId="8">#REF!</definedName>
    <definedName name="______ME1015" localSheetId="11">#REF!</definedName>
    <definedName name="______ME1015" localSheetId="6">#REF!</definedName>
    <definedName name="______ME1015">#REF!</definedName>
    <definedName name="______ME1039" localSheetId="8">#REF!</definedName>
    <definedName name="______ME1039" localSheetId="11">#REF!</definedName>
    <definedName name="______ME1039" localSheetId="6">#REF!</definedName>
    <definedName name="______ME1039">#REF!</definedName>
    <definedName name="______ME1050" localSheetId="8">#REF!</definedName>
    <definedName name="______ME1050" localSheetId="11">#REF!</definedName>
    <definedName name="______ME1050" localSheetId="6">#REF!</definedName>
    <definedName name="______ME1050">#REF!</definedName>
    <definedName name="______ME278" localSheetId="8">#REF!</definedName>
    <definedName name="______ME278" localSheetId="11">#REF!</definedName>
    <definedName name="______ME278" localSheetId="6">#REF!</definedName>
    <definedName name="______ME278">#REF!</definedName>
    <definedName name="______ME279" localSheetId="8">#REF!</definedName>
    <definedName name="______ME279" localSheetId="11">#REF!</definedName>
    <definedName name="______ME279" localSheetId="6">#REF!</definedName>
    <definedName name="______ME279">#REF!</definedName>
    <definedName name="______ME450" localSheetId="8">#REF!</definedName>
    <definedName name="______ME450" localSheetId="11">#REF!</definedName>
    <definedName name="______ME450" localSheetId="6">#REF!</definedName>
    <definedName name="______ME450">#REF!</definedName>
    <definedName name="______ME709" localSheetId="8">#REF!</definedName>
    <definedName name="______ME709" localSheetId="11">#REF!</definedName>
    <definedName name="______ME709" localSheetId="6">#REF!</definedName>
    <definedName name="______ME709">#REF!</definedName>
    <definedName name="______ME710" localSheetId="8">#REF!</definedName>
    <definedName name="______ME710" localSheetId="11">#REF!</definedName>
    <definedName name="______ME710" localSheetId="6">#REF!</definedName>
    <definedName name="______ME710">#REF!</definedName>
    <definedName name="______ME711" localSheetId="8">#REF!</definedName>
    <definedName name="______ME711" localSheetId="11">#REF!</definedName>
    <definedName name="______ME711" localSheetId="6">#REF!</definedName>
    <definedName name="______ME711">#REF!</definedName>
    <definedName name="______ME719" localSheetId="8">#REF!</definedName>
    <definedName name="______ME719" localSheetId="11">#REF!</definedName>
    <definedName name="______ME719" localSheetId="6">#REF!</definedName>
    <definedName name="______ME719">#REF!</definedName>
    <definedName name="______ME720" localSheetId="8">#REF!</definedName>
    <definedName name="______ME720" localSheetId="11">#REF!</definedName>
    <definedName name="______ME720" localSheetId="6">#REF!</definedName>
    <definedName name="______ME720">#REF!</definedName>
    <definedName name="______ME819" localSheetId="8">#REF!</definedName>
    <definedName name="______ME819" localSheetId="11">#REF!</definedName>
    <definedName name="______ME819" localSheetId="6">#REF!</definedName>
    <definedName name="______ME819">#REF!</definedName>
    <definedName name="______ME947" localSheetId="8">#REF!</definedName>
    <definedName name="______ME947" localSheetId="11">#REF!</definedName>
    <definedName name="______ME947" localSheetId="6">#REF!</definedName>
    <definedName name="______ME947">#REF!</definedName>
    <definedName name="______MNS8418" localSheetId="8">#REF!</definedName>
    <definedName name="______MNS8418" localSheetId="11">#REF!</definedName>
    <definedName name="______MNS8418" localSheetId="6">#REF!</definedName>
    <definedName name="______MNS8418">#REF!</definedName>
    <definedName name="______Obs1" localSheetId="8">#REF!</definedName>
    <definedName name="______Obs1" localSheetId="11">#REF!</definedName>
    <definedName name="______Obs1" localSheetId="6">#REF!</definedName>
    <definedName name="______Obs1">#REF!</definedName>
    <definedName name="______Obs2" localSheetId="8">#REF!</definedName>
    <definedName name="______Obs2" localSheetId="11">#REF!</definedName>
    <definedName name="______Obs2" localSheetId="6">#REF!</definedName>
    <definedName name="______Obs2">#REF!</definedName>
    <definedName name="______OUT98" localSheetId="8">#REF!</definedName>
    <definedName name="______OUT98" localSheetId="11">#REF!</definedName>
    <definedName name="______OUT98" localSheetId="6">#REF!</definedName>
    <definedName name="______OUT98">#REF!</definedName>
    <definedName name="______OUTT98888" localSheetId="8">#REF!</definedName>
    <definedName name="______OUTT98888" localSheetId="11">#REF!</definedName>
    <definedName name="______OUTT98888" localSheetId="6">#REF!</definedName>
    <definedName name="______OUTT98888">#REF!</definedName>
    <definedName name="______PL1" localSheetId="8">#REF!</definedName>
    <definedName name="______PL1" localSheetId="11">#REF!</definedName>
    <definedName name="______PL1" localSheetId="6">#REF!</definedName>
    <definedName name="______PL1">#REF!</definedName>
    <definedName name="______PR1004" localSheetId="8">#REF!</definedName>
    <definedName name="______PR1004" localSheetId="11">#REF!</definedName>
    <definedName name="______PR1004" localSheetId="6">#REF!</definedName>
    <definedName name="______PR1004">#REF!</definedName>
    <definedName name="______PR1015" localSheetId="8">#REF!</definedName>
    <definedName name="______PR1015" localSheetId="11">#REF!</definedName>
    <definedName name="______PR1015" localSheetId="6">#REF!</definedName>
    <definedName name="______PR1015">#REF!</definedName>
    <definedName name="______PR1039" localSheetId="8">#REF!</definedName>
    <definedName name="______PR1039" localSheetId="11">#REF!</definedName>
    <definedName name="______PR1039" localSheetId="6">#REF!</definedName>
    <definedName name="______PR1039">#REF!</definedName>
    <definedName name="______PR1050" localSheetId="8">#REF!</definedName>
    <definedName name="______PR1050" localSheetId="11">#REF!</definedName>
    <definedName name="______PR1050" localSheetId="6">#REF!</definedName>
    <definedName name="______PR1050">#REF!</definedName>
    <definedName name="______PR278" localSheetId="8">#REF!</definedName>
    <definedName name="______PR278" localSheetId="11">#REF!</definedName>
    <definedName name="______PR278" localSheetId="6">#REF!</definedName>
    <definedName name="______PR278">#REF!</definedName>
    <definedName name="______PR279" localSheetId="8">#REF!</definedName>
    <definedName name="______PR279" localSheetId="11">#REF!</definedName>
    <definedName name="______PR279" localSheetId="6">#REF!</definedName>
    <definedName name="______PR279">#REF!</definedName>
    <definedName name="______PR450" localSheetId="8">#REF!</definedName>
    <definedName name="______PR450" localSheetId="11">#REF!</definedName>
    <definedName name="______PR450" localSheetId="6">#REF!</definedName>
    <definedName name="______PR450">#REF!</definedName>
    <definedName name="______PR709" localSheetId="8">#REF!</definedName>
    <definedName name="______PR709" localSheetId="11">#REF!</definedName>
    <definedName name="______PR709" localSheetId="6">#REF!</definedName>
    <definedName name="______PR709">#REF!</definedName>
    <definedName name="______PR710" localSheetId="8">#REF!</definedName>
    <definedName name="______PR710" localSheetId="11">#REF!</definedName>
    <definedName name="______PR710" localSheetId="6">#REF!</definedName>
    <definedName name="______PR710">#REF!</definedName>
    <definedName name="______PR711" localSheetId="8">#REF!</definedName>
    <definedName name="______PR711" localSheetId="11">#REF!</definedName>
    <definedName name="______PR711" localSheetId="6">#REF!</definedName>
    <definedName name="______PR711">#REF!</definedName>
    <definedName name="______PR719" localSheetId="8">#REF!</definedName>
    <definedName name="______PR719" localSheetId="11">#REF!</definedName>
    <definedName name="______PR719" localSheetId="6">#REF!</definedName>
    <definedName name="______PR719">#REF!</definedName>
    <definedName name="______PR720" localSheetId="8">#REF!</definedName>
    <definedName name="______PR720" localSheetId="11">#REF!</definedName>
    <definedName name="______PR720" localSheetId="6">#REF!</definedName>
    <definedName name="______PR720">#REF!</definedName>
    <definedName name="______PR819" localSheetId="8">#REF!</definedName>
    <definedName name="______PR819" localSheetId="11">#REF!</definedName>
    <definedName name="______PR819" localSheetId="6">#REF!</definedName>
    <definedName name="______PR819">#REF!</definedName>
    <definedName name="______PR947" localSheetId="8">#REF!</definedName>
    <definedName name="______PR947" localSheetId="11">#REF!</definedName>
    <definedName name="______PR947" localSheetId="6">#REF!</definedName>
    <definedName name="______PR947">#REF!</definedName>
    <definedName name="______R" localSheetId="8">#REF!</definedName>
    <definedName name="______R" localSheetId="11">#REF!</definedName>
    <definedName name="______R" localSheetId="6">#REF!</definedName>
    <definedName name="______R">#REF!</definedName>
    <definedName name="______sub1" localSheetId="8">#REF!</definedName>
    <definedName name="______sub1" localSheetId="11">#REF!</definedName>
    <definedName name="______sub1" localSheetId="6">#REF!</definedName>
    <definedName name="______sub1">#REF!</definedName>
    <definedName name="______sub2" localSheetId="8">#REF!</definedName>
    <definedName name="______sub2" localSheetId="11">#REF!</definedName>
    <definedName name="______sub2" localSheetId="6">#REF!</definedName>
    <definedName name="______sub2">#REF!</definedName>
    <definedName name="______sub3" localSheetId="8">#REF!</definedName>
    <definedName name="______sub3" localSheetId="11">#REF!</definedName>
    <definedName name="______sub3" localSheetId="6">#REF!</definedName>
    <definedName name="______sub3">#REF!</definedName>
    <definedName name="______sub4" localSheetId="8">#REF!</definedName>
    <definedName name="______sub4" localSheetId="11">#REF!</definedName>
    <definedName name="______sub4" localSheetId="6">#REF!</definedName>
    <definedName name="______sub4">#REF!</definedName>
    <definedName name="_____Brz1" localSheetId="8">#REF!</definedName>
    <definedName name="_____Brz1" localSheetId="11">#REF!</definedName>
    <definedName name="_____Brz1" localSheetId="6">#REF!</definedName>
    <definedName name="_____Brz1">#REF!</definedName>
    <definedName name="_____Brz2" localSheetId="8">#REF!</definedName>
    <definedName name="_____Brz2" localSheetId="11">#REF!</definedName>
    <definedName name="_____Brz2" localSheetId="6">#REF!</definedName>
    <definedName name="_____Brz2">#REF!</definedName>
    <definedName name="_____CC709" localSheetId="8">#REF!</definedName>
    <definedName name="_____CC709" localSheetId="11">#REF!</definedName>
    <definedName name="_____CC709" localSheetId="6">#REF!</definedName>
    <definedName name="_____CC709">#REF!</definedName>
    <definedName name="_____CC947" localSheetId="8">#REF!</definedName>
    <definedName name="_____CC947" localSheetId="11">#REF!</definedName>
    <definedName name="_____CC947" localSheetId="6">#REF!</definedName>
    <definedName name="_____CC947">#REF!</definedName>
    <definedName name="_____DIV1004" localSheetId="8">#REF!</definedName>
    <definedName name="_____DIV1004" localSheetId="11">#REF!</definedName>
    <definedName name="_____DIV1004" localSheetId="6">#REF!</definedName>
    <definedName name="_____DIV1004">#REF!</definedName>
    <definedName name="_____DIV1015" localSheetId="8">#REF!</definedName>
    <definedName name="_____DIV1015" localSheetId="11">#REF!</definedName>
    <definedName name="_____DIV1015" localSheetId="6">#REF!</definedName>
    <definedName name="_____DIV1015">#REF!</definedName>
    <definedName name="_____DIV1039" localSheetId="8">#REF!</definedName>
    <definedName name="_____DIV1039" localSheetId="11">#REF!</definedName>
    <definedName name="_____DIV1039" localSheetId="6">#REF!</definedName>
    <definedName name="_____DIV1039">#REF!</definedName>
    <definedName name="_____DIV1050" localSheetId="8">#REF!</definedName>
    <definedName name="_____DIV1050" localSheetId="11">#REF!</definedName>
    <definedName name="_____DIV1050" localSheetId="6">#REF!</definedName>
    <definedName name="_____DIV1050">#REF!</definedName>
    <definedName name="_____DIV278" localSheetId="8">#REF!</definedName>
    <definedName name="_____DIV278" localSheetId="11">#REF!</definedName>
    <definedName name="_____DIV278" localSheetId="6">#REF!</definedName>
    <definedName name="_____DIV278">#REF!</definedName>
    <definedName name="_____DIV279" localSheetId="8">#REF!</definedName>
    <definedName name="_____DIV279" localSheetId="11">#REF!</definedName>
    <definedName name="_____DIV279" localSheetId="6">#REF!</definedName>
    <definedName name="_____DIV279">#REF!</definedName>
    <definedName name="_____DIV45" localSheetId="8">#REF!</definedName>
    <definedName name="_____DIV45" localSheetId="11">#REF!</definedName>
    <definedName name="_____DIV45" localSheetId="6">#REF!</definedName>
    <definedName name="_____DIV45">#REF!</definedName>
    <definedName name="_____DIV450" localSheetId="8">#REF!</definedName>
    <definedName name="_____DIV450" localSheetId="11">#REF!</definedName>
    <definedName name="_____DIV450" localSheetId="6">#REF!</definedName>
    <definedName name="_____DIV450">#REF!</definedName>
    <definedName name="_____DIV709" localSheetId="8">#REF!</definedName>
    <definedName name="_____DIV709" localSheetId="11">#REF!</definedName>
    <definedName name="_____DIV709" localSheetId="6">#REF!</definedName>
    <definedName name="_____DIV709">#REF!</definedName>
    <definedName name="_____DIV710" localSheetId="8">#REF!</definedName>
    <definedName name="_____DIV710" localSheetId="11">#REF!</definedName>
    <definedName name="_____DIV710" localSheetId="6">#REF!</definedName>
    <definedName name="_____DIV710">#REF!</definedName>
    <definedName name="_____DIV711" localSheetId="8">#REF!</definedName>
    <definedName name="_____DIV711" localSheetId="11">#REF!</definedName>
    <definedName name="_____DIV711" localSheetId="6">#REF!</definedName>
    <definedName name="_____DIV711">#REF!</definedName>
    <definedName name="_____DIV718" localSheetId="8">#REF!</definedName>
    <definedName name="_____DIV718" localSheetId="11">#REF!</definedName>
    <definedName name="_____DIV718" localSheetId="6">#REF!</definedName>
    <definedName name="_____DIV718">#REF!</definedName>
    <definedName name="_____DIV719" localSheetId="8">#REF!</definedName>
    <definedName name="_____DIV719" localSheetId="11">#REF!</definedName>
    <definedName name="_____DIV719" localSheetId="6">#REF!</definedName>
    <definedName name="_____DIV719">#REF!</definedName>
    <definedName name="_____DIV720" localSheetId="8">#REF!</definedName>
    <definedName name="_____DIV720" localSheetId="11">#REF!</definedName>
    <definedName name="_____DIV720" localSheetId="6">#REF!</definedName>
    <definedName name="_____DIV720">#REF!</definedName>
    <definedName name="_____DIV819" localSheetId="8">#REF!</definedName>
    <definedName name="_____DIV819" localSheetId="11">#REF!</definedName>
    <definedName name="_____DIV819" localSheetId="6">#REF!</definedName>
    <definedName name="_____DIV819">#REF!</definedName>
    <definedName name="_____DIV947" localSheetId="8">#REF!</definedName>
    <definedName name="_____DIV947" localSheetId="11">#REF!</definedName>
    <definedName name="_____DIV947" localSheetId="6">#REF!</definedName>
    <definedName name="_____DIV947">#REF!</definedName>
    <definedName name="_____DND2" localSheetId="8">#REF!</definedName>
    <definedName name="_____DND2" localSheetId="11">#REF!</definedName>
    <definedName name="_____DND2" localSheetId="6">#REF!</definedName>
    <definedName name="_____DND2">#REF!</definedName>
    <definedName name="_____eap1" localSheetId="8">#REF!</definedName>
    <definedName name="_____eap1" localSheetId="11">#REF!</definedName>
    <definedName name="_____eap1" localSheetId="6">#REF!</definedName>
    <definedName name="_____eap1">#REF!</definedName>
    <definedName name="_____eu2" localSheetId="10">{#N/A,#N/A,FALSE,"MO (2)"}</definedName>
    <definedName name="_____eu2" localSheetId="8">{#N/A,#N/A,FALSE,"MO (2)"}</definedName>
    <definedName name="_____eu2" localSheetId="11">{#N/A,#N/A,FALSE,"MO (2)"}</definedName>
    <definedName name="_____eu2" localSheetId="9">{#N/A,#N/A,FALSE,"MO (2)"}</definedName>
    <definedName name="_____eu2" localSheetId="6">{#N/A,#N/A,FALSE,"MO (2)"}</definedName>
    <definedName name="_____eu2">{#N/A,#N/A,FALSE,"MO (2)"}</definedName>
    <definedName name="_____Ext2" localSheetId="8">#REF!</definedName>
    <definedName name="_____Ext2" localSheetId="11">#REF!</definedName>
    <definedName name="_____Ext2" localSheetId="6">#REF!</definedName>
    <definedName name="_____Ext2">#REF!</definedName>
    <definedName name="_____ki5" localSheetId="8">#REF!</definedName>
    <definedName name="_____ki5" localSheetId="11">#REF!</definedName>
    <definedName name="_____ki5" localSheetId="6">#REF!</definedName>
    <definedName name="_____ki5">#REF!</definedName>
    <definedName name="_____KM406407" localSheetId="8">#REF!</definedName>
    <definedName name="_____KM406407" localSheetId="11">#REF!</definedName>
    <definedName name="_____KM406407" localSheetId="6">#REF!</definedName>
    <definedName name="_____KM406407">#REF!</definedName>
    <definedName name="_____LO1004" localSheetId="8">#REF!</definedName>
    <definedName name="_____LO1004" localSheetId="11">#REF!</definedName>
    <definedName name="_____LO1004" localSheetId="6">#REF!</definedName>
    <definedName name="_____LO1004">#REF!</definedName>
    <definedName name="_____LO1015" localSheetId="8">#REF!</definedName>
    <definedName name="_____LO1015" localSheetId="11">#REF!</definedName>
    <definedName name="_____LO1015" localSheetId="6">#REF!</definedName>
    <definedName name="_____LO1015">#REF!</definedName>
    <definedName name="_____LO1039" localSheetId="8">#REF!</definedName>
    <definedName name="_____LO1039" localSheetId="11">#REF!</definedName>
    <definedName name="_____LO1039" localSheetId="6">#REF!</definedName>
    <definedName name="_____LO1039">#REF!</definedName>
    <definedName name="_____LO1050" localSheetId="8">#REF!</definedName>
    <definedName name="_____LO1050" localSheetId="11">#REF!</definedName>
    <definedName name="_____LO1050" localSheetId="6">#REF!</definedName>
    <definedName name="_____LO1050">#REF!</definedName>
    <definedName name="_____LO278" localSheetId="8">#REF!</definedName>
    <definedName name="_____LO278" localSheetId="11">#REF!</definedName>
    <definedName name="_____LO278" localSheetId="6">#REF!</definedName>
    <definedName name="_____LO278">#REF!</definedName>
    <definedName name="_____LO279" localSheetId="8">#REF!</definedName>
    <definedName name="_____LO279" localSheetId="11">#REF!</definedName>
    <definedName name="_____LO279" localSheetId="6">#REF!</definedName>
    <definedName name="_____LO279">#REF!</definedName>
    <definedName name="_____LO450" localSheetId="8">#REF!</definedName>
    <definedName name="_____LO450" localSheetId="11">#REF!</definedName>
    <definedName name="_____LO450" localSheetId="6">#REF!</definedName>
    <definedName name="_____LO450">#REF!</definedName>
    <definedName name="_____LO709" localSheetId="8">#REF!</definedName>
    <definedName name="_____LO709" localSheetId="11">#REF!</definedName>
    <definedName name="_____LO709" localSheetId="6">#REF!</definedName>
    <definedName name="_____LO709">#REF!</definedName>
    <definedName name="_____LO710" localSheetId="8">#REF!</definedName>
    <definedName name="_____LO710" localSheetId="11">#REF!</definedName>
    <definedName name="_____LO710" localSheetId="6">#REF!</definedName>
    <definedName name="_____LO710">#REF!</definedName>
    <definedName name="_____LO711" localSheetId="8">#REF!</definedName>
    <definedName name="_____LO711" localSheetId="11">#REF!</definedName>
    <definedName name="_____LO711" localSheetId="6">#REF!</definedName>
    <definedName name="_____LO711">#REF!</definedName>
    <definedName name="_____LO719" localSheetId="8">#REF!</definedName>
    <definedName name="_____LO719" localSheetId="11">#REF!</definedName>
    <definedName name="_____LO719" localSheetId="6">#REF!</definedName>
    <definedName name="_____LO719">#REF!</definedName>
    <definedName name="_____LO720" localSheetId="8">#REF!</definedName>
    <definedName name="_____LO720" localSheetId="11">#REF!</definedName>
    <definedName name="_____LO720" localSheetId="6">#REF!</definedName>
    <definedName name="_____LO720">#REF!</definedName>
    <definedName name="_____LO819" localSheetId="8">#REF!</definedName>
    <definedName name="_____LO819" localSheetId="11">#REF!</definedName>
    <definedName name="_____LO819" localSheetId="6">#REF!</definedName>
    <definedName name="_____LO819">#REF!</definedName>
    <definedName name="_____LO947" localSheetId="8">#REF!</definedName>
    <definedName name="_____LO947" localSheetId="11">#REF!</definedName>
    <definedName name="_____LO947" localSheetId="6">#REF!</definedName>
    <definedName name="_____LO947">#REF!</definedName>
    <definedName name="_____MDO1" localSheetId="8">#REF!</definedName>
    <definedName name="_____MDO1" localSheetId="11">#REF!</definedName>
    <definedName name="_____MDO1" localSheetId="6">#REF!</definedName>
    <definedName name="_____MDO1">#REF!</definedName>
    <definedName name="_____MDO2" localSheetId="8">#REF!</definedName>
    <definedName name="_____MDO2" localSheetId="11">#REF!</definedName>
    <definedName name="_____MDO2" localSheetId="6">#REF!</definedName>
    <definedName name="_____MDO2">#REF!</definedName>
    <definedName name="_____ME1004" localSheetId="8">#REF!</definedName>
    <definedName name="_____ME1004" localSheetId="11">#REF!</definedName>
    <definedName name="_____ME1004" localSheetId="6">#REF!</definedName>
    <definedName name="_____ME1004">#REF!</definedName>
    <definedName name="_____ME1015" localSheetId="8">#REF!</definedName>
    <definedName name="_____ME1015" localSheetId="11">#REF!</definedName>
    <definedName name="_____ME1015" localSheetId="6">#REF!</definedName>
    <definedName name="_____ME1015">#REF!</definedName>
    <definedName name="_____ME1039" localSheetId="8">#REF!</definedName>
    <definedName name="_____ME1039" localSheetId="11">#REF!</definedName>
    <definedName name="_____ME1039" localSheetId="6">#REF!</definedName>
    <definedName name="_____ME1039">#REF!</definedName>
    <definedName name="_____ME1050" localSheetId="8">#REF!</definedName>
    <definedName name="_____ME1050" localSheetId="11">#REF!</definedName>
    <definedName name="_____ME1050" localSheetId="6">#REF!</definedName>
    <definedName name="_____ME1050">#REF!</definedName>
    <definedName name="_____ME278" localSheetId="8">#REF!</definedName>
    <definedName name="_____ME278" localSheetId="11">#REF!</definedName>
    <definedName name="_____ME278" localSheetId="6">#REF!</definedName>
    <definedName name="_____ME278">#REF!</definedName>
    <definedName name="_____ME279" localSheetId="8">#REF!</definedName>
    <definedName name="_____ME279" localSheetId="11">#REF!</definedName>
    <definedName name="_____ME279" localSheetId="6">#REF!</definedName>
    <definedName name="_____ME279">#REF!</definedName>
    <definedName name="_____ME450" localSheetId="8">#REF!</definedName>
    <definedName name="_____ME450" localSheetId="11">#REF!</definedName>
    <definedName name="_____ME450" localSheetId="6">#REF!</definedName>
    <definedName name="_____ME450">#REF!</definedName>
    <definedName name="_____ME709" localSheetId="8">#REF!</definedName>
    <definedName name="_____ME709" localSheetId="11">#REF!</definedName>
    <definedName name="_____ME709" localSheetId="6">#REF!</definedName>
    <definedName name="_____ME709">#REF!</definedName>
    <definedName name="_____ME710" localSheetId="8">#REF!</definedName>
    <definedName name="_____ME710" localSheetId="11">#REF!</definedName>
    <definedName name="_____ME710" localSheetId="6">#REF!</definedName>
    <definedName name="_____ME710">#REF!</definedName>
    <definedName name="_____ME711" localSheetId="8">#REF!</definedName>
    <definedName name="_____ME711" localSheetId="11">#REF!</definedName>
    <definedName name="_____ME711" localSheetId="6">#REF!</definedName>
    <definedName name="_____ME711">#REF!</definedName>
    <definedName name="_____ME719" localSheetId="8">#REF!</definedName>
    <definedName name="_____ME719" localSheetId="11">#REF!</definedName>
    <definedName name="_____ME719" localSheetId="6">#REF!</definedName>
    <definedName name="_____ME719">#REF!</definedName>
    <definedName name="_____ME720" localSheetId="8">#REF!</definedName>
    <definedName name="_____ME720" localSheetId="11">#REF!</definedName>
    <definedName name="_____ME720" localSheetId="6">#REF!</definedName>
    <definedName name="_____ME720">#REF!</definedName>
    <definedName name="_____ME819" localSheetId="8">#REF!</definedName>
    <definedName name="_____ME819" localSheetId="11">#REF!</definedName>
    <definedName name="_____ME819" localSheetId="6">#REF!</definedName>
    <definedName name="_____ME819">#REF!</definedName>
    <definedName name="_____ME947" localSheetId="8">#REF!</definedName>
    <definedName name="_____ME947" localSheetId="11">#REF!</definedName>
    <definedName name="_____ME947" localSheetId="6">#REF!</definedName>
    <definedName name="_____ME947">#REF!</definedName>
    <definedName name="_____Obs1" localSheetId="8">#REF!</definedName>
    <definedName name="_____Obs1" localSheetId="11">#REF!</definedName>
    <definedName name="_____Obs1" localSheetId="6">#REF!</definedName>
    <definedName name="_____Obs1">#REF!</definedName>
    <definedName name="_____Obs2" localSheetId="8">#REF!</definedName>
    <definedName name="_____Obs2" localSheetId="11">#REF!</definedName>
    <definedName name="_____Obs2" localSheetId="6">#REF!</definedName>
    <definedName name="_____Obs2">#REF!</definedName>
    <definedName name="_____OUT98" localSheetId="8">#REF!</definedName>
    <definedName name="_____OUT98" localSheetId="11">#REF!</definedName>
    <definedName name="_____OUT98" localSheetId="6">#REF!</definedName>
    <definedName name="_____OUT98">#REF!</definedName>
    <definedName name="_____OUTTT988" localSheetId="8">#REF!</definedName>
    <definedName name="_____OUTTT988" localSheetId="11">#REF!</definedName>
    <definedName name="_____OUTTT988" localSheetId="6">#REF!</definedName>
    <definedName name="_____OUTTT988">#REF!</definedName>
    <definedName name="_____PL1" localSheetId="8">#REF!</definedName>
    <definedName name="_____PL1" localSheetId="11">#REF!</definedName>
    <definedName name="_____PL1" localSheetId="6">#REF!</definedName>
    <definedName name="_____PL1">#REF!</definedName>
    <definedName name="_____PR1004" localSheetId="8">#REF!</definedName>
    <definedName name="_____PR1004" localSheetId="11">#REF!</definedName>
    <definedName name="_____PR1004" localSheetId="6">#REF!</definedName>
    <definedName name="_____PR1004">#REF!</definedName>
    <definedName name="_____PR1015" localSheetId="8">#REF!</definedName>
    <definedName name="_____PR1015" localSheetId="11">#REF!</definedName>
    <definedName name="_____PR1015" localSheetId="6">#REF!</definedName>
    <definedName name="_____PR1015">#REF!</definedName>
    <definedName name="_____PR1039" localSheetId="8">#REF!</definedName>
    <definedName name="_____PR1039" localSheetId="11">#REF!</definedName>
    <definedName name="_____PR1039" localSheetId="6">#REF!</definedName>
    <definedName name="_____PR1039">#REF!</definedName>
    <definedName name="_____PR1050" localSheetId="8">#REF!</definedName>
    <definedName name="_____PR1050" localSheetId="11">#REF!</definedName>
    <definedName name="_____PR1050" localSheetId="6">#REF!</definedName>
    <definedName name="_____PR1050">#REF!</definedName>
    <definedName name="_____PR278" localSheetId="8">#REF!</definedName>
    <definedName name="_____PR278" localSheetId="11">#REF!</definedName>
    <definedName name="_____PR278" localSheetId="6">#REF!</definedName>
    <definedName name="_____PR278">#REF!</definedName>
    <definedName name="_____PR279" localSheetId="8">#REF!</definedName>
    <definedName name="_____PR279" localSheetId="11">#REF!</definedName>
    <definedName name="_____PR279" localSheetId="6">#REF!</definedName>
    <definedName name="_____PR279">#REF!</definedName>
    <definedName name="_____PR450" localSheetId="8">#REF!</definedName>
    <definedName name="_____PR450" localSheetId="11">#REF!</definedName>
    <definedName name="_____PR450" localSheetId="6">#REF!</definedName>
    <definedName name="_____PR450">#REF!</definedName>
    <definedName name="_____PR709" localSheetId="8">#REF!</definedName>
    <definedName name="_____PR709" localSheetId="11">#REF!</definedName>
    <definedName name="_____PR709" localSheetId="6">#REF!</definedName>
    <definedName name="_____PR709">#REF!</definedName>
    <definedName name="_____PR710" localSheetId="8">#REF!</definedName>
    <definedName name="_____PR710" localSheetId="11">#REF!</definedName>
    <definedName name="_____PR710" localSheetId="6">#REF!</definedName>
    <definedName name="_____PR710">#REF!</definedName>
    <definedName name="_____PR711" localSheetId="8">#REF!</definedName>
    <definedName name="_____PR711" localSheetId="11">#REF!</definedName>
    <definedName name="_____PR711" localSheetId="6">#REF!</definedName>
    <definedName name="_____PR711">#REF!</definedName>
    <definedName name="_____PR719" localSheetId="8">#REF!</definedName>
    <definedName name="_____PR719" localSheetId="11">#REF!</definedName>
    <definedName name="_____PR719" localSheetId="6">#REF!</definedName>
    <definedName name="_____PR719">#REF!</definedName>
    <definedName name="_____PR720" localSheetId="8">#REF!</definedName>
    <definedName name="_____PR720" localSheetId="11">#REF!</definedName>
    <definedName name="_____PR720" localSheetId="6">#REF!</definedName>
    <definedName name="_____PR720">#REF!</definedName>
    <definedName name="_____PR819" localSheetId="8">#REF!</definedName>
    <definedName name="_____PR819" localSheetId="11">#REF!</definedName>
    <definedName name="_____PR819" localSheetId="6">#REF!</definedName>
    <definedName name="_____PR819">#REF!</definedName>
    <definedName name="_____PR947" localSheetId="8">#REF!</definedName>
    <definedName name="_____PR947" localSheetId="11">#REF!</definedName>
    <definedName name="_____PR947" localSheetId="6">#REF!</definedName>
    <definedName name="_____PR947">#REF!</definedName>
    <definedName name="_____R" localSheetId="8">#REF!</definedName>
    <definedName name="_____R" localSheetId="11">#REF!</definedName>
    <definedName name="_____R" localSheetId="6">#REF!</definedName>
    <definedName name="_____R">#REF!</definedName>
    <definedName name="_____sub1" localSheetId="8">#REF!</definedName>
    <definedName name="_____sub1" localSheetId="11">#REF!</definedName>
    <definedName name="_____sub1" localSheetId="6">#REF!</definedName>
    <definedName name="_____sub1">#REF!</definedName>
    <definedName name="_____sub2" localSheetId="8">#REF!</definedName>
    <definedName name="_____sub2" localSheetId="11">#REF!</definedName>
    <definedName name="_____sub2" localSheetId="6">#REF!</definedName>
    <definedName name="_____sub2">#REF!</definedName>
    <definedName name="_____sub3" localSheetId="8">#REF!</definedName>
    <definedName name="_____sub3" localSheetId="11">#REF!</definedName>
    <definedName name="_____sub3" localSheetId="6">#REF!</definedName>
    <definedName name="_____sub3">#REF!</definedName>
    <definedName name="_____sub4" localSheetId="8">#REF!</definedName>
    <definedName name="_____sub4" localSheetId="11">#REF!</definedName>
    <definedName name="_____sub4" localSheetId="6">#REF!</definedName>
    <definedName name="_____sub4">#REF!</definedName>
    <definedName name="____brv2" localSheetId="8">#REF!</definedName>
    <definedName name="____brv2" localSheetId="11">#REF!</definedName>
    <definedName name="____brv2" localSheetId="6">#REF!</definedName>
    <definedName name="____brv2">#REF!</definedName>
    <definedName name="____Brz1" localSheetId="8">#REF!</definedName>
    <definedName name="____Brz1" localSheetId="11">#REF!</definedName>
    <definedName name="____Brz1" localSheetId="6">#REF!</definedName>
    <definedName name="____Brz1">#REF!</definedName>
    <definedName name="____Brz2" localSheetId="8">#REF!</definedName>
    <definedName name="____Brz2" localSheetId="11">#REF!</definedName>
    <definedName name="____Brz2" localSheetId="6">#REF!</definedName>
    <definedName name="____Brz2">#REF!</definedName>
    <definedName name="____CC709" localSheetId="8">#REF!</definedName>
    <definedName name="____CC709" localSheetId="11">#REF!</definedName>
    <definedName name="____CC709" localSheetId="6">#REF!</definedName>
    <definedName name="____CC709">#REF!</definedName>
    <definedName name="____CC947" localSheetId="8">#REF!</definedName>
    <definedName name="____CC947" localSheetId="11">#REF!</definedName>
    <definedName name="____CC947" localSheetId="6">#REF!</definedName>
    <definedName name="____CC947">#REF!</definedName>
    <definedName name="____CCM30" localSheetId="8">#REF!</definedName>
    <definedName name="____CCM30" localSheetId="11">#REF!</definedName>
    <definedName name="____CCM30" localSheetId="6">#REF!</definedName>
    <definedName name="____CCM30">#REF!</definedName>
    <definedName name="____DIV1004" localSheetId="8">#REF!</definedName>
    <definedName name="____DIV1004" localSheetId="11">#REF!</definedName>
    <definedName name="____DIV1004" localSheetId="6">#REF!</definedName>
    <definedName name="____DIV1004">#REF!</definedName>
    <definedName name="____DIV1015" localSheetId="8">#REF!</definedName>
    <definedName name="____DIV1015" localSheetId="11">#REF!</definedName>
    <definedName name="____DIV1015" localSheetId="6">#REF!</definedName>
    <definedName name="____DIV1015">#REF!</definedName>
    <definedName name="____DIV1039" localSheetId="8">#REF!</definedName>
    <definedName name="____DIV1039" localSheetId="11">#REF!</definedName>
    <definedName name="____DIV1039" localSheetId="6">#REF!</definedName>
    <definedName name="____DIV1039">#REF!</definedName>
    <definedName name="____DIV1050" localSheetId="8">#REF!</definedName>
    <definedName name="____DIV1050" localSheetId="11">#REF!</definedName>
    <definedName name="____DIV1050" localSheetId="6">#REF!</definedName>
    <definedName name="____DIV1050">#REF!</definedName>
    <definedName name="____DIV278" localSheetId="8">#REF!</definedName>
    <definedName name="____DIV278" localSheetId="11">#REF!</definedName>
    <definedName name="____DIV278" localSheetId="6">#REF!</definedName>
    <definedName name="____DIV278">#REF!</definedName>
    <definedName name="____DIV279" localSheetId="8">#REF!</definedName>
    <definedName name="____DIV279" localSheetId="11">#REF!</definedName>
    <definedName name="____DIV279" localSheetId="6">#REF!</definedName>
    <definedName name="____DIV279">#REF!</definedName>
    <definedName name="____DIV45" localSheetId="8">#REF!</definedName>
    <definedName name="____DIV45" localSheetId="11">#REF!</definedName>
    <definedName name="____DIV45" localSheetId="6">#REF!</definedName>
    <definedName name="____DIV45">#REF!</definedName>
    <definedName name="____DIV450" localSheetId="8">#REF!</definedName>
    <definedName name="____DIV450" localSheetId="11">#REF!</definedName>
    <definedName name="____DIV450" localSheetId="6">#REF!</definedName>
    <definedName name="____DIV450">#REF!</definedName>
    <definedName name="____DIV709" localSheetId="8">#REF!</definedName>
    <definedName name="____DIV709" localSheetId="11">#REF!</definedName>
    <definedName name="____DIV709" localSheetId="6">#REF!</definedName>
    <definedName name="____DIV709">#REF!</definedName>
    <definedName name="____DIV710" localSheetId="8">#REF!</definedName>
    <definedName name="____DIV710" localSheetId="11">#REF!</definedName>
    <definedName name="____DIV710" localSheetId="6">#REF!</definedName>
    <definedName name="____DIV710">#REF!</definedName>
    <definedName name="____DIV711" localSheetId="8">#REF!</definedName>
    <definedName name="____DIV711" localSheetId="11">#REF!</definedName>
    <definedName name="____DIV711" localSheetId="6">#REF!</definedName>
    <definedName name="____DIV711">#REF!</definedName>
    <definedName name="____DIV718" localSheetId="8">#REF!</definedName>
    <definedName name="____DIV718" localSheetId="11">#REF!</definedName>
    <definedName name="____DIV718" localSheetId="6">#REF!</definedName>
    <definedName name="____DIV718">#REF!</definedName>
    <definedName name="____DIV719" localSheetId="8">#REF!</definedName>
    <definedName name="____DIV719" localSheetId="11">#REF!</definedName>
    <definedName name="____DIV719" localSheetId="6">#REF!</definedName>
    <definedName name="____DIV719">#REF!</definedName>
    <definedName name="____DIV720" localSheetId="8">#REF!</definedName>
    <definedName name="____DIV720" localSheetId="11">#REF!</definedName>
    <definedName name="____DIV720" localSheetId="6">#REF!</definedName>
    <definedName name="____DIV720">#REF!</definedName>
    <definedName name="____DIV819" localSheetId="8">#REF!</definedName>
    <definedName name="____DIV819" localSheetId="11">#REF!</definedName>
    <definedName name="____DIV819" localSheetId="6">#REF!</definedName>
    <definedName name="____DIV819">#REF!</definedName>
    <definedName name="____DIV947" localSheetId="8">#REF!</definedName>
    <definedName name="____DIV947" localSheetId="11">#REF!</definedName>
    <definedName name="____DIV947" localSheetId="6">#REF!</definedName>
    <definedName name="____DIV947">#REF!</definedName>
    <definedName name="____DND2" localSheetId="8">#REF!</definedName>
    <definedName name="____DND2" localSheetId="11">#REF!</definedName>
    <definedName name="____DND2" localSheetId="6">#REF!</definedName>
    <definedName name="____DND2">#REF!</definedName>
    <definedName name="____eap1" localSheetId="8">#REF!</definedName>
    <definedName name="____eap1" localSheetId="11">#REF!</definedName>
    <definedName name="____eap1" localSheetId="6">#REF!</definedName>
    <definedName name="____eap1">#REF!</definedName>
    <definedName name="____eu2" localSheetId="10">{#N/A,#N/A,FALSE,"MO (2)"}</definedName>
    <definedName name="____eu2" localSheetId="8">{#N/A,#N/A,FALSE,"MO (2)"}</definedName>
    <definedName name="____eu2" localSheetId="11">{#N/A,#N/A,FALSE,"MO (2)"}</definedName>
    <definedName name="____eu2" localSheetId="9">{#N/A,#N/A,FALSE,"MO (2)"}</definedName>
    <definedName name="____eu2" localSheetId="6">{#N/A,#N/A,FALSE,"MO (2)"}</definedName>
    <definedName name="____eu2">{#N/A,#N/A,FALSE,"MO (2)"}</definedName>
    <definedName name="____Ext2" localSheetId="8">#REF!</definedName>
    <definedName name="____Ext2" localSheetId="11">#REF!</definedName>
    <definedName name="____Ext2" localSheetId="6">#REF!</definedName>
    <definedName name="____Ext2">#REF!</definedName>
    <definedName name="____IRM1" localSheetId="10">{#N/A,#N/A,FALSE,"MO (2)"}</definedName>
    <definedName name="____IRM1" localSheetId="8">{#N/A,#N/A,FALSE,"MO (2)"}</definedName>
    <definedName name="____IRM1" localSheetId="11">{#N/A,#N/A,FALSE,"MO (2)"}</definedName>
    <definedName name="____IRM1" localSheetId="9">{#N/A,#N/A,FALSE,"MO (2)"}</definedName>
    <definedName name="____IRM1" localSheetId="6">{#N/A,#N/A,FALSE,"MO (2)"}</definedName>
    <definedName name="____IRM1">{#N/A,#N/A,FALSE,"MO (2)"}</definedName>
    <definedName name="____ki5" localSheetId="8">#REF!</definedName>
    <definedName name="____ki5" localSheetId="11">#REF!</definedName>
    <definedName name="____ki5" localSheetId="6">#REF!</definedName>
    <definedName name="____ki5">#REF!</definedName>
    <definedName name="____KM406407" localSheetId="8">#REF!</definedName>
    <definedName name="____KM406407" localSheetId="11">#REF!</definedName>
    <definedName name="____KM406407" localSheetId="6">#REF!</definedName>
    <definedName name="____KM406407">#REF!</definedName>
    <definedName name="____la2" localSheetId="8">#REF!</definedName>
    <definedName name="____la2" localSheetId="11">#REF!</definedName>
    <definedName name="____la2" localSheetId="6">#REF!</definedName>
    <definedName name="____la2">#REF!</definedName>
    <definedName name="____LO1004" localSheetId="8">#REF!</definedName>
    <definedName name="____LO1004" localSheetId="11">#REF!</definedName>
    <definedName name="____LO1004" localSheetId="6">#REF!</definedName>
    <definedName name="____LO1004">#REF!</definedName>
    <definedName name="____LO1015" localSheetId="8">#REF!</definedName>
    <definedName name="____LO1015" localSheetId="11">#REF!</definedName>
    <definedName name="____LO1015" localSheetId="6">#REF!</definedName>
    <definedName name="____LO1015">#REF!</definedName>
    <definedName name="____LO1039" localSheetId="8">#REF!</definedName>
    <definedName name="____LO1039" localSheetId="11">#REF!</definedName>
    <definedName name="____LO1039" localSheetId="6">#REF!</definedName>
    <definedName name="____LO1039">#REF!</definedName>
    <definedName name="____LO1050" localSheetId="8">#REF!</definedName>
    <definedName name="____LO1050" localSheetId="11">#REF!</definedName>
    <definedName name="____LO1050" localSheetId="6">#REF!</definedName>
    <definedName name="____LO1050">#REF!</definedName>
    <definedName name="____LO278" localSheetId="8">#REF!</definedName>
    <definedName name="____LO278" localSheetId="11">#REF!</definedName>
    <definedName name="____LO278" localSheetId="6">#REF!</definedName>
    <definedName name="____LO278">#REF!</definedName>
    <definedName name="____LO279" localSheetId="8">#REF!</definedName>
    <definedName name="____LO279" localSheetId="11">#REF!</definedName>
    <definedName name="____LO279" localSheetId="6">#REF!</definedName>
    <definedName name="____LO279">#REF!</definedName>
    <definedName name="____LO450" localSheetId="8">#REF!</definedName>
    <definedName name="____LO450" localSheetId="11">#REF!</definedName>
    <definedName name="____LO450" localSheetId="6">#REF!</definedName>
    <definedName name="____LO450">#REF!</definedName>
    <definedName name="____LO709" localSheetId="8">#REF!</definedName>
    <definedName name="____LO709" localSheetId="11">#REF!</definedName>
    <definedName name="____LO709" localSheetId="6">#REF!</definedName>
    <definedName name="____LO709">#REF!</definedName>
    <definedName name="____LO710" localSheetId="8">#REF!</definedName>
    <definedName name="____LO710" localSheetId="11">#REF!</definedName>
    <definedName name="____LO710" localSheetId="6">#REF!</definedName>
    <definedName name="____LO710">#REF!</definedName>
    <definedName name="____LO711" localSheetId="8">#REF!</definedName>
    <definedName name="____LO711" localSheetId="11">#REF!</definedName>
    <definedName name="____LO711" localSheetId="6">#REF!</definedName>
    <definedName name="____LO711">#REF!</definedName>
    <definedName name="____LO719" localSheetId="8">#REF!</definedName>
    <definedName name="____LO719" localSheetId="11">#REF!</definedName>
    <definedName name="____LO719" localSheetId="6">#REF!</definedName>
    <definedName name="____LO719">#REF!</definedName>
    <definedName name="____LO720" localSheetId="8">#REF!</definedName>
    <definedName name="____LO720" localSheetId="11">#REF!</definedName>
    <definedName name="____LO720" localSheetId="6">#REF!</definedName>
    <definedName name="____LO720">#REF!</definedName>
    <definedName name="____LO819" localSheetId="8">#REF!</definedName>
    <definedName name="____LO819" localSheetId="11">#REF!</definedName>
    <definedName name="____LO819" localSheetId="6">#REF!</definedName>
    <definedName name="____LO819">#REF!</definedName>
    <definedName name="____LO947" localSheetId="8">#REF!</definedName>
    <definedName name="____LO947" localSheetId="11">#REF!</definedName>
    <definedName name="____LO947" localSheetId="6">#REF!</definedName>
    <definedName name="____LO947">#REF!</definedName>
    <definedName name="____MDO1" localSheetId="8">#REF!</definedName>
    <definedName name="____MDO1" localSheetId="11">#REF!</definedName>
    <definedName name="____MDO1" localSheetId="6">#REF!</definedName>
    <definedName name="____MDO1">#REF!</definedName>
    <definedName name="____MDO2" localSheetId="8">#REF!</definedName>
    <definedName name="____MDO2" localSheetId="11">#REF!</definedName>
    <definedName name="____MDO2" localSheetId="6">#REF!</definedName>
    <definedName name="____MDO2">#REF!</definedName>
    <definedName name="____ME10005" localSheetId="8">#REF!</definedName>
    <definedName name="____ME10005" localSheetId="11">#REF!</definedName>
    <definedName name="____ME10005" localSheetId="6">#REF!</definedName>
    <definedName name="____ME10005">#REF!</definedName>
    <definedName name="____ME1004" localSheetId="8">#REF!</definedName>
    <definedName name="____ME1004" localSheetId="11">#REF!</definedName>
    <definedName name="____ME1004" localSheetId="6">#REF!</definedName>
    <definedName name="____ME1004">#REF!</definedName>
    <definedName name="____ME1015" localSheetId="8">#REF!</definedName>
    <definedName name="____ME1015" localSheetId="11">#REF!</definedName>
    <definedName name="____ME1015" localSheetId="6">#REF!</definedName>
    <definedName name="____ME1015">#REF!</definedName>
    <definedName name="____ME1039" localSheetId="8">#REF!</definedName>
    <definedName name="____ME1039" localSheetId="11">#REF!</definedName>
    <definedName name="____ME1039" localSheetId="6">#REF!</definedName>
    <definedName name="____ME1039">#REF!</definedName>
    <definedName name="____ME1050" localSheetId="8">#REF!</definedName>
    <definedName name="____ME1050" localSheetId="11">#REF!</definedName>
    <definedName name="____ME1050" localSheetId="6">#REF!</definedName>
    <definedName name="____ME1050">#REF!</definedName>
    <definedName name="____ME278" localSheetId="8">#REF!</definedName>
    <definedName name="____ME278" localSheetId="11">#REF!</definedName>
    <definedName name="____ME278" localSheetId="6">#REF!</definedName>
    <definedName name="____ME278">#REF!</definedName>
    <definedName name="____ME279" localSheetId="8">#REF!</definedName>
    <definedName name="____ME279" localSheetId="11">#REF!</definedName>
    <definedName name="____ME279" localSheetId="6">#REF!</definedName>
    <definedName name="____ME279">#REF!</definedName>
    <definedName name="____ME450" localSheetId="8">#REF!</definedName>
    <definedName name="____ME450" localSheetId="11">#REF!</definedName>
    <definedName name="____ME450" localSheetId="6">#REF!</definedName>
    <definedName name="____ME450">#REF!</definedName>
    <definedName name="____ME709" localSheetId="8">#REF!</definedName>
    <definedName name="____ME709" localSheetId="11">#REF!</definedName>
    <definedName name="____ME709" localSheetId="6">#REF!</definedName>
    <definedName name="____ME709">#REF!</definedName>
    <definedName name="____ME710" localSheetId="8">#REF!</definedName>
    <definedName name="____ME710" localSheetId="11">#REF!</definedName>
    <definedName name="____ME710" localSheetId="6">#REF!</definedName>
    <definedName name="____ME710">#REF!</definedName>
    <definedName name="____ME711" localSheetId="8">#REF!</definedName>
    <definedName name="____ME711" localSheetId="11">#REF!</definedName>
    <definedName name="____ME711" localSheetId="6">#REF!</definedName>
    <definedName name="____ME711">#REF!</definedName>
    <definedName name="____ME719" localSheetId="8">#REF!</definedName>
    <definedName name="____ME719" localSheetId="11">#REF!</definedName>
    <definedName name="____ME719" localSheetId="6">#REF!</definedName>
    <definedName name="____ME719">#REF!</definedName>
    <definedName name="____ME720" localSheetId="8">#REF!</definedName>
    <definedName name="____ME720" localSheetId="11">#REF!</definedName>
    <definedName name="____ME720" localSheetId="6">#REF!</definedName>
    <definedName name="____ME720">#REF!</definedName>
    <definedName name="____ME819" localSheetId="8">#REF!</definedName>
    <definedName name="____ME819" localSheetId="11">#REF!</definedName>
    <definedName name="____ME819" localSheetId="6">#REF!</definedName>
    <definedName name="____ME819">#REF!</definedName>
    <definedName name="____ME947" localSheetId="8">#REF!</definedName>
    <definedName name="____ME947" localSheetId="11">#REF!</definedName>
    <definedName name="____ME947" localSheetId="6">#REF!</definedName>
    <definedName name="____ME947">#REF!</definedName>
    <definedName name="____MNS8418" localSheetId="8">#REF!</definedName>
    <definedName name="____MNS8418" localSheetId="11">#REF!</definedName>
    <definedName name="____MNS8418" localSheetId="6">#REF!</definedName>
    <definedName name="____MNS8418">#REF!</definedName>
    <definedName name="____Obs1" localSheetId="8">#REF!</definedName>
    <definedName name="____Obs1" localSheetId="11">#REF!</definedName>
    <definedName name="____Obs1" localSheetId="6">#REF!</definedName>
    <definedName name="____Obs1">#REF!</definedName>
    <definedName name="____Obs2" localSheetId="8">#REF!</definedName>
    <definedName name="____Obs2" localSheetId="11">#REF!</definedName>
    <definedName name="____Obs2" localSheetId="6">#REF!</definedName>
    <definedName name="____Obs2">#REF!</definedName>
    <definedName name="____OUT98" localSheetId="8">#REF!</definedName>
    <definedName name="____OUT98" localSheetId="11">#REF!</definedName>
    <definedName name="____OUT98" localSheetId="6">#REF!</definedName>
    <definedName name="____OUT98">#REF!</definedName>
    <definedName name="____OUTTT98" localSheetId="8">#REF!</definedName>
    <definedName name="____OUTTT98" localSheetId="11">#REF!</definedName>
    <definedName name="____OUTTT98" localSheetId="6">#REF!</definedName>
    <definedName name="____OUTTT98">#REF!</definedName>
    <definedName name="____PCM30" localSheetId="8">#REF!</definedName>
    <definedName name="____PCM30" localSheetId="11">#REF!</definedName>
    <definedName name="____PCM30" localSheetId="6">#REF!</definedName>
    <definedName name="____PCM30">#REF!</definedName>
    <definedName name="____PL1" localSheetId="8">#REF!</definedName>
    <definedName name="____PL1" localSheetId="11">#REF!</definedName>
    <definedName name="____PL1" localSheetId="6">#REF!</definedName>
    <definedName name="____PL1">#REF!</definedName>
    <definedName name="____PLA2" localSheetId="8">#REF!</definedName>
    <definedName name="____PLA2" localSheetId="11">#REF!</definedName>
    <definedName name="____PLA2" localSheetId="6">#REF!</definedName>
    <definedName name="____PLA2">#REF!</definedName>
    <definedName name="____PNV2002" localSheetId="8">#REF!</definedName>
    <definedName name="____PNV2002" localSheetId="11">#REF!</definedName>
    <definedName name="____PNV2002" localSheetId="6">#REF!</definedName>
    <definedName name="____PNV2002">#REF!</definedName>
    <definedName name="____PNV2003" localSheetId="8">#REF!</definedName>
    <definedName name="____PNV2003" localSheetId="11">#REF!</definedName>
    <definedName name="____PNV2003" localSheetId="6">#REF!</definedName>
    <definedName name="____PNV2003">#REF!</definedName>
    <definedName name="____PNV2009" localSheetId="8">#REF!</definedName>
    <definedName name="____PNV2009" localSheetId="11">#REF!</definedName>
    <definedName name="____PNV2009" localSheetId="6">#REF!</definedName>
    <definedName name="____PNV2009">#REF!</definedName>
    <definedName name="____PR1004" localSheetId="8">#REF!</definedName>
    <definedName name="____PR1004" localSheetId="11">#REF!</definedName>
    <definedName name="____PR1004" localSheetId="6">#REF!</definedName>
    <definedName name="____PR1004">#REF!</definedName>
    <definedName name="____PR1015" localSheetId="8">#REF!</definedName>
    <definedName name="____PR1015" localSheetId="11">#REF!</definedName>
    <definedName name="____PR1015" localSheetId="6">#REF!</definedName>
    <definedName name="____PR1015">#REF!</definedName>
    <definedName name="____PR1039" localSheetId="8">#REF!</definedName>
    <definedName name="____PR1039" localSheetId="11">#REF!</definedName>
    <definedName name="____PR1039" localSheetId="6">#REF!</definedName>
    <definedName name="____PR1039">#REF!</definedName>
    <definedName name="____PR1050" localSheetId="8">#REF!</definedName>
    <definedName name="____PR1050" localSheetId="11">#REF!</definedName>
    <definedName name="____PR1050" localSheetId="6">#REF!</definedName>
    <definedName name="____PR1050">#REF!</definedName>
    <definedName name="____PR278" localSheetId="8">#REF!</definedName>
    <definedName name="____PR278" localSheetId="11">#REF!</definedName>
    <definedName name="____PR278" localSheetId="6">#REF!</definedName>
    <definedName name="____PR278">#REF!</definedName>
    <definedName name="____PR279" localSheetId="8">#REF!</definedName>
    <definedName name="____PR279" localSheetId="11">#REF!</definedName>
    <definedName name="____PR279" localSheetId="6">#REF!</definedName>
    <definedName name="____PR279">#REF!</definedName>
    <definedName name="____PR450" localSheetId="8">#REF!</definedName>
    <definedName name="____PR450" localSheetId="11">#REF!</definedName>
    <definedName name="____PR450" localSheetId="6">#REF!</definedName>
    <definedName name="____PR450">#REF!</definedName>
    <definedName name="____PR709" localSheetId="8">#REF!</definedName>
    <definedName name="____PR709" localSheetId="11">#REF!</definedName>
    <definedName name="____PR709" localSheetId="6">#REF!</definedName>
    <definedName name="____PR709">#REF!</definedName>
    <definedName name="____PR710" localSheetId="8">#REF!</definedName>
    <definedName name="____PR710" localSheetId="11">#REF!</definedName>
    <definedName name="____PR710" localSheetId="6">#REF!</definedName>
    <definedName name="____PR710">#REF!</definedName>
    <definedName name="____PR711" localSheetId="8">#REF!</definedName>
    <definedName name="____PR711" localSheetId="11">#REF!</definedName>
    <definedName name="____PR711" localSheetId="6">#REF!</definedName>
    <definedName name="____PR711">#REF!</definedName>
    <definedName name="____PR719" localSheetId="8">#REF!</definedName>
    <definedName name="____PR719" localSheetId="11">#REF!</definedName>
    <definedName name="____PR719" localSheetId="6">#REF!</definedName>
    <definedName name="____PR719">#REF!</definedName>
    <definedName name="____PR720" localSheetId="8">#REF!</definedName>
    <definedName name="____PR720" localSheetId="11">#REF!</definedName>
    <definedName name="____PR720" localSheetId="6">#REF!</definedName>
    <definedName name="____PR720">#REF!</definedName>
    <definedName name="____PR819" localSheetId="8">#REF!</definedName>
    <definedName name="____PR819" localSheetId="11">#REF!</definedName>
    <definedName name="____PR819" localSheetId="6">#REF!</definedName>
    <definedName name="____PR819">#REF!</definedName>
    <definedName name="____PR947" localSheetId="8">#REF!</definedName>
    <definedName name="____PR947" localSheetId="11">#REF!</definedName>
    <definedName name="____PR947" localSheetId="6">#REF!</definedName>
    <definedName name="____PR947">#REF!</definedName>
    <definedName name="____PTB10" localSheetId="8">#REF!</definedName>
    <definedName name="____PTB10" localSheetId="11">#REF!</definedName>
    <definedName name="____PTB10" localSheetId="6">#REF!</definedName>
    <definedName name="____PTB10">#REF!</definedName>
    <definedName name="____R" localSheetId="8">#REF!</definedName>
    <definedName name="____R" localSheetId="11">#REF!</definedName>
    <definedName name="____R" localSheetId="6">#REF!</definedName>
    <definedName name="____R">#REF!</definedName>
    <definedName name="____Rbv1" localSheetId="8">#REF!</definedName>
    <definedName name="____Rbv1" localSheetId="11">#REF!</definedName>
    <definedName name="____Rbv1" localSheetId="6">#REF!</definedName>
    <definedName name="____Rbv1">#REF!</definedName>
    <definedName name="____sub1" localSheetId="8">#REF!</definedName>
    <definedName name="____sub1" localSheetId="11">#REF!</definedName>
    <definedName name="____sub1" localSheetId="6">#REF!</definedName>
    <definedName name="____sub1">#REF!</definedName>
    <definedName name="____sub2" localSheetId="8">#REF!</definedName>
    <definedName name="____sub2" localSheetId="11">#REF!</definedName>
    <definedName name="____sub2" localSheetId="6">#REF!</definedName>
    <definedName name="____sub2">#REF!</definedName>
    <definedName name="____sub3" localSheetId="8">#REF!</definedName>
    <definedName name="____sub3" localSheetId="11">#REF!</definedName>
    <definedName name="____sub3" localSheetId="6">#REF!</definedName>
    <definedName name="____sub3">#REF!</definedName>
    <definedName name="____sub4" localSheetId="8">#REF!</definedName>
    <definedName name="____sub4" localSheetId="11">#REF!</definedName>
    <definedName name="____sub4" localSheetId="6">#REF!</definedName>
    <definedName name="____sub4">#REF!</definedName>
    <definedName name="____TB10" localSheetId="8">#REF!</definedName>
    <definedName name="____TB10" localSheetId="11">#REF!</definedName>
    <definedName name="____TB10" localSheetId="6">#REF!</definedName>
    <definedName name="____TB10">#REF!</definedName>
    <definedName name="____TOT1" localSheetId="8">#REF!</definedName>
    <definedName name="____TOT1" localSheetId="11">#REF!</definedName>
    <definedName name="____TOT1" localSheetId="6">#REF!</definedName>
    <definedName name="____TOT1">#REF!</definedName>
    <definedName name="____TOT2" localSheetId="8">#REF!</definedName>
    <definedName name="____TOT2" localSheetId="11">#REF!</definedName>
    <definedName name="____TOT2" localSheetId="6">#REF!</definedName>
    <definedName name="____TOT2">#REF!</definedName>
    <definedName name="____TOT3" localSheetId="8">#REF!</definedName>
    <definedName name="____TOT3" localSheetId="11">#REF!</definedName>
    <definedName name="____TOT3" localSheetId="6">#REF!</definedName>
    <definedName name="____TOT3">#REF!</definedName>
    <definedName name="____TOT4" localSheetId="8">#REF!</definedName>
    <definedName name="____TOT4" localSheetId="11">#REF!</definedName>
    <definedName name="____TOT4" localSheetId="6">#REF!</definedName>
    <definedName name="____TOT4">#REF!</definedName>
    <definedName name="____TOT5" localSheetId="8">#REF!</definedName>
    <definedName name="____TOT5" localSheetId="11">#REF!</definedName>
    <definedName name="____TOT5" localSheetId="6">#REF!</definedName>
    <definedName name="____TOT5">#REF!</definedName>
    <definedName name="____TOT6" localSheetId="8">#REF!</definedName>
    <definedName name="____TOT6" localSheetId="11">#REF!</definedName>
    <definedName name="____TOT6" localSheetId="6">#REF!</definedName>
    <definedName name="____TOT6">#REF!</definedName>
    <definedName name="____TOT7" localSheetId="8">#REF!</definedName>
    <definedName name="____TOT7" localSheetId="11">#REF!</definedName>
    <definedName name="____TOT7" localSheetId="6">#REF!</definedName>
    <definedName name="____TOT7">#REF!</definedName>
    <definedName name="____TSD2" localSheetId="8">#REF!</definedName>
    <definedName name="____TSD2" localSheetId="11">#REF!</definedName>
    <definedName name="____TSD2" localSheetId="6">#REF!</definedName>
    <definedName name="____TSD2">#REF!</definedName>
    <definedName name="___brv2" localSheetId="8">#REF!</definedName>
    <definedName name="___brv2" localSheetId="11">#REF!</definedName>
    <definedName name="___brv2" localSheetId="6">#REF!</definedName>
    <definedName name="___brv2">#REF!</definedName>
    <definedName name="___CC709" localSheetId="8">#REF!</definedName>
    <definedName name="___CC709" localSheetId="11">#REF!</definedName>
    <definedName name="___CC709" localSheetId="6">#REF!</definedName>
    <definedName name="___CC709">#REF!</definedName>
    <definedName name="___CC947" localSheetId="8">#REF!</definedName>
    <definedName name="___CC947" localSheetId="11">#REF!</definedName>
    <definedName name="___CC947" localSheetId="6">#REF!</definedName>
    <definedName name="___CC947">#REF!</definedName>
    <definedName name="___CCM30" localSheetId="8">#REF!</definedName>
    <definedName name="___CCM30" localSheetId="11">#REF!</definedName>
    <definedName name="___CCM30" localSheetId="6">#REF!</definedName>
    <definedName name="___CCM30">#REF!</definedName>
    <definedName name="___DIV1004" localSheetId="8">#REF!</definedName>
    <definedName name="___DIV1004" localSheetId="11">#REF!</definedName>
    <definedName name="___DIV1004" localSheetId="6">#REF!</definedName>
    <definedName name="___DIV1004">#REF!</definedName>
    <definedName name="___DIV1015" localSheetId="8">#REF!</definedName>
    <definedName name="___DIV1015" localSheetId="11">#REF!</definedName>
    <definedName name="___DIV1015" localSheetId="6">#REF!</definedName>
    <definedName name="___DIV1015">#REF!</definedName>
    <definedName name="___DIV1039" localSheetId="8">#REF!</definedName>
    <definedName name="___DIV1039" localSheetId="11">#REF!</definedName>
    <definedName name="___DIV1039" localSheetId="6">#REF!</definedName>
    <definedName name="___DIV1039">#REF!</definedName>
    <definedName name="___DIV1050" localSheetId="8">#REF!</definedName>
    <definedName name="___DIV1050" localSheetId="11">#REF!</definedName>
    <definedName name="___DIV1050" localSheetId="6">#REF!</definedName>
    <definedName name="___DIV1050">#REF!</definedName>
    <definedName name="___DIV278" localSheetId="8">#REF!</definedName>
    <definedName name="___DIV278" localSheetId="11">#REF!</definedName>
    <definedName name="___DIV278" localSheetId="6">#REF!</definedName>
    <definedName name="___DIV278">#REF!</definedName>
    <definedName name="___DIV279" localSheetId="8">#REF!</definedName>
    <definedName name="___DIV279" localSheetId="11">#REF!</definedName>
    <definedName name="___DIV279" localSheetId="6">#REF!</definedName>
    <definedName name="___DIV279">#REF!</definedName>
    <definedName name="___DIV45" localSheetId="8">#REF!</definedName>
    <definedName name="___DIV45" localSheetId="11">#REF!</definedName>
    <definedName name="___DIV45" localSheetId="6">#REF!</definedName>
    <definedName name="___DIV45">#REF!</definedName>
    <definedName name="___DIV450" localSheetId="8">#REF!</definedName>
    <definedName name="___DIV450" localSheetId="11">#REF!</definedName>
    <definedName name="___DIV450" localSheetId="6">#REF!</definedName>
    <definedName name="___DIV450">#REF!</definedName>
    <definedName name="___DIV709" localSheetId="8">#REF!</definedName>
    <definedName name="___DIV709" localSheetId="11">#REF!</definedName>
    <definedName name="___DIV709" localSheetId="6">#REF!</definedName>
    <definedName name="___DIV709">#REF!</definedName>
    <definedName name="___DIV710" localSheetId="8">#REF!</definedName>
    <definedName name="___DIV710" localSheetId="11">#REF!</definedName>
    <definedName name="___DIV710" localSheetId="6">#REF!</definedName>
    <definedName name="___DIV710">#REF!</definedName>
    <definedName name="___DIV711" localSheetId="8">#REF!</definedName>
    <definedName name="___DIV711" localSheetId="11">#REF!</definedName>
    <definedName name="___DIV711" localSheetId="6">#REF!</definedName>
    <definedName name="___DIV711">#REF!</definedName>
    <definedName name="___DIV718" localSheetId="8">#REF!</definedName>
    <definedName name="___DIV718" localSheetId="11">#REF!</definedName>
    <definedName name="___DIV718" localSheetId="6">#REF!</definedName>
    <definedName name="___DIV718">#REF!</definedName>
    <definedName name="___DIV719" localSheetId="8">#REF!</definedName>
    <definedName name="___DIV719" localSheetId="11">#REF!</definedName>
    <definedName name="___DIV719" localSheetId="6">#REF!</definedName>
    <definedName name="___DIV719">#REF!</definedName>
    <definedName name="___DIV720" localSheetId="8">#REF!</definedName>
    <definedName name="___DIV720" localSheetId="11">#REF!</definedName>
    <definedName name="___DIV720" localSheetId="6">#REF!</definedName>
    <definedName name="___DIV720">#REF!</definedName>
    <definedName name="___DIV819" localSheetId="8">#REF!</definedName>
    <definedName name="___DIV819" localSheetId="11">#REF!</definedName>
    <definedName name="___DIV819" localSheetId="6">#REF!</definedName>
    <definedName name="___DIV819">#REF!</definedName>
    <definedName name="___DIV947" localSheetId="8">#REF!</definedName>
    <definedName name="___DIV947" localSheetId="11">#REF!</definedName>
    <definedName name="___DIV947" localSheetId="6">#REF!</definedName>
    <definedName name="___DIV947">#REF!</definedName>
    <definedName name="___DND2" localSheetId="8">#REF!</definedName>
    <definedName name="___DND2" localSheetId="11">#REF!</definedName>
    <definedName name="___DND2" localSheetId="6">#REF!</definedName>
    <definedName name="___DND2">#REF!</definedName>
    <definedName name="___eap1" localSheetId="8">#REF!</definedName>
    <definedName name="___eap1" localSheetId="11">#REF!</definedName>
    <definedName name="___eap1" localSheetId="6">#REF!</definedName>
    <definedName name="___eap1">#REF!</definedName>
    <definedName name="___ELE3" localSheetId="8">#REF!</definedName>
    <definedName name="___ELE3" localSheetId="11">#REF!</definedName>
    <definedName name="___ELE3" localSheetId="6">#REF!</definedName>
    <definedName name="___ELE3">#REF!</definedName>
    <definedName name="___eu2" localSheetId="10">{#N/A,#N/A,FALSE,"MO (2)"}</definedName>
    <definedName name="___eu2" localSheetId="8">{#N/A,#N/A,FALSE,"MO (2)"}</definedName>
    <definedName name="___eu2" localSheetId="11">{#N/A,#N/A,FALSE,"MO (2)"}</definedName>
    <definedName name="___eu2" localSheetId="9">{#N/A,#N/A,FALSE,"MO (2)"}</definedName>
    <definedName name="___eu2" localSheetId="6">{#N/A,#N/A,FALSE,"MO (2)"}</definedName>
    <definedName name="___eu2">{#N/A,#N/A,FALSE,"MO (2)"}</definedName>
    <definedName name="___Ext2" localSheetId="8">#REF!</definedName>
    <definedName name="___Ext2" localSheetId="11">#REF!</definedName>
    <definedName name="___Ext2" localSheetId="6">#REF!</definedName>
    <definedName name="___Ext2">#REF!</definedName>
    <definedName name="___HCB5" localSheetId="8">#REF!</definedName>
    <definedName name="___HCB5" localSheetId="11">#REF!</definedName>
    <definedName name="___HCB5" localSheetId="6">#REF!</definedName>
    <definedName name="___HCB5">#REF!</definedName>
    <definedName name="___IRM1" localSheetId="10">{#N/A,#N/A,FALSE,"MO (2)"}</definedName>
    <definedName name="___IRM1" localSheetId="8">{#N/A,#N/A,FALSE,"MO (2)"}</definedName>
    <definedName name="___IRM1" localSheetId="11">{#N/A,#N/A,FALSE,"MO (2)"}</definedName>
    <definedName name="___IRM1" localSheetId="9">{#N/A,#N/A,FALSE,"MO (2)"}</definedName>
    <definedName name="___IRM1" localSheetId="6">{#N/A,#N/A,FALSE,"MO (2)"}</definedName>
    <definedName name="___IRM1">{#N/A,#N/A,FALSE,"MO (2)"}</definedName>
    <definedName name="___ki5" localSheetId="8">#REF!</definedName>
    <definedName name="___ki5" localSheetId="11">#REF!</definedName>
    <definedName name="___ki5" localSheetId="6">#REF!</definedName>
    <definedName name="___ki5">#REF!</definedName>
    <definedName name="___KM406407" localSheetId="8">#REF!</definedName>
    <definedName name="___KM406407" localSheetId="11">#REF!</definedName>
    <definedName name="___KM406407" localSheetId="6">#REF!</definedName>
    <definedName name="___KM406407">#REF!</definedName>
    <definedName name="___la2" localSheetId="8">#REF!</definedName>
    <definedName name="___la2" localSheetId="11">#REF!</definedName>
    <definedName name="___la2" localSheetId="6">#REF!</definedName>
    <definedName name="___la2">#REF!</definedName>
    <definedName name="___LO1004" localSheetId="8">#REF!</definedName>
    <definedName name="___LO1004" localSheetId="11">#REF!</definedName>
    <definedName name="___LO1004" localSheetId="6">#REF!</definedName>
    <definedName name="___LO1004">#REF!</definedName>
    <definedName name="___LO1015" localSheetId="8">#REF!</definedName>
    <definedName name="___LO1015" localSheetId="11">#REF!</definedName>
    <definedName name="___LO1015" localSheetId="6">#REF!</definedName>
    <definedName name="___LO1015">#REF!</definedName>
    <definedName name="___LO1039" localSheetId="8">#REF!</definedName>
    <definedName name="___LO1039" localSheetId="11">#REF!</definedName>
    <definedName name="___LO1039" localSheetId="6">#REF!</definedName>
    <definedName name="___LO1039">#REF!</definedName>
    <definedName name="___LO1050" localSheetId="8">#REF!</definedName>
    <definedName name="___LO1050" localSheetId="11">#REF!</definedName>
    <definedName name="___LO1050" localSheetId="6">#REF!</definedName>
    <definedName name="___LO1050">#REF!</definedName>
    <definedName name="___LO278" localSheetId="8">#REF!</definedName>
    <definedName name="___LO278" localSheetId="11">#REF!</definedName>
    <definedName name="___LO278" localSheetId="6">#REF!</definedName>
    <definedName name="___LO278">#REF!</definedName>
    <definedName name="___LO279" localSheetId="8">#REF!</definedName>
    <definedName name="___LO279" localSheetId="11">#REF!</definedName>
    <definedName name="___LO279" localSheetId="6">#REF!</definedName>
    <definedName name="___LO279">#REF!</definedName>
    <definedName name="___LO450" localSheetId="8">#REF!</definedName>
    <definedName name="___LO450" localSheetId="11">#REF!</definedName>
    <definedName name="___LO450" localSheetId="6">#REF!</definedName>
    <definedName name="___LO450">#REF!</definedName>
    <definedName name="___LO709" localSheetId="8">#REF!</definedName>
    <definedName name="___LO709" localSheetId="11">#REF!</definedName>
    <definedName name="___LO709" localSheetId="6">#REF!</definedName>
    <definedName name="___LO709">#REF!</definedName>
    <definedName name="___LO710" localSheetId="8">#REF!</definedName>
    <definedName name="___LO710" localSheetId="11">#REF!</definedName>
    <definedName name="___LO710" localSheetId="6">#REF!</definedName>
    <definedName name="___LO710">#REF!</definedName>
    <definedName name="___LO711" localSheetId="8">#REF!</definedName>
    <definedName name="___LO711" localSheetId="11">#REF!</definedName>
    <definedName name="___LO711" localSheetId="6">#REF!</definedName>
    <definedName name="___LO711">#REF!</definedName>
    <definedName name="___LO719" localSheetId="8">#REF!</definedName>
    <definedName name="___LO719" localSheetId="11">#REF!</definedName>
    <definedName name="___LO719" localSheetId="6">#REF!</definedName>
    <definedName name="___LO719">#REF!</definedName>
    <definedName name="___LO720" localSheetId="8">#REF!</definedName>
    <definedName name="___LO720" localSheetId="11">#REF!</definedName>
    <definedName name="___LO720" localSheetId="6">#REF!</definedName>
    <definedName name="___LO720">#REF!</definedName>
    <definedName name="___LO819" localSheetId="8">#REF!</definedName>
    <definedName name="___LO819" localSheetId="11">#REF!</definedName>
    <definedName name="___LO819" localSheetId="6">#REF!</definedName>
    <definedName name="___LO819">#REF!</definedName>
    <definedName name="___LO947" localSheetId="8">#REF!</definedName>
    <definedName name="___LO947" localSheetId="11">#REF!</definedName>
    <definedName name="___LO947" localSheetId="6">#REF!</definedName>
    <definedName name="___LO947">#REF!</definedName>
    <definedName name="___MDO1" localSheetId="8">#REF!</definedName>
    <definedName name="___MDO1" localSheetId="11">#REF!</definedName>
    <definedName name="___MDO1" localSheetId="6">#REF!</definedName>
    <definedName name="___MDO1">#REF!</definedName>
    <definedName name="___MDO2" localSheetId="8">#REF!</definedName>
    <definedName name="___MDO2" localSheetId="11">#REF!</definedName>
    <definedName name="___MDO2" localSheetId="6">#REF!</definedName>
    <definedName name="___MDO2">#REF!</definedName>
    <definedName name="___ME10005" localSheetId="8">#REF!</definedName>
    <definedName name="___ME10005" localSheetId="11">#REF!</definedName>
    <definedName name="___ME10005" localSheetId="6">#REF!</definedName>
    <definedName name="___ME10005">#REF!</definedName>
    <definedName name="___ME1004" localSheetId="8">#REF!</definedName>
    <definedName name="___ME1004" localSheetId="11">#REF!</definedName>
    <definedName name="___ME1004" localSheetId="6">#REF!</definedName>
    <definedName name="___ME1004">#REF!</definedName>
    <definedName name="___ME1015" localSheetId="8">#REF!</definedName>
    <definedName name="___ME1015" localSheetId="11">#REF!</definedName>
    <definedName name="___ME1015" localSheetId="6">#REF!</definedName>
    <definedName name="___ME1015">#REF!</definedName>
    <definedName name="___ME1039" localSheetId="8">#REF!</definedName>
    <definedName name="___ME1039" localSheetId="11">#REF!</definedName>
    <definedName name="___ME1039" localSheetId="6">#REF!</definedName>
    <definedName name="___ME1039">#REF!</definedName>
    <definedName name="___ME1050" localSheetId="8">#REF!</definedName>
    <definedName name="___ME1050" localSheetId="11">#REF!</definedName>
    <definedName name="___ME1050" localSheetId="6">#REF!</definedName>
    <definedName name="___ME1050">#REF!</definedName>
    <definedName name="___ME278" localSheetId="8">#REF!</definedName>
    <definedName name="___ME278" localSheetId="11">#REF!</definedName>
    <definedName name="___ME278" localSheetId="6">#REF!</definedName>
    <definedName name="___ME278">#REF!</definedName>
    <definedName name="___ME279" localSheetId="8">#REF!</definedName>
    <definedName name="___ME279" localSheetId="11">#REF!</definedName>
    <definedName name="___ME279" localSheetId="6">#REF!</definedName>
    <definedName name="___ME279">#REF!</definedName>
    <definedName name="___ME450" localSheetId="8">#REF!</definedName>
    <definedName name="___ME450" localSheetId="11">#REF!</definedName>
    <definedName name="___ME450" localSheetId="6">#REF!</definedName>
    <definedName name="___ME450">#REF!</definedName>
    <definedName name="___ME709" localSheetId="8">#REF!</definedName>
    <definedName name="___ME709" localSheetId="11">#REF!</definedName>
    <definedName name="___ME709" localSheetId="6">#REF!</definedName>
    <definedName name="___ME709">#REF!</definedName>
    <definedName name="___ME710" localSheetId="8">#REF!</definedName>
    <definedName name="___ME710" localSheetId="11">#REF!</definedName>
    <definedName name="___ME710" localSheetId="6">#REF!</definedName>
    <definedName name="___ME710">#REF!</definedName>
    <definedName name="___ME711" localSheetId="8">#REF!</definedName>
    <definedName name="___ME711" localSheetId="11">#REF!</definedName>
    <definedName name="___ME711" localSheetId="6">#REF!</definedName>
    <definedName name="___ME711">#REF!</definedName>
    <definedName name="___ME719" localSheetId="8">#REF!</definedName>
    <definedName name="___ME719" localSheetId="11">#REF!</definedName>
    <definedName name="___ME719" localSheetId="6">#REF!</definedName>
    <definedName name="___ME719">#REF!</definedName>
    <definedName name="___ME720" localSheetId="8">#REF!</definedName>
    <definedName name="___ME720" localSheetId="11">#REF!</definedName>
    <definedName name="___ME720" localSheetId="6">#REF!</definedName>
    <definedName name="___ME720">#REF!</definedName>
    <definedName name="___ME819" localSheetId="8">#REF!</definedName>
    <definedName name="___ME819" localSheetId="11">#REF!</definedName>
    <definedName name="___ME819" localSheetId="6">#REF!</definedName>
    <definedName name="___ME819">#REF!</definedName>
    <definedName name="___ME947" localSheetId="8">#REF!</definedName>
    <definedName name="___ME947" localSheetId="11">#REF!</definedName>
    <definedName name="___ME947" localSheetId="6">#REF!</definedName>
    <definedName name="___ME947">#REF!</definedName>
    <definedName name="___MNS8418" localSheetId="8">#REF!</definedName>
    <definedName name="___MNS8418" localSheetId="11">#REF!</definedName>
    <definedName name="___MNS8418" localSheetId="6">#REF!</definedName>
    <definedName name="___MNS8418">#REF!</definedName>
    <definedName name="___Obs1" localSheetId="8">#REF!</definedName>
    <definedName name="___Obs1" localSheetId="11">#REF!</definedName>
    <definedName name="___Obs1" localSheetId="6">#REF!</definedName>
    <definedName name="___Obs1">#REF!</definedName>
    <definedName name="___Obs2" localSheetId="8">#REF!</definedName>
    <definedName name="___Obs2" localSheetId="11">#REF!</definedName>
    <definedName name="___Obs2" localSheetId="6">#REF!</definedName>
    <definedName name="___Obs2">#REF!</definedName>
    <definedName name="___OUT98" localSheetId="8">#REF!</definedName>
    <definedName name="___OUT98" localSheetId="11">#REF!</definedName>
    <definedName name="___OUT98" localSheetId="6">#REF!</definedName>
    <definedName name="___OUT98">#REF!</definedName>
    <definedName name="___PCM30" localSheetId="8">#REF!</definedName>
    <definedName name="___PCM30" localSheetId="11">#REF!</definedName>
    <definedName name="___PCM30" localSheetId="6">#REF!</definedName>
    <definedName name="___PCM30">#REF!</definedName>
    <definedName name="___PL1" localSheetId="8">#REF!</definedName>
    <definedName name="___PL1" localSheetId="11">#REF!</definedName>
    <definedName name="___PL1" localSheetId="6">#REF!</definedName>
    <definedName name="___PL1">#REF!</definedName>
    <definedName name="___PLA2" localSheetId="8">#REF!</definedName>
    <definedName name="___PLA2" localSheetId="11">#REF!</definedName>
    <definedName name="___PLA2" localSheetId="6">#REF!</definedName>
    <definedName name="___PLA2">#REF!</definedName>
    <definedName name="___PM334" localSheetId="8">#REF!</definedName>
    <definedName name="___PM334" localSheetId="11">#REF!</definedName>
    <definedName name="___PM334" localSheetId="6">#REF!</definedName>
    <definedName name="___PM334">#REF!</definedName>
    <definedName name="___PM335" localSheetId="8">#REF!</definedName>
    <definedName name="___PM335" localSheetId="11">#REF!</definedName>
    <definedName name="___PM335" localSheetId="6">#REF!</definedName>
    <definedName name="___PM335">#REF!</definedName>
    <definedName name="___PM346" localSheetId="8">#REF!</definedName>
    <definedName name="___PM346" localSheetId="11">#REF!</definedName>
    <definedName name="___PM346" localSheetId="6">#REF!</definedName>
    <definedName name="___PM346">#REF!</definedName>
    <definedName name="___PM406" localSheetId="8">#REF!</definedName>
    <definedName name="___PM406" localSheetId="11">#REF!</definedName>
    <definedName name="___PM406" localSheetId="6">#REF!</definedName>
    <definedName name="___PM406">#REF!</definedName>
    <definedName name="___PM412" localSheetId="8">#REF!</definedName>
    <definedName name="___PM412" localSheetId="11">#REF!</definedName>
    <definedName name="___PM412" localSheetId="6">#REF!</definedName>
    <definedName name="___PM412">#REF!</definedName>
    <definedName name="___PM609" localSheetId="8">#REF!</definedName>
    <definedName name="___PM609" localSheetId="11">#REF!</definedName>
    <definedName name="___PM609" localSheetId="6">#REF!</definedName>
    <definedName name="___PM609">#REF!</definedName>
    <definedName name="___PM970" localSheetId="8">#REF!</definedName>
    <definedName name="___PM970" localSheetId="11">#REF!</definedName>
    <definedName name="___PM970" localSheetId="6">#REF!</definedName>
    <definedName name="___PM970">#REF!</definedName>
    <definedName name="___PNV2002" localSheetId="8">#REF!</definedName>
    <definedName name="___PNV2002" localSheetId="11">#REF!</definedName>
    <definedName name="___PNV2002" localSheetId="6">#REF!</definedName>
    <definedName name="___PNV2002">#REF!</definedName>
    <definedName name="___PNV2003" localSheetId="8">#REF!</definedName>
    <definedName name="___PNV2003" localSheetId="11">#REF!</definedName>
    <definedName name="___PNV2003" localSheetId="6">#REF!</definedName>
    <definedName name="___PNV2003">#REF!</definedName>
    <definedName name="___PNV2009" localSheetId="8">#REF!</definedName>
    <definedName name="___PNV2009" localSheetId="11">#REF!</definedName>
    <definedName name="___PNV2009" localSheetId="6">#REF!</definedName>
    <definedName name="___PNV2009">#REF!</definedName>
    <definedName name="___PR1004" localSheetId="8">#REF!</definedName>
    <definedName name="___PR1004" localSheetId="11">#REF!</definedName>
    <definedName name="___PR1004" localSheetId="6">#REF!</definedName>
    <definedName name="___PR1004">#REF!</definedName>
    <definedName name="___PR1015" localSheetId="8">#REF!</definedName>
    <definedName name="___PR1015" localSheetId="11">#REF!</definedName>
    <definedName name="___PR1015" localSheetId="6">#REF!</definedName>
    <definedName name="___PR1015">#REF!</definedName>
    <definedName name="___PR1039" localSheetId="8">#REF!</definedName>
    <definedName name="___PR1039" localSheetId="11">#REF!</definedName>
    <definedName name="___PR1039" localSheetId="6">#REF!</definedName>
    <definedName name="___PR1039">#REF!</definedName>
    <definedName name="___PR1050" localSheetId="8">#REF!</definedName>
    <definedName name="___PR1050" localSheetId="11">#REF!</definedName>
    <definedName name="___PR1050" localSheetId="6">#REF!</definedName>
    <definedName name="___PR1050">#REF!</definedName>
    <definedName name="___PR278" localSheetId="8">#REF!</definedName>
    <definedName name="___PR278" localSheetId="11">#REF!</definedName>
    <definedName name="___PR278" localSheetId="6">#REF!</definedName>
    <definedName name="___PR278">#REF!</definedName>
    <definedName name="___PR279" localSheetId="8">#REF!</definedName>
    <definedName name="___PR279" localSheetId="11">#REF!</definedName>
    <definedName name="___PR279" localSheetId="6">#REF!</definedName>
    <definedName name="___PR279">#REF!</definedName>
    <definedName name="___PR450" localSheetId="8">#REF!</definedName>
    <definedName name="___PR450" localSheetId="11">#REF!</definedName>
    <definedName name="___PR450" localSheetId="6">#REF!</definedName>
    <definedName name="___PR450">#REF!</definedName>
    <definedName name="___PR709" localSheetId="8">#REF!</definedName>
    <definedName name="___PR709" localSheetId="11">#REF!</definedName>
    <definedName name="___PR709" localSheetId="6">#REF!</definedName>
    <definedName name="___PR709">#REF!</definedName>
    <definedName name="___PR710" localSheetId="8">#REF!</definedName>
    <definedName name="___PR710" localSheetId="11">#REF!</definedName>
    <definedName name="___PR710" localSheetId="6">#REF!</definedName>
    <definedName name="___PR710">#REF!</definedName>
    <definedName name="___PR711" localSheetId="8">#REF!</definedName>
    <definedName name="___PR711" localSheetId="11">#REF!</definedName>
    <definedName name="___PR711" localSheetId="6">#REF!</definedName>
    <definedName name="___PR711">#REF!</definedName>
    <definedName name="___PR719" localSheetId="8">#REF!</definedName>
    <definedName name="___PR719" localSheetId="11">#REF!</definedName>
    <definedName name="___PR719" localSheetId="6">#REF!</definedName>
    <definedName name="___PR719">#REF!</definedName>
    <definedName name="___PR720" localSheetId="8">#REF!</definedName>
    <definedName name="___PR720" localSheetId="11">#REF!</definedName>
    <definedName name="___PR720" localSheetId="6">#REF!</definedName>
    <definedName name="___PR720">#REF!</definedName>
    <definedName name="___PR819" localSheetId="8">#REF!</definedName>
    <definedName name="___PR819" localSheetId="11">#REF!</definedName>
    <definedName name="___PR819" localSheetId="6">#REF!</definedName>
    <definedName name="___PR819">#REF!</definedName>
    <definedName name="___PR947" localSheetId="8">#REF!</definedName>
    <definedName name="___PR947" localSheetId="11">#REF!</definedName>
    <definedName name="___PR947" localSheetId="6">#REF!</definedName>
    <definedName name="___PR947">#REF!</definedName>
    <definedName name="___PTB10" localSheetId="8">#REF!</definedName>
    <definedName name="___PTB10" localSheetId="11">#REF!</definedName>
    <definedName name="___PTB10" localSheetId="6">#REF!</definedName>
    <definedName name="___PTB10">#REF!</definedName>
    <definedName name="___R" localSheetId="8">#REF!</definedName>
    <definedName name="___R" localSheetId="11">#REF!</definedName>
    <definedName name="___R" localSheetId="6">#REF!</definedName>
    <definedName name="___R">#REF!</definedName>
    <definedName name="___Rbv1" localSheetId="8">#REF!</definedName>
    <definedName name="___Rbv1" localSheetId="11">#REF!</definedName>
    <definedName name="___Rbv1" localSheetId="6">#REF!</definedName>
    <definedName name="___Rbv1">#REF!</definedName>
    <definedName name="___sub1" localSheetId="8">#REF!</definedName>
    <definedName name="___sub1" localSheetId="11">#REF!</definedName>
    <definedName name="___sub1" localSheetId="6">#REF!</definedName>
    <definedName name="___sub1">#REF!</definedName>
    <definedName name="___sub2" localSheetId="8">#REF!</definedName>
    <definedName name="___sub2" localSheetId="11">#REF!</definedName>
    <definedName name="___sub2" localSheetId="6">#REF!</definedName>
    <definedName name="___sub2">#REF!</definedName>
    <definedName name="___sub3" localSheetId="8">#REF!</definedName>
    <definedName name="___sub3" localSheetId="11">#REF!</definedName>
    <definedName name="___sub3" localSheetId="6">#REF!</definedName>
    <definedName name="___sub3">#REF!</definedName>
    <definedName name="___sub4" localSheetId="8">#REF!</definedName>
    <definedName name="___sub4" localSheetId="11">#REF!</definedName>
    <definedName name="___sub4" localSheetId="6">#REF!</definedName>
    <definedName name="___sub4">#REF!</definedName>
    <definedName name="___TB10" localSheetId="8">#REF!</definedName>
    <definedName name="___TB10" localSheetId="11">#REF!</definedName>
    <definedName name="___TB10" localSheetId="6">#REF!</definedName>
    <definedName name="___TB10">#REF!</definedName>
    <definedName name="___tot1" localSheetId="8">#REF!</definedName>
    <definedName name="___tot1" localSheetId="11">#REF!</definedName>
    <definedName name="___tot1" localSheetId="6">#REF!</definedName>
    <definedName name="___tot1">#REF!</definedName>
    <definedName name="___tot2" localSheetId="8">#REF!</definedName>
    <definedName name="___tot2" localSheetId="11">#REF!</definedName>
    <definedName name="___tot2" localSheetId="6">#REF!</definedName>
    <definedName name="___tot2">#REF!</definedName>
    <definedName name="___tot3" localSheetId="8">#REF!</definedName>
    <definedName name="___tot3" localSheetId="11">#REF!</definedName>
    <definedName name="___tot3" localSheetId="6">#REF!</definedName>
    <definedName name="___tot3">#REF!</definedName>
    <definedName name="___tot4" localSheetId="8">#REF!</definedName>
    <definedName name="___tot4" localSheetId="11">#REF!</definedName>
    <definedName name="___tot4" localSheetId="6">#REF!</definedName>
    <definedName name="___tot4">#REF!</definedName>
    <definedName name="___tot5" localSheetId="8">#REF!</definedName>
    <definedName name="___tot5" localSheetId="11">#REF!</definedName>
    <definedName name="___tot5" localSheetId="6">#REF!</definedName>
    <definedName name="___tot5">#REF!</definedName>
    <definedName name="___tot6" localSheetId="8">#REF!</definedName>
    <definedName name="___tot6" localSheetId="11">#REF!</definedName>
    <definedName name="___tot6" localSheetId="6">#REF!</definedName>
    <definedName name="___tot6">#REF!</definedName>
    <definedName name="___tot7" localSheetId="8">#REF!</definedName>
    <definedName name="___tot7" localSheetId="11">#REF!</definedName>
    <definedName name="___tot7" localSheetId="6">#REF!</definedName>
    <definedName name="___tot7">#REF!</definedName>
    <definedName name="___tot8" localSheetId="8">#REF!</definedName>
    <definedName name="___tot8" localSheetId="11">#REF!</definedName>
    <definedName name="___tot8" localSheetId="6">#REF!</definedName>
    <definedName name="___tot8">#REF!</definedName>
    <definedName name="___TP10" localSheetId="8">#REF!</definedName>
    <definedName name="___TP10" localSheetId="11">#REF!</definedName>
    <definedName name="___TP10" localSheetId="6">#REF!</definedName>
    <definedName name="___TP10">#REF!</definedName>
    <definedName name="___TP5" localSheetId="8">#REF!</definedName>
    <definedName name="___TP5" localSheetId="11">#REF!</definedName>
    <definedName name="___TP5" localSheetId="6">#REF!</definedName>
    <definedName name="___TP5">#REF!</definedName>
    <definedName name="___TSD2" localSheetId="8">#REF!</definedName>
    <definedName name="___TSD2" localSheetId="11">#REF!</definedName>
    <definedName name="___TSD2" localSheetId="6">#REF!</definedName>
    <definedName name="___TSD2">#REF!</definedName>
    <definedName name="___xlfn_IFNA" localSheetId="8">#REF!</definedName>
    <definedName name="___xlfn_IFNA" localSheetId="11">#REF!</definedName>
    <definedName name="___xlfn_IFNA" localSheetId="6">#REF!</definedName>
    <definedName name="___xlfn_IFNA">#REF!</definedName>
    <definedName name="___xlnm.Extract_1" localSheetId="8">#REF!</definedName>
    <definedName name="___xlnm.Extract_1" localSheetId="11">#REF!</definedName>
    <definedName name="___xlnm.Extract_1" localSheetId="6">#REF!</definedName>
    <definedName name="___xlnm.Extract_1">#REF!</definedName>
    <definedName name="___xlnm.Extract_2" localSheetId="8">#REF!</definedName>
    <definedName name="___xlnm.Extract_2" localSheetId="11">#REF!</definedName>
    <definedName name="___xlnm.Extract_2" localSheetId="6">#REF!</definedName>
    <definedName name="___xlnm.Extract_2">#REF!</definedName>
    <definedName name="___xlnm.Extract_3" localSheetId="8">#REF!</definedName>
    <definedName name="___xlnm.Extract_3" localSheetId="11">#REF!</definedName>
    <definedName name="___xlnm.Extract_3" localSheetId="6">#REF!</definedName>
    <definedName name="___xlnm.Extract_3">#REF!</definedName>
    <definedName name="___xlnm.Extract_5" localSheetId="8">#REF!</definedName>
    <definedName name="___xlnm.Extract_5" localSheetId="11">#REF!</definedName>
    <definedName name="___xlnm.Extract_5" localSheetId="6">#REF!</definedName>
    <definedName name="___xlnm.Extract_5">#REF!</definedName>
    <definedName name="___xlnm.Print_Area_1" localSheetId="8">#REF!</definedName>
    <definedName name="___xlnm.Print_Area_1" localSheetId="11">#REF!</definedName>
    <definedName name="___xlnm.Print_Area_1" localSheetId="6">#REF!</definedName>
    <definedName name="___xlnm.Print_Area_1">#REF!</definedName>
    <definedName name="___xlnm.Print_Area_2" localSheetId="8">#REF!</definedName>
    <definedName name="___xlnm.Print_Area_2" localSheetId="11">#REF!</definedName>
    <definedName name="___xlnm.Print_Area_2" localSheetId="6">#REF!</definedName>
    <definedName name="___xlnm.Print_Area_2">#REF!</definedName>
    <definedName name="___xlnm.Print_Area_3" localSheetId="8">#REF!</definedName>
    <definedName name="___xlnm.Print_Area_3" localSheetId="11">#REF!</definedName>
    <definedName name="___xlnm.Print_Area_3" localSheetId="6">#REF!</definedName>
    <definedName name="___xlnm.Print_Area_3">#REF!</definedName>
    <definedName name="___xlnm.Print_Area_5" localSheetId="8">#REF!</definedName>
    <definedName name="___xlnm.Print_Area_5" localSheetId="11">#REF!</definedName>
    <definedName name="___xlnm.Print_Area_5" localSheetId="6">#REF!</definedName>
    <definedName name="___xlnm.Print_Area_5">#REF!</definedName>
    <definedName name="___xlnm.Print_Titles_1" localSheetId="8">#REF!</definedName>
    <definedName name="___xlnm.Print_Titles_1" localSheetId="11">#REF!</definedName>
    <definedName name="___xlnm.Print_Titles_1" localSheetId="6">#REF!</definedName>
    <definedName name="___xlnm.Print_Titles_1">#REF!</definedName>
    <definedName name="___xlnm.Print_Titles_2" localSheetId="8">#REF!</definedName>
    <definedName name="___xlnm.Print_Titles_2" localSheetId="11">#REF!</definedName>
    <definedName name="___xlnm.Print_Titles_2" localSheetId="6">#REF!</definedName>
    <definedName name="___xlnm.Print_Titles_2">#REF!</definedName>
    <definedName name="___xlnm.Print_Titles_3" localSheetId="8">#REF!</definedName>
    <definedName name="___xlnm.Print_Titles_3" localSheetId="11">#REF!</definedName>
    <definedName name="___xlnm.Print_Titles_3" localSheetId="6">#REF!</definedName>
    <definedName name="___xlnm.Print_Titles_3">#REF!</definedName>
    <definedName name="___xlnm.Print_Titles_5" localSheetId="8">#REF!</definedName>
    <definedName name="___xlnm.Print_Titles_5" localSheetId="11">#REF!</definedName>
    <definedName name="___xlnm.Print_Titles_5" localSheetId="6">#REF!</definedName>
    <definedName name="___xlnm.Print_Titles_5">#REF!</definedName>
    <definedName name="__123Graph_A" localSheetId="10" hidden="1">#REF!</definedName>
    <definedName name="__123Graph_A" localSheetId="8" hidden="1">#REF!</definedName>
    <definedName name="__123Graph_A" localSheetId="11" hidden="1">#REF!</definedName>
    <definedName name="__123Graph_A" localSheetId="9" hidden="1">#REF!</definedName>
    <definedName name="__123Graph_A" localSheetId="6" hidden="1">#REF!</definedName>
    <definedName name="__123Graph_A" hidden="1">#REF!</definedName>
    <definedName name="__123Graph_B" localSheetId="10" hidden="1">#REF!</definedName>
    <definedName name="__123Graph_B" localSheetId="8" hidden="1">#REF!</definedName>
    <definedName name="__123Graph_B" localSheetId="11" hidden="1">#REF!</definedName>
    <definedName name="__123Graph_B" localSheetId="9" hidden="1">#REF!</definedName>
    <definedName name="__123Graph_B" localSheetId="6" hidden="1">#REF!</definedName>
    <definedName name="__123Graph_B" hidden="1">#REF!</definedName>
    <definedName name="__123Graph_C" localSheetId="10" hidden="1">#REF!</definedName>
    <definedName name="__123Graph_C" localSheetId="8" hidden="1">#REF!</definedName>
    <definedName name="__123Graph_C" localSheetId="11" hidden="1">#REF!</definedName>
    <definedName name="__123Graph_C" localSheetId="9" hidden="1">#REF!</definedName>
    <definedName name="__123Graph_C" localSheetId="6" hidden="1">#REF!</definedName>
    <definedName name="__123Graph_C" hidden="1">#REF!</definedName>
    <definedName name="__123Graph_D" hidden="1">'[1]Etapa Única'!$C$125:$C$134</definedName>
    <definedName name="__123Graph_E" hidden="1">'[1]Etapa Única'!$E$125:$E$134</definedName>
    <definedName name="__123Graph_X" localSheetId="10" hidden="1">#REF!</definedName>
    <definedName name="__123Graph_X" localSheetId="8" hidden="1">#REF!</definedName>
    <definedName name="__123Graph_X" localSheetId="11" hidden="1">#REF!</definedName>
    <definedName name="__123Graph_X" localSheetId="9" hidden="1">#REF!</definedName>
    <definedName name="__123Graph_X" localSheetId="6" hidden="1">#REF!</definedName>
    <definedName name="__123Graph_X" hidden="1">#REF!</definedName>
    <definedName name="__A1" localSheetId="8">#REF!</definedName>
    <definedName name="__A1" localSheetId="11">#REF!</definedName>
    <definedName name="__A1" localSheetId="6">#REF!</definedName>
    <definedName name="__A1">#REF!</definedName>
    <definedName name="__A10" localSheetId="8">#REF!</definedName>
    <definedName name="__A10" localSheetId="11">#REF!</definedName>
    <definedName name="__A10" localSheetId="6">#REF!</definedName>
    <definedName name="__A10">#REF!</definedName>
    <definedName name="__A11" localSheetId="8">#REF!</definedName>
    <definedName name="__A11" localSheetId="11">#REF!</definedName>
    <definedName name="__A11" localSheetId="6">#REF!</definedName>
    <definedName name="__A11">#REF!</definedName>
    <definedName name="__A12" localSheetId="8">#REF!</definedName>
    <definedName name="__A12" localSheetId="11">#REF!</definedName>
    <definedName name="__A12" localSheetId="6">#REF!</definedName>
    <definedName name="__A12">#REF!</definedName>
    <definedName name="__A13" localSheetId="8">#REF!</definedName>
    <definedName name="__A13" localSheetId="11">#REF!</definedName>
    <definedName name="__A13" localSheetId="6">#REF!</definedName>
    <definedName name="__A13">#REF!</definedName>
    <definedName name="__A14" localSheetId="8">#REF!</definedName>
    <definedName name="__A14" localSheetId="11">#REF!</definedName>
    <definedName name="__A14" localSheetId="6">#REF!</definedName>
    <definedName name="__A14">#REF!</definedName>
    <definedName name="__A15" localSheetId="8">#REF!</definedName>
    <definedName name="__A15" localSheetId="11">#REF!</definedName>
    <definedName name="__A15" localSheetId="6">#REF!</definedName>
    <definedName name="__A15">#REF!</definedName>
    <definedName name="__A16" localSheetId="8">#REF!</definedName>
    <definedName name="__A16" localSheetId="11">#REF!</definedName>
    <definedName name="__A16" localSheetId="6">#REF!</definedName>
    <definedName name="__A16">#REF!</definedName>
    <definedName name="__A17" localSheetId="8">#REF!</definedName>
    <definedName name="__A17" localSheetId="11">#REF!</definedName>
    <definedName name="__A17" localSheetId="6">#REF!</definedName>
    <definedName name="__A17">#REF!</definedName>
    <definedName name="__A19" localSheetId="8">#REF!</definedName>
    <definedName name="__A19" localSheetId="11">#REF!</definedName>
    <definedName name="__A19" localSheetId="6">#REF!</definedName>
    <definedName name="__A19">#REF!</definedName>
    <definedName name="__A2" localSheetId="8">#REF!</definedName>
    <definedName name="__A2" localSheetId="11">#REF!</definedName>
    <definedName name="__A2" localSheetId="6">#REF!</definedName>
    <definedName name="__A2">#REF!</definedName>
    <definedName name="__A20" localSheetId="8">#REF!</definedName>
    <definedName name="__A20" localSheetId="11">#REF!</definedName>
    <definedName name="__A20" localSheetId="6">#REF!</definedName>
    <definedName name="__A20">#REF!</definedName>
    <definedName name="__A21" localSheetId="8">#REF!</definedName>
    <definedName name="__A21" localSheetId="11">#REF!</definedName>
    <definedName name="__A21" localSheetId="6">#REF!</definedName>
    <definedName name="__A21">#REF!</definedName>
    <definedName name="__A22" localSheetId="8">#REF!</definedName>
    <definedName name="__A22" localSheetId="11">#REF!</definedName>
    <definedName name="__A22" localSheetId="6">#REF!</definedName>
    <definedName name="__A22">#REF!</definedName>
    <definedName name="__A23" localSheetId="8">#REF!</definedName>
    <definedName name="__A23" localSheetId="11">#REF!</definedName>
    <definedName name="__A23" localSheetId="6">#REF!</definedName>
    <definedName name="__A23">#REF!</definedName>
    <definedName name="__A24" localSheetId="8">#REF!</definedName>
    <definedName name="__A24" localSheetId="11">#REF!</definedName>
    <definedName name="__A24" localSheetId="6">#REF!</definedName>
    <definedName name="__A24">#REF!</definedName>
    <definedName name="__A25" localSheetId="8">#REF!</definedName>
    <definedName name="__A25" localSheetId="11">#REF!</definedName>
    <definedName name="__A25" localSheetId="6">#REF!</definedName>
    <definedName name="__A25">#REF!</definedName>
    <definedName name="__A3" localSheetId="8">#REF!</definedName>
    <definedName name="__A3" localSheetId="11">#REF!</definedName>
    <definedName name="__A3" localSheetId="6">#REF!</definedName>
    <definedName name="__A3">#REF!</definedName>
    <definedName name="__A4" localSheetId="8">#REF!</definedName>
    <definedName name="__A4" localSheetId="11">#REF!</definedName>
    <definedName name="__A4" localSheetId="6">#REF!</definedName>
    <definedName name="__A4">#REF!</definedName>
    <definedName name="__A5" localSheetId="8">#REF!</definedName>
    <definedName name="__A5" localSheetId="11">#REF!</definedName>
    <definedName name="__A5" localSheetId="6">#REF!</definedName>
    <definedName name="__A5">#REF!</definedName>
    <definedName name="__A6" localSheetId="8">#REF!</definedName>
    <definedName name="__A6" localSheetId="11">#REF!</definedName>
    <definedName name="__A6" localSheetId="6">#REF!</definedName>
    <definedName name="__A6">#REF!</definedName>
    <definedName name="__A7" localSheetId="8">#REF!</definedName>
    <definedName name="__A7" localSheetId="11">#REF!</definedName>
    <definedName name="__A7" localSheetId="6">#REF!</definedName>
    <definedName name="__A7">#REF!</definedName>
    <definedName name="__A9" localSheetId="8">#REF!</definedName>
    <definedName name="__A9" localSheetId="11">#REF!</definedName>
    <definedName name="__A9" localSheetId="6">#REF!</definedName>
    <definedName name="__A9">#REF!</definedName>
    <definedName name="__Abr1" localSheetId="8">#REF!</definedName>
    <definedName name="__Abr1" localSheetId="11">#REF!</definedName>
    <definedName name="__Abr1" localSheetId="6">#REF!</definedName>
    <definedName name="__Abr1">#REF!</definedName>
    <definedName name="__Ago1" localSheetId="8">#REF!</definedName>
    <definedName name="__Ago1" localSheetId="11">#REF!</definedName>
    <definedName name="__Ago1" localSheetId="6">#REF!</definedName>
    <definedName name="__Ago1">#REF!</definedName>
    <definedName name="__bookmark_1" localSheetId="8">#REF!</definedName>
    <definedName name="__bookmark_1" localSheetId="11">#REF!</definedName>
    <definedName name="__bookmark_1" localSheetId="6">#REF!</definedName>
    <definedName name="__bookmark_1">#REF!</definedName>
    <definedName name="__bookmark_10" localSheetId="8">#REF!</definedName>
    <definedName name="__bookmark_10" localSheetId="11">#REF!</definedName>
    <definedName name="__bookmark_10" localSheetId="6">#REF!</definedName>
    <definedName name="__bookmark_10">#REF!</definedName>
    <definedName name="__bookmark_2" localSheetId="8">#REF!</definedName>
    <definedName name="__bookmark_2" localSheetId="11">#REF!</definedName>
    <definedName name="__bookmark_2" localSheetId="6">#REF!</definedName>
    <definedName name="__bookmark_2">#REF!</definedName>
    <definedName name="__bookmark_3" localSheetId="8">#REF!</definedName>
    <definedName name="__bookmark_3" localSheetId="11">#REF!</definedName>
    <definedName name="__bookmark_3" localSheetId="6">#REF!</definedName>
    <definedName name="__bookmark_3">#REF!</definedName>
    <definedName name="__bookmark_4" localSheetId="8">#REF!</definedName>
    <definedName name="__bookmark_4" localSheetId="11">#REF!</definedName>
    <definedName name="__bookmark_4" localSheetId="6">#REF!</definedName>
    <definedName name="__bookmark_4">#REF!</definedName>
    <definedName name="__bookmark_5" localSheetId="8">#REF!</definedName>
    <definedName name="__bookmark_5" localSheetId="11">#REF!</definedName>
    <definedName name="__bookmark_5" localSheetId="6">#REF!</definedName>
    <definedName name="__bookmark_5">#REF!</definedName>
    <definedName name="__bookmark_7" localSheetId="8">#REF!</definedName>
    <definedName name="__bookmark_7" localSheetId="11">#REF!</definedName>
    <definedName name="__bookmark_7" localSheetId="6">#REF!</definedName>
    <definedName name="__bookmark_7">#REF!</definedName>
    <definedName name="__bookmark_8" localSheetId="8">#REF!</definedName>
    <definedName name="__bookmark_8" localSheetId="11">#REF!</definedName>
    <definedName name="__bookmark_8" localSheetId="6">#REF!</definedName>
    <definedName name="__bookmark_8">#REF!</definedName>
    <definedName name="__bookmark_9" localSheetId="8">#REF!</definedName>
    <definedName name="__bookmark_9" localSheetId="11">#REF!</definedName>
    <definedName name="__bookmark_9" localSheetId="6">#REF!</definedName>
    <definedName name="__bookmark_9">#REF!</definedName>
    <definedName name="__brv2" localSheetId="8">#REF!</definedName>
    <definedName name="__brv2" localSheetId="11">#REF!</definedName>
    <definedName name="__brv2" localSheetId="6">#REF!</definedName>
    <definedName name="__brv2">#REF!</definedName>
    <definedName name="__CC709" localSheetId="8">#REF!</definedName>
    <definedName name="__CC709" localSheetId="11">#REF!</definedName>
    <definedName name="__CC709" localSheetId="6">#REF!</definedName>
    <definedName name="__CC709">#REF!</definedName>
    <definedName name="__CC947" localSheetId="8">#REF!</definedName>
    <definedName name="__CC947" localSheetId="11">#REF!</definedName>
    <definedName name="__CC947" localSheetId="6">#REF!</definedName>
    <definedName name="__CC947">#REF!</definedName>
    <definedName name="__CCM30" localSheetId="8">#REF!</definedName>
    <definedName name="__CCM30" localSheetId="11">#REF!</definedName>
    <definedName name="__CCM30" localSheetId="6">#REF!</definedName>
    <definedName name="__CCM30">#REF!</definedName>
    <definedName name="__Dez1" localSheetId="8">#REF!</definedName>
    <definedName name="__Dez1" localSheetId="11">#REF!</definedName>
    <definedName name="__Dez1" localSheetId="6">#REF!</definedName>
    <definedName name="__Dez1">#REF!</definedName>
    <definedName name="__DIV1004" localSheetId="8">#REF!</definedName>
    <definedName name="__DIV1004" localSheetId="11">#REF!</definedName>
    <definedName name="__DIV1004" localSheetId="6">#REF!</definedName>
    <definedName name="__DIV1004">#REF!</definedName>
    <definedName name="__DIV1015" localSheetId="8">#REF!</definedName>
    <definedName name="__DIV1015" localSheetId="11">#REF!</definedName>
    <definedName name="__DIV1015" localSheetId="6">#REF!</definedName>
    <definedName name="__DIV1015">#REF!</definedName>
    <definedName name="__DIV1039" localSheetId="8">#REF!</definedName>
    <definedName name="__DIV1039" localSheetId="11">#REF!</definedName>
    <definedName name="__DIV1039" localSheetId="6">#REF!</definedName>
    <definedName name="__DIV1039">#REF!</definedName>
    <definedName name="__DIV1050" localSheetId="8">#REF!</definedName>
    <definedName name="__DIV1050" localSheetId="11">#REF!</definedName>
    <definedName name="__DIV1050" localSheetId="6">#REF!</definedName>
    <definedName name="__DIV1050">#REF!</definedName>
    <definedName name="__DIV278" localSheetId="8">#REF!</definedName>
    <definedName name="__DIV278" localSheetId="11">#REF!</definedName>
    <definedName name="__DIV278" localSheetId="6">#REF!</definedName>
    <definedName name="__DIV278">#REF!</definedName>
    <definedName name="__DIV279" localSheetId="8">#REF!</definedName>
    <definedName name="__DIV279" localSheetId="11">#REF!</definedName>
    <definedName name="__DIV279" localSheetId="6">#REF!</definedName>
    <definedName name="__DIV279">#REF!</definedName>
    <definedName name="__DIV45" localSheetId="8">#REF!</definedName>
    <definedName name="__DIV45" localSheetId="11">#REF!</definedName>
    <definedName name="__DIV45" localSheetId="6">#REF!</definedName>
    <definedName name="__DIV45">#REF!</definedName>
    <definedName name="__DIV450" localSheetId="8">#REF!</definedName>
    <definedName name="__DIV450" localSheetId="11">#REF!</definedName>
    <definedName name="__DIV450" localSheetId="6">#REF!</definedName>
    <definedName name="__DIV450">#REF!</definedName>
    <definedName name="__DIV709" localSheetId="8">#REF!</definedName>
    <definedName name="__DIV709" localSheetId="11">#REF!</definedName>
    <definedName name="__DIV709" localSheetId="6">#REF!</definedName>
    <definedName name="__DIV709">#REF!</definedName>
    <definedName name="__DIV710" localSheetId="8">#REF!</definedName>
    <definedName name="__DIV710" localSheetId="11">#REF!</definedName>
    <definedName name="__DIV710" localSheetId="6">#REF!</definedName>
    <definedName name="__DIV710">#REF!</definedName>
    <definedName name="__DIV711" localSheetId="8">#REF!</definedName>
    <definedName name="__DIV711" localSheetId="11">#REF!</definedName>
    <definedName name="__DIV711" localSheetId="6">#REF!</definedName>
    <definedName name="__DIV711">#REF!</definedName>
    <definedName name="__DIV718" localSheetId="8">#REF!</definedName>
    <definedName name="__DIV718" localSheetId="11">#REF!</definedName>
    <definedName name="__DIV718" localSheetId="6">#REF!</definedName>
    <definedName name="__DIV718">#REF!</definedName>
    <definedName name="__DIV719" localSheetId="8">#REF!</definedName>
    <definedName name="__DIV719" localSheetId="11">#REF!</definedName>
    <definedName name="__DIV719" localSheetId="6">#REF!</definedName>
    <definedName name="__DIV719">#REF!</definedName>
    <definedName name="__DIV720" localSheetId="8">#REF!</definedName>
    <definedName name="__DIV720" localSheetId="11">#REF!</definedName>
    <definedName name="__DIV720" localSheetId="6">#REF!</definedName>
    <definedName name="__DIV720">#REF!</definedName>
    <definedName name="__DIV819" localSheetId="8">#REF!</definedName>
    <definedName name="__DIV819" localSheetId="11">#REF!</definedName>
    <definedName name="__DIV819" localSheetId="6">#REF!</definedName>
    <definedName name="__DIV819">#REF!</definedName>
    <definedName name="__DIV947" localSheetId="8">#REF!</definedName>
    <definedName name="__DIV947" localSheetId="11">#REF!</definedName>
    <definedName name="__DIV947" localSheetId="6">#REF!</definedName>
    <definedName name="__DIV947">#REF!</definedName>
    <definedName name="__DND2" localSheetId="8">#REF!</definedName>
    <definedName name="__DND2" localSheetId="11">#REF!</definedName>
    <definedName name="__DND2" localSheetId="6">#REF!</definedName>
    <definedName name="__DND2">#REF!</definedName>
    <definedName name="__eap1" localSheetId="8">#REF!</definedName>
    <definedName name="__eap1" localSheetId="11">#REF!</definedName>
    <definedName name="__eap1" localSheetId="6">#REF!</definedName>
    <definedName name="__eap1">#REF!</definedName>
    <definedName name="__ELE1" localSheetId="8">#REF!</definedName>
    <definedName name="__ELE1" localSheetId="11">#REF!</definedName>
    <definedName name="__ELE1" localSheetId="6">#REF!</definedName>
    <definedName name="__ELE1">#REF!</definedName>
    <definedName name="__ELE2" localSheetId="8">#REF!</definedName>
    <definedName name="__ELE2" localSheetId="11">#REF!</definedName>
    <definedName name="__ELE2" localSheetId="6">#REF!</definedName>
    <definedName name="__ELE2">#REF!</definedName>
    <definedName name="__ELE3" localSheetId="8">#REF!</definedName>
    <definedName name="__ELE3" localSheetId="11">#REF!</definedName>
    <definedName name="__ELE3" localSheetId="6">#REF!</definedName>
    <definedName name="__ELE3">#REF!</definedName>
    <definedName name="__eu2" localSheetId="10">{#N/A,#N/A,FALSE,"MO (2)"}</definedName>
    <definedName name="__eu2" localSheetId="8">{#N/A,#N/A,FALSE,"MO (2)"}</definedName>
    <definedName name="__eu2" localSheetId="11">{#N/A,#N/A,FALSE,"MO (2)"}</definedName>
    <definedName name="__eu2" localSheetId="9">{#N/A,#N/A,FALSE,"MO (2)"}</definedName>
    <definedName name="__eu2" localSheetId="6">{#N/A,#N/A,FALSE,"MO (2)"}</definedName>
    <definedName name="__eu2">{#N/A,#N/A,FALSE,"MO (2)"}</definedName>
    <definedName name="__Ext2" localSheetId="8">#REF!</definedName>
    <definedName name="__Ext2" localSheetId="11">#REF!</definedName>
    <definedName name="__Ext2" localSheetId="6">#REF!</definedName>
    <definedName name="__Ext2">#REF!</definedName>
    <definedName name="__Fev1" localSheetId="8">#REF!</definedName>
    <definedName name="__Fev1" localSheetId="11">#REF!</definedName>
    <definedName name="__Fev1" localSheetId="6">#REF!</definedName>
    <definedName name="__Fev1">#REF!</definedName>
    <definedName name="__HCB5" localSheetId="8">#REF!</definedName>
    <definedName name="__HCB5" localSheetId="11">#REF!</definedName>
    <definedName name="__HCB5" localSheetId="6">#REF!</definedName>
    <definedName name="__HCB5">#REF!</definedName>
    <definedName name="__IRM1" localSheetId="10">{#N/A,#N/A,FALSE,"MO (2)"}</definedName>
    <definedName name="__IRM1" localSheetId="8">{#N/A,#N/A,FALSE,"MO (2)"}</definedName>
    <definedName name="__IRM1" localSheetId="11">{#N/A,#N/A,FALSE,"MO (2)"}</definedName>
    <definedName name="__IRM1" localSheetId="9">{#N/A,#N/A,FALSE,"MO (2)"}</definedName>
    <definedName name="__IRM1" localSheetId="6">{#N/A,#N/A,FALSE,"MO (2)"}</definedName>
    <definedName name="__IRM1">{#N/A,#N/A,FALSE,"MO (2)"}</definedName>
    <definedName name="__Jan1" localSheetId="8">#REF!</definedName>
    <definedName name="__Jan1" localSheetId="11">#REF!</definedName>
    <definedName name="__Jan1" localSheetId="6">#REF!</definedName>
    <definedName name="__Jan1">#REF!</definedName>
    <definedName name="__Jul1" localSheetId="8">#REF!</definedName>
    <definedName name="__Jul1" localSheetId="11">#REF!</definedName>
    <definedName name="__Jul1" localSheetId="6">#REF!</definedName>
    <definedName name="__Jul1">#REF!</definedName>
    <definedName name="__Jun1" localSheetId="8">#REF!</definedName>
    <definedName name="__Jun1" localSheetId="11">#REF!</definedName>
    <definedName name="__Jun1" localSheetId="6">#REF!</definedName>
    <definedName name="__Jun1">#REF!</definedName>
    <definedName name="__ki5" localSheetId="8">#REF!</definedName>
    <definedName name="__ki5" localSheetId="11">#REF!</definedName>
    <definedName name="__ki5" localSheetId="6">#REF!</definedName>
    <definedName name="__ki5">#REF!</definedName>
    <definedName name="__KM406407" localSheetId="8">#REF!</definedName>
    <definedName name="__KM406407" localSheetId="11">#REF!</definedName>
    <definedName name="__KM406407" localSheetId="6">#REF!</definedName>
    <definedName name="__KM406407">#REF!</definedName>
    <definedName name="__la2" localSheetId="8">#REF!</definedName>
    <definedName name="__la2" localSheetId="11">#REF!</definedName>
    <definedName name="__la2" localSheetId="6">#REF!</definedName>
    <definedName name="__la2">#REF!</definedName>
    <definedName name="__LO1004" localSheetId="8">#REF!</definedName>
    <definedName name="__LO1004" localSheetId="11">#REF!</definedName>
    <definedName name="__LO1004" localSheetId="6">#REF!</definedName>
    <definedName name="__LO1004">#REF!</definedName>
    <definedName name="__LO1015" localSheetId="8">#REF!</definedName>
    <definedName name="__LO1015" localSheetId="11">#REF!</definedName>
    <definedName name="__LO1015" localSheetId="6">#REF!</definedName>
    <definedName name="__LO1015">#REF!</definedName>
    <definedName name="__LO1039" localSheetId="8">#REF!</definedName>
    <definedName name="__LO1039" localSheetId="11">#REF!</definedName>
    <definedName name="__LO1039" localSheetId="6">#REF!</definedName>
    <definedName name="__LO1039">#REF!</definedName>
    <definedName name="__LO1050" localSheetId="8">#REF!</definedName>
    <definedName name="__LO1050" localSheetId="11">#REF!</definedName>
    <definedName name="__LO1050" localSheetId="6">#REF!</definedName>
    <definedName name="__LO1050">#REF!</definedName>
    <definedName name="__LO278" localSheetId="8">#REF!</definedName>
    <definedName name="__LO278" localSheetId="11">#REF!</definedName>
    <definedName name="__LO278" localSheetId="6">#REF!</definedName>
    <definedName name="__LO278">#REF!</definedName>
    <definedName name="__LO279" localSheetId="8">#REF!</definedName>
    <definedName name="__LO279" localSheetId="11">#REF!</definedName>
    <definedName name="__LO279" localSheetId="6">#REF!</definedName>
    <definedName name="__LO279">#REF!</definedName>
    <definedName name="__LO450" localSheetId="8">#REF!</definedName>
    <definedName name="__LO450" localSheetId="11">#REF!</definedName>
    <definedName name="__LO450" localSheetId="6">#REF!</definedName>
    <definedName name="__LO450">#REF!</definedName>
    <definedName name="__LO709" localSheetId="8">#REF!</definedName>
    <definedName name="__LO709" localSheetId="11">#REF!</definedName>
    <definedName name="__LO709" localSheetId="6">#REF!</definedName>
    <definedName name="__LO709">#REF!</definedName>
    <definedName name="__LO710" localSheetId="8">#REF!</definedName>
    <definedName name="__LO710" localSheetId="11">#REF!</definedName>
    <definedName name="__LO710" localSheetId="6">#REF!</definedName>
    <definedName name="__LO710">#REF!</definedName>
    <definedName name="__LO711" localSheetId="8">#REF!</definedName>
    <definedName name="__LO711" localSheetId="11">#REF!</definedName>
    <definedName name="__LO711" localSheetId="6">#REF!</definedName>
    <definedName name="__LO711">#REF!</definedName>
    <definedName name="__LO719" localSheetId="8">#REF!</definedName>
    <definedName name="__LO719" localSheetId="11">#REF!</definedName>
    <definedName name="__LO719" localSheetId="6">#REF!</definedName>
    <definedName name="__LO719">#REF!</definedName>
    <definedName name="__LO720" localSheetId="8">#REF!</definedName>
    <definedName name="__LO720" localSheetId="11">#REF!</definedName>
    <definedName name="__LO720" localSheetId="6">#REF!</definedName>
    <definedName name="__LO720">#REF!</definedName>
    <definedName name="__LO819" localSheetId="8">#REF!</definedName>
    <definedName name="__LO819" localSheetId="11">#REF!</definedName>
    <definedName name="__LO819" localSheetId="6">#REF!</definedName>
    <definedName name="__LO819">#REF!</definedName>
    <definedName name="__LO947" localSheetId="8">#REF!</definedName>
    <definedName name="__LO947" localSheetId="11">#REF!</definedName>
    <definedName name="__LO947" localSheetId="6">#REF!</definedName>
    <definedName name="__LO947">#REF!</definedName>
    <definedName name="__Mai1" localSheetId="8">#REF!</definedName>
    <definedName name="__Mai1" localSheetId="11">#REF!</definedName>
    <definedName name="__Mai1" localSheetId="6">#REF!</definedName>
    <definedName name="__Mai1">#REF!</definedName>
    <definedName name="__Mar1" localSheetId="8">#REF!</definedName>
    <definedName name="__Mar1" localSheetId="11">#REF!</definedName>
    <definedName name="__Mar1" localSheetId="6">#REF!</definedName>
    <definedName name="__Mar1">#REF!</definedName>
    <definedName name="__MDO1" localSheetId="8">#REF!</definedName>
    <definedName name="__MDO1" localSheetId="11">#REF!</definedName>
    <definedName name="__MDO1" localSheetId="6">#REF!</definedName>
    <definedName name="__MDO1">#REF!</definedName>
    <definedName name="__MDO2" localSheetId="8">#REF!</definedName>
    <definedName name="__MDO2" localSheetId="11">#REF!</definedName>
    <definedName name="__MDO2" localSheetId="6">#REF!</definedName>
    <definedName name="__MDO2">#REF!</definedName>
    <definedName name="__ME10005" localSheetId="8">#REF!</definedName>
    <definedName name="__ME10005" localSheetId="11">#REF!</definedName>
    <definedName name="__ME10005" localSheetId="6">#REF!</definedName>
    <definedName name="__ME10005">#REF!</definedName>
    <definedName name="__ME1004" localSheetId="8">#REF!</definedName>
    <definedName name="__ME1004" localSheetId="11">#REF!</definedName>
    <definedName name="__ME1004" localSheetId="6">#REF!</definedName>
    <definedName name="__ME1004">#REF!</definedName>
    <definedName name="__ME1015" localSheetId="8">#REF!</definedName>
    <definedName name="__ME1015" localSheetId="11">#REF!</definedName>
    <definedName name="__ME1015" localSheetId="6">#REF!</definedName>
    <definedName name="__ME1015">#REF!</definedName>
    <definedName name="__ME1039" localSheetId="8">#REF!</definedName>
    <definedName name="__ME1039" localSheetId="11">#REF!</definedName>
    <definedName name="__ME1039" localSheetId="6">#REF!</definedName>
    <definedName name="__ME1039">#REF!</definedName>
    <definedName name="__ME1050" localSheetId="8">#REF!</definedName>
    <definedName name="__ME1050" localSheetId="11">#REF!</definedName>
    <definedName name="__ME1050" localSheetId="6">#REF!</definedName>
    <definedName name="__ME1050">#REF!</definedName>
    <definedName name="__ME278" localSheetId="8">#REF!</definedName>
    <definedName name="__ME278" localSheetId="11">#REF!</definedName>
    <definedName name="__ME278" localSheetId="6">#REF!</definedName>
    <definedName name="__ME278">#REF!</definedName>
    <definedName name="__ME279" localSheetId="8">#REF!</definedName>
    <definedName name="__ME279" localSheetId="11">#REF!</definedName>
    <definedName name="__ME279" localSheetId="6">#REF!</definedName>
    <definedName name="__ME279">#REF!</definedName>
    <definedName name="__ME450" localSheetId="8">#REF!</definedName>
    <definedName name="__ME450" localSheetId="11">#REF!</definedName>
    <definedName name="__ME450" localSheetId="6">#REF!</definedName>
    <definedName name="__ME450">#REF!</definedName>
    <definedName name="__ME709" localSheetId="8">#REF!</definedName>
    <definedName name="__ME709" localSheetId="11">#REF!</definedName>
    <definedName name="__ME709" localSheetId="6">#REF!</definedName>
    <definedName name="__ME709">#REF!</definedName>
    <definedName name="__ME710" localSheetId="8">#REF!</definedName>
    <definedName name="__ME710" localSheetId="11">#REF!</definedName>
    <definedName name="__ME710" localSheetId="6">#REF!</definedName>
    <definedName name="__ME710">#REF!</definedName>
    <definedName name="__ME711" localSheetId="8">#REF!</definedName>
    <definedName name="__ME711" localSheetId="11">#REF!</definedName>
    <definedName name="__ME711" localSheetId="6">#REF!</definedName>
    <definedName name="__ME711">#REF!</definedName>
    <definedName name="__ME719" localSheetId="8">#REF!</definedName>
    <definedName name="__ME719" localSheetId="11">#REF!</definedName>
    <definedName name="__ME719" localSheetId="6">#REF!</definedName>
    <definedName name="__ME719">#REF!</definedName>
    <definedName name="__ME720" localSheetId="8">#REF!</definedName>
    <definedName name="__ME720" localSheetId="11">#REF!</definedName>
    <definedName name="__ME720" localSheetId="6">#REF!</definedName>
    <definedName name="__ME720">#REF!</definedName>
    <definedName name="__ME819" localSheetId="8">#REF!</definedName>
    <definedName name="__ME819" localSheetId="11">#REF!</definedName>
    <definedName name="__ME819" localSheetId="6">#REF!</definedName>
    <definedName name="__ME819">#REF!</definedName>
    <definedName name="__ME947" localSheetId="8">#REF!</definedName>
    <definedName name="__ME947" localSheetId="11">#REF!</definedName>
    <definedName name="__ME947" localSheetId="6">#REF!</definedName>
    <definedName name="__ME947">#REF!</definedName>
    <definedName name="__MNS8418" localSheetId="8">#REF!</definedName>
    <definedName name="__MNS8418" localSheetId="11">#REF!</definedName>
    <definedName name="__MNS8418" localSheetId="6">#REF!</definedName>
    <definedName name="__MNS8418">#REF!</definedName>
    <definedName name="__MOD01" localSheetId="8">#REF!</definedName>
    <definedName name="__MOD01" localSheetId="11">#REF!</definedName>
    <definedName name="__MOD01" localSheetId="6">#REF!</definedName>
    <definedName name="__MOD01">#REF!</definedName>
    <definedName name="__Nov1" localSheetId="8">#REF!</definedName>
    <definedName name="__Nov1" localSheetId="11">#REF!</definedName>
    <definedName name="__Nov1" localSheetId="6">#REF!</definedName>
    <definedName name="__Nov1">#REF!</definedName>
    <definedName name="__Obs1" localSheetId="8">#REF!</definedName>
    <definedName name="__Obs1" localSheetId="11">#REF!</definedName>
    <definedName name="__Obs1" localSheetId="6">#REF!</definedName>
    <definedName name="__Obs1">#REF!</definedName>
    <definedName name="__Obs2" localSheetId="8">#REF!</definedName>
    <definedName name="__Obs2" localSheetId="11">#REF!</definedName>
    <definedName name="__Obs2" localSheetId="6">#REF!</definedName>
    <definedName name="__Obs2">#REF!</definedName>
    <definedName name="__Out1" localSheetId="8">#REF!</definedName>
    <definedName name="__Out1" localSheetId="11">#REF!</definedName>
    <definedName name="__Out1" localSheetId="6">#REF!</definedName>
    <definedName name="__Out1">#REF!</definedName>
    <definedName name="__OUT98" localSheetId="8">#REF!</definedName>
    <definedName name="__OUT98" localSheetId="11">#REF!</definedName>
    <definedName name="__OUT98" localSheetId="6">#REF!</definedName>
    <definedName name="__OUT98">#REF!</definedName>
    <definedName name="__OUT988888" localSheetId="8">#REF!</definedName>
    <definedName name="__OUT988888" localSheetId="11">#REF!</definedName>
    <definedName name="__OUT988888" localSheetId="6">#REF!</definedName>
    <definedName name="__OUT988888">#REF!</definedName>
    <definedName name="__PCM30" localSheetId="8">#REF!</definedName>
    <definedName name="__PCM30" localSheetId="11">#REF!</definedName>
    <definedName name="__PCM30" localSheetId="6">#REF!</definedName>
    <definedName name="__PCM30">#REF!</definedName>
    <definedName name="__PL1" localSheetId="8">#REF!</definedName>
    <definedName name="__PL1" localSheetId="11">#REF!</definedName>
    <definedName name="__PL1" localSheetId="6">#REF!</definedName>
    <definedName name="__PL1">#REF!</definedName>
    <definedName name="__PLA2" localSheetId="8">#REF!</definedName>
    <definedName name="__PLA2" localSheetId="11">#REF!</definedName>
    <definedName name="__PLA2" localSheetId="6">#REF!</definedName>
    <definedName name="__PLA2">#REF!</definedName>
    <definedName name="__PM334" localSheetId="8">#REF!</definedName>
    <definedName name="__PM334" localSheetId="11">#REF!</definedName>
    <definedName name="__PM334" localSheetId="6">#REF!</definedName>
    <definedName name="__PM334">#REF!</definedName>
    <definedName name="__PM335" localSheetId="8">#REF!</definedName>
    <definedName name="__PM335" localSheetId="11">#REF!</definedName>
    <definedName name="__PM335" localSheetId="6">#REF!</definedName>
    <definedName name="__PM335">#REF!</definedName>
    <definedName name="__PM346" localSheetId="8">#REF!</definedName>
    <definedName name="__PM346" localSheetId="11">#REF!</definedName>
    <definedName name="__PM346" localSheetId="6">#REF!</definedName>
    <definedName name="__PM346">#REF!</definedName>
    <definedName name="__PM406" localSheetId="8">#REF!</definedName>
    <definedName name="__PM406" localSheetId="11">#REF!</definedName>
    <definedName name="__PM406" localSheetId="6">#REF!</definedName>
    <definedName name="__PM406">#REF!</definedName>
    <definedName name="__PM412" localSheetId="8">#REF!</definedName>
    <definedName name="__PM412" localSheetId="11">#REF!</definedName>
    <definedName name="__PM412" localSheetId="6">#REF!</definedName>
    <definedName name="__PM412">#REF!</definedName>
    <definedName name="__PM609" localSheetId="8">#REF!</definedName>
    <definedName name="__PM609" localSheetId="11">#REF!</definedName>
    <definedName name="__PM609" localSheetId="6">#REF!</definedName>
    <definedName name="__PM609">#REF!</definedName>
    <definedName name="__PM970" localSheetId="8">#REF!</definedName>
    <definedName name="__PM970" localSheetId="11">#REF!</definedName>
    <definedName name="__PM970" localSheetId="6">#REF!</definedName>
    <definedName name="__PM970">#REF!</definedName>
    <definedName name="__PNV2002" localSheetId="8">#REF!</definedName>
    <definedName name="__PNV2002" localSheetId="11">#REF!</definedName>
    <definedName name="__PNV2002" localSheetId="6">#REF!</definedName>
    <definedName name="__PNV2002">#REF!</definedName>
    <definedName name="__PNV2003" localSheetId="8">#REF!</definedName>
    <definedName name="__PNV2003" localSheetId="11">#REF!</definedName>
    <definedName name="__PNV2003" localSheetId="6">#REF!</definedName>
    <definedName name="__PNV2003">#REF!</definedName>
    <definedName name="__PNV2009" localSheetId="8">#REF!</definedName>
    <definedName name="__PNV2009" localSheetId="11">#REF!</definedName>
    <definedName name="__PNV2009" localSheetId="6">#REF!</definedName>
    <definedName name="__PNV2009">#REF!</definedName>
    <definedName name="__PR1004" localSheetId="8">#REF!</definedName>
    <definedName name="__PR1004" localSheetId="11">#REF!</definedName>
    <definedName name="__PR1004" localSheetId="6">#REF!</definedName>
    <definedName name="__PR1004">#REF!</definedName>
    <definedName name="__PR1015" localSheetId="8">#REF!</definedName>
    <definedName name="__PR1015" localSheetId="11">#REF!</definedName>
    <definedName name="__PR1015" localSheetId="6">#REF!</definedName>
    <definedName name="__PR1015">#REF!</definedName>
    <definedName name="__PR1039" localSheetId="8">#REF!</definedName>
    <definedName name="__PR1039" localSheetId="11">#REF!</definedName>
    <definedName name="__PR1039" localSheetId="6">#REF!</definedName>
    <definedName name="__PR1039">#REF!</definedName>
    <definedName name="__PR1050" localSheetId="8">#REF!</definedName>
    <definedName name="__PR1050" localSheetId="11">#REF!</definedName>
    <definedName name="__PR1050" localSheetId="6">#REF!</definedName>
    <definedName name="__PR1050">#REF!</definedName>
    <definedName name="__PR278" localSheetId="8">#REF!</definedName>
    <definedName name="__PR278" localSheetId="11">#REF!</definedName>
    <definedName name="__PR278" localSheetId="6">#REF!</definedName>
    <definedName name="__PR278">#REF!</definedName>
    <definedName name="__PR279" localSheetId="8">#REF!</definedName>
    <definedName name="__PR279" localSheetId="11">#REF!</definedName>
    <definedName name="__PR279" localSheetId="6">#REF!</definedName>
    <definedName name="__PR279">#REF!</definedName>
    <definedName name="__PR450" localSheetId="8">#REF!</definedName>
    <definedName name="__PR450" localSheetId="11">#REF!</definedName>
    <definedName name="__PR450" localSheetId="6">#REF!</definedName>
    <definedName name="__PR450">#REF!</definedName>
    <definedName name="__PR709" localSheetId="8">#REF!</definedName>
    <definedName name="__PR709" localSheetId="11">#REF!</definedName>
    <definedName name="__PR709" localSheetId="6">#REF!</definedName>
    <definedName name="__PR709">#REF!</definedName>
    <definedName name="__PR710" localSheetId="8">#REF!</definedName>
    <definedName name="__PR710" localSheetId="11">#REF!</definedName>
    <definedName name="__PR710" localSheetId="6">#REF!</definedName>
    <definedName name="__PR710">#REF!</definedName>
    <definedName name="__PR711" localSheetId="8">#REF!</definedName>
    <definedName name="__PR711" localSheetId="11">#REF!</definedName>
    <definedName name="__PR711" localSheetId="6">#REF!</definedName>
    <definedName name="__PR711">#REF!</definedName>
    <definedName name="__PR719" localSheetId="8">#REF!</definedName>
    <definedName name="__PR719" localSheetId="11">#REF!</definedName>
    <definedName name="__PR719" localSheetId="6">#REF!</definedName>
    <definedName name="__PR719">#REF!</definedName>
    <definedName name="__PR720" localSheetId="8">#REF!</definedName>
    <definedName name="__PR720" localSheetId="11">#REF!</definedName>
    <definedName name="__PR720" localSheetId="6">#REF!</definedName>
    <definedName name="__PR720">#REF!</definedName>
    <definedName name="__PR819" localSheetId="8">#REF!</definedName>
    <definedName name="__PR819" localSheetId="11">#REF!</definedName>
    <definedName name="__PR819" localSheetId="6">#REF!</definedName>
    <definedName name="__PR819">#REF!</definedName>
    <definedName name="__PR947" localSheetId="8">#REF!</definedName>
    <definedName name="__PR947" localSheetId="11">#REF!</definedName>
    <definedName name="__PR947" localSheetId="6">#REF!</definedName>
    <definedName name="__PR947">#REF!</definedName>
    <definedName name="__PTB10" localSheetId="8">#REF!</definedName>
    <definedName name="__PTB10" localSheetId="11">#REF!</definedName>
    <definedName name="__PTB10" localSheetId="6">#REF!</definedName>
    <definedName name="__PTB10">#REF!</definedName>
    <definedName name="__R" localSheetId="8">#REF!</definedName>
    <definedName name="__R" localSheetId="11">#REF!</definedName>
    <definedName name="__R" localSheetId="6">#REF!</definedName>
    <definedName name="__R">#REF!</definedName>
    <definedName name="__Rbv1" localSheetId="8">#REF!</definedName>
    <definedName name="__Rbv1" localSheetId="11">#REF!</definedName>
    <definedName name="__Rbv1" localSheetId="6">#REF!</definedName>
    <definedName name="__Rbv1">#REF!</definedName>
    <definedName name="__RP1" localSheetId="8">#REF!</definedName>
    <definedName name="__RP1" localSheetId="11">#REF!</definedName>
    <definedName name="__RP1" localSheetId="6">#REF!</definedName>
    <definedName name="__RP1">#REF!</definedName>
    <definedName name="__Set1" localSheetId="8">#REF!</definedName>
    <definedName name="__Set1" localSheetId="11">#REF!</definedName>
    <definedName name="__Set1" localSheetId="6">#REF!</definedName>
    <definedName name="__Set1">#REF!</definedName>
    <definedName name="__sub1" localSheetId="8">#REF!</definedName>
    <definedName name="__sub1" localSheetId="11">#REF!</definedName>
    <definedName name="__sub1" localSheetId="6">#REF!</definedName>
    <definedName name="__sub1">#REF!</definedName>
    <definedName name="__sub2" localSheetId="8">#REF!</definedName>
    <definedName name="__sub2" localSheetId="11">#REF!</definedName>
    <definedName name="__sub2" localSheetId="6">#REF!</definedName>
    <definedName name="__sub2">#REF!</definedName>
    <definedName name="__sub3" localSheetId="8">#REF!</definedName>
    <definedName name="__sub3" localSheetId="11">#REF!</definedName>
    <definedName name="__sub3" localSheetId="6">#REF!</definedName>
    <definedName name="__sub3">#REF!</definedName>
    <definedName name="__sub4" localSheetId="8">#REF!</definedName>
    <definedName name="__sub4" localSheetId="11">#REF!</definedName>
    <definedName name="__sub4" localSheetId="6">#REF!</definedName>
    <definedName name="__sub4">#REF!</definedName>
    <definedName name="__TB10" localSheetId="8">#REF!</definedName>
    <definedName name="__TB10" localSheetId="11">#REF!</definedName>
    <definedName name="__TB10" localSheetId="6">#REF!</definedName>
    <definedName name="__TB10">#REF!</definedName>
    <definedName name="__tot1" localSheetId="8">#REF!</definedName>
    <definedName name="__tot1" localSheetId="11">#REF!</definedName>
    <definedName name="__tot1" localSheetId="6">#REF!</definedName>
    <definedName name="__tot1">#REF!</definedName>
    <definedName name="__tot2" localSheetId="8">#REF!</definedName>
    <definedName name="__tot2" localSheetId="11">#REF!</definedName>
    <definedName name="__tot2" localSheetId="6">#REF!</definedName>
    <definedName name="__tot2">#REF!</definedName>
    <definedName name="__tot3" localSheetId="8">#REF!</definedName>
    <definedName name="__tot3" localSheetId="11">#REF!</definedName>
    <definedName name="__tot3" localSheetId="6">#REF!</definedName>
    <definedName name="__tot3">#REF!</definedName>
    <definedName name="__tot4" localSheetId="8">#REF!</definedName>
    <definedName name="__tot4" localSheetId="11">#REF!</definedName>
    <definedName name="__tot4" localSheetId="6">#REF!</definedName>
    <definedName name="__tot4">#REF!</definedName>
    <definedName name="__tot5" localSheetId="8">#REF!</definedName>
    <definedName name="__tot5" localSheetId="11">#REF!</definedName>
    <definedName name="__tot5" localSheetId="6">#REF!</definedName>
    <definedName name="__tot5">#REF!</definedName>
    <definedName name="__tot6" localSheetId="8">#REF!</definedName>
    <definedName name="__tot6" localSheetId="11">#REF!</definedName>
    <definedName name="__tot6" localSheetId="6">#REF!</definedName>
    <definedName name="__tot6">#REF!</definedName>
    <definedName name="__tot7" localSheetId="8">#REF!</definedName>
    <definedName name="__tot7" localSheetId="11">#REF!</definedName>
    <definedName name="__tot7" localSheetId="6">#REF!</definedName>
    <definedName name="__tot7">#REF!</definedName>
    <definedName name="__tot8" localSheetId="8">#REF!</definedName>
    <definedName name="__tot8" localSheetId="11">#REF!</definedName>
    <definedName name="__tot8" localSheetId="6">#REF!</definedName>
    <definedName name="__tot8">#REF!</definedName>
    <definedName name="__TSD2" localSheetId="8">#REF!</definedName>
    <definedName name="__TSD2" localSheetId="11">#REF!</definedName>
    <definedName name="__TSD2" localSheetId="6">#REF!</definedName>
    <definedName name="__TSD2">#REF!</definedName>
    <definedName name="__xlfn.BAHTTEXT">#NAME?</definedName>
    <definedName name="__xlfn_IFNA" localSheetId="8">#REF!</definedName>
    <definedName name="__xlfn_IFNA" localSheetId="11">#REF!</definedName>
    <definedName name="__xlfn_IFNA" localSheetId="6">#REF!</definedName>
    <definedName name="__xlfn_IFNA">#REF!</definedName>
    <definedName name="__xlnm.Extract_1" localSheetId="8">#REF!</definedName>
    <definedName name="__xlnm.Extract_1" localSheetId="11">#REF!</definedName>
    <definedName name="__xlnm.Extract_1" localSheetId="6">#REF!</definedName>
    <definedName name="__xlnm.Extract_1">#REF!</definedName>
    <definedName name="__xlnm.Extract_2" localSheetId="8">#REF!</definedName>
    <definedName name="__xlnm.Extract_2" localSheetId="11">#REF!</definedName>
    <definedName name="__xlnm.Extract_2" localSheetId="6">#REF!</definedName>
    <definedName name="__xlnm.Extract_2">#REF!</definedName>
    <definedName name="__xlnm.Extract_3" localSheetId="8">#REF!</definedName>
    <definedName name="__xlnm.Extract_3" localSheetId="11">#REF!</definedName>
    <definedName name="__xlnm.Extract_3" localSheetId="6">#REF!</definedName>
    <definedName name="__xlnm.Extract_3">#REF!</definedName>
    <definedName name="__xlnm.Extract_5" localSheetId="8">#REF!</definedName>
    <definedName name="__xlnm.Extract_5" localSheetId="11">#REF!</definedName>
    <definedName name="__xlnm.Extract_5" localSheetId="6">#REF!</definedName>
    <definedName name="__xlnm.Extract_5">#REF!</definedName>
    <definedName name="__xlnm.Print_Area_1" localSheetId="8">#REF!</definedName>
    <definedName name="__xlnm.Print_Area_1" localSheetId="11">#REF!</definedName>
    <definedName name="__xlnm.Print_Area_1" localSheetId="6">#REF!</definedName>
    <definedName name="__xlnm.Print_Area_1">#REF!</definedName>
    <definedName name="__xlnm.Print_Area_2" localSheetId="8">#REF!</definedName>
    <definedName name="__xlnm.Print_Area_2" localSheetId="11">#REF!</definedName>
    <definedName name="__xlnm.Print_Area_2" localSheetId="6">#REF!</definedName>
    <definedName name="__xlnm.Print_Area_2">#REF!</definedName>
    <definedName name="__xlnm.Print_Area_3" localSheetId="8">#REF!</definedName>
    <definedName name="__xlnm.Print_Area_3" localSheetId="11">#REF!</definedName>
    <definedName name="__xlnm.Print_Area_3" localSheetId="6">#REF!</definedName>
    <definedName name="__xlnm.Print_Area_3">#REF!</definedName>
    <definedName name="__xlnm.Print_Area_5" localSheetId="8">#REF!</definedName>
    <definedName name="__xlnm.Print_Area_5" localSheetId="11">#REF!</definedName>
    <definedName name="__xlnm.Print_Area_5" localSheetId="6">#REF!</definedName>
    <definedName name="__xlnm.Print_Area_5">#REF!</definedName>
    <definedName name="__xlnm.Print_Area_7" localSheetId="8">#REF!</definedName>
    <definedName name="__xlnm.Print_Area_7" localSheetId="11">#REF!</definedName>
    <definedName name="__xlnm.Print_Area_7" localSheetId="6">#REF!</definedName>
    <definedName name="__xlnm.Print_Area_7">#REF!</definedName>
    <definedName name="__xlnm.Print_Area_8" localSheetId="8">#REF!</definedName>
    <definedName name="__xlnm.Print_Area_8" localSheetId="11">#REF!</definedName>
    <definedName name="__xlnm.Print_Area_8" localSheetId="6">#REF!</definedName>
    <definedName name="__xlnm.Print_Area_8">#REF!</definedName>
    <definedName name="__xlnm.Print_Area_9" localSheetId="8">#REF!</definedName>
    <definedName name="__xlnm.Print_Area_9" localSheetId="11">#REF!</definedName>
    <definedName name="__xlnm.Print_Area_9" localSheetId="6">#REF!</definedName>
    <definedName name="__xlnm.Print_Area_9">#REF!</definedName>
    <definedName name="__xlnm.Print_Titles_1" localSheetId="8">#REF!</definedName>
    <definedName name="__xlnm.Print_Titles_1" localSheetId="11">#REF!</definedName>
    <definedName name="__xlnm.Print_Titles_1" localSheetId="6">#REF!</definedName>
    <definedName name="__xlnm.Print_Titles_1">#REF!</definedName>
    <definedName name="__xlnm.Print_Titles_2" localSheetId="8">#REF!</definedName>
    <definedName name="__xlnm.Print_Titles_2" localSheetId="11">#REF!</definedName>
    <definedName name="__xlnm.Print_Titles_2" localSheetId="6">#REF!</definedName>
    <definedName name="__xlnm.Print_Titles_2">#REF!</definedName>
    <definedName name="__xlnm.Print_Titles_3" localSheetId="8">#REF!</definedName>
    <definedName name="__xlnm.Print_Titles_3" localSheetId="11">#REF!</definedName>
    <definedName name="__xlnm.Print_Titles_3" localSheetId="6">#REF!</definedName>
    <definedName name="__xlnm.Print_Titles_3">#REF!</definedName>
    <definedName name="__xlnm.Print_Titles_5" localSheetId="8">#REF!</definedName>
    <definedName name="__xlnm.Print_Titles_5" localSheetId="11">#REF!</definedName>
    <definedName name="__xlnm.Print_Titles_5" localSheetId="6">#REF!</definedName>
    <definedName name="__xlnm.Print_Titles_5">#REF!</definedName>
    <definedName name="_01_09_96" localSheetId="8">#REF!</definedName>
    <definedName name="_01_09_96" localSheetId="11">#REF!</definedName>
    <definedName name="_01_09_96" localSheetId="6">#REF!</definedName>
    <definedName name="_01_09_96">#REF!</definedName>
    <definedName name="_01_09_96_2" localSheetId="8">#REF!</definedName>
    <definedName name="_01_09_96_2" localSheetId="11">#REF!</definedName>
    <definedName name="_01_09_96_2" localSheetId="6">#REF!</definedName>
    <definedName name="_01_09_96_2">#REF!</definedName>
    <definedName name="_01_09_96_4" localSheetId="8">#REF!</definedName>
    <definedName name="_01_09_96_4" localSheetId="11">#REF!</definedName>
    <definedName name="_01_09_96_4" localSheetId="6">#REF!</definedName>
    <definedName name="_01_09_96_4">#REF!</definedName>
    <definedName name="_01_09_966" localSheetId="8">#REF!</definedName>
    <definedName name="_01_09_966" localSheetId="11">#REF!</definedName>
    <definedName name="_01_09_966" localSheetId="6">#REF!</definedName>
    <definedName name="_01_09_966">#REF!</definedName>
    <definedName name="_08.302.01" localSheetId="8">#REF!</definedName>
    <definedName name="_08.302.01" localSheetId="11">#REF!</definedName>
    <definedName name="_08.302.01" localSheetId="6">#REF!</definedName>
    <definedName name="_08.302.01">#REF!</definedName>
    <definedName name="_1_I_1" localSheetId="8">#REF!</definedName>
    <definedName name="_1_I_1" localSheetId="11">#REF!</definedName>
    <definedName name="_1_I_1" localSheetId="6">#REF!</definedName>
    <definedName name="_1_I_1">#REF!</definedName>
    <definedName name="_16.3___VEÍCULOS" localSheetId="8">#REF!</definedName>
    <definedName name="_16.3___VEÍCULOS" localSheetId="11">#REF!</definedName>
    <definedName name="_16.3___VEÍCULOS" localSheetId="6">#REF!</definedName>
    <definedName name="_16.3___VEÍCULOS">#REF!</definedName>
    <definedName name="_16.4___COMBÚSTIVEL" localSheetId="8">#REF!</definedName>
    <definedName name="_16.4___COMBÚSTIVEL" localSheetId="11">#REF!</definedName>
    <definedName name="_16.4___COMBÚSTIVEL" localSheetId="6">#REF!</definedName>
    <definedName name="_16.4___COMBÚSTIVEL">#REF!</definedName>
    <definedName name="_16.5___EQUIPAMENTOS_DE_ESCRITÓRIO" localSheetId="8">#REF!</definedName>
    <definedName name="_16.5___EQUIPAMENTOS_DE_ESCRITÓRIO" localSheetId="11">#REF!</definedName>
    <definedName name="_16.5___EQUIPAMENTOS_DE_ESCRITÓRIO" localSheetId="6">#REF!</definedName>
    <definedName name="_16.5___EQUIPAMENTOS_DE_ESCRITÓRIO">#REF!</definedName>
    <definedName name="_17.1_MENSALISTA" localSheetId="8">#REF!</definedName>
    <definedName name="_17.1_MENSALISTA" localSheetId="11">#REF!</definedName>
    <definedName name="_17.1_MENSALISTA" localSheetId="6">#REF!</definedName>
    <definedName name="_17.1_MENSALISTA">#REF!</definedName>
    <definedName name="_17.2___HORISTA" localSheetId="8">#REF!</definedName>
    <definedName name="_17.2___HORISTA" localSheetId="11">#REF!</definedName>
    <definedName name="_17.2___HORISTA" localSheetId="6">#REF!</definedName>
    <definedName name="_17.2___HORISTA">#REF!</definedName>
    <definedName name="_18___CANTEIRO___INSTALAÇÃO___MANUTENÇÃO" localSheetId="8">#REF!</definedName>
    <definedName name="_18___CANTEIRO___INSTALAÇÃO___MANUTENÇÃO" localSheetId="11">#REF!</definedName>
    <definedName name="_18___CANTEIRO___INSTALAÇÃO___MANUTENÇÃO" localSheetId="6">#REF!</definedName>
    <definedName name="_18___CANTEIRO___INSTALAÇÃO___MANUTENÇÃO">#REF!</definedName>
    <definedName name="_1Excel_BuiltIn__FilterDatabase_3_1" localSheetId="8">#REF!</definedName>
    <definedName name="_1Excel_BuiltIn__FilterDatabase_3_1" localSheetId="11">#REF!</definedName>
    <definedName name="_1Excel_BuiltIn__FilterDatabase_3_1" localSheetId="6">#REF!</definedName>
    <definedName name="_1Excel_BuiltIn__FilterDatabase_3_1">#REF!</definedName>
    <definedName name="_2_S_1" localSheetId="8">#REF!</definedName>
    <definedName name="_2_S_1" localSheetId="11">#REF!</definedName>
    <definedName name="_2_S_1" localSheetId="6">#REF!</definedName>
    <definedName name="_2_S_1">#REF!</definedName>
    <definedName name="_2Excel_BuiltIn__FilterDatabase_3_1_1" localSheetId="8">#REF!</definedName>
    <definedName name="_2Excel_BuiltIn__FilterDatabase_3_1_1" localSheetId="11">#REF!</definedName>
    <definedName name="_2Excel_BuiltIn__FilterDatabase_3_1_1" localSheetId="6">#REF!</definedName>
    <definedName name="_2Excel_BuiltIn__FilterDatabase_3_1_1">#REF!</definedName>
    <definedName name="_a" localSheetId="8">#REF!</definedName>
    <definedName name="_a" localSheetId="11">#REF!</definedName>
    <definedName name="_a" localSheetId="6">#REF!</definedName>
    <definedName name="_a">#REF!</definedName>
    <definedName name="_A1" localSheetId="8">#REF!</definedName>
    <definedName name="_A1" localSheetId="11">#REF!</definedName>
    <definedName name="_A1" localSheetId="6">#REF!</definedName>
    <definedName name="_A1">#REF!</definedName>
    <definedName name="_A10" localSheetId="8">#REF!</definedName>
    <definedName name="_A10" localSheetId="11">#REF!</definedName>
    <definedName name="_A10" localSheetId="6">#REF!</definedName>
    <definedName name="_A10">#REF!</definedName>
    <definedName name="_A11" localSheetId="8">#REF!</definedName>
    <definedName name="_A11" localSheetId="11">#REF!</definedName>
    <definedName name="_A11" localSheetId="6">#REF!</definedName>
    <definedName name="_A11">#REF!</definedName>
    <definedName name="_A12" localSheetId="8">#REF!</definedName>
    <definedName name="_A12" localSheetId="11">#REF!</definedName>
    <definedName name="_A12" localSheetId="6">#REF!</definedName>
    <definedName name="_A12">#REF!</definedName>
    <definedName name="_A13" localSheetId="8">#REF!</definedName>
    <definedName name="_A13" localSheetId="11">#REF!</definedName>
    <definedName name="_A13" localSheetId="6">#REF!</definedName>
    <definedName name="_A13">#REF!</definedName>
    <definedName name="_A15" localSheetId="8">#REF!</definedName>
    <definedName name="_A15" localSheetId="11">#REF!</definedName>
    <definedName name="_A15" localSheetId="6">#REF!</definedName>
    <definedName name="_A15">#REF!</definedName>
    <definedName name="_A16" localSheetId="8">#REF!</definedName>
    <definedName name="_A16" localSheetId="11">#REF!</definedName>
    <definedName name="_A16" localSheetId="6">#REF!</definedName>
    <definedName name="_A16">#REF!</definedName>
    <definedName name="_A17" localSheetId="8">#REF!</definedName>
    <definedName name="_A17" localSheetId="11">#REF!</definedName>
    <definedName name="_A17" localSheetId="6">#REF!</definedName>
    <definedName name="_A17">#REF!</definedName>
    <definedName name="_A19" localSheetId="8">#REF!</definedName>
    <definedName name="_A19" localSheetId="11">#REF!</definedName>
    <definedName name="_A19" localSheetId="6">#REF!</definedName>
    <definedName name="_A19">#REF!</definedName>
    <definedName name="_A2" localSheetId="8">#REF!</definedName>
    <definedName name="_A2" localSheetId="11">#REF!</definedName>
    <definedName name="_A2" localSheetId="6">#REF!</definedName>
    <definedName name="_A2">#REF!</definedName>
    <definedName name="_A20" localSheetId="8">#REF!</definedName>
    <definedName name="_A20" localSheetId="11">#REF!</definedName>
    <definedName name="_A20" localSheetId="6">#REF!</definedName>
    <definedName name="_A20">#REF!</definedName>
    <definedName name="_A21" localSheetId="8">#REF!</definedName>
    <definedName name="_A21" localSheetId="11">#REF!</definedName>
    <definedName name="_A21" localSheetId="6">#REF!</definedName>
    <definedName name="_A21">#REF!</definedName>
    <definedName name="_A22" localSheetId="8">#REF!</definedName>
    <definedName name="_A22" localSheetId="11">#REF!</definedName>
    <definedName name="_A22" localSheetId="6">#REF!</definedName>
    <definedName name="_A22">#REF!</definedName>
    <definedName name="_A23" localSheetId="8">#REF!</definedName>
    <definedName name="_A23" localSheetId="11">#REF!</definedName>
    <definedName name="_A23" localSheetId="6">#REF!</definedName>
    <definedName name="_A23">#REF!</definedName>
    <definedName name="_A24" localSheetId="8">#REF!</definedName>
    <definedName name="_A24" localSheetId="11">#REF!</definedName>
    <definedName name="_A24" localSheetId="6">#REF!</definedName>
    <definedName name="_A24">#REF!</definedName>
    <definedName name="_A25" localSheetId="8">#REF!</definedName>
    <definedName name="_A25" localSheetId="11">#REF!</definedName>
    <definedName name="_A25" localSheetId="6">#REF!</definedName>
    <definedName name="_A25">#REF!</definedName>
    <definedName name="_A3" localSheetId="8">#REF!</definedName>
    <definedName name="_A3" localSheetId="11">#REF!</definedName>
    <definedName name="_A3" localSheetId="6">#REF!</definedName>
    <definedName name="_A3">#REF!</definedName>
    <definedName name="_A4" localSheetId="8">#REF!</definedName>
    <definedName name="_A4" localSheetId="11">#REF!</definedName>
    <definedName name="_A4" localSheetId="6">#REF!</definedName>
    <definedName name="_A4">#REF!</definedName>
    <definedName name="_A5" localSheetId="8">#REF!</definedName>
    <definedName name="_A5" localSheetId="11">#REF!</definedName>
    <definedName name="_A5" localSheetId="6">#REF!</definedName>
    <definedName name="_A5">#REF!</definedName>
    <definedName name="_A6" localSheetId="8">#REF!</definedName>
    <definedName name="_A6" localSheetId="11">#REF!</definedName>
    <definedName name="_A6" localSheetId="6">#REF!</definedName>
    <definedName name="_A6">#REF!</definedName>
    <definedName name="_A7" localSheetId="8">#REF!</definedName>
    <definedName name="_A7" localSheetId="11">#REF!</definedName>
    <definedName name="_A7" localSheetId="6">#REF!</definedName>
    <definedName name="_A7">#REF!</definedName>
    <definedName name="_A9" localSheetId="8">#REF!</definedName>
    <definedName name="_A9" localSheetId="11">#REF!</definedName>
    <definedName name="_A9" localSheetId="6">#REF!</definedName>
    <definedName name="_A9">#REF!</definedName>
    <definedName name="_Abr1" localSheetId="8">#REF!</definedName>
    <definedName name="_Abr1" localSheetId="11">#REF!</definedName>
    <definedName name="_Abr1" localSheetId="6">#REF!</definedName>
    <definedName name="_Abr1">#REF!</definedName>
    <definedName name="_Ago1" localSheetId="8">#REF!</definedName>
    <definedName name="_Ago1" localSheetId="11">#REF!</definedName>
    <definedName name="_Ago1" localSheetId="6">#REF!</definedName>
    <definedName name="_Ago1">#REF!</definedName>
    <definedName name="_ATD1" localSheetId="8">#REF!</definedName>
    <definedName name="_ATD1" localSheetId="11">#REF!</definedName>
    <definedName name="_ATD1" localSheetId="6">#REF!</definedName>
    <definedName name="_ATD1">#REF!</definedName>
    <definedName name="_Aut2" localSheetId="8">#REF!</definedName>
    <definedName name="_Aut2" localSheetId="11">#REF!</definedName>
    <definedName name="_Aut2" localSheetId="6">#REF!</definedName>
    <definedName name="_Aut2">#REF!</definedName>
    <definedName name="_brv2" localSheetId="8">#REF!</definedName>
    <definedName name="_brv2" localSheetId="11">#REF!</definedName>
    <definedName name="_brv2" localSheetId="6">#REF!</definedName>
    <definedName name="_brv2">#REF!</definedName>
    <definedName name="_BSADJ" localSheetId="10">#REF!</definedName>
    <definedName name="_BSADJ" localSheetId="8">#REF!</definedName>
    <definedName name="_BSADJ" localSheetId="11">#REF!</definedName>
    <definedName name="_BSADJ" localSheetId="9">#REF!</definedName>
    <definedName name="_BSADJ" localSheetId="6">#REF!</definedName>
    <definedName name="_BSADJ">#REF!</definedName>
    <definedName name="_BSTGT" localSheetId="10">#REF!</definedName>
    <definedName name="_BSTGT" localSheetId="8">#REF!</definedName>
    <definedName name="_BSTGT" localSheetId="11">#REF!</definedName>
    <definedName name="_BSTGT" localSheetId="9">#REF!</definedName>
    <definedName name="_BSTGT" localSheetId="6">#REF!</definedName>
    <definedName name="_BSTGT">#REF!</definedName>
    <definedName name="_C" localSheetId="8">#REF!</definedName>
    <definedName name="_C" localSheetId="11">#REF!</definedName>
    <definedName name="_C" localSheetId="6">#REF!</definedName>
    <definedName name="_C">#REF!</definedName>
    <definedName name="_C_1" localSheetId="8">#REF!</definedName>
    <definedName name="_C_1" localSheetId="11">#REF!</definedName>
    <definedName name="_C_1" localSheetId="6">#REF!</definedName>
    <definedName name="_C_1">#REF!</definedName>
    <definedName name="_cab1" localSheetId="8">#REF!</definedName>
    <definedName name="_cab1" localSheetId="11">#REF!</definedName>
    <definedName name="_cab1" localSheetId="6">#REF!</definedName>
    <definedName name="_cab1">#REF!</definedName>
    <definedName name="_CAP20" localSheetId="8">#REF!</definedName>
    <definedName name="_CAP20" localSheetId="11">#REF!</definedName>
    <definedName name="_CAP20" localSheetId="6">#REF!</definedName>
    <definedName name="_CAP20">#REF!</definedName>
    <definedName name="_CC709" localSheetId="8">#REF!</definedName>
    <definedName name="_CC709" localSheetId="11">#REF!</definedName>
    <definedName name="_CC709" localSheetId="6">#REF!</definedName>
    <definedName name="_CC709">#REF!</definedName>
    <definedName name="_CC709_10" localSheetId="8">#REF!</definedName>
    <definedName name="_CC709_10" localSheetId="11">#REF!</definedName>
    <definedName name="_CC709_10" localSheetId="6">#REF!</definedName>
    <definedName name="_CC709_10">#REF!</definedName>
    <definedName name="_CC709_11" localSheetId="8">#REF!</definedName>
    <definedName name="_CC709_11" localSheetId="11">#REF!</definedName>
    <definedName name="_CC709_11" localSheetId="6">#REF!</definedName>
    <definedName name="_CC709_11">#REF!</definedName>
    <definedName name="_CC709_12" localSheetId="8">#REF!</definedName>
    <definedName name="_CC709_12" localSheetId="11">#REF!</definedName>
    <definedName name="_CC709_12" localSheetId="6">#REF!</definedName>
    <definedName name="_CC709_12">#REF!</definedName>
    <definedName name="_CC709_13" localSheetId="8">#REF!</definedName>
    <definedName name="_CC709_13" localSheetId="11">#REF!</definedName>
    <definedName name="_CC709_13" localSheetId="6">#REF!</definedName>
    <definedName name="_CC709_13">#REF!</definedName>
    <definedName name="_CC709_14" localSheetId="8">#REF!</definedName>
    <definedName name="_CC709_14" localSheetId="11">#REF!</definedName>
    <definedName name="_CC709_14" localSheetId="6">#REF!</definedName>
    <definedName name="_CC709_14">#REF!</definedName>
    <definedName name="_CC709_15" localSheetId="8">#REF!</definedName>
    <definedName name="_CC709_15" localSheetId="11">#REF!</definedName>
    <definedName name="_CC709_15" localSheetId="6">#REF!</definedName>
    <definedName name="_CC709_15">#REF!</definedName>
    <definedName name="_CC709_16" localSheetId="8">#REF!</definedName>
    <definedName name="_CC709_16" localSheetId="11">#REF!</definedName>
    <definedName name="_CC709_16" localSheetId="6">#REF!</definedName>
    <definedName name="_CC709_16">#REF!</definedName>
    <definedName name="_CC709_17" localSheetId="8">#REF!</definedName>
    <definedName name="_CC709_17" localSheetId="11">#REF!</definedName>
    <definedName name="_CC709_17" localSheetId="6">#REF!</definedName>
    <definedName name="_CC709_17">#REF!</definedName>
    <definedName name="_CC709_18" localSheetId="8">#REF!</definedName>
    <definedName name="_CC709_18" localSheetId="11">#REF!</definedName>
    <definedName name="_CC709_18" localSheetId="6">#REF!</definedName>
    <definedName name="_CC709_18">#REF!</definedName>
    <definedName name="_CC709_5" localSheetId="8">#REF!</definedName>
    <definedName name="_CC709_5" localSheetId="11">#REF!</definedName>
    <definedName name="_CC709_5" localSheetId="6">#REF!</definedName>
    <definedName name="_CC709_5">#REF!</definedName>
    <definedName name="_CC709_6" localSheetId="8">#REF!</definedName>
    <definedName name="_CC709_6" localSheetId="11">#REF!</definedName>
    <definedName name="_CC709_6" localSheetId="6">#REF!</definedName>
    <definedName name="_CC709_6">#REF!</definedName>
    <definedName name="_CC709_7" localSheetId="8">#REF!</definedName>
    <definedName name="_CC709_7" localSheetId="11">#REF!</definedName>
    <definedName name="_CC709_7" localSheetId="6">#REF!</definedName>
    <definedName name="_CC709_7">#REF!</definedName>
    <definedName name="_CC709_8" localSheetId="8">#REF!</definedName>
    <definedName name="_CC709_8" localSheetId="11">#REF!</definedName>
    <definedName name="_CC709_8" localSheetId="6">#REF!</definedName>
    <definedName name="_CC709_8">#REF!</definedName>
    <definedName name="_CC709_9" localSheetId="8">#REF!</definedName>
    <definedName name="_CC709_9" localSheetId="11">#REF!</definedName>
    <definedName name="_CC709_9" localSheetId="6">#REF!</definedName>
    <definedName name="_CC709_9">#REF!</definedName>
    <definedName name="_CC947" localSheetId="8">#REF!</definedName>
    <definedName name="_CC947" localSheetId="11">#REF!</definedName>
    <definedName name="_CC947" localSheetId="6">#REF!</definedName>
    <definedName name="_CC947">#REF!</definedName>
    <definedName name="_CCM30" localSheetId="8">#REF!</definedName>
    <definedName name="_CCM30" localSheetId="11">#REF!</definedName>
    <definedName name="_CCM30" localSheetId="6">#REF!</definedName>
    <definedName name="_CCM30">#REF!</definedName>
    <definedName name="_COM010201" localSheetId="8">#REF!</definedName>
    <definedName name="_COM010201" localSheetId="11">#REF!</definedName>
    <definedName name="_COM010201" localSheetId="6">#REF!</definedName>
    <definedName name="_COM010201">#REF!</definedName>
    <definedName name="_COM010202" localSheetId="8">#REF!</definedName>
    <definedName name="_COM010202" localSheetId="11">#REF!</definedName>
    <definedName name="_COM010202" localSheetId="6">#REF!</definedName>
    <definedName name="_COM010202">#REF!</definedName>
    <definedName name="_COM010205" localSheetId="8">#REF!</definedName>
    <definedName name="_COM010205" localSheetId="11">#REF!</definedName>
    <definedName name="_COM010205" localSheetId="6">#REF!</definedName>
    <definedName name="_COM010205">#REF!</definedName>
    <definedName name="_COM010206" localSheetId="8">#REF!</definedName>
    <definedName name="_COM010206" localSheetId="11">#REF!</definedName>
    <definedName name="_COM010206" localSheetId="6">#REF!</definedName>
    <definedName name="_COM010206">#REF!</definedName>
    <definedName name="_COM010210" localSheetId="8">#REF!</definedName>
    <definedName name="_COM010210" localSheetId="11">#REF!</definedName>
    <definedName name="_COM010210" localSheetId="6">#REF!</definedName>
    <definedName name="_COM010210">#REF!</definedName>
    <definedName name="_COM010301" localSheetId="8">#REF!</definedName>
    <definedName name="_COM010301" localSheetId="11">#REF!</definedName>
    <definedName name="_COM010301" localSheetId="6">#REF!</definedName>
    <definedName name="_COM010301">#REF!</definedName>
    <definedName name="_COM010401" localSheetId="8">#REF!</definedName>
    <definedName name="_COM010401" localSheetId="11">#REF!</definedName>
    <definedName name="_COM010401" localSheetId="6">#REF!</definedName>
    <definedName name="_COM010401">#REF!</definedName>
    <definedName name="_COM010402" localSheetId="8">#REF!</definedName>
    <definedName name="_COM010402" localSheetId="11">#REF!</definedName>
    <definedName name="_COM010402" localSheetId="6">#REF!</definedName>
    <definedName name="_COM010402">#REF!</definedName>
    <definedName name="_COM010407" localSheetId="8">#REF!</definedName>
    <definedName name="_COM010407" localSheetId="11">#REF!</definedName>
    <definedName name="_COM010407" localSheetId="6">#REF!</definedName>
    <definedName name="_COM010407">#REF!</definedName>
    <definedName name="_COM010413" localSheetId="8">#REF!</definedName>
    <definedName name="_COM010413" localSheetId="11">#REF!</definedName>
    <definedName name="_COM010413" localSheetId="6">#REF!</definedName>
    <definedName name="_COM010413">#REF!</definedName>
    <definedName name="_COM010501" localSheetId="8">#REF!</definedName>
    <definedName name="_COM010501" localSheetId="11">#REF!</definedName>
    <definedName name="_COM010501" localSheetId="6">#REF!</definedName>
    <definedName name="_COM010501">#REF!</definedName>
    <definedName name="_COM010503" localSheetId="8">#REF!</definedName>
    <definedName name="_COM010503" localSheetId="11">#REF!</definedName>
    <definedName name="_COM010503" localSheetId="6">#REF!</definedName>
    <definedName name="_COM010503">#REF!</definedName>
    <definedName name="_COM010505" localSheetId="8">#REF!</definedName>
    <definedName name="_COM010505" localSheetId="11">#REF!</definedName>
    <definedName name="_COM010505" localSheetId="6">#REF!</definedName>
    <definedName name="_COM010505">#REF!</definedName>
    <definedName name="_COM010509" localSheetId="8">#REF!</definedName>
    <definedName name="_COM010509" localSheetId="11">#REF!</definedName>
    <definedName name="_COM010509" localSheetId="6">#REF!</definedName>
    <definedName name="_COM010509">#REF!</definedName>
    <definedName name="_COM010512" localSheetId="8">#REF!</definedName>
    <definedName name="_COM010512" localSheetId="11">#REF!</definedName>
    <definedName name="_COM010512" localSheetId="6">#REF!</definedName>
    <definedName name="_COM010512">#REF!</definedName>
    <definedName name="_COM010518" localSheetId="8">#REF!</definedName>
    <definedName name="_COM010518" localSheetId="11">#REF!</definedName>
    <definedName name="_COM010518" localSheetId="6">#REF!</definedName>
    <definedName name="_COM010518">#REF!</definedName>
    <definedName name="_COM010519" localSheetId="8">#REF!</definedName>
    <definedName name="_COM010519" localSheetId="11">#REF!</definedName>
    <definedName name="_COM010519" localSheetId="6">#REF!</definedName>
    <definedName name="_COM010519">#REF!</definedName>
    <definedName name="_COM010521" localSheetId="8">#REF!</definedName>
    <definedName name="_COM010521" localSheetId="11">#REF!</definedName>
    <definedName name="_COM010521" localSheetId="6">#REF!</definedName>
    <definedName name="_COM010521">#REF!</definedName>
    <definedName name="_COM010523" localSheetId="8">#REF!</definedName>
    <definedName name="_COM010523" localSheetId="11">#REF!</definedName>
    <definedName name="_COM010523" localSheetId="6">#REF!</definedName>
    <definedName name="_COM010523">#REF!</definedName>
    <definedName name="_COM010532" localSheetId="8">#REF!</definedName>
    <definedName name="_COM010532" localSheetId="11">#REF!</definedName>
    <definedName name="_COM010532" localSheetId="6">#REF!</definedName>
    <definedName name="_COM010532">#REF!</definedName>
    <definedName name="_COM010533" localSheetId="8">#REF!</definedName>
    <definedName name="_COM010533" localSheetId="11">#REF!</definedName>
    <definedName name="_COM010533" localSheetId="6">#REF!</definedName>
    <definedName name="_COM010533">#REF!</definedName>
    <definedName name="_COM010536" localSheetId="8">#REF!</definedName>
    <definedName name="_COM010536" localSheetId="11">#REF!</definedName>
    <definedName name="_COM010536" localSheetId="6">#REF!</definedName>
    <definedName name="_COM010536">#REF!</definedName>
    <definedName name="_COM010701" localSheetId="8">#REF!</definedName>
    <definedName name="_COM010701" localSheetId="11">#REF!</definedName>
    <definedName name="_COM010701" localSheetId="6">#REF!</definedName>
    <definedName name="_COM010701">#REF!</definedName>
    <definedName name="_COM010703" localSheetId="8">#REF!</definedName>
    <definedName name="_COM010703" localSheetId="11">#REF!</definedName>
    <definedName name="_COM010703" localSheetId="6">#REF!</definedName>
    <definedName name="_COM010703">#REF!</definedName>
    <definedName name="_COM010705" localSheetId="8">#REF!</definedName>
    <definedName name="_COM010705" localSheetId="11">#REF!</definedName>
    <definedName name="_COM010705" localSheetId="6">#REF!</definedName>
    <definedName name="_COM010705">#REF!</definedName>
    <definedName name="_COM010708" localSheetId="8">#REF!</definedName>
    <definedName name="_COM010708" localSheetId="11">#REF!</definedName>
    <definedName name="_COM010708" localSheetId="6">#REF!</definedName>
    <definedName name="_COM010708">#REF!</definedName>
    <definedName name="_COM010710" localSheetId="8">#REF!</definedName>
    <definedName name="_COM010710" localSheetId="11">#REF!</definedName>
    <definedName name="_COM010710" localSheetId="6">#REF!</definedName>
    <definedName name="_COM010710">#REF!</definedName>
    <definedName name="_COM010712" localSheetId="8">#REF!</definedName>
    <definedName name="_COM010712" localSheetId="11">#REF!</definedName>
    <definedName name="_COM010712" localSheetId="6">#REF!</definedName>
    <definedName name="_COM010712">#REF!</definedName>
    <definedName name="_COM010717" localSheetId="8">#REF!</definedName>
    <definedName name="_COM010717" localSheetId="11">#REF!</definedName>
    <definedName name="_COM010717" localSheetId="6">#REF!</definedName>
    <definedName name="_COM010717">#REF!</definedName>
    <definedName name="_COM010718" localSheetId="8">#REF!</definedName>
    <definedName name="_COM010718" localSheetId="11">#REF!</definedName>
    <definedName name="_COM010718" localSheetId="6">#REF!</definedName>
    <definedName name="_COM010718">#REF!</definedName>
    <definedName name="_COM020201" localSheetId="8">#REF!</definedName>
    <definedName name="_COM020201" localSheetId="11">#REF!</definedName>
    <definedName name="_COM020201" localSheetId="6">#REF!</definedName>
    <definedName name="_COM020201">#REF!</definedName>
    <definedName name="_COM020205" localSheetId="8">#REF!</definedName>
    <definedName name="_COM020205" localSheetId="11">#REF!</definedName>
    <definedName name="_COM020205" localSheetId="6">#REF!</definedName>
    <definedName name="_COM020205">#REF!</definedName>
    <definedName name="_COM020211" localSheetId="8">#REF!</definedName>
    <definedName name="_COM020211" localSheetId="11">#REF!</definedName>
    <definedName name="_COM020211" localSheetId="6">#REF!</definedName>
    <definedName name="_COM020211">#REF!</definedName>
    <definedName name="_COM020217" localSheetId="8">#REF!</definedName>
    <definedName name="_COM020217" localSheetId="11">#REF!</definedName>
    <definedName name="_COM020217" localSheetId="6">#REF!</definedName>
    <definedName name="_COM020217">#REF!</definedName>
    <definedName name="_COM030102" localSheetId="8">#REF!</definedName>
    <definedName name="_COM030102" localSheetId="11">#REF!</definedName>
    <definedName name="_COM030102" localSheetId="6">#REF!</definedName>
    <definedName name="_COM030102">#REF!</definedName>
    <definedName name="_COM030201" localSheetId="8">#REF!</definedName>
    <definedName name="_COM030201" localSheetId="11">#REF!</definedName>
    <definedName name="_COM030201" localSheetId="6">#REF!</definedName>
    <definedName name="_COM030201">#REF!</definedName>
    <definedName name="_COM030303" localSheetId="8">#REF!</definedName>
    <definedName name="_COM030303" localSheetId="11">#REF!</definedName>
    <definedName name="_COM030303" localSheetId="6">#REF!</definedName>
    <definedName name="_COM030303">#REF!</definedName>
    <definedName name="_COM030317" localSheetId="8">#REF!</definedName>
    <definedName name="_COM030317" localSheetId="11">#REF!</definedName>
    <definedName name="_COM030317" localSheetId="6">#REF!</definedName>
    <definedName name="_COM030317">#REF!</definedName>
    <definedName name="_COM040101" localSheetId="8">#REF!</definedName>
    <definedName name="_COM040101" localSheetId="11">#REF!</definedName>
    <definedName name="_COM040101" localSheetId="6">#REF!</definedName>
    <definedName name="_COM040101">#REF!</definedName>
    <definedName name="_COM040202" localSheetId="8">#REF!</definedName>
    <definedName name="_COM040202" localSheetId="11">#REF!</definedName>
    <definedName name="_COM040202" localSheetId="6">#REF!</definedName>
    <definedName name="_COM040202">#REF!</definedName>
    <definedName name="_COM050103" localSheetId="8">#REF!</definedName>
    <definedName name="_COM050103" localSheetId="11">#REF!</definedName>
    <definedName name="_COM050103" localSheetId="6">#REF!</definedName>
    <definedName name="_COM050103">#REF!</definedName>
    <definedName name="_COM050207" localSheetId="8">#REF!</definedName>
    <definedName name="_COM050207" localSheetId="11">#REF!</definedName>
    <definedName name="_COM050207" localSheetId="6">#REF!</definedName>
    <definedName name="_COM050207">#REF!</definedName>
    <definedName name="_COM060101" localSheetId="8">#REF!</definedName>
    <definedName name="_COM060101" localSheetId="11">#REF!</definedName>
    <definedName name="_COM060101" localSheetId="6">#REF!</definedName>
    <definedName name="_COM060101">#REF!</definedName>
    <definedName name="_COM080101" localSheetId="8">#REF!</definedName>
    <definedName name="_COM080101" localSheetId="11">#REF!</definedName>
    <definedName name="_COM080101" localSheetId="6">#REF!</definedName>
    <definedName name="_COM080101">#REF!</definedName>
    <definedName name="_COM080310" localSheetId="8">#REF!</definedName>
    <definedName name="_COM080310" localSheetId="11">#REF!</definedName>
    <definedName name="_COM080310" localSheetId="6">#REF!</definedName>
    <definedName name="_COM080310">#REF!</definedName>
    <definedName name="_COM090101" localSheetId="8">#REF!</definedName>
    <definedName name="_COM090101" localSheetId="11">#REF!</definedName>
    <definedName name="_COM090101" localSheetId="6">#REF!</definedName>
    <definedName name="_COM090101">#REF!</definedName>
    <definedName name="_COM100302" localSheetId="8">#REF!</definedName>
    <definedName name="_COM100302" localSheetId="11">#REF!</definedName>
    <definedName name="_COM100302" localSheetId="6">#REF!</definedName>
    <definedName name="_COM100302">#REF!</definedName>
    <definedName name="_COM110101" localSheetId="8">#REF!</definedName>
    <definedName name="_COM110101" localSheetId="11">#REF!</definedName>
    <definedName name="_COM110101" localSheetId="6">#REF!</definedName>
    <definedName name="_COM110101">#REF!</definedName>
    <definedName name="_COM110104" localSheetId="8">#REF!</definedName>
    <definedName name="_COM110104" localSheetId="11">#REF!</definedName>
    <definedName name="_COM110104" localSheetId="6">#REF!</definedName>
    <definedName name="_COM110104">#REF!</definedName>
    <definedName name="_COM110107" localSheetId="8">#REF!</definedName>
    <definedName name="_COM110107" localSheetId="11">#REF!</definedName>
    <definedName name="_COM110107" localSheetId="6">#REF!</definedName>
    <definedName name="_COM110107">#REF!</definedName>
    <definedName name="_COM120101" localSheetId="8">#REF!</definedName>
    <definedName name="_COM120101" localSheetId="11">#REF!</definedName>
    <definedName name="_COM120101" localSheetId="6">#REF!</definedName>
    <definedName name="_COM120101">#REF!</definedName>
    <definedName name="_COM120105" localSheetId="8">#REF!</definedName>
    <definedName name="_COM120105" localSheetId="11">#REF!</definedName>
    <definedName name="_COM120105" localSheetId="6">#REF!</definedName>
    <definedName name="_COM120105">#REF!</definedName>
    <definedName name="_COM120106" localSheetId="8">#REF!</definedName>
    <definedName name="_COM120106" localSheetId="11">#REF!</definedName>
    <definedName name="_COM120106" localSheetId="6">#REF!</definedName>
    <definedName name="_COM120106">#REF!</definedName>
    <definedName name="_COM120107" localSheetId="8">#REF!</definedName>
    <definedName name="_COM120107" localSheetId="11">#REF!</definedName>
    <definedName name="_COM120107" localSheetId="6">#REF!</definedName>
    <definedName name="_COM120107">#REF!</definedName>
    <definedName name="_COM120110" localSheetId="8">#REF!</definedName>
    <definedName name="_COM120110" localSheetId="11">#REF!</definedName>
    <definedName name="_COM120110" localSheetId="6">#REF!</definedName>
    <definedName name="_COM120110">#REF!</definedName>
    <definedName name="_COM120150" localSheetId="8">#REF!</definedName>
    <definedName name="_COM120150" localSheetId="11">#REF!</definedName>
    <definedName name="_COM120150" localSheetId="6">#REF!</definedName>
    <definedName name="_COM120150">#REF!</definedName>
    <definedName name="_COM130101" localSheetId="8">#REF!</definedName>
    <definedName name="_COM130101" localSheetId="11">#REF!</definedName>
    <definedName name="_COM130101" localSheetId="6">#REF!</definedName>
    <definedName name="_COM130101">#REF!</definedName>
    <definedName name="_COM130103" localSheetId="8">#REF!</definedName>
    <definedName name="_COM130103" localSheetId="11">#REF!</definedName>
    <definedName name="_COM130103" localSheetId="6">#REF!</definedName>
    <definedName name="_COM130103">#REF!</definedName>
    <definedName name="_COM130304" localSheetId="8">#REF!</definedName>
    <definedName name="_COM130304" localSheetId="11">#REF!</definedName>
    <definedName name="_COM130304" localSheetId="6">#REF!</definedName>
    <definedName name="_COM130304">#REF!</definedName>
    <definedName name="_COM130401" localSheetId="8">#REF!</definedName>
    <definedName name="_COM130401" localSheetId="11">#REF!</definedName>
    <definedName name="_COM130401" localSheetId="6">#REF!</definedName>
    <definedName name="_COM130401">#REF!</definedName>
    <definedName name="_COM140102" localSheetId="8">#REF!</definedName>
    <definedName name="_COM140102" localSheetId="11">#REF!</definedName>
    <definedName name="_COM140102" localSheetId="6">#REF!</definedName>
    <definedName name="_COM140102">#REF!</definedName>
    <definedName name="_COM140109" localSheetId="8">#REF!</definedName>
    <definedName name="_COM140109" localSheetId="11">#REF!</definedName>
    <definedName name="_COM140109" localSheetId="6">#REF!</definedName>
    <definedName name="_COM140109">#REF!</definedName>
    <definedName name="_COM140113" localSheetId="8">#REF!</definedName>
    <definedName name="_COM140113" localSheetId="11">#REF!</definedName>
    <definedName name="_COM140113" localSheetId="6">#REF!</definedName>
    <definedName name="_COM140113">#REF!</definedName>
    <definedName name="_COM140122" localSheetId="8">#REF!</definedName>
    <definedName name="_COM140122" localSheetId="11">#REF!</definedName>
    <definedName name="_COM140122" localSheetId="6">#REF!</definedName>
    <definedName name="_COM140122">#REF!</definedName>
    <definedName name="_COM140126" localSheetId="8">#REF!</definedName>
    <definedName name="_COM140126" localSheetId="11">#REF!</definedName>
    <definedName name="_COM140126" localSheetId="6">#REF!</definedName>
    <definedName name="_COM140126">#REF!</definedName>
    <definedName name="_COM140129" localSheetId="8">#REF!</definedName>
    <definedName name="_COM140129" localSheetId="11">#REF!</definedName>
    <definedName name="_COM140129" localSheetId="6">#REF!</definedName>
    <definedName name="_COM140129">#REF!</definedName>
    <definedName name="_COM140135" localSheetId="8">#REF!</definedName>
    <definedName name="_COM140135" localSheetId="11">#REF!</definedName>
    <definedName name="_COM140135" localSheetId="6">#REF!</definedName>
    <definedName name="_COM140135">#REF!</definedName>
    <definedName name="_COM140143" localSheetId="8">#REF!</definedName>
    <definedName name="_COM140143" localSheetId="11">#REF!</definedName>
    <definedName name="_COM140143" localSheetId="6">#REF!</definedName>
    <definedName name="_COM140143">#REF!</definedName>
    <definedName name="_COM140145" localSheetId="8">#REF!</definedName>
    <definedName name="_COM140145" localSheetId="11">#REF!</definedName>
    <definedName name="_COM140145" localSheetId="6">#REF!</definedName>
    <definedName name="_COM140145">#REF!</definedName>
    <definedName name="_COM150130" localSheetId="8">#REF!</definedName>
    <definedName name="_COM150130" localSheetId="11">#REF!</definedName>
    <definedName name="_COM150130" localSheetId="6">#REF!</definedName>
    <definedName name="_COM150130">#REF!</definedName>
    <definedName name="_COM170101" localSheetId="8">#REF!</definedName>
    <definedName name="_COM170101" localSheetId="11">#REF!</definedName>
    <definedName name="_COM170101" localSheetId="6">#REF!</definedName>
    <definedName name="_COM170101">#REF!</definedName>
    <definedName name="_COM170102" localSheetId="8">#REF!</definedName>
    <definedName name="_COM170102" localSheetId="11">#REF!</definedName>
    <definedName name="_COM170102" localSheetId="6">#REF!</definedName>
    <definedName name="_COM170102">#REF!</definedName>
    <definedName name="_COM170103" localSheetId="8">#REF!</definedName>
    <definedName name="_COM170103" localSheetId="11">#REF!</definedName>
    <definedName name="_COM170103" localSheetId="6">#REF!</definedName>
    <definedName name="_COM170103">#REF!</definedName>
    <definedName name="_cron." localSheetId="8">#REF!</definedName>
    <definedName name="_cron." localSheetId="11">#REF!</definedName>
    <definedName name="_cron." localSheetId="6">#REF!</definedName>
    <definedName name="_cron.">#REF!</definedName>
    <definedName name="_D" localSheetId="8">#REF!</definedName>
    <definedName name="_D" localSheetId="11">#REF!</definedName>
    <definedName name="_D" localSheetId="6">#REF!</definedName>
    <definedName name="_D">#REF!</definedName>
    <definedName name="_D_1" localSheetId="8">#REF!</definedName>
    <definedName name="_D_1" localSheetId="11">#REF!</definedName>
    <definedName name="_D_1" localSheetId="6">#REF!</definedName>
    <definedName name="_D_1">#REF!</definedName>
    <definedName name="_Dez1" localSheetId="8">#REF!</definedName>
    <definedName name="_Dez1" localSheetId="11">#REF!</definedName>
    <definedName name="_Dez1" localSheetId="6">#REF!</definedName>
    <definedName name="_Dez1">#REF!</definedName>
    <definedName name="_DIV1004" localSheetId="8">#REF!</definedName>
    <definedName name="_DIV1004" localSheetId="11">#REF!</definedName>
    <definedName name="_DIV1004" localSheetId="6">#REF!</definedName>
    <definedName name="_DIV1004">#REF!</definedName>
    <definedName name="_DIV1015" localSheetId="8">#REF!</definedName>
    <definedName name="_DIV1015" localSheetId="11">#REF!</definedName>
    <definedName name="_DIV1015" localSheetId="6">#REF!</definedName>
    <definedName name="_DIV1015">#REF!</definedName>
    <definedName name="_DIV1039" localSheetId="8">#REF!</definedName>
    <definedName name="_DIV1039" localSheetId="11">#REF!</definedName>
    <definedName name="_DIV1039" localSheetId="6">#REF!</definedName>
    <definedName name="_DIV1039">#REF!</definedName>
    <definedName name="_DIV1050" localSheetId="8">#REF!</definedName>
    <definedName name="_DIV1050" localSheetId="11">#REF!</definedName>
    <definedName name="_DIV1050" localSheetId="6">#REF!</definedName>
    <definedName name="_DIV1050">#REF!</definedName>
    <definedName name="_DIV278" localSheetId="8">#REF!</definedName>
    <definedName name="_DIV278" localSheetId="11">#REF!</definedName>
    <definedName name="_DIV278" localSheetId="6">#REF!</definedName>
    <definedName name="_DIV278">#REF!</definedName>
    <definedName name="_DIV279" localSheetId="8">#REF!</definedName>
    <definedName name="_DIV279" localSheetId="11">#REF!</definedName>
    <definedName name="_DIV279" localSheetId="6">#REF!</definedName>
    <definedName name="_DIV279">#REF!</definedName>
    <definedName name="_DIV45" localSheetId="8">#REF!</definedName>
    <definedName name="_DIV45" localSheetId="11">#REF!</definedName>
    <definedName name="_DIV45" localSheetId="6">#REF!</definedName>
    <definedName name="_DIV45">#REF!</definedName>
    <definedName name="_DIV450" localSheetId="8">#REF!</definedName>
    <definedName name="_DIV450" localSheetId="11">#REF!</definedName>
    <definedName name="_DIV450" localSheetId="6">#REF!</definedName>
    <definedName name="_DIV450">#REF!</definedName>
    <definedName name="_DIV709" localSheetId="8">#REF!</definedName>
    <definedName name="_DIV709" localSheetId="11">#REF!</definedName>
    <definedName name="_DIV709" localSheetId="6">#REF!</definedName>
    <definedName name="_DIV709">#REF!</definedName>
    <definedName name="_DIV710" localSheetId="8">#REF!</definedName>
    <definedName name="_DIV710" localSheetId="11">#REF!</definedName>
    <definedName name="_DIV710" localSheetId="6">#REF!</definedName>
    <definedName name="_DIV710">#REF!</definedName>
    <definedName name="_DIV711" localSheetId="8">#REF!</definedName>
    <definedName name="_DIV711" localSheetId="11">#REF!</definedName>
    <definedName name="_DIV711" localSheetId="6">#REF!</definedName>
    <definedName name="_DIV711">#REF!</definedName>
    <definedName name="_DIV718" localSheetId="8">#REF!</definedName>
    <definedName name="_DIV718" localSheetId="11">#REF!</definedName>
    <definedName name="_DIV718" localSheetId="6">#REF!</definedName>
    <definedName name="_DIV718">#REF!</definedName>
    <definedName name="_DIV719" localSheetId="8">#REF!</definedName>
    <definedName name="_DIV719" localSheetId="11">#REF!</definedName>
    <definedName name="_DIV719" localSheetId="6">#REF!</definedName>
    <definedName name="_DIV719">#REF!</definedName>
    <definedName name="_DIV720" localSheetId="8">#REF!</definedName>
    <definedName name="_DIV720" localSheetId="11">#REF!</definedName>
    <definedName name="_DIV720" localSheetId="6">#REF!</definedName>
    <definedName name="_DIV720">#REF!</definedName>
    <definedName name="_DIV819" localSheetId="8">#REF!</definedName>
    <definedName name="_DIV819" localSheetId="11">#REF!</definedName>
    <definedName name="_DIV819" localSheetId="6">#REF!</definedName>
    <definedName name="_DIV819">#REF!</definedName>
    <definedName name="_DIV947" localSheetId="8">#REF!</definedName>
    <definedName name="_DIV947" localSheetId="11">#REF!</definedName>
    <definedName name="_DIV947" localSheetId="6">#REF!</definedName>
    <definedName name="_DIV947">#REF!</definedName>
    <definedName name="_DND2" localSheetId="8">#REF!</definedName>
    <definedName name="_DND2" localSheetId="11">#REF!</definedName>
    <definedName name="_DND2" localSheetId="6">#REF!</definedName>
    <definedName name="_DND2">#REF!</definedName>
    <definedName name="_DND2_10" localSheetId="8">#REF!</definedName>
    <definedName name="_DND2_10" localSheetId="11">#REF!</definedName>
    <definedName name="_DND2_10" localSheetId="6">#REF!</definedName>
    <definedName name="_DND2_10">#REF!</definedName>
    <definedName name="_DND2_11" localSheetId="8">#REF!</definedName>
    <definedName name="_DND2_11" localSheetId="11">#REF!</definedName>
    <definedName name="_DND2_11" localSheetId="6">#REF!</definedName>
    <definedName name="_DND2_11">#REF!</definedName>
    <definedName name="_DND2_12" localSheetId="8">#REF!</definedName>
    <definedName name="_DND2_12" localSheetId="11">#REF!</definedName>
    <definedName name="_DND2_12" localSheetId="6">#REF!</definedName>
    <definedName name="_DND2_12">#REF!</definedName>
    <definedName name="_DND2_13" localSheetId="8">#REF!</definedName>
    <definedName name="_DND2_13" localSheetId="11">#REF!</definedName>
    <definedName name="_DND2_13" localSheetId="6">#REF!</definedName>
    <definedName name="_DND2_13">#REF!</definedName>
    <definedName name="_DND2_14" localSheetId="8">#REF!</definedName>
    <definedName name="_DND2_14" localSheetId="11">#REF!</definedName>
    <definedName name="_DND2_14" localSheetId="6">#REF!</definedName>
    <definedName name="_DND2_14">#REF!</definedName>
    <definedName name="_DND2_15" localSheetId="8">#REF!</definedName>
    <definedName name="_DND2_15" localSheetId="11">#REF!</definedName>
    <definedName name="_DND2_15" localSheetId="6">#REF!</definedName>
    <definedName name="_DND2_15">#REF!</definedName>
    <definedName name="_DND2_16" localSheetId="8">#REF!</definedName>
    <definedName name="_DND2_16" localSheetId="11">#REF!</definedName>
    <definedName name="_DND2_16" localSheetId="6">#REF!</definedName>
    <definedName name="_DND2_16">#REF!</definedName>
    <definedName name="_DND2_17" localSheetId="8">#REF!</definedName>
    <definedName name="_DND2_17" localSheetId="11">#REF!</definedName>
    <definedName name="_DND2_17" localSheetId="6">#REF!</definedName>
    <definedName name="_DND2_17">#REF!</definedName>
    <definedName name="_DND2_18" localSheetId="8">#REF!</definedName>
    <definedName name="_DND2_18" localSheetId="11">#REF!</definedName>
    <definedName name="_DND2_18" localSheetId="6">#REF!</definedName>
    <definedName name="_DND2_18">#REF!</definedName>
    <definedName name="_DND2_5" localSheetId="8">#REF!</definedName>
    <definedName name="_DND2_5" localSheetId="11">#REF!</definedName>
    <definedName name="_DND2_5" localSheetId="6">#REF!</definedName>
    <definedName name="_DND2_5">#REF!</definedName>
    <definedName name="_DND2_6" localSheetId="8">#REF!</definedName>
    <definedName name="_DND2_6" localSheetId="11">#REF!</definedName>
    <definedName name="_DND2_6" localSheetId="6">#REF!</definedName>
    <definedName name="_DND2_6">#REF!</definedName>
    <definedName name="_DND2_7" localSheetId="8">#REF!</definedName>
    <definedName name="_DND2_7" localSheetId="11">#REF!</definedName>
    <definedName name="_DND2_7" localSheetId="6">#REF!</definedName>
    <definedName name="_DND2_7">#REF!</definedName>
    <definedName name="_DND2_8" localSheetId="8">#REF!</definedName>
    <definedName name="_DND2_8" localSheetId="11">#REF!</definedName>
    <definedName name="_DND2_8" localSheetId="6">#REF!</definedName>
    <definedName name="_DND2_8">#REF!</definedName>
    <definedName name="_DND2_9" localSheetId="8">#REF!</definedName>
    <definedName name="_DND2_9" localSheetId="11">#REF!</definedName>
    <definedName name="_DND2_9" localSheetId="6">#REF!</definedName>
    <definedName name="_DND2_9">#REF!</definedName>
    <definedName name="_eap1" localSheetId="8">#REF!</definedName>
    <definedName name="_eap1" localSheetId="11">#REF!</definedName>
    <definedName name="_eap1" localSheetId="6">#REF!</definedName>
    <definedName name="_eap1">#REF!</definedName>
    <definedName name="_ELE1" localSheetId="8">#REF!</definedName>
    <definedName name="_ELE1" localSheetId="11">#REF!</definedName>
    <definedName name="_ELE1" localSheetId="6">#REF!</definedName>
    <definedName name="_ELE1">#REF!</definedName>
    <definedName name="_ELE2" localSheetId="8">#REF!</definedName>
    <definedName name="_ELE2" localSheetId="11">#REF!</definedName>
    <definedName name="_ELE2" localSheetId="6">#REF!</definedName>
    <definedName name="_ELE2">#REF!</definedName>
    <definedName name="_ELE3" localSheetId="8">#REF!</definedName>
    <definedName name="_ELE3" localSheetId="11">#REF!</definedName>
    <definedName name="_ELE3" localSheetId="6">#REF!</definedName>
    <definedName name="_ELE3">#REF!</definedName>
    <definedName name="_eu2" localSheetId="10">{#N/A,#N/A,FALSE,"MO (2)"}</definedName>
    <definedName name="_eu2" localSheetId="8">{#N/A,#N/A,FALSE,"MO (2)"}</definedName>
    <definedName name="_eu2" localSheetId="11">{#N/A,#N/A,FALSE,"MO (2)"}</definedName>
    <definedName name="_eu2" localSheetId="9">{#N/A,#N/A,FALSE,"MO (2)"}</definedName>
    <definedName name="_eu2" localSheetId="6">{#N/A,#N/A,FALSE,"MO (2)"}</definedName>
    <definedName name="_eu2">{#N/A,#N/A,FALSE,"MO (2)"}</definedName>
    <definedName name="_Ext2" localSheetId="8">#REF!</definedName>
    <definedName name="_Ext2" localSheetId="11">#REF!</definedName>
    <definedName name="_Ext2" localSheetId="6">#REF!</definedName>
    <definedName name="_Ext2">#REF!</definedName>
    <definedName name="_Ext2_3" localSheetId="8">#REF!</definedName>
    <definedName name="_Ext2_3" localSheetId="11">#REF!</definedName>
    <definedName name="_Ext2_3" localSheetId="6">#REF!</definedName>
    <definedName name="_Ext2_3">#REF!</definedName>
    <definedName name="_Ext2_4" localSheetId="8">#REF!</definedName>
    <definedName name="_Ext2_4" localSheetId="11">#REF!</definedName>
    <definedName name="_Ext2_4" localSheetId="6">#REF!</definedName>
    <definedName name="_Ext2_4">#REF!</definedName>
    <definedName name="_Ext2_5" localSheetId="8">#REF!</definedName>
    <definedName name="_Ext2_5" localSheetId="11">#REF!</definedName>
    <definedName name="_Ext2_5" localSheetId="6">#REF!</definedName>
    <definedName name="_Ext2_5">#REF!</definedName>
    <definedName name="_Ext22" localSheetId="8">#REF!</definedName>
    <definedName name="_Ext22" localSheetId="11">#REF!</definedName>
    <definedName name="_Ext22" localSheetId="6">#REF!</definedName>
    <definedName name="_Ext22">#REF!</definedName>
    <definedName name="_FCCEMED_" localSheetId="8">#REF!</definedName>
    <definedName name="_FCCEMED_" localSheetId="11">#REF!</definedName>
    <definedName name="_FCCEMED_" localSheetId="6">#REF!</definedName>
    <definedName name="_FCCEMED_">#REF!</definedName>
    <definedName name="_Fev1" localSheetId="8">#REF!</definedName>
    <definedName name="_Fev1" localSheetId="11">#REF!</definedName>
    <definedName name="_Fev1" localSheetId="6">#REF!</definedName>
    <definedName name="_Fev1">#REF!</definedName>
    <definedName name="_Fill" localSheetId="10" hidden="1">#REF!</definedName>
    <definedName name="_Fill" localSheetId="8" hidden="1">#REF!</definedName>
    <definedName name="_Fill" localSheetId="11">#REF!</definedName>
    <definedName name="_Fill" localSheetId="9">#REF!</definedName>
    <definedName name="_Fill" localSheetId="6">#REF!</definedName>
    <definedName name="_Fill" hidden="1">#REF!</definedName>
    <definedName name="_G" localSheetId="8">#REF!</definedName>
    <definedName name="_G" localSheetId="11">#REF!</definedName>
    <definedName name="_G" localSheetId="6">#REF!</definedName>
    <definedName name="_G">#REF!</definedName>
    <definedName name="_G_1" localSheetId="8">#REF!</definedName>
    <definedName name="_G_1" localSheetId="11">#REF!</definedName>
    <definedName name="_G_1" localSheetId="6">#REF!</definedName>
    <definedName name="_G_1">#REF!</definedName>
    <definedName name="_GLB2" localSheetId="8">#REF!</definedName>
    <definedName name="_GLB2" localSheetId="11">#REF!</definedName>
    <definedName name="_GLB2" localSheetId="6">#REF!</definedName>
    <definedName name="_GLB2">#REF!</definedName>
    <definedName name="_GOTO_D1_" localSheetId="8">#REF!</definedName>
    <definedName name="_GOTO_D1_" localSheetId="11">#REF!</definedName>
    <definedName name="_GOTO_D1_" localSheetId="6">#REF!</definedName>
    <definedName name="_GOTO_D1_">#REF!</definedName>
    <definedName name="_GOTO_E1_" localSheetId="8">#REF!</definedName>
    <definedName name="_GOTO_E1_" localSheetId="11">#REF!</definedName>
    <definedName name="_GOTO_E1_" localSheetId="6">#REF!</definedName>
    <definedName name="_GOTO_E1_">#REF!</definedName>
    <definedName name="_GOTO_N1_" localSheetId="8">#REF!</definedName>
    <definedName name="_GOTO_N1_" localSheetId="11">#REF!</definedName>
    <definedName name="_GOTO_N1_" localSheetId="6">#REF!</definedName>
    <definedName name="_GOTO_N1_">#REF!</definedName>
    <definedName name="_H111118" localSheetId="8">#REF!</definedName>
    <definedName name="_H111118" localSheetId="11">#REF!</definedName>
    <definedName name="_H111118" localSheetId="6">#REF!</definedName>
    <definedName name="_H111118">#REF!</definedName>
    <definedName name="_H121118" localSheetId="8">#REF!</definedName>
    <definedName name="_H121118" localSheetId="11">#REF!</definedName>
    <definedName name="_H121118" localSheetId="6">#REF!</definedName>
    <definedName name="_H121118">#REF!</definedName>
    <definedName name="_HCB5" localSheetId="8">#REF!</definedName>
    <definedName name="_HCB5" localSheetId="11">#REF!</definedName>
    <definedName name="_HCB5" localSheetId="6">#REF!</definedName>
    <definedName name="_HCB5">#REF!</definedName>
    <definedName name="_HOME__" localSheetId="8">#REF!</definedName>
    <definedName name="_HOME__" localSheetId="11">#REF!</definedName>
    <definedName name="_HOME__" localSheetId="6">#REF!</definedName>
    <definedName name="_HOME__">#REF!</definedName>
    <definedName name="_I" localSheetId="8">#REF!</definedName>
    <definedName name="_I" localSheetId="11">#REF!</definedName>
    <definedName name="_I" localSheetId="6">#REF!</definedName>
    <definedName name="_I">#REF!</definedName>
    <definedName name="_I_1" localSheetId="8">#REF!</definedName>
    <definedName name="_I_1" localSheetId="11">#REF!</definedName>
    <definedName name="_I_1" localSheetId="6">#REF!</definedName>
    <definedName name="_I_1">#REF!</definedName>
    <definedName name="_I_1_1" localSheetId="8">#REF!</definedName>
    <definedName name="_I_1_1" localSheetId="11">#REF!</definedName>
    <definedName name="_I_1_1" localSheetId="6">#REF!</definedName>
    <definedName name="_I_1_1">#REF!</definedName>
    <definedName name="_I_1_1_1" localSheetId="8">#REF!</definedName>
    <definedName name="_I_1_1_1" localSheetId="11">#REF!</definedName>
    <definedName name="_I_1_1_1" localSheetId="6">#REF!</definedName>
    <definedName name="_I_1_1_1">#REF!</definedName>
    <definedName name="_I_1_1_19" localSheetId="8">#REF!</definedName>
    <definedName name="_I_1_1_19" localSheetId="11">#REF!</definedName>
    <definedName name="_I_1_1_19" localSheetId="6">#REF!</definedName>
    <definedName name="_I_1_1_19">#REF!</definedName>
    <definedName name="_I_1_19" localSheetId="8">#REF!</definedName>
    <definedName name="_I_1_19" localSheetId="11">#REF!</definedName>
    <definedName name="_I_1_19" localSheetId="6">#REF!</definedName>
    <definedName name="_I_1_19">#REF!</definedName>
    <definedName name="_I_19" localSheetId="8">#REF!</definedName>
    <definedName name="_I_19" localSheetId="11">#REF!</definedName>
    <definedName name="_I_19" localSheetId="6">#REF!</definedName>
    <definedName name="_I_19">#REF!</definedName>
    <definedName name="_i3" localSheetId="8">#REF!</definedName>
    <definedName name="_i3" localSheetId="11">#REF!</definedName>
    <definedName name="_i3" localSheetId="6">#REF!</definedName>
    <definedName name="_i3">#REF!</definedName>
    <definedName name="_IND1" localSheetId="10">#REF!</definedName>
    <definedName name="_IND1" localSheetId="8">#REF!</definedName>
    <definedName name="_IND1" localSheetId="11">#REF!</definedName>
    <definedName name="_IND1" localSheetId="9">#REF!</definedName>
    <definedName name="_IND1" localSheetId="6">#REF!</definedName>
    <definedName name="_IND1">#REF!</definedName>
    <definedName name="_IND2" localSheetId="10">#REF!</definedName>
    <definedName name="_IND2" localSheetId="8">#REF!</definedName>
    <definedName name="_IND2" localSheetId="11">#REF!</definedName>
    <definedName name="_IND2" localSheetId="9">#REF!</definedName>
    <definedName name="_IND2" localSheetId="6">#REF!</definedName>
    <definedName name="_IND2">#REF!</definedName>
    <definedName name="_IRM1" localSheetId="10">{#N/A,#N/A,FALSE,"MO (2)"}</definedName>
    <definedName name="_IRM1" localSheetId="8">{#N/A,#N/A,FALSE,"MO (2)"}</definedName>
    <definedName name="_IRM1" localSheetId="11">{#N/A,#N/A,FALSE,"MO (2)"}</definedName>
    <definedName name="_IRM1" localSheetId="9">{#N/A,#N/A,FALSE,"MO (2)"}</definedName>
    <definedName name="_IRM1" localSheetId="6">{#N/A,#N/A,FALSE,"MO (2)"}</definedName>
    <definedName name="_IRM1">{#N/A,#N/A,FALSE,"MO (2)"}</definedName>
    <definedName name="_Jan1" localSheetId="8">#REF!</definedName>
    <definedName name="_Jan1" localSheetId="11">#REF!</definedName>
    <definedName name="_Jan1" localSheetId="6">#REF!</definedName>
    <definedName name="_Jan1">#REF!</definedName>
    <definedName name="_JAN2003" localSheetId="8">#REF!</definedName>
    <definedName name="_JAN2003" localSheetId="11">#REF!</definedName>
    <definedName name="_JAN2003" localSheetId="6">#REF!</definedName>
    <definedName name="_JAN2003">#REF!</definedName>
    <definedName name="_Jul1" localSheetId="8">#REF!</definedName>
    <definedName name="_Jul1" localSheetId="11">#REF!</definedName>
    <definedName name="_Jul1" localSheetId="6">#REF!</definedName>
    <definedName name="_Jul1">#REF!</definedName>
    <definedName name="_Jun1" localSheetId="8">#REF!</definedName>
    <definedName name="_Jun1" localSheetId="11">#REF!</definedName>
    <definedName name="_Jun1" localSheetId="6">#REF!</definedName>
    <definedName name="_Jun1">#REF!</definedName>
    <definedName name="_Key1" localSheetId="10" hidden="1">#REF!</definedName>
    <definedName name="_Key1" localSheetId="8" hidden="1">#REF!</definedName>
    <definedName name="_Key1" localSheetId="11">#REF!</definedName>
    <definedName name="_Key1" localSheetId="9">#REF!</definedName>
    <definedName name="_Key1" localSheetId="6">#REF!</definedName>
    <definedName name="_Key1" hidden="1">#REF!</definedName>
    <definedName name="_Key2" localSheetId="10" hidden="1">#REF!</definedName>
    <definedName name="_Key2" localSheetId="8" hidden="1">#REF!</definedName>
    <definedName name="_Key2" localSheetId="11">#REF!</definedName>
    <definedName name="_Key2" localSheetId="9">#REF!</definedName>
    <definedName name="_Key2" localSheetId="6">#REF!</definedName>
    <definedName name="_Key2" hidden="1">#REF!</definedName>
    <definedName name="_ki5" localSheetId="8">#REF!</definedName>
    <definedName name="_ki5" localSheetId="11">#REF!</definedName>
    <definedName name="_ki5" localSheetId="6">#REF!</definedName>
    <definedName name="_ki5">#REF!</definedName>
    <definedName name="_ki5_3" localSheetId="8">#REF!</definedName>
    <definedName name="_ki5_3" localSheetId="11">#REF!</definedName>
    <definedName name="_ki5_3" localSheetId="6">#REF!</definedName>
    <definedName name="_ki5_3">#REF!</definedName>
    <definedName name="_ki5_4" localSheetId="8">#REF!</definedName>
    <definedName name="_ki5_4" localSheetId="11">#REF!</definedName>
    <definedName name="_ki5_4" localSheetId="6">#REF!</definedName>
    <definedName name="_ki5_4">#REF!</definedName>
    <definedName name="_ki5_5" localSheetId="8">#REF!</definedName>
    <definedName name="_ki5_5" localSheetId="11">#REF!</definedName>
    <definedName name="_ki5_5" localSheetId="6">#REF!</definedName>
    <definedName name="_ki5_5">#REF!</definedName>
    <definedName name="_kit55" localSheetId="8">#REF!</definedName>
    <definedName name="_kit55" localSheetId="11">#REF!</definedName>
    <definedName name="_kit55" localSheetId="6">#REF!</definedName>
    <definedName name="_kit55">#REF!</definedName>
    <definedName name="_KM406407" localSheetId="8">#REF!</definedName>
    <definedName name="_KM406407" localSheetId="11">#REF!</definedName>
    <definedName name="_KM406407" localSheetId="6">#REF!</definedName>
    <definedName name="_KM406407">#REF!</definedName>
    <definedName name="_KM406407_10" localSheetId="8">#REF!</definedName>
    <definedName name="_KM406407_10" localSheetId="11">#REF!</definedName>
    <definedName name="_KM406407_10" localSheetId="6">#REF!</definedName>
    <definedName name="_KM406407_10">#REF!</definedName>
    <definedName name="_KM406407_11" localSheetId="8">#REF!</definedName>
    <definedName name="_KM406407_11" localSheetId="11">#REF!</definedName>
    <definedName name="_KM406407_11" localSheetId="6">#REF!</definedName>
    <definedName name="_KM406407_11">#REF!</definedName>
    <definedName name="_KM406407_12" localSheetId="8">#REF!</definedName>
    <definedName name="_KM406407_12" localSheetId="11">#REF!</definedName>
    <definedName name="_KM406407_12" localSheetId="6">#REF!</definedName>
    <definedName name="_KM406407_12">#REF!</definedName>
    <definedName name="_KM406407_13" localSheetId="8">#REF!</definedName>
    <definedName name="_KM406407_13" localSheetId="11">#REF!</definedName>
    <definedName name="_KM406407_13" localSheetId="6">#REF!</definedName>
    <definedName name="_KM406407_13">#REF!</definedName>
    <definedName name="_KM406407_14" localSheetId="8">#REF!</definedName>
    <definedName name="_KM406407_14" localSheetId="11">#REF!</definedName>
    <definedName name="_KM406407_14" localSheetId="6">#REF!</definedName>
    <definedName name="_KM406407_14">#REF!</definedName>
    <definedName name="_KM406407_15" localSheetId="8">#REF!</definedName>
    <definedName name="_KM406407_15" localSheetId="11">#REF!</definedName>
    <definedName name="_KM406407_15" localSheetId="6">#REF!</definedName>
    <definedName name="_KM406407_15">#REF!</definedName>
    <definedName name="_KM406407_16" localSheetId="8">#REF!</definedName>
    <definedName name="_KM406407_16" localSheetId="11">#REF!</definedName>
    <definedName name="_KM406407_16" localSheetId="6">#REF!</definedName>
    <definedName name="_KM406407_16">#REF!</definedName>
    <definedName name="_KM406407_17" localSheetId="8">#REF!</definedName>
    <definedName name="_KM406407_17" localSheetId="11">#REF!</definedName>
    <definedName name="_KM406407_17" localSheetId="6">#REF!</definedName>
    <definedName name="_KM406407_17">#REF!</definedName>
    <definedName name="_KM406407_18" localSheetId="8">#REF!</definedName>
    <definedName name="_KM406407_18" localSheetId="11">#REF!</definedName>
    <definedName name="_KM406407_18" localSheetId="6">#REF!</definedName>
    <definedName name="_KM406407_18">#REF!</definedName>
    <definedName name="_KM406407_5" localSheetId="8">#REF!</definedName>
    <definedName name="_KM406407_5" localSheetId="11">#REF!</definedName>
    <definedName name="_KM406407_5" localSheetId="6">#REF!</definedName>
    <definedName name="_KM406407_5">#REF!</definedName>
    <definedName name="_KM406407_6" localSheetId="8">#REF!</definedName>
    <definedName name="_KM406407_6" localSheetId="11">#REF!</definedName>
    <definedName name="_KM406407_6" localSheetId="6">#REF!</definedName>
    <definedName name="_KM406407_6">#REF!</definedName>
    <definedName name="_KM406407_7" localSheetId="8">#REF!</definedName>
    <definedName name="_KM406407_7" localSheetId="11">#REF!</definedName>
    <definedName name="_KM406407_7" localSheetId="6">#REF!</definedName>
    <definedName name="_KM406407_7">#REF!</definedName>
    <definedName name="_KM406407_8" localSheetId="8">#REF!</definedName>
    <definedName name="_KM406407_8" localSheetId="11">#REF!</definedName>
    <definedName name="_KM406407_8" localSheetId="6">#REF!</definedName>
    <definedName name="_KM406407_8">#REF!</definedName>
    <definedName name="_KM406407_9" localSheetId="8">#REF!</definedName>
    <definedName name="_KM406407_9" localSheetId="11">#REF!</definedName>
    <definedName name="_KM406407_9" localSheetId="6">#REF!</definedName>
    <definedName name="_KM406407_9">#REF!</definedName>
    <definedName name="_la2" localSheetId="8">#REF!</definedName>
    <definedName name="_la2" localSheetId="11">#REF!</definedName>
    <definedName name="_la2" localSheetId="6">#REF!</definedName>
    <definedName name="_la2">#REF!</definedName>
    <definedName name="_LO1004" localSheetId="8">#REF!</definedName>
    <definedName name="_LO1004" localSheetId="11">#REF!</definedName>
    <definedName name="_LO1004" localSheetId="6">#REF!</definedName>
    <definedName name="_LO1004">#REF!</definedName>
    <definedName name="_LO1015" localSheetId="8">#REF!</definedName>
    <definedName name="_LO1015" localSheetId="11">#REF!</definedName>
    <definedName name="_LO1015" localSheetId="6">#REF!</definedName>
    <definedName name="_LO1015">#REF!</definedName>
    <definedName name="_LO1039" localSheetId="8">#REF!</definedName>
    <definedName name="_LO1039" localSheetId="11">#REF!</definedName>
    <definedName name="_LO1039" localSheetId="6">#REF!</definedName>
    <definedName name="_LO1039">#REF!</definedName>
    <definedName name="_LO1050" localSheetId="8">#REF!</definedName>
    <definedName name="_LO1050" localSheetId="11">#REF!</definedName>
    <definedName name="_LO1050" localSheetId="6">#REF!</definedName>
    <definedName name="_LO1050">#REF!</definedName>
    <definedName name="_LO278" localSheetId="8">#REF!</definedName>
    <definedName name="_LO278" localSheetId="11">#REF!</definedName>
    <definedName name="_LO278" localSheetId="6">#REF!</definedName>
    <definedName name="_LO278">#REF!</definedName>
    <definedName name="_LO279" localSheetId="8">#REF!</definedName>
    <definedName name="_LO279" localSheetId="11">#REF!</definedName>
    <definedName name="_LO279" localSheetId="6">#REF!</definedName>
    <definedName name="_LO279">#REF!</definedName>
    <definedName name="_LO450" localSheetId="8">#REF!</definedName>
    <definedName name="_LO450" localSheetId="11">#REF!</definedName>
    <definedName name="_LO450" localSheetId="6">#REF!</definedName>
    <definedName name="_LO450">#REF!</definedName>
    <definedName name="_LO709" localSheetId="8">#REF!</definedName>
    <definedName name="_LO709" localSheetId="11">#REF!</definedName>
    <definedName name="_LO709" localSheetId="6">#REF!</definedName>
    <definedName name="_LO709">#REF!</definedName>
    <definedName name="_LO710" localSheetId="8">#REF!</definedName>
    <definedName name="_LO710" localSheetId="11">#REF!</definedName>
    <definedName name="_LO710" localSheetId="6">#REF!</definedName>
    <definedName name="_LO710">#REF!</definedName>
    <definedName name="_LO711" localSheetId="8">#REF!</definedName>
    <definedName name="_LO711" localSheetId="11">#REF!</definedName>
    <definedName name="_LO711" localSheetId="6">#REF!</definedName>
    <definedName name="_LO711">#REF!</definedName>
    <definedName name="_LO719" localSheetId="8">#REF!</definedName>
    <definedName name="_LO719" localSheetId="11">#REF!</definedName>
    <definedName name="_LO719" localSheetId="6">#REF!</definedName>
    <definedName name="_LO719">#REF!</definedName>
    <definedName name="_LO720" localSheetId="8">#REF!</definedName>
    <definedName name="_LO720" localSheetId="11">#REF!</definedName>
    <definedName name="_LO720" localSheetId="6">#REF!</definedName>
    <definedName name="_LO720">#REF!</definedName>
    <definedName name="_LO819" localSheetId="8">#REF!</definedName>
    <definedName name="_LO819" localSheetId="11">#REF!</definedName>
    <definedName name="_LO819" localSheetId="6">#REF!</definedName>
    <definedName name="_LO819">#REF!</definedName>
    <definedName name="_LO947" localSheetId="8">#REF!</definedName>
    <definedName name="_LO947" localSheetId="11">#REF!</definedName>
    <definedName name="_LO947" localSheetId="6">#REF!</definedName>
    <definedName name="_LO947">#REF!</definedName>
    <definedName name="_M" localSheetId="8">#REF!</definedName>
    <definedName name="_M" localSheetId="11">#REF!</definedName>
    <definedName name="_M" localSheetId="6">#REF!</definedName>
    <definedName name="_M">#REF!</definedName>
    <definedName name="_M_1" localSheetId="8">#REF!</definedName>
    <definedName name="_M_1" localSheetId="11">#REF!</definedName>
    <definedName name="_M_1" localSheetId="6">#REF!</definedName>
    <definedName name="_M_1">#REF!</definedName>
    <definedName name="_Mai1" localSheetId="8">#REF!</definedName>
    <definedName name="_Mai1" localSheetId="11">#REF!</definedName>
    <definedName name="_Mai1" localSheetId="6">#REF!</definedName>
    <definedName name="_Mai1">#REF!</definedName>
    <definedName name="_MAO010201" localSheetId="8">#REF!</definedName>
    <definedName name="_MAO010201" localSheetId="11">#REF!</definedName>
    <definedName name="_MAO010201" localSheetId="6">#REF!</definedName>
    <definedName name="_MAO010201">#REF!</definedName>
    <definedName name="_MAO010202" localSheetId="8">#REF!</definedName>
    <definedName name="_MAO010202" localSheetId="11">#REF!</definedName>
    <definedName name="_MAO010202" localSheetId="6">#REF!</definedName>
    <definedName name="_MAO010202">#REF!</definedName>
    <definedName name="_MAO010205" localSheetId="8">#REF!</definedName>
    <definedName name="_MAO010205" localSheetId="11">#REF!</definedName>
    <definedName name="_MAO010205" localSheetId="6">#REF!</definedName>
    <definedName name="_MAO010205">#REF!</definedName>
    <definedName name="_MAO010206" localSheetId="8">#REF!</definedName>
    <definedName name="_MAO010206" localSheetId="11">#REF!</definedName>
    <definedName name="_MAO010206" localSheetId="6">#REF!</definedName>
    <definedName name="_MAO010206">#REF!</definedName>
    <definedName name="_MAO010210" localSheetId="8">#REF!</definedName>
    <definedName name="_MAO010210" localSheetId="11">#REF!</definedName>
    <definedName name="_MAO010210" localSheetId="6">#REF!</definedName>
    <definedName name="_MAO010210">#REF!</definedName>
    <definedName name="_MAO010401" localSheetId="8">#REF!</definedName>
    <definedName name="_MAO010401" localSheetId="11">#REF!</definedName>
    <definedName name="_MAO010401" localSheetId="6">#REF!</definedName>
    <definedName name="_MAO010401">#REF!</definedName>
    <definedName name="_MAO010402" localSheetId="8">#REF!</definedName>
    <definedName name="_MAO010402" localSheetId="11">#REF!</definedName>
    <definedName name="_MAO010402" localSheetId="6">#REF!</definedName>
    <definedName name="_MAO010402">#REF!</definedName>
    <definedName name="_MAO010407" localSheetId="8">#REF!</definedName>
    <definedName name="_MAO010407" localSheetId="11">#REF!</definedName>
    <definedName name="_MAO010407" localSheetId="6">#REF!</definedName>
    <definedName name="_MAO010407">#REF!</definedName>
    <definedName name="_MAO010413" localSheetId="8">#REF!</definedName>
    <definedName name="_MAO010413" localSheetId="11">#REF!</definedName>
    <definedName name="_MAO010413" localSheetId="6">#REF!</definedName>
    <definedName name="_MAO010413">#REF!</definedName>
    <definedName name="_MAO010501" localSheetId="8">#REF!</definedName>
    <definedName name="_MAO010501" localSheetId="11">#REF!</definedName>
    <definedName name="_MAO010501" localSheetId="6">#REF!</definedName>
    <definedName name="_MAO010501">#REF!</definedName>
    <definedName name="_MAO010503" localSheetId="8">#REF!</definedName>
    <definedName name="_MAO010503" localSheetId="11">#REF!</definedName>
    <definedName name="_MAO010503" localSheetId="6">#REF!</definedName>
    <definedName name="_MAO010503">#REF!</definedName>
    <definedName name="_MAO010505" localSheetId="8">#REF!</definedName>
    <definedName name="_MAO010505" localSheetId="11">#REF!</definedName>
    <definedName name="_MAO010505" localSheetId="6">#REF!</definedName>
    <definedName name="_MAO010505">#REF!</definedName>
    <definedName name="_MAO010509" localSheetId="8">#REF!</definedName>
    <definedName name="_MAO010509" localSheetId="11">#REF!</definedName>
    <definedName name="_MAO010509" localSheetId="6">#REF!</definedName>
    <definedName name="_MAO010509">#REF!</definedName>
    <definedName name="_MAO010512" localSheetId="8">#REF!</definedName>
    <definedName name="_MAO010512" localSheetId="11">#REF!</definedName>
    <definedName name="_MAO010512" localSheetId="6">#REF!</definedName>
    <definedName name="_MAO010512">#REF!</definedName>
    <definedName name="_MAO010518" localSheetId="8">#REF!</definedName>
    <definedName name="_MAO010518" localSheetId="11">#REF!</definedName>
    <definedName name="_MAO010518" localSheetId="6">#REF!</definedName>
    <definedName name="_MAO010518">#REF!</definedName>
    <definedName name="_MAO010519" localSheetId="8">#REF!</definedName>
    <definedName name="_MAO010519" localSheetId="11">#REF!</definedName>
    <definedName name="_MAO010519" localSheetId="6">#REF!</definedName>
    <definedName name="_MAO010519">#REF!</definedName>
    <definedName name="_MAO010521" localSheetId="8">#REF!</definedName>
    <definedName name="_MAO010521" localSheetId="11">#REF!</definedName>
    <definedName name="_MAO010521" localSheetId="6">#REF!</definedName>
    <definedName name="_MAO010521">#REF!</definedName>
    <definedName name="_MAO010523" localSheetId="8">#REF!</definedName>
    <definedName name="_MAO010523" localSheetId="11">#REF!</definedName>
    <definedName name="_MAO010523" localSheetId="6">#REF!</definedName>
    <definedName name="_MAO010523">#REF!</definedName>
    <definedName name="_MAO010532" localSheetId="8">#REF!</definedName>
    <definedName name="_MAO010532" localSheetId="11">#REF!</definedName>
    <definedName name="_MAO010532" localSheetId="6">#REF!</definedName>
    <definedName name="_MAO010532">#REF!</definedName>
    <definedName name="_MAO010533" localSheetId="8">#REF!</definedName>
    <definedName name="_MAO010533" localSheetId="11">#REF!</definedName>
    <definedName name="_MAO010533" localSheetId="6">#REF!</definedName>
    <definedName name="_MAO010533">#REF!</definedName>
    <definedName name="_MAO010536" localSheetId="8">#REF!</definedName>
    <definedName name="_MAO010536" localSheetId="11">#REF!</definedName>
    <definedName name="_MAO010536" localSheetId="6">#REF!</definedName>
    <definedName name="_MAO010536">#REF!</definedName>
    <definedName name="_MAO010701" localSheetId="8">#REF!</definedName>
    <definedName name="_MAO010701" localSheetId="11">#REF!</definedName>
    <definedName name="_MAO010701" localSheetId="6">#REF!</definedName>
    <definedName name="_MAO010701">#REF!</definedName>
    <definedName name="_MAO010703" localSheetId="8">#REF!</definedName>
    <definedName name="_MAO010703" localSheetId="11">#REF!</definedName>
    <definedName name="_MAO010703" localSheetId="6">#REF!</definedName>
    <definedName name="_MAO010703">#REF!</definedName>
    <definedName name="_MAO010705" localSheetId="8">#REF!</definedName>
    <definedName name="_MAO010705" localSheetId="11">#REF!</definedName>
    <definedName name="_MAO010705" localSheetId="6">#REF!</definedName>
    <definedName name="_MAO010705">#REF!</definedName>
    <definedName name="_MAO010708" localSheetId="8">#REF!</definedName>
    <definedName name="_MAO010708" localSheetId="11">#REF!</definedName>
    <definedName name="_MAO010708" localSheetId="6">#REF!</definedName>
    <definedName name="_MAO010708">#REF!</definedName>
    <definedName name="_MAO010710" localSheetId="8">#REF!</definedName>
    <definedName name="_MAO010710" localSheetId="11">#REF!</definedName>
    <definedName name="_MAO010710" localSheetId="6">#REF!</definedName>
    <definedName name="_MAO010710">#REF!</definedName>
    <definedName name="_MAO010712" localSheetId="8">#REF!</definedName>
    <definedName name="_MAO010712" localSheetId="11">#REF!</definedName>
    <definedName name="_MAO010712" localSheetId="6">#REF!</definedName>
    <definedName name="_MAO010712">#REF!</definedName>
    <definedName name="_MAO010717" localSheetId="8">#REF!</definedName>
    <definedName name="_MAO010717" localSheetId="11">#REF!</definedName>
    <definedName name="_MAO010717" localSheetId="6">#REF!</definedName>
    <definedName name="_MAO010717">#REF!</definedName>
    <definedName name="_MAO020201" localSheetId="8">#REF!</definedName>
    <definedName name="_MAO020201" localSheetId="11">#REF!</definedName>
    <definedName name="_MAO020201" localSheetId="6">#REF!</definedName>
    <definedName name="_MAO020201">#REF!</definedName>
    <definedName name="_MAO020205" localSheetId="8">#REF!</definedName>
    <definedName name="_MAO020205" localSheetId="11">#REF!</definedName>
    <definedName name="_MAO020205" localSheetId="6">#REF!</definedName>
    <definedName name="_MAO020205">#REF!</definedName>
    <definedName name="_MAO020211" localSheetId="8">#REF!</definedName>
    <definedName name="_MAO020211" localSheetId="11">#REF!</definedName>
    <definedName name="_MAO020211" localSheetId="6">#REF!</definedName>
    <definedName name="_MAO020211">#REF!</definedName>
    <definedName name="_MAO020217" localSheetId="8">#REF!</definedName>
    <definedName name="_MAO020217" localSheetId="11">#REF!</definedName>
    <definedName name="_MAO020217" localSheetId="6">#REF!</definedName>
    <definedName name="_MAO020217">#REF!</definedName>
    <definedName name="_MAO030102" localSheetId="8">#REF!</definedName>
    <definedName name="_MAO030102" localSheetId="11">#REF!</definedName>
    <definedName name="_MAO030102" localSheetId="6">#REF!</definedName>
    <definedName name="_MAO030102">#REF!</definedName>
    <definedName name="_MAO030201" localSheetId="8">#REF!</definedName>
    <definedName name="_MAO030201" localSheetId="11">#REF!</definedName>
    <definedName name="_MAO030201" localSheetId="6">#REF!</definedName>
    <definedName name="_MAO030201">#REF!</definedName>
    <definedName name="_MAO030303" localSheetId="8">#REF!</definedName>
    <definedName name="_MAO030303" localSheetId="11">#REF!</definedName>
    <definedName name="_MAO030303" localSheetId="6">#REF!</definedName>
    <definedName name="_MAO030303">#REF!</definedName>
    <definedName name="_MAO030317" localSheetId="8">#REF!</definedName>
    <definedName name="_MAO030317" localSheetId="11">#REF!</definedName>
    <definedName name="_MAO030317" localSheetId="6">#REF!</definedName>
    <definedName name="_MAO030317">#REF!</definedName>
    <definedName name="_MAO040101" localSheetId="8">#REF!</definedName>
    <definedName name="_MAO040101" localSheetId="11">#REF!</definedName>
    <definedName name="_MAO040101" localSheetId="6">#REF!</definedName>
    <definedName name="_MAO040101">#REF!</definedName>
    <definedName name="_MAO040202" localSheetId="8">#REF!</definedName>
    <definedName name="_MAO040202" localSheetId="11">#REF!</definedName>
    <definedName name="_MAO040202" localSheetId="6">#REF!</definedName>
    <definedName name="_MAO040202">#REF!</definedName>
    <definedName name="_MAO050103" localSheetId="8">#REF!</definedName>
    <definedName name="_MAO050103" localSheetId="11">#REF!</definedName>
    <definedName name="_MAO050103" localSheetId="6">#REF!</definedName>
    <definedName name="_MAO050103">#REF!</definedName>
    <definedName name="_MAO050207" localSheetId="8">#REF!</definedName>
    <definedName name="_MAO050207" localSheetId="11">#REF!</definedName>
    <definedName name="_MAO050207" localSheetId="6">#REF!</definedName>
    <definedName name="_MAO050207">#REF!</definedName>
    <definedName name="_MAO060101" localSheetId="8">#REF!</definedName>
    <definedName name="_MAO060101" localSheetId="11">#REF!</definedName>
    <definedName name="_MAO060101" localSheetId="6">#REF!</definedName>
    <definedName name="_MAO060101">#REF!</definedName>
    <definedName name="_MAO080310" localSheetId="8">#REF!</definedName>
    <definedName name="_MAO080310" localSheetId="11">#REF!</definedName>
    <definedName name="_MAO080310" localSheetId="6">#REF!</definedName>
    <definedName name="_MAO080310">#REF!</definedName>
    <definedName name="_MAO090101" localSheetId="8">#REF!</definedName>
    <definedName name="_MAO090101" localSheetId="11">#REF!</definedName>
    <definedName name="_MAO090101" localSheetId="6">#REF!</definedName>
    <definedName name="_MAO090101">#REF!</definedName>
    <definedName name="_MAO110101" localSheetId="8">#REF!</definedName>
    <definedName name="_MAO110101" localSheetId="11">#REF!</definedName>
    <definedName name="_MAO110101" localSheetId="6">#REF!</definedName>
    <definedName name="_MAO110101">#REF!</definedName>
    <definedName name="_MAO110104" localSheetId="8">#REF!</definedName>
    <definedName name="_MAO110104" localSheetId="11">#REF!</definedName>
    <definedName name="_MAO110104" localSheetId="6">#REF!</definedName>
    <definedName name="_MAO110104">#REF!</definedName>
    <definedName name="_MAO110107" localSheetId="8">#REF!</definedName>
    <definedName name="_MAO110107" localSheetId="11">#REF!</definedName>
    <definedName name="_MAO110107" localSheetId="6">#REF!</definedName>
    <definedName name="_MAO110107">#REF!</definedName>
    <definedName name="_MAO120101" localSheetId="8">#REF!</definedName>
    <definedName name="_MAO120101" localSheetId="11">#REF!</definedName>
    <definedName name="_MAO120101" localSheetId="6">#REF!</definedName>
    <definedName name="_MAO120101">#REF!</definedName>
    <definedName name="_MAO120105" localSheetId="8">#REF!</definedName>
    <definedName name="_MAO120105" localSheetId="11">#REF!</definedName>
    <definedName name="_MAO120105" localSheetId="6">#REF!</definedName>
    <definedName name="_MAO120105">#REF!</definedName>
    <definedName name="_MAO120106" localSheetId="8">#REF!</definedName>
    <definedName name="_MAO120106" localSheetId="11">#REF!</definedName>
    <definedName name="_MAO120106" localSheetId="6">#REF!</definedName>
    <definedName name="_MAO120106">#REF!</definedName>
    <definedName name="_MAO120107" localSheetId="8">#REF!</definedName>
    <definedName name="_MAO120107" localSheetId="11">#REF!</definedName>
    <definedName name="_MAO120107" localSheetId="6">#REF!</definedName>
    <definedName name="_MAO120107">#REF!</definedName>
    <definedName name="_MAO120110" localSheetId="8">#REF!</definedName>
    <definedName name="_MAO120110" localSheetId="11">#REF!</definedName>
    <definedName name="_MAO120110" localSheetId="6">#REF!</definedName>
    <definedName name="_MAO120110">#REF!</definedName>
    <definedName name="_MAO120150" localSheetId="8">#REF!</definedName>
    <definedName name="_MAO120150" localSheetId="11">#REF!</definedName>
    <definedName name="_MAO120150" localSheetId="6">#REF!</definedName>
    <definedName name="_MAO120150">#REF!</definedName>
    <definedName name="_MAO130101" localSheetId="8">#REF!</definedName>
    <definedName name="_MAO130101" localSheetId="11">#REF!</definedName>
    <definedName name="_MAO130101" localSheetId="6">#REF!</definedName>
    <definedName name="_MAO130101">#REF!</definedName>
    <definedName name="_MAO130103" localSheetId="8">#REF!</definedName>
    <definedName name="_MAO130103" localSheetId="11">#REF!</definedName>
    <definedName name="_MAO130103" localSheetId="6">#REF!</definedName>
    <definedName name="_MAO130103">#REF!</definedName>
    <definedName name="_MAO130304" localSheetId="8">#REF!</definedName>
    <definedName name="_MAO130304" localSheetId="11">#REF!</definedName>
    <definedName name="_MAO130304" localSheetId="6">#REF!</definedName>
    <definedName name="_MAO130304">#REF!</definedName>
    <definedName name="_MAO130401" localSheetId="8">#REF!</definedName>
    <definedName name="_MAO130401" localSheetId="11">#REF!</definedName>
    <definedName name="_MAO130401" localSheetId="6">#REF!</definedName>
    <definedName name="_MAO130401">#REF!</definedName>
    <definedName name="_MAO140102" localSheetId="8">#REF!</definedName>
    <definedName name="_MAO140102" localSheetId="11">#REF!</definedName>
    <definedName name="_MAO140102" localSheetId="6">#REF!</definedName>
    <definedName name="_MAO140102">#REF!</definedName>
    <definedName name="_MAO140109" localSheetId="8">#REF!</definedName>
    <definedName name="_MAO140109" localSheetId="11">#REF!</definedName>
    <definedName name="_MAO140109" localSheetId="6">#REF!</definedName>
    <definedName name="_MAO140109">#REF!</definedName>
    <definedName name="_MAO140113" localSheetId="8">#REF!</definedName>
    <definedName name="_MAO140113" localSheetId="11">#REF!</definedName>
    <definedName name="_MAO140113" localSheetId="6">#REF!</definedName>
    <definedName name="_MAO140113">#REF!</definedName>
    <definedName name="_MAO140122" localSheetId="8">#REF!</definedName>
    <definedName name="_MAO140122" localSheetId="11">#REF!</definedName>
    <definedName name="_MAO140122" localSheetId="6">#REF!</definedName>
    <definedName name="_MAO140122">#REF!</definedName>
    <definedName name="_MAO140126" localSheetId="8">#REF!</definedName>
    <definedName name="_MAO140126" localSheetId="11">#REF!</definedName>
    <definedName name="_MAO140126" localSheetId="6">#REF!</definedName>
    <definedName name="_MAO140126">#REF!</definedName>
    <definedName name="_MAO140129" localSheetId="8">#REF!</definedName>
    <definedName name="_MAO140129" localSheetId="11">#REF!</definedName>
    <definedName name="_MAO140129" localSheetId="6">#REF!</definedName>
    <definedName name="_MAO140129">#REF!</definedName>
    <definedName name="_MAO140135" localSheetId="8">#REF!</definedName>
    <definedName name="_MAO140135" localSheetId="11">#REF!</definedName>
    <definedName name="_MAO140135" localSheetId="6">#REF!</definedName>
    <definedName name="_MAO140135">#REF!</definedName>
    <definedName name="_MAO140143" localSheetId="8">#REF!</definedName>
    <definedName name="_MAO140143" localSheetId="11">#REF!</definedName>
    <definedName name="_MAO140143" localSheetId="6">#REF!</definedName>
    <definedName name="_MAO140143">#REF!</definedName>
    <definedName name="_MAO140145" localSheetId="8">#REF!</definedName>
    <definedName name="_MAO140145" localSheetId="11">#REF!</definedName>
    <definedName name="_MAO140145" localSheetId="6">#REF!</definedName>
    <definedName name="_MAO140145">#REF!</definedName>
    <definedName name="_Mar1" localSheetId="8">#REF!</definedName>
    <definedName name="_Mar1" localSheetId="11">#REF!</definedName>
    <definedName name="_Mar1" localSheetId="6">#REF!</definedName>
    <definedName name="_Mar1">#REF!</definedName>
    <definedName name="_MAT010301" localSheetId="8">#REF!</definedName>
    <definedName name="_MAT010301" localSheetId="11">#REF!</definedName>
    <definedName name="_MAT010301" localSheetId="6">#REF!</definedName>
    <definedName name="_MAT010301">#REF!</definedName>
    <definedName name="_MAT010401" localSheetId="8">#REF!</definedName>
    <definedName name="_MAT010401" localSheetId="11">#REF!</definedName>
    <definedName name="_MAT010401" localSheetId="6">#REF!</definedName>
    <definedName name="_MAT010401">#REF!</definedName>
    <definedName name="_MAT010402" localSheetId="8">#REF!</definedName>
    <definedName name="_MAT010402" localSheetId="11">#REF!</definedName>
    <definedName name="_MAT010402" localSheetId="6">#REF!</definedName>
    <definedName name="_MAT010402">#REF!</definedName>
    <definedName name="_MAT010407" localSheetId="8">#REF!</definedName>
    <definedName name="_MAT010407" localSheetId="11">#REF!</definedName>
    <definedName name="_MAT010407" localSheetId="6">#REF!</definedName>
    <definedName name="_MAT010407">#REF!</definedName>
    <definedName name="_MAT010413" localSheetId="8">#REF!</definedName>
    <definedName name="_MAT010413" localSheetId="11">#REF!</definedName>
    <definedName name="_MAT010413" localSheetId="6">#REF!</definedName>
    <definedName name="_MAT010413">#REF!</definedName>
    <definedName name="_MAT010536" localSheetId="8">#REF!</definedName>
    <definedName name="_MAT010536" localSheetId="11">#REF!</definedName>
    <definedName name="_MAT010536" localSheetId="6">#REF!</definedName>
    <definedName name="_MAT010536">#REF!</definedName>
    <definedName name="_MAT010703" localSheetId="8">#REF!</definedName>
    <definedName name="_MAT010703" localSheetId="11">#REF!</definedName>
    <definedName name="_MAT010703" localSheetId="6">#REF!</definedName>
    <definedName name="_MAT010703">#REF!</definedName>
    <definedName name="_MAT010708" localSheetId="8">#REF!</definedName>
    <definedName name="_MAT010708" localSheetId="11">#REF!</definedName>
    <definedName name="_MAT010708" localSheetId="6">#REF!</definedName>
    <definedName name="_MAT010708">#REF!</definedName>
    <definedName name="_MAT010710" localSheetId="8">#REF!</definedName>
    <definedName name="_MAT010710" localSheetId="11">#REF!</definedName>
    <definedName name="_MAT010710" localSheetId="6">#REF!</definedName>
    <definedName name="_MAT010710">#REF!</definedName>
    <definedName name="_MAT010718" localSheetId="8">#REF!</definedName>
    <definedName name="_MAT010718" localSheetId="11">#REF!</definedName>
    <definedName name="_MAT010718" localSheetId="6">#REF!</definedName>
    <definedName name="_MAT010718">#REF!</definedName>
    <definedName name="_MAT020201" localSheetId="8">#REF!</definedName>
    <definedName name="_MAT020201" localSheetId="11">#REF!</definedName>
    <definedName name="_MAT020201" localSheetId="6">#REF!</definedName>
    <definedName name="_MAT020201">#REF!</definedName>
    <definedName name="_MAT020205" localSheetId="8">#REF!</definedName>
    <definedName name="_MAT020205" localSheetId="11">#REF!</definedName>
    <definedName name="_MAT020205" localSheetId="6">#REF!</definedName>
    <definedName name="_MAT020205">#REF!</definedName>
    <definedName name="_MAT020211" localSheetId="8">#REF!</definedName>
    <definedName name="_MAT020211" localSheetId="11">#REF!</definedName>
    <definedName name="_MAT020211" localSheetId="6">#REF!</definedName>
    <definedName name="_MAT020211">#REF!</definedName>
    <definedName name="_MAT030102" localSheetId="8">#REF!</definedName>
    <definedName name="_MAT030102" localSheetId="11">#REF!</definedName>
    <definedName name="_MAT030102" localSheetId="6">#REF!</definedName>
    <definedName name="_MAT030102">#REF!</definedName>
    <definedName name="_MAT030201" localSheetId="8">#REF!</definedName>
    <definedName name="_MAT030201" localSheetId="11">#REF!</definedName>
    <definedName name="_MAT030201" localSheetId="6">#REF!</definedName>
    <definedName name="_MAT030201">#REF!</definedName>
    <definedName name="_MAT030303" localSheetId="8">#REF!</definedName>
    <definedName name="_MAT030303" localSheetId="11">#REF!</definedName>
    <definedName name="_MAT030303" localSheetId="6">#REF!</definedName>
    <definedName name="_MAT030303">#REF!</definedName>
    <definedName name="_MAT030317" localSheetId="8">#REF!</definedName>
    <definedName name="_MAT030317" localSheetId="11">#REF!</definedName>
    <definedName name="_MAT030317" localSheetId="6">#REF!</definedName>
    <definedName name="_MAT030317">#REF!</definedName>
    <definedName name="_MAT040101" localSheetId="8">#REF!</definedName>
    <definedName name="_MAT040101" localSheetId="11">#REF!</definedName>
    <definedName name="_MAT040101" localSheetId="6">#REF!</definedName>
    <definedName name="_MAT040101">#REF!</definedName>
    <definedName name="_MAT040202" localSheetId="8">#REF!</definedName>
    <definedName name="_MAT040202" localSheetId="11">#REF!</definedName>
    <definedName name="_MAT040202" localSheetId="6">#REF!</definedName>
    <definedName name="_MAT040202">#REF!</definedName>
    <definedName name="_MAT050103" localSheetId="8">#REF!</definedName>
    <definedName name="_MAT050103" localSheetId="11">#REF!</definedName>
    <definedName name="_MAT050103" localSheetId="6">#REF!</definedName>
    <definedName name="_MAT050103">#REF!</definedName>
    <definedName name="_MAT050207" localSheetId="8">#REF!</definedName>
    <definedName name="_MAT050207" localSheetId="11">#REF!</definedName>
    <definedName name="_MAT050207" localSheetId="6">#REF!</definedName>
    <definedName name="_MAT050207">#REF!</definedName>
    <definedName name="_MAT060101" localSheetId="8">#REF!</definedName>
    <definedName name="_MAT060101" localSheetId="11">#REF!</definedName>
    <definedName name="_MAT060101" localSheetId="6">#REF!</definedName>
    <definedName name="_MAT060101">#REF!</definedName>
    <definedName name="_MAT080101" localSheetId="8">#REF!</definedName>
    <definedName name="_MAT080101" localSheetId="11">#REF!</definedName>
    <definedName name="_MAT080101" localSheetId="6">#REF!</definedName>
    <definedName name="_MAT080101">#REF!</definedName>
    <definedName name="_MAT080310" localSheetId="8">#REF!</definedName>
    <definedName name="_MAT080310" localSheetId="11">#REF!</definedName>
    <definedName name="_MAT080310" localSheetId="6">#REF!</definedName>
    <definedName name="_MAT080310">#REF!</definedName>
    <definedName name="_MAT090101" localSheetId="8">#REF!</definedName>
    <definedName name="_MAT090101" localSheetId="11">#REF!</definedName>
    <definedName name="_MAT090101" localSheetId="6">#REF!</definedName>
    <definedName name="_MAT090101">#REF!</definedName>
    <definedName name="_MAT100302" localSheetId="8">#REF!</definedName>
    <definedName name="_MAT100302" localSheetId="11">#REF!</definedName>
    <definedName name="_MAT100302" localSheetId="6">#REF!</definedName>
    <definedName name="_MAT100302">#REF!</definedName>
    <definedName name="_MAT110101" localSheetId="8">#REF!</definedName>
    <definedName name="_MAT110101" localSheetId="11">#REF!</definedName>
    <definedName name="_MAT110101" localSheetId="6">#REF!</definedName>
    <definedName name="_MAT110101">#REF!</definedName>
    <definedName name="_MAT110104" localSheetId="8">#REF!</definedName>
    <definedName name="_MAT110104" localSheetId="11">#REF!</definedName>
    <definedName name="_MAT110104" localSheetId="6">#REF!</definedName>
    <definedName name="_MAT110104">#REF!</definedName>
    <definedName name="_MAT110107" localSheetId="8">#REF!</definedName>
    <definedName name="_MAT110107" localSheetId="11">#REF!</definedName>
    <definedName name="_MAT110107" localSheetId="6">#REF!</definedName>
    <definedName name="_MAT110107">#REF!</definedName>
    <definedName name="_MAT120101" localSheetId="8">#REF!</definedName>
    <definedName name="_MAT120101" localSheetId="11">#REF!</definedName>
    <definedName name="_MAT120101" localSheetId="6">#REF!</definedName>
    <definedName name="_MAT120101">#REF!</definedName>
    <definedName name="_MAT120105" localSheetId="8">#REF!</definedName>
    <definedName name="_MAT120105" localSheetId="11">#REF!</definedName>
    <definedName name="_MAT120105" localSheetId="6">#REF!</definedName>
    <definedName name="_MAT120105">#REF!</definedName>
    <definedName name="_MAT120106" localSheetId="8">#REF!</definedName>
    <definedName name="_MAT120106" localSheetId="11">#REF!</definedName>
    <definedName name="_MAT120106" localSheetId="6">#REF!</definedName>
    <definedName name="_MAT120106">#REF!</definedName>
    <definedName name="_MAT120107" localSheetId="8">#REF!</definedName>
    <definedName name="_MAT120107" localSheetId="11">#REF!</definedName>
    <definedName name="_MAT120107" localSheetId="6">#REF!</definedName>
    <definedName name="_MAT120107">#REF!</definedName>
    <definedName name="_MAT120110" localSheetId="8">#REF!</definedName>
    <definedName name="_MAT120110" localSheetId="11">#REF!</definedName>
    <definedName name="_MAT120110" localSheetId="6">#REF!</definedName>
    <definedName name="_MAT120110">#REF!</definedName>
    <definedName name="_MAT120150" localSheetId="8">#REF!</definedName>
    <definedName name="_MAT120150" localSheetId="11">#REF!</definedName>
    <definedName name="_MAT120150" localSheetId="6">#REF!</definedName>
    <definedName name="_MAT120150">#REF!</definedName>
    <definedName name="_MAT130101" localSheetId="8">#REF!</definedName>
    <definedName name="_MAT130101" localSheetId="11">#REF!</definedName>
    <definedName name="_MAT130101" localSheetId="6">#REF!</definedName>
    <definedName name="_MAT130101">#REF!</definedName>
    <definedName name="_MAT130103" localSheetId="8">#REF!</definedName>
    <definedName name="_MAT130103" localSheetId="11">#REF!</definedName>
    <definedName name="_MAT130103" localSheetId="6">#REF!</definedName>
    <definedName name="_MAT130103">#REF!</definedName>
    <definedName name="_MAT130304" localSheetId="8">#REF!</definedName>
    <definedName name="_MAT130304" localSheetId="11">#REF!</definedName>
    <definedName name="_MAT130304" localSheetId="6">#REF!</definedName>
    <definedName name="_MAT130304">#REF!</definedName>
    <definedName name="_MAT130401" localSheetId="8">#REF!</definedName>
    <definedName name="_MAT130401" localSheetId="11">#REF!</definedName>
    <definedName name="_MAT130401" localSheetId="6">#REF!</definedName>
    <definedName name="_MAT130401">#REF!</definedName>
    <definedName name="_MAT140102" localSheetId="8">#REF!</definedName>
    <definedName name="_MAT140102" localSheetId="11">#REF!</definedName>
    <definedName name="_MAT140102" localSheetId="6">#REF!</definedName>
    <definedName name="_MAT140102">#REF!</definedName>
    <definedName name="_MAT140109" localSheetId="8">#REF!</definedName>
    <definedName name="_MAT140109" localSheetId="11">#REF!</definedName>
    <definedName name="_MAT140109" localSheetId="6">#REF!</definedName>
    <definedName name="_MAT140109">#REF!</definedName>
    <definedName name="_MAT140113" localSheetId="8">#REF!</definedName>
    <definedName name="_MAT140113" localSheetId="11">#REF!</definedName>
    <definedName name="_MAT140113" localSheetId="6">#REF!</definedName>
    <definedName name="_MAT140113">#REF!</definedName>
    <definedName name="_MAT140122" localSheetId="8">#REF!</definedName>
    <definedName name="_MAT140122" localSheetId="11">#REF!</definedName>
    <definedName name="_MAT140122" localSheetId="6">#REF!</definedName>
    <definedName name="_MAT140122">#REF!</definedName>
    <definedName name="_MAT140126" localSheetId="8">#REF!</definedName>
    <definedName name="_MAT140126" localSheetId="11">#REF!</definedName>
    <definedName name="_MAT140126" localSheetId="6">#REF!</definedName>
    <definedName name="_MAT140126">#REF!</definedName>
    <definedName name="_MAT140129" localSheetId="8">#REF!</definedName>
    <definedName name="_MAT140129" localSheetId="11">#REF!</definedName>
    <definedName name="_MAT140129" localSheetId="6">#REF!</definedName>
    <definedName name="_MAT140129">#REF!</definedName>
    <definedName name="_MAT140135" localSheetId="8">#REF!</definedName>
    <definedName name="_MAT140135" localSheetId="11">#REF!</definedName>
    <definedName name="_MAT140135" localSheetId="6">#REF!</definedName>
    <definedName name="_MAT140135">#REF!</definedName>
    <definedName name="_MAT140143" localSheetId="8">#REF!</definedName>
    <definedName name="_MAT140143" localSheetId="11">#REF!</definedName>
    <definedName name="_MAT140143" localSheetId="6">#REF!</definedName>
    <definedName name="_MAT140143">#REF!</definedName>
    <definedName name="_MAT140145" localSheetId="8">#REF!</definedName>
    <definedName name="_MAT140145" localSheetId="11">#REF!</definedName>
    <definedName name="_MAT140145" localSheetId="6">#REF!</definedName>
    <definedName name="_MAT140145">#REF!</definedName>
    <definedName name="_MAT150130" localSheetId="8">#REF!</definedName>
    <definedName name="_MAT150130" localSheetId="11">#REF!</definedName>
    <definedName name="_MAT150130" localSheetId="6">#REF!</definedName>
    <definedName name="_MAT150130">#REF!</definedName>
    <definedName name="_MAT170101" localSheetId="8">#REF!</definedName>
    <definedName name="_MAT170101" localSheetId="11">#REF!</definedName>
    <definedName name="_MAT170101" localSheetId="6">#REF!</definedName>
    <definedName name="_MAT170101">#REF!</definedName>
    <definedName name="_MAT170102" localSheetId="8">#REF!</definedName>
    <definedName name="_MAT170102" localSheetId="11">#REF!</definedName>
    <definedName name="_MAT170102" localSheetId="6">#REF!</definedName>
    <definedName name="_MAT170102">#REF!</definedName>
    <definedName name="_MAT170103" localSheetId="8">#REF!</definedName>
    <definedName name="_MAT170103" localSheetId="11">#REF!</definedName>
    <definedName name="_MAT170103" localSheetId="6">#REF!</definedName>
    <definedName name="_MAT170103">#REF!</definedName>
    <definedName name="_MatMult_A" localSheetId="8">#REF!</definedName>
    <definedName name="_MatMult_A" localSheetId="11">#REF!</definedName>
    <definedName name="_MatMult_A" localSheetId="6">#REF!</definedName>
    <definedName name="_MatMult_A">#REF!</definedName>
    <definedName name="_MatMult_AxB" localSheetId="8">#REF!</definedName>
    <definedName name="_MatMult_AxB" localSheetId="11">#REF!</definedName>
    <definedName name="_MatMult_AxB" localSheetId="6">#REF!</definedName>
    <definedName name="_MatMult_AxB">#REF!</definedName>
    <definedName name="_MatMult_B" localSheetId="8">#REF!</definedName>
    <definedName name="_MatMult_B" localSheetId="11">#REF!</definedName>
    <definedName name="_MatMult_B" localSheetId="6">#REF!</definedName>
    <definedName name="_MatMult_B">#REF!</definedName>
    <definedName name="_MDO1" localSheetId="8">#REF!</definedName>
    <definedName name="_MDO1" localSheetId="11">#REF!</definedName>
    <definedName name="_MDO1" localSheetId="6">#REF!</definedName>
    <definedName name="_MDO1">#REF!</definedName>
    <definedName name="_MDO2" localSheetId="8">#REF!</definedName>
    <definedName name="_MDO2" localSheetId="11">#REF!</definedName>
    <definedName name="_MDO2" localSheetId="6">#REF!</definedName>
    <definedName name="_MDO2">#REF!</definedName>
    <definedName name="_ME10005" localSheetId="8">#REF!</definedName>
    <definedName name="_ME10005" localSheetId="11">#REF!</definedName>
    <definedName name="_ME10005" localSheetId="6">#REF!</definedName>
    <definedName name="_ME10005">#REF!</definedName>
    <definedName name="_ME1004" localSheetId="8">#REF!</definedName>
    <definedName name="_ME1004" localSheetId="11">#REF!</definedName>
    <definedName name="_ME1004" localSheetId="6">#REF!</definedName>
    <definedName name="_ME1004">#REF!</definedName>
    <definedName name="_ME1015" localSheetId="8">#REF!</definedName>
    <definedName name="_ME1015" localSheetId="11">#REF!</definedName>
    <definedName name="_ME1015" localSheetId="6">#REF!</definedName>
    <definedName name="_ME1015">#REF!</definedName>
    <definedName name="_ME1039" localSheetId="8">#REF!</definedName>
    <definedName name="_ME1039" localSheetId="11">#REF!</definedName>
    <definedName name="_ME1039" localSheetId="6">#REF!</definedName>
    <definedName name="_ME1039">#REF!</definedName>
    <definedName name="_ME1050" localSheetId="8">#REF!</definedName>
    <definedName name="_ME1050" localSheetId="11">#REF!</definedName>
    <definedName name="_ME1050" localSheetId="6">#REF!</definedName>
    <definedName name="_ME1050">#REF!</definedName>
    <definedName name="_ME278" localSheetId="8">#REF!</definedName>
    <definedName name="_ME278" localSheetId="11">#REF!</definedName>
    <definedName name="_ME278" localSheetId="6">#REF!</definedName>
    <definedName name="_ME278">#REF!</definedName>
    <definedName name="_ME279" localSheetId="8">#REF!</definedName>
    <definedName name="_ME279" localSheetId="11">#REF!</definedName>
    <definedName name="_ME279" localSheetId="6">#REF!</definedName>
    <definedName name="_ME279">#REF!</definedName>
    <definedName name="_ME450" localSheetId="8">#REF!</definedName>
    <definedName name="_ME450" localSheetId="11">#REF!</definedName>
    <definedName name="_ME450" localSheetId="6">#REF!</definedName>
    <definedName name="_ME450">#REF!</definedName>
    <definedName name="_ME709" localSheetId="8">#REF!</definedName>
    <definedName name="_ME709" localSheetId="11">#REF!</definedName>
    <definedName name="_ME709" localSheetId="6">#REF!</definedName>
    <definedName name="_ME709">#REF!</definedName>
    <definedName name="_ME710" localSheetId="8">#REF!</definedName>
    <definedName name="_ME710" localSheetId="11">#REF!</definedName>
    <definedName name="_ME710" localSheetId="6">#REF!</definedName>
    <definedName name="_ME710">#REF!</definedName>
    <definedName name="_ME711" localSheetId="8">#REF!</definedName>
    <definedName name="_ME711" localSheetId="11">#REF!</definedName>
    <definedName name="_ME711" localSheetId="6">#REF!</definedName>
    <definedName name="_ME711">#REF!</definedName>
    <definedName name="_ME719" localSheetId="8">#REF!</definedName>
    <definedName name="_ME719" localSheetId="11">#REF!</definedName>
    <definedName name="_ME719" localSheetId="6">#REF!</definedName>
    <definedName name="_ME719">#REF!</definedName>
    <definedName name="_ME720" localSheetId="8">#REF!</definedName>
    <definedName name="_ME720" localSheetId="11">#REF!</definedName>
    <definedName name="_ME720" localSheetId="6">#REF!</definedName>
    <definedName name="_ME720">#REF!</definedName>
    <definedName name="_ME819" localSheetId="8">#REF!</definedName>
    <definedName name="_ME819" localSheetId="11">#REF!</definedName>
    <definedName name="_ME819" localSheetId="6">#REF!</definedName>
    <definedName name="_ME819">#REF!</definedName>
    <definedName name="_ME947" localSheetId="8">#REF!</definedName>
    <definedName name="_ME947" localSheetId="11">#REF!</definedName>
    <definedName name="_ME947" localSheetId="6">#REF!</definedName>
    <definedName name="_ME947">#REF!</definedName>
    <definedName name="_MM" localSheetId="10" hidden="1">#REF!</definedName>
    <definedName name="_MM" localSheetId="8" hidden="1">#REF!</definedName>
    <definedName name="_MM" localSheetId="11" hidden="1">#REF!</definedName>
    <definedName name="_MM" localSheetId="9" hidden="1">#REF!</definedName>
    <definedName name="_MM" localSheetId="6" hidden="1">#REF!</definedName>
    <definedName name="_MM" hidden="1">#REF!</definedName>
    <definedName name="_MNS8418" localSheetId="8">#REF!</definedName>
    <definedName name="_MNS8418" localSheetId="11">#REF!</definedName>
    <definedName name="_MNS8418" localSheetId="6">#REF!</definedName>
    <definedName name="_MNS8418">#REF!</definedName>
    <definedName name="_MNSJS" localSheetId="8">#REF!</definedName>
    <definedName name="_MNSJS" localSheetId="11">#REF!</definedName>
    <definedName name="_MNSJS" localSheetId="6">#REF!</definedName>
    <definedName name="_MNSJS">#REF!</definedName>
    <definedName name="_MOD01" localSheetId="8">#REF!</definedName>
    <definedName name="_MOD01" localSheetId="11">#REF!</definedName>
    <definedName name="_MOD01" localSheetId="6">#REF!</definedName>
    <definedName name="_MOD01">#REF!</definedName>
    <definedName name="_Nov1" localSheetId="8">#REF!</definedName>
    <definedName name="_Nov1" localSheetId="11">#REF!</definedName>
    <definedName name="_Nov1" localSheetId="6">#REF!</definedName>
    <definedName name="_Nov1">#REF!</definedName>
    <definedName name="_Obs1" localSheetId="8">#REF!</definedName>
    <definedName name="_Obs1" localSheetId="11">#REF!</definedName>
    <definedName name="_Obs1" localSheetId="6">#REF!</definedName>
    <definedName name="_Obs1">#REF!</definedName>
    <definedName name="_Obs2" localSheetId="8">#REF!</definedName>
    <definedName name="_Obs2" localSheetId="11">#REF!</definedName>
    <definedName name="_Obs2" localSheetId="6">#REF!</definedName>
    <definedName name="_Obs2">#REF!</definedName>
    <definedName name="_Order1" hidden="1">255</definedName>
    <definedName name="_Order2" hidden="1">255</definedName>
    <definedName name="_Out1" localSheetId="8">#REF!</definedName>
    <definedName name="_Out1" localSheetId="11">#REF!</definedName>
    <definedName name="_Out1" localSheetId="6">#REF!</definedName>
    <definedName name="_Out1">#REF!</definedName>
    <definedName name="_OUT98" localSheetId="8">#REF!</definedName>
    <definedName name="_OUT98" localSheetId="11">#REF!</definedName>
    <definedName name="_OUT98" localSheetId="6">#REF!</definedName>
    <definedName name="_OUT98">#REF!</definedName>
    <definedName name="_OUTTTT9888" localSheetId="8">#REF!</definedName>
    <definedName name="_OUTTTT9888" localSheetId="11">#REF!</definedName>
    <definedName name="_OUTTTT9888" localSheetId="6">#REF!</definedName>
    <definedName name="_OUTTTT9888">#REF!</definedName>
    <definedName name="_P" localSheetId="8">#REF!</definedName>
    <definedName name="_P" localSheetId="11">#REF!</definedName>
    <definedName name="_P" localSheetId="6">#REF!</definedName>
    <definedName name="_P">#REF!</definedName>
    <definedName name="_P_1" localSheetId="8">#REF!</definedName>
    <definedName name="_P_1" localSheetId="11">#REF!</definedName>
    <definedName name="_P_1" localSheetId="6">#REF!</definedName>
    <definedName name="_P_1">#REF!</definedName>
    <definedName name="_PAG1" localSheetId="8">#REF!</definedName>
    <definedName name="_PAG1" localSheetId="11">#REF!</definedName>
    <definedName name="_PAG1" localSheetId="6">#REF!</definedName>
    <definedName name="_PAG1">#REF!</definedName>
    <definedName name="_PAG10" localSheetId="8">#REF!</definedName>
    <definedName name="_PAG10" localSheetId="11">#REF!</definedName>
    <definedName name="_PAG10" localSheetId="6">#REF!</definedName>
    <definedName name="_PAG10">#REF!</definedName>
    <definedName name="_PAG11" localSheetId="8">#REF!</definedName>
    <definedName name="_PAG11" localSheetId="11">#REF!</definedName>
    <definedName name="_PAG11" localSheetId="6">#REF!</definedName>
    <definedName name="_PAG11">#REF!</definedName>
    <definedName name="_PAG12" localSheetId="8">#REF!</definedName>
    <definedName name="_PAG12" localSheetId="11">#REF!</definedName>
    <definedName name="_PAG12" localSheetId="6">#REF!</definedName>
    <definedName name="_PAG12">#REF!</definedName>
    <definedName name="_PAG13" localSheetId="8">#REF!</definedName>
    <definedName name="_PAG13" localSheetId="11">#REF!</definedName>
    <definedName name="_PAG13" localSheetId="6">#REF!</definedName>
    <definedName name="_PAG13">#REF!</definedName>
    <definedName name="_PAG2" localSheetId="8">#REF!</definedName>
    <definedName name="_PAG2" localSheetId="11">#REF!</definedName>
    <definedName name="_PAG2" localSheetId="6">#REF!</definedName>
    <definedName name="_PAG2">#REF!</definedName>
    <definedName name="_PAG3" localSheetId="8">#REF!</definedName>
    <definedName name="_PAG3" localSheetId="11">#REF!</definedName>
    <definedName name="_PAG3" localSheetId="6">#REF!</definedName>
    <definedName name="_PAG3">#REF!</definedName>
    <definedName name="_PAG4" localSheetId="8">#REF!</definedName>
    <definedName name="_PAG4" localSheetId="11">#REF!</definedName>
    <definedName name="_PAG4" localSheetId="6">#REF!</definedName>
    <definedName name="_PAG4">#REF!</definedName>
    <definedName name="_PAG5" localSheetId="8">#REF!</definedName>
    <definedName name="_PAG5" localSheetId="11">#REF!</definedName>
    <definedName name="_PAG5" localSheetId="6">#REF!</definedName>
    <definedName name="_PAG5">#REF!</definedName>
    <definedName name="_PAG6" localSheetId="8">#REF!</definedName>
    <definedName name="_PAG6" localSheetId="11">#REF!</definedName>
    <definedName name="_PAG6" localSheetId="6">#REF!</definedName>
    <definedName name="_PAG6">#REF!</definedName>
    <definedName name="_PAG7" localSheetId="8">#REF!</definedName>
    <definedName name="_PAG7" localSheetId="11">#REF!</definedName>
    <definedName name="_PAG7" localSheetId="6">#REF!</definedName>
    <definedName name="_PAG7">#REF!</definedName>
    <definedName name="_PAG8" localSheetId="8">#REF!</definedName>
    <definedName name="_PAG8" localSheetId="11">#REF!</definedName>
    <definedName name="_PAG8" localSheetId="6">#REF!</definedName>
    <definedName name="_PAG8">#REF!</definedName>
    <definedName name="_PAG9" localSheetId="8">#REF!</definedName>
    <definedName name="_PAG9" localSheetId="11">#REF!</definedName>
    <definedName name="_PAG9" localSheetId="6">#REF!</definedName>
    <definedName name="_PAG9">#REF!</definedName>
    <definedName name="_Parse_In" localSheetId="8">#REF!</definedName>
    <definedName name="_Parse_In" localSheetId="11">#REF!</definedName>
    <definedName name="_Parse_In" localSheetId="6">#REF!</definedName>
    <definedName name="_Parse_In">#REF!</definedName>
    <definedName name="_Parse_Out" localSheetId="8">#REF!</definedName>
    <definedName name="_Parse_Out" localSheetId="11">#REF!</definedName>
    <definedName name="_Parse_Out" localSheetId="6">#REF!</definedName>
    <definedName name="_Parse_Out">#REF!</definedName>
    <definedName name="_PCM30" localSheetId="8">#REF!</definedName>
    <definedName name="_PCM30" localSheetId="11">#REF!</definedName>
    <definedName name="_PCM30" localSheetId="6">#REF!</definedName>
    <definedName name="_PCM30">#REF!</definedName>
    <definedName name="_PL1" localSheetId="8">#REF!</definedName>
    <definedName name="_PL1" localSheetId="11">#REF!</definedName>
    <definedName name="_PL1" localSheetId="6">#REF!</definedName>
    <definedName name="_PL1">#REF!</definedName>
    <definedName name="_PL1_10" localSheetId="8">#REF!</definedName>
    <definedName name="_PL1_10" localSheetId="11">#REF!</definedName>
    <definedName name="_PL1_10" localSheetId="6">#REF!</definedName>
    <definedName name="_PL1_10">#REF!</definedName>
    <definedName name="_PL1_11" localSheetId="8">#REF!</definedName>
    <definedName name="_PL1_11" localSheetId="11">#REF!</definedName>
    <definedName name="_PL1_11" localSheetId="6">#REF!</definedName>
    <definedName name="_PL1_11">#REF!</definedName>
    <definedName name="_PL1_12" localSheetId="8">#REF!</definedName>
    <definedName name="_PL1_12" localSheetId="11">#REF!</definedName>
    <definedName name="_PL1_12" localSheetId="6">#REF!</definedName>
    <definedName name="_PL1_12">#REF!</definedName>
    <definedName name="_PL1_13" localSheetId="8">#REF!</definedName>
    <definedName name="_PL1_13" localSheetId="11">#REF!</definedName>
    <definedName name="_PL1_13" localSheetId="6">#REF!</definedName>
    <definedName name="_PL1_13">#REF!</definedName>
    <definedName name="_PL1_14" localSheetId="8">#REF!</definedName>
    <definedName name="_PL1_14" localSheetId="11">#REF!</definedName>
    <definedName name="_PL1_14" localSheetId="6">#REF!</definedName>
    <definedName name="_PL1_14">#REF!</definedName>
    <definedName name="_PL1_15" localSheetId="8">#REF!</definedName>
    <definedName name="_PL1_15" localSheetId="11">#REF!</definedName>
    <definedName name="_PL1_15" localSheetId="6">#REF!</definedName>
    <definedName name="_PL1_15">#REF!</definedName>
    <definedName name="_PL1_16" localSheetId="8">#REF!</definedName>
    <definedName name="_PL1_16" localSheetId="11">#REF!</definedName>
    <definedName name="_PL1_16" localSheetId="6">#REF!</definedName>
    <definedName name="_PL1_16">#REF!</definedName>
    <definedName name="_PL1_17" localSheetId="8">#REF!</definedName>
    <definedName name="_PL1_17" localSheetId="11">#REF!</definedName>
    <definedName name="_PL1_17" localSheetId="6">#REF!</definedName>
    <definedName name="_PL1_17">#REF!</definedName>
    <definedName name="_PL1_18" localSheetId="8">#REF!</definedName>
    <definedName name="_PL1_18" localSheetId="11">#REF!</definedName>
    <definedName name="_PL1_18" localSheetId="6">#REF!</definedName>
    <definedName name="_PL1_18">#REF!</definedName>
    <definedName name="_PL1_4" localSheetId="8">#REF!</definedName>
    <definedName name="_PL1_4" localSheetId="11">#REF!</definedName>
    <definedName name="_PL1_4" localSheetId="6">#REF!</definedName>
    <definedName name="_PL1_4">#REF!</definedName>
    <definedName name="_PL1_5" localSheetId="8">#REF!</definedName>
    <definedName name="_PL1_5" localSheetId="11">#REF!</definedName>
    <definedName name="_PL1_5" localSheetId="6">#REF!</definedName>
    <definedName name="_PL1_5">#REF!</definedName>
    <definedName name="_PL1_6" localSheetId="8">#REF!</definedName>
    <definedName name="_PL1_6" localSheetId="11">#REF!</definedName>
    <definedName name="_PL1_6" localSheetId="6">#REF!</definedName>
    <definedName name="_PL1_6">#REF!</definedName>
    <definedName name="_PL1_7" localSheetId="8">#REF!</definedName>
    <definedName name="_PL1_7" localSheetId="11">#REF!</definedName>
    <definedName name="_PL1_7" localSheetId="6">#REF!</definedName>
    <definedName name="_PL1_7">#REF!</definedName>
    <definedName name="_PL1_8" localSheetId="8">#REF!</definedName>
    <definedName name="_PL1_8" localSheetId="11">#REF!</definedName>
    <definedName name="_PL1_8" localSheetId="6">#REF!</definedName>
    <definedName name="_PL1_8">#REF!</definedName>
    <definedName name="_PL1_9" localSheetId="8">#REF!</definedName>
    <definedName name="_PL1_9" localSheetId="11">#REF!</definedName>
    <definedName name="_PL1_9" localSheetId="6">#REF!</definedName>
    <definedName name="_PL1_9">#REF!</definedName>
    <definedName name="_PL11" localSheetId="8">#REF!</definedName>
    <definedName name="_PL11" localSheetId="11">#REF!</definedName>
    <definedName name="_PL11" localSheetId="6">#REF!</definedName>
    <definedName name="_PL11">#REF!</definedName>
    <definedName name="_PLA2" localSheetId="8">#REF!</definedName>
    <definedName name="_PLA2" localSheetId="11">#REF!</definedName>
    <definedName name="_PLA2" localSheetId="6">#REF!</definedName>
    <definedName name="_PLA2">#REF!</definedName>
    <definedName name="_PM334" localSheetId="8">#REF!</definedName>
    <definedName name="_PM334" localSheetId="11">#REF!</definedName>
    <definedName name="_PM334" localSheetId="6">#REF!</definedName>
    <definedName name="_PM334">#REF!</definedName>
    <definedName name="_PM335" localSheetId="8">#REF!</definedName>
    <definedName name="_PM335" localSheetId="11">#REF!</definedName>
    <definedName name="_PM335" localSheetId="6">#REF!</definedName>
    <definedName name="_PM335">#REF!</definedName>
    <definedName name="_PM346" localSheetId="8">#REF!</definedName>
    <definedName name="_PM346" localSheetId="11">#REF!</definedName>
    <definedName name="_PM346" localSheetId="6">#REF!</definedName>
    <definedName name="_PM346">#REF!</definedName>
    <definedName name="_PM406" localSheetId="8">#REF!</definedName>
    <definedName name="_PM406" localSheetId="11">#REF!</definedName>
    <definedName name="_PM406" localSheetId="6">#REF!</definedName>
    <definedName name="_PM406">#REF!</definedName>
    <definedName name="_PM412" localSheetId="8">#REF!</definedName>
    <definedName name="_PM412" localSheetId="11">#REF!</definedName>
    <definedName name="_PM412" localSheetId="6">#REF!</definedName>
    <definedName name="_PM412">#REF!</definedName>
    <definedName name="_PM609" localSheetId="8">#REF!</definedName>
    <definedName name="_PM609" localSheetId="11">#REF!</definedName>
    <definedName name="_PM609" localSheetId="6">#REF!</definedName>
    <definedName name="_PM609">#REF!</definedName>
    <definedName name="_PM970" localSheetId="8">#REF!</definedName>
    <definedName name="_PM970" localSheetId="11">#REF!</definedName>
    <definedName name="_PM970" localSheetId="6">#REF!</definedName>
    <definedName name="_PM970">#REF!</definedName>
    <definedName name="_PNV2002" localSheetId="8">#REF!</definedName>
    <definedName name="_PNV2002" localSheetId="11">#REF!</definedName>
    <definedName name="_PNV2002" localSheetId="6">#REF!</definedName>
    <definedName name="_PNV2002">#REF!</definedName>
    <definedName name="_PNV2003" localSheetId="8">#REF!</definedName>
    <definedName name="_PNV2003" localSheetId="11">#REF!</definedName>
    <definedName name="_PNV2003" localSheetId="6">#REF!</definedName>
    <definedName name="_PNV2003">#REF!</definedName>
    <definedName name="_PNV2009" localSheetId="8">#REF!</definedName>
    <definedName name="_PNV2009" localSheetId="11">#REF!</definedName>
    <definedName name="_PNV2009" localSheetId="6">#REF!</definedName>
    <definedName name="_PNV2009">#REF!</definedName>
    <definedName name="_PPOS015Q_AGPQ_" localSheetId="8">#REF!</definedName>
    <definedName name="_PPOS015Q_AGPQ_" localSheetId="11">#REF!</definedName>
    <definedName name="_PPOS015Q_AGPQ_" localSheetId="6">#REF!</definedName>
    <definedName name="_PPOS015Q_AGPQ_">#REF!</definedName>
    <definedName name="_PPOS015Q_AGPQ__6" localSheetId="8">#REF!</definedName>
    <definedName name="_PPOS015Q_AGPQ__6" localSheetId="11">#REF!</definedName>
    <definedName name="_PPOS015Q_AGPQ__6" localSheetId="6">#REF!</definedName>
    <definedName name="_PPOS015Q_AGPQ__6">#REF!</definedName>
    <definedName name="_PR1004" localSheetId="8">#REF!</definedName>
    <definedName name="_PR1004" localSheetId="11">#REF!</definedName>
    <definedName name="_PR1004" localSheetId="6">#REF!</definedName>
    <definedName name="_PR1004">#REF!</definedName>
    <definedName name="_PR1015" localSheetId="8">#REF!</definedName>
    <definedName name="_PR1015" localSheetId="11">#REF!</definedName>
    <definedName name="_PR1015" localSheetId="6">#REF!</definedName>
    <definedName name="_PR1015">#REF!</definedName>
    <definedName name="_PR1039" localSheetId="8">#REF!</definedName>
    <definedName name="_PR1039" localSheetId="11">#REF!</definedName>
    <definedName name="_PR1039" localSheetId="6">#REF!</definedName>
    <definedName name="_PR1039">#REF!</definedName>
    <definedName name="_PR1050" localSheetId="8">#REF!</definedName>
    <definedName name="_PR1050" localSheetId="11">#REF!</definedName>
    <definedName name="_PR1050" localSheetId="6">#REF!</definedName>
    <definedName name="_PR1050">#REF!</definedName>
    <definedName name="_PR278" localSheetId="8">#REF!</definedName>
    <definedName name="_PR278" localSheetId="11">#REF!</definedName>
    <definedName name="_PR278" localSheetId="6">#REF!</definedName>
    <definedName name="_PR278">#REF!</definedName>
    <definedName name="_PR279" localSheetId="8">#REF!</definedName>
    <definedName name="_PR279" localSheetId="11">#REF!</definedName>
    <definedName name="_PR279" localSheetId="6">#REF!</definedName>
    <definedName name="_PR279">#REF!</definedName>
    <definedName name="_PR450" localSheetId="8">#REF!</definedName>
    <definedName name="_PR450" localSheetId="11">#REF!</definedName>
    <definedName name="_PR450" localSheetId="6">#REF!</definedName>
    <definedName name="_PR450">#REF!</definedName>
    <definedName name="_PR709" localSheetId="8">#REF!</definedName>
    <definedName name="_PR709" localSheetId="11">#REF!</definedName>
    <definedName name="_PR709" localSheetId="6">#REF!</definedName>
    <definedName name="_PR709">#REF!</definedName>
    <definedName name="_PR710" localSheetId="8">#REF!</definedName>
    <definedName name="_PR710" localSheetId="11">#REF!</definedName>
    <definedName name="_PR710" localSheetId="6">#REF!</definedName>
    <definedName name="_PR710">#REF!</definedName>
    <definedName name="_PR711" localSheetId="8">#REF!</definedName>
    <definedName name="_PR711" localSheetId="11">#REF!</definedName>
    <definedName name="_PR711" localSheetId="6">#REF!</definedName>
    <definedName name="_PR711">#REF!</definedName>
    <definedName name="_PR719" localSheetId="8">#REF!</definedName>
    <definedName name="_PR719" localSheetId="11">#REF!</definedName>
    <definedName name="_PR719" localSheetId="6">#REF!</definedName>
    <definedName name="_PR719">#REF!</definedName>
    <definedName name="_PR720" localSheetId="8">#REF!</definedName>
    <definedName name="_PR720" localSheetId="11">#REF!</definedName>
    <definedName name="_PR720" localSheetId="6">#REF!</definedName>
    <definedName name="_PR720">#REF!</definedName>
    <definedName name="_PR819" localSheetId="8">#REF!</definedName>
    <definedName name="_PR819" localSheetId="11">#REF!</definedName>
    <definedName name="_PR819" localSheetId="6">#REF!</definedName>
    <definedName name="_PR819">#REF!</definedName>
    <definedName name="_PR947" localSheetId="8">#REF!</definedName>
    <definedName name="_PR947" localSheetId="11">#REF!</definedName>
    <definedName name="_PR947" localSheetId="6">#REF!</definedName>
    <definedName name="_PR947">#REF!</definedName>
    <definedName name="_PRE010201" localSheetId="8">#REF!</definedName>
    <definedName name="_PRE010201" localSheetId="11">#REF!</definedName>
    <definedName name="_PRE010201" localSheetId="6">#REF!</definedName>
    <definedName name="_PRE010201">#REF!</definedName>
    <definedName name="_PRE010202" localSheetId="8">#REF!</definedName>
    <definedName name="_PRE010202" localSheetId="11">#REF!</definedName>
    <definedName name="_PRE010202" localSheetId="6">#REF!</definedName>
    <definedName name="_PRE010202">#REF!</definedName>
    <definedName name="_PRE010205" localSheetId="8">#REF!</definedName>
    <definedName name="_PRE010205" localSheetId="11">#REF!</definedName>
    <definedName name="_PRE010205" localSheetId="6">#REF!</definedName>
    <definedName name="_PRE010205">#REF!</definedName>
    <definedName name="_PRE010206" localSheetId="8">#REF!</definedName>
    <definedName name="_PRE010206" localSheetId="11">#REF!</definedName>
    <definedName name="_PRE010206" localSheetId="6">#REF!</definedName>
    <definedName name="_PRE010206">#REF!</definedName>
    <definedName name="_PRE010210" localSheetId="8">#REF!</definedName>
    <definedName name="_PRE010210" localSheetId="11">#REF!</definedName>
    <definedName name="_PRE010210" localSheetId="6">#REF!</definedName>
    <definedName name="_PRE010210">#REF!</definedName>
    <definedName name="_PRE010301" localSheetId="8">#REF!</definedName>
    <definedName name="_PRE010301" localSheetId="11">#REF!</definedName>
    <definedName name="_PRE010301" localSheetId="6">#REF!</definedName>
    <definedName name="_PRE010301">#REF!</definedName>
    <definedName name="_PRE010401" localSheetId="8">#REF!</definedName>
    <definedName name="_PRE010401" localSheetId="11">#REF!</definedName>
    <definedName name="_PRE010401" localSheetId="6">#REF!</definedName>
    <definedName name="_PRE010401">#REF!</definedName>
    <definedName name="_PRE010402" localSheetId="8">#REF!</definedName>
    <definedName name="_PRE010402" localSheetId="11">#REF!</definedName>
    <definedName name="_PRE010402" localSheetId="6">#REF!</definedName>
    <definedName name="_PRE010402">#REF!</definedName>
    <definedName name="_PRE010407" localSheetId="8">#REF!</definedName>
    <definedName name="_PRE010407" localSheetId="11">#REF!</definedName>
    <definedName name="_PRE010407" localSheetId="6">#REF!</definedName>
    <definedName name="_PRE010407">#REF!</definedName>
    <definedName name="_PRE010413" localSheetId="8">#REF!</definedName>
    <definedName name="_PRE010413" localSheetId="11">#REF!</definedName>
    <definedName name="_PRE010413" localSheetId="6">#REF!</definedName>
    <definedName name="_PRE010413">#REF!</definedName>
    <definedName name="_PRE010501" localSheetId="8">#REF!</definedName>
    <definedName name="_PRE010501" localSheetId="11">#REF!</definedName>
    <definedName name="_PRE010501" localSheetId="6">#REF!</definedName>
    <definedName name="_PRE010501">#REF!</definedName>
    <definedName name="_PRE010503" localSheetId="8">#REF!</definedName>
    <definedName name="_PRE010503" localSheetId="11">#REF!</definedName>
    <definedName name="_PRE010503" localSheetId="6">#REF!</definedName>
    <definedName name="_PRE010503">#REF!</definedName>
    <definedName name="_PRE010505" localSheetId="8">#REF!</definedName>
    <definedName name="_PRE010505" localSheetId="11">#REF!</definedName>
    <definedName name="_PRE010505" localSheetId="6">#REF!</definedName>
    <definedName name="_PRE010505">#REF!</definedName>
    <definedName name="_PRE010509" localSheetId="8">#REF!</definedName>
    <definedName name="_PRE010509" localSheetId="11">#REF!</definedName>
    <definedName name="_PRE010509" localSheetId="6">#REF!</definedName>
    <definedName name="_PRE010509">#REF!</definedName>
    <definedName name="_PRE010512" localSheetId="8">#REF!</definedName>
    <definedName name="_PRE010512" localSheetId="11">#REF!</definedName>
    <definedName name="_PRE010512" localSheetId="6">#REF!</definedName>
    <definedName name="_PRE010512">#REF!</definedName>
    <definedName name="_PRE010518" localSheetId="8">#REF!</definedName>
    <definedName name="_PRE010518" localSheetId="11">#REF!</definedName>
    <definedName name="_PRE010518" localSheetId="6">#REF!</definedName>
    <definedName name="_PRE010518">#REF!</definedName>
    <definedName name="_PRE010519" localSheetId="8">#REF!</definedName>
    <definedName name="_PRE010519" localSheetId="11">#REF!</definedName>
    <definedName name="_PRE010519" localSheetId="6">#REF!</definedName>
    <definedName name="_PRE010519">#REF!</definedName>
    <definedName name="_PRE010521" localSheetId="8">#REF!</definedName>
    <definedName name="_PRE010521" localSheetId="11">#REF!</definedName>
    <definedName name="_PRE010521" localSheetId="6">#REF!</definedName>
    <definedName name="_PRE010521">#REF!</definedName>
    <definedName name="_PRE010523" localSheetId="8">#REF!</definedName>
    <definedName name="_PRE010523" localSheetId="11">#REF!</definedName>
    <definedName name="_PRE010523" localSheetId="6">#REF!</definedName>
    <definedName name="_PRE010523">#REF!</definedName>
    <definedName name="_PRE010532" localSheetId="8">#REF!</definedName>
    <definedName name="_PRE010532" localSheetId="11">#REF!</definedName>
    <definedName name="_PRE010532" localSheetId="6">#REF!</definedName>
    <definedName name="_PRE010532">#REF!</definedName>
    <definedName name="_PRE010533" localSheetId="8">#REF!</definedName>
    <definedName name="_PRE010533" localSheetId="11">#REF!</definedName>
    <definedName name="_PRE010533" localSheetId="6">#REF!</definedName>
    <definedName name="_PRE010533">#REF!</definedName>
    <definedName name="_PRE010536" localSheetId="8">#REF!</definedName>
    <definedName name="_PRE010536" localSheetId="11">#REF!</definedName>
    <definedName name="_PRE010536" localSheetId="6">#REF!</definedName>
    <definedName name="_PRE010536">#REF!</definedName>
    <definedName name="_PRE010701" localSheetId="8">#REF!</definedName>
    <definedName name="_PRE010701" localSheetId="11">#REF!</definedName>
    <definedName name="_PRE010701" localSheetId="6">#REF!</definedName>
    <definedName name="_PRE010701">#REF!</definedName>
    <definedName name="_PRE010703" localSheetId="8">#REF!</definedName>
    <definedName name="_PRE010703" localSheetId="11">#REF!</definedName>
    <definedName name="_PRE010703" localSheetId="6">#REF!</definedName>
    <definedName name="_PRE010703">#REF!</definedName>
    <definedName name="_PRE010705" localSheetId="8">#REF!</definedName>
    <definedName name="_PRE010705" localSheetId="11">#REF!</definedName>
    <definedName name="_PRE010705" localSheetId="6">#REF!</definedName>
    <definedName name="_PRE010705">#REF!</definedName>
    <definedName name="_PRE010708" localSheetId="8">#REF!</definedName>
    <definedName name="_PRE010708" localSheetId="11">#REF!</definedName>
    <definedName name="_PRE010708" localSheetId="6">#REF!</definedName>
    <definedName name="_PRE010708">#REF!</definedName>
    <definedName name="_PRE010710" localSheetId="8">#REF!</definedName>
    <definedName name="_PRE010710" localSheetId="11">#REF!</definedName>
    <definedName name="_PRE010710" localSheetId="6">#REF!</definedName>
    <definedName name="_PRE010710">#REF!</definedName>
    <definedName name="_PRE010712" localSheetId="8">#REF!</definedName>
    <definedName name="_PRE010712" localSheetId="11">#REF!</definedName>
    <definedName name="_PRE010712" localSheetId="6">#REF!</definedName>
    <definedName name="_PRE010712">#REF!</definedName>
    <definedName name="_PRE010717" localSheetId="8">#REF!</definedName>
    <definedName name="_PRE010717" localSheetId="11">#REF!</definedName>
    <definedName name="_PRE010717" localSheetId="6">#REF!</definedName>
    <definedName name="_PRE010717">#REF!</definedName>
    <definedName name="_PRE010718" localSheetId="8">#REF!</definedName>
    <definedName name="_PRE010718" localSheetId="11">#REF!</definedName>
    <definedName name="_PRE010718" localSheetId="6">#REF!</definedName>
    <definedName name="_PRE010718">#REF!</definedName>
    <definedName name="_PRE020201" localSheetId="8">#REF!</definedName>
    <definedName name="_PRE020201" localSheetId="11">#REF!</definedName>
    <definedName name="_PRE020201" localSheetId="6">#REF!</definedName>
    <definedName name="_PRE020201">#REF!</definedName>
    <definedName name="_PRE020205" localSheetId="8">#REF!</definedName>
    <definedName name="_PRE020205" localSheetId="11">#REF!</definedName>
    <definedName name="_PRE020205" localSheetId="6">#REF!</definedName>
    <definedName name="_PRE020205">#REF!</definedName>
    <definedName name="_PRE020211" localSheetId="8">#REF!</definedName>
    <definedName name="_PRE020211" localSheetId="11">#REF!</definedName>
    <definedName name="_PRE020211" localSheetId="6">#REF!</definedName>
    <definedName name="_PRE020211">#REF!</definedName>
    <definedName name="_PRE020217" localSheetId="8">#REF!</definedName>
    <definedName name="_PRE020217" localSheetId="11">#REF!</definedName>
    <definedName name="_PRE020217" localSheetId="6">#REF!</definedName>
    <definedName name="_PRE020217">#REF!</definedName>
    <definedName name="_PRE030102" localSheetId="8">#REF!</definedName>
    <definedName name="_PRE030102" localSheetId="11">#REF!</definedName>
    <definedName name="_PRE030102" localSheetId="6">#REF!</definedName>
    <definedName name="_PRE030102">#REF!</definedName>
    <definedName name="_PRE030201" localSheetId="8">#REF!</definedName>
    <definedName name="_PRE030201" localSheetId="11">#REF!</definedName>
    <definedName name="_PRE030201" localSheetId="6">#REF!</definedName>
    <definedName name="_PRE030201">#REF!</definedName>
    <definedName name="_PRE030303" localSheetId="8">#REF!</definedName>
    <definedName name="_PRE030303" localSheetId="11">#REF!</definedName>
    <definedName name="_PRE030303" localSheetId="6">#REF!</definedName>
    <definedName name="_PRE030303">#REF!</definedName>
    <definedName name="_PRE030317" localSheetId="8">#REF!</definedName>
    <definedName name="_PRE030317" localSheetId="11">#REF!</definedName>
    <definedName name="_PRE030317" localSheetId="6">#REF!</definedName>
    <definedName name="_PRE030317">#REF!</definedName>
    <definedName name="_PRE040101" localSheetId="8">#REF!</definedName>
    <definedName name="_PRE040101" localSheetId="11">#REF!</definedName>
    <definedName name="_PRE040101" localSheetId="6">#REF!</definedName>
    <definedName name="_PRE040101">#REF!</definedName>
    <definedName name="_PRE040202" localSheetId="8">#REF!</definedName>
    <definedName name="_PRE040202" localSheetId="11">#REF!</definedName>
    <definedName name="_PRE040202" localSheetId="6">#REF!</definedName>
    <definedName name="_PRE040202">#REF!</definedName>
    <definedName name="_PRE050103" localSheetId="8">#REF!</definedName>
    <definedName name="_PRE050103" localSheetId="11">#REF!</definedName>
    <definedName name="_PRE050103" localSheetId="6">#REF!</definedName>
    <definedName name="_PRE050103">#REF!</definedName>
    <definedName name="_PRE050207" localSheetId="8">#REF!</definedName>
    <definedName name="_PRE050207" localSheetId="11">#REF!</definedName>
    <definedName name="_PRE050207" localSheetId="6">#REF!</definedName>
    <definedName name="_PRE050207">#REF!</definedName>
    <definedName name="_PRE060101" localSheetId="8">#REF!</definedName>
    <definedName name="_PRE060101" localSheetId="11">#REF!</definedName>
    <definedName name="_PRE060101" localSheetId="6">#REF!</definedName>
    <definedName name="_PRE060101">#REF!</definedName>
    <definedName name="_PRE080101" localSheetId="8">#REF!</definedName>
    <definedName name="_PRE080101" localSheetId="11">#REF!</definedName>
    <definedName name="_PRE080101" localSheetId="6">#REF!</definedName>
    <definedName name="_PRE080101">#REF!</definedName>
    <definedName name="_PRE080310" localSheetId="8">#REF!</definedName>
    <definedName name="_PRE080310" localSheetId="11">#REF!</definedName>
    <definedName name="_PRE080310" localSheetId="6">#REF!</definedName>
    <definedName name="_PRE080310">#REF!</definedName>
    <definedName name="_PRE090101" localSheetId="8">#REF!</definedName>
    <definedName name="_PRE090101" localSheetId="11">#REF!</definedName>
    <definedName name="_PRE090101" localSheetId="6">#REF!</definedName>
    <definedName name="_PRE090101">#REF!</definedName>
    <definedName name="_PRE100302" localSheetId="8">#REF!</definedName>
    <definedName name="_PRE100302" localSheetId="11">#REF!</definedName>
    <definedName name="_PRE100302" localSheetId="6">#REF!</definedName>
    <definedName name="_PRE100302">#REF!</definedName>
    <definedName name="_PRE110101" localSheetId="8">#REF!</definedName>
    <definedName name="_PRE110101" localSheetId="11">#REF!</definedName>
    <definedName name="_PRE110101" localSheetId="6">#REF!</definedName>
    <definedName name="_PRE110101">#REF!</definedName>
    <definedName name="_PRE110104" localSheetId="8">#REF!</definedName>
    <definedName name="_PRE110104" localSheetId="11">#REF!</definedName>
    <definedName name="_PRE110104" localSheetId="6">#REF!</definedName>
    <definedName name="_PRE110104">#REF!</definedName>
    <definedName name="_PRE110107" localSheetId="8">#REF!</definedName>
    <definedName name="_PRE110107" localSheetId="11">#REF!</definedName>
    <definedName name="_PRE110107" localSheetId="6">#REF!</definedName>
    <definedName name="_PRE110107">#REF!</definedName>
    <definedName name="_PRE120101" localSheetId="8">#REF!</definedName>
    <definedName name="_PRE120101" localSheetId="11">#REF!</definedName>
    <definedName name="_PRE120101" localSheetId="6">#REF!</definedName>
    <definedName name="_PRE120101">#REF!</definedName>
    <definedName name="_PRE120105" localSheetId="8">#REF!</definedName>
    <definedName name="_PRE120105" localSheetId="11">#REF!</definedName>
    <definedName name="_PRE120105" localSheetId="6">#REF!</definedName>
    <definedName name="_PRE120105">#REF!</definedName>
    <definedName name="_PRE120106" localSheetId="8">#REF!</definedName>
    <definedName name="_PRE120106" localSheetId="11">#REF!</definedName>
    <definedName name="_PRE120106" localSheetId="6">#REF!</definedName>
    <definedName name="_PRE120106">#REF!</definedName>
    <definedName name="_PRE120107" localSheetId="8">#REF!</definedName>
    <definedName name="_PRE120107" localSheetId="11">#REF!</definedName>
    <definedName name="_PRE120107" localSheetId="6">#REF!</definedName>
    <definedName name="_PRE120107">#REF!</definedName>
    <definedName name="_PRE120110" localSheetId="8">#REF!</definedName>
    <definedName name="_PRE120110" localSheetId="11">#REF!</definedName>
    <definedName name="_PRE120110" localSheetId="6">#REF!</definedName>
    <definedName name="_PRE120110">#REF!</definedName>
    <definedName name="_PRE120150" localSheetId="8">#REF!</definedName>
    <definedName name="_PRE120150" localSheetId="11">#REF!</definedName>
    <definedName name="_PRE120150" localSheetId="6">#REF!</definedName>
    <definedName name="_PRE120150">#REF!</definedName>
    <definedName name="_PRE130101" localSheetId="8">#REF!</definedName>
    <definedName name="_PRE130101" localSheetId="11">#REF!</definedName>
    <definedName name="_PRE130101" localSheetId="6">#REF!</definedName>
    <definedName name="_PRE130101">#REF!</definedName>
    <definedName name="_PRE130103" localSheetId="8">#REF!</definedName>
    <definedName name="_PRE130103" localSheetId="11">#REF!</definedName>
    <definedName name="_PRE130103" localSheetId="6">#REF!</definedName>
    <definedName name="_PRE130103">#REF!</definedName>
    <definedName name="_PRE130304" localSheetId="8">#REF!</definedName>
    <definedName name="_PRE130304" localSheetId="11">#REF!</definedName>
    <definedName name="_PRE130304" localSheetId="6">#REF!</definedName>
    <definedName name="_PRE130304">#REF!</definedName>
    <definedName name="_PRE130401" localSheetId="8">#REF!</definedName>
    <definedName name="_PRE130401" localSheetId="11">#REF!</definedName>
    <definedName name="_PRE130401" localSheetId="6">#REF!</definedName>
    <definedName name="_PRE130401">#REF!</definedName>
    <definedName name="_PRE140102" localSheetId="8">#REF!</definedName>
    <definedName name="_PRE140102" localSheetId="11">#REF!</definedName>
    <definedName name="_PRE140102" localSheetId="6">#REF!</definedName>
    <definedName name="_PRE140102">#REF!</definedName>
    <definedName name="_PRE140109" localSheetId="8">#REF!</definedName>
    <definedName name="_PRE140109" localSheetId="11">#REF!</definedName>
    <definedName name="_PRE140109" localSheetId="6">#REF!</definedName>
    <definedName name="_PRE140109">#REF!</definedName>
    <definedName name="_PRE140113" localSheetId="8">#REF!</definedName>
    <definedName name="_PRE140113" localSheetId="11">#REF!</definedName>
    <definedName name="_PRE140113" localSheetId="6">#REF!</definedName>
    <definedName name="_PRE140113">#REF!</definedName>
    <definedName name="_PRE140122" localSheetId="8">#REF!</definedName>
    <definedName name="_PRE140122" localSheetId="11">#REF!</definedName>
    <definedName name="_PRE140122" localSheetId="6">#REF!</definedName>
    <definedName name="_PRE140122">#REF!</definedName>
    <definedName name="_PRE140126" localSheetId="8">#REF!</definedName>
    <definedName name="_PRE140126" localSheetId="11">#REF!</definedName>
    <definedName name="_PRE140126" localSheetId="6">#REF!</definedName>
    <definedName name="_PRE140126">#REF!</definedName>
    <definedName name="_PRE140129" localSheetId="8">#REF!</definedName>
    <definedName name="_PRE140129" localSheetId="11">#REF!</definedName>
    <definedName name="_PRE140129" localSheetId="6">#REF!</definedName>
    <definedName name="_PRE140129">#REF!</definedName>
    <definedName name="_PRE140135" localSheetId="8">#REF!</definedName>
    <definedName name="_PRE140135" localSheetId="11">#REF!</definedName>
    <definedName name="_PRE140135" localSheetId="6">#REF!</definedName>
    <definedName name="_PRE140135">#REF!</definedName>
    <definedName name="_PRE140143" localSheetId="8">#REF!</definedName>
    <definedName name="_PRE140143" localSheetId="11">#REF!</definedName>
    <definedName name="_PRE140143" localSheetId="6">#REF!</definedName>
    <definedName name="_PRE140143">#REF!</definedName>
    <definedName name="_PRE140145" localSheetId="8">#REF!</definedName>
    <definedName name="_PRE140145" localSheetId="11">#REF!</definedName>
    <definedName name="_PRE140145" localSheetId="6">#REF!</definedName>
    <definedName name="_PRE140145">#REF!</definedName>
    <definedName name="_PRE150130" localSheetId="8">#REF!</definedName>
    <definedName name="_PRE150130" localSheetId="11">#REF!</definedName>
    <definedName name="_PRE150130" localSheetId="6">#REF!</definedName>
    <definedName name="_PRE150130">#REF!</definedName>
    <definedName name="_PRE170101" localSheetId="8">#REF!</definedName>
    <definedName name="_PRE170101" localSheetId="11">#REF!</definedName>
    <definedName name="_PRE170101" localSheetId="6">#REF!</definedName>
    <definedName name="_PRE170101">#REF!</definedName>
    <definedName name="_PRE170102" localSheetId="8">#REF!</definedName>
    <definedName name="_PRE170102" localSheetId="11">#REF!</definedName>
    <definedName name="_PRE170102" localSheetId="6">#REF!</definedName>
    <definedName name="_PRE170102">#REF!</definedName>
    <definedName name="_PRE170103" localSheetId="8">#REF!</definedName>
    <definedName name="_PRE170103" localSheetId="11">#REF!</definedName>
    <definedName name="_PRE170103" localSheetId="6">#REF!</definedName>
    <definedName name="_PRE170103">#REF!</definedName>
    <definedName name="_PTB10" localSheetId="8">#REF!</definedName>
    <definedName name="_PTB10" localSheetId="11">#REF!</definedName>
    <definedName name="_PTB10" localSheetId="6">#REF!</definedName>
    <definedName name="_PTB10">#REF!</definedName>
    <definedName name="_QUA010201" localSheetId="8">#REF!</definedName>
    <definedName name="_QUA010201" localSheetId="11">#REF!</definedName>
    <definedName name="_QUA010201" localSheetId="6">#REF!</definedName>
    <definedName name="_QUA010201">#REF!</definedName>
    <definedName name="_QUA010202" localSheetId="8">#REF!</definedName>
    <definedName name="_QUA010202" localSheetId="11">#REF!</definedName>
    <definedName name="_QUA010202" localSheetId="6">#REF!</definedName>
    <definedName name="_QUA010202">#REF!</definedName>
    <definedName name="_QUA010205" localSheetId="8">#REF!</definedName>
    <definedName name="_QUA010205" localSheetId="11">#REF!</definedName>
    <definedName name="_QUA010205" localSheetId="6">#REF!</definedName>
    <definedName name="_QUA010205">#REF!</definedName>
    <definedName name="_QUA010206" localSheetId="8">#REF!</definedName>
    <definedName name="_QUA010206" localSheetId="11">#REF!</definedName>
    <definedName name="_QUA010206" localSheetId="6">#REF!</definedName>
    <definedName name="_QUA010206">#REF!</definedName>
    <definedName name="_QUA010210" localSheetId="8">#REF!</definedName>
    <definedName name="_QUA010210" localSheetId="11">#REF!</definedName>
    <definedName name="_QUA010210" localSheetId="6">#REF!</definedName>
    <definedName name="_QUA010210">#REF!</definedName>
    <definedName name="_QUA010301" localSheetId="8">#REF!</definedName>
    <definedName name="_QUA010301" localSheetId="11">#REF!</definedName>
    <definedName name="_QUA010301" localSheetId="6">#REF!</definedName>
    <definedName name="_QUA010301">#REF!</definedName>
    <definedName name="_QUA010401" localSheetId="8">#REF!</definedName>
    <definedName name="_QUA010401" localSheetId="11">#REF!</definedName>
    <definedName name="_QUA010401" localSheetId="6">#REF!</definedName>
    <definedName name="_QUA010401">#REF!</definedName>
    <definedName name="_QUA010402" localSheetId="8">#REF!</definedName>
    <definedName name="_QUA010402" localSheetId="11">#REF!</definedName>
    <definedName name="_QUA010402" localSheetId="6">#REF!</definedName>
    <definedName name="_QUA010402">#REF!</definedName>
    <definedName name="_QUA010407" localSheetId="8">#REF!</definedName>
    <definedName name="_QUA010407" localSheetId="11">#REF!</definedName>
    <definedName name="_QUA010407" localSheetId="6">#REF!</definedName>
    <definedName name="_QUA010407">#REF!</definedName>
    <definedName name="_QUA010413" localSheetId="8">#REF!</definedName>
    <definedName name="_QUA010413" localSheetId="11">#REF!</definedName>
    <definedName name="_QUA010413" localSheetId="6">#REF!</definedName>
    <definedName name="_QUA010413">#REF!</definedName>
    <definedName name="_QUA010501" localSheetId="8">#REF!</definedName>
    <definedName name="_QUA010501" localSheetId="11">#REF!</definedName>
    <definedName name="_QUA010501" localSheetId="6">#REF!</definedName>
    <definedName name="_QUA010501">#REF!</definedName>
    <definedName name="_QUA010503" localSheetId="8">#REF!</definedName>
    <definedName name="_QUA010503" localSheetId="11">#REF!</definedName>
    <definedName name="_QUA010503" localSheetId="6">#REF!</definedName>
    <definedName name="_QUA010503">#REF!</definedName>
    <definedName name="_QUA010505" localSheetId="8">#REF!</definedName>
    <definedName name="_QUA010505" localSheetId="11">#REF!</definedName>
    <definedName name="_QUA010505" localSheetId="6">#REF!</definedName>
    <definedName name="_QUA010505">#REF!</definedName>
    <definedName name="_QUA010509" localSheetId="8">#REF!</definedName>
    <definedName name="_QUA010509" localSheetId="11">#REF!</definedName>
    <definedName name="_QUA010509" localSheetId="6">#REF!</definedName>
    <definedName name="_QUA010509">#REF!</definedName>
    <definedName name="_QUA010512" localSheetId="8">#REF!</definedName>
    <definedName name="_QUA010512" localSheetId="11">#REF!</definedName>
    <definedName name="_QUA010512" localSheetId="6">#REF!</definedName>
    <definedName name="_QUA010512">#REF!</definedName>
    <definedName name="_QUA010518" localSheetId="8">#REF!</definedName>
    <definedName name="_QUA010518" localSheetId="11">#REF!</definedName>
    <definedName name="_QUA010518" localSheetId="6">#REF!</definedName>
    <definedName name="_QUA010518">#REF!</definedName>
    <definedName name="_QUA010519" localSheetId="8">#REF!</definedName>
    <definedName name="_QUA010519" localSheetId="11">#REF!</definedName>
    <definedName name="_QUA010519" localSheetId="6">#REF!</definedName>
    <definedName name="_QUA010519">#REF!</definedName>
    <definedName name="_QUA010521" localSheetId="8">#REF!</definedName>
    <definedName name="_QUA010521" localSheetId="11">#REF!</definedName>
    <definedName name="_QUA010521" localSheetId="6">#REF!</definedName>
    <definedName name="_QUA010521">#REF!</definedName>
    <definedName name="_QUA010523" localSheetId="8">#REF!</definedName>
    <definedName name="_QUA010523" localSheetId="11">#REF!</definedName>
    <definedName name="_QUA010523" localSheetId="6">#REF!</definedName>
    <definedName name="_QUA010523">#REF!</definedName>
    <definedName name="_QUA010532" localSheetId="8">#REF!</definedName>
    <definedName name="_QUA010532" localSheetId="11">#REF!</definedName>
    <definedName name="_QUA010532" localSheetId="6">#REF!</definedName>
    <definedName name="_QUA010532">#REF!</definedName>
    <definedName name="_QUA010533" localSheetId="8">#REF!</definedName>
    <definedName name="_QUA010533" localSheetId="11">#REF!</definedName>
    <definedName name="_QUA010533" localSheetId="6">#REF!</definedName>
    <definedName name="_QUA010533">#REF!</definedName>
    <definedName name="_QUA010536" localSheetId="8">#REF!</definedName>
    <definedName name="_QUA010536" localSheetId="11">#REF!</definedName>
    <definedName name="_QUA010536" localSheetId="6">#REF!</definedName>
    <definedName name="_QUA010536">#REF!</definedName>
    <definedName name="_QUA010701" localSheetId="8">#REF!</definedName>
    <definedName name="_QUA010701" localSheetId="11">#REF!</definedName>
    <definedName name="_QUA010701" localSheetId="6">#REF!</definedName>
    <definedName name="_QUA010701">#REF!</definedName>
    <definedName name="_QUA010703" localSheetId="8">#REF!</definedName>
    <definedName name="_QUA010703" localSheetId="11">#REF!</definedName>
    <definedName name="_QUA010703" localSheetId="6">#REF!</definedName>
    <definedName name="_QUA010703">#REF!</definedName>
    <definedName name="_QUA010705" localSheetId="8">#REF!</definedName>
    <definedName name="_QUA010705" localSheetId="11">#REF!</definedName>
    <definedName name="_QUA010705" localSheetId="6">#REF!</definedName>
    <definedName name="_QUA010705">#REF!</definedName>
    <definedName name="_QUA010708" localSheetId="8">#REF!</definedName>
    <definedName name="_QUA010708" localSheetId="11">#REF!</definedName>
    <definedName name="_QUA010708" localSheetId="6">#REF!</definedName>
    <definedName name="_QUA010708">#REF!</definedName>
    <definedName name="_QUA010710" localSheetId="8">#REF!</definedName>
    <definedName name="_QUA010710" localSheetId="11">#REF!</definedName>
    <definedName name="_QUA010710" localSheetId="6">#REF!</definedName>
    <definedName name="_QUA010710">#REF!</definedName>
    <definedName name="_QUA010712" localSheetId="8">#REF!</definedName>
    <definedName name="_QUA010712" localSheetId="11">#REF!</definedName>
    <definedName name="_QUA010712" localSheetId="6">#REF!</definedName>
    <definedName name="_QUA010712">#REF!</definedName>
    <definedName name="_QUA010717" localSheetId="8">#REF!</definedName>
    <definedName name="_QUA010717" localSheetId="11">#REF!</definedName>
    <definedName name="_QUA010717" localSheetId="6">#REF!</definedName>
    <definedName name="_QUA010717">#REF!</definedName>
    <definedName name="_QUA010718" localSheetId="8">#REF!</definedName>
    <definedName name="_QUA010718" localSheetId="11">#REF!</definedName>
    <definedName name="_QUA010718" localSheetId="6">#REF!</definedName>
    <definedName name="_QUA010718">#REF!</definedName>
    <definedName name="_QUA020201" localSheetId="8">#REF!</definedName>
    <definedName name="_QUA020201" localSheetId="11">#REF!</definedName>
    <definedName name="_QUA020201" localSheetId="6">#REF!</definedName>
    <definedName name="_QUA020201">#REF!</definedName>
    <definedName name="_QUA020205" localSheetId="8">#REF!</definedName>
    <definedName name="_QUA020205" localSheetId="11">#REF!</definedName>
    <definedName name="_QUA020205" localSheetId="6">#REF!</definedName>
    <definedName name="_QUA020205">#REF!</definedName>
    <definedName name="_QUA020211" localSheetId="8">#REF!</definedName>
    <definedName name="_QUA020211" localSheetId="11">#REF!</definedName>
    <definedName name="_QUA020211" localSheetId="6">#REF!</definedName>
    <definedName name="_QUA020211">#REF!</definedName>
    <definedName name="_QUA020217" localSheetId="8">#REF!</definedName>
    <definedName name="_QUA020217" localSheetId="11">#REF!</definedName>
    <definedName name="_QUA020217" localSheetId="6">#REF!</definedName>
    <definedName name="_QUA020217">#REF!</definedName>
    <definedName name="_QUA030102" localSheetId="8">#REF!</definedName>
    <definedName name="_QUA030102" localSheetId="11">#REF!</definedName>
    <definedName name="_QUA030102" localSheetId="6">#REF!</definedName>
    <definedName name="_QUA030102">#REF!</definedName>
    <definedName name="_QUA030201" localSheetId="8">#REF!</definedName>
    <definedName name="_QUA030201" localSheetId="11">#REF!</definedName>
    <definedName name="_QUA030201" localSheetId="6">#REF!</definedName>
    <definedName name="_QUA030201">#REF!</definedName>
    <definedName name="_QUA030303" localSheetId="8">#REF!</definedName>
    <definedName name="_QUA030303" localSheetId="11">#REF!</definedName>
    <definedName name="_QUA030303" localSheetId="6">#REF!</definedName>
    <definedName name="_QUA030303">#REF!</definedName>
    <definedName name="_QUA030317" localSheetId="8">#REF!</definedName>
    <definedName name="_QUA030317" localSheetId="11">#REF!</definedName>
    <definedName name="_QUA030317" localSheetId="6">#REF!</definedName>
    <definedName name="_QUA030317">#REF!</definedName>
    <definedName name="_QUA040101" localSheetId="8">#REF!</definedName>
    <definedName name="_QUA040101" localSheetId="11">#REF!</definedName>
    <definedName name="_QUA040101" localSheetId="6">#REF!</definedName>
    <definedName name="_QUA040101">#REF!</definedName>
    <definedName name="_QUA040202" localSheetId="8">#REF!</definedName>
    <definedName name="_QUA040202" localSheetId="11">#REF!</definedName>
    <definedName name="_QUA040202" localSheetId="6">#REF!</definedName>
    <definedName name="_QUA040202">#REF!</definedName>
    <definedName name="_QUA050103" localSheetId="8">#REF!</definedName>
    <definedName name="_QUA050103" localSheetId="11">#REF!</definedName>
    <definedName name="_QUA050103" localSheetId="6">#REF!</definedName>
    <definedName name="_QUA050103">#REF!</definedName>
    <definedName name="_QUA050207" localSheetId="8">#REF!</definedName>
    <definedName name="_QUA050207" localSheetId="11">#REF!</definedName>
    <definedName name="_QUA050207" localSheetId="6">#REF!</definedName>
    <definedName name="_QUA050207">#REF!</definedName>
    <definedName name="_QUA060101" localSheetId="8">#REF!</definedName>
    <definedName name="_QUA060101" localSheetId="11">#REF!</definedName>
    <definedName name="_QUA060101" localSheetId="6">#REF!</definedName>
    <definedName name="_QUA060101">#REF!</definedName>
    <definedName name="_QUA080101" localSheetId="8">#REF!</definedName>
    <definedName name="_QUA080101" localSheetId="11">#REF!</definedName>
    <definedName name="_QUA080101" localSheetId="6">#REF!</definedName>
    <definedName name="_QUA080101">#REF!</definedName>
    <definedName name="_QUA080310" localSheetId="8">#REF!</definedName>
    <definedName name="_QUA080310" localSheetId="11">#REF!</definedName>
    <definedName name="_QUA080310" localSheetId="6">#REF!</definedName>
    <definedName name="_QUA080310">#REF!</definedName>
    <definedName name="_QUA090101" localSheetId="8">#REF!</definedName>
    <definedName name="_QUA090101" localSheetId="11">#REF!</definedName>
    <definedName name="_QUA090101" localSheetId="6">#REF!</definedName>
    <definedName name="_QUA090101">#REF!</definedName>
    <definedName name="_QUA100302" localSheetId="8">#REF!</definedName>
    <definedName name="_QUA100302" localSheetId="11">#REF!</definedName>
    <definedName name="_QUA100302" localSheetId="6">#REF!</definedName>
    <definedName name="_QUA100302">#REF!</definedName>
    <definedName name="_QUA110101" localSheetId="8">#REF!</definedName>
    <definedName name="_QUA110101" localSheetId="11">#REF!</definedName>
    <definedName name="_QUA110101" localSheetId="6">#REF!</definedName>
    <definedName name="_QUA110101">#REF!</definedName>
    <definedName name="_QUA110104" localSheetId="8">#REF!</definedName>
    <definedName name="_QUA110104" localSheetId="11">#REF!</definedName>
    <definedName name="_QUA110104" localSheetId="6">#REF!</definedName>
    <definedName name="_QUA110104">#REF!</definedName>
    <definedName name="_QUA110107" localSheetId="8">#REF!</definedName>
    <definedName name="_QUA110107" localSheetId="11">#REF!</definedName>
    <definedName name="_QUA110107" localSheetId="6">#REF!</definedName>
    <definedName name="_QUA110107">#REF!</definedName>
    <definedName name="_QUA120101" localSheetId="8">#REF!</definedName>
    <definedName name="_QUA120101" localSheetId="11">#REF!</definedName>
    <definedName name="_QUA120101" localSheetId="6">#REF!</definedName>
    <definedName name="_QUA120101">#REF!</definedName>
    <definedName name="_QUA120105" localSheetId="8">#REF!</definedName>
    <definedName name="_QUA120105" localSheetId="11">#REF!</definedName>
    <definedName name="_QUA120105" localSheetId="6">#REF!</definedName>
    <definedName name="_QUA120105">#REF!</definedName>
    <definedName name="_QUA120106" localSheetId="8">#REF!</definedName>
    <definedName name="_QUA120106" localSheetId="11">#REF!</definedName>
    <definedName name="_QUA120106" localSheetId="6">#REF!</definedName>
    <definedName name="_QUA120106">#REF!</definedName>
    <definedName name="_QUA120107" localSheetId="8">#REF!</definedName>
    <definedName name="_QUA120107" localSheetId="11">#REF!</definedName>
    <definedName name="_QUA120107" localSheetId="6">#REF!</definedName>
    <definedName name="_QUA120107">#REF!</definedName>
    <definedName name="_QUA120110" localSheetId="8">#REF!</definedName>
    <definedName name="_QUA120110" localSheetId="11">#REF!</definedName>
    <definedName name="_QUA120110" localSheetId="6">#REF!</definedName>
    <definedName name="_QUA120110">#REF!</definedName>
    <definedName name="_QUA120150" localSheetId="8">#REF!</definedName>
    <definedName name="_QUA120150" localSheetId="11">#REF!</definedName>
    <definedName name="_QUA120150" localSheetId="6">#REF!</definedName>
    <definedName name="_QUA120150">#REF!</definedName>
    <definedName name="_QUA130101" localSheetId="8">#REF!</definedName>
    <definedName name="_QUA130101" localSheetId="11">#REF!</definedName>
    <definedName name="_QUA130101" localSheetId="6">#REF!</definedName>
    <definedName name="_QUA130101">#REF!</definedName>
    <definedName name="_QUA130103" localSheetId="8">#REF!</definedName>
    <definedName name="_QUA130103" localSheetId="11">#REF!</definedName>
    <definedName name="_QUA130103" localSheetId="6">#REF!</definedName>
    <definedName name="_QUA130103">#REF!</definedName>
    <definedName name="_QUA130304" localSheetId="8">#REF!</definedName>
    <definedName name="_QUA130304" localSheetId="11">#REF!</definedName>
    <definedName name="_QUA130304" localSheetId="6">#REF!</definedName>
    <definedName name="_QUA130304">#REF!</definedName>
    <definedName name="_QUA130401" localSheetId="8">#REF!</definedName>
    <definedName name="_QUA130401" localSheetId="11">#REF!</definedName>
    <definedName name="_QUA130401" localSheetId="6">#REF!</definedName>
    <definedName name="_QUA130401">#REF!</definedName>
    <definedName name="_QUA140102" localSheetId="8">#REF!</definedName>
    <definedName name="_QUA140102" localSheetId="11">#REF!</definedName>
    <definedName name="_QUA140102" localSheetId="6">#REF!</definedName>
    <definedName name="_QUA140102">#REF!</definedName>
    <definedName name="_QUA140109" localSheetId="8">#REF!</definedName>
    <definedName name="_QUA140109" localSheetId="11">#REF!</definedName>
    <definedName name="_QUA140109" localSheetId="6">#REF!</definedName>
    <definedName name="_QUA140109">#REF!</definedName>
    <definedName name="_QUA140113" localSheetId="8">#REF!</definedName>
    <definedName name="_QUA140113" localSheetId="11">#REF!</definedName>
    <definedName name="_QUA140113" localSheetId="6">#REF!</definedName>
    <definedName name="_QUA140113">#REF!</definedName>
    <definedName name="_QUA140122" localSheetId="8">#REF!</definedName>
    <definedName name="_QUA140122" localSheetId="11">#REF!</definedName>
    <definedName name="_QUA140122" localSheetId="6">#REF!</definedName>
    <definedName name="_QUA140122">#REF!</definedName>
    <definedName name="_QUA140126" localSheetId="8">#REF!</definedName>
    <definedName name="_QUA140126" localSheetId="11">#REF!</definedName>
    <definedName name="_QUA140126" localSheetId="6">#REF!</definedName>
    <definedName name="_QUA140126">#REF!</definedName>
    <definedName name="_QUA140129" localSheetId="8">#REF!</definedName>
    <definedName name="_QUA140129" localSheetId="11">#REF!</definedName>
    <definedName name="_QUA140129" localSheetId="6">#REF!</definedName>
    <definedName name="_QUA140129">#REF!</definedName>
    <definedName name="_QUA140135" localSheetId="8">#REF!</definedName>
    <definedName name="_QUA140135" localSheetId="11">#REF!</definedName>
    <definedName name="_QUA140135" localSheetId="6">#REF!</definedName>
    <definedName name="_QUA140135">#REF!</definedName>
    <definedName name="_QUA140143" localSheetId="8">#REF!</definedName>
    <definedName name="_QUA140143" localSheetId="11">#REF!</definedName>
    <definedName name="_QUA140143" localSheetId="6">#REF!</definedName>
    <definedName name="_QUA140143">#REF!</definedName>
    <definedName name="_QUA140145" localSheetId="8">#REF!</definedName>
    <definedName name="_QUA140145" localSheetId="11">#REF!</definedName>
    <definedName name="_QUA140145" localSheetId="6">#REF!</definedName>
    <definedName name="_QUA140145">#REF!</definedName>
    <definedName name="_QUA150130" localSheetId="8">#REF!</definedName>
    <definedName name="_QUA150130" localSheetId="11">#REF!</definedName>
    <definedName name="_QUA150130" localSheetId="6">#REF!</definedName>
    <definedName name="_QUA150130">#REF!</definedName>
    <definedName name="_QUA170101" localSheetId="8">#REF!</definedName>
    <definedName name="_QUA170101" localSheetId="11">#REF!</definedName>
    <definedName name="_QUA170101" localSheetId="6">#REF!</definedName>
    <definedName name="_QUA170101">#REF!</definedName>
    <definedName name="_QUA170102" localSheetId="8">#REF!</definedName>
    <definedName name="_QUA170102" localSheetId="11">#REF!</definedName>
    <definedName name="_QUA170102" localSheetId="6">#REF!</definedName>
    <definedName name="_QUA170102">#REF!</definedName>
    <definedName name="_QUA170103" localSheetId="8">#REF!</definedName>
    <definedName name="_QUA170103" localSheetId="11">#REF!</definedName>
    <definedName name="_QUA170103" localSheetId="6">#REF!</definedName>
    <definedName name="_QUA170103">#REF!</definedName>
    <definedName name="_R" localSheetId="8">#REF!</definedName>
    <definedName name="_R" localSheetId="11">#REF!</definedName>
    <definedName name="_R" localSheetId="6">#REF!</definedName>
    <definedName name="_R">#REF!</definedName>
    <definedName name="_R_1" localSheetId="8">#REF!</definedName>
    <definedName name="_R_1" localSheetId="11">#REF!</definedName>
    <definedName name="_R_1" localSheetId="6">#REF!</definedName>
    <definedName name="_R_1">#REF!</definedName>
    <definedName name="_Rbv1" localSheetId="8">#REF!</definedName>
    <definedName name="_Rbv1" localSheetId="11">#REF!</definedName>
    <definedName name="_Rbv1" localSheetId="6">#REF!</definedName>
    <definedName name="_Rbv1">#REF!</definedName>
    <definedName name="_REA1.N10_" localSheetId="8">#REF!</definedName>
    <definedName name="_REA1.N10_" localSheetId="11">#REF!</definedName>
    <definedName name="_REA1.N10_" localSheetId="6">#REF!</definedName>
    <definedName name="_REA1.N10_">#REF!</definedName>
    <definedName name="_REC11100" localSheetId="8">#REF!</definedName>
    <definedName name="_REC11100" localSheetId="11">#REF!</definedName>
    <definedName name="_REC11100" localSheetId="6">#REF!</definedName>
    <definedName name="_REC11100">#REF!</definedName>
    <definedName name="_REC11110" localSheetId="8">#REF!</definedName>
    <definedName name="_REC11110" localSheetId="11">#REF!</definedName>
    <definedName name="_REC11110" localSheetId="6">#REF!</definedName>
    <definedName name="_REC11110">#REF!</definedName>
    <definedName name="_REC11115" localSheetId="8">#REF!</definedName>
    <definedName name="_REC11115" localSheetId="11">#REF!</definedName>
    <definedName name="_REC11115" localSheetId="6">#REF!</definedName>
    <definedName name="_REC11115">#REF!</definedName>
    <definedName name="_REC11125" localSheetId="8">#REF!</definedName>
    <definedName name="_REC11125" localSheetId="11">#REF!</definedName>
    <definedName name="_REC11125" localSheetId="6">#REF!</definedName>
    <definedName name="_REC11125">#REF!</definedName>
    <definedName name="_REC11130" localSheetId="8">#REF!</definedName>
    <definedName name="_REC11130" localSheetId="11">#REF!</definedName>
    <definedName name="_REC11130" localSheetId="6">#REF!</definedName>
    <definedName name="_REC11130">#REF!</definedName>
    <definedName name="_REC11135" localSheetId="8">#REF!</definedName>
    <definedName name="_REC11135" localSheetId="11">#REF!</definedName>
    <definedName name="_REC11135" localSheetId="6">#REF!</definedName>
    <definedName name="_REC11135">#REF!</definedName>
    <definedName name="_REC11145" localSheetId="8">#REF!</definedName>
    <definedName name="_REC11145" localSheetId="11">#REF!</definedName>
    <definedName name="_REC11145" localSheetId="6">#REF!</definedName>
    <definedName name="_REC11145">#REF!</definedName>
    <definedName name="_REC11150" localSheetId="8">#REF!</definedName>
    <definedName name="_REC11150" localSheetId="11">#REF!</definedName>
    <definedName name="_REC11150" localSheetId="6">#REF!</definedName>
    <definedName name="_REC11150">#REF!</definedName>
    <definedName name="_REC11165" localSheetId="8">#REF!</definedName>
    <definedName name="_REC11165" localSheetId="11">#REF!</definedName>
    <definedName name="_REC11165" localSheetId="6">#REF!</definedName>
    <definedName name="_REC11165">#REF!</definedName>
    <definedName name="_REC11170" localSheetId="8">#REF!</definedName>
    <definedName name="_REC11170" localSheetId="11">#REF!</definedName>
    <definedName name="_REC11170" localSheetId="6">#REF!</definedName>
    <definedName name="_REC11170">#REF!</definedName>
    <definedName name="_REC11180" localSheetId="8">#REF!</definedName>
    <definedName name="_REC11180" localSheetId="11">#REF!</definedName>
    <definedName name="_REC11180" localSheetId="6">#REF!</definedName>
    <definedName name="_REC11180">#REF!</definedName>
    <definedName name="_REC11185" localSheetId="8">#REF!</definedName>
    <definedName name="_REC11185" localSheetId="11">#REF!</definedName>
    <definedName name="_REC11185" localSheetId="6">#REF!</definedName>
    <definedName name="_REC11185">#REF!</definedName>
    <definedName name="_REC11220" localSheetId="8">#REF!</definedName>
    <definedName name="_REC11220" localSheetId="11">#REF!</definedName>
    <definedName name="_REC11220" localSheetId="6">#REF!</definedName>
    <definedName name="_REC11220">#REF!</definedName>
    <definedName name="_REC12105" localSheetId="8">#REF!</definedName>
    <definedName name="_REC12105" localSheetId="11">#REF!</definedName>
    <definedName name="_REC12105" localSheetId="6">#REF!</definedName>
    <definedName name="_REC12105">#REF!</definedName>
    <definedName name="_REC12555" localSheetId="8">#REF!</definedName>
    <definedName name="_REC12555" localSheetId="11">#REF!</definedName>
    <definedName name="_REC12555" localSheetId="6">#REF!</definedName>
    <definedName name="_REC12555">#REF!</definedName>
    <definedName name="_REC12570" localSheetId="8">#REF!</definedName>
    <definedName name="_REC12570" localSheetId="11">#REF!</definedName>
    <definedName name="_REC12570" localSheetId="6">#REF!</definedName>
    <definedName name="_REC12570">#REF!</definedName>
    <definedName name="_REC12575" localSheetId="8">#REF!</definedName>
    <definedName name="_REC12575" localSheetId="11">#REF!</definedName>
    <definedName name="_REC12575" localSheetId="6">#REF!</definedName>
    <definedName name="_REC12575">#REF!</definedName>
    <definedName name="_REC12580" localSheetId="8">#REF!</definedName>
    <definedName name="_REC12580" localSheetId="11">#REF!</definedName>
    <definedName name="_REC12580" localSheetId="6">#REF!</definedName>
    <definedName name="_REC12580">#REF!</definedName>
    <definedName name="_REC12600" localSheetId="8">#REF!</definedName>
    <definedName name="_REC12600" localSheetId="11">#REF!</definedName>
    <definedName name="_REC12600" localSheetId="6">#REF!</definedName>
    <definedName name="_REC12600">#REF!</definedName>
    <definedName name="_REC12610" localSheetId="8">#REF!</definedName>
    <definedName name="_REC12610" localSheetId="11">#REF!</definedName>
    <definedName name="_REC12610" localSheetId="6">#REF!</definedName>
    <definedName name="_REC12610">#REF!</definedName>
    <definedName name="_REC12630" localSheetId="8">#REF!</definedName>
    <definedName name="_REC12630" localSheetId="11">#REF!</definedName>
    <definedName name="_REC12630" localSheetId="6">#REF!</definedName>
    <definedName name="_REC12630">#REF!</definedName>
    <definedName name="_REC12631" localSheetId="8">#REF!</definedName>
    <definedName name="_REC12631" localSheetId="11">#REF!</definedName>
    <definedName name="_REC12631" localSheetId="6">#REF!</definedName>
    <definedName name="_REC12631">#REF!</definedName>
    <definedName name="_REC12640" localSheetId="8">#REF!</definedName>
    <definedName name="_REC12640" localSheetId="11">#REF!</definedName>
    <definedName name="_REC12640" localSheetId="6">#REF!</definedName>
    <definedName name="_REC12640">#REF!</definedName>
    <definedName name="_REC12645" localSheetId="8">#REF!</definedName>
    <definedName name="_REC12645" localSheetId="11">#REF!</definedName>
    <definedName name="_REC12645" localSheetId="6">#REF!</definedName>
    <definedName name="_REC12645">#REF!</definedName>
    <definedName name="_REC12665" localSheetId="8">#REF!</definedName>
    <definedName name="_REC12665" localSheetId="11">#REF!</definedName>
    <definedName name="_REC12665" localSheetId="6">#REF!</definedName>
    <definedName name="_REC12665">#REF!</definedName>
    <definedName name="_REC12690" localSheetId="8">#REF!</definedName>
    <definedName name="_REC12690" localSheetId="11">#REF!</definedName>
    <definedName name="_REC12690" localSheetId="6">#REF!</definedName>
    <definedName name="_REC12690">#REF!</definedName>
    <definedName name="_REC12700" localSheetId="8">#REF!</definedName>
    <definedName name="_REC12700" localSheetId="11">#REF!</definedName>
    <definedName name="_REC12700" localSheetId="6">#REF!</definedName>
    <definedName name="_REC12700">#REF!</definedName>
    <definedName name="_REC12710" localSheetId="8">#REF!</definedName>
    <definedName name="_REC12710" localSheetId="11">#REF!</definedName>
    <definedName name="_REC12710" localSheetId="6">#REF!</definedName>
    <definedName name="_REC12710">#REF!</definedName>
    <definedName name="_REC13111" localSheetId="8">#REF!</definedName>
    <definedName name="_REC13111" localSheetId="11">#REF!</definedName>
    <definedName name="_REC13111" localSheetId="6">#REF!</definedName>
    <definedName name="_REC13111">#REF!</definedName>
    <definedName name="_REC13112" localSheetId="8">#REF!</definedName>
    <definedName name="_REC13112" localSheetId="11">#REF!</definedName>
    <definedName name="_REC13112" localSheetId="6">#REF!</definedName>
    <definedName name="_REC13112">#REF!</definedName>
    <definedName name="_REC13121" localSheetId="8">#REF!</definedName>
    <definedName name="_REC13121" localSheetId="11">#REF!</definedName>
    <definedName name="_REC13121" localSheetId="6">#REF!</definedName>
    <definedName name="_REC13121">#REF!</definedName>
    <definedName name="_REC13720" localSheetId="8">#REF!</definedName>
    <definedName name="_REC13720" localSheetId="11">#REF!</definedName>
    <definedName name="_REC13720" localSheetId="6">#REF!</definedName>
    <definedName name="_REC13720">#REF!</definedName>
    <definedName name="_REC14100" localSheetId="8">#REF!</definedName>
    <definedName name="_REC14100" localSheetId="11">#REF!</definedName>
    <definedName name="_REC14100" localSheetId="6">#REF!</definedName>
    <definedName name="_REC14100">#REF!</definedName>
    <definedName name="_REC14161" localSheetId="8">#REF!</definedName>
    <definedName name="_REC14161" localSheetId="11">#REF!</definedName>
    <definedName name="_REC14161" localSheetId="6">#REF!</definedName>
    <definedName name="_REC14161">#REF!</definedName>
    <definedName name="_REC14195" localSheetId="8">#REF!</definedName>
    <definedName name="_REC14195" localSheetId="11">#REF!</definedName>
    <definedName name="_REC14195" localSheetId="6">#REF!</definedName>
    <definedName name="_REC14195">#REF!</definedName>
    <definedName name="_REC14205" localSheetId="8">#REF!</definedName>
    <definedName name="_REC14205" localSheetId="11">#REF!</definedName>
    <definedName name="_REC14205" localSheetId="6">#REF!</definedName>
    <definedName name="_REC14205">#REF!</definedName>
    <definedName name="_REC14260" localSheetId="8">#REF!</definedName>
    <definedName name="_REC14260" localSheetId="11">#REF!</definedName>
    <definedName name="_REC14260" localSheetId="6">#REF!</definedName>
    <definedName name="_REC14260">#REF!</definedName>
    <definedName name="_REC14500" localSheetId="8">#REF!</definedName>
    <definedName name="_REC14500" localSheetId="11">#REF!</definedName>
    <definedName name="_REC14500" localSheetId="6">#REF!</definedName>
    <definedName name="_REC14500">#REF!</definedName>
    <definedName name="_REC14515" localSheetId="8">#REF!</definedName>
    <definedName name="_REC14515" localSheetId="11">#REF!</definedName>
    <definedName name="_REC14515" localSheetId="6">#REF!</definedName>
    <definedName name="_REC14515">#REF!</definedName>
    <definedName name="_REC14555" localSheetId="8">#REF!</definedName>
    <definedName name="_REC14555" localSheetId="11">#REF!</definedName>
    <definedName name="_REC14555" localSheetId="6">#REF!</definedName>
    <definedName name="_REC14555">#REF!</definedName>
    <definedName name="_REC14565" localSheetId="8">#REF!</definedName>
    <definedName name="_REC14565" localSheetId="11">#REF!</definedName>
    <definedName name="_REC14565" localSheetId="6">#REF!</definedName>
    <definedName name="_REC14565">#REF!</definedName>
    <definedName name="_REC15135" localSheetId="8">#REF!</definedName>
    <definedName name="_REC15135" localSheetId="11">#REF!</definedName>
    <definedName name="_REC15135" localSheetId="6">#REF!</definedName>
    <definedName name="_REC15135">#REF!</definedName>
    <definedName name="_REC15140" localSheetId="8">#REF!</definedName>
    <definedName name="_REC15140" localSheetId="11">#REF!</definedName>
    <definedName name="_REC15140" localSheetId="6">#REF!</definedName>
    <definedName name="_REC15140">#REF!</definedName>
    <definedName name="_REC15195" localSheetId="8">#REF!</definedName>
    <definedName name="_REC15195" localSheetId="11">#REF!</definedName>
    <definedName name="_REC15195" localSheetId="6">#REF!</definedName>
    <definedName name="_REC15195">#REF!</definedName>
    <definedName name="_REC15225" localSheetId="8">#REF!</definedName>
    <definedName name="_REC15225" localSheetId="11">#REF!</definedName>
    <definedName name="_REC15225" localSheetId="6">#REF!</definedName>
    <definedName name="_REC15225">#REF!</definedName>
    <definedName name="_REC15230" localSheetId="8">#REF!</definedName>
    <definedName name="_REC15230" localSheetId="11">#REF!</definedName>
    <definedName name="_REC15230" localSheetId="6">#REF!</definedName>
    <definedName name="_REC15230">#REF!</definedName>
    <definedName name="_REC15515" localSheetId="8">#REF!</definedName>
    <definedName name="_REC15515" localSheetId="11">#REF!</definedName>
    <definedName name="_REC15515" localSheetId="6">#REF!</definedName>
    <definedName name="_REC15515">#REF!</definedName>
    <definedName name="_REC15560" localSheetId="8">#REF!</definedName>
    <definedName name="_REC15560" localSheetId="11">#REF!</definedName>
    <definedName name="_REC15560" localSheetId="6">#REF!</definedName>
    <definedName name="_REC15560">#REF!</definedName>
    <definedName name="_REC15565" localSheetId="8">#REF!</definedName>
    <definedName name="_REC15565" localSheetId="11">#REF!</definedName>
    <definedName name="_REC15565" localSheetId="6">#REF!</definedName>
    <definedName name="_REC15565">#REF!</definedName>
    <definedName name="_REC15570" localSheetId="8">#REF!</definedName>
    <definedName name="_REC15570" localSheetId="11">#REF!</definedName>
    <definedName name="_REC15570" localSheetId="6">#REF!</definedName>
    <definedName name="_REC15570">#REF!</definedName>
    <definedName name="_REC15575" localSheetId="8">#REF!</definedName>
    <definedName name="_REC15575" localSheetId="11">#REF!</definedName>
    <definedName name="_REC15575" localSheetId="6">#REF!</definedName>
    <definedName name="_REC15575">#REF!</definedName>
    <definedName name="_REC15583" localSheetId="8">#REF!</definedName>
    <definedName name="_REC15583" localSheetId="11">#REF!</definedName>
    <definedName name="_REC15583" localSheetId="6">#REF!</definedName>
    <definedName name="_REC15583">#REF!</definedName>
    <definedName name="_REC15590" localSheetId="8">#REF!</definedName>
    <definedName name="_REC15590" localSheetId="11">#REF!</definedName>
    <definedName name="_REC15590" localSheetId="6">#REF!</definedName>
    <definedName name="_REC15590">#REF!</definedName>
    <definedName name="_REC15591" localSheetId="8">#REF!</definedName>
    <definedName name="_REC15591" localSheetId="11">#REF!</definedName>
    <definedName name="_REC15591" localSheetId="6">#REF!</definedName>
    <definedName name="_REC15591">#REF!</definedName>
    <definedName name="_REC15610" localSheetId="8">#REF!</definedName>
    <definedName name="_REC15610" localSheetId="11">#REF!</definedName>
    <definedName name="_REC15610" localSheetId="6">#REF!</definedName>
    <definedName name="_REC15610">#REF!</definedName>
    <definedName name="_REC15625" localSheetId="8">#REF!</definedName>
    <definedName name="_REC15625" localSheetId="11">#REF!</definedName>
    <definedName name="_REC15625" localSheetId="6">#REF!</definedName>
    <definedName name="_REC15625">#REF!</definedName>
    <definedName name="_REC15635" localSheetId="8">#REF!</definedName>
    <definedName name="_REC15635" localSheetId="11">#REF!</definedName>
    <definedName name="_REC15635" localSheetId="6">#REF!</definedName>
    <definedName name="_REC15635">#REF!</definedName>
    <definedName name="_REC15655" localSheetId="8">#REF!</definedName>
    <definedName name="_REC15655" localSheetId="11">#REF!</definedName>
    <definedName name="_REC15655" localSheetId="6">#REF!</definedName>
    <definedName name="_REC15655">#REF!</definedName>
    <definedName name="_REC15665" localSheetId="8">#REF!</definedName>
    <definedName name="_REC15665" localSheetId="11">#REF!</definedName>
    <definedName name="_REC15665" localSheetId="6">#REF!</definedName>
    <definedName name="_REC15665">#REF!</definedName>
    <definedName name="_REC16515" localSheetId="8">#REF!</definedName>
    <definedName name="_REC16515" localSheetId="11">#REF!</definedName>
    <definedName name="_REC16515" localSheetId="6">#REF!</definedName>
    <definedName name="_REC16515">#REF!</definedName>
    <definedName name="_REC16535" localSheetId="8">#REF!</definedName>
    <definedName name="_REC16535" localSheetId="11">#REF!</definedName>
    <definedName name="_REC16535" localSheetId="6">#REF!</definedName>
    <definedName name="_REC16535">#REF!</definedName>
    <definedName name="_REC17140" localSheetId="8">#REF!</definedName>
    <definedName name="_REC17140" localSheetId="11">#REF!</definedName>
    <definedName name="_REC17140" localSheetId="6">#REF!</definedName>
    <definedName name="_REC17140">#REF!</definedName>
    <definedName name="_REC19500" localSheetId="8">#REF!</definedName>
    <definedName name="_REC19500" localSheetId="11">#REF!</definedName>
    <definedName name="_REC19500" localSheetId="6">#REF!</definedName>
    <definedName name="_REC19500">#REF!</definedName>
    <definedName name="_REC19501" localSheetId="8">#REF!</definedName>
    <definedName name="_REC19501" localSheetId="11">#REF!</definedName>
    <definedName name="_REC19501" localSheetId="6">#REF!</definedName>
    <definedName name="_REC19501">#REF!</definedName>
    <definedName name="_REC19502" localSheetId="8">#REF!</definedName>
    <definedName name="_REC19502" localSheetId="11">#REF!</definedName>
    <definedName name="_REC19502" localSheetId="6">#REF!</definedName>
    <definedName name="_REC19502">#REF!</definedName>
    <definedName name="_REC19503" localSheetId="8">#REF!</definedName>
    <definedName name="_REC19503" localSheetId="11">#REF!</definedName>
    <definedName name="_REC19503" localSheetId="6">#REF!</definedName>
    <definedName name="_REC19503">#REF!</definedName>
    <definedName name="_REC19504" localSheetId="8">#REF!</definedName>
    <definedName name="_REC19504" localSheetId="11">#REF!</definedName>
    <definedName name="_REC19504" localSheetId="6">#REF!</definedName>
    <definedName name="_REC19504">#REF!</definedName>
    <definedName name="_REC19505" localSheetId="8">#REF!</definedName>
    <definedName name="_REC19505" localSheetId="11">#REF!</definedName>
    <definedName name="_REC19505" localSheetId="6">#REF!</definedName>
    <definedName name="_REC19505">#REF!</definedName>
    <definedName name="_REC20100" localSheetId="8">#REF!</definedName>
    <definedName name="_REC20100" localSheetId="11">#REF!</definedName>
    <definedName name="_REC20100" localSheetId="6">#REF!</definedName>
    <definedName name="_REC20100">#REF!</definedName>
    <definedName name="_REC20105" localSheetId="8">#REF!</definedName>
    <definedName name="_REC20105" localSheetId="11">#REF!</definedName>
    <definedName name="_REC20105" localSheetId="6">#REF!</definedName>
    <definedName name="_REC20105">#REF!</definedName>
    <definedName name="_REC20110" localSheetId="8">#REF!</definedName>
    <definedName name="_REC20110" localSheetId="11">#REF!</definedName>
    <definedName name="_REC20110" localSheetId="6">#REF!</definedName>
    <definedName name="_REC20110">#REF!</definedName>
    <definedName name="_REC20115" localSheetId="8">#REF!</definedName>
    <definedName name="_REC20115" localSheetId="11">#REF!</definedName>
    <definedName name="_REC20115" localSheetId="6">#REF!</definedName>
    <definedName name="_REC20115">#REF!</definedName>
    <definedName name="_REC20130" localSheetId="8">#REF!</definedName>
    <definedName name="_REC20130" localSheetId="11">#REF!</definedName>
    <definedName name="_REC20130" localSheetId="6">#REF!</definedName>
    <definedName name="_REC20130">#REF!</definedName>
    <definedName name="_REC20135" localSheetId="8">#REF!</definedName>
    <definedName name="_REC20135" localSheetId="11">#REF!</definedName>
    <definedName name="_REC20135" localSheetId="6">#REF!</definedName>
    <definedName name="_REC20135">#REF!</definedName>
    <definedName name="_REC20140" localSheetId="8">#REF!</definedName>
    <definedName name="_REC20140" localSheetId="11">#REF!</definedName>
    <definedName name="_REC20140" localSheetId="6">#REF!</definedName>
    <definedName name="_REC20140">#REF!</definedName>
    <definedName name="_REC20145" localSheetId="8">#REF!</definedName>
    <definedName name="_REC20145" localSheetId="11">#REF!</definedName>
    <definedName name="_REC20145" localSheetId="6">#REF!</definedName>
    <definedName name="_REC20145">#REF!</definedName>
    <definedName name="_REC20150" localSheetId="8">#REF!</definedName>
    <definedName name="_REC20150" localSheetId="11">#REF!</definedName>
    <definedName name="_REC20150" localSheetId="6">#REF!</definedName>
    <definedName name="_REC20150">#REF!</definedName>
    <definedName name="_REC20155" localSheetId="8">#REF!</definedName>
    <definedName name="_REC20155" localSheetId="11">#REF!</definedName>
    <definedName name="_REC20155" localSheetId="6">#REF!</definedName>
    <definedName name="_REC20155">#REF!</definedName>
    <definedName name="_REC20175" localSheetId="8">#REF!</definedName>
    <definedName name="_REC20175" localSheetId="11">#REF!</definedName>
    <definedName name="_REC20175" localSheetId="6">#REF!</definedName>
    <definedName name="_REC20175">#REF!</definedName>
    <definedName name="_REC20185" localSheetId="8">#REF!</definedName>
    <definedName name="_REC20185" localSheetId="11">#REF!</definedName>
    <definedName name="_REC20185" localSheetId="6">#REF!</definedName>
    <definedName name="_REC20185">#REF!</definedName>
    <definedName name="_REC20190" localSheetId="8">#REF!</definedName>
    <definedName name="_REC20190" localSheetId="11">#REF!</definedName>
    <definedName name="_REC20190" localSheetId="6">#REF!</definedName>
    <definedName name="_REC20190">#REF!</definedName>
    <definedName name="_REC20195" localSheetId="8">#REF!</definedName>
    <definedName name="_REC20195" localSheetId="11">#REF!</definedName>
    <definedName name="_REC20195" localSheetId="6">#REF!</definedName>
    <definedName name="_REC20195">#REF!</definedName>
    <definedName name="_REC20210" localSheetId="8">#REF!</definedName>
    <definedName name="_REC20210" localSheetId="11">#REF!</definedName>
    <definedName name="_REC20210" localSheetId="6">#REF!</definedName>
    <definedName name="_REC20210">#REF!</definedName>
    <definedName name="_Regression_Int">1</definedName>
    <definedName name="_RET1" localSheetId="8">#REF!</definedName>
    <definedName name="_RET1" localSheetId="11">#REF!</definedName>
    <definedName name="_RET1" localSheetId="6">#REF!</definedName>
    <definedName name="_RET1">#REF!</definedName>
    <definedName name="_RP1" localSheetId="8">#REF!</definedName>
    <definedName name="_RP1" localSheetId="11">#REF!</definedName>
    <definedName name="_RP1" localSheetId="6">#REF!</definedName>
    <definedName name="_RP1">#REF!</definedName>
    <definedName name="_S" localSheetId="8">#REF!</definedName>
    <definedName name="_S" localSheetId="11">#REF!</definedName>
    <definedName name="_S" localSheetId="6">#REF!</definedName>
    <definedName name="_S">#REF!</definedName>
    <definedName name="_S_1" localSheetId="8">#REF!</definedName>
    <definedName name="_S_1" localSheetId="11">#REF!</definedName>
    <definedName name="_S_1" localSheetId="6">#REF!</definedName>
    <definedName name="_S_1">#REF!</definedName>
    <definedName name="_S_1_1" localSheetId="8">#REF!</definedName>
    <definedName name="_S_1_1" localSheetId="11">#REF!</definedName>
    <definedName name="_S_1_1" localSheetId="6">#REF!</definedName>
    <definedName name="_S_1_1">#REF!</definedName>
    <definedName name="_S_1_1_1" localSheetId="8">#REF!</definedName>
    <definedName name="_S_1_1_1" localSheetId="11">#REF!</definedName>
    <definedName name="_S_1_1_1" localSheetId="6">#REF!</definedName>
    <definedName name="_S_1_1_1">#REF!</definedName>
    <definedName name="_sds2" localSheetId="8">#REF!</definedName>
    <definedName name="_sds2" localSheetId="11">#REF!</definedName>
    <definedName name="_sds2" localSheetId="6">#REF!</definedName>
    <definedName name="_sds2">#REF!</definedName>
    <definedName name="_sds3" localSheetId="8">#REF!</definedName>
    <definedName name="_sds3" localSheetId="11">#REF!</definedName>
    <definedName name="_sds3" localSheetId="6">#REF!</definedName>
    <definedName name="_sds3">#REF!</definedName>
    <definedName name="_sds5" localSheetId="8">#REF!</definedName>
    <definedName name="_sds5" localSheetId="11">#REF!</definedName>
    <definedName name="_sds5" localSheetId="6">#REF!</definedName>
    <definedName name="_sds5">#REF!</definedName>
    <definedName name="_sds6" localSheetId="8">#REF!</definedName>
    <definedName name="_sds6" localSheetId="11">#REF!</definedName>
    <definedName name="_sds6" localSheetId="6">#REF!</definedName>
    <definedName name="_sds6">#REF!</definedName>
    <definedName name="_sds7" localSheetId="8">#REF!,#REF!,#REF!</definedName>
    <definedName name="_sds7" localSheetId="11">#REF!,#REF!,#REF!</definedName>
    <definedName name="_sds7" localSheetId="6">#REF!,#REF!,#REF!</definedName>
    <definedName name="_sds7">#REF!,#REF!,#REF!</definedName>
    <definedName name="_Set1" localSheetId="8">#REF!</definedName>
    <definedName name="_Set1" localSheetId="11">#REF!</definedName>
    <definedName name="_Set1" localSheetId="6">#REF!</definedName>
    <definedName name="_Set1">#REF!</definedName>
    <definedName name="_sob1" localSheetId="8">#REF!</definedName>
    <definedName name="_sob1" localSheetId="11">#REF!</definedName>
    <definedName name="_sob1" localSheetId="6">#REF!</definedName>
    <definedName name="_sob1">#REF!</definedName>
    <definedName name="_SOB2" localSheetId="8">#REF!</definedName>
    <definedName name="_SOB2" localSheetId="11">#REF!</definedName>
    <definedName name="_SOB2" localSheetId="6">#REF!</definedName>
    <definedName name="_SOB2">#REF!</definedName>
    <definedName name="_Sort" localSheetId="10" hidden="1">#REF!</definedName>
    <definedName name="_Sort" localSheetId="8" hidden="1">#REF!</definedName>
    <definedName name="_Sort" localSheetId="11">#REF!</definedName>
    <definedName name="_Sort" localSheetId="9">#REF!</definedName>
    <definedName name="_Sort" localSheetId="6">#REF!</definedName>
    <definedName name="_Sort" hidden="1">#REF!</definedName>
    <definedName name="_sub1" localSheetId="8">#REF!</definedName>
    <definedName name="_sub1" localSheetId="11">#REF!</definedName>
    <definedName name="_sub1" localSheetId="6">#REF!</definedName>
    <definedName name="_sub1">#REF!</definedName>
    <definedName name="_sub12" localSheetId="8">#REF!</definedName>
    <definedName name="_sub12" localSheetId="11">#REF!</definedName>
    <definedName name="_sub12" localSheetId="6">#REF!</definedName>
    <definedName name="_sub12">#REF!</definedName>
    <definedName name="_sub2" localSheetId="8">#REF!</definedName>
    <definedName name="_sub2" localSheetId="11">#REF!</definedName>
    <definedName name="_sub2" localSheetId="6">#REF!</definedName>
    <definedName name="_sub2">#REF!</definedName>
    <definedName name="_sub3" localSheetId="8">#REF!</definedName>
    <definedName name="_sub3" localSheetId="11">#REF!</definedName>
    <definedName name="_sub3" localSheetId="6">#REF!</definedName>
    <definedName name="_sub3">#REF!</definedName>
    <definedName name="_sub4" localSheetId="8">#REF!</definedName>
    <definedName name="_sub4" localSheetId="11">#REF!</definedName>
    <definedName name="_sub4" localSheetId="6">#REF!</definedName>
    <definedName name="_sub4">#REF!</definedName>
    <definedName name="_SUB5" localSheetId="8">#REF!</definedName>
    <definedName name="_SUB5" localSheetId="11">#REF!</definedName>
    <definedName name="_SUB5" localSheetId="6">#REF!</definedName>
    <definedName name="_SUB5">#REF!</definedName>
    <definedName name="_subb2" localSheetId="8">#REF!</definedName>
    <definedName name="_subb2" localSheetId="11">#REF!</definedName>
    <definedName name="_subb2" localSheetId="6">#REF!</definedName>
    <definedName name="_subb2">#REF!</definedName>
    <definedName name="_subb4" localSheetId="8">#REF!</definedName>
    <definedName name="_subb4" localSheetId="11">#REF!</definedName>
    <definedName name="_subb4" localSheetId="6">#REF!</definedName>
    <definedName name="_subb4">#REF!</definedName>
    <definedName name="_subb9" localSheetId="8">#REF!</definedName>
    <definedName name="_subb9" localSheetId="11">#REF!</definedName>
    <definedName name="_subb9" localSheetId="6">#REF!</definedName>
    <definedName name="_subb9">#REF!</definedName>
    <definedName name="_SUU" localSheetId="8">#REF!</definedName>
    <definedName name="_SUU" localSheetId="11">#REF!</definedName>
    <definedName name="_SUU" localSheetId="6">#REF!</definedName>
    <definedName name="_SUU">#REF!</definedName>
    <definedName name="_SUUU" localSheetId="8">#REF!</definedName>
    <definedName name="_SUUU" localSheetId="11">#REF!</definedName>
    <definedName name="_SUUU" localSheetId="6">#REF!</definedName>
    <definedName name="_SUUU">#REF!</definedName>
    <definedName name="_svi2" localSheetId="8">#REF!</definedName>
    <definedName name="_svi2" localSheetId="11">#REF!</definedName>
    <definedName name="_svi2" localSheetId="6">#REF!</definedName>
    <definedName name="_svi2">#REF!</definedName>
    <definedName name="_TB10" localSheetId="8">#REF!</definedName>
    <definedName name="_TB10" localSheetId="11">#REF!</definedName>
    <definedName name="_TB10" localSheetId="6">#REF!</definedName>
    <definedName name="_TB10">#REF!</definedName>
    <definedName name="_tb97" localSheetId="8">#REF!</definedName>
    <definedName name="_tb97" localSheetId="11">#REF!</definedName>
    <definedName name="_tb97" localSheetId="6">#REF!</definedName>
    <definedName name="_tb97">#REF!</definedName>
    <definedName name="_tbw97" localSheetId="8">#REF!</definedName>
    <definedName name="_tbw97" localSheetId="11">#REF!</definedName>
    <definedName name="_tbw97" localSheetId="6">#REF!</definedName>
    <definedName name="_tbw97">#REF!</definedName>
    <definedName name="_TCB4" localSheetId="8">#REF!</definedName>
    <definedName name="_TCB4" localSheetId="11">#REF!</definedName>
    <definedName name="_TCB4" localSheetId="6">#REF!</definedName>
    <definedName name="_TCB4">#REF!</definedName>
    <definedName name="_TCB5" localSheetId="8">#REF!</definedName>
    <definedName name="_TCB5" localSheetId="11">#REF!</definedName>
    <definedName name="_TCB5" localSheetId="6">#REF!</definedName>
    <definedName name="_TCB5">#REF!</definedName>
    <definedName name="_TEB4" localSheetId="8">#REF!</definedName>
    <definedName name="_TEB4" localSheetId="11">#REF!</definedName>
    <definedName name="_TEB4" localSheetId="6">#REF!</definedName>
    <definedName name="_TEB4">#REF!</definedName>
    <definedName name="_tot1" localSheetId="8">#REF!</definedName>
    <definedName name="_tot1" localSheetId="11">#REF!</definedName>
    <definedName name="_tot1" localSheetId="6">#REF!</definedName>
    <definedName name="_tot1">#REF!</definedName>
    <definedName name="_tot2" localSheetId="8">#REF!</definedName>
    <definedName name="_tot2" localSheetId="11">#REF!</definedName>
    <definedName name="_tot2" localSheetId="6">#REF!</definedName>
    <definedName name="_tot2">#REF!</definedName>
    <definedName name="_tot3" localSheetId="8">#REF!</definedName>
    <definedName name="_tot3" localSheetId="11">#REF!</definedName>
    <definedName name="_tot3" localSheetId="6">#REF!</definedName>
    <definedName name="_tot3">#REF!</definedName>
    <definedName name="_tot4" localSheetId="8">#REF!</definedName>
    <definedName name="_tot4" localSheetId="11">#REF!</definedName>
    <definedName name="_tot4" localSheetId="6">#REF!</definedName>
    <definedName name="_tot4">#REF!</definedName>
    <definedName name="_tot5" localSheetId="8">#REF!</definedName>
    <definedName name="_tot5" localSheetId="11">#REF!</definedName>
    <definedName name="_tot5" localSheetId="6">#REF!</definedName>
    <definedName name="_tot5">#REF!</definedName>
    <definedName name="_tot6" localSheetId="8">#REF!</definedName>
    <definedName name="_tot6" localSheetId="11">#REF!</definedName>
    <definedName name="_tot6" localSheetId="6">#REF!</definedName>
    <definedName name="_tot6">#REF!</definedName>
    <definedName name="_tot7" localSheetId="8">#REF!</definedName>
    <definedName name="_tot7" localSheetId="11">#REF!</definedName>
    <definedName name="_tot7" localSheetId="6">#REF!</definedName>
    <definedName name="_tot7">#REF!</definedName>
    <definedName name="_tot8" localSheetId="8">#REF!</definedName>
    <definedName name="_tot8" localSheetId="11">#REF!</definedName>
    <definedName name="_tot8" localSheetId="6">#REF!</definedName>
    <definedName name="_tot8">#REF!</definedName>
    <definedName name="_TSD2" localSheetId="8">#REF!</definedName>
    <definedName name="_TSD2" localSheetId="11">#REF!</definedName>
    <definedName name="_TSD2" localSheetId="6">#REF!</definedName>
    <definedName name="_TSD2">#REF!</definedName>
    <definedName name="_TT102" localSheetId="8">#REF!</definedName>
    <definedName name="_TT102" localSheetId="11">#REF!</definedName>
    <definedName name="_TT102" localSheetId="6">#REF!</definedName>
    <definedName name="_TT102">#REF!</definedName>
    <definedName name="_TT107" localSheetId="8">#REF!</definedName>
    <definedName name="_TT107" localSheetId="11">#REF!</definedName>
    <definedName name="_TT107" localSheetId="6">#REF!</definedName>
    <definedName name="_TT107">#REF!</definedName>
    <definedName name="_TT121" localSheetId="8">#REF!</definedName>
    <definedName name="_TT121" localSheetId="11">#REF!</definedName>
    <definedName name="_TT121" localSheetId="6">#REF!</definedName>
    <definedName name="_TT121">#REF!</definedName>
    <definedName name="_TT123" localSheetId="8">#REF!</definedName>
    <definedName name="_TT123" localSheetId="11">#REF!</definedName>
    <definedName name="_TT123" localSheetId="6">#REF!</definedName>
    <definedName name="_TT123">#REF!</definedName>
    <definedName name="_TT19" localSheetId="8">#REF!</definedName>
    <definedName name="_TT19" localSheetId="11">#REF!</definedName>
    <definedName name="_TT19" localSheetId="6">#REF!</definedName>
    <definedName name="_TT19">#REF!</definedName>
    <definedName name="_TT20" localSheetId="8">#REF!</definedName>
    <definedName name="_TT20" localSheetId="11">#REF!</definedName>
    <definedName name="_TT20" localSheetId="6">#REF!</definedName>
    <definedName name="_TT20">#REF!</definedName>
    <definedName name="_TT21" localSheetId="8">#REF!</definedName>
    <definedName name="_TT21" localSheetId="11">#REF!</definedName>
    <definedName name="_TT21" localSheetId="6">#REF!</definedName>
    <definedName name="_TT21">#REF!</definedName>
    <definedName name="_TT22" localSheetId="8">#REF!</definedName>
    <definedName name="_TT22" localSheetId="11">#REF!</definedName>
    <definedName name="_TT22" localSheetId="6">#REF!</definedName>
    <definedName name="_TT22">#REF!</definedName>
    <definedName name="_TT26" localSheetId="8">#REF!</definedName>
    <definedName name="_TT26" localSheetId="11">#REF!</definedName>
    <definedName name="_TT26" localSheetId="6">#REF!</definedName>
    <definedName name="_TT26">#REF!</definedName>
    <definedName name="_TT27" localSheetId="8">#REF!</definedName>
    <definedName name="_TT27" localSheetId="11">#REF!</definedName>
    <definedName name="_TT27" localSheetId="6">#REF!</definedName>
    <definedName name="_TT27">#REF!</definedName>
    <definedName name="_TT28" localSheetId="8">#REF!</definedName>
    <definedName name="_TT28" localSheetId="11">#REF!</definedName>
    <definedName name="_TT28" localSheetId="6">#REF!</definedName>
    <definedName name="_TT28">#REF!</definedName>
    <definedName name="_TT30" localSheetId="8">#REF!</definedName>
    <definedName name="_TT30" localSheetId="11">#REF!</definedName>
    <definedName name="_TT30" localSheetId="6">#REF!</definedName>
    <definedName name="_TT30">#REF!</definedName>
    <definedName name="_TT31" localSheetId="8">#REF!</definedName>
    <definedName name="_TT31" localSheetId="11">#REF!</definedName>
    <definedName name="_TT31" localSheetId="6">#REF!</definedName>
    <definedName name="_TT31">#REF!</definedName>
    <definedName name="_TT32" localSheetId="8">#REF!</definedName>
    <definedName name="_TT32" localSheetId="11">#REF!</definedName>
    <definedName name="_TT32" localSheetId="6">#REF!</definedName>
    <definedName name="_TT32">#REF!</definedName>
    <definedName name="_TT33" localSheetId="8">#REF!</definedName>
    <definedName name="_TT33" localSheetId="11">#REF!</definedName>
    <definedName name="_TT33" localSheetId="6">#REF!</definedName>
    <definedName name="_TT33">#REF!</definedName>
    <definedName name="_TT34" localSheetId="8">#REF!</definedName>
    <definedName name="_TT34" localSheetId="11">#REF!</definedName>
    <definedName name="_TT34" localSheetId="6">#REF!</definedName>
    <definedName name="_TT34">#REF!</definedName>
    <definedName name="_TT36" localSheetId="8">#REF!</definedName>
    <definedName name="_TT36" localSheetId="11">#REF!</definedName>
    <definedName name="_TT36" localSheetId="6">#REF!</definedName>
    <definedName name="_TT36">#REF!</definedName>
    <definedName name="_TT37" localSheetId="8">#REF!</definedName>
    <definedName name="_TT37" localSheetId="11">#REF!</definedName>
    <definedName name="_TT37" localSheetId="6">#REF!</definedName>
    <definedName name="_TT37">#REF!</definedName>
    <definedName name="_TT38" localSheetId="8">#REF!</definedName>
    <definedName name="_TT38" localSheetId="11">#REF!</definedName>
    <definedName name="_TT38" localSheetId="6">#REF!</definedName>
    <definedName name="_TT38">#REF!</definedName>
    <definedName name="_TT39" localSheetId="8">#REF!</definedName>
    <definedName name="_TT39" localSheetId="11">#REF!</definedName>
    <definedName name="_TT39" localSheetId="6">#REF!</definedName>
    <definedName name="_TT39">#REF!</definedName>
    <definedName name="_TT40" localSheetId="8">#REF!</definedName>
    <definedName name="_TT40" localSheetId="11">#REF!</definedName>
    <definedName name="_TT40" localSheetId="6">#REF!</definedName>
    <definedName name="_TT40">#REF!</definedName>
    <definedName name="_TT5" localSheetId="8">#REF!</definedName>
    <definedName name="_TT5" localSheetId="11">#REF!</definedName>
    <definedName name="_TT5" localSheetId="6">#REF!</definedName>
    <definedName name="_TT5">#REF!</definedName>
    <definedName name="_TT52" localSheetId="8">#REF!</definedName>
    <definedName name="_TT52" localSheetId="11">#REF!</definedName>
    <definedName name="_TT52" localSheetId="6">#REF!</definedName>
    <definedName name="_TT52">#REF!</definedName>
    <definedName name="_TT53" localSheetId="8">#REF!</definedName>
    <definedName name="_TT53" localSheetId="11">#REF!</definedName>
    <definedName name="_TT53" localSheetId="6">#REF!</definedName>
    <definedName name="_TT53">#REF!</definedName>
    <definedName name="_TT54" localSheetId="8">#REF!</definedName>
    <definedName name="_TT54" localSheetId="11">#REF!</definedName>
    <definedName name="_TT54" localSheetId="6">#REF!</definedName>
    <definedName name="_TT54">#REF!</definedName>
    <definedName name="_TT55" localSheetId="8">#REF!</definedName>
    <definedName name="_TT55" localSheetId="11">#REF!</definedName>
    <definedName name="_TT55" localSheetId="6">#REF!</definedName>
    <definedName name="_TT55">#REF!</definedName>
    <definedName name="_TT6" localSheetId="8">#REF!</definedName>
    <definedName name="_TT6" localSheetId="11">#REF!</definedName>
    <definedName name="_TT6" localSheetId="6">#REF!</definedName>
    <definedName name="_TT6">#REF!</definedName>
    <definedName name="_TT60" localSheetId="8">#REF!</definedName>
    <definedName name="_TT60" localSheetId="11">#REF!</definedName>
    <definedName name="_TT60" localSheetId="6">#REF!</definedName>
    <definedName name="_TT60">#REF!</definedName>
    <definedName name="_TT61" localSheetId="8">#REF!</definedName>
    <definedName name="_TT61" localSheetId="11">#REF!</definedName>
    <definedName name="_TT61" localSheetId="6">#REF!</definedName>
    <definedName name="_TT61">#REF!</definedName>
    <definedName name="_TT69" localSheetId="8">#REF!</definedName>
    <definedName name="_TT69" localSheetId="11">#REF!</definedName>
    <definedName name="_TT69" localSheetId="6">#REF!</definedName>
    <definedName name="_TT69">#REF!</definedName>
    <definedName name="_TT7" localSheetId="8">#REF!</definedName>
    <definedName name="_TT7" localSheetId="11">#REF!</definedName>
    <definedName name="_TT7" localSheetId="6">#REF!</definedName>
    <definedName name="_TT7">#REF!</definedName>
    <definedName name="_TT70" localSheetId="8">#REF!</definedName>
    <definedName name="_TT70" localSheetId="11">#REF!</definedName>
    <definedName name="_TT70" localSheetId="6">#REF!</definedName>
    <definedName name="_TT70">#REF!</definedName>
    <definedName name="_TT71" localSheetId="8">#REF!</definedName>
    <definedName name="_TT71" localSheetId="11">#REF!</definedName>
    <definedName name="_TT71" localSheetId="6">#REF!</definedName>
    <definedName name="_TT71">#REF!</definedName>
    <definedName name="_TT74" localSheetId="8">#REF!</definedName>
    <definedName name="_TT74" localSheetId="11">#REF!</definedName>
    <definedName name="_TT74" localSheetId="6">#REF!</definedName>
    <definedName name="_TT74">#REF!</definedName>
    <definedName name="_TT75" localSheetId="8">#REF!</definedName>
    <definedName name="_TT75" localSheetId="11">#REF!</definedName>
    <definedName name="_TT75" localSheetId="6">#REF!</definedName>
    <definedName name="_TT75">#REF!</definedName>
    <definedName name="_TT76" localSheetId="8">#REF!</definedName>
    <definedName name="_TT76" localSheetId="11">#REF!</definedName>
    <definedName name="_TT76" localSheetId="6">#REF!</definedName>
    <definedName name="_TT76">#REF!</definedName>
    <definedName name="_TT77" localSheetId="8">#REF!</definedName>
    <definedName name="_TT77" localSheetId="11">#REF!</definedName>
    <definedName name="_TT77" localSheetId="6">#REF!</definedName>
    <definedName name="_TT77">#REF!</definedName>
    <definedName name="_TT78" localSheetId="8">#REF!</definedName>
    <definedName name="_TT78" localSheetId="11">#REF!</definedName>
    <definedName name="_TT78" localSheetId="6">#REF!</definedName>
    <definedName name="_TT78">#REF!</definedName>
    <definedName name="_TT79" localSheetId="8">#REF!</definedName>
    <definedName name="_TT79" localSheetId="11">#REF!</definedName>
    <definedName name="_TT79" localSheetId="6">#REF!</definedName>
    <definedName name="_TT79">#REF!</definedName>
    <definedName name="_TT94" localSheetId="8">#REF!</definedName>
    <definedName name="_TT94" localSheetId="11">#REF!</definedName>
    <definedName name="_TT94" localSheetId="6">#REF!</definedName>
    <definedName name="_TT94">#REF!</definedName>
    <definedName name="_TT95" localSheetId="8">#REF!</definedName>
    <definedName name="_TT95" localSheetId="11">#REF!</definedName>
    <definedName name="_TT95" localSheetId="6">#REF!</definedName>
    <definedName name="_TT95">#REF!</definedName>
    <definedName name="_TT97" localSheetId="8">#REF!</definedName>
    <definedName name="_TT97" localSheetId="11">#REF!</definedName>
    <definedName name="_TT97" localSheetId="6">#REF!</definedName>
    <definedName name="_TT97">#REF!</definedName>
    <definedName name="_UNI11100" localSheetId="8">#REF!</definedName>
    <definedName name="_UNI11100" localSheetId="11">#REF!</definedName>
    <definedName name="_UNI11100" localSheetId="6">#REF!</definedName>
    <definedName name="_UNI11100">#REF!</definedName>
    <definedName name="_UNI11110" localSheetId="8">#REF!</definedName>
    <definedName name="_UNI11110" localSheetId="11">#REF!</definedName>
    <definedName name="_UNI11110" localSheetId="6">#REF!</definedName>
    <definedName name="_UNI11110">#REF!</definedName>
    <definedName name="_UNI11115" localSheetId="8">#REF!</definedName>
    <definedName name="_UNI11115" localSheetId="11">#REF!</definedName>
    <definedName name="_UNI11115" localSheetId="6">#REF!</definedName>
    <definedName name="_UNI11115">#REF!</definedName>
    <definedName name="_UNI11125" localSheetId="8">#REF!</definedName>
    <definedName name="_UNI11125" localSheetId="11">#REF!</definedName>
    <definedName name="_UNI11125" localSheetId="6">#REF!</definedName>
    <definedName name="_UNI11125">#REF!</definedName>
    <definedName name="_UNI11130" localSheetId="8">#REF!</definedName>
    <definedName name="_UNI11130" localSheetId="11">#REF!</definedName>
    <definedName name="_UNI11130" localSheetId="6">#REF!</definedName>
    <definedName name="_UNI11130">#REF!</definedName>
    <definedName name="_UNI11135" localSheetId="8">#REF!</definedName>
    <definedName name="_UNI11135" localSheetId="11">#REF!</definedName>
    <definedName name="_UNI11135" localSheetId="6">#REF!</definedName>
    <definedName name="_UNI11135">#REF!</definedName>
    <definedName name="_UNI11145" localSheetId="8">#REF!</definedName>
    <definedName name="_UNI11145" localSheetId="11">#REF!</definedName>
    <definedName name="_UNI11145" localSheetId="6">#REF!</definedName>
    <definedName name="_UNI11145">#REF!</definedName>
    <definedName name="_UNI11150" localSheetId="8">#REF!</definedName>
    <definedName name="_UNI11150" localSheetId="11">#REF!</definedName>
    <definedName name="_UNI11150" localSheetId="6">#REF!</definedName>
    <definedName name="_UNI11150">#REF!</definedName>
    <definedName name="_UNI11165" localSheetId="8">#REF!</definedName>
    <definedName name="_UNI11165" localSheetId="11">#REF!</definedName>
    <definedName name="_UNI11165" localSheetId="6">#REF!</definedName>
    <definedName name="_UNI11165">#REF!</definedName>
    <definedName name="_UNI11170" localSheetId="8">#REF!</definedName>
    <definedName name="_UNI11170" localSheetId="11">#REF!</definedName>
    <definedName name="_UNI11170" localSheetId="6">#REF!</definedName>
    <definedName name="_UNI11170">#REF!</definedName>
    <definedName name="_UNI11180" localSheetId="8">#REF!</definedName>
    <definedName name="_UNI11180" localSheetId="11">#REF!</definedName>
    <definedName name="_UNI11180" localSheetId="6">#REF!</definedName>
    <definedName name="_UNI11180">#REF!</definedName>
    <definedName name="_UNI11185" localSheetId="8">#REF!</definedName>
    <definedName name="_UNI11185" localSheetId="11">#REF!</definedName>
    <definedName name="_UNI11185" localSheetId="6">#REF!</definedName>
    <definedName name="_UNI11185">#REF!</definedName>
    <definedName name="_UNI11220" localSheetId="8">#REF!</definedName>
    <definedName name="_UNI11220" localSheetId="11">#REF!</definedName>
    <definedName name="_UNI11220" localSheetId="6">#REF!</definedName>
    <definedName name="_UNI11220">#REF!</definedName>
    <definedName name="_UNI12105" localSheetId="8">#REF!</definedName>
    <definedName name="_UNI12105" localSheetId="11">#REF!</definedName>
    <definedName name="_UNI12105" localSheetId="6">#REF!</definedName>
    <definedName name="_UNI12105">#REF!</definedName>
    <definedName name="_UNI12555" localSheetId="8">#REF!</definedName>
    <definedName name="_UNI12555" localSheetId="11">#REF!</definedName>
    <definedName name="_UNI12555" localSheetId="6">#REF!</definedName>
    <definedName name="_UNI12555">#REF!</definedName>
    <definedName name="_UNI12570" localSheetId="8">#REF!</definedName>
    <definedName name="_UNI12570" localSheetId="11">#REF!</definedName>
    <definedName name="_UNI12570" localSheetId="6">#REF!</definedName>
    <definedName name="_UNI12570">#REF!</definedName>
    <definedName name="_UNI12575" localSheetId="8">#REF!</definedName>
    <definedName name="_UNI12575" localSheetId="11">#REF!</definedName>
    <definedName name="_UNI12575" localSheetId="6">#REF!</definedName>
    <definedName name="_UNI12575">#REF!</definedName>
    <definedName name="_UNI12580" localSheetId="8">#REF!</definedName>
    <definedName name="_UNI12580" localSheetId="11">#REF!</definedName>
    <definedName name="_UNI12580" localSheetId="6">#REF!</definedName>
    <definedName name="_UNI12580">#REF!</definedName>
    <definedName name="_UNI12600" localSheetId="8">#REF!</definedName>
    <definedName name="_UNI12600" localSheetId="11">#REF!</definedName>
    <definedName name="_UNI12600" localSheetId="6">#REF!</definedName>
    <definedName name="_UNI12600">#REF!</definedName>
    <definedName name="_UNI12610" localSheetId="8">#REF!</definedName>
    <definedName name="_UNI12610" localSheetId="11">#REF!</definedName>
    <definedName name="_UNI12610" localSheetId="6">#REF!</definedName>
    <definedName name="_UNI12610">#REF!</definedName>
    <definedName name="_UNI12630" localSheetId="8">#REF!</definedName>
    <definedName name="_UNI12630" localSheetId="11">#REF!</definedName>
    <definedName name="_UNI12630" localSheetId="6">#REF!</definedName>
    <definedName name="_UNI12630">#REF!</definedName>
    <definedName name="_UNI12631" localSheetId="8">#REF!</definedName>
    <definedName name="_UNI12631" localSheetId="11">#REF!</definedName>
    <definedName name="_UNI12631" localSheetId="6">#REF!</definedName>
    <definedName name="_UNI12631">#REF!</definedName>
    <definedName name="_UNI12640" localSheetId="8">#REF!</definedName>
    <definedName name="_UNI12640" localSheetId="11">#REF!</definedName>
    <definedName name="_UNI12640" localSheetId="6">#REF!</definedName>
    <definedName name="_UNI12640">#REF!</definedName>
    <definedName name="_UNI12645" localSheetId="8">#REF!</definedName>
    <definedName name="_UNI12645" localSheetId="11">#REF!</definedName>
    <definedName name="_UNI12645" localSheetId="6">#REF!</definedName>
    <definedName name="_UNI12645">#REF!</definedName>
    <definedName name="_UNI12665" localSheetId="8">#REF!</definedName>
    <definedName name="_UNI12665" localSheetId="11">#REF!</definedName>
    <definedName name="_UNI12665" localSheetId="6">#REF!</definedName>
    <definedName name="_UNI12665">#REF!</definedName>
    <definedName name="_UNI12690" localSheetId="8">#REF!</definedName>
    <definedName name="_UNI12690" localSheetId="11">#REF!</definedName>
    <definedName name="_UNI12690" localSheetId="6">#REF!</definedName>
    <definedName name="_UNI12690">#REF!</definedName>
    <definedName name="_UNI12700" localSheetId="8">#REF!</definedName>
    <definedName name="_UNI12700" localSheetId="11">#REF!</definedName>
    <definedName name="_UNI12700" localSheetId="6">#REF!</definedName>
    <definedName name="_UNI12700">#REF!</definedName>
    <definedName name="_UNI12710" localSheetId="8">#REF!</definedName>
    <definedName name="_UNI12710" localSheetId="11">#REF!</definedName>
    <definedName name="_UNI12710" localSheetId="6">#REF!</definedName>
    <definedName name="_UNI12710">#REF!</definedName>
    <definedName name="_UNI13111" localSheetId="8">#REF!</definedName>
    <definedName name="_UNI13111" localSheetId="11">#REF!</definedName>
    <definedName name="_UNI13111" localSheetId="6">#REF!</definedName>
    <definedName name="_UNI13111">#REF!</definedName>
    <definedName name="_UNI13112" localSheetId="8">#REF!</definedName>
    <definedName name="_UNI13112" localSheetId="11">#REF!</definedName>
    <definedName name="_UNI13112" localSheetId="6">#REF!</definedName>
    <definedName name="_UNI13112">#REF!</definedName>
    <definedName name="_UNI13121" localSheetId="8">#REF!</definedName>
    <definedName name="_UNI13121" localSheetId="11">#REF!</definedName>
    <definedName name="_UNI13121" localSheetId="6">#REF!</definedName>
    <definedName name="_UNI13121">#REF!</definedName>
    <definedName name="_UNI13720" localSheetId="8">#REF!</definedName>
    <definedName name="_UNI13720" localSheetId="11">#REF!</definedName>
    <definedName name="_UNI13720" localSheetId="6">#REF!</definedName>
    <definedName name="_UNI13720">#REF!</definedName>
    <definedName name="_UNI14100" localSheetId="8">#REF!</definedName>
    <definedName name="_UNI14100" localSheetId="11">#REF!</definedName>
    <definedName name="_UNI14100" localSheetId="6">#REF!</definedName>
    <definedName name="_UNI14100">#REF!</definedName>
    <definedName name="_UNI14161" localSheetId="8">#REF!</definedName>
    <definedName name="_UNI14161" localSheetId="11">#REF!</definedName>
    <definedName name="_UNI14161" localSheetId="6">#REF!</definedName>
    <definedName name="_UNI14161">#REF!</definedName>
    <definedName name="_UNI14195" localSheetId="8">#REF!</definedName>
    <definedName name="_UNI14195" localSheetId="11">#REF!</definedName>
    <definedName name="_UNI14195" localSheetId="6">#REF!</definedName>
    <definedName name="_UNI14195">#REF!</definedName>
    <definedName name="_UNI14205" localSheetId="8">#REF!</definedName>
    <definedName name="_UNI14205" localSheetId="11">#REF!</definedName>
    <definedName name="_UNI14205" localSheetId="6">#REF!</definedName>
    <definedName name="_UNI14205">#REF!</definedName>
    <definedName name="_UNI14260" localSheetId="8">#REF!</definedName>
    <definedName name="_UNI14260" localSheetId="11">#REF!</definedName>
    <definedName name="_UNI14260" localSheetId="6">#REF!</definedName>
    <definedName name="_UNI14260">#REF!</definedName>
    <definedName name="_UNI14500" localSheetId="8">#REF!</definedName>
    <definedName name="_UNI14500" localSheetId="11">#REF!</definedName>
    <definedName name="_UNI14500" localSheetId="6">#REF!</definedName>
    <definedName name="_UNI14500">#REF!</definedName>
    <definedName name="_UNI14515" localSheetId="8">#REF!</definedName>
    <definedName name="_UNI14515" localSheetId="11">#REF!</definedName>
    <definedName name="_UNI14515" localSheetId="6">#REF!</definedName>
    <definedName name="_UNI14515">#REF!</definedName>
    <definedName name="_UNI14555" localSheetId="8">#REF!</definedName>
    <definedName name="_UNI14555" localSheetId="11">#REF!</definedName>
    <definedName name="_UNI14555" localSheetId="6">#REF!</definedName>
    <definedName name="_UNI14555">#REF!</definedName>
    <definedName name="_UNI14565" localSheetId="8">#REF!</definedName>
    <definedName name="_UNI14565" localSheetId="11">#REF!</definedName>
    <definedName name="_UNI14565" localSheetId="6">#REF!</definedName>
    <definedName name="_UNI14565">#REF!</definedName>
    <definedName name="_UNI15135" localSheetId="8">#REF!</definedName>
    <definedName name="_UNI15135" localSheetId="11">#REF!</definedName>
    <definedName name="_UNI15135" localSheetId="6">#REF!</definedName>
    <definedName name="_UNI15135">#REF!</definedName>
    <definedName name="_UNI15140" localSheetId="8">#REF!</definedName>
    <definedName name="_UNI15140" localSheetId="11">#REF!</definedName>
    <definedName name="_UNI15140" localSheetId="6">#REF!</definedName>
    <definedName name="_UNI15140">#REF!</definedName>
    <definedName name="_UNI15195" localSheetId="8">#REF!</definedName>
    <definedName name="_UNI15195" localSheetId="11">#REF!</definedName>
    <definedName name="_UNI15195" localSheetId="6">#REF!</definedName>
    <definedName name="_UNI15195">#REF!</definedName>
    <definedName name="_UNI15225" localSheetId="8">#REF!</definedName>
    <definedName name="_UNI15225" localSheetId="11">#REF!</definedName>
    <definedName name="_UNI15225" localSheetId="6">#REF!</definedName>
    <definedName name="_UNI15225">#REF!</definedName>
    <definedName name="_UNI15230" localSheetId="8">#REF!</definedName>
    <definedName name="_UNI15230" localSheetId="11">#REF!</definedName>
    <definedName name="_UNI15230" localSheetId="6">#REF!</definedName>
    <definedName name="_UNI15230">#REF!</definedName>
    <definedName name="_UNI15515" localSheetId="8">#REF!</definedName>
    <definedName name="_UNI15515" localSheetId="11">#REF!</definedName>
    <definedName name="_UNI15515" localSheetId="6">#REF!</definedName>
    <definedName name="_UNI15515">#REF!</definedName>
    <definedName name="_UNI15560" localSheetId="8">#REF!</definedName>
    <definedName name="_UNI15560" localSheetId="11">#REF!</definedName>
    <definedName name="_UNI15560" localSheetId="6">#REF!</definedName>
    <definedName name="_UNI15560">#REF!</definedName>
    <definedName name="_UNI15565" localSheetId="8">#REF!</definedName>
    <definedName name="_UNI15565" localSheetId="11">#REF!</definedName>
    <definedName name="_UNI15565" localSheetId="6">#REF!</definedName>
    <definedName name="_UNI15565">#REF!</definedName>
    <definedName name="_UNI15570" localSheetId="8">#REF!</definedName>
    <definedName name="_UNI15570" localSheetId="11">#REF!</definedName>
    <definedName name="_UNI15570" localSheetId="6">#REF!</definedName>
    <definedName name="_UNI15570">#REF!</definedName>
    <definedName name="_UNI15575" localSheetId="8">#REF!</definedName>
    <definedName name="_UNI15575" localSheetId="11">#REF!</definedName>
    <definedName name="_UNI15575" localSheetId="6">#REF!</definedName>
    <definedName name="_UNI15575">#REF!</definedName>
    <definedName name="_UNI15583" localSheetId="8">#REF!</definedName>
    <definedName name="_UNI15583" localSheetId="11">#REF!</definedName>
    <definedName name="_UNI15583" localSheetId="6">#REF!</definedName>
    <definedName name="_UNI15583">#REF!</definedName>
    <definedName name="_UNI15590" localSheetId="8">#REF!</definedName>
    <definedName name="_UNI15590" localSheetId="11">#REF!</definedName>
    <definedName name="_UNI15590" localSheetId="6">#REF!</definedName>
    <definedName name="_UNI15590">#REF!</definedName>
    <definedName name="_UNI15591" localSheetId="8">#REF!</definedName>
    <definedName name="_UNI15591" localSheetId="11">#REF!</definedName>
    <definedName name="_UNI15591" localSheetId="6">#REF!</definedName>
    <definedName name="_UNI15591">#REF!</definedName>
    <definedName name="_UNI15610" localSheetId="8">#REF!</definedName>
    <definedName name="_UNI15610" localSheetId="11">#REF!</definedName>
    <definedName name="_UNI15610" localSheetId="6">#REF!</definedName>
    <definedName name="_UNI15610">#REF!</definedName>
    <definedName name="_UNI15625" localSheetId="8">#REF!</definedName>
    <definedName name="_UNI15625" localSheetId="11">#REF!</definedName>
    <definedName name="_UNI15625" localSheetId="6">#REF!</definedName>
    <definedName name="_UNI15625">#REF!</definedName>
    <definedName name="_UNI15635" localSheetId="8">#REF!</definedName>
    <definedName name="_UNI15635" localSheetId="11">#REF!</definedName>
    <definedName name="_UNI15635" localSheetId="6">#REF!</definedName>
    <definedName name="_UNI15635">#REF!</definedName>
    <definedName name="_UNI15655" localSheetId="8">#REF!</definedName>
    <definedName name="_UNI15655" localSheetId="11">#REF!</definedName>
    <definedName name="_UNI15655" localSheetId="6">#REF!</definedName>
    <definedName name="_UNI15655">#REF!</definedName>
    <definedName name="_UNI15665" localSheetId="8">#REF!</definedName>
    <definedName name="_UNI15665" localSheetId="11">#REF!</definedName>
    <definedName name="_UNI15665" localSheetId="6">#REF!</definedName>
    <definedName name="_UNI15665">#REF!</definedName>
    <definedName name="_UNI16515" localSheetId="8">#REF!</definedName>
    <definedName name="_UNI16515" localSheetId="11">#REF!</definedName>
    <definedName name="_UNI16515" localSheetId="6">#REF!</definedName>
    <definedName name="_UNI16515">#REF!</definedName>
    <definedName name="_UNI16535" localSheetId="8">#REF!</definedName>
    <definedName name="_UNI16535" localSheetId="11">#REF!</definedName>
    <definedName name="_UNI16535" localSheetId="6">#REF!</definedName>
    <definedName name="_UNI16535">#REF!</definedName>
    <definedName name="_UNI17140" localSheetId="8">#REF!</definedName>
    <definedName name="_UNI17140" localSheetId="11">#REF!</definedName>
    <definedName name="_UNI17140" localSheetId="6">#REF!</definedName>
    <definedName name="_UNI17140">#REF!</definedName>
    <definedName name="_UNI19500" localSheetId="8">#REF!</definedName>
    <definedName name="_UNI19500" localSheetId="11">#REF!</definedName>
    <definedName name="_UNI19500" localSheetId="6">#REF!</definedName>
    <definedName name="_UNI19500">#REF!</definedName>
    <definedName name="_UNI19501" localSheetId="8">#REF!</definedName>
    <definedName name="_UNI19501" localSheetId="11">#REF!</definedName>
    <definedName name="_UNI19501" localSheetId="6">#REF!</definedName>
    <definedName name="_UNI19501">#REF!</definedName>
    <definedName name="_UNI19502" localSheetId="8">#REF!</definedName>
    <definedName name="_UNI19502" localSheetId="11">#REF!</definedName>
    <definedName name="_UNI19502" localSheetId="6">#REF!</definedName>
    <definedName name="_UNI19502">#REF!</definedName>
    <definedName name="_UNI19503" localSheetId="8">#REF!</definedName>
    <definedName name="_UNI19503" localSheetId="11">#REF!</definedName>
    <definedName name="_UNI19503" localSheetId="6">#REF!</definedName>
    <definedName name="_UNI19503">#REF!</definedName>
    <definedName name="_UNI19504" localSheetId="8">#REF!</definedName>
    <definedName name="_UNI19504" localSheetId="11">#REF!</definedName>
    <definedName name="_UNI19504" localSheetId="6">#REF!</definedName>
    <definedName name="_UNI19504">#REF!</definedName>
    <definedName name="_UNI19505" localSheetId="8">#REF!</definedName>
    <definedName name="_UNI19505" localSheetId="11">#REF!</definedName>
    <definedName name="_UNI19505" localSheetId="6">#REF!</definedName>
    <definedName name="_UNI19505">#REF!</definedName>
    <definedName name="_UNI20100" localSheetId="8">#REF!</definedName>
    <definedName name="_UNI20100" localSheetId="11">#REF!</definedName>
    <definedName name="_UNI20100" localSheetId="6">#REF!</definedName>
    <definedName name="_UNI20100">#REF!</definedName>
    <definedName name="_UNI20105" localSheetId="8">#REF!</definedName>
    <definedName name="_UNI20105" localSheetId="11">#REF!</definedName>
    <definedName name="_UNI20105" localSheetId="6">#REF!</definedName>
    <definedName name="_UNI20105">#REF!</definedName>
    <definedName name="_UNI20110" localSheetId="8">#REF!</definedName>
    <definedName name="_UNI20110" localSheetId="11">#REF!</definedName>
    <definedName name="_UNI20110" localSheetId="6">#REF!</definedName>
    <definedName name="_UNI20110">#REF!</definedName>
    <definedName name="_UNI20115" localSheetId="8">#REF!</definedName>
    <definedName name="_UNI20115" localSheetId="11">#REF!</definedName>
    <definedName name="_UNI20115" localSheetId="6">#REF!</definedName>
    <definedName name="_UNI20115">#REF!</definedName>
    <definedName name="_UNI20130" localSheetId="8">#REF!</definedName>
    <definedName name="_UNI20130" localSheetId="11">#REF!</definedName>
    <definedName name="_UNI20130" localSheetId="6">#REF!</definedName>
    <definedName name="_UNI20130">#REF!</definedName>
    <definedName name="_UNI20135" localSheetId="8">#REF!</definedName>
    <definedName name="_UNI20135" localSheetId="11">#REF!</definedName>
    <definedName name="_UNI20135" localSheetId="6">#REF!</definedName>
    <definedName name="_UNI20135">#REF!</definedName>
    <definedName name="_UNI20140" localSheetId="8">#REF!</definedName>
    <definedName name="_UNI20140" localSheetId="11">#REF!</definedName>
    <definedName name="_UNI20140" localSheetId="6">#REF!</definedName>
    <definedName name="_UNI20140">#REF!</definedName>
    <definedName name="_UNI20145" localSheetId="8">#REF!</definedName>
    <definedName name="_UNI20145" localSheetId="11">#REF!</definedName>
    <definedName name="_UNI20145" localSheetId="6">#REF!</definedName>
    <definedName name="_UNI20145">#REF!</definedName>
    <definedName name="_UNI20150" localSheetId="8">#REF!</definedName>
    <definedName name="_UNI20150" localSheetId="11">#REF!</definedName>
    <definedName name="_UNI20150" localSheetId="6">#REF!</definedName>
    <definedName name="_UNI20150">#REF!</definedName>
    <definedName name="_UNI20155" localSheetId="8">#REF!</definedName>
    <definedName name="_UNI20155" localSheetId="11">#REF!</definedName>
    <definedName name="_UNI20155" localSheetId="6">#REF!</definedName>
    <definedName name="_UNI20155">#REF!</definedName>
    <definedName name="_UNI20175" localSheetId="8">#REF!</definedName>
    <definedName name="_UNI20175" localSheetId="11">#REF!</definedName>
    <definedName name="_UNI20175" localSheetId="6">#REF!</definedName>
    <definedName name="_UNI20175">#REF!</definedName>
    <definedName name="_UNI20185" localSheetId="8">#REF!</definedName>
    <definedName name="_UNI20185" localSheetId="11">#REF!</definedName>
    <definedName name="_UNI20185" localSheetId="6">#REF!</definedName>
    <definedName name="_UNI20185">#REF!</definedName>
    <definedName name="_UNI20190" localSheetId="8">#REF!</definedName>
    <definedName name="_UNI20190" localSheetId="11">#REF!</definedName>
    <definedName name="_UNI20190" localSheetId="6">#REF!</definedName>
    <definedName name="_UNI20190">#REF!</definedName>
    <definedName name="_UNI20195" localSheetId="8">#REF!</definedName>
    <definedName name="_UNI20195" localSheetId="11">#REF!</definedName>
    <definedName name="_UNI20195" localSheetId="6">#REF!</definedName>
    <definedName name="_UNI20195">#REF!</definedName>
    <definedName name="_UNI20210" localSheetId="8">#REF!</definedName>
    <definedName name="_UNI20210" localSheetId="11">#REF!</definedName>
    <definedName name="_UNI20210" localSheetId="6">#REF!</definedName>
    <definedName name="_UNI20210">#REF!</definedName>
    <definedName name="_VAL11100" localSheetId="8">#REF!</definedName>
    <definedName name="_VAL11100" localSheetId="11">#REF!</definedName>
    <definedName name="_VAL11100" localSheetId="6">#REF!</definedName>
    <definedName name="_VAL11100">#REF!</definedName>
    <definedName name="_VAL11110" localSheetId="8">#REF!</definedName>
    <definedName name="_VAL11110" localSheetId="11">#REF!</definedName>
    <definedName name="_VAL11110" localSheetId="6">#REF!</definedName>
    <definedName name="_VAL11110">#REF!</definedName>
    <definedName name="_VAL11115" localSheetId="8">#REF!</definedName>
    <definedName name="_VAL11115" localSheetId="11">#REF!</definedName>
    <definedName name="_VAL11115" localSheetId="6">#REF!</definedName>
    <definedName name="_VAL11115">#REF!</definedName>
    <definedName name="_VAL11125" localSheetId="8">#REF!</definedName>
    <definedName name="_VAL11125" localSheetId="11">#REF!</definedName>
    <definedName name="_VAL11125" localSheetId="6">#REF!</definedName>
    <definedName name="_VAL11125">#REF!</definedName>
    <definedName name="_VAL11130" localSheetId="8">#REF!</definedName>
    <definedName name="_VAL11130" localSheetId="11">#REF!</definedName>
    <definedName name="_VAL11130" localSheetId="6">#REF!</definedName>
    <definedName name="_VAL11130">#REF!</definedName>
    <definedName name="_VAL11135" localSheetId="8">#REF!</definedName>
    <definedName name="_VAL11135" localSheetId="11">#REF!</definedName>
    <definedName name="_VAL11135" localSheetId="6">#REF!</definedName>
    <definedName name="_VAL11135">#REF!</definedName>
    <definedName name="_VAL11145" localSheetId="8">#REF!</definedName>
    <definedName name="_VAL11145" localSheetId="11">#REF!</definedName>
    <definedName name="_VAL11145" localSheetId="6">#REF!</definedName>
    <definedName name="_VAL11145">#REF!</definedName>
    <definedName name="_VAL11150" localSheetId="8">#REF!</definedName>
    <definedName name="_VAL11150" localSheetId="11">#REF!</definedName>
    <definedName name="_VAL11150" localSheetId="6">#REF!</definedName>
    <definedName name="_VAL11150">#REF!</definedName>
    <definedName name="_VAL11165" localSheetId="8">#REF!</definedName>
    <definedName name="_VAL11165" localSheetId="11">#REF!</definedName>
    <definedName name="_VAL11165" localSheetId="6">#REF!</definedName>
    <definedName name="_VAL11165">#REF!</definedName>
    <definedName name="_VAL11170" localSheetId="8">#REF!</definedName>
    <definedName name="_VAL11170" localSheetId="11">#REF!</definedName>
    <definedName name="_VAL11170" localSheetId="6">#REF!</definedName>
    <definedName name="_VAL11170">#REF!</definedName>
    <definedName name="_VAL11180" localSheetId="8">#REF!</definedName>
    <definedName name="_VAL11180" localSheetId="11">#REF!</definedName>
    <definedName name="_VAL11180" localSheetId="6">#REF!</definedName>
    <definedName name="_VAL11180">#REF!</definedName>
    <definedName name="_VAL11185" localSheetId="8">#REF!</definedName>
    <definedName name="_VAL11185" localSheetId="11">#REF!</definedName>
    <definedName name="_VAL11185" localSheetId="6">#REF!</definedName>
    <definedName name="_VAL11185">#REF!</definedName>
    <definedName name="_VAL11220" localSheetId="8">#REF!</definedName>
    <definedName name="_VAL11220" localSheetId="11">#REF!</definedName>
    <definedName name="_VAL11220" localSheetId="6">#REF!</definedName>
    <definedName name="_VAL11220">#REF!</definedName>
    <definedName name="_VAL12105" localSheetId="8">#REF!</definedName>
    <definedName name="_VAL12105" localSheetId="11">#REF!</definedName>
    <definedName name="_VAL12105" localSheetId="6">#REF!</definedName>
    <definedName name="_VAL12105">#REF!</definedName>
    <definedName name="_VAL12555" localSheetId="8">#REF!</definedName>
    <definedName name="_VAL12555" localSheetId="11">#REF!</definedName>
    <definedName name="_VAL12555" localSheetId="6">#REF!</definedName>
    <definedName name="_VAL12555">#REF!</definedName>
    <definedName name="_VAL12570" localSheetId="8">#REF!</definedName>
    <definedName name="_VAL12570" localSheetId="11">#REF!</definedName>
    <definedName name="_VAL12570" localSheetId="6">#REF!</definedName>
    <definedName name="_VAL12570">#REF!</definedName>
    <definedName name="_VAL12575" localSheetId="8">#REF!</definedName>
    <definedName name="_VAL12575" localSheetId="11">#REF!</definedName>
    <definedName name="_VAL12575" localSheetId="6">#REF!</definedName>
    <definedName name="_VAL12575">#REF!</definedName>
    <definedName name="_VAL12580" localSheetId="8">#REF!</definedName>
    <definedName name="_VAL12580" localSheetId="11">#REF!</definedName>
    <definedName name="_VAL12580" localSheetId="6">#REF!</definedName>
    <definedName name="_VAL12580">#REF!</definedName>
    <definedName name="_VAL12600" localSheetId="8">#REF!</definedName>
    <definedName name="_VAL12600" localSheetId="11">#REF!</definedName>
    <definedName name="_VAL12600" localSheetId="6">#REF!</definedName>
    <definedName name="_VAL12600">#REF!</definedName>
    <definedName name="_VAL12610" localSheetId="8">#REF!</definedName>
    <definedName name="_VAL12610" localSheetId="11">#REF!</definedName>
    <definedName name="_VAL12610" localSheetId="6">#REF!</definedName>
    <definedName name="_VAL12610">#REF!</definedName>
    <definedName name="_VAL12630" localSheetId="8">#REF!</definedName>
    <definedName name="_VAL12630" localSheetId="11">#REF!</definedName>
    <definedName name="_VAL12630" localSheetId="6">#REF!</definedName>
    <definedName name="_VAL12630">#REF!</definedName>
    <definedName name="_VAL12631" localSheetId="8">#REF!</definedName>
    <definedName name="_VAL12631" localSheetId="11">#REF!</definedName>
    <definedName name="_VAL12631" localSheetId="6">#REF!</definedName>
    <definedName name="_VAL12631">#REF!</definedName>
    <definedName name="_VAL12640" localSheetId="8">#REF!</definedName>
    <definedName name="_VAL12640" localSheetId="11">#REF!</definedName>
    <definedName name="_VAL12640" localSheetId="6">#REF!</definedName>
    <definedName name="_VAL12640">#REF!</definedName>
    <definedName name="_VAL12645" localSheetId="8">#REF!</definedName>
    <definedName name="_VAL12645" localSheetId="11">#REF!</definedName>
    <definedName name="_VAL12645" localSheetId="6">#REF!</definedName>
    <definedName name="_VAL12645">#REF!</definedName>
    <definedName name="_VAL12665" localSheetId="8">#REF!</definedName>
    <definedName name="_VAL12665" localSheetId="11">#REF!</definedName>
    <definedName name="_VAL12665" localSheetId="6">#REF!</definedName>
    <definedName name="_VAL12665">#REF!</definedName>
    <definedName name="_VAL12690" localSheetId="8">#REF!</definedName>
    <definedName name="_VAL12690" localSheetId="11">#REF!</definedName>
    <definedName name="_VAL12690" localSheetId="6">#REF!</definedName>
    <definedName name="_VAL12690">#REF!</definedName>
    <definedName name="_VAL12700" localSheetId="8">#REF!</definedName>
    <definedName name="_VAL12700" localSheetId="11">#REF!</definedName>
    <definedName name="_VAL12700" localSheetId="6">#REF!</definedName>
    <definedName name="_VAL12700">#REF!</definedName>
    <definedName name="_VAL12710" localSheetId="8">#REF!</definedName>
    <definedName name="_VAL12710" localSheetId="11">#REF!</definedName>
    <definedName name="_VAL12710" localSheetId="6">#REF!</definedName>
    <definedName name="_VAL12710">#REF!</definedName>
    <definedName name="_VAL13111" localSheetId="8">#REF!</definedName>
    <definedName name="_VAL13111" localSheetId="11">#REF!</definedName>
    <definedName name="_VAL13111" localSheetId="6">#REF!</definedName>
    <definedName name="_VAL13111">#REF!</definedName>
    <definedName name="_VAL13112" localSheetId="8">#REF!</definedName>
    <definedName name="_VAL13112" localSheetId="11">#REF!</definedName>
    <definedName name="_VAL13112" localSheetId="6">#REF!</definedName>
    <definedName name="_VAL13112">#REF!</definedName>
    <definedName name="_VAL13121" localSheetId="8">#REF!</definedName>
    <definedName name="_VAL13121" localSheetId="11">#REF!</definedName>
    <definedName name="_VAL13121" localSheetId="6">#REF!</definedName>
    <definedName name="_VAL13121">#REF!</definedName>
    <definedName name="_VAL13720" localSheetId="8">#REF!</definedName>
    <definedName name="_VAL13720" localSheetId="11">#REF!</definedName>
    <definedName name="_VAL13720" localSheetId="6">#REF!</definedName>
    <definedName name="_VAL13720">#REF!</definedName>
    <definedName name="_VAL14100" localSheetId="8">#REF!</definedName>
    <definedName name="_VAL14100" localSheetId="11">#REF!</definedName>
    <definedName name="_VAL14100" localSheetId="6">#REF!</definedName>
    <definedName name="_VAL14100">#REF!</definedName>
    <definedName name="_VAL14161" localSheetId="8">#REF!</definedName>
    <definedName name="_VAL14161" localSheetId="11">#REF!</definedName>
    <definedName name="_VAL14161" localSheetId="6">#REF!</definedName>
    <definedName name="_VAL14161">#REF!</definedName>
    <definedName name="_VAL14195" localSheetId="8">#REF!</definedName>
    <definedName name="_VAL14195" localSheetId="11">#REF!</definedName>
    <definedName name="_VAL14195" localSheetId="6">#REF!</definedName>
    <definedName name="_VAL14195">#REF!</definedName>
    <definedName name="_VAL14205" localSheetId="8">#REF!</definedName>
    <definedName name="_VAL14205" localSheetId="11">#REF!</definedName>
    <definedName name="_VAL14205" localSheetId="6">#REF!</definedName>
    <definedName name="_VAL14205">#REF!</definedName>
    <definedName name="_VAL14260" localSheetId="8">#REF!</definedName>
    <definedName name="_VAL14260" localSheetId="11">#REF!</definedName>
    <definedName name="_VAL14260" localSheetId="6">#REF!</definedName>
    <definedName name="_VAL14260">#REF!</definedName>
    <definedName name="_VAL14500" localSheetId="8">#REF!</definedName>
    <definedName name="_VAL14500" localSheetId="11">#REF!</definedName>
    <definedName name="_VAL14500" localSheetId="6">#REF!</definedName>
    <definedName name="_VAL14500">#REF!</definedName>
    <definedName name="_VAL14515" localSheetId="8">#REF!</definedName>
    <definedName name="_VAL14515" localSheetId="11">#REF!</definedName>
    <definedName name="_VAL14515" localSheetId="6">#REF!</definedName>
    <definedName name="_VAL14515">#REF!</definedName>
    <definedName name="_VAL14555" localSheetId="8">#REF!</definedName>
    <definedName name="_VAL14555" localSheetId="11">#REF!</definedName>
    <definedName name="_VAL14555" localSheetId="6">#REF!</definedName>
    <definedName name="_VAL14555">#REF!</definedName>
    <definedName name="_VAL14565" localSheetId="8">#REF!</definedName>
    <definedName name="_VAL14565" localSheetId="11">#REF!</definedName>
    <definedName name="_VAL14565" localSheetId="6">#REF!</definedName>
    <definedName name="_VAL14565">#REF!</definedName>
    <definedName name="_VAL15135" localSheetId="8">#REF!</definedName>
    <definedName name="_VAL15135" localSheetId="11">#REF!</definedName>
    <definedName name="_VAL15135" localSheetId="6">#REF!</definedName>
    <definedName name="_VAL15135">#REF!</definedName>
    <definedName name="_VAL15140" localSheetId="8">#REF!</definedName>
    <definedName name="_VAL15140" localSheetId="11">#REF!</definedName>
    <definedName name="_VAL15140" localSheetId="6">#REF!</definedName>
    <definedName name="_VAL15140">#REF!</definedName>
    <definedName name="_VAL15195" localSheetId="8">#REF!</definedName>
    <definedName name="_VAL15195" localSheetId="11">#REF!</definedName>
    <definedName name="_VAL15195" localSheetId="6">#REF!</definedName>
    <definedName name="_VAL15195">#REF!</definedName>
    <definedName name="_VAL15225" localSheetId="8">#REF!</definedName>
    <definedName name="_VAL15225" localSheetId="11">#REF!</definedName>
    <definedName name="_VAL15225" localSheetId="6">#REF!</definedName>
    <definedName name="_VAL15225">#REF!</definedName>
    <definedName name="_VAL15230" localSheetId="8">#REF!</definedName>
    <definedName name="_VAL15230" localSheetId="11">#REF!</definedName>
    <definedName name="_VAL15230" localSheetId="6">#REF!</definedName>
    <definedName name="_VAL15230">#REF!</definedName>
    <definedName name="_VAL15515" localSheetId="8">#REF!</definedName>
    <definedName name="_VAL15515" localSheetId="11">#REF!</definedName>
    <definedName name="_VAL15515" localSheetId="6">#REF!</definedName>
    <definedName name="_VAL15515">#REF!</definedName>
    <definedName name="_VAL15560" localSheetId="8">#REF!</definedName>
    <definedName name="_VAL15560" localSheetId="11">#REF!</definedName>
    <definedName name="_VAL15560" localSheetId="6">#REF!</definedName>
    <definedName name="_VAL15560">#REF!</definedName>
    <definedName name="_VAL15565" localSheetId="8">#REF!</definedName>
    <definedName name="_VAL15565" localSheetId="11">#REF!</definedName>
    <definedName name="_VAL15565" localSheetId="6">#REF!</definedName>
    <definedName name="_VAL15565">#REF!</definedName>
    <definedName name="_VAL15570" localSheetId="8">#REF!</definedName>
    <definedName name="_VAL15570" localSheetId="11">#REF!</definedName>
    <definedName name="_VAL15570" localSheetId="6">#REF!</definedName>
    <definedName name="_VAL15570">#REF!</definedName>
    <definedName name="_VAL15575" localSheetId="8">#REF!</definedName>
    <definedName name="_VAL15575" localSheetId="11">#REF!</definedName>
    <definedName name="_VAL15575" localSheetId="6">#REF!</definedName>
    <definedName name="_VAL15575">#REF!</definedName>
    <definedName name="_VAL15583" localSheetId="8">#REF!</definedName>
    <definedName name="_VAL15583" localSheetId="11">#REF!</definedName>
    <definedName name="_VAL15583" localSheetId="6">#REF!</definedName>
    <definedName name="_VAL15583">#REF!</definedName>
    <definedName name="_VAL15590" localSheetId="8">#REF!</definedName>
    <definedName name="_VAL15590" localSheetId="11">#REF!</definedName>
    <definedName name="_VAL15590" localSheetId="6">#REF!</definedName>
    <definedName name="_VAL15590">#REF!</definedName>
    <definedName name="_VAL15591" localSheetId="8">#REF!</definedName>
    <definedName name="_VAL15591" localSheetId="11">#REF!</definedName>
    <definedName name="_VAL15591" localSheetId="6">#REF!</definedName>
    <definedName name="_VAL15591">#REF!</definedName>
    <definedName name="_VAL15610" localSheetId="8">#REF!</definedName>
    <definedName name="_VAL15610" localSheetId="11">#REF!</definedName>
    <definedName name="_VAL15610" localSheetId="6">#REF!</definedName>
    <definedName name="_VAL15610">#REF!</definedName>
    <definedName name="_VAL15625" localSheetId="8">#REF!</definedName>
    <definedName name="_VAL15625" localSheetId="11">#REF!</definedName>
    <definedName name="_VAL15625" localSheetId="6">#REF!</definedName>
    <definedName name="_VAL15625">#REF!</definedName>
    <definedName name="_VAL15635" localSheetId="8">#REF!</definedName>
    <definedName name="_VAL15635" localSheetId="11">#REF!</definedName>
    <definedName name="_VAL15635" localSheetId="6">#REF!</definedName>
    <definedName name="_VAL15635">#REF!</definedName>
    <definedName name="_VAL15655" localSheetId="8">#REF!</definedName>
    <definedName name="_VAL15655" localSheetId="11">#REF!</definedName>
    <definedName name="_VAL15655" localSheetId="6">#REF!</definedName>
    <definedName name="_VAL15655">#REF!</definedName>
    <definedName name="_VAL15665" localSheetId="8">#REF!</definedName>
    <definedName name="_VAL15665" localSheetId="11">#REF!</definedName>
    <definedName name="_VAL15665" localSheetId="6">#REF!</definedName>
    <definedName name="_VAL15665">#REF!</definedName>
    <definedName name="_VAL16515" localSheetId="8">#REF!</definedName>
    <definedName name="_VAL16515" localSheetId="11">#REF!</definedName>
    <definedName name="_VAL16515" localSheetId="6">#REF!</definedName>
    <definedName name="_VAL16515">#REF!</definedName>
    <definedName name="_VAL16535" localSheetId="8">#REF!</definedName>
    <definedName name="_VAL16535" localSheetId="11">#REF!</definedName>
    <definedName name="_VAL16535" localSheetId="6">#REF!</definedName>
    <definedName name="_VAL16535">#REF!</definedName>
    <definedName name="_VAL17140" localSheetId="8">#REF!</definedName>
    <definedName name="_VAL17140" localSheetId="11">#REF!</definedName>
    <definedName name="_VAL17140" localSheetId="6">#REF!</definedName>
    <definedName name="_VAL17140">#REF!</definedName>
    <definedName name="_VAL19500" localSheetId="8">#REF!</definedName>
    <definedName name="_VAL19500" localSheetId="11">#REF!</definedName>
    <definedName name="_VAL19500" localSheetId="6">#REF!</definedName>
    <definedName name="_VAL19500">#REF!</definedName>
    <definedName name="_VAL19501" localSheetId="8">#REF!</definedName>
    <definedName name="_VAL19501" localSheetId="11">#REF!</definedName>
    <definedName name="_VAL19501" localSheetId="6">#REF!</definedName>
    <definedName name="_VAL19501">#REF!</definedName>
    <definedName name="_VAL19502" localSheetId="8">#REF!</definedName>
    <definedName name="_VAL19502" localSheetId="11">#REF!</definedName>
    <definedName name="_VAL19502" localSheetId="6">#REF!</definedName>
    <definedName name="_VAL19502">#REF!</definedName>
    <definedName name="_VAL19503" localSheetId="8">#REF!</definedName>
    <definedName name="_VAL19503" localSheetId="11">#REF!</definedName>
    <definedName name="_VAL19503" localSheetId="6">#REF!</definedName>
    <definedName name="_VAL19503">#REF!</definedName>
    <definedName name="_VAL19504" localSheetId="8">#REF!</definedName>
    <definedName name="_VAL19504" localSheetId="11">#REF!</definedName>
    <definedName name="_VAL19504" localSheetId="6">#REF!</definedName>
    <definedName name="_VAL19504">#REF!</definedName>
    <definedName name="_VAL19505" localSheetId="8">#REF!</definedName>
    <definedName name="_VAL19505" localSheetId="11">#REF!</definedName>
    <definedName name="_VAL19505" localSheetId="6">#REF!</definedName>
    <definedName name="_VAL19505">#REF!</definedName>
    <definedName name="_VAL20100" localSheetId="8">#REF!</definedName>
    <definedName name="_VAL20100" localSheetId="11">#REF!</definedName>
    <definedName name="_VAL20100" localSheetId="6">#REF!</definedName>
    <definedName name="_VAL20100">#REF!</definedName>
    <definedName name="_VAL20105" localSheetId="8">#REF!</definedName>
    <definedName name="_VAL20105" localSheetId="11">#REF!</definedName>
    <definedName name="_VAL20105" localSheetId="6">#REF!</definedName>
    <definedName name="_VAL20105">#REF!</definedName>
    <definedName name="_VAL20110" localSheetId="8">#REF!</definedName>
    <definedName name="_VAL20110" localSheetId="11">#REF!</definedName>
    <definedName name="_VAL20110" localSheetId="6">#REF!</definedName>
    <definedName name="_VAL20110">#REF!</definedName>
    <definedName name="_VAL20115" localSheetId="8">#REF!</definedName>
    <definedName name="_VAL20115" localSheetId="11">#REF!</definedName>
    <definedName name="_VAL20115" localSheetId="6">#REF!</definedName>
    <definedName name="_VAL20115">#REF!</definedName>
    <definedName name="_VAL20130" localSheetId="8">#REF!</definedName>
    <definedName name="_VAL20130" localSheetId="11">#REF!</definedName>
    <definedName name="_VAL20130" localSheetId="6">#REF!</definedName>
    <definedName name="_VAL20130">#REF!</definedName>
    <definedName name="_VAL20135" localSheetId="8">#REF!</definedName>
    <definedName name="_VAL20135" localSheetId="11">#REF!</definedName>
    <definedName name="_VAL20135" localSheetId="6">#REF!</definedName>
    <definedName name="_VAL20135">#REF!</definedName>
    <definedName name="_VAL20140" localSheetId="8">#REF!</definedName>
    <definedName name="_VAL20140" localSheetId="11">#REF!</definedName>
    <definedName name="_VAL20140" localSheetId="6">#REF!</definedName>
    <definedName name="_VAL20140">#REF!</definedName>
    <definedName name="_VAL20145" localSheetId="8">#REF!</definedName>
    <definedName name="_VAL20145" localSheetId="11">#REF!</definedName>
    <definedName name="_VAL20145" localSheetId="6">#REF!</definedName>
    <definedName name="_VAL20145">#REF!</definedName>
    <definedName name="_VAL20150" localSheetId="8">#REF!</definedName>
    <definedName name="_VAL20150" localSheetId="11">#REF!</definedName>
    <definedName name="_VAL20150" localSheetId="6">#REF!</definedName>
    <definedName name="_VAL20150">#REF!</definedName>
    <definedName name="_VAL20155" localSheetId="8">#REF!</definedName>
    <definedName name="_VAL20155" localSheetId="11">#REF!</definedName>
    <definedName name="_VAL20155" localSheetId="6">#REF!</definedName>
    <definedName name="_VAL20155">#REF!</definedName>
    <definedName name="_VAL20175" localSheetId="8">#REF!</definedName>
    <definedName name="_VAL20175" localSheetId="11">#REF!</definedName>
    <definedName name="_VAL20175" localSheetId="6">#REF!</definedName>
    <definedName name="_VAL20175">#REF!</definedName>
    <definedName name="_VAL20185" localSheetId="8">#REF!</definedName>
    <definedName name="_VAL20185" localSheetId="11">#REF!</definedName>
    <definedName name="_VAL20185" localSheetId="6">#REF!</definedName>
    <definedName name="_VAL20185">#REF!</definedName>
    <definedName name="_VAL20190" localSheetId="8">#REF!</definedName>
    <definedName name="_VAL20190" localSheetId="11">#REF!</definedName>
    <definedName name="_VAL20190" localSheetId="6">#REF!</definedName>
    <definedName name="_VAL20190">#REF!</definedName>
    <definedName name="_VAL20195" localSheetId="8">#REF!</definedName>
    <definedName name="_VAL20195" localSheetId="11">#REF!</definedName>
    <definedName name="_VAL20195" localSheetId="6">#REF!</definedName>
    <definedName name="_VAL20195">#REF!</definedName>
    <definedName name="_VAL20210" localSheetId="8">#REF!</definedName>
    <definedName name="_VAL20210" localSheetId="11">#REF!</definedName>
    <definedName name="_VAL20210" localSheetId="6">#REF!</definedName>
    <definedName name="_VAL20210">#REF!</definedName>
    <definedName name="_WCS13_" localSheetId="8">#REF!</definedName>
    <definedName name="_WCS13_" localSheetId="11">#REF!</definedName>
    <definedName name="_WCS13_" localSheetId="6">#REF!</definedName>
    <definedName name="_WCS13_">#REF!</definedName>
    <definedName name="_WCS43_" localSheetId="8">#REF!</definedName>
    <definedName name="_WCS43_" localSheetId="11">#REF!</definedName>
    <definedName name="_WCS43_" localSheetId="6">#REF!</definedName>
    <definedName name="_WCS43_">#REF!</definedName>
    <definedName name="_WDCN1.S1_" localSheetId="8">#REF!</definedName>
    <definedName name="_WDCN1.S1_" localSheetId="11">#REF!</definedName>
    <definedName name="_WDCN1.S1_" localSheetId="6">#REF!</definedName>
    <definedName name="_WDCN1.S1_">#REF!</definedName>
    <definedName name="_WGZY_" localSheetId="8">#REF!</definedName>
    <definedName name="_WGZY_" localSheetId="11">#REF!</definedName>
    <definedName name="_WGZY_" localSheetId="6">#REF!</definedName>
    <definedName name="_WGZY_">#REF!</definedName>
    <definedName name="_WGZY__6" localSheetId="8">#REF!</definedName>
    <definedName name="_WGZY__6" localSheetId="11">#REF!</definedName>
    <definedName name="_WGZY__6" localSheetId="6">#REF!</definedName>
    <definedName name="_WGZY__6">#REF!</definedName>
    <definedName name="_WICE1_" localSheetId="8">#REF!</definedName>
    <definedName name="_WICE1_" localSheetId="11">#REF!</definedName>
    <definedName name="_WICE1_" localSheetId="6">#REF!</definedName>
    <definedName name="_WICE1_">#REF!</definedName>
    <definedName name="_WIRA1.A8_" localSheetId="8">#REF!</definedName>
    <definedName name="_WIRA1.A8_" localSheetId="11">#REF!</definedName>
    <definedName name="_WIRA1.A8_" localSheetId="6">#REF!</definedName>
    <definedName name="_WIRA1.A8_">#REF!</definedName>
    <definedName name="_x" localSheetId="8">#REF!</definedName>
    <definedName name="_x" localSheetId="11">#REF!</definedName>
    <definedName name="_x" localSheetId="6">#REF!</definedName>
    <definedName name="_x">#REF!</definedName>
    <definedName name="_Y" localSheetId="8">#REF!</definedName>
    <definedName name="_Y" localSheetId="11">#REF!</definedName>
    <definedName name="_Y" localSheetId="6">#REF!</definedName>
    <definedName name="_Y">#REF!</definedName>
    <definedName name="_Y_1" localSheetId="8">#REF!</definedName>
    <definedName name="_Y_1" localSheetId="11">#REF!</definedName>
    <definedName name="_Y_1" localSheetId="6">#REF!</definedName>
    <definedName name="_Y_1">#REF!</definedName>
    <definedName name="a" localSheetId="10">#REF!</definedName>
    <definedName name="a" localSheetId="8">#REF!</definedName>
    <definedName name="a" localSheetId="11">#REF!</definedName>
    <definedName name="a" localSheetId="9">#REF!</definedName>
    <definedName name="a" localSheetId="6">#REF!</definedName>
    <definedName name="a">#REF!</definedName>
    <definedName name="A_10" localSheetId="8">#REF!</definedName>
    <definedName name="A_10" localSheetId="11">#REF!</definedName>
    <definedName name="A_10" localSheetId="6">#REF!</definedName>
    <definedName name="A_10">#REF!</definedName>
    <definedName name="A_11" localSheetId="8">#REF!</definedName>
    <definedName name="A_11" localSheetId="11">#REF!</definedName>
    <definedName name="A_11" localSheetId="6">#REF!</definedName>
    <definedName name="A_11">#REF!</definedName>
    <definedName name="A_12" localSheetId="8">#REF!</definedName>
    <definedName name="A_12" localSheetId="11">#REF!</definedName>
    <definedName name="A_12" localSheetId="6">#REF!</definedName>
    <definedName name="A_12">#REF!</definedName>
    <definedName name="A_13" localSheetId="8">#REF!</definedName>
    <definedName name="A_13" localSheetId="11">#REF!</definedName>
    <definedName name="A_13" localSheetId="6">#REF!</definedName>
    <definedName name="A_13">#REF!</definedName>
    <definedName name="A_14" localSheetId="8">#REF!</definedName>
    <definedName name="A_14" localSheetId="11">#REF!</definedName>
    <definedName name="A_14" localSheetId="6">#REF!</definedName>
    <definedName name="A_14">#REF!</definedName>
    <definedName name="A_15" localSheetId="8">#REF!</definedName>
    <definedName name="A_15" localSheetId="11">#REF!</definedName>
    <definedName name="A_15" localSheetId="6">#REF!</definedName>
    <definedName name="A_15">#REF!</definedName>
    <definedName name="A_16" localSheetId="8">#REF!</definedName>
    <definedName name="A_16" localSheetId="11">#REF!</definedName>
    <definedName name="A_16" localSheetId="6">#REF!</definedName>
    <definedName name="A_16">#REF!</definedName>
    <definedName name="A_17" localSheetId="8">#REF!</definedName>
    <definedName name="A_17" localSheetId="11">#REF!</definedName>
    <definedName name="A_17" localSheetId="6">#REF!</definedName>
    <definedName name="A_17">#REF!</definedName>
    <definedName name="A_18" localSheetId="8">#REF!</definedName>
    <definedName name="A_18" localSheetId="11">#REF!</definedName>
    <definedName name="A_18" localSheetId="6">#REF!</definedName>
    <definedName name="A_18">#REF!</definedName>
    <definedName name="A_2" localSheetId="8">#REF!</definedName>
    <definedName name="A_2" localSheetId="11">#REF!</definedName>
    <definedName name="A_2" localSheetId="6">#REF!</definedName>
    <definedName name="A_2">#REF!</definedName>
    <definedName name="a_4" localSheetId="8">#REF!</definedName>
    <definedName name="a_4" localSheetId="11">#REF!</definedName>
    <definedName name="a_4" localSheetId="6">#REF!</definedName>
    <definedName name="a_4">#REF!</definedName>
    <definedName name="A_5" localSheetId="8">#REF!</definedName>
    <definedName name="A_5" localSheetId="11">#REF!</definedName>
    <definedName name="A_5" localSheetId="6">#REF!</definedName>
    <definedName name="A_5">#REF!</definedName>
    <definedName name="A_7" localSheetId="8">#REF!</definedName>
    <definedName name="A_7" localSheetId="11">#REF!</definedName>
    <definedName name="A_7" localSheetId="6">#REF!</definedName>
    <definedName name="A_7">#REF!</definedName>
    <definedName name="A_8" localSheetId="8">#REF!</definedName>
    <definedName name="A_8" localSheetId="11">#REF!</definedName>
    <definedName name="A_8" localSheetId="6">#REF!</definedName>
    <definedName name="A_8">#REF!</definedName>
    <definedName name="A_9" localSheetId="8">#REF!</definedName>
    <definedName name="A_9" localSheetId="11">#REF!</definedName>
    <definedName name="A_9" localSheetId="6">#REF!</definedName>
    <definedName name="A_9">#REF!</definedName>
    <definedName name="A_Brita_25" localSheetId="8">#REF!</definedName>
    <definedName name="A_Brita_25" localSheetId="11">#REF!</definedName>
    <definedName name="A_Brita_25" localSheetId="6">#REF!</definedName>
    <definedName name="A_Brita_25">#REF!</definedName>
    <definedName name="A_Chapisco" localSheetId="8">#REF!</definedName>
    <definedName name="A_Chapisco" localSheetId="11">#REF!</definedName>
    <definedName name="A_Chapisco" localSheetId="6">#REF!</definedName>
    <definedName name="A_Chapisco">#REF!</definedName>
    <definedName name="A_Comprimento" localSheetId="8">#REF!</definedName>
    <definedName name="A_Comprimento" localSheetId="11">#REF!</definedName>
    <definedName name="A_Comprimento" localSheetId="6">#REF!</definedName>
    <definedName name="A_Comprimento">#REF!</definedName>
    <definedName name="A_Concreto_A" localSheetId="8">#REF!</definedName>
    <definedName name="A_Concreto_A" localSheetId="11">#REF!</definedName>
    <definedName name="A_Concreto_A" localSheetId="6">#REF!</definedName>
    <definedName name="A_Concreto_A">#REF!</definedName>
    <definedName name="A_Concreto_M" localSheetId="8">#REF!</definedName>
    <definedName name="A_Concreto_M" localSheetId="11">#REF!</definedName>
    <definedName name="A_Concreto_M" localSheetId="6">#REF!</definedName>
    <definedName name="A_Concreto_M">#REF!</definedName>
    <definedName name="A_Concreto_S" localSheetId="8">#REF!</definedName>
    <definedName name="A_Concreto_S" localSheetId="11">#REF!</definedName>
    <definedName name="A_Concreto_S" localSheetId="6">#REF!</definedName>
    <definedName name="A_Concreto_S">#REF!</definedName>
    <definedName name="A_Escavação" localSheetId="8">#REF!</definedName>
    <definedName name="A_Escavação" localSheetId="11">#REF!</definedName>
    <definedName name="A_Escavação" localSheetId="6">#REF!</definedName>
    <definedName name="A_Escavação">#REF!</definedName>
    <definedName name="A_Espessura" localSheetId="8">#REF!</definedName>
    <definedName name="A_Espessura" localSheetId="11">#REF!</definedName>
    <definedName name="A_Espessura" localSheetId="6">#REF!</definedName>
    <definedName name="A_Espessura">#REF!</definedName>
    <definedName name="A_km" localSheetId="8">#REF!</definedName>
    <definedName name="A_km" localSheetId="11">#REF!</definedName>
    <definedName name="A_km" localSheetId="6">#REF!</definedName>
    <definedName name="A_km">#REF!</definedName>
    <definedName name="A_Largura" localSheetId="8">#REF!</definedName>
    <definedName name="A_Largura" localSheetId="11">#REF!</definedName>
    <definedName name="A_Largura" localSheetId="6">#REF!</definedName>
    <definedName name="A_Largura">#REF!</definedName>
    <definedName name="A_Massa_única" localSheetId="8">#REF!</definedName>
    <definedName name="A_Massa_única" localSheetId="11">#REF!</definedName>
    <definedName name="A_Massa_única" localSheetId="6">#REF!</definedName>
    <definedName name="A_Massa_única">#REF!</definedName>
    <definedName name="A_Pintura" localSheetId="8">#REF!</definedName>
    <definedName name="A_Pintura" localSheetId="11">#REF!</definedName>
    <definedName name="A_Pintura" localSheetId="6">#REF!</definedName>
    <definedName name="A_Pintura">#REF!</definedName>
    <definedName name="A_Profundidade" localSheetId="8">#REF!</definedName>
    <definedName name="A_Profundidade" localSheetId="11">#REF!</definedName>
    <definedName name="A_Profundidade" localSheetId="6">#REF!</definedName>
    <definedName name="A_Profundidade">#REF!</definedName>
    <definedName name="A_reaterro" localSheetId="8">#REF!</definedName>
    <definedName name="A_reaterro" localSheetId="11">#REF!</definedName>
    <definedName name="A_reaterro" localSheetId="6">#REF!</definedName>
    <definedName name="A_reaterro">#REF!</definedName>
    <definedName name="a1B16279" localSheetId="8">#REF!</definedName>
    <definedName name="a1B16279" localSheetId="11">#REF!</definedName>
    <definedName name="a1B16279" localSheetId="6">#REF!</definedName>
    <definedName name="a1B16279">#REF!</definedName>
    <definedName name="AA" localSheetId="8">#REF!</definedName>
    <definedName name="AA" localSheetId="11">#REF!</definedName>
    <definedName name="AA" localSheetId="6">#REF!</definedName>
    <definedName name="AA">#REF!</definedName>
    <definedName name="AA_1" localSheetId="8">#REF!</definedName>
    <definedName name="AA_1" localSheetId="11">#REF!</definedName>
    <definedName name="AA_1" localSheetId="6">#REF!</definedName>
    <definedName name="AA_1">#REF!</definedName>
    <definedName name="AA_10" localSheetId="8">#REF!</definedName>
    <definedName name="AA_10" localSheetId="11">#REF!</definedName>
    <definedName name="AA_10" localSheetId="6">#REF!</definedName>
    <definedName name="AA_10">#REF!</definedName>
    <definedName name="AA_12" localSheetId="8">#REF!</definedName>
    <definedName name="AA_12" localSheetId="11">#REF!</definedName>
    <definedName name="AA_12" localSheetId="6">#REF!</definedName>
    <definedName name="AA_12">#REF!</definedName>
    <definedName name="AA_13" localSheetId="8">#REF!</definedName>
    <definedName name="AA_13" localSheetId="11">#REF!</definedName>
    <definedName name="AA_13" localSheetId="6">#REF!</definedName>
    <definedName name="AA_13">#REF!</definedName>
    <definedName name="AA_19" localSheetId="8">#REF!</definedName>
    <definedName name="AA_19" localSheetId="11">#REF!</definedName>
    <definedName name="AA_19" localSheetId="6">#REF!</definedName>
    <definedName name="AA_19">#REF!</definedName>
    <definedName name="AA_2" localSheetId="8">#REF!</definedName>
    <definedName name="AA_2" localSheetId="11">#REF!</definedName>
    <definedName name="AA_2" localSheetId="6">#REF!</definedName>
    <definedName name="AA_2">#REF!</definedName>
    <definedName name="AA_21" localSheetId="8">#REF!</definedName>
    <definedName name="AA_21" localSheetId="11">#REF!</definedName>
    <definedName name="AA_21" localSheetId="6">#REF!</definedName>
    <definedName name="AA_21">#REF!</definedName>
    <definedName name="AA_23" localSheetId="8">#REF!</definedName>
    <definedName name="AA_23" localSheetId="11">#REF!</definedName>
    <definedName name="AA_23" localSheetId="6">#REF!</definedName>
    <definedName name="AA_23">#REF!</definedName>
    <definedName name="AA_24" localSheetId="8">#REF!</definedName>
    <definedName name="AA_24" localSheetId="11">#REF!</definedName>
    <definedName name="AA_24" localSheetId="6">#REF!</definedName>
    <definedName name="AA_24">#REF!</definedName>
    <definedName name="AA_26" localSheetId="8">#REF!</definedName>
    <definedName name="AA_26" localSheetId="11">#REF!</definedName>
    <definedName name="AA_26" localSheetId="6">#REF!</definedName>
    <definedName name="AA_26">#REF!</definedName>
    <definedName name="AA_27" localSheetId="8">#REF!</definedName>
    <definedName name="AA_27" localSheetId="11">#REF!</definedName>
    <definedName name="AA_27" localSheetId="6">#REF!</definedName>
    <definedName name="AA_27">#REF!</definedName>
    <definedName name="AA_29" localSheetId="8">#REF!</definedName>
    <definedName name="AA_29" localSheetId="11">#REF!</definedName>
    <definedName name="AA_29" localSheetId="6">#REF!</definedName>
    <definedName name="AA_29">#REF!</definedName>
    <definedName name="AA_30" localSheetId="8">#REF!</definedName>
    <definedName name="AA_30" localSheetId="11">#REF!</definedName>
    <definedName name="AA_30" localSheetId="6">#REF!</definedName>
    <definedName name="AA_30">#REF!</definedName>
    <definedName name="AA_31" localSheetId="8">#REF!</definedName>
    <definedName name="AA_31" localSheetId="11">#REF!</definedName>
    <definedName name="AA_31" localSheetId="6">#REF!</definedName>
    <definedName name="AA_31">#REF!</definedName>
    <definedName name="AA_33" localSheetId="8">#REF!</definedName>
    <definedName name="AA_33" localSheetId="11">#REF!</definedName>
    <definedName name="AA_33" localSheetId="6">#REF!</definedName>
    <definedName name="AA_33">#REF!</definedName>
    <definedName name="AA_34" localSheetId="8">#REF!</definedName>
    <definedName name="AA_34" localSheetId="11">#REF!</definedName>
    <definedName name="AA_34" localSheetId="6">#REF!</definedName>
    <definedName name="AA_34">#REF!</definedName>
    <definedName name="AA_35" localSheetId="8">#REF!</definedName>
    <definedName name="AA_35" localSheetId="11">#REF!</definedName>
    <definedName name="AA_35" localSheetId="6">#REF!</definedName>
    <definedName name="AA_35">#REF!</definedName>
    <definedName name="AA_36" localSheetId="8">#REF!</definedName>
    <definedName name="AA_36" localSheetId="11">#REF!</definedName>
    <definedName name="AA_36" localSheetId="6">#REF!</definedName>
    <definedName name="AA_36">#REF!</definedName>
    <definedName name="AA_37" localSheetId="8">#REF!</definedName>
    <definedName name="AA_37" localSheetId="11">#REF!</definedName>
    <definedName name="AA_37" localSheetId="6">#REF!</definedName>
    <definedName name="AA_37">#REF!</definedName>
    <definedName name="AA_38" localSheetId="8">#REF!</definedName>
    <definedName name="AA_38" localSheetId="11">#REF!</definedName>
    <definedName name="AA_38" localSheetId="6">#REF!</definedName>
    <definedName name="AA_38">#REF!</definedName>
    <definedName name="AA_39" localSheetId="8">#REF!</definedName>
    <definedName name="AA_39" localSheetId="11">#REF!</definedName>
    <definedName name="AA_39" localSheetId="6">#REF!</definedName>
    <definedName name="AA_39">#REF!</definedName>
    <definedName name="AA_4" localSheetId="8">#REF!</definedName>
    <definedName name="AA_4" localSheetId="11">#REF!</definedName>
    <definedName name="AA_4" localSheetId="6">#REF!</definedName>
    <definedName name="AA_4">#REF!</definedName>
    <definedName name="AA_40" localSheetId="8">#REF!</definedName>
    <definedName name="AA_40" localSheetId="11">#REF!</definedName>
    <definedName name="AA_40" localSheetId="6">#REF!</definedName>
    <definedName name="AA_40">#REF!</definedName>
    <definedName name="AA_41" localSheetId="8">#REF!</definedName>
    <definedName name="AA_41" localSheetId="11">#REF!</definedName>
    <definedName name="AA_41" localSheetId="6">#REF!</definedName>
    <definedName name="AA_41">#REF!</definedName>
    <definedName name="AA_42" localSheetId="8">#REF!</definedName>
    <definedName name="AA_42" localSheetId="11">#REF!</definedName>
    <definedName name="AA_42" localSheetId="6">#REF!</definedName>
    <definedName name="AA_42">#REF!</definedName>
    <definedName name="AA_43" localSheetId="8">#REF!</definedName>
    <definedName name="AA_43" localSheetId="11">#REF!</definedName>
    <definedName name="AA_43" localSheetId="6">#REF!</definedName>
    <definedName name="AA_43">#REF!</definedName>
    <definedName name="AA_44" localSheetId="8">#REF!</definedName>
    <definedName name="AA_44" localSheetId="11">#REF!</definedName>
    <definedName name="AA_44" localSheetId="6">#REF!</definedName>
    <definedName name="AA_44">#REF!</definedName>
    <definedName name="AA_45" localSheetId="8">#REF!</definedName>
    <definedName name="AA_45" localSheetId="11">#REF!</definedName>
    <definedName name="AA_45" localSheetId="6">#REF!</definedName>
    <definedName name="AA_45">#REF!</definedName>
    <definedName name="AA_46" localSheetId="8">#REF!</definedName>
    <definedName name="AA_46" localSheetId="11">#REF!</definedName>
    <definedName name="AA_46" localSheetId="6">#REF!</definedName>
    <definedName name="AA_46">#REF!</definedName>
    <definedName name="AA_47" localSheetId="8">#REF!</definedName>
    <definedName name="AA_47" localSheetId="11">#REF!</definedName>
    <definedName name="AA_47" localSheetId="6">#REF!</definedName>
    <definedName name="AA_47">#REF!</definedName>
    <definedName name="AA_48" localSheetId="8">#REF!</definedName>
    <definedName name="AA_48" localSheetId="11">#REF!</definedName>
    <definedName name="AA_48" localSheetId="6">#REF!</definedName>
    <definedName name="AA_48">#REF!</definedName>
    <definedName name="AA_51" localSheetId="8">#REF!</definedName>
    <definedName name="AA_51" localSheetId="11">#REF!</definedName>
    <definedName name="AA_51" localSheetId="6">#REF!</definedName>
    <definedName name="AA_51">#REF!</definedName>
    <definedName name="AA_52" localSheetId="8">#REF!</definedName>
    <definedName name="AA_52" localSheetId="11">#REF!</definedName>
    <definedName name="AA_52" localSheetId="6">#REF!</definedName>
    <definedName name="AA_52">#REF!</definedName>
    <definedName name="AA_53" localSheetId="8">#REF!</definedName>
    <definedName name="AA_53" localSheetId="11">#REF!</definedName>
    <definedName name="AA_53" localSheetId="6">#REF!</definedName>
    <definedName name="AA_53">#REF!</definedName>
    <definedName name="AA_54" localSheetId="8">#REF!</definedName>
    <definedName name="AA_54" localSheetId="11">#REF!</definedName>
    <definedName name="AA_54" localSheetId="6">#REF!</definedName>
    <definedName name="AA_54">#REF!</definedName>
    <definedName name="AA_55" localSheetId="8">#REF!</definedName>
    <definedName name="AA_55" localSheetId="11">#REF!</definedName>
    <definedName name="AA_55" localSheetId="6">#REF!</definedName>
    <definedName name="AA_55">#REF!</definedName>
    <definedName name="AA_56" localSheetId="8">#REF!</definedName>
    <definedName name="AA_56" localSheetId="11">#REF!</definedName>
    <definedName name="AA_56" localSheetId="6">#REF!</definedName>
    <definedName name="AA_56">#REF!</definedName>
    <definedName name="AA_57" localSheetId="8">#REF!</definedName>
    <definedName name="AA_57" localSheetId="11">#REF!</definedName>
    <definedName name="AA_57" localSheetId="6">#REF!</definedName>
    <definedName name="AA_57">#REF!</definedName>
    <definedName name="AA_58" localSheetId="8">#REF!</definedName>
    <definedName name="AA_58" localSheetId="11">#REF!</definedName>
    <definedName name="AA_58" localSheetId="6">#REF!</definedName>
    <definedName name="AA_58">#REF!</definedName>
    <definedName name="AA_59" localSheetId="8">#REF!</definedName>
    <definedName name="AA_59" localSheetId="11">#REF!</definedName>
    <definedName name="AA_59" localSheetId="6">#REF!</definedName>
    <definedName name="AA_59">#REF!</definedName>
    <definedName name="AA_60" localSheetId="8">#REF!</definedName>
    <definedName name="AA_60" localSheetId="11">#REF!</definedName>
    <definedName name="AA_60" localSheetId="6">#REF!</definedName>
    <definedName name="AA_60">#REF!</definedName>
    <definedName name="AA_61" localSheetId="8">#REF!</definedName>
    <definedName name="AA_61" localSheetId="11">#REF!</definedName>
    <definedName name="AA_61" localSheetId="6">#REF!</definedName>
    <definedName name="AA_61">#REF!</definedName>
    <definedName name="AA_62" localSheetId="8">#REF!</definedName>
    <definedName name="AA_62" localSheetId="11">#REF!</definedName>
    <definedName name="AA_62" localSheetId="6">#REF!</definedName>
    <definedName name="AA_62">#REF!</definedName>
    <definedName name="AA_63" localSheetId="8">#REF!</definedName>
    <definedName name="AA_63" localSheetId="11">#REF!</definedName>
    <definedName name="AA_63" localSheetId="6">#REF!</definedName>
    <definedName name="AA_63">#REF!</definedName>
    <definedName name="AA_64" localSheetId="8">#REF!</definedName>
    <definedName name="AA_64" localSheetId="11">#REF!</definedName>
    <definedName name="AA_64" localSheetId="6">#REF!</definedName>
    <definedName name="AA_64">#REF!</definedName>
    <definedName name="AA_65" localSheetId="8">#REF!</definedName>
    <definedName name="AA_65" localSheetId="11">#REF!</definedName>
    <definedName name="AA_65" localSheetId="6">#REF!</definedName>
    <definedName name="AA_65">#REF!</definedName>
    <definedName name="AA_66" localSheetId="8">#REF!</definedName>
    <definedName name="AA_66" localSheetId="11">#REF!</definedName>
    <definedName name="AA_66" localSheetId="6">#REF!</definedName>
    <definedName name="AA_66">#REF!</definedName>
    <definedName name="AA_67" localSheetId="8">#REF!</definedName>
    <definedName name="AA_67" localSheetId="11">#REF!</definedName>
    <definedName name="AA_67" localSheetId="6">#REF!</definedName>
    <definedName name="AA_67">#REF!</definedName>
    <definedName name="AA_68" localSheetId="8">#REF!</definedName>
    <definedName name="AA_68" localSheetId="11">#REF!</definedName>
    <definedName name="AA_68" localSheetId="6">#REF!</definedName>
    <definedName name="AA_68">#REF!</definedName>
    <definedName name="AA_69" localSheetId="8">#REF!</definedName>
    <definedName name="AA_69" localSheetId="11">#REF!</definedName>
    <definedName name="AA_69" localSheetId="6">#REF!</definedName>
    <definedName name="AA_69">#REF!</definedName>
    <definedName name="AA_7" localSheetId="8">#REF!</definedName>
    <definedName name="AA_7" localSheetId="11">#REF!</definedName>
    <definedName name="AA_7" localSheetId="6">#REF!</definedName>
    <definedName name="AA_7">#REF!</definedName>
    <definedName name="AA_70" localSheetId="8">#REF!</definedName>
    <definedName name="AA_70" localSheetId="11">#REF!</definedName>
    <definedName name="AA_70" localSheetId="6">#REF!</definedName>
    <definedName name="AA_70">#REF!</definedName>
    <definedName name="AA_71" localSheetId="8">#REF!</definedName>
    <definedName name="AA_71" localSheetId="11">#REF!</definedName>
    <definedName name="AA_71" localSheetId="6">#REF!</definedName>
    <definedName name="AA_71">#REF!</definedName>
    <definedName name="AA_72" localSheetId="8">#REF!</definedName>
    <definedName name="AA_72" localSheetId="11">#REF!</definedName>
    <definedName name="AA_72" localSheetId="6">#REF!</definedName>
    <definedName name="AA_72">#REF!</definedName>
    <definedName name="AA_8" localSheetId="8">#REF!</definedName>
    <definedName name="AA_8" localSheetId="11">#REF!</definedName>
    <definedName name="AA_8" localSheetId="6">#REF!</definedName>
    <definedName name="AA_8">#REF!</definedName>
    <definedName name="AAA" localSheetId="8">#REF!</definedName>
    <definedName name="AAA" localSheetId="11">#REF!</definedName>
    <definedName name="AAA" localSheetId="6">#REF!</definedName>
    <definedName name="AAA">#REF!</definedName>
    <definedName name="aaaa" localSheetId="8">#REF!</definedName>
    <definedName name="aaaa" localSheetId="11">#REF!</definedName>
    <definedName name="aaaa" localSheetId="6">#REF!</definedName>
    <definedName name="aaaa">#REF!</definedName>
    <definedName name="AAAAA" localSheetId="8">#REF!</definedName>
    <definedName name="AAAAA" localSheetId="11">#REF!</definedName>
    <definedName name="AAAAA" localSheetId="6">#REF!</definedName>
    <definedName name="AAAAA">#REF!</definedName>
    <definedName name="aaaaaa" localSheetId="8">#REF!</definedName>
    <definedName name="aaaaaa" localSheetId="11">#REF!</definedName>
    <definedName name="aaaaaa" localSheetId="6">#REF!</definedName>
    <definedName name="aaaaaa">#REF!</definedName>
    <definedName name="AAAAAAA" localSheetId="8">#REF!</definedName>
    <definedName name="AAAAAAA" localSheetId="11">#REF!</definedName>
    <definedName name="AAAAAAA" localSheetId="6">#REF!</definedName>
    <definedName name="AAAAAAA">#REF!</definedName>
    <definedName name="aaaaaaaa" localSheetId="8">#REF!</definedName>
    <definedName name="aaaaaaaa" localSheetId="11">#REF!</definedName>
    <definedName name="aaaaaaaa" localSheetId="6">#REF!</definedName>
    <definedName name="aaaaaaaa">#REF!</definedName>
    <definedName name="aaaaaaaaaaaa" localSheetId="8">#REF!</definedName>
    <definedName name="aaaaaaaaaaaa" localSheetId="11">#REF!</definedName>
    <definedName name="aaaaaaaaaaaa" localSheetId="6">#REF!</definedName>
    <definedName name="aaaaaaaaaaaa">#REF!</definedName>
    <definedName name="AAAAAAAAAAAAA" localSheetId="8">#REF!</definedName>
    <definedName name="AAAAAAAAAAAAA" localSheetId="11">#REF!</definedName>
    <definedName name="AAAAAAAAAAAAA" localSheetId="6">#REF!</definedName>
    <definedName name="AAAAAAAAAAAAA">#REF!</definedName>
    <definedName name="aaaaddd" localSheetId="8">#REF!</definedName>
    <definedName name="aaaaddd" localSheetId="11">#REF!</definedName>
    <definedName name="aaaaddd" localSheetId="6">#REF!</definedName>
    <definedName name="aaaaddd">#REF!</definedName>
    <definedName name="aasas" localSheetId="8">#REF!</definedName>
    <definedName name="aasas" localSheetId="11">#REF!</definedName>
    <definedName name="aasas" localSheetId="6">#REF!</definedName>
    <definedName name="aasas">#REF!</definedName>
    <definedName name="aauf" localSheetId="8">#REF!</definedName>
    <definedName name="aauf" localSheetId="11">#REF!</definedName>
    <definedName name="aauf" localSheetId="6">#REF!</definedName>
    <definedName name="aauf">#REF!</definedName>
    <definedName name="aauf_2" localSheetId="8">#REF!</definedName>
    <definedName name="aauf_2" localSheetId="11">#REF!</definedName>
    <definedName name="aauf_2" localSheetId="6">#REF!</definedName>
    <definedName name="aauf_2">#REF!</definedName>
    <definedName name="aauq" localSheetId="8">#REF!</definedName>
    <definedName name="aauq" localSheetId="11">#REF!</definedName>
    <definedName name="aauq" localSheetId="6">#REF!</definedName>
    <definedName name="aauq">#REF!</definedName>
    <definedName name="aauq_2" localSheetId="8">#REF!</definedName>
    <definedName name="aauq_2" localSheetId="11">#REF!</definedName>
    <definedName name="aauq_2" localSheetId="6">#REF!</definedName>
    <definedName name="aauq_2">#REF!</definedName>
    <definedName name="AB" localSheetId="8">#REF!</definedName>
    <definedName name="AB" localSheetId="11">#REF!</definedName>
    <definedName name="AB" localSheetId="6">#REF!</definedName>
    <definedName name="AB">#REF!</definedName>
    <definedName name="ABC" localSheetId="8">#REF!</definedName>
    <definedName name="ABC" localSheetId="11">#REF!</definedName>
    <definedName name="ABC" localSheetId="6">#REF!</definedName>
    <definedName name="ABC">#REF!</definedName>
    <definedName name="ABC_ATUAL" localSheetId="8">#REF!</definedName>
    <definedName name="ABC_ATUAL" localSheetId="11">#REF!</definedName>
    <definedName name="ABC_ATUAL" localSheetId="6">#REF!</definedName>
    <definedName name="ABC_ATUAL">#REF!</definedName>
    <definedName name="ABC_LAGOA" localSheetId="8">#REF!</definedName>
    <definedName name="ABC_LAGOA" localSheetId="11">#REF!</definedName>
    <definedName name="ABC_LAGOA" localSheetId="6">#REF!</definedName>
    <definedName name="ABC_LAGOA">#REF!</definedName>
    <definedName name="ABRA" localSheetId="8">#REF!</definedName>
    <definedName name="ABRA" localSheetId="11">#REF!</definedName>
    <definedName name="ABRA" localSheetId="6">#REF!</definedName>
    <definedName name="ABRA">#REF!</definedName>
    <definedName name="Ac" localSheetId="8">#REF!</definedName>
    <definedName name="Ac" localSheetId="11">#REF!</definedName>
    <definedName name="Ac" localSheetId="6">#REF!</definedName>
    <definedName name="Ac">#REF!</definedName>
    <definedName name="ACAP20" localSheetId="8">#REF!</definedName>
    <definedName name="ACAP20" localSheetId="11">#REF!</definedName>
    <definedName name="ACAP20" localSheetId="6">#REF!</definedName>
    <definedName name="ACAP20">#REF!</definedName>
    <definedName name="acha.coluna" localSheetId="10">#REF!</definedName>
    <definedName name="acha.coluna" localSheetId="8">#REF!</definedName>
    <definedName name="acha.coluna" localSheetId="11">#REF!</definedName>
    <definedName name="acha.coluna" localSheetId="9">#REF!</definedName>
    <definedName name="acha.coluna" localSheetId="6">#REF!</definedName>
    <definedName name="acha.coluna">#REF!</definedName>
    <definedName name="acha.dados" localSheetId="10">#REF!</definedName>
    <definedName name="acha.dados" localSheetId="8">#REF!</definedName>
    <definedName name="acha.dados" localSheetId="11">#REF!</definedName>
    <definedName name="acha.dados" localSheetId="9">#REF!</definedName>
    <definedName name="acha.dados" localSheetId="6">#REF!</definedName>
    <definedName name="acha.dados">#REF!</definedName>
    <definedName name="acha.dados2" localSheetId="10">#REF!</definedName>
    <definedName name="acha.dados2" localSheetId="8">#REF!</definedName>
    <definedName name="acha.dados2" localSheetId="11">#REF!</definedName>
    <definedName name="acha.dados2" localSheetId="9">#REF!</definedName>
    <definedName name="acha.dados2" localSheetId="6">#REF!</definedName>
    <definedName name="acha.dados2">#REF!</definedName>
    <definedName name="acha.linha" localSheetId="10">#REF!</definedName>
    <definedName name="acha.linha" localSheetId="8">#REF!</definedName>
    <definedName name="acha.linha" localSheetId="11">#REF!</definedName>
    <definedName name="acha.linha" localSheetId="9">#REF!</definedName>
    <definedName name="acha.linha" localSheetId="6">#REF!</definedName>
    <definedName name="acha.linha">#REF!</definedName>
    <definedName name="acha.linha2" localSheetId="10">#REF!</definedName>
    <definedName name="acha.linha2" localSheetId="8">#REF!</definedName>
    <definedName name="acha.linha2" localSheetId="11">#REF!</definedName>
    <definedName name="acha.linha2" localSheetId="9">#REF!</definedName>
    <definedName name="acha.linha2" localSheetId="6">#REF!</definedName>
    <definedName name="acha.linha2">#REF!</definedName>
    <definedName name="ACOMPANHAMENTO" localSheetId="8" hidden="1">#REF!</definedName>
    <definedName name="ACOMPANHAMENTO" hidden="1">#REF!</definedName>
    <definedName name="ACRE" localSheetId="10" hidden="1">#REF!</definedName>
    <definedName name="ACRE" localSheetId="8" hidden="1">#REF!</definedName>
    <definedName name="ACRE" localSheetId="11">#REF!</definedName>
    <definedName name="ACRE" localSheetId="9">#REF!</definedName>
    <definedName name="ACRE" localSheetId="6">#REF!</definedName>
    <definedName name="ACRE" hidden="1">#REF!</definedName>
    <definedName name="activatedados.form2" localSheetId="10">IF(ISNUMBER(#REF!),#REF!&amp;"-"&amp;INDEX(Eventos,#REF!,2),"")</definedName>
    <definedName name="activatedados.form2" localSheetId="8">IF(ISNUMBER(#REF!),#REF!&amp;"-"&amp;INDEX('BDI_EDIFICACOES_20,50%_SEM'!Eventos,#REF!,2),"")</definedName>
    <definedName name="activatedados.form2" localSheetId="11">IF(ISNUMBER(#REF!),#REF!&amp;"-"&amp;INDEX(COMP_ENCARGOS_SOCIAIS_SEM_D!Eventos,#REF!,2),"")</definedName>
    <definedName name="activatedados.form2" localSheetId="9">IF(ISNUMBER(#REF!),#REF!&amp;"-"&amp;INDEX(Eventos,#REF!,2),"")</definedName>
    <definedName name="activatedados.form2" localSheetId="6">IF(ISNUMBER('MC - CRECHE 10 SALAS RASA'!#REF!),'MC - CRECHE 10 SALAS RASA'!#REF!&amp;"-"&amp;INDEX('MC - CRECHE 10 SALAS RASA'!Eventos,'MC - CRECHE 10 SALAS RASA'!#REF!,2),"")</definedName>
    <definedName name="activatedados.form2">IF(ISNUMBER(#REF!),#REF!&amp;"-"&amp;INDEX(Eventos,#REF!,2),"")</definedName>
    <definedName name="acumulado" localSheetId="8">#REF!</definedName>
    <definedName name="acumulado" localSheetId="11">#REF!</definedName>
    <definedName name="acumulado" localSheetId="6">#REF!</definedName>
    <definedName name="acumulado">#REF!</definedName>
    <definedName name="acumulado_2" localSheetId="8">#REF!</definedName>
    <definedName name="acumulado_2" localSheetId="11">#REF!</definedName>
    <definedName name="acumulado_2" localSheetId="6">#REF!</definedName>
    <definedName name="acumulado_2">#REF!</definedName>
    <definedName name="acumulado_4" localSheetId="8">#REF!</definedName>
    <definedName name="acumulado_4" localSheetId="11">#REF!</definedName>
    <definedName name="acumulado_4" localSheetId="6">#REF!</definedName>
    <definedName name="acumulado_4">#REF!</definedName>
    <definedName name="acumulado_4_2" localSheetId="8">#REF!</definedName>
    <definedName name="acumulado_4_2" localSheetId="11">#REF!</definedName>
    <definedName name="acumulado_4_2" localSheetId="6">#REF!</definedName>
    <definedName name="acumulado_4_2">#REF!</definedName>
    <definedName name="ACVRVBR" localSheetId="8">#REF!</definedName>
    <definedName name="ACVRVBR" localSheetId="11">#REF!</definedName>
    <definedName name="ACVRVBR" localSheetId="6">#REF!</definedName>
    <definedName name="ACVRVBR">#REF!</definedName>
    <definedName name="AD" localSheetId="8">#REF!</definedName>
    <definedName name="AD" localSheetId="11">#REF!</definedName>
    <definedName name="AD" localSheetId="6">#REF!</definedName>
    <definedName name="AD">#REF!</definedName>
    <definedName name="ADASF" localSheetId="8">#REF!</definedName>
    <definedName name="ADASF" localSheetId="11">#REF!</definedName>
    <definedName name="ADASF" localSheetId="6">#REF!</definedName>
    <definedName name="ADASF">#REF!</definedName>
    <definedName name="ADASFDS" localSheetId="8">#REF!</definedName>
    <definedName name="ADASFDS" localSheetId="11">#REF!</definedName>
    <definedName name="ADASFDS" localSheetId="6">#REF!</definedName>
    <definedName name="ADASFDS">#REF!</definedName>
    <definedName name="ADDa" localSheetId="8">#REF!</definedName>
    <definedName name="ADDa" localSheetId="11">#REF!</definedName>
    <definedName name="ADDa" localSheetId="6">#REF!</definedName>
    <definedName name="ADDa">#REF!</definedName>
    <definedName name="ADDDD" localSheetId="8">#REF!</definedName>
    <definedName name="ADDDD" localSheetId="11">#REF!</definedName>
    <definedName name="ADDDD" localSheetId="6">#REF!</definedName>
    <definedName name="ADDDD">#REF!</definedName>
    <definedName name="ademir" localSheetId="10" hidden="1">{#N/A,#N/A,FALSE,"Cronograma";#N/A,#N/A,FALSE,"Cronogr. 2"}</definedName>
    <definedName name="ademir" localSheetId="8" hidden="1">{#N/A,#N/A,FALSE,"Cronograma";#N/A,#N/A,FALSE,"Cronogr. 2"}</definedName>
    <definedName name="ademir" localSheetId="11" hidden="1">{#N/A,#N/A,FALSE,"Cronograma";#N/A,#N/A,FALSE,"Cronogr. 2"}</definedName>
    <definedName name="ademir" localSheetId="9">{#N/A,#N/A,FALSE,"Cronograma";#N/A,#N/A,FALSE,"Cronogr. 2"}</definedName>
    <definedName name="ademir" localSheetId="6">{#N/A,#N/A,FALSE,"Cronograma";#N/A,#N/A,FALSE,"Cronogr. 2"}</definedName>
    <definedName name="ademir" hidden="1">{#N/A,#N/A,FALSE,"Cronograma";#N/A,#N/A,FALSE,"Cronogr. 2"}</definedName>
    <definedName name="adf" localSheetId="8">#REF!</definedName>
    <definedName name="adf" localSheetId="11">#REF!</definedName>
    <definedName name="adf" localSheetId="6">#REF!</definedName>
    <definedName name="adf">#REF!</definedName>
    <definedName name="adfedfds" localSheetId="8">#REF!</definedName>
    <definedName name="adfedfds" localSheetId="11">#REF!</definedName>
    <definedName name="adfedfds" localSheetId="6">#REF!</definedName>
    <definedName name="adfedfds">#REF!</definedName>
    <definedName name="ADFSDA" localSheetId="8">#REF!</definedName>
    <definedName name="ADFSDA" localSheetId="11">#REF!</definedName>
    <definedName name="ADFSDA" localSheetId="6">#REF!</definedName>
    <definedName name="ADFSDA">#REF!</definedName>
    <definedName name="ADFSFSD" localSheetId="8">#REF!</definedName>
    <definedName name="ADFSFSD" localSheetId="11">#REF!</definedName>
    <definedName name="ADFSFSD" localSheetId="6">#REF!</definedName>
    <definedName name="ADFSFSD">#REF!</definedName>
    <definedName name="AdmLocal" localSheetId="8" hidden="1">#REF!</definedName>
    <definedName name="AdmLocal" hidden="1">#REF!</definedName>
    <definedName name="ADMO" localSheetId="8">#REF!</definedName>
    <definedName name="ADMO" localSheetId="11">#REF!</definedName>
    <definedName name="ADMO" localSheetId="6">#REF!</definedName>
    <definedName name="ADMO">#REF!</definedName>
    <definedName name="AdPeri" localSheetId="8">#REF!</definedName>
    <definedName name="AdPeri" localSheetId="11">#REF!</definedName>
    <definedName name="AdPeri" localSheetId="6">#REF!</definedName>
    <definedName name="AdPeri">#REF!</definedName>
    <definedName name="ADPL" localSheetId="8">#REF!</definedName>
    <definedName name="ADPL" localSheetId="11">#REF!</definedName>
    <definedName name="ADPL" localSheetId="6">#REF!</definedName>
    <definedName name="ADPL">#REF!</definedName>
    <definedName name="ADS" localSheetId="8">#REF!</definedName>
    <definedName name="ADS" localSheetId="11">#REF!</definedName>
    <definedName name="ADS" localSheetId="6">#REF!</definedName>
    <definedName name="ADS">#REF!</definedName>
    <definedName name="AEMUL" localSheetId="8">#REF!</definedName>
    <definedName name="AEMUL" localSheetId="11">#REF!</definedName>
    <definedName name="AEMUL" localSheetId="6">#REF!</definedName>
    <definedName name="AEMUL">#REF!</definedName>
    <definedName name="AFDD" localSheetId="8">#REF!</definedName>
    <definedName name="AFDD" localSheetId="11">#REF!</definedName>
    <definedName name="AFDD" localSheetId="6">#REF!</definedName>
    <definedName name="AFDD">#REF!</definedName>
    <definedName name="AFSDF" localSheetId="8">#REF!</definedName>
    <definedName name="AFSDF" localSheetId="11">#REF!</definedName>
    <definedName name="AFSDF" localSheetId="6">#REF!</definedName>
    <definedName name="AFSDF">#REF!</definedName>
    <definedName name="AFSF" localSheetId="8">#REF!</definedName>
    <definedName name="AFSF" localSheetId="11">#REF!</definedName>
    <definedName name="AFSF" localSheetId="6">#REF!</definedName>
    <definedName name="AFSF">#REF!</definedName>
    <definedName name="AFSFS" localSheetId="8">#REF!</definedName>
    <definedName name="AFSFS" localSheetId="11">#REF!</definedName>
    <definedName name="AFSFS" localSheetId="6">#REF!</definedName>
    <definedName name="AFSFS">#REF!</definedName>
    <definedName name="ago" localSheetId="8">#REF!</definedName>
    <definedName name="ago" localSheetId="11">#REF!</definedName>
    <definedName name="ago" localSheetId="6">#REF!</definedName>
    <definedName name="ago">#REF!</definedName>
    <definedName name="AGOA" localSheetId="8">#REF!</definedName>
    <definedName name="AGOA" localSheetId="11">#REF!</definedName>
    <definedName name="AGOA" localSheetId="6">#REF!</definedName>
    <definedName name="AGOA">#REF!</definedName>
    <definedName name="AGREGADO" localSheetId="8">#REF!</definedName>
    <definedName name="AGREGADO" localSheetId="11">#REF!</definedName>
    <definedName name="AGREGADO" localSheetId="6">#REF!</definedName>
    <definedName name="AGREGADO">#REF!</definedName>
    <definedName name="AGREGADO_10" localSheetId="8">#REF!</definedName>
    <definedName name="AGREGADO_10" localSheetId="11">#REF!</definedName>
    <definedName name="AGREGADO_10" localSheetId="6">#REF!</definedName>
    <definedName name="AGREGADO_10">#REF!</definedName>
    <definedName name="AGREGADO_10_19" localSheetId="8">#REF!</definedName>
    <definedName name="AGREGADO_10_19" localSheetId="11">#REF!</definedName>
    <definedName name="AGREGADO_10_19" localSheetId="6">#REF!</definedName>
    <definedName name="AGREGADO_10_19">#REF!</definedName>
    <definedName name="AGREGADO_17" localSheetId="8">#REF!</definedName>
    <definedName name="AGREGADO_17" localSheetId="11">#REF!</definedName>
    <definedName name="AGREGADO_17" localSheetId="6">#REF!</definedName>
    <definedName name="AGREGADO_17">#REF!</definedName>
    <definedName name="AGREGADO_17_19" localSheetId="8">#REF!</definedName>
    <definedName name="AGREGADO_17_19" localSheetId="11">#REF!</definedName>
    <definedName name="AGREGADO_17_19" localSheetId="6">#REF!</definedName>
    <definedName name="AGREGADO_17_19">#REF!</definedName>
    <definedName name="AGREGADO_19" localSheetId="8">#REF!</definedName>
    <definedName name="AGREGADO_19" localSheetId="11">#REF!</definedName>
    <definedName name="AGREGADO_19" localSheetId="6">#REF!</definedName>
    <definedName name="AGREGADO_19">#REF!</definedName>
    <definedName name="AGREGADO_6" localSheetId="8">#REF!</definedName>
    <definedName name="AGREGADO_6" localSheetId="11">#REF!</definedName>
    <definedName name="AGREGADO_6" localSheetId="6">#REF!</definedName>
    <definedName name="AGREGADO_6">#REF!</definedName>
    <definedName name="AGREGADO_6_19" localSheetId="8">#REF!</definedName>
    <definedName name="AGREGADO_6_19" localSheetId="11">#REF!</definedName>
    <definedName name="AGREGADO_6_19" localSheetId="6">#REF!</definedName>
    <definedName name="AGREGADO_6_19">#REF!</definedName>
    <definedName name="AGREGADO_7" localSheetId="8">#REF!</definedName>
    <definedName name="AGREGADO_7" localSheetId="11">#REF!</definedName>
    <definedName name="AGREGADO_7" localSheetId="6">#REF!</definedName>
    <definedName name="AGREGADO_7">#REF!</definedName>
    <definedName name="AGREGADO_7_19" localSheetId="8">#REF!</definedName>
    <definedName name="AGREGADO_7_19" localSheetId="11">#REF!</definedName>
    <definedName name="AGREGADO_7_19" localSheetId="6">#REF!</definedName>
    <definedName name="AGREGADO_7_19">#REF!</definedName>
    <definedName name="AGREGADO_8" localSheetId="8">#REF!</definedName>
    <definedName name="AGREGADO_8" localSheetId="11">#REF!</definedName>
    <definedName name="AGREGADO_8" localSheetId="6">#REF!</definedName>
    <definedName name="AGREGADO_8">#REF!</definedName>
    <definedName name="AGREGADO_8_19" localSheetId="8">#REF!</definedName>
    <definedName name="AGREGADO_8_19" localSheetId="11">#REF!</definedName>
    <definedName name="AGREGADO_8_19" localSheetId="6">#REF!</definedName>
    <definedName name="AGREGADO_8_19">#REF!</definedName>
    <definedName name="AGREGADO_9" localSheetId="8">#REF!</definedName>
    <definedName name="AGREGADO_9" localSheetId="11">#REF!</definedName>
    <definedName name="AGREGADO_9" localSheetId="6">#REF!</definedName>
    <definedName name="AGREGADO_9">#REF!</definedName>
    <definedName name="AGREGADO_9_19" localSheetId="8">#REF!</definedName>
    <definedName name="AGREGADO_9_19" localSheetId="11">#REF!</definedName>
    <definedName name="AGREGADO_9_19" localSheetId="6">#REF!</definedName>
    <definedName name="AGREGADO_9_19">#REF!</definedName>
    <definedName name="AGSD" localSheetId="8">#REF!</definedName>
    <definedName name="AGSD" localSheetId="11">#REF!</definedName>
    <definedName name="AGSD" localSheetId="6">#REF!</definedName>
    <definedName name="AGSD">#REF!</definedName>
    <definedName name="AGSDG" localSheetId="8">#REF!</definedName>
    <definedName name="AGSDG" localSheetId="11">#REF!</definedName>
    <definedName name="AGSDG" localSheetId="6">#REF!</definedName>
    <definedName name="AGSDG">#REF!</definedName>
    <definedName name="AIL" localSheetId="8">#REF!</definedName>
    <definedName name="AIL" localSheetId="11">#REF!</definedName>
    <definedName name="AIL" localSheetId="6">#REF!</definedName>
    <definedName name="AIL">#REF!</definedName>
    <definedName name="AILTON" localSheetId="8">#REF!</definedName>
    <definedName name="AILTON" localSheetId="11">#REF!</definedName>
    <definedName name="AILTON" localSheetId="6">#REF!</definedName>
    <definedName name="AILTON">#REF!</definedName>
    <definedName name="AJUDA" localSheetId="8">#REF!</definedName>
    <definedName name="AJUDA" localSheetId="11">#REF!</definedName>
    <definedName name="AJUDA" localSheetId="6">#REF!</definedName>
    <definedName name="AJUDA">#REF!</definedName>
    <definedName name="AKSDGL" localSheetId="8">#REF!</definedName>
    <definedName name="AKSDGL" localSheetId="11">#REF!</definedName>
    <definedName name="AKSDGL" localSheetId="6">#REF!</definedName>
    <definedName name="AKSDGL">#REF!</definedName>
    <definedName name="alcool" localSheetId="8">#REF!</definedName>
    <definedName name="alcool" localSheetId="11">#REF!</definedName>
    <definedName name="alcool" localSheetId="6">#REF!</definedName>
    <definedName name="alcool">#REF!</definedName>
    <definedName name="Alex" localSheetId="8">#REF!</definedName>
    <definedName name="Alex" localSheetId="11">#REF!</definedName>
    <definedName name="Alex" localSheetId="6">#REF!</definedName>
    <definedName name="Alex">#REF!</definedName>
    <definedName name="ALIMENTAÇÃO." localSheetId="8">#REF!</definedName>
    <definedName name="ALIMENTAÇÃO." localSheetId="11">#REF!</definedName>
    <definedName name="ALIMENTAÇÃO." localSheetId="6">#REF!</definedName>
    <definedName name="ALIMENTAÇÃO.">#REF!</definedName>
    <definedName name="ALMOÇO101" localSheetId="8">#REF!</definedName>
    <definedName name="ALMOÇO101" localSheetId="11">#REF!</definedName>
    <definedName name="ALMOÇO101" localSheetId="6">#REF!</definedName>
    <definedName name="ALMOÇO101">#REF!</definedName>
    <definedName name="ALMOÇO110" localSheetId="8">#REF!</definedName>
    <definedName name="ALMOÇO110" localSheetId="11">#REF!</definedName>
    <definedName name="ALMOÇO110" localSheetId="6">#REF!</definedName>
    <definedName name="ALMOÇO110">#REF!</definedName>
    <definedName name="ALTA" localSheetId="8">#REF!</definedName>
    <definedName name="ALTA" localSheetId="11">#REF!</definedName>
    <definedName name="ALTA" localSheetId="6">#REF!</definedName>
    <definedName name="ALTA">#REF!</definedName>
    <definedName name="ALTA_10" localSheetId="8">#REF!</definedName>
    <definedName name="ALTA_10" localSheetId="11">#REF!</definedName>
    <definedName name="ALTA_10" localSheetId="6">#REF!</definedName>
    <definedName name="ALTA_10">#REF!</definedName>
    <definedName name="ALTA_11" localSheetId="8">#REF!</definedName>
    <definedName name="ALTA_11" localSheetId="11">#REF!</definedName>
    <definedName name="ALTA_11" localSheetId="6">#REF!</definedName>
    <definedName name="ALTA_11">#REF!</definedName>
    <definedName name="ALTA_12" localSheetId="8">#REF!</definedName>
    <definedName name="ALTA_12" localSheetId="11">#REF!</definedName>
    <definedName name="ALTA_12" localSheetId="6">#REF!</definedName>
    <definedName name="ALTA_12">#REF!</definedName>
    <definedName name="ALTA_13" localSheetId="8">#REF!</definedName>
    <definedName name="ALTA_13" localSheetId="11">#REF!</definedName>
    <definedName name="ALTA_13" localSheetId="6">#REF!</definedName>
    <definedName name="ALTA_13">#REF!</definedName>
    <definedName name="ALTA_14" localSheetId="8">#REF!</definedName>
    <definedName name="ALTA_14" localSheetId="11">#REF!</definedName>
    <definedName name="ALTA_14" localSheetId="6">#REF!</definedName>
    <definedName name="ALTA_14">#REF!</definedName>
    <definedName name="ALTA_15" localSheetId="8">#REF!</definedName>
    <definedName name="ALTA_15" localSheetId="11">#REF!</definedName>
    <definedName name="ALTA_15" localSheetId="6">#REF!</definedName>
    <definedName name="ALTA_15">#REF!</definedName>
    <definedName name="ALTA_16" localSheetId="8">#REF!</definedName>
    <definedName name="ALTA_16" localSheetId="11">#REF!</definedName>
    <definedName name="ALTA_16" localSheetId="6">#REF!</definedName>
    <definedName name="ALTA_16">#REF!</definedName>
    <definedName name="ALTA_17" localSheetId="8">#REF!</definedName>
    <definedName name="ALTA_17" localSheetId="11">#REF!</definedName>
    <definedName name="ALTA_17" localSheetId="6">#REF!</definedName>
    <definedName name="ALTA_17">#REF!</definedName>
    <definedName name="ALTA_18" localSheetId="8">#REF!</definedName>
    <definedName name="ALTA_18" localSheetId="11">#REF!</definedName>
    <definedName name="ALTA_18" localSheetId="6">#REF!</definedName>
    <definedName name="ALTA_18">#REF!</definedName>
    <definedName name="ALTA_5" localSheetId="8">#REF!</definedName>
    <definedName name="ALTA_5" localSheetId="11">#REF!</definedName>
    <definedName name="ALTA_5" localSheetId="6">#REF!</definedName>
    <definedName name="ALTA_5">#REF!</definedName>
    <definedName name="ALTA_6" localSheetId="8">#REF!</definedName>
    <definedName name="ALTA_6" localSheetId="11">#REF!</definedName>
    <definedName name="ALTA_6" localSheetId="6">#REF!</definedName>
    <definedName name="ALTA_6">#REF!</definedName>
    <definedName name="ALTA_7" localSheetId="8">#REF!</definedName>
    <definedName name="ALTA_7" localSheetId="11">#REF!</definedName>
    <definedName name="ALTA_7" localSheetId="6">#REF!</definedName>
    <definedName name="ALTA_7">#REF!</definedName>
    <definedName name="ALTA_8" localSheetId="8">#REF!</definedName>
    <definedName name="ALTA_8" localSheetId="11">#REF!</definedName>
    <definedName name="ALTA_8" localSheetId="6">#REF!</definedName>
    <definedName name="ALTA_8">#REF!</definedName>
    <definedName name="ALTA_9" localSheetId="8">#REF!</definedName>
    <definedName name="ALTA_9" localSheetId="11">#REF!</definedName>
    <definedName name="ALTA_9" localSheetId="6">#REF!</definedName>
    <definedName name="ALTA_9">#REF!</definedName>
    <definedName name="alteração2" localSheetId="8">#REF!</definedName>
    <definedName name="alteração2" localSheetId="11">#REF!</definedName>
    <definedName name="alteração2" localSheetId="6">#REF!</definedName>
    <definedName name="alteração2">#REF!</definedName>
    <definedName name="alvenaria_1" localSheetId="8">#REF!</definedName>
    <definedName name="alvenaria_1" localSheetId="11">#REF!</definedName>
    <definedName name="alvenaria_1" localSheetId="6">#REF!</definedName>
    <definedName name="alvenaria_1">#REF!</definedName>
    <definedName name="alvenaria_1_1_2" localSheetId="8">#REF!</definedName>
    <definedName name="alvenaria_1_1_2" localSheetId="11">#REF!</definedName>
    <definedName name="alvenaria_1_1_2" localSheetId="6">#REF!</definedName>
    <definedName name="alvenaria_1_1_2">#REF!</definedName>
    <definedName name="alvenaria_1_2" localSheetId="8">#REF!</definedName>
    <definedName name="alvenaria_1_2" localSheetId="11">#REF!</definedName>
    <definedName name="alvenaria_1_2" localSheetId="6">#REF!</definedName>
    <definedName name="alvenaria_1_2">#REF!</definedName>
    <definedName name="Alvenaria_vedação" localSheetId="8">#REF!</definedName>
    <definedName name="Alvenaria_vedação" localSheetId="11">#REF!</definedName>
    <definedName name="Alvenaria_vedação" localSheetId="6">#REF!</definedName>
    <definedName name="Alvenaria_vedação">#REF!</definedName>
    <definedName name="ALVEREVEST" localSheetId="8">#REF!</definedName>
    <definedName name="ALVEREVEST" localSheetId="11">#REF!</definedName>
    <definedName name="ALVEREVEST" localSheetId="6">#REF!</definedName>
    <definedName name="ALVEREVEST">#REF!</definedName>
    <definedName name="amarela" localSheetId="8">#REF!</definedName>
    <definedName name="amarela" localSheetId="11">#REF!</definedName>
    <definedName name="amarela" localSheetId="6">#REF!</definedName>
    <definedName name="amarela">#REF!</definedName>
    <definedName name="amarela_2" localSheetId="8">#REF!</definedName>
    <definedName name="amarela_2" localSheetId="11">#REF!</definedName>
    <definedName name="amarela_2" localSheetId="6">#REF!</definedName>
    <definedName name="amarela_2">#REF!</definedName>
    <definedName name="amarela_4" localSheetId="8">#REF!</definedName>
    <definedName name="amarela_4" localSheetId="11">#REF!</definedName>
    <definedName name="amarela_4" localSheetId="6">#REF!</definedName>
    <definedName name="amarela_4">#REF!</definedName>
    <definedName name="amarelaa" localSheetId="8">#REF!</definedName>
    <definedName name="amarelaa" localSheetId="11">#REF!</definedName>
    <definedName name="amarelaa" localSheetId="6">#REF!</definedName>
    <definedName name="amarelaa">#REF!</definedName>
    <definedName name="AMBIENTE" localSheetId="8">#REF!</definedName>
    <definedName name="AMBIENTE" localSheetId="11">#REF!</definedName>
    <definedName name="AMBIENTE" localSheetId="6">#REF!</definedName>
    <definedName name="AMBIENTE">#REF!</definedName>
    <definedName name="AMO" localSheetId="8">#REF!</definedName>
    <definedName name="AMO" localSheetId="11">#REF!</definedName>
    <definedName name="AMO" localSheetId="6">#REF!</definedName>
    <definedName name="AMO">#REF!</definedName>
    <definedName name="AMORLDMLENFK" localSheetId="8">#REF!</definedName>
    <definedName name="AMORLDMLENFK" localSheetId="11">#REF!</definedName>
    <definedName name="AMORLDMLENFK" localSheetId="6">#REF!</definedName>
    <definedName name="AMORLDMLENFK">#REF!</definedName>
    <definedName name="ANA" localSheetId="8">#REF!</definedName>
    <definedName name="ANA" localSheetId="11">#REF!</definedName>
    <definedName name="ANA" localSheetId="6">#REF!</definedName>
    <definedName name="ANA">#REF!</definedName>
    <definedName name="ANDRE" localSheetId="8">#REF!</definedName>
    <definedName name="ANDRE" localSheetId="11">#REF!</definedName>
    <definedName name="ANDRE" localSheetId="6">#REF!</definedName>
    <definedName name="ANDRE">#REF!</definedName>
    <definedName name="anel" localSheetId="8">#REF!</definedName>
    <definedName name="anel" localSheetId="11">#REF!</definedName>
    <definedName name="anel" localSheetId="6">#REF!</definedName>
    <definedName name="anel">#REF!</definedName>
    <definedName name="ANEXO_10_MATRIZ_DE_RESPONSABILIDADE" localSheetId="8">#REF!</definedName>
    <definedName name="ANEXO_10_MATRIZ_DE_RESPONSABILIDADE" localSheetId="11">#REF!</definedName>
    <definedName name="ANEXO_10_MATRIZ_DE_RESPONSABILIDADE" localSheetId="6">#REF!</definedName>
    <definedName name="ANEXO_10_MATRIZ_DE_RESPONSABILIDADE">#REF!</definedName>
    <definedName name="ANO" localSheetId="8">#REF!</definedName>
    <definedName name="ANO" localSheetId="11">#REF!</definedName>
    <definedName name="ANO" localSheetId="6">#REF!</definedName>
    <definedName name="ANO">#REF!</definedName>
    <definedName name="anos" localSheetId="8">#REF!</definedName>
    <definedName name="anos" localSheetId="11">#REF!</definedName>
    <definedName name="anos" localSheetId="6">#REF!</definedName>
    <definedName name="anos">#REF!</definedName>
    <definedName name="anscount">3</definedName>
    <definedName name="ant" localSheetId="8">#REF!</definedName>
    <definedName name="ant" localSheetId="11">#REF!</definedName>
    <definedName name="ant" localSheetId="6">#REF!</definedName>
    <definedName name="ant">#REF!</definedName>
    <definedName name="ANTIGA" localSheetId="8">#REF!</definedName>
    <definedName name="ANTIGA" localSheetId="11">#REF!</definedName>
    <definedName name="ANTIGA" localSheetId="6">#REF!</definedName>
    <definedName name="ANTIGA">#REF!</definedName>
    <definedName name="AQCAP20" localSheetId="8">#REF!</definedName>
    <definedName name="AQCAP20" localSheetId="11">#REF!</definedName>
    <definedName name="AQCAP20" localSheetId="6">#REF!</definedName>
    <definedName name="AQCAP20">#REF!</definedName>
    <definedName name="AQCM30" localSheetId="8">#REF!</definedName>
    <definedName name="AQCM30" localSheetId="11">#REF!</definedName>
    <definedName name="AQCM30" localSheetId="6">#REF!</definedName>
    <definedName name="AQCM30">#REF!</definedName>
    <definedName name="AQRM1C" localSheetId="8">#REF!</definedName>
    <definedName name="AQRM1C" localSheetId="11">#REF!</definedName>
    <definedName name="AQRM1C" localSheetId="6">#REF!</definedName>
    <definedName name="AQRM1C">#REF!</definedName>
    <definedName name="AQRR1C" localSheetId="8">#REF!</definedName>
    <definedName name="AQRR1C" localSheetId="11">#REF!</definedName>
    <definedName name="AQRR1C" localSheetId="6">#REF!</definedName>
    <definedName name="AQRR1C">#REF!</definedName>
    <definedName name="ar" localSheetId="8">#REF!</definedName>
    <definedName name="ar" localSheetId="11">#REF!</definedName>
    <definedName name="ar" localSheetId="6">#REF!</definedName>
    <definedName name="ar">#REF!</definedName>
    <definedName name="area" localSheetId="8">#REF!</definedName>
    <definedName name="area" localSheetId="11">#REF!</definedName>
    <definedName name="area" localSheetId="6">#REF!</definedName>
    <definedName name="area">#REF!</definedName>
    <definedName name="ÀREA" localSheetId="8">#REF!</definedName>
    <definedName name="ÀREA" localSheetId="11">#REF!</definedName>
    <definedName name="ÀREA" localSheetId="6">#REF!</definedName>
    <definedName name="ÀREA">#REF!</definedName>
    <definedName name="ÀREA_ACUM" localSheetId="8">#REF!</definedName>
    <definedName name="ÀREA_ACUM" localSheetId="11">#REF!</definedName>
    <definedName name="ÀREA_ACUM" localSheetId="6">#REF!</definedName>
    <definedName name="ÀREA_ACUM">#REF!</definedName>
    <definedName name="area_base" localSheetId="8">#REF!</definedName>
    <definedName name="area_base" localSheetId="11">#REF!</definedName>
    <definedName name="area_base" localSheetId="6">#REF!</definedName>
    <definedName name="area_base">#REF!</definedName>
    <definedName name="Area_de_immpressao" localSheetId="8">#REF!</definedName>
    <definedName name="Area_de_immpressao" localSheetId="11">#REF!</definedName>
    <definedName name="Area_de_immpressao" localSheetId="6">#REF!</definedName>
    <definedName name="Area_de_immpressao">#REF!</definedName>
    <definedName name="Area_de_Impreessao" localSheetId="8">#REF!</definedName>
    <definedName name="Area_de_Impreessao" localSheetId="11">#REF!</definedName>
    <definedName name="Area_de_Impreessao" localSheetId="6">#REF!</definedName>
    <definedName name="Area_de_Impreessao">#REF!</definedName>
    <definedName name="_xlnm.Print_Area" localSheetId="10">'_RESUMO COMPARATIVO_'!$A$1:$D$17</definedName>
    <definedName name="_xlnm.Print_Area" localSheetId="8">'BDI_EDIFICACOES_20,50%_SEM'!$B$2:$D$37</definedName>
    <definedName name="_xlnm.Print_Area" localSheetId="7">CPUs!$A$1:$J$8672</definedName>
    <definedName name="_xlnm.Print_Area" localSheetId="9">'CRONOGRAMA FISICO FINANCEIRO'!$A$1:$O$75</definedName>
    <definedName name="_xlnm.Print_Area" localSheetId="12">'Curva ABC Serv. c Preço Unit.'!$A$1:$L$543</definedName>
    <definedName name="_xlnm.Print_Area" localSheetId="6">'MC - CRECHE 10 SALAS RASA'!$D$1:$L$2328</definedName>
    <definedName name="_xlnm.Print_Area" localSheetId="5">'Orçamento Sintético'!$A$1:$J$670</definedName>
    <definedName name="_xlnm.Print_Area" localSheetId="0">'Resumo do Orçamento - Vantajoso'!$A$1:$J$29</definedName>
    <definedName name="_xlnm.Print_Area">#REF!</definedName>
    <definedName name="Area_de_impressaoo" localSheetId="8">#REF!</definedName>
    <definedName name="Area_de_impressaoo" localSheetId="11">#REF!</definedName>
    <definedName name="Area_de_impressaoo" localSheetId="6">#REF!</definedName>
    <definedName name="Area_de_impressaoo">#REF!</definedName>
    <definedName name="Area_de_impressaooo" localSheetId="8">#REF!</definedName>
    <definedName name="Area_de_impressaooo" localSheetId="11">#REF!</definedName>
    <definedName name="Area_de_impressaooo" localSheetId="6">#REF!</definedName>
    <definedName name="Area_de_impressaooo">#REF!</definedName>
    <definedName name="Area_de_impressaoooo" localSheetId="8">#REF!</definedName>
    <definedName name="Area_de_impressaoooo" localSheetId="11">#REF!</definedName>
    <definedName name="Area_de_impressaoooo" localSheetId="6">#REF!</definedName>
    <definedName name="Area_de_impressaoooo">#REF!</definedName>
    <definedName name="Area_de_impressaooooo" localSheetId="8">#REF!</definedName>
    <definedName name="Area_de_impressaooooo" localSheetId="11">#REF!</definedName>
    <definedName name="Area_de_impressaooooo" localSheetId="6">#REF!</definedName>
    <definedName name="Area_de_impressaooooo">#REF!</definedName>
    <definedName name="Area_de_impresssao" localSheetId="8">#REF!</definedName>
    <definedName name="Area_de_impresssao" localSheetId="11">#REF!</definedName>
    <definedName name="Area_de_impresssao" localSheetId="6">#REF!</definedName>
    <definedName name="Area_de_impresssao">#REF!</definedName>
    <definedName name="Area_de_IMPRESSSAOO" localSheetId="8">#REF!</definedName>
    <definedName name="Area_de_IMPRESSSAOO" localSheetId="11">#REF!</definedName>
    <definedName name="Area_de_IMPRESSSAOO" localSheetId="6">#REF!</definedName>
    <definedName name="Area_de_IMPRESSSAOO">#REF!</definedName>
    <definedName name="Area_de_Impressssao" localSheetId="8">#REF!</definedName>
    <definedName name="Area_de_Impressssao" localSheetId="11">#REF!</definedName>
    <definedName name="Area_de_Impressssao" localSheetId="6">#REF!</definedName>
    <definedName name="Area_de_Impressssao">#REF!</definedName>
    <definedName name="Area_de_impresssssao" localSheetId="8">#REF!</definedName>
    <definedName name="Area_de_impresssssao" localSheetId="11">#REF!</definedName>
    <definedName name="Area_de_impresssssao" localSheetId="6">#REF!</definedName>
    <definedName name="Area_de_impresssssao">#REF!</definedName>
    <definedName name="Área_impressão_IM" localSheetId="10">#REF!</definedName>
    <definedName name="Área_impressão_IM" localSheetId="8">#REF!</definedName>
    <definedName name="Área_impressão_IM" localSheetId="11">#REF!</definedName>
    <definedName name="Área_impressão_IM" localSheetId="9">#REF!</definedName>
    <definedName name="Área_impressão_IM" localSheetId="6">#REF!</definedName>
    <definedName name="Área_impressão_IM">#REF!</definedName>
    <definedName name="Área_impressão_IM_4" localSheetId="8">#REF!</definedName>
    <definedName name="Área_impressão_IM_4" localSheetId="11">#REF!</definedName>
    <definedName name="Área_impressão_IM_4" localSheetId="6">#REF!</definedName>
    <definedName name="Área_impressão_IM_4">#REF!</definedName>
    <definedName name="Área_impressão_IM2" localSheetId="10">#REF!</definedName>
    <definedName name="Área_impressão_IM2" localSheetId="8">#REF!</definedName>
    <definedName name="Área_impressão_IM2" localSheetId="11">#REF!</definedName>
    <definedName name="Área_impressão_IM2" localSheetId="9">#REF!</definedName>
    <definedName name="Área_impressão_IM2" localSheetId="6">#REF!</definedName>
    <definedName name="Área_impressão_IM2">#REF!</definedName>
    <definedName name="AREAL" localSheetId="8">#REF!</definedName>
    <definedName name="AREAL" localSheetId="11">#REF!</definedName>
    <definedName name="AREAL" localSheetId="6">#REF!</definedName>
    <definedName name="AREAL">#REF!</definedName>
    <definedName name="AREAL_48" localSheetId="8">#REF!</definedName>
    <definedName name="AREAL_48" localSheetId="11">#REF!</definedName>
    <definedName name="AREAL_48" localSheetId="6">#REF!</definedName>
    <definedName name="AREAL_48">#REF!</definedName>
    <definedName name="AreaTeste" localSheetId="10">#REF!</definedName>
    <definedName name="AreaTeste" localSheetId="8">#REF!</definedName>
    <definedName name="AreaTeste" localSheetId="11">#REF!</definedName>
    <definedName name="AreaTeste" localSheetId="9">#REF!</definedName>
    <definedName name="AreaTeste" localSheetId="6">#REF!</definedName>
    <definedName name="AreaTeste">#REF!</definedName>
    <definedName name="AreaTeste2" localSheetId="10">#REF!</definedName>
    <definedName name="AreaTeste2" localSheetId="8">#REF!</definedName>
    <definedName name="AreaTeste2" localSheetId="11">#REF!</definedName>
    <definedName name="AreaTeste2" localSheetId="9">#REF!</definedName>
    <definedName name="AreaTeste2" localSheetId="6">#REF!</definedName>
    <definedName name="AreaTeste2">#REF!</definedName>
    <definedName name="areia" localSheetId="8">#REF!</definedName>
    <definedName name="areia" localSheetId="11">#REF!</definedName>
    <definedName name="areia" localSheetId="6">#REF!</definedName>
    <definedName name="areia">#REF!</definedName>
    <definedName name="ARG" localSheetId="8">#REF!</definedName>
    <definedName name="ARG" localSheetId="11">#REF!</definedName>
    <definedName name="ARG" localSheetId="6">#REF!</definedName>
    <definedName name="ARG">#REF!</definedName>
    <definedName name="ARI" localSheetId="8">#REF!</definedName>
    <definedName name="ARI" localSheetId="11">#REF!</definedName>
    <definedName name="ARI" localSheetId="6">#REF!</definedName>
    <definedName name="ARI">#REF!</definedName>
    <definedName name="Arial" localSheetId="8">#REF!</definedName>
    <definedName name="Arial" localSheetId="11">#REF!</definedName>
    <definedName name="Arial" localSheetId="6">#REF!</definedName>
    <definedName name="Arial">#REF!</definedName>
    <definedName name="ARLIIIIIIIII" localSheetId="8">#REF!</definedName>
    <definedName name="ARLIIIIIIIII" localSheetId="11">#REF!</definedName>
    <definedName name="ARLIIIIIIIII" localSheetId="6">#REF!</definedName>
    <definedName name="ARLIIIIIIIII">#REF!</definedName>
    <definedName name="Artes" localSheetId="8">#REF!</definedName>
    <definedName name="Artes" localSheetId="11">#REF!</definedName>
    <definedName name="Artes" localSheetId="6">#REF!</definedName>
    <definedName name="Artes">#REF!</definedName>
    <definedName name="artFiscal" localSheetId="8">#REF!</definedName>
    <definedName name="artFiscal" localSheetId="11">#REF!</definedName>
    <definedName name="artFiscal" localSheetId="6">#REF!</definedName>
    <definedName name="artFiscal">#REF!</definedName>
    <definedName name="as" localSheetId="8">#REF!</definedName>
    <definedName name="as" localSheetId="11">#REF!</definedName>
    <definedName name="as" localSheetId="6">#REF!</definedName>
    <definedName name="as">#REF!</definedName>
    <definedName name="as_10" localSheetId="8">#REF!</definedName>
    <definedName name="as_10" localSheetId="11">#REF!</definedName>
    <definedName name="as_10" localSheetId="6">#REF!</definedName>
    <definedName name="as_10">#REF!</definedName>
    <definedName name="as_11" localSheetId="8">#REF!</definedName>
    <definedName name="as_11" localSheetId="11">#REF!</definedName>
    <definedName name="as_11" localSheetId="6">#REF!</definedName>
    <definedName name="as_11">#REF!</definedName>
    <definedName name="as_12" localSheetId="8">#REF!</definedName>
    <definedName name="as_12" localSheetId="11">#REF!</definedName>
    <definedName name="as_12" localSheetId="6">#REF!</definedName>
    <definedName name="as_12">#REF!</definedName>
    <definedName name="as_13" localSheetId="8">#REF!</definedName>
    <definedName name="as_13" localSheetId="11">#REF!</definedName>
    <definedName name="as_13" localSheetId="6">#REF!</definedName>
    <definedName name="as_13">#REF!</definedName>
    <definedName name="as_14" localSheetId="8">#REF!</definedName>
    <definedName name="as_14" localSheetId="11">#REF!</definedName>
    <definedName name="as_14" localSheetId="6">#REF!</definedName>
    <definedName name="as_14">#REF!</definedName>
    <definedName name="as_15" localSheetId="8">#REF!</definedName>
    <definedName name="as_15" localSheetId="11">#REF!</definedName>
    <definedName name="as_15" localSheetId="6">#REF!</definedName>
    <definedName name="as_15">#REF!</definedName>
    <definedName name="as_16" localSheetId="8">#REF!</definedName>
    <definedName name="as_16" localSheetId="11">#REF!</definedName>
    <definedName name="as_16" localSheetId="6">#REF!</definedName>
    <definedName name="as_16">#REF!</definedName>
    <definedName name="as_17" localSheetId="8">#REF!</definedName>
    <definedName name="as_17" localSheetId="11">#REF!</definedName>
    <definedName name="as_17" localSheetId="6">#REF!</definedName>
    <definedName name="as_17">#REF!</definedName>
    <definedName name="as_18" localSheetId="8">#REF!</definedName>
    <definedName name="as_18" localSheetId="11">#REF!</definedName>
    <definedName name="as_18" localSheetId="6">#REF!</definedName>
    <definedName name="as_18">#REF!</definedName>
    <definedName name="as_2" localSheetId="8">#REF!</definedName>
    <definedName name="as_2" localSheetId="11">#REF!</definedName>
    <definedName name="as_2" localSheetId="6">#REF!</definedName>
    <definedName name="as_2">#REF!</definedName>
    <definedName name="as_5" localSheetId="8">#REF!</definedName>
    <definedName name="as_5" localSheetId="11">#REF!</definedName>
    <definedName name="as_5" localSheetId="6">#REF!</definedName>
    <definedName name="as_5">#REF!</definedName>
    <definedName name="as_6" localSheetId="8">#REF!</definedName>
    <definedName name="as_6" localSheetId="11">#REF!</definedName>
    <definedName name="as_6" localSheetId="6">#REF!</definedName>
    <definedName name="as_6">#REF!</definedName>
    <definedName name="as_7" localSheetId="8">#REF!</definedName>
    <definedName name="as_7" localSheetId="11">#REF!</definedName>
    <definedName name="as_7" localSheetId="6">#REF!</definedName>
    <definedName name="as_7">#REF!</definedName>
    <definedName name="as_8" localSheetId="8">#REF!</definedName>
    <definedName name="as_8" localSheetId="11">#REF!</definedName>
    <definedName name="as_8" localSheetId="6">#REF!</definedName>
    <definedName name="as_8">#REF!</definedName>
    <definedName name="as_9" localSheetId="8">#REF!</definedName>
    <definedName name="as_9" localSheetId="11">#REF!</definedName>
    <definedName name="as_9" localSheetId="6">#REF!</definedName>
    <definedName name="as_9">#REF!</definedName>
    <definedName name="ASA" localSheetId="8">#REF!</definedName>
    <definedName name="ASA" localSheetId="11">#REF!</definedName>
    <definedName name="ASA" localSheetId="6">#REF!</definedName>
    <definedName name="ASA">#REF!</definedName>
    <definedName name="asas" localSheetId="8">#REF!</definedName>
    <definedName name="asas" localSheetId="11">#REF!</definedName>
    <definedName name="asas" localSheetId="6">#REF!</definedName>
    <definedName name="asas">#REF!</definedName>
    <definedName name="asas_10" localSheetId="8">#REF!</definedName>
    <definedName name="asas_10" localSheetId="11">#REF!</definedName>
    <definedName name="asas_10" localSheetId="6">#REF!</definedName>
    <definedName name="asas_10">#REF!</definedName>
    <definedName name="asas_11" localSheetId="8">#REF!</definedName>
    <definedName name="asas_11" localSheetId="11">#REF!</definedName>
    <definedName name="asas_11" localSheetId="6">#REF!</definedName>
    <definedName name="asas_11">#REF!</definedName>
    <definedName name="asas_12" localSheetId="8">#REF!</definedName>
    <definedName name="asas_12" localSheetId="11">#REF!</definedName>
    <definedName name="asas_12" localSheetId="6">#REF!</definedName>
    <definedName name="asas_12">#REF!</definedName>
    <definedName name="asas_13" localSheetId="8">#REF!</definedName>
    <definedName name="asas_13" localSheetId="11">#REF!</definedName>
    <definedName name="asas_13" localSheetId="6">#REF!</definedName>
    <definedName name="asas_13">#REF!</definedName>
    <definedName name="asas_14" localSheetId="8">#REF!</definedName>
    <definedName name="asas_14" localSheetId="11">#REF!</definedName>
    <definedName name="asas_14" localSheetId="6">#REF!</definedName>
    <definedName name="asas_14">#REF!</definedName>
    <definedName name="asas_15" localSheetId="8">#REF!</definedName>
    <definedName name="asas_15" localSheetId="11">#REF!</definedName>
    <definedName name="asas_15" localSheetId="6">#REF!</definedName>
    <definedName name="asas_15">#REF!</definedName>
    <definedName name="asas_16" localSheetId="8">#REF!</definedName>
    <definedName name="asas_16" localSheetId="11">#REF!</definedName>
    <definedName name="asas_16" localSheetId="6">#REF!</definedName>
    <definedName name="asas_16">#REF!</definedName>
    <definedName name="asas_17" localSheetId="8">#REF!</definedName>
    <definedName name="asas_17" localSheetId="11">#REF!</definedName>
    <definedName name="asas_17" localSheetId="6">#REF!</definedName>
    <definedName name="asas_17">#REF!</definedName>
    <definedName name="asas_18" localSheetId="8">#REF!</definedName>
    <definedName name="asas_18" localSheetId="11">#REF!</definedName>
    <definedName name="asas_18" localSheetId="6">#REF!</definedName>
    <definedName name="asas_18">#REF!</definedName>
    <definedName name="asas_5" localSheetId="8">#REF!</definedName>
    <definedName name="asas_5" localSheetId="11">#REF!</definedName>
    <definedName name="asas_5" localSheetId="6">#REF!</definedName>
    <definedName name="asas_5">#REF!</definedName>
    <definedName name="asas_6" localSheetId="8">#REF!</definedName>
    <definedName name="asas_6" localSheetId="11">#REF!</definedName>
    <definedName name="asas_6" localSheetId="6">#REF!</definedName>
    <definedName name="asas_6">#REF!</definedName>
    <definedName name="asas_7" localSheetId="8">#REF!</definedName>
    <definedName name="asas_7" localSheetId="11">#REF!</definedName>
    <definedName name="asas_7" localSheetId="6">#REF!</definedName>
    <definedName name="asas_7">#REF!</definedName>
    <definedName name="asas_8" localSheetId="8">#REF!</definedName>
    <definedName name="asas_8" localSheetId="11">#REF!</definedName>
    <definedName name="asas_8" localSheetId="6">#REF!</definedName>
    <definedName name="asas_8">#REF!</definedName>
    <definedName name="asas_9" localSheetId="8">#REF!</definedName>
    <definedName name="asas_9" localSheetId="11">#REF!</definedName>
    <definedName name="asas_9" localSheetId="6">#REF!</definedName>
    <definedName name="asas_9">#REF!</definedName>
    <definedName name="ASASA" localSheetId="8">#REF!</definedName>
    <definedName name="ASASA" localSheetId="11">#REF!</definedName>
    <definedName name="ASASA" localSheetId="6">#REF!</definedName>
    <definedName name="ASASA">#REF!</definedName>
    <definedName name="asasdadad" localSheetId="8">#REF!</definedName>
    <definedName name="asasdadad" localSheetId="11">#REF!</definedName>
    <definedName name="asasdadad" localSheetId="6">#REF!</definedName>
    <definedName name="asasdadad">#REF!</definedName>
    <definedName name="asd" localSheetId="8">#REF!</definedName>
    <definedName name="asd" localSheetId="11">#REF!</definedName>
    <definedName name="asd" localSheetId="6">#REF!</definedName>
    <definedName name="asd">#REF!</definedName>
    <definedName name="asdf" localSheetId="8">#REF!</definedName>
    <definedName name="asdf" localSheetId="11">#REF!</definedName>
    <definedName name="asdf" localSheetId="6">#REF!</definedName>
    <definedName name="asdf">#REF!</definedName>
    <definedName name="asdfas" localSheetId="8">#REF!</definedName>
    <definedName name="asdfas" localSheetId="11">#REF!</definedName>
    <definedName name="asdfas" localSheetId="6">#REF!</definedName>
    <definedName name="asdfas">#REF!</definedName>
    <definedName name="ASDFF" localSheetId="8">#REF!</definedName>
    <definedName name="ASDFF" localSheetId="11">#REF!</definedName>
    <definedName name="ASDFF" localSheetId="6">#REF!</definedName>
    <definedName name="ASDFF">#REF!</definedName>
    <definedName name="asdfghj" localSheetId="8">#REF!</definedName>
    <definedName name="asdfghj" localSheetId="11">#REF!</definedName>
    <definedName name="asdfghj" localSheetId="6">#REF!</definedName>
    <definedName name="asdfghj">#REF!</definedName>
    <definedName name="ASDFSFDS" localSheetId="8">#REF!</definedName>
    <definedName name="ASDFSFDS" localSheetId="11">#REF!</definedName>
    <definedName name="ASDFSFDS" localSheetId="6">#REF!</definedName>
    <definedName name="ASDFSFDS">#REF!</definedName>
    <definedName name="ASDSAD" localSheetId="8">#REF!</definedName>
    <definedName name="ASDSAD" localSheetId="11">#REF!</definedName>
    <definedName name="ASDSAD" localSheetId="6">#REF!</definedName>
    <definedName name="ASDSAD">#REF!</definedName>
    <definedName name="ASDSAD_10" localSheetId="8">#REF!</definedName>
    <definedName name="ASDSAD_10" localSheetId="11">#REF!</definedName>
    <definedName name="ASDSAD_10" localSheetId="6">#REF!</definedName>
    <definedName name="ASDSAD_10">#REF!</definedName>
    <definedName name="ASDSAD_11" localSheetId="8">#REF!</definedName>
    <definedName name="ASDSAD_11" localSheetId="11">#REF!</definedName>
    <definedName name="ASDSAD_11" localSheetId="6">#REF!</definedName>
    <definedName name="ASDSAD_11">#REF!</definedName>
    <definedName name="ASDSAD_12" localSheetId="8">#REF!</definedName>
    <definedName name="ASDSAD_12" localSheetId="11">#REF!</definedName>
    <definedName name="ASDSAD_12" localSheetId="6">#REF!</definedName>
    <definedName name="ASDSAD_12">#REF!</definedName>
    <definedName name="ASDSAD_13" localSheetId="8">#REF!</definedName>
    <definedName name="ASDSAD_13" localSheetId="11">#REF!</definedName>
    <definedName name="ASDSAD_13" localSheetId="6">#REF!</definedName>
    <definedName name="ASDSAD_13">#REF!</definedName>
    <definedName name="ASDSAD_14" localSheetId="8">#REF!</definedName>
    <definedName name="ASDSAD_14" localSheetId="11">#REF!</definedName>
    <definedName name="ASDSAD_14" localSheetId="6">#REF!</definedName>
    <definedName name="ASDSAD_14">#REF!</definedName>
    <definedName name="ASDSAD_15" localSheetId="8">#REF!</definedName>
    <definedName name="ASDSAD_15" localSheetId="11">#REF!</definedName>
    <definedName name="ASDSAD_15" localSheetId="6">#REF!</definedName>
    <definedName name="ASDSAD_15">#REF!</definedName>
    <definedName name="ASDSAD_16" localSheetId="8">#REF!</definedName>
    <definedName name="ASDSAD_16" localSheetId="11">#REF!</definedName>
    <definedName name="ASDSAD_16" localSheetId="6">#REF!</definedName>
    <definedName name="ASDSAD_16">#REF!</definedName>
    <definedName name="ASDSAD_17" localSheetId="8">#REF!</definedName>
    <definedName name="ASDSAD_17" localSheetId="11">#REF!</definedName>
    <definedName name="ASDSAD_17" localSheetId="6">#REF!</definedName>
    <definedName name="ASDSAD_17">#REF!</definedName>
    <definedName name="ASDSAD_18" localSheetId="8">#REF!</definedName>
    <definedName name="ASDSAD_18" localSheetId="11">#REF!</definedName>
    <definedName name="ASDSAD_18" localSheetId="6">#REF!</definedName>
    <definedName name="ASDSAD_18">#REF!</definedName>
    <definedName name="ASDSAD_2" localSheetId="8">#REF!</definedName>
    <definedName name="ASDSAD_2" localSheetId="11">#REF!</definedName>
    <definedName name="ASDSAD_2" localSheetId="6">#REF!</definedName>
    <definedName name="ASDSAD_2">#REF!</definedName>
    <definedName name="ASDSAD_5" localSheetId="8">#REF!</definedName>
    <definedName name="ASDSAD_5" localSheetId="11">#REF!</definedName>
    <definedName name="ASDSAD_5" localSheetId="6">#REF!</definedName>
    <definedName name="ASDSAD_5">#REF!</definedName>
    <definedName name="ASDSAD_6" localSheetId="8">#REF!</definedName>
    <definedName name="ASDSAD_6" localSheetId="11">#REF!</definedName>
    <definedName name="ASDSAD_6" localSheetId="6">#REF!</definedName>
    <definedName name="ASDSAD_6">#REF!</definedName>
    <definedName name="ASDSAD_7" localSheetId="8">#REF!</definedName>
    <definedName name="ASDSAD_7" localSheetId="11">#REF!</definedName>
    <definedName name="ASDSAD_7" localSheetId="6">#REF!</definedName>
    <definedName name="ASDSAD_7">#REF!</definedName>
    <definedName name="ASDSAD_8" localSheetId="8">#REF!</definedName>
    <definedName name="ASDSAD_8" localSheetId="11">#REF!</definedName>
    <definedName name="ASDSAD_8" localSheetId="6">#REF!</definedName>
    <definedName name="ASDSAD_8">#REF!</definedName>
    <definedName name="ASDSAD_9" localSheetId="8">#REF!</definedName>
    <definedName name="ASDSAD_9" localSheetId="11">#REF!</definedName>
    <definedName name="ASDSAD_9" localSheetId="6">#REF!</definedName>
    <definedName name="ASDSAD_9">#REF!</definedName>
    <definedName name="ASFDG" localSheetId="8">#REF!</definedName>
    <definedName name="ASFDG" localSheetId="11">#REF!</definedName>
    <definedName name="ASFDG" localSheetId="6">#REF!</definedName>
    <definedName name="ASFDG">#REF!</definedName>
    <definedName name="ASFDGD" localSheetId="8">#REF!</definedName>
    <definedName name="ASFDGD" localSheetId="11">#REF!</definedName>
    <definedName name="ASFDGD" localSheetId="6">#REF!</definedName>
    <definedName name="ASFDGD">#REF!</definedName>
    <definedName name="ASFDSFD" localSheetId="8">#REF!</definedName>
    <definedName name="ASFDSFD" localSheetId="11">#REF!</definedName>
    <definedName name="ASFDSFD" localSheetId="6">#REF!</definedName>
    <definedName name="ASFDSFD">#REF!</definedName>
    <definedName name="ASFDSFS" localSheetId="8">#REF!</definedName>
    <definedName name="ASFDSFS" localSheetId="11">#REF!</definedName>
    <definedName name="ASFDSFS" localSheetId="6">#REF!</definedName>
    <definedName name="ASFDSFS">#REF!</definedName>
    <definedName name="ASFS" localSheetId="8">#REF!</definedName>
    <definedName name="ASFS" localSheetId="11">#REF!</definedName>
    <definedName name="ASFS" localSheetId="6">#REF!</definedName>
    <definedName name="ASFS">#REF!</definedName>
    <definedName name="ASFSFA" localSheetId="8">#REF!</definedName>
    <definedName name="ASFSFA" localSheetId="11">#REF!</definedName>
    <definedName name="ASFSFA" localSheetId="6">#REF!</definedName>
    <definedName name="ASFSFA">#REF!</definedName>
    <definedName name="ASFSFDS" localSheetId="8">#REF!</definedName>
    <definedName name="ASFSFDS" localSheetId="11">#REF!</definedName>
    <definedName name="ASFSFDS" localSheetId="6">#REF!</definedName>
    <definedName name="ASFSFDS">#REF!</definedName>
    <definedName name="ASFVASV" localSheetId="8">#REF!</definedName>
    <definedName name="ASFVASV" localSheetId="11">#REF!</definedName>
    <definedName name="ASFVASV" localSheetId="6">#REF!</definedName>
    <definedName name="ASFVASV">#REF!</definedName>
    <definedName name="ASG" localSheetId="8">#REF!</definedName>
    <definedName name="ASG" localSheetId="11">#REF!</definedName>
    <definedName name="ASG" localSheetId="6">#REF!</definedName>
    <definedName name="ASG">#REF!</definedName>
    <definedName name="ASGD" localSheetId="8">#REF!</definedName>
    <definedName name="ASGD" localSheetId="11">#REF!</definedName>
    <definedName name="ASGD" localSheetId="6">#REF!</definedName>
    <definedName name="ASGD">#REF!</definedName>
    <definedName name="ASGDF" localSheetId="8">#REF!</definedName>
    <definedName name="ASGDF" localSheetId="11">#REF!</definedName>
    <definedName name="ASGDF" localSheetId="6">#REF!</definedName>
    <definedName name="ASGDF">#REF!</definedName>
    <definedName name="ASP" localSheetId="8">#REF!</definedName>
    <definedName name="ASP" localSheetId="11">#REF!</definedName>
    <definedName name="ASP" localSheetId="6">#REF!</definedName>
    <definedName name="ASP">#REF!</definedName>
    <definedName name="ASSEN_TUBO_EMISS" localSheetId="8">#REF!</definedName>
    <definedName name="ASSEN_TUBO_EMISS" localSheetId="11">#REF!</definedName>
    <definedName name="ASSEN_TUBO_EMISS" localSheetId="6">#REF!</definedName>
    <definedName name="ASSEN_TUBO_EMISS">#REF!</definedName>
    <definedName name="ASSEN_TUBO_EMISS2" localSheetId="8">#REF!</definedName>
    <definedName name="ASSEN_TUBO_EMISS2" localSheetId="11">#REF!</definedName>
    <definedName name="ASSEN_TUBO_EMISS2" localSheetId="6">#REF!</definedName>
    <definedName name="ASSEN_TUBO_EMISS2">#REF!</definedName>
    <definedName name="ASSENT_EMISS3_S" localSheetId="8">#REF!</definedName>
    <definedName name="ASSENT_EMISS3_S" localSheetId="11">#REF!</definedName>
    <definedName name="ASSENT_EMISS3_S" localSheetId="6">#REF!</definedName>
    <definedName name="ASSENT_EMISS3_S">#REF!</definedName>
    <definedName name="ASSENT_TUBO" localSheetId="8">#REF!</definedName>
    <definedName name="ASSENT_TUBO" localSheetId="11">#REF!</definedName>
    <definedName name="ASSENT_TUBO" localSheetId="6">#REF!</definedName>
    <definedName name="ASSENT_TUBO">#REF!</definedName>
    <definedName name="Assina" localSheetId="8">#REF!</definedName>
    <definedName name="Assina" localSheetId="11">#REF!</definedName>
    <definedName name="Assina" localSheetId="6">#REF!</definedName>
    <definedName name="Assina">#REF!</definedName>
    <definedName name="ASVDVFA" localSheetId="8">#REF!</definedName>
    <definedName name="ASVDVFA" localSheetId="11">#REF!</definedName>
    <definedName name="ASVDVFA" localSheetId="6">#REF!</definedName>
    <definedName name="ASVDVFA">#REF!</definedName>
    <definedName name="ATA_DE_REUNIÃO" localSheetId="8">#REF!</definedName>
    <definedName name="ATA_DE_REUNIÃO" localSheetId="11">#REF!</definedName>
    <definedName name="ATA_DE_REUNIÃO" localSheetId="6">#REF!</definedName>
    <definedName name="ATA_DE_REUNIÃO">#REF!</definedName>
    <definedName name="ATENÇÃO" localSheetId="10">{#N/A,#N/A,FALSE,"MO (2)"}</definedName>
    <definedName name="ATENÇÃO" localSheetId="8">{#N/A,#N/A,FALSE,"MO (2)"}</definedName>
    <definedName name="ATENÇÃO" localSheetId="11">{#N/A,#N/A,FALSE,"MO (2)"}</definedName>
    <definedName name="ATENÇÃO" localSheetId="9">{#N/A,#N/A,FALSE,"MO (2)"}</definedName>
    <definedName name="ATENÇÃO" localSheetId="6">{#N/A,#N/A,FALSE,"MO (2)"}</definedName>
    <definedName name="ATENÇÃO">{#N/A,#N/A,FALSE,"MO (2)"}</definedName>
    <definedName name="Atividad" localSheetId="8">#REF!</definedName>
    <definedName name="Atividad" localSheetId="11">#REF!</definedName>
    <definedName name="Atividad" localSheetId="6">#REF!</definedName>
    <definedName name="Atividad">#REF!</definedName>
    <definedName name="ATIVIDADE" localSheetId="8">#REF!</definedName>
    <definedName name="ATIVIDADE" localSheetId="11">#REF!</definedName>
    <definedName name="ATIVIDADE" localSheetId="6">#REF!</definedName>
    <definedName name="ATIVIDADE">#REF!</definedName>
    <definedName name="ATUAL" localSheetId="8">#REF!</definedName>
    <definedName name="ATUAL" localSheetId="11">#REF!</definedName>
    <definedName name="ATUAL" localSheetId="6">#REF!</definedName>
    <definedName name="ATUAL">#REF!</definedName>
    <definedName name="AUREA" localSheetId="8">#REF!</definedName>
    <definedName name="AUREA" localSheetId="11">#REF!</definedName>
    <definedName name="AUREA" localSheetId="6">#REF!</definedName>
    <definedName name="AUREA">#REF!</definedName>
    <definedName name="auspicio" localSheetId="8">#REF!</definedName>
    <definedName name="auspicio" localSheetId="11">#REF!</definedName>
    <definedName name="auspicio" localSheetId="6">#REF!</definedName>
    <definedName name="auspicio">#REF!</definedName>
    <definedName name="Aut_original" localSheetId="8">#REF!</definedName>
    <definedName name="Aut_original" localSheetId="11">#REF!</definedName>
    <definedName name="Aut_original" localSheetId="6">#REF!</definedName>
    <definedName name="Aut_original">#REF!</definedName>
    <definedName name="Aut_original2" localSheetId="8">#REF!</definedName>
    <definedName name="Aut_original2" localSheetId="11">#REF!</definedName>
    <definedName name="Aut_original2" localSheetId="6">#REF!</definedName>
    <definedName name="Aut_original2">#REF!</definedName>
    <definedName name="Aut_r2" localSheetId="8">#REF!</definedName>
    <definedName name="Aut_r2" localSheetId="11">#REF!</definedName>
    <definedName name="Aut_r2" localSheetId="6">#REF!</definedName>
    <definedName name="Aut_r2">#REF!</definedName>
    <definedName name="Aut_resumo" localSheetId="8">#REF!</definedName>
    <definedName name="Aut_resumo" localSheetId="11">#REF!</definedName>
    <definedName name="Aut_resumo" localSheetId="6">#REF!</definedName>
    <definedName name="Aut_resumo">#REF!</definedName>
    <definedName name="AUTO" localSheetId="8">#REF!</definedName>
    <definedName name="AUTO" localSheetId="11">#REF!</definedName>
    <definedName name="AUTO" localSheetId="6">#REF!</definedName>
    <definedName name="AUTO">#REF!</definedName>
    <definedName name="AUTOEVENTO" localSheetId="8" hidden="1">#REF!</definedName>
    <definedName name="AUTOEVENTO" hidden="1">#REF!</definedName>
    <definedName name="AUTOMOVEL" localSheetId="8">#REF!</definedName>
    <definedName name="AUTOMOVEL" localSheetId="11">#REF!</definedName>
    <definedName name="AUTOMOVEL" localSheetId="6">#REF!</definedName>
    <definedName name="AUTOMOVEL">#REF!</definedName>
    <definedName name="aux" localSheetId="8">#REF!</definedName>
    <definedName name="aux" localSheetId="11">#REF!</definedName>
    <definedName name="aux" localSheetId="6">#REF!</definedName>
    <definedName name="aux">#REF!</definedName>
    <definedName name="AUX." localSheetId="8">#REF!</definedName>
    <definedName name="AUX." localSheetId="11">#REF!</definedName>
    <definedName name="AUX." localSheetId="6">#REF!</definedName>
    <definedName name="AUX.">#REF!</definedName>
    <definedName name="AuxHab" localSheetId="8">#REF!</definedName>
    <definedName name="AuxHab" localSheetId="11">#REF!</definedName>
    <definedName name="AuxHab" localSheetId="6">#REF!</definedName>
    <definedName name="AuxHab">#REF!</definedName>
    <definedName name="auxiliar" localSheetId="8">#REF!</definedName>
    <definedName name="auxiliar" localSheetId="11">#REF!</definedName>
    <definedName name="auxiliar" localSheetId="6">#REF!</definedName>
    <definedName name="auxiliar">#REF!</definedName>
    <definedName name="AUXILIARES" localSheetId="8">#REF!</definedName>
    <definedName name="AUXILIARES" localSheetId="11">#REF!</definedName>
    <definedName name="AUXILIARES" localSheetId="6">#REF!</definedName>
    <definedName name="AUXILIARES">#REF!</definedName>
    <definedName name="Av.Fis." localSheetId="8">#REF!</definedName>
    <definedName name="Av.Fis." localSheetId="11">#REF!</definedName>
    <definedName name="Av.Fis." localSheetId="6">#REF!</definedName>
    <definedName name="Av.Fis.">#REF!</definedName>
    <definedName name="Avanco" localSheetId="8">#REF!</definedName>
    <definedName name="Avanco" localSheetId="11">#REF!</definedName>
    <definedName name="Avanco" localSheetId="6">#REF!</definedName>
    <definedName name="Avanco">#REF!</definedName>
    <definedName name="avanço" localSheetId="8">#REF!</definedName>
    <definedName name="avanço" localSheetId="11">#REF!</definedName>
    <definedName name="avanço" localSheetId="6">#REF!</definedName>
    <definedName name="avanço">#REF!</definedName>
    <definedName name="AVANCOFINANCEIRO" localSheetId="8">#REF!</definedName>
    <definedName name="AVANCOFINANCEIRO" localSheetId="11">#REF!</definedName>
    <definedName name="AVANCOFINANCEIRO" localSheetId="6">#REF!</definedName>
    <definedName name="AVANCOFINANCEIRO">#REF!</definedName>
    <definedName name="AVC" localSheetId="8">#REF!</definedName>
    <definedName name="AVC" localSheetId="11">#REF!</definedName>
    <definedName name="AVC" localSheetId="6">#REF!</definedName>
    <definedName name="AVC">#REF!</definedName>
    <definedName name="aZUEN" localSheetId="8">#REF!</definedName>
    <definedName name="aZUEN" localSheetId="11">#REF!</definedName>
    <definedName name="aZUEN" localSheetId="6">#REF!</definedName>
    <definedName name="aZUEN">#REF!</definedName>
    <definedName name="azul" localSheetId="8">#REF!</definedName>
    <definedName name="azul" localSheetId="11">#REF!</definedName>
    <definedName name="azul" localSheetId="6">#REF!</definedName>
    <definedName name="azul">#REF!</definedName>
    <definedName name="azul_2" localSheetId="8">#REF!</definedName>
    <definedName name="azul_2" localSheetId="11">#REF!</definedName>
    <definedName name="azul_2" localSheetId="6">#REF!</definedName>
    <definedName name="azul_2">#REF!</definedName>
    <definedName name="azul_4" localSheetId="8">#REF!</definedName>
    <definedName name="azul_4" localSheetId="11">#REF!</definedName>
    <definedName name="azul_4" localSheetId="6">#REF!</definedName>
    <definedName name="azul_4">#REF!</definedName>
    <definedName name="azull" localSheetId="8">#REF!</definedName>
    <definedName name="azull" localSheetId="11">#REF!</definedName>
    <definedName name="azull" localSheetId="6">#REF!</definedName>
    <definedName name="azull">#REF!</definedName>
    <definedName name="AZULLSINAL" localSheetId="8">#REF!</definedName>
    <definedName name="AZULLSINAL" localSheetId="11">#REF!</definedName>
    <definedName name="AZULLSINAL" localSheetId="6">#REF!</definedName>
    <definedName name="AZULLSINAL">#REF!</definedName>
    <definedName name="AZULSINAL" localSheetId="8">#REF!</definedName>
    <definedName name="AZULSINAL" localSheetId="11">#REF!</definedName>
    <definedName name="AZULSINAL" localSheetId="6">#REF!</definedName>
    <definedName name="AZULSINAL">#REF!</definedName>
    <definedName name="AZULSINAL_2" localSheetId="8">#REF!</definedName>
    <definedName name="AZULSINAL_2" localSheetId="11">#REF!</definedName>
    <definedName name="AZULSINAL_2" localSheetId="6">#REF!</definedName>
    <definedName name="AZULSINAL_2">#REF!</definedName>
    <definedName name="AZULSINAL_4" localSheetId="8">#REF!</definedName>
    <definedName name="AZULSINAL_4" localSheetId="11">#REF!</definedName>
    <definedName name="AZULSINAL_4" localSheetId="6">#REF!</definedName>
    <definedName name="AZULSINAL_4">#REF!</definedName>
    <definedName name="azulsinall" localSheetId="8">#REF!</definedName>
    <definedName name="azulsinall" localSheetId="11">#REF!</definedName>
    <definedName name="azulsinall" localSheetId="6">#REF!</definedName>
    <definedName name="azulsinall">#REF!</definedName>
    <definedName name="B" localSheetId="10">{#N/A,#N/A,FALSE,"MO (2)"}</definedName>
    <definedName name="B" localSheetId="8">{#N/A,#N/A,FALSE,"MO (2)"}</definedName>
    <definedName name="B" localSheetId="11">{#N/A,#N/A,FALSE,"MO (2)"}</definedName>
    <definedName name="B" localSheetId="9">{#N/A,#N/A,FALSE,"MO (2)"}</definedName>
    <definedName name="B" localSheetId="6">{#N/A,#N/A,FALSE,"MO (2)"}</definedName>
    <definedName name="B">{#N/A,#N/A,FALSE,"MO (2)"}</definedName>
    <definedName name="b_10" localSheetId="8">#REF!</definedName>
    <definedName name="b_10" localSheetId="11">#REF!</definedName>
    <definedName name="b_10" localSheetId="6">#REF!</definedName>
    <definedName name="b_10">#REF!</definedName>
    <definedName name="b_11" localSheetId="8">#REF!</definedName>
    <definedName name="b_11" localSheetId="11">#REF!</definedName>
    <definedName name="b_11" localSheetId="6">#REF!</definedName>
    <definedName name="b_11">#REF!</definedName>
    <definedName name="b_12" localSheetId="8">#REF!</definedName>
    <definedName name="b_12" localSheetId="11">#REF!</definedName>
    <definedName name="b_12" localSheetId="6">#REF!</definedName>
    <definedName name="b_12">#REF!</definedName>
    <definedName name="b_13" localSheetId="8">#REF!</definedName>
    <definedName name="b_13" localSheetId="11">#REF!</definedName>
    <definedName name="b_13" localSheetId="6">#REF!</definedName>
    <definedName name="b_13">#REF!</definedName>
    <definedName name="b_14" localSheetId="8">#REF!</definedName>
    <definedName name="b_14" localSheetId="11">#REF!</definedName>
    <definedName name="b_14" localSheetId="6">#REF!</definedName>
    <definedName name="b_14">#REF!</definedName>
    <definedName name="b_15" localSheetId="8">#REF!</definedName>
    <definedName name="b_15" localSheetId="11">#REF!</definedName>
    <definedName name="b_15" localSheetId="6">#REF!</definedName>
    <definedName name="b_15">#REF!</definedName>
    <definedName name="b_16" localSheetId="8">#REF!</definedName>
    <definedName name="b_16" localSheetId="11">#REF!</definedName>
    <definedName name="b_16" localSheetId="6">#REF!</definedName>
    <definedName name="b_16">#REF!</definedName>
    <definedName name="b_17" localSheetId="8">#REF!</definedName>
    <definedName name="b_17" localSheetId="11">#REF!</definedName>
    <definedName name="b_17" localSheetId="6">#REF!</definedName>
    <definedName name="b_17">#REF!</definedName>
    <definedName name="b_18" localSheetId="8">#REF!</definedName>
    <definedName name="b_18" localSheetId="11">#REF!</definedName>
    <definedName name="b_18" localSheetId="6">#REF!</definedName>
    <definedName name="b_18">#REF!</definedName>
    <definedName name="b_2" localSheetId="8">#REF!</definedName>
    <definedName name="b_2" localSheetId="11">#REF!</definedName>
    <definedName name="b_2" localSheetId="6">#REF!</definedName>
    <definedName name="b_2">#REF!</definedName>
    <definedName name="b_8" localSheetId="8">#REF!</definedName>
    <definedName name="b_8" localSheetId="11">#REF!</definedName>
    <definedName name="b_8" localSheetId="6">#REF!</definedName>
    <definedName name="b_8">#REF!</definedName>
    <definedName name="b_9" localSheetId="8">#REF!</definedName>
    <definedName name="b_9" localSheetId="11">#REF!</definedName>
    <definedName name="b_9" localSheetId="6">#REF!</definedName>
    <definedName name="b_9">#REF!</definedName>
    <definedName name="B_MEC" localSheetId="8">#REF!</definedName>
    <definedName name="B_MEC" localSheetId="11">#REF!</definedName>
    <definedName name="B_MEC" localSheetId="6">#REF!</definedName>
    <definedName name="B_MEC">#REF!</definedName>
    <definedName name="BACIA_3" localSheetId="8">#REF!</definedName>
    <definedName name="BACIA_3" localSheetId="11">#REF!</definedName>
    <definedName name="BACIA_3" localSheetId="6">#REF!</definedName>
    <definedName name="BACIA_3">#REF!</definedName>
    <definedName name="bacia15" localSheetId="8">#REF!</definedName>
    <definedName name="bacia15" localSheetId="11">#REF!</definedName>
    <definedName name="bacia15" localSheetId="6">#REF!</definedName>
    <definedName name="bacia15">#REF!</definedName>
    <definedName name="bacia16" localSheetId="8">#REF!</definedName>
    <definedName name="bacia16" localSheetId="11">#REF!</definedName>
    <definedName name="bacia16" localSheetId="6">#REF!</definedName>
    <definedName name="bacia16">#REF!</definedName>
    <definedName name="BACIA160" localSheetId="8">#REF!</definedName>
    <definedName name="BACIA160" localSheetId="11">#REF!</definedName>
    <definedName name="BACIA160" localSheetId="6">#REF!</definedName>
    <definedName name="BACIA160">#REF!</definedName>
    <definedName name="BACIA17" localSheetId="8">#REF!</definedName>
    <definedName name="BACIA17" localSheetId="11">#REF!</definedName>
    <definedName name="BACIA17" localSheetId="6">#REF!</definedName>
    <definedName name="BACIA17">#REF!</definedName>
    <definedName name="BAE" localSheetId="8">#REF!</definedName>
    <definedName name="BAE" localSheetId="11">#REF!</definedName>
    <definedName name="BAE" localSheetId="6">#REF!</definedName>
    <definedName name="BAE">#REF!</definedName>
    <definedName name="BAIANO" localSheetId="8">#REF!</definedName>
    <definedName name="BAIANO" localSheetId="11">#REF!</definedName>
    <definedName name="BAIANO" localSheetId="6">#REF!</definedName>
    <definedName name="BAIANO">#REF!</definedName>
    <definedName name="Banco_dados_IM" localSheetId="8">#REF!</definedName>
    <definedName name="Banco_dados_IM" localSheetId="11">#REF!</definedName>
    <definedName name="Banco_dados_IM" localSheetId="6">#REF!</definedName>
    <definedName name="Banco_dados_IM">#REF!</definedName>
    <definedName name="Banco_dados_IM2" localSheetId="8">#REF!</definedName>
    <definedName name="Banco_dados_IM2" localSheetId="11">#REF!</definedName>
    <definedName name="Banco_dados_IM2" localSheetId="6">#REF!</definedName>
    <definedName name="Banco_dados_IM2">#REF!</definedName>
    <definedName name="_xlnm.Database" localSheetId="10">#REF!</definedName>
    <definedName name="_xlnm.Database" localSheetId="8">#REF!</definedName>
    <definedName name="_xlnm.Database" localSheetId="11">#REF!</definedName>
    <definedName name="_xlnm.Database" localSheetId="9">#REF!</definedName>
    <definedName name="_xlnm.Database" localSheetId="6">#REF!</definedName>
    <definedName name="_xlnm.Database">#REF!</definedName>
    <definedName name="Banco_de_dadoss" localSheetId="8">#REF!</definedName>
    <definedName name="Banco_de_dadoss" localSheetId="11">#REF!</definedName>
    <definedName name="Banco_de_dadoss" localSheetId="6">#REF!</definedName>
    <definedName name="Banco_de_dadoss">#REF!</definedName>
    <definedName name="banco2" localSheetId="8">#REF!</definedName>
    <definedName name="banco2" localSheetId="11">#REF!</definedName>
    <definedName name="banco2" localSheetId="6">#REF!</definedName>
    <definedName name="banco2">#REF!</definedName>
    <definedName name="banco2_19" localSheetId="8">#REF!</definedName>
    <definedName name="banco2_19" localSheetId="11">#REF!</definedName>
    <definedName name="banco2_19" localSheetId="6">#REF!</definedName>
    <definedName name="banco2_19">#REF!</definedName>
    <definedName name="bar" localSheetId="8">#REF!</definedName>
    <definedName name="bar" localSheetId="11">#REF!</definedName>
    <definedName name="bar" localSheetId="6">#REF!</definedName>
    <definedName name="bar">#REF!</definedName>
    <definedName name="bar_10" localSheetId="8">#REF!</definedName>
    <definedName name="bar_10" localSheetId="11">#REF!</definedName>
    <definedName name="bar_10" localSheetId="6">#REF!</definedName>
    <definedName name="bar_10">#REF!</definedName>
    <definedName name="bar_11" localSheetId="8">#REF!</definedName>
    <definedName name="bar_11" localSheetId="11">#REF!</definedName>
    <definedName name="bar_11" localSheetId="6">#REF!</definedName>
    <definedName name="bar_11">#REF!</definedName>
    <definedName name="bar_12" localSheetId="8">#REF!</definedName>
    <definedName name="bar_12" localSheetId="11">#REF!</definedName>
    <definedName name="bar_12" localSheetId="6">#REF!</definedName>
    <definedName name="bar_12">#REF!</definedName>
    <definedName name="bar_13" localSheetId="8">#REF!</definedName>
    <definedName name="bar_13" localSheetId="11">#REF!</definedName>
    <definedName name="bar_13" localSheetId="6">#REF!</definedName>
    <definedName name="bar_13">#REF!</definedName>
    <definedName name="bar_14" localSheetId="8">#REF!</definedName>
    <definedName name="bar_14" localSheetId="11">#REF!</definedName>
    <definedName name="bar_14" localSheetId="6">#REF!</definedName>
    <definedName name="bar_14">#REF!</definedName>
    <definedName name="bar_15" localSheetId="8">#REF!</definedName>
    <definedName name="bar_15" localSheetId="11">#REF!</definedName>
    <definedName name="bar_15" localSheetId="6">#REF!</definedName>
    <definedName name="bar_15">#REF!</definedName>
    <definedName name="bar_16" localSheetId="8">#REF!</definedName>
    <definedName name="bar_16" localSheetId="11">#REF!</definedName>
    <definedName name="bar_16" localSheetId="6">#REF!</definedName>
    <definedName name="bar_16">#REF!</definedName>
    <definedName name="bar_17" localSheetId="8">#REF!</definedName>
    <definedName name="bar_17" localSheetId="11">#REF!</definedName>
    <definedName name="bar_17" localSheetId="6">#REF!</definedName>
    <definedName name="bar_17">#REF!</definedName>
    <definedName name="bar_18" localSheetId="8">#REF!</definedName>
    <definedName name="bar_18" localSheetId="11">#REF!</definedName>
    <definedName name="bar_18" localSheetId="6">#REF!</definedName>
    <definedName name="bar_18">#REF!</definedName>
    <definedName name="bar_2" localSheetId="8">#REF!</definedName>
    <definedName name="bar_2" localSheetId="11">#REF!</definedName>
    <definedName name="bar_2" localSheetId="6">#REF!</definedName>
    <definedName name="bar_2">#REF!</definedName>
    <definedName name="bar_5" localSheetId="8">#REF!</definedName>
    <definedName name="bar_5" localSheetId="11">#REF!</definedName>
    <definedName name="bar_5" localSheetId="6">#REF!</definedName>
    <definedName name="bar_5">#REF!</definedName>
    <definedName name="bar_6" localSheetId="8">#REF!</definedName>
    <definedName name="bar_6" localSheetId="11">#REF!</definedName>
    <definedName name="bar_6" localSheetId="6">#REF!</definedName>
    <definedName name="bar_6">#REF!</definedName>
    <definedName name="bar_7" localSheetId="8">#REF!</definedName>
    <definedName name="bar_7" localSheetId="11">#REF!</definedName>
    <definedName name="bar_7" localSheetId="6">#REF!</definedName>
    <definedName name="bar_7">#REF!</definedName>
    <definedName name="bar_8" localSheetId="8">#REF!</definedName>
    <definedName name="bar_8" localSheetId="11">#REF!</definedName>
    <definedName name="bar_8" localSheetId="6">#REF!</definedName>
    <definedName name="bar_8">#REF!</definedName>
    <definedName name="bar_9" localSheetId="8">#REF!</definedName>
    <definedName name="bar_9" localSheetId="11">#REF!</definedName>
    <definedName name="bar_9" localSheetId="6">#REF!</definedName>
    <definedName name="bar_9">#REF!</definedName>
    <definedName name="BASE" localSheetId="8">#REF!</definedName>
    <definedName name="BASE" localSheetId="11">#REF!</definedName>
    <definedName name="BASE" localSheetId="6">#REF!</definedName>
    <definedName name="BASE">#REF!</definedName>
    <definedName name="bau" localSheetId="8">#REF!</definedName>
    <definedName name="bau" localSheetId="11">#REF!</definedName>
    <definedName name="bau" localSheetId="6">#REF!</definedName>
    <definedName name="bau">#REF!</definedName>
    <definedName name="BB" localSheetId="8">#REF!</definedName>
    <definedName name="BB" localSheetId="11">#REF!</definedName>
    <definedName name="BB" localSheetId="6">#REF!</definedName>
    <definedName name="BB">#REF!</definedName>
    <definedName name="bb_38" localSheetId="8">#REF!</definedName>
    <definedName name="bb_38" localSheetId="11">#REF!</definedName>
    <definedName name="bb_38" localSheetId="6">#REF!</definedName>
    <definedName name="bb_38">#REF!</definedName>
    <definedName name="BBB" localSheetId="8">#REF!</definedName>
    <definedName name="BBB" localSheetId="11">#REF!</definedName>
    <definedName name="BBB" localSheetId="6">#REF!</definedName>
    <definedName name="BBB">#REF!</definedName>
    <definedName name="BBBB" localSheetId="9">#N/A</definedName>
    <definedName name="BBBB" localSheetId="6">#N/A</definedName>
    <definedName name="BBBB">#N/A</definedName>
    <definedName name="bbbbbb" localSheetId="8">#REF!</definedName>
    <definedName name="bbbbbb" localSheetId="11">#REF!</definedName>
    <definedName name="bbbbbb" localSheetId="6">#REF!</definedName>
    <definedName name="bbbbbb">#REF!</definedName>
    <definedName name="BD" localSheetId="8">#REF!</definedName>
    <definedName name="BD" localSheetId="11">#REF!</definedName>
    <definedName name="BD" localSheetId="6">#REF!</definedName>
    <definedName name="BD">#REF!</definedName>
    <definedName name="BDD_01" localSheetId="8">#REF!</definedName>
    <definedName name="BDD_01" localSheetId="11">#REF!</definedName>
    <definedName name="BDD_01" localSheetId="6">#REF!</definedName>
    <definedName name="BDD_01">#REF!</definedName>
    <definedName name="bdgfsb" localSheetId="8">#REF!</definedName>
    <definedName name="bdgfsb" localSheetId="11">#REF!</definedName>
    <definedName name="bdgfsb" localSheetId="6">#REF!</definedName>
    <definedName name="bdgfsb">#REF!</definedName>
    <definedName name="bdi" localSheetId="10">#REF!</definedName>
    <definedName name="bdi" localSheetId="8">#REF!</definedName>
    <definedName name="BDI" localSheetId="11">#REF!</definedName>
    <definedName name="BDI" localSheetId="9">#REF!</definedName>
    <definedName name="BDI" localSheetId="6">#REF!</definedName>
    <definedName name="bdi">#REF!</definedName>
    <definedName name="BDI." localSheetId="8">#REF!</definedName>
    <definedName name="BDI." localSheetId="11">#REF!</definedName>
    <definedName name="BDI." localSheetId="6">#REF!</definedName>
    <definedName name="BDI.">#REF!</definedName>
    <definedName name="BDI.Opcao" localSheetId="8" hidden="1">#REF!</definedName>
    <definedName name="BDI.Opcao" hidden="1">#REF!</definedName>
    <definedName name="BDI.TipoObra" localSheetId="8" hidden="1">#REF!</definedName>
    <definedName name="BDI.TipoObra" hidden="1">#REF!</definedName>
    <definedName name="BDI_1.Título" localSheetId="8" hidden="1">#REF!</definedName>
    <definedName name="BDI_1.Título" hidden="1">#REF!</definedName>
    <definedName name="BDI_10" localSheetId="8">#REF!</definedName>
    <definedName name="BDI_10" localSheetId="11">#REF!</definedName>
    <definedName name="BDI_10" localSheetId="6">#REF!</definedName>
    <definedName name="BDI_10">#REF!</definedName>
    <definedName name="BDI_11" localSheetId="8">#REF!</definedName>
    <definedName name="BDI_11" localSheetId="11">#REF!</definedName>
    <definedName name="BDI_11" localSheetId="6">#REF!</definedName>
    <definedName name="BDI_11">#REF!</definedName>
    <definedName name="BDI_12" localSheetId="8">#REF!</definedName>
    <definedName name="BDI_12" localSheetId="11">#REF!</definedName>
    <definedName name="BDI_12" localSheetId="6">#REF!</definedName>
    <definedName name="BDI_12">#REF!</definedName>
    <definedName name="BDI_13" localSheetId="8">#REF!</definedName>
    <definedName name="BDI_13" localSheetId="11">#REF!</definedName>
    <definedName name="BDI_13" localSheetId="6">#REF!</definedName>
    <definedName name="BDI_13">#REF!</definedName>
    <definedName name="BDI_14" localSheetId="8">#REF!</definedName>
    <definedName name="BDI_14" localSheetId="11">#REF!</definedName>
    <definedName name="BDI_14" localSheetId="6">#REF!</definedName>
    <definedName name="BDI_14">#REF!</definedName>
    <definedName name="BDI_15" localSheetId="8">#REF!</definedName>
    <definedName name="BDI_15" localSheetId="11">#REF!</definedName>
    <definedName name="BDI_15" localSheetId="6">#REF!</definedName>
    <definedName name="BDI_15">#REF!</definedName>
    <definedName name="BDI_16" localSheetId="8">#REF!</definedName>
    <definedName name="BDI_16" localSheetId="11">#REF!</definedName>
    <definedName name="BDI_16" localSheetId="6">#REF!</definedName>
    <definedName name="BDI_16">#REF!</definedName>
    <definedName name="BDI_17" localSheetId="8">#REF!</definedName>
    <definedName name="BDI_17" localSheetId="11">#REF!</definedName>
    <definedName name="BDI_17" localSheetId="6">#REF!</definedName>
    <definedName name="BDI_17">#REF!</definedName>
    <definedName name="BDI_18" localSheetId="8">#REF!</definedName>
    <definedName name="BDI_18" localSheetId="11">#REF!</definedName>
    <definedName name="BDI_18" localSheetId="6">#REF!</definedName>
    <definedName name="BDI_18">#REF!</definedName>
    <definedName name="BDI_2" localSheetId="8">#REF!</definedName>
    <definedName name="BDI_2" localSheetId="11">#REF!</definedName>
    <definedName name="BDI_2" localSheetId="6">#REF!</definedName>
    <definedName name="BDI_2">#REF!</definedName>
    <definedName name="BDI_2.Título" localSheetId="8" hidden="1">#REF!</definedName>
    <definedName name="BDI_2.Título" hidden="1">#REF!</definedName>
    <definedName name="BDI_3" localSheetId="8">#REF!</definedName>
    <definedName name="BDI_3" localSheetId="11">#REF!</definedName>
    <definedName name="BDI_3" localSheetId="6">#REF!</definedName>
    <definedName name="BDI_3">#REF!</definedName>
    <definedName name="BDI_3.Título" localSheetId="8" hidden="1">#REF!</definedName>
    <definedName name="BDI_3.Título" hidden="1">#REF!</definedName>
    <definedName name="BDI_4" localSheetId="8">#REF!</definedName>
    <definedName name="BDI_4" localSheetId="11">#REF!</definedName>
    <definedName name="BDI_4" localSheetId="6">#REF!</definedName>
    <definedName name="BDI_4">#REF!</definedName>
    <definedName name="BDI_5" localSheetId="8">#REF!</definedName>
    <definedName name="BDI_5" localSheetId="11">#REF!</definedName>
    <definedName name="BDI_5" localSheetId="6">#REF!</definedName>
    <definedName name="BDI_5">#REF!</definedName>
    <definedName name="BDI_6" localSheetId="8">#REF!</definedName>
    <definedName name="BDI_6" localSheetId="11">#REF!</definedName>
    <definedName name="BDI_6" localSheetId="6">#REF!</definedName>
    <definedName name="BDI_6">#REF!</definedName>
    <definedName name="BDI_7" localSheetId="8">#REF!</definedName>
    <definedName name="BDI_7" localSheetId="11">#REF!</definedName>
    <definedName name="BDI_7" localSheetId="6">#REF!</definedName>
    <definedName name="BDI_7">#REF!</definedName>
    <definedName name="BDI_8" localSheetId="8">#REF!</definedName>
    <definedName name="BDI_8" localSheetId="11">#REF!</definedName>
    <definedName name="BDI_8" localSheetId="6">#REF!</definedName>
    <definedName name="BDI_8">#REF!</definedName>
    <definedName name="BDI_9" localSheetId="8">#REF!</definedName>
    <definedName name="BDI_9" localSheetId="11">#REF!</definedName>
    <definedName name="BDI_9" localSheetId="6">#REF!</definedName>
    <definedName name="BDI_9">#REF!</definedName>
    <definedName name="BDI_DIF" localSheetId="8">#REF!</definedName>
    <definedName name="BDI_DIF" localSheetId="11">#REF!</definedName>
    <definedName name="BDI_DIF" localSheetId="6">#REF!</definedName>
    <definedName name="BDI_DIF">#REF!</definedName>
    <definedName name="BDIc" localSheetId="8">#REF!</definedName>
    <definedName name="BDIc" localSheetId="11">#REF!</definedName>
    <definedName name="BDIc" localSheetId="6">#REF!</definedName>
    <definedName name="BDIc">#REF!</definedName>
    <definedName name="BDIf" localSheetId="8">#REF!</definedName>
    <definedName name="BDIf" localSheetId="11">#REF!</definedName>
    <definedName name="BDIf" localSheetId="6">#REF!</definedName>
    <definedName name="BDIf">#REF!</definedName>
    <definedName name="BDIlds">'[2]LIGAÇÕES DOMICILIARES (SER)'!$K$13</definedName>
    <definedName name="BDIm" localSheetId="10">#REF!</definedName>
    <definedName name="BDIm" localSheetId="8">#REF!</definedName>
    <definedName name="BDIM" localSheetId="11">#REF!</definedName>
    <definedName name="BDIM" localSheetId="9">#REF!</definedName>
    <definedName name="BDIM" localSheetId="6">#REF!</definedName>
    <definedName name="BDIm">#REF!</definedName>
    <definedName name="BDIs" localSheetId="11">[3]Serv!$I$11</definedName>
    <definedName name="BDIS" localSheetId="9">#REF!</definedName>
    <definedName name="BDIS" localSheetId="6">#REF!</definedName>
    <definedName name="BDIs">[3]Serv!$I$11</definedName>
    <definedName name="BDU" localSheetId="8">#REF!</definedName>
    <definedName name="BDU" localSheetId="11">#REF!</definedName>
    <definedName name="BDU" localSheetId="6">#REF!</definedName>
    <definedName name="BDU">#REF!</definedName>
    <definedName name="bebado" localSheetId="8">#REF!</definedName>
    <definedName name="bebado" localSheetId="11">#REF!</definedName>
    <definedName name="bebado" localSheetId="6">#REF!</definedName>
    <definedName name="bebado">#REF!</definedName>
    <definedName name="BG" localSheetId="8">#REF!</definedName>
    <definedName name="BG" localSheetId="11">#REF!</definedName>
    <definedName name="BG" localSheetId="6">#REF!</definedName>
    <definedName name="BG">#REF!</definedName>
    <definedName name="BG_2" localSheetId="8">#REF!</definedName>
    <definedName name="BG_2" localSheetId="11">#REF!</definedName>
    <definedName name="BG_2" localSheetId="6">#REF!</definedName>
    <definedName name="BG_2">#REF!</definedName>
    <definedName name="BG_4" localSheetId="8">#REF!</definedName>
    <definedName name="BG_4" localSheetId="11">#REF!</definedName>
    <definedName name="BG_4" localSheetId="6">#REF!</definedName>
    <definedName name="BG_4">#REF!</definedName>
    <definedName name="bgbg" localSheetId="8">#REF!</definedName>
    <definedName name="bgbg" localSheetId="11">#REF!</definedName>
    <definedName name="bgbg" localSheetId="6">#REF!</definedName>
    <definedName name="bgbg">#REF!</definedName>
    <definedName name="bgg" localSheetId="8">#REF!</definedName>
    <definedName name="bgg" localSheetId="11">#REF!</definedName>
    <definedName name="bgg" localSheetId="6">#REF!</definedName>
    <definedName name="bgg">#REF!</definedName>
    <definedName name="bgh" localSheetId="8">#REF!</definedName>
    <definedName name="bgh" localSheetId="11">#REF!</definedName>
    <definedName name="bgh" localSheetId="6">#REF!</definedName>
    <definedName name="bgh">#REF!</definedName>
    <definedName name="Bgraduada" localSheetId="8">#REF!</definedName>
    <definedName name="Bgraduada" localSheetId="11">#REF!</definedName>
    <definedName name="Bgraduada" localSheetId="6">#REF!</definedName>
    <definedName name="Bgraduada">#REF!</definedName>
    <definedName name="BGU" localSheetId="8">#REF!</definedName>
    <definedName name="BGU" localSheetId="11">#REF!</definedName>
    <definedName name="BGU" localSheetId="6">#REF!</definedName>
    <definedName name="BGU">#REF!</definedName>
    <definedName name="BGU_2" localSheetId="8">#REF!</definedName>
    <definedName name="BGU_2" localSheetId="11">#REF!</definedName>
    <definedName name="BGU_2" localSheetId="6">#REF!</definedName>
    <definedName name="BGU_2">#REF!</definedName>
    <definedName name="BGU_4" localSheetId="8">#REF!</definedName>
    <definedName name="BGU_4" localSheetId="11">#REF!</definedName>
    <definedName name="BGU_4" localSheetId="6">#REF!</definedName>
    <definedName name="BGU_4">#REF!</definedName>
    <definedName name="BGUU" localSheetId="8">#REF!</definedName>
    <definedName name="BGUU" localSheetId="11">#REF!</definedName>
    <definedName name="BGUU" localSheetId="6">#REF!</definedName>
    <definedName name="BGUU">#REF!</definedName>
    <definedName name="BIO" localSheetId="8">#REF!</definedName>
    <definedName name="BIO" localSheetId="11">#REF!</definedName>
    <definedName name="BIO" localSheetId="6">#REF!</definedName>
    <definedName name="BIO">#REF!</definedName>
    <definedName name="BL_ANC_EMISS3_S" localSheetId="8">#REF!</definedName>
    <definedName name="BL_ANC_EMISS3_S" localSheetId="11">#REF!</definedName>
    <definedName name="BL_ANC_EMISS3_S" localSheetId="6">#REF!</definedName>
    <definedName name="BL_ANC_EMISS3_S">#REF!</definedName>
    <definedName name="BL_ANCO_EMISS2" localSheetId="8">#REF!</definedName>
    <definedName name="BL_ANCO_EMISS2" localSheetId="11">#REF!</definedName>
    <definedName name="BL_ANCO_EMISS2" localSheetId="6">#REF!</definedName>
    <definedName name="BL_ANCO_EMISS2">#REF!</definedName>
    <definedName name="BLOCO" localSheetId="8">#REF!</definedName>
    <definedName name="BLOCO" localSheetId="11">#REF!</definedName>
    <definedName name="BLOCO" localSheetId="6">#REF!</definedName>
    <definedName name="BLOCO">#REF!</definedName>
    <definedName name="BLOCO_ANCOR_EMISS" localSheetId="8">#REF!</definedName>
    <definedName name="BLOCO_ANCOR_EMISS" localSheetId="11">#REF!</definedName>
    <definedName name="BLOCO_ANCOR_EMISS" localSheetId="6">#REF!</definedName>
    <definedName name="BLOCO_ANCOR_EMISS">#REF!</definedName>
    <definedName name="Bloco2" localSheetId="8">#REF!</definedName>
    <definedName name="Bloco2" localSheetId="11">#REF!</definedName>
    <definedName name="Bloco2" localSheetId="6">#REF!</definedName>
    <definedName name="Bloco2">#REF!</definedName>
    <definedName name="BLOCOS" localSheetId="8">#REF!</definedName>
    <definedName name="BLOCOS" localSheetId="11">#REF!</definedName>
    <definedName name="BLOCOS" localSheetId="6">#REF!</definedName>
    <definedName name="BLOCOS">#REF!</definedName>
    <definedName name="BM.AFAcumulado" localSheetId="8" hidden="1">#REF!</definedName>
    <definedName name="BM.AFAcumulado" hidden="1">#REF!</definedName>
    <definedName name="BM.AFAnterior" localSheetId="8" hidden="1">#REF!</definedName>
    <definedName name="BM.AFAnterior" hidden="1">#REF!</definedName>
    <definedName name="BM.MaxMed" localSheetId="10" hidden="1">IF('_RESUMO COMPARATIVO_'!RegimeExecucao="Global",1,#REF!)</definedName>
    <definedName name="BM.MaxMed" localSheetId="8" hidden="1">IF('BDI_EDIFICACOES_20,50%_SEM'!RegimeExecucao="Global",1,#REF!)</definedName>
    <definedName name="BM.MaxMed" localSheetId="11" hidden="1">IF(COMP_ENCARGOS_SOCIAIS_SEM_D!RegimeExecucao="Global",1,#REF!)</definedName>
    <definedName name="BM.MaxMed" hidden="1">IF(RegimeExecucao="Global",1,#REF!)</definedName>
    <definedName name="BM.MEDAcumulado" localSheetId="10" hidden="1">IF(COUNTIF(#REF!,BM.medicao)&gt;0,SUM(OFFSET(#REF!,0,0,1,MATCH(BM.medicao,#REF!,0))),0)</definedName>
    <definedName name="BM.MEDAcumulado" localSheetId="8" hidden="1">IF(COUNTIF(#REF!,'BDI_EDIFICACOES_20,50%_SEM'!BM.medicao)&gt;0,SUM(OFFSET(#REF!,0,0,1,MATCH('BDI_EDIFICACOES_20,50%_SEM'!BM.medicao,#REF!,0))),0)</definedName>
    <definedName name="BM.MEDAcumulado" localSheetId="11" hidden="1">IF(COUNTIF(#REF!,BM.medicao)&gt;0,SUM(OFFSET(#REF!,0,0,1,MATCH(BM.medicao,#REF!,0))),0)</definedName>
    <definedName name="BM.MEDAcumulado" hidden="1">IF(COUNTIF(#REF!,BM.medicao)&gt;0,SUM(OFFSET(#REF!,0,0,1,MATCH(BM.medicao,#REF!,0))),0)</definedName>
    <definedName name="BM.MEDAnterior" localSheetId="10" hidden="1">IF(COUNTIF(#REF!,BM.medicao-1)&gt;0,SUM(OFFSET(#REF!,0,0,1,MATCH(BM.medicao-1,#REF!,0))),0)</definedName>
    <definedName name="BM.MEDAnterior" localSheetId="8" hidden="1">IF(COUNTIF(#REF!,'BDI_EDIFICACOES_20,50%_SEM'!BM.medicao-1)&gt;0,SUM(OFFSET(#REF!,0,0,1,MATCH('BDI_EDIFICACOES_20,50%_SEM'!BM.medicao-1,#REF!,0))),0)</definedName>
    <definedName name="BM.MEDAnterior" localSheetId="11" hidden="1">IF(COUNTIF(#REF!,BM.medicao-1)&gt;0,SUM(OFFSET(#REF!,0,0,1,MATCH(BM.medicao-1,#REF!,0))),0)</definedName>
    <definedName name="BM.MEDAnterior" hidden="1">IF(COUNTIF(#REF!,BM.medicao-1)&gt;0,SUM(OFFSET(#REF!,0,0,1,MATCH(BM.medicao-1,#REF!,0))),0)</definedName>
    <definedName name="BM.medicao" localSheetId="8" hidden="1">OFFSET(#REF!,1,0)</definedName>
    <definedName name="BM.medicao" hidden="1">OFFSET(#REF!,1,0)</definedName>
    <definedName name="BM.MinMed" localSheetId="10" hidden="1">IF('_RESUMO COMPARATIVO_'!RegimeExecucao="Global",-1,-#REF!)</definedName>
    <definedName name="BM.MinMed" localSheetId="8" hidden="1">IF('BDI_EDIFICACOES_20,50%_SEM'!RegimeExecucao="Global",-1,-#REF!)</definedName>
    <definedName name="BM.MinMed" localSheetId="11" hidden="1">IF(COMP_ENCARGOS_SOCIAIS_SEM_D!RegimeExecucao="Global",-1,-#REF!)</definedName>
    <definedName name="BM.MinMed" hidden="1">IF(RegimeExecucao="Global",-1,-#REF!)</definedName>
    <definedName name="Bomba_putzmeister" localSheetId="8">#REF!</definedName>
    <definedName name="Bomba_putzmeister" localSheetId="11">#REF!</definedName>
    <definedName name="Bomba_putzmeister" localSheetId="6">#REF!</definedName>
    <definedName name="Bomba_putzmeister">#REF!</definedName>
    <definedName name="bonificação" localSheetId="8">#REF!</definedName>
    <definedName name="bonificação" localSheetId="11">#REF!</definedName>
    <definedName name="bonificação" localSheetId="6">#REF!</definedName>
    <definedName name="bonificação">#REF!</definedName>
    <definedName name="bonificaçãoo" localSheetId="8">#REF!</definedName>
    <definedName name="bonificaçãoo" localSheetId="11">#REF!</definedName>
    <definedName name="bonificaçãoo" localSheetId="6">#REF!</definedName>
    <definedName name="bonificaçãoo">#REF!</definedName>
    <definedName name="bosta" localSheetId="10" hidden="1">{#N/A,#N/A,FALSE,"Cronograma";#N/A,#N/A,FALSE,"Cronogr. 2"}</definedName>
    <definedName name="bosta" localSheetId="8" hidden="1">{#N/A,#N/A,FALSE,"Cronograma";#N/A,#N/A,FALSE,"Cronogr. 2"}</definedName>
    <definedName name="bosta" localSheetId="11" hidden="1">{#N/A,#N/A,FALSE,"Cronograma";#N/A,#N/A,FALSE,"Cronogr. 2"}</definedName>
    <definedName name="bosta" localSheetId="9">{#N/A,#N/A,FALSE,"Cronograma";#N/A,#N/A,FALSE,"Cronogr. 2"}</definedName>
    <definedName name="bosta" localSheetId="6">{#N/A,#N/A,FALSE,"Cronograma";#N/A,#N/A,FALSE,"Cronogr. 2"}</definedName>
    <definedName name="bosta" hidden="1">{#N/A,#N/A,FALSE,"Cronograma";#N/A,#N/A,FALSE,"Cronogr. 2"}</definedName>
    <definedName name="BRIOPA" localSheetId="8">#REF!</definedName>
    <definedName name="BRIOPA" localSheetId="11">#REF!</definedName>
    <definedName name="BRIOPA" localSheetId="6">#REF!</definedName>
    <definedName name="BRIOPA">#REF!</definedName>
    <definedName name="BRITAGEM" localSheetId="10">{#N/A,#N/A,FALSE,"GERAL";#N/A,#N/A,FALSE,"012-96";#N/A,#N/A,FALSE,"018-96";#N/A,#N/A,FALSE,"027-96";#N/A,#N/A,FALSE,"059-96";#N/A,#N/A,FALSE,"076-96";#N/A,#N/A,FALSE,"019-97";#N/A,#N/A,FALSE,"021-97";#N/A,#N/A,FALSE,"022-97";#N/A,#N/A,FALSE,"028-97"}</definedName>
    <definedName name="BRITAGEM" localSheetId="8">{#N/A,#N/A,FALSE,"GERAL";#N/A,#N/A,FALSE,"012-96";#N/A,#N/A,FALSE,"018-96";#N/A,#N/A,FALSE,"027-96";#N/A,#N/A,FALSE,"059-96";#N/A,#N/A,FALSE,"076-96";#N/A,#N/A,FALSE,"019-97";#N/A,#N/A,FALSE,"021-97";#N/A,#N/A,FALSE,"022-97";#N/A,#N/A,FALSE,"028-97"}</definedName>
    <definedName name="BRITAGEM" localSheetId="11">{#N/A,#N/A,FALSE,"GERAL";#N/A,#N/A,FALSE,"012-96";#N/A,#N/A,FALSE,"018-96";#N/A,#N/A,FALSE,"027-96";#N/A,#N/A,FALSE,"059-96";#N/A,#N/A,FALSE,"076-96";#N/A,#N/A,FALSE,"019-97";#N/A,#N/A,FALSE,"021-97";#N/A,#N/A,FALSE,"022-97";#N/A,#N/A,FALSE,"028-97"}</definedName>
    <definedName name="BRITAGEM" localSheetId="9">{#N/A,#N/A,FALSE,"GERAL";#N/A,#N/A,FALSE,"012-96";#N/A,#N/A,FALSE,"018-96";#N/A,#N/A,FALSE,"027-96";#N/A,#N/A,FALSE,"059-96";#N/A,#N/A,FALSE,"076-96";#N/A,#N/A,FALSE,"019-97";#N/A,#N/A,FALSE,"021-97";#N/A,#N/A,FALSE,"022-97";#N/A,#N/A,FALSE,"028-97"}</definedName>
    <definedName name="BRITAGEM" localSheetId="6">{#N/A,#N/A,FALSE,"GERAL";#N/A,#N/A,FALSE,"012-96";#N/A,#N/A,FALSE,"018-96";#N/A,#N/A,FALSE,"027-96";#N/A,#N/A,FALSE,"059-96";#N/A,#N/A,FALSE,"076-96";#N/A,#N/A,FALSE,"019-97";#N/A,#N/A,FALSE,"021-97";#N/A,#N/A,FALSE,"022-97";#N/A,#N/A,FALSE,"028-97"}</definedName>
    <definedName name="BRITAGEM">{#N/A,#N/A,FALSE,"GERAL";#N/A,#N/A,FALSE,"012-96";#N/A,#N/A,FALSE,"018-96";#N/A,#N/A,FALSE,"027-96";#N/A,#N/A,FALSE,"059-96";#N/A,#N/A,FALSE,"076-96";#N/A,#N/A,FALSE,"019-97";#N/A,#N/A,FALSE,"021-97";#N/A,#N/A,FALSE,"022-97";#N/A,#N/A,FALSE,"028-97"}</definedName>
    <definedName name="bruno" localSheetId="8">#REF!</definedName>
    <definedName name="bruno" localSheetId="11">#REF!</definedName>
    <definedName name="bruno" localSheetId="6">#REF!</definedName>
    <definedName name="bruno">#REF!</definedName>
    <definedName name="bsdbsd" localSheetId="8">#REF!</definedName>
    <definedName name="bsdbsd" localSheetId="11">#REF!</definedName>
    <definedName name="bsdbsd" localSheetId="6">#REF!</definedName>
    <definedName name="bsdbsd">#REF!</definedName>
    <definedName name="bsdbsgfdzb" localSheetId="8">#REF!</definedName>
    <definedName name="bsdbsgfdzb" localSheetId="11">#REF!</definedName>
    <definedName name="bsdbsgfdzb" localSheetId="6">#REF!</definedName>
    <definedName name="bsdbsgfdzb">#REF!</definedName>
    <definedName name="bsgfdbsgfdb" localSheetId="8">#REF!</definedName>
    <definedName name="bsgfdbsgfdb" localSheetId="11">#REF!</definedName>
    <definedName name="bsgfdbsgfdb" localSheetId="6">#REF!</definedName>
    <definedName name="bsgfdbsgfdb">#REF!</definedName>
    <definedName name="BU" localSheetId="8">#REF!</definedName>
    <definedName name="BU" localSheetId="11">#REF!</definedName>
    <definedName name="BU" localSheetId="6">#REF!</definedName>
    <definedName name="BU">#REF!</definedName>
    <definedName name="buc3eta" localSheetId="8">#REF!</definedName>
    <definedName name="buc3eta" localSheetId="11">#REF!</definedName>
    <definedName name="buc3eta" localSheetId="6">#REF!</definedName>
    <definedName name="buc3eta">#REF!</definedName>
    <definedName name="bueirodetalhado" localSheetId="8">#REF!</definedName>
    <definedName name="bueirodetalhado" localSheetId="11">#REF!</definedName>
    <definedName name="bueirodetalhado" localSheetId="6">#REF!</definedName>
    <definedName name="bueirodetalhado">#REF!</definedName>
    <definedName name="BuiltIn_AutoFilter___2" localSheetId="8">#REF!</definedName>
    <definedName name="BuiltIn_AutoFilter___2" localSheetId="11">#REF!</definedName>
    <definedName name="BuiltIn_AutoFilter___2" localSheetId="6">#REF!</definedName>
    <definedName name="BuiltIn_AutoFilter___2">#REF!</definedName>
    <definedName name="BuiltIn_AutoFilter___2_1" localSheetId="8">#REF!</definedName>
    <definedName name="BuiltIn_AutoFilter___2_1" localSheetId="11">#REF!</definedName>
    <definedName name="BuiltIn_AutoFilter___2_1" localSheetId="6">#REF!</definedName>
    <definedName name="BuiltIn_AutoFilter___2_1">#REF!</definedName>
    <definedName name="BuiltIn_AutoFilter___2_2" localSheetId="8">#REF!</definedName>
    <definedName name="BuiltIn_AutoFilter___2_2" localSheetId="11">#REF!</definedName>
    <definedName name="BuiltIn_AutoFilter___2_2" localSheetId="6">#REF!</definedName>
    <definedName name="BuiltIn_AutoFilter___2_2">#REF!</definedName>
    <definedName name="BuiltIn_AutoFilter___2_3" localSheetId="8">#REF!</definedName>
    <definedName name="BuiltIn_AutoFilter___2_3" localSheetId="11">#REF!</definedName>
    <definedName name="BuiltIn_AutoFilter___2_3" localSheetId="6">#REF!</definedName>
    <definedName name="BuiltIn_AutoFilter___2_3">#REF!</definedName>
    <definedName name="BuiltIn_AutoFilter___2_4" localSheetId="8">#REF!</definedName>
    <definedName name="BuiltIn_AutoFilter___2_4" localSheetId="11">#REF!</definedName>
    <definedName name="BuiltIn_AutoFilter___2_4" localSheetId="6">#REF!</definedName>
    <definedName name="BuiltIn_AutoFilter___2_4">#REF!</definedName>
    <definedName name="BuiltIn_AutoFilter___2_5" localSheetId="8">#REF!</definedName>
    <definedName name="BuiltIn_AutoFilter___2_5" localSheetId="11">#REF!</definedName>
    <definedName name="BuiltIn_AutoFilter___2_5" localSheetId="6">#REF!</definedName>
    <definedName name="BuiltIn_AutoFilter___2_5">#REF!</definedName>
    <definedName name="BuiltIn_AutoFilter___2_6" localSheetId="8">#REF!</definedName>
    <definedName name="BuiltIn_AutoFilter___2_6" localSheetId="11">#REF!</definedName>
    <definedName name="BuiltIn_AutoFilter___2_6" localSheetId="6">#REF!</definedName>
    <definedName name="BuiltIn_AutoFilter___2_6">#REF!</definedName>
    <definedName name="BuiltIn_AutoFilter___2_7" localSheetId="8">#REF!</definedName>
    <definedName name="BuiltIn_AutoFilter___2_7" localSheetId="11">#REF!</definedName>
    <definedName name="BuiltIn_AutoFilter___2_7" localSheetId="6">#REF!</definedName>
    <definedName name="BuiltIn_AutoFilter___2_7">#REF!</definedName>
    <definedName name="BuiltIn_AutoFilter___2_8" localSheetId="8">#REF!</definedName>
    <definedName name="BuiltIn_AutoFilter___2_8" localSheetId="11">#REF!</definedName>
    <definedName name="BuiltIn_AutoFilter___2_8" localSheetId="6">#REF!</definedName>
    <definedName name="BuiltIn_AutoFilter___2_8">#REF!</definedName>
    <definedName name="BuiltIn_AutoFilter___2_9" localSheetId="8">#REF!</definedName>
    <definedName name="BuiltIn_AutoFilter___2_9" localSheetId="11">#REF!</definedName>
    <definedName name="BuiltIn_AutoFilter___2_9" localSheetId="6">#REF!</definedName>
    <definedName name="BuiltIn_AutoFilter___2_9">#REF!</definedName>
    <definedName name="BuiltIn_Print_Area" localSheetId="8">#REF!</definedName>
    <definedName name="BuiltIn_Print_Area" localSheetId="11">#REF!</definedName>
    <definedName name="BuiltIn_Print_Area" localSheetId="6">#REF!</definedName>
    <definedName name="BuiltIn_Print_Area">#REF!</definedName>
    <definedName name="BuiltIn_Print_Area___0" localSheetId="8">#REF!</definedName>
    <definedName name="BuiltIn_Print_Area___0" localSheetId="11">#REF!</definedName>
    <definedName name="BuiltIn_Print_Area___0" localSheetId="6">#REF!</definedName>
    <definedName name="BuiltIn_Print_Area___0">#REF!</definedName>
    <definedName name="BuiltIn_Print_Area___0___0" localSheetId="8">#REF!</definedName>
    <definedName name="BuiltIn_Print_Area___0___0" localSheetId="11">#REF!</definedName>
    <definedName name="BuiltIn_Print_Area___0___0" localSheetId="6">#REF!</definedName>
    <definedName name="BuiltIn_Print_Area___0___0">#REF!</definedName>
    <definedName name="BuiltIn_Print_Area___0___0___0___0" localSheetId="8">#REF!</definedName>
    <definedName name="BuiltIn_Print_Area___0___0___0___0" localSheetId="11">#REF!</definedName>
    <definedName name="BuiltIn_Print_Area___0___0___0___0" localSheetId="6">#REF!</definedName>
    <definedName name="BuiltIn_Print_Area___0___0___0___0">#REF!</definedName>
    <definedName name="BuiltIn_Print_Area___0___0___0___0___0" localSheetId="8">#REF!</definedName>
    <definedName name="BuiltIn_Print_Area___0___0___0___0___0" localSheetId="11">#REF!</definedName>
    <definedName name="BuiltIn_Print_Area___0___0___0___0___0" localSheetId="6">#REF!</definedName>
    <definedName name="BuiltIn_Print_Area___0___0___0___0___0">#REF!</definedName>
    <definedName name="BuiltIn_Print_Area___0___0___0___0___0___0" localSheetId="8">#REF!</definedName>
    <definedName name="BuiltIn_Print_Area___0___0___0___0___0___0" localSheetId="11">#REF!</definedName>
    <definedName name="BuiltIn_Print_Area___0___0___0___0___0___0" localSheetId="6">#REF!</definedName>
    <definedName name="BuiltIn_Print_Area___0___0___0___0___0___0">#REF!</definedName>
    <definedName name="BuiltIn_Print_Area_2" localSheetId="8">#REF!</definedName>
    <definedName name="BuiltIn_Print_Area_2" localSheetId="11">#REF!</definedName>
    <definedName name="BuiltIn_Print_Area_2" localSheetId="6">#REF!</definedName>
    <definedName name="BuiltIn_Print_Area_2">#REF!</definedName>
    <definedName name="BuiltIn_Print_Area_4" localSheetId="8">#REF!</definedName>
    <definedName name="BuiltIn_Print_Area_4" localSheetId="11">#REF!</definedName>
    <definedName name="BuiltIn_Print_Area_4" localSheetId="6">#REF!</definedName>
    <definedName name="BuiltIn_Print_Area_4">#REF!</definedName>
    <definedName name="BuiltIn_Print_Titles" localSheetId="8">#REF!</definedName>
    <definedName name="BuiltIn_Print_Titles" localSheetId="11">#REF!</definedName>
    <definedName name="BuiltIn_Print_Titles" localSheetId="6">#REF!</definedName>
    <definedName name="BuiltIn_Print_Titles">#REF!</definedName>
    <definedName name="BuiltIn_Print_Titles___0" localSheetId="8">#REF!</definedName>
    <definedName name="BuiltIn_Print_Titles___0" localSheetId="11">#REF!</definedName>
    <definedName name="BuiltIn_Print_Titles___0" localSheetId="6">#REF!</definedName>
    <definedName name="BuiltIn_Print_Titles___0">#REF!</definedName>
    <definedName name="BuiltIn_Print_Titles___0___0___0" localSheetId="8">#REF!</definedName>
    <definedName name="BuiltIn_Print_Titles___0___0___0" localSheetId="11">#REF!</definedName>
    <definedName name="BuiltIn_Print_Titles___0___0___0" localSheetId="6">#REF!</definedName>
    <definedName name="BuiltIn_Print_Titles___0___0___0">#REF!</definedName>
    <definedName name="BuiltIn_Print_Titles___0___0___0___0" localSheetId="8">#REF!</definedName>
    <definedName name="BuiltIn_Print_Titles___0___0___0___0" localSheetId="11">#REF!</definedName>
    <definedName name="BuiltIn_Print_Titles___0___0___0___0" localSheetId="6">#REF!</definedName>
    <definedName name="BuiltIn_Print_Titles___0___0___0___0">#REF!</definedName>
    <definedName name="BuiltIn_Print_Titles___0___0___0___0___0___0" localSheetId="8">#REF!</definedName>
    <definedName name="BuiltIn_Print_Titles___0___0___0___0___0___0" localSheetId="11">#REF!</definedName>
    <definedName name="BuiltIn_Print_Titles___0___0___0___0___0___0" localSheetId="6">#REF!</definedName>
    <definedName name="BuiltIn_Print_Titles___0___0___0___0___0___0">#REF!</definedName>
    <definedName name="BV" localSheetId="8">#REF!</definedName>
    <definedName name="BV" localSheetId="11">#REF!</definedName>
    <definedName name="BV" localSheetId="6">#REF!</definedName>
    <definedName name="BV">#REF!</definedName>
    <definedName name="BVEOLISA" localSheetId="8">#REF!</definedName>
    <definedName name="BVEOLISA" localSheetId="11">#REF!</definedName>
    <definedName name="BVEOLISA" localSheetId="6">#REF!</definedName>
    <definedName name="BVEOLISA">#REF!</definedName>
    <definedName name="C_" localSheetId="8">#REF!</definedName>
    <definedName name="C_" localSheetId="11">#REF!</definedName>
    <definedName name="C_" localSheetId="6">#REF!</definedName>
    <definedName name="C_">#REF!</definedName>
    <definedName name="C_CUSTO" localSheetId="8">#REF!</definedName>
    <definedName name="C_CUSTO" localSheetId="11">#REF!</definedName>
    <definedName name="C_CUSTO" localSheetId="6">#REF!</definedName>
    <definedName name="C_CUSTO">#REF!</definedName>
    <definedName name="C_Univ" localSheetId="8">#REF!</definedName>
    <definedName name="C_Univ" localSheetId="11">#REF!</definedName>
    <definedName name="C_Univ" localSheetId="6">#REF!</definedName>
    <definedName name="C_Univ">#REF!</definedName>
    <definedName name="CA´L" localSheetId="10" hidden="1">{#N/A,#N/A,FALSE,"Cronograma";#N/A,#N/A,FALSE,"Cronogr. 2"}</definedName>
    <definedName name="CA´L" localSheetId="8" hidden="1">{#N/A,#N/A,FALSE,"Cronograma";#N/A,#N/A,FALSE,"Cronogr. 2"}</definedName>
    <definedName name="CA´L" localSheetId="11" hidden="1">{#N/A,#N/A,FALSE,"Cronograma";#N/A,#N/A,FALSE,"Cronogr. 2"}</definedName>
    <definedName name="CA´L" localSheetId="9" hidden="1">{#N/A,#N/A,FALSE,"Cronograma";#N/A,#N/A,FALSE,"Cronogr. 2"}</definedName>
    <definedName name="CA´L" localSheetId="6" hidden="1">{#N/A,#N/A,FALSE,"Cronograma";#N/A,#N/A,FALSE,"Cronogr. 2"}</definedName>
    <definedName name="CA´L" hidden="1">{#N/A,#N/A,FALSE,"Cronograma";#N/A,#N/A,FALSE,"Cronogr. 2"}</definedName>
    <definedName name="cab_cortes" localSheetId="8">#REF!</definedName>
    <definedName name="cab_cortes" localSheetId="11">#REF!</definedName>
    <definedName name="cab_cortes" localSheetId="6">#REF!</definedName>
    <definedName name="cab_cortes">#REF!</definedName>
    <definedName name="cab_dmt" localSheetId="8">#REF!</definedName>
    <definedName name="cab_dmt" localSheetId="11">#REF!</definedName>
    <definedName name="cab_dmt" localSheetId="6">#REF!</definedName>
    <definedName name="cab_dmt">#REF!</definedName>
    <definedName name="cab_limpeza" localSheetId="8">#REF!</definedName>
    <definedName name="cab_limpeza" localSheetId="11">#REF!</definedName>
    <definedName name="cab_limpeza" localSheetId="6">#REF!</definedName>
    <definedName name="cab_limpeza">#REF!</definedName>
    <definedName name="CABEÇA" localSheetId="8">#REF!</definedName>
    <definedName name="CABEÇA" localSheetId="11">#REF!</definedName>
    <definedName name="CABEÇA" localSheetId="6">#REF!</definedName>
    <definedName name="CABEÇA">#REF!</definedName>
    <definedName name="cabmeio" localSheetId="8">#REF!</definedName>
    <definedName name="cabmeio" localSheetId="11">#REF!</definedName>
    <definedName name="cabmeio" localSheetId="6">#REF!</definedName>
    <definedName name="cabmeio">#REF!</definedName>
    <definedName name="CABO" localSheetId="8">#REF!</definedName>
    <definedName name="CABO" localSheetId="11">#REF!</definedName>
    <definedName name="CABO" localSheetId="6">#REF!</definedName>
    <definedName name="CABO">#REF!</definedName>
    <definedName name="CAD_EMISS3_S" localSheetId="8">#REF!</definedName>
    <definedName name="CAD_EMISS3_S" localSheetId="11">#REF!</definedName>
    <definedName name="CAD_EMISS3_S" localSheetId="6">#REF!</definedName>
    <definedName name="CAD_EMISS3_S">#REF!</definedName>
    <definedName name="CADASTRO" localSheetId="8">#REF!</definedName>
    <definedName name="CADASTRO" localSheetId="11">#REF!</definedName>
    <definedName name="CADASTRO" localSheetId="6">#REF!</definedName>
    <definedName name="CADASTRO">#REF!</definedName>
    <definedName name="Cadastro_2" localSheetId="8">#REF!</definedName>
    <definedName name="Cadastro_2" localSheetId="11">#REF!</definedName>
    <definedName name="Cadastro_2" localSheetId="6">#REF!</definedName>
    <definedName name="Cadastro_2">#REF!</definedName>
    <definedName name="CADASTRO_EMISS" localSheetId="8">#REF!</definedName>
    <definedName name="CADASTRO_EMISS" localSheetId="11">#REF!</definedName>
    <definedName name="CADASTRO_EMISS" localSheetId="6">#REF!</definedName>
    <definedName name="CADASTRO_EMISS">#REF!</definedName>
    <definedName name="CADASTRO_EMISS2" localSheetId="8">#REF!</definedName>
    <definedName name="CADASTRO_EMISS2" localSheetId="11">#REF!</definedName>
    <definedName name="CADASTRO_EMISS2" localSheetId="6">#REF!</definedName>
    <definedName name="CADASTRO_EMISS2">#REF!</definedName>
    <definedName name="CADASTRO_REDE_COL" localSheetId="8">#REF!</definedName>
    <definedName name="CADASTRO_REDE_COL" localSheetId="11">#REF!</definedName>
    <definedName name="CADASTRO_REDE_COL" localSheetId="6">#REF!</definedName>
    <definedName name="CADASTRO_REDE_COL">#REF!</definedName>
    <definedName name="Cadastro_Veículos" localSheetId="8">#REF!</definedName>
    <definedName name="Cadastro_Veículos" localSheetId="11">#REF!</definedName>
    <definedName name="Cadastro_Veículos" localSheetId="6">#REF!</definedName>
    <definedName name="Cadastro_Veículos">#REF!</definedName>
    <definedName name="CadIns" localSheetId="8">#REF!</definedName>
    <definedName name="CadIns" localSheetId="11">#REF!</definedName>
    <definedName name="CadIns" localSheetId="6">#REF!</definedName>
    <definedName name="CadIns">#REF!</definedName>
    <definedName name="cadm" localSheetId="8">#REF!</definedName>
    <definedName name="cadm" localSheetId="11">#REF!</definedName>
    <definedName name="cadm" localSheetId="6">#REF!</definedName>
    <definedName name="cadm">#REF!</definedName>
    <definedName name="CadSrv" localSheetId="8">#REF!</definedName>
    <definedName name="CadSrv" localSheetId="11">#REF!</definedName>
    <definedName name="CadSrv" localSheetId="6">#REF!</definedName>
    <definedName name="CadSrv">#REF!</definedName>
    <definedName name="CAI" localSheetId="8">#REF!</definedName>
    <definedName name="CAI" localSheetId="11">#REF!</definedName>
    <definedName name="CAI" localSheetId="6">#REF!</definedName>
    <definedName name="CAI">#REF!</definedName>
    <definedName name="CAIX" localSheetId="8">#REF!</definedName>
    <definedName name="CAIX" localSheetId="11">#REF!</definedName>
    <definedName name="CAIX" localSheetId="6">#REF!</definedName>
    <definedName name="CAIX">#REF!</definedName>
    <definedName name="CAIXA.Modo" localSheetId="8" hidden="1">#REF!</definedName>
    <definedName name="CAIXA.Modo" hidden="1">#REF!</definedName>
    <definedName name="CAIXAS" localSheetId="8">#REF!</definedName>
    <definedName name="CAIXAS" localSheetId="11">#REF!</definedName>
    <definedName name="CAIXAS" localSheetId="6">#REF!</definedName>
    <definedName name="CAIXAS">#REF!</definedName>
    <definedName name="CAIXAS_EMISS3_S" localSheetId="8">#REF!</definedName>
    <definedName name="CAIXAS_EMISS3_S" localSheetId="11">#REF!</definedName>
    <definedName name="CAIXAS_EMISS3_S" localSheetId="6">#REF!</definedName>
    <definedName name="CAIXAS_EMISS3_S">#REF!</definedName>
    <definedName name="calculo" localSheetId="8">#REF!</definedName>
    <definedName name="calculo" localSheetId="11">#REF!</definedName>
    <definedName name="calculo" localSheetId="6">#REF!</definedName>
    <definedName name="calculo">#REF!</definedName>
    <definedName name="CÁLCULO.FrentesPreenchidas" localSheetId="8" hidden="1">#REF!</definedName>
    <definedName name="CÁLCULO.FrentesPreenchidas" hidden="1">#REF!</definedName>
    <definedName name="CÁLCULO.NúmeroDeEventos" localSheetId="10" hidden="1">IF(AUTOEVENTO&lt;&gt;"manual",MAX(#REF!),MAX(OFFSET(#REF!,1,0)))</definedName>
    <definedName name="CÁLCULO.NúmeroDeEventos" localSheetId="8" hidden="1">IF('BDI_EDIFICACOES_20,50%_SEM'!AUTOEVENTO&lt;&gt;"manual",MAX(#REF!),MAX(OFFSET(#REF!,1,0)))</definedName>
    <definedName name="CÁLCULO.NúmeroDeEventos" localSheetId="11" hidden="1">IF(AUTOEVENTO&lt;&gt;"manual",MAX(#REF!),MAX(OFFSET(#REF!,1,0)))</definedName>
    <definedName name="CÁLCULO.NúmeroDeEventos" hidden="1">IF(AUTOEVENTO&lt;&gt;"manual",MAX(#REF!),MAX(OFFSET(#REF!,1,0)))</definedName>
    <definedName name="CÁLCULO.NúmeroDeFrentes" localSheetId="8" hidden="1">COLUMN(#REF!)-COLUMN(#REF!)</definedName>
    <definedName name="CÁLCULO.NúmeroDeFrentes" hidden="1">COLUMN(#REF!)-COLUMN(#REF!)</definedName>
    <definedName name="CÁLCULO.TotalAdmLocal" localSheetId="10" hidden="1">IF(AUTOEVENTO="manual",SUMIF(#REF!,1,#REF!),0)</definedName>
    <definedName name="CÁLCULO.TotalAdmLocal" localSheetId="8" hidden="1">IF('BDI_EDIFICACOES_20,50%_SEM'!AUTOEVENTO="manual",SUMIF(#REF!,1,#REF!),0)</definedName>
    <definedName name="CÁLCULO.TotalAdmLocal" localSheetId="11" hidden="1">IF(AUTOEVENTO="manual",SUMIF(#REF!,1,#REF!),0)</definedName>
    <definedName name="CÁLCULO.TotalAdmLocal" hidden="1">IF(AUTOEVENTO="manual",SUMIF(#REF!,1,#REF!),0)</definedName>
    <definedName name="Camada_brita" localSheetId="8">#REF!</definedName>
    <definedName name="Camada_brita" localSheetId="11">#REF!</definedName>
    <definedName name="Camada_brita" localSheetId="6">#REF!</definedName>
    <definedName name="Camada_brita">#REF!</definedName>
    <definedName name="Camada_impermeabilizadora" localSheetId="8">#REF!</definedName>
    <definedName name="Camada_impermeabilizadora" localSheetId="11">#REF!</definedName>
    <definedName name="Camada_impermeabilizadora" localSheetId="6">#REF!</definedName>
    <definedName name="Camada_impermeabilizadora">#REF!</definedName>
    <definedName name="CAMI" localSheetId="8">#REF!</definedName>
    <definedName name="CAMI" localSheetId="11">#REF!</definedName>
    <definedName name="CAMI" localSheetId="6">#REF!</definedName>
    <definedName name="CAMI">#REF!</definedName>
    <definedName name="CAMINHÃO_PIPA" localSheetId="8">#REF!</definedName>
    <definedName name="CAMINHÃO_PIPA" localSheetId="11">#REF!</definedName>
    <definedName name="CAMINHÃO_PIPA" localSheetId="6">#REF!</definedName>
    <definedName name="CAMINHÃO_PIPA">#REF!</definedName>
    <definedName name="CAMPANARIO" localSheetId="8">#REF!</definedName>
    <definedName name="CAMPANARIO" localSheetId="11">#REF!</definedName>
    <definedName name="CAMPANARIO" localSheetId="6">#REF!</definedName>
    <definedName name="CAMPANARIO">#REF!</definedName>
    <definedName name="CANETA" localSheetId="8">#REF!</definedName>
    <definedName name="CANETA" localSheetId="11">#REF!</definedName>
    <definedName name="CANETA" localSheetId="6">#REF!</definedName>
    <definedName name="CANETA">#REF!</definedName>
    <definedName name="CANTEIRO_DE_OBRAS" localSheetId="8">#REF!</definedName>
    <definedName name="CANTEIRO_DE_OBRAS" localSheetId="11">#REF!</definedName>
    <definedName name="CANTEIRO_DE_OBRAS" localSheetId="6">#REF!</definedName>
    <definedName name="CANTEIRO_DE_OBRAS">#REF!</definedName>
    <definedName name="CANTEIRO_OBRAS" localSheetId="8">#REF!</definedName>
    <definedName name="CANTEIRO_OBRAS" localSheetId="11">#REF!</definedName>
    <definedName name="CANTEIRO_OBRAS" localSheetId="6">#REF!</definedName>
    <definedName name="CANTEIRO_OBRAS">#REF!</definedName>
    <definedName name="CAP" localSheetId="8">#REF!</definedName>
    <definedName name="CAP" localSheetId="11">#REF!</definedName>
    <definedName name="CAP" localSheetId="6">#REF!</definedName>
    <definedName name="CAP">#REF!</definedName>
    <definedName name="CAP20W" localSheetId="8">#REF!</definedName>
    <definedName name="CAP20W" localSheetId="11">#REF!</definedName>
    <definedName name="CAP20W" localSheetId="6">#REF!</definedName>
    <definedName name="CAP20W">#REF!</definedName>
    <definedName name="CAP20WA" localSheetId="8">#REF!</definedName>
    <definedName name="CAP20WA" localSheetId="11">#REF!</definedName>
    <definedName name="CAP20WA" localSheetId="6">#REF!</definedName>
    <definedName name="CAP20WA">#REF!</definedName>
    <definedName name="CAPA" localSheetId="8">#REF!</definedName>
    <definedName name="CAPA" localSheetId="11">#REF!</definedName>
    <definedName name="CAPA" localSheetId="6">#REF!</definedName>
    <definedName name="CAPA">#REF!</definedName>
    <definedName name="capa1" localSheetId="8">#REF!</definedName>
    <definedName name="capa1" localSheetId="11">#REF!</definedName>
    <definedName name="capa1" localSheetId="6">#REF!</definedName>
    <definedName name="capa1">#REF!</definedName>
    <definedName name="capa11" localSheetId="8">#REF!</definedName>
    <definedName name="capa11" localSheetId="11">#REF!</definedName>
    <definedName name="capa11" localSheetId="6">#REF!</definedName>
    <definedName name="capa11">#REF!</definedName>
    <definedName name="capa2" localSheetId="8">#REF!</definedName>
    <definedName name="capa2" localSheetId="11">#REF!</definedName>
    <definedName name="capa2" localSheetId="6">#REF!</definedName>
    <definedName name="capa2">#REF!</definedName>
    <definedName name="CAPÁ2" localSheetId="8">#REF!</definedName>
    <definedName name="CAPÁ2" localSheetId="11">#REF!</definedName>
    <definedName name="CAPÁ2" localSheetId="6">#REF!</definedName>
    <definedName name="CAPÁ2">#REF!</definedName>
    <definedName name="capa22" localSheetId="8">#REF!</definedName>
    <definedName name="capa22" localSheetId="11">#REF!</definedName>
    <definedName name="capa22" localSheetId="6">#REF!</definedName>
    <definedName name="capa22">#REF!</definedName>
    <definedName name="CAPAA" localSheetId="8">#REF!</definedName>
    <definedName name="CAPAA" localSheetId="11">#REF!</definedName>
    <definedName name="CAPAA" localSheetId="6">#REF!</definedName>
    <definedName name="CAPAA">#REF!</definedName>
    <definedName name="CAPTOTAL" localSheetId="8">#REF!</definedName>
    <definedName name="CAPTOTAL" localSheetId="11">#REF!</definedName>
    <definedName name="CAPTOTAL" localSheetId="6">#REF!</definedName>
    <definedName name="CAPTOTAL">#REF!</definedName>
    <definedName name="carlos" localSheetId="8">#REF!</definedName>
    <definedName name="carlos" localSheetId="11">#REF!</definedName>
    <definedName name="carlos" localSheetId="6">#REF!</definedName>
    <definedName name="carlos">#REF!</definedName>
    <definedName name="CARRETEIRO" localSheetId="8">#REF!</definedName>
    <definedName name="CARRETEIRO" localSheetId="11">#REF!</definedName>
    <definedName name="CARRETEIRO" localSheetId="6">#REF!</definedName>
    <definedName name="CARRETEIRO">#REF!</definedName>
    <definedName name="CAS" localSheetId="8">#REF!</definedName>
    <definedName name="CAS" localSheetId="11">#REF!</definedName>
    <definedName name="CAS" localSheetId="6">#REF!</definedName>
    <definedName name="CAS">#REF!</definedName>
    <definedName name="CASH_FLOW" localSheetId="8">#REF!</definedName>
    <definedName name="CASH_FLOW" localSheetId="11">#REF!</definedName>
    <definedName name="CASH_FLOW" localSheetId="6">#REF!</definedName>
    <definedName name="CASH_FLOW">#REF!</definedName>
    <definedName name="cb" localSheetId="10">#REF!</definedName>
    <definedName name="cb" localSheetId="8">#REF!</definedName>
    <definedName name="cb" localSheetId="11">#REF!</definedName>
    <definedName name="cb" localSheetId="9">#REF!</definedName>
    <definedName name="cb" localSheetId="6">#REF!</definedName>
    <definedName name="cb">#REF!</definedName>
    <definedName name="cbn" localSheetId="8">#REF!</definedName>
    <definedName name="cbn" localSheetId="11">#REF!</definedName>
    <definedName name="cbn" localSheetId="6">#REF!</definedName>
    <definedName name="cbn">#REF!</definedName>
    <definedName name="CBU" localSheetId="8">#REF!</definedName>
    <definedName name="CBU" localSheetId="11">#REF!</definedName>
    <definedName name="CBU" localSheetId="6">#REF!</definedName>
    <definedName name="CBU">#REF!</definedName>
    <definedName name="CBU_2" localSheetId="8">#REF!</definedName>
    <definedName name="CBU_2" localSheetId="11">#REF!</definedName>
    <definedName name="CBU_2" localSheetId="6">#REF!</definedName>
    <definedName name="CBU_2">#REF!</definedName>
    <definedName name="CBU_4" localSheetId="8">#REF!</definedName>
    <definedName name="CBU_4" localSheetId="11">#REF!</definedName>
    <definedName name="CBU_4" localSheetId="6">#REF!</definedName>
    <definedName name="CBU_4">#REF!</definedName>
    <definedName name="CBUII" localSheetId="8">#REF!</definedName>
    <definedName name="CBUII" localSheetId="11">#REF!</definedName>
    <definedName name="CBUII" localSheetId="6">#REF!</definedName>
    <definedName name="CBUII">#REF!</definedName>
    <definedName name="CBUII_2" localSheetId="8">#REF!</definedName>
    <definedName name="CBUII_2" localSheetId="11">#REF!</definedName>
    <definedName name="CBUII_2" localSheetId="6">#REF!</definedName>
    <definedName name="CBUII_2">#REF!</definedName>
    <definedName name="CBUII_4" localSheetId="8">#REF!</definedName>
    <definedName name="CBUII_4" localSheetId="11">#REF!</definedName>
    <definedName name="CBUII_4" localSheetId="6">#REF!</definedName>
    <definedName name="CBUII_4">#REF!</definedName>
    <definedName name="CBUIII" localSheetId="8">#REF!</definedName>
    <definedName name="CBUIII" localSheetId="11">#REF!</definedName>
    <definedName name="CBUIII" localSheetId="6">#REF!</definedName>
    <definedName name="CBUIII">#REF!</definedName>
    <definedName name="cbuq" localSheetId="8">#REF!</definedName>
    <definedName name="cbuq" localSheetId="11">#REF!</definedName>
    <definedName name="cbuq" localSheetId="6">#REF!</definedName>
    <definedName name="cbuq">#REF!</definedName>
    <definedName name="CBUQ_2" localSheetId="8">#REF!</definedName>
    <definedName name="CBUQ_2" localSheetId="11">#REF!</definedName>
    <definedName name="CBUQ_2" localSheetId="6">#REF!</definedName>
    <definedName name="CBUQ_2">#REF!</definedName>
    <definedName name="CBUQ_H3" localSheetId="8">#REF!</definedName>
    <definedName name="CBUQ_H3" localSheetId="11">#REF!</definedName>
    <definedName name="CBUQ_H3" localSheetId="6">#REF!</definedName>
    <definedName name="CBUQ_H3">#REF!</definedName>
    <definedName name="CBUQ_H3_2" localSheetId="8">#REF!</definedName>
    <definedName name="CBUQ_H3_2" localSheetId="11">#REF!</definedName>
    <definedName name="CBUQ_H3_2" localSheetId="6">#REF!</definedName>
    <definedName name="CBUQ_H3_2">#REF!</definedName>
    <definedName name="CBUQB" localSheetId="8">#REF!</definedName>
    <definedName name="CBUQB" localSheetId="11">#REF!</definedName>
    <definedName name="CBUQB" localSheetId="6">#REF!</definedName>
    <definedName name="CBUQB">#REF!</definedName>
    <definedName name="CBUQB_2" localSheetId="8">#REF!</definedName>
    <definedName name="CBUQB_2" localSheetId="11">#REF!</definedName>
    <definedName name="CBUQB_2" localSheetId="6">#REF!</definedName>
    <definedName name="CBUQB_2">#REF!</definedName>
    <definedName name="CBUQB_4" localSheetId="8">#REF!</definedName>
    <definedName name="CBUQB_4" localSheetId="11">#REF!</definedName>
    <definedName name="CBUQB_4" localSheetId="6">#REF!</definedName>
    <definedName name="CBUQB_4">#REF!</definedName>
    <definedName name="CBUQBB" localSheetId="8">#REF!</definedName>
    <definedName name="CBUQBB" localSheetId="11">#REF!</definedName>
    <definedName name="CBUQBB" localSheetId="6">#REF!</definedName>
    <definedName name="CBUQBB">#REF!</definedName>
    <definedName name="CBUQc" localSheetId="8">#REF!</definedName>
    <definedName name="CBUQc" localSheetId="11">#REF!</definedName>
    <definedName name="CBUQc" localSheetId="6">#REF!</definedName>
    <definedName name="CBUQc">#REF!</definedName>
    <definedName name="CBUQc_2" localSheetId="8">#REF!</definedName>
    <definedName name="CBUQc_2" localSheetId="11">#REF!</definedName>
    <definedName name="CBUQc_2" localSheetId="6">#REF!</definedName>
    <definedName name="CBUQc_2">#REF!</definedName>
    <definedName name="CBUQc_4" localSheetId="8">#REF!</definedName>
    <definedName name="CBUQc_4" localSheetId="11">#REF!</definedName>
    <definedName name="CBUQc_4" localSheetId="6">#REF!</definedName>
    <definedName name="CBUQc_4">#REF!</definedName>
    <definedName name="CBUQcc" localSheetId="8">#REF!</definedName>
    <definedName name="CBUQcc" localSheetId="11">#REF!</definedName>
    <definedName name="CBUQcc" localSheetId="6">#REF!</definedName>
    <definedName name="CBUQcc">#REF!</definedName>
    <definedName name="CBUU" localSheetId="8">#REF!</definedName>
    <definedName name="CBUU" localSheetId="11">#REF!</definedName>
    <definedName name="CBUU" localSheetId="6">#REF!</definedName>
    <definedName name="CBUU">#REF!</definedName>
    <definedName name="CC" localSheetId="8">#REF!</definedName>
    <definedName name="CC" localSheetId="11">#REF!</definedName>
    <definedName name="CC" localSheetId="6">#REF!</definedName>
    <definedName name="CC">#REF!</definedName>
    <definedName name="çç" localSheetId="8">#REF!</definedName>
    <definedName name="çç" localSheetId="11">#REF!</definedName>
    <definedName name="çç" localSheetId="6">#REF!</definedName>
    <definedName name="çç">#REF!</definedName>
    <definedName name="CC.102" localSheetId="8">#REF!</definedName>
    <definedName name="CC.102" localSheetId="11">#REF!</definedName>
    <definedName name="CC.102" localSheetId="6">#REF!</definedName>
    <definedName name="CC.102">#REF!</definedName>
    <definedName name="cc.113" localSheetId="8">#REF!</definedName>
    <definedName name="cc.113" localSheetId="11">#REF!</definedName>
    <definedName name="cc.113" localSheetId="6">#REF!</definedName>
    <definedName name="cc.113">#REF!</definedName>
    <definedName name="cc.113a" localSheetId="8">#REF!</definedName>
    <definedName name="cc.113a" localSheetId="11">#REF!</definedName>
    <definedName name="cc.113a" localSheetId="6">#REF!</definedName>
    <definedName name="cc.113a">#REF!</definedName>
    <definedName name="cc.114" localSheetId="8">#REF!</definedName>
    <definedName name="cc.114" localSheetId="11">#REF!</definedName>
    <definedName name="cc.114" localSheetId="6">#REF!</definedName>
    <definedName name="cc.114">#REF!</definedName>
    <definedName name="CC.153" localSheetId="8">#REF!</definedName>
    <definedName name="CC.153" localSheetId="11">#REF!</definedName>
    <definedName name="CC.153" localSheetId="6">#REF!</definedName>
    <definedName name="CC.153">#REF!</definedName>
    <definedName name="CC.153T" localSheetId="8">#REF!</definedName>
    <definedName name="CC.153T" localSheetId="11">#REF!</definedName>
    <definedName name="CC.153T" localSheetId="6">#REF!</definedName>
    <definedName name="CC.153T">#REF!</definedName>
    <definedName name="CC.154" localSheetId="8">#REF!</definedName>
    <definedName name="CC.154" localSheetId="11">#REF!</definedName>
    <definedName name="CC.154" localSheetId="6">#REF!</definedName>
    <definedName name="CC.154">#REF!</definedName>
    <definedName name="CC.166" localSheetId="8">#REF!</definedName>
    <definedName name="CC.166" localSheetId="11">#REF!</definedName>
    <definedName name="CC.166" localSheetId="6">#REF!</definedName>
    <definedName name="CC.166">#REF!</definedName>
    <definedName name="CC.170" localSheetId="8">#REF!</definedName>
    <definedName name="CC.170" localSheetId="11">#REF!</definedName>
    <definedName name="CC.170" localSheetId="6">#REF!</definedName>
    <definedName name="CC.170">#REF!</definedName>
    <definedName name="CC.198" localSheetId="8">#REF!</definedName>
    <definedName name="CC.198" localSheetId="11">#REF!</definedName>
    <definedName name="CC.198" localSheetId="6">#REF!</definedName>
    <definedName name="CC.198">#REF!</definedName>
    <definedName name="cc.211" localSheetId="8">#REF!</definedName>
    <definedName name="cc.211" localSheetId="11">#REF!</definedName>
    <definedName name="cc.211" localSheetId="6">#REF!</definedName>
    <definedName name="cc.211">#REF!</definedName>
    <definedName name="CC.247" localSheetId="8">#REF!</definedName>
    <definedName name="CC.247" localSheetId="11">#REF!</definedName>
    <definedName name="CC.247" localSheetId="6">#REF!</definedName>
    <definedName name="CC.247">#REF!</definedName>
    <definedName name="CC.267" localSheetId="8">#REF!</definedName>
    <definedName name="CC.267" localSheetId="11">#REF!</definedName>
    <definedName name="CC.267" localSheetId="6">#REF!</definedName>
    <definedName name="CC.267">#REF!</definedName>
    <definedName name="CC.272" localSheetId="8">#REF!</definedName>
    <definedName name="CC.272" localSheetId="11">#REF!</definedName>
    <definedName name="CC.272" localSheetId="6">#REF!</definedName>
    <definedName name="CC.272">#REF!</definedName>
    <definedName name="çç_30" localSheetId="8">#REF!</definedName>
    <definedName name="çç_30" localSheetId="11">#REF!</definedName>
    <definedName name="çç_30" localSheetId="6">#REF!</definedName>
    <definedName name="çç_30">#REF!</definedName>
    <definedName name="çç_38" localSheetId="8">#REF!</definedName>
    <definedName name="çç_38" localSheetId="11">#REF!</definedName>
    <definedName name="çç_38" localSheetId="6">#REF!</definedName>
    <definedName name="çç_38">#REF!</definedName>
    <definedName name="CC709_10" localSheetId="8">#REF!</definedName>
    <definedName name="CC709_10" localSheetId="11">#REF!</definedName>
    <definedName name="CC709_10" localSheetId="6">#REF!</definedName>
    <definedName name="CC709_10">#REF!</definedName>
    <definedName name="CC709_11" localSheetId="8">#REF!</definedName>
    <definedName name="CC709_11" localSheetId="11">#REF!</definedName>
    <definedName name="CC709_11" localSheetId="6">#REF!</definedName>
    <definedName name="CC709_11">#REF!</definedName>
    <definedName name="CC709_12" localSheetId="8">#REF!</definedName>
    <definedName name="CC709_12" localSheetId="11">#REF!</definedName>
    <definedName name="CC709_12" localSheetId="6">#REF!</definedName>
    <definedName name="CC709_12">#REF!</definedName>
    <definedName name="CC709_13" localSheetId="8">#REF!</definedName>
    <definedName name="CC709_13" localSheetId="11">#REF!</definedName>
    <definedName name="CC709_13" localSheetId="6">#REF!</definedName>
    <definedName name="CC709_13">#REF!</definedName>
    <definedName name="CC709_14" localSheetId="8">#REF!</definedName>
    <definedName name="CC709_14" localSheetId="11">#REF!</definedName>
    <definedName name="CC709_14" localSheetId="6">#REF!</definedName>
    <definedName name="CC709_14">#REF!</definedName>
    <definedName name="CC709_15" localSheetId="8">#REF!</definedName>
    <definedName name="CC709_15" localSheetId="11">#REF!</definedName>
    <definedName name="CC709_15" localSheetId="6">#REF!</definedName>
    <definedName name="CC709_15">#REF!</definedName>
    <definedName name="CC709_16" localSheetId="8">#REF!</definedName>
    <definedName name="CC709_16" localSheetId="11">#REF!</definedName>
    <definedName name="CC709_16" localSheetId="6">#REF!</definedName>
    <definedName name="CC709_16">#REF!</definedName>
    <definedName name="CC709_17" localSheetId="8">#REF!</definedName>
    <definedName name="CC709_17" localSheetId="11">#REF!</definedName>
    <definedName name="CC709_17" localSheetId="6">#REF!</definedName>
    <definedName name="CC709_17">#REF!</definedName>
    <definedName name="CC709_18" localSheetId="8">#REF!</definedName>
    <definedName name="CC709_18" localSheetId="11">#REF!</definedName>
    <definedName name="CC709_18" localSheetId="6">#REF!</definedName>
    <definedName name="CC709_18">#REF!</definedName>
    <definedName name="CC709_2" localSheetId="8">#REF!</definedName>
    <definedName name="CC709_2" localSheetId="11">#REF!</definedName>
    <definedName name="CC709_2" localSheetId="6">#REF!</definedName>
    <definedName name="CC709_2">#REF!</definedName>
    <definedName name="CC709_5" localSheetId="8">#REF!</definedName>
    <definedName name="CC709_5" localSheetId="11">#REF!</definedName>
    <definedName name="CC709_5" localSheetId="6">#REF!</definedName>
    <definedName name="CC709_5">#REF!</definedName>
    <definedName name="CC709_6" localSheetId="8">#REF!</definedName>
    <definedName name="CC709_6" localSheetId="11">#REF!</definedName>
    <definedName name="CC709_6" localSheetId="6">#REF!</definedName>
    <definedName name="CC709_6">#REF!</definedName>
    <definedName name="CC709_7" localSheetId="8">#REF!</definedName>
    <definedName name="CC709_7" localSheetId="11">#REF!</definedName>
    <definedName name="CC709_7" localSheetId="6">#REF!</definedName>
    <definedName name="CC709_7">#REF!</definedName>
    <definedName name="CC709_8" localSheetId="8">#REF!</definedName>
    <definedName name="CC709_8" localSheetId="11">#REF!</definedName>
    <definedName name="CC709_8" localSheetId="6">#REF!</definedName>
    <definedName name="CC709_8">#REF!</definedName>
    <definedName name="CC709_9" localSheetId="8">#REF!</definedName>
    <definedName name="CC709_9" localSheetId="11">#REF!</definedName>
    <definedName name="CC709_9" localSheetId="6">#REF!</definedName>
    <definedName name="CC709_9">#REF!</definedName>
    <definedName name="CCARR" localSheetId="8">#REF!</definedName>
    <definedName name="CCARR" localSheetId="11">#REF!</definedName>
    <definedName name="CCARR" localSheetId="6">#REF!</definedName>
    <definedName name="CCARR">#REF!</definedName>
    <definedName name="ccc" localSheetId="10">#REF!</definedName>
    <definedName name="ccc" localSheetId="8">#REF!</definedName>
    <definedName name="CCC" localSheetId="11">#REF!</definedName>
    <definedName name="CCC" localSheetId="9">#REF!</definedName>
    <definedName name="CCC" localSheetId="6">#REF!</definedName>
    <definedName name="ccc">#REF!</definedName>
    <definedName name="CCCCCCC" localSheetId="8">#REF!</definedName>
    <definedName name="CCCCCCC" localSheetId="11">#REF!</definedName>
    <definedName name="CCCCCCC" localSheetId="6">#REF!</definedName>
    <definedName name="CCCCCCC">#REF!</definedName>
    <definedName name="CCCCCCCC" localSheetId="8">#REF!</definedName>
    <definedName name="CCCCCCCC" localSheetId="11">#REF!</definedName>
    <definedName name="CCCCCCCC" localSheetId="6">#REF!</definedName>
    <definedName name="CCCCCCCC">#REF!</definedName>
    <definedName name="cch" localSheetId="8">#REF!</definedName>
    <definedName name="cch" localSheetId="11">#REF!</definedName>
    <definedName name="cch" localSheetId="6">#REF!</definedName>
    <definedName name="cch">#REF!</definedName>
    <definedName name="CCM" localSheetId="8">#REF!</definedName>
    <definedName name="CCM" localSheetId="11">#REF!</definedName>
    <definedName name="CCM" localSheetId="6">#REF!</definedName>
    <definedName name="CCM">#REF!</definedName>
    <definedName name="CCP" localSheetId="8">#REF!</definedName>
    <definedName name="CCP" localSheetId="11">#REF!</definedName>
    <definedName name="CCP" localSheetId="6">#REF!</definedName>
    <definedName name="CCP">#REF!</definedName>
    <definedName name="CCPW" localSheetId="8">#REF!</definedName>
    <definedName name="CCPW" localSheetId="11">#REF!</definedName>
    <definedName name="CCPW" localSheetId="6">#REF!</definedName>
    <definedName name="CCPW">#REF!</definedName>
    <definedName name="CCPWA" localSheetId="8">#REF!</definedName>
    <definedName name="CCPWA" localSheetId="11">#REF!</definedName>
    <definedName name="CCPWA" localSheetId="6">#REF!</definedName>
    <definedName name="CCPWA">#REF!</definedName>
    <definedName name="CD" localSheetId="8">#REF!</definedName>
    <definedName name="CD" localSheetId="11">#REF!</definedName>
    <definedName name="CD" localSheetId="6">#REF!</definedName>
    <definedName name="CD">#REF!</definedName>
    <definedName name="CD110PI" localSheetId="8">#REF!</definedName>
    <definedName name="CD110PI" localSheetId="11">#REF!</definedName>
    <definedName name="CD110PI" localSheetId="6">#REF!</definedName>
    <definedName name="CD110PI">#REF!</definedName>
    <definedName name="CD110PI_2" localSheetId="8">#REF!</definedName>
    <definedName name="CD110PI_2" localSheetId="11">#REF!</definedName>
    <definedName name="CD110PI_2" localSheetId="6">#REF!</definedName>
    <definedName name="CD110PI_2">#REF!</definedName>
    <definedName name="CD110R" localSheetId="8">#REF!</definedName>
    <definedName name="CD110R" localSheetId="11">#REF!</definedName>
    <definedName name="CD110R" localSheetId="6">#REF!</definedName>
    <definedName name="CD110R">#REF!</definedName>
    <definedName name="CD110R_2" localSheetId="8">#REF!</definedName>
    <definedName name="CD110R_2" localSheetId="11">#REF!</definedName>
    <definedName name="CD110R_2" localSheetId="6">#REF!</definedName>
    <definedName name="CD110R_2">#REF!</definedName>
    <definedName name="CD316PI" localSheetId="8">#REF!</definedName>
    <definedName name="CD316PI" localSheetId="11">#REF!</definedName>
    <definedName name="CD316PI" localSheetId="6">#REF!</definedName>
    <definedName name="CD316PI">#REF!</definedName>
    <definedName name="CD316PI_2" localSheetId="8">#REF!</definedName>
    <definedName name="CD316PI_2" localSheetId="11">#REF!</definedName>
    <definedName name="CD316PI_2" localSheetId="6">#REF!</definedName>
    <definedName name="CD316PI_2">#REF!</definedName>
    <definedName name="CD316R" localSheetId="8">#REF!</definedName>
    <definedName name="CD316R" localSheetId="11">#REF!</definedName>
    <definedName name="CD316R" localSheetId="6">#REF!</definedName>
    <definedName name="CD316R">#REF!</definedName>
    <definedName name="CD316R_2" localSheetId="8">#REF!</definedName>
    <definedName name="CD316R_2" localSheetId="11">#REF!</definedName>
    <definedName name="CD316R_2" localSheetId="6">#REF!</definedName>
    <definedName name="CD316R_2">#REF!</definedName>
    <definedName name="CD97A" localSheetId="8">#REF!</definedName>
    <definedName name="CD97A" localSheetId="11">#REF!</definedName>
    <definedName name="CD97A" localSheetId="6">#REF!</definedName>
    <definedName name="CD97A">#REF!</definedName>
    <definedName name="CD97AW" localSheetId="8">#REF!</definedName>
    <definedName name="CD97AW" localSheetId="11">#REF!</definedName>
    <definedName name="CD97AW" localSheetId="6">#REF!</definedName>
    <definedName name="CD97AW">#REF!</definedName>
    <definedName name="CDF" localSheetId="8">#REF!</definedName>
    <definedName name="CDF" localSheetId="11">#REF!</definedName>
    <definedName name="CDF" localSheetId="6">#REF!</definedName>
    <definedName name="CDF">#REF!</definedName>
    <definedName name="cdfersfs" localSheetId="8">#REF!</definedName>
    <definedName name="cdfersfs" localSheetId="11">#REF!</definedName>
    <definedName name="cdfersfs" localSheetId="6">#REF!</definedName>
    <definedName name="cdfersfs">#REF!</definedName>
    <definedName name="CDP" localSheetId="8">#REF!</definedName>
    <definedName name="CDP" localSheetId="11">#REF!</definedName>
    <definedName name="CDP" localSheetId="6">#REF!</definedName>
    <definedName name="CDP">#REF!</definedName>
    <definedName name="CDPP" localSheetId="8">#REF!</definedName>
    <definedName name="CDPP" localSheetId="11">#REF!</definedName>
    <definedName name="CDPP" localSheetId="6">#REF!</definedName>
    <definedName name="CDPP">#REF!</definedName>
    <definedName name="CDT" localSheetId="8">#REF!</definedName>
    <definedName name="CDT" localSheetId="11">#REF!</definedName>
    <definedName name="CDT" localSheetId="6">#REF!</definedName>
    <definedName name="CDT">#REF!</definedName>
    <definedName name="CDW" localSheetId="8">#REF!</definedName>
    <definedName name="CDW" localSheetId="11">#REF!</definedName>
    <definedName name="CDW" localSheetId="6">#REF!</definedName>
    <definedName name="CDW">#REF!</definedName>
    <definedName name="CDWA" localSheetId="8">#REF!</definedName>
    <definedName name="CDWA" localSheetId="11">#REF!</definedName>
    <definedName name="CDWA" localSheetId="6">#REF!</definedName>
    <definedName name="CDWA">#REF!</definedName>
    <definedName name="CELIA" localSheetId="8">#REF!</definedName>
    <definedName name="CELIA" localSheetId="11">#REF!</definedName>
    <definedName name="CELIA" localSheetId="6">#REF!</definedName>
    <definedName name="CELIA">#REF!</definedName>
    <definedName name="CélulaInicioPlanilha" localSheetId="10">#REF!</definedName>
    <definedName name="CélulaInicioPlanilha" localSheetId="8">#REF!</definedName>
    <definedName name="CélulaInicioPlanilha" localSheetId="11">#REF!</definedName>
    <definedName name="CélulaInicioPlanilha" localSheetId="9">#REF!</definedName>
    <definedName name="CélulaInicioPlanilha" localSheetId="6">#REF!</definedName>
    <definedName name="CélulaInicioPlanilha">#REF!</definedName>
    <definedName name="CélulaResumo" localSheetId="10">#REF!</definedName>
    <definedName name="CélulaResumo" localSheetId="8">#REF!</definedName>
    <definedName name="CélulaResumo" localSheetId="11">#REF!</definedName>
    <definedName name="CélulaResumo" localSheetId="9">#REF!</definedName>
    <definedName name="CélulaResumo" localSheetId="6">#REF!</definedName>
    <definedName name="CélulaResumo">#REF!</definedName>
    <definedName name="CEOP" localSheetId="8">#REF!</definedName>
    <definedName name="CEOP" localSheetId="11">#REF!</definedName>
    <definedName name="CEOP" localSheetId="6">#REF!</definedName>
    <definedName name="CEOP">#REF!</definedName>
    <definedName name="cer" localSheetId="10">#REF!</definedName>
    <definedName name="cer" localSheetId="8">#REF!</definedName>
    <definedName name="cer" localSheetId="11">#REF!</definedName>
    <definedName name="cer" localSheetId="9">#REF!</definedName>
    <definedName name="cer" localSheetId="6">#REF!</definedName>
    <definedName name="cer">#REF!</definedName>
    <definedName name="CERTVRTVBT" localSheetId="8">#REF!</definedName>
    <definedName name="CERTVRTVBT" localSheetId="11">#REF!</definedName>
    <definedName name="CERTVRTVBT" localSheetId="6">#REF!</definedName>
    <definedName name="CERTVRTVBT">#REF!</definedName>
    <definedName name="CERTVRTVRBVTT" localSheetId="8">#REF!</definedName>
    <definedName name="CERTVRTVRBVTT" localSheetId="11">#REF!</definedName>
    <definedName name="CERTVRTVRBVTT" localSheetId="6">#REF!</definedName>
    <definedName name="CERTVRTVRBVTT">#REF!</definedName>
    <definedName name="CEU" localSheetId="8">#REF!</definedName>
    <definedName name="CEU" localSheetId="11">#REF!</definedName>
    <definedName name="CEU" localSheetId="6">#REF!</definedName>
    <definedName name="CEU">#REF!</definedName>
    <definedName name="cfde" localSheetId="8">#REF!</definedName>
    <definedName name="cfde" localSheetId="11">#REF!</definedName>
    <definedName name="cfde" localSheetId="6">#REF!</definedName>
    <definedName name="cfde">#REF!</definedName>
    <definedName name="CGF" localSheetId="8">#REF!</definedName>
    <definedName name="CGF" localSheetId="11">#REF!</definedName>
    <definedName name="CGF" localSheetId="6">#REF!</definedName>
    <definedName name="CGF">#REF!</definedName>
    <definedName name="cghvhn" localSheetId="8">#REF!</definedName>
    <definedName name="cghvhn" localSheetId="11">#REF!</definedName>
    <definedName name="cghvhn" localSheetId="6">#REF!</definedName>
    <definedName name="cghvhn">#REF!</definedName>
    <definedName name="Chapisco" localSheetId="8">#REF!</definedName>
    <definedName name="Chapisco" localSheetId="11">#REF!</definedName>
    <definedName name="Chapisco" localSheetId="6">#REF!</definedName>
    <definedName name="Chapisco">#REF!</definedName>
    <definedName name="Chave" localSheetId="8">#REF!</definedName>
    <definedName name="Chave" localSheetId="11">#REF!</definedName>
    <definedName name="Chave" localSheetId="6">#REF!</definedName>
    <definedName name="Chave">#REF!</definedName>
    <definedName name="Chave1" localSheetId="8">#REF!</definedName>
    <definedName name="Chave1" localSheetId="11">#REF!</definedName>
    <definedName name="Chave1" localSheetId="6">#REF!</definedName>
    <definedName name="Chave1">#REF!</definedName>
    <definedName name="CIA_AEREA" localSheetId="8">#REF!</definedName>
    <definedName name="CIA_AEREA" localSheetId="11">#REF!</definedName>
    <definedName name="CIA_AEREA" localSheetId="6">#REF!</definedName>
    <definedName name="CIA_AEREA">#REF!</definedName>
    <definedName name="CIFixa" localSheetId="8">#REF!</definedName>
    <definedName name="CIFixa" localSheetId="11">#REF!</definedName>
    <definedName name="CIFixa" localSheetId="6">#REF!</definedName>
    <definedName name="CIFixa">#REF!</definedName>
    <definedName name="cimento" localSheetId="8">#REF!</definedName>
    <definedName name="cimento" localSheetId="11">#REF!</definedName>
    <definedName name="cimento" localSheetId="6">#REF!</definedName>
    <definedName name="cimento">#REF!</definedName>
    <definedName name="citotal" localSheetId="8">#REF!</definedName>
    <definedName name="citotal" localSheetId="11">#REF!</definedName>
    <definedName name="citotal" localSheetId="6">#REF!</definedName>
    <definedName name="citotal">#REF!</definedName>
    <definedName name="CIvar" localSheetId="8">#REF!</definedName>
    <definedName name="CIvar" localSheetId="11">#REF!</definedName>
    <definedName name="CIvar" localSheetId="6">#REF!</definedName>
    <definedName name="CIvar">#REF!</definedName>
    <definedName name="Clas" localSheetId="8">#REF!</definedName>
    <definedName name="Clas" localSheetId="11">#REF!</definedName>
    <definedName name="Clas" localSheetId="6">#REF!</definedName>
    <definedName name="Clas">#REF!</definedName>
    <definedName name="Cliente" localSheetId="8">#REF!</definedName>
    <definedName name="Cliente" localSheetId="11">#REF!</definedName>
    <definedName name="Cliente" localSheetId="6">#REF!</definedName>
    <definedName name="Cliente">#REF!</definedName>
    <definedName name="Cls" localSheetId="8">#REF!</definedName>
    <definedName name="Cls" localSheetId="11">#REF!</definedName>
    <definedName name="Cls" localSheetId="6">#REF!</definedName>
    <definedName name="Cls">#REF!</definedName>
    <definedName name="CM" localSheetId="8">#REF!</definedName>
    <definedName name="CM" localSheetId="11">#REF!</definedName>
    <definedName name="CM" localSheetId="6">#REF!</definedName>
    <definedName name="CM">#REF!</definedName>
    <definedName name="CM30W" localSheetId="8">#REF!</definedName>
    <definedName name="CM30W" localSheetId="11">#REF!</definedName>
    <definedName name="CM30W" localSheetId="6">#REF!</definedName>
    <definedName name="CM30W">#REF!</definedName>
    <definedName name="CM30WA" localSheetId="8">#REF!</definedName>
    <definedName name="CM30WA" localSheetId="11">#REF!</definedName>
    <definedName name="CM30WA" localSheetId="6">#REF!</definedName>
    <definedName name="CM30WA">#REF!</definedName>
    <definedName name="Cmat" localSheetId="8">#REF!</definedName>
    <definedName name="Cmat" localSheetId="11">#REF!</definedName>
    <definedName name="Cmat" localSheetId="6">#REF!</definedName>
    <definedName name="Cmat">#REF!</definedName>
    <definedName name="CMN" localSheetId="8">#REF!</definedName>
    <definedName name="CMN" localSheetId="11">#REF!</definedName>
    <definedName name="CMN" localSheetId="6">#REF!</definedName>
    <definedName name="CMN">#REF!</definedName>
    <definedName name="Cmo" localSheetId="8">#REF!</definedName>
    <definedName name="Cmo" localSheetId="11">#REF!</definedName>
    <definedName name="Cmo" localSheetId="6">#REF!</definedName>
    <definedName name="Cmo">#REF!</definedName>
    <definedName name="CMTOTAL" localSheetId="8">#REF!</definedName>
    <definedName name="CMTOTAL" localSheetId="11">#REF!</definedName>
    <definedName name="CMTOTAL" localSheetId="6">#REF!</definedName>
    <definedName name="CMTOTAL">#REF!</definedName>
    <definedName name="CMW" localSheetId="8">#REF!</definedName>
    <definedName name="CMW" localSheetId="11">#REF!</definedName>
    <definedName name="CMW" localSheetId="6">#REF!</definedName>
    <definedName name="CMW">#REF!</definedName>
    <definedName name="CMWA" localSheetId="8">#REF!</definedName>
    <definedName name="CMWA" localSheetId="11">#REF!</definedName>
    <definedName name="CMWA" localSheetId="6">#REF!</definedName>
    <definedName name="CMWA">#REF!</definedName>
    <definedName name="cnufvtgfdc" localSheetId="8">#REF!</definedName>
    <definedName name="cnufvtgfdc" localSheetId="11">#REF!</definedName>
    <definedName name="cnufvtgfdc" localSheetId="6">#REF!</definedName>
    <definedName name="cnufvtgfdc">#REF!</definedName>
    <definedName name="CNVDFNVN" localSheetId="8">#REF!</definedName>
    <definedName name="CNVDFNVN" localSheetId="11">#REF!</definedName>
    <definedName name="CNVDFNVN" localSheetId="6">#REF!</definedName>
    <definedName name="CNVDFNVN">#REF!</definedName>
    <definedName name="co" localSheetId="8">#REF!</definedName>
    <definedName name="co" localSheetId="11">#REF!</definedName>
    <definedName name="co" localSheetId="6">#REF!</definedName>
    <definedName name="co">#REF!</definedName>
    <definedName name="Cobertura" localSheetId="8">#REF!</definedName>
    <definedName name="Cobertura" localSheetId="11">#REF!</definedName>
    <definedName name="Cobertura" localSheetId="6">#REF!</definedName>
    <definedName name="Cobertura">#REF!</definedName>
    <definedName name="Cobertura_canal" localSheetId="8">#REF!</definedName>
    <definedName name="Cobertura_canal" localSheetId="11">#REF!</definedName>
    <definedName name="Cobertura_canal" localSheetId="6">#REF!</definedName>
    <definedName name="Cobertura_canal">#REF!</definedName>
    <definedName name="cocacola" localSheetId="8">#REF!</definedName>
    <definedName name="cocacola" localSheetId="11">#REF!</definedName>
    <definedName name="cocacola" localSheetId="6">#REF!</definedName>
    <definedName name="cocacola">#REF!</definedName>
    <definedName name="cocaina" localSheetId="8">#REF!</definedName>
    <definedName name="cocaina" localSheetId="11">#REF!</definedName>
    <definedName name="cocaina" localSheetId="6">#REF!</definedName>
    <definedName name="cocaina">#REF!</definedName>
    <definedName name="Cod" localSheetId="8">#REF!</definedName>
    <definedName name="Cod" localSheetId="11">#REF!</definedName>
    <definedName name="Cod" localSheetId="6">#REF!</definedName>
    <definedName name="Cod">#REF!</definedName>
    <definedName name="cod.1" localSheetId="8">#REF!</definedName>
    <definedName name="cod.1" localSheetId="11">#REF!</definedName>
    <definedName name="cod.1" localSheetId="6">#REF!</definedName>
    <definedName name="cod.1">#REF!</definedName>
    <definedName name="cod.2" localSheetId="8">#REF!</definedName>
    <definedName name="cod.2" localSheetId="11">#REF!</definedName>
    <definedName name="cod.2" localSheetId="6">#REF!</definedName>
    <definedName name="cod.2">#REF!</definedName>
    <definedName name="Cód.3" localSheetId="8">#REF!</definedName>
    <definedName name="Cód.3" localSheetId="11">#REF!</definedName>
    <definedName name="Cód.3" localSheetId="6">#REF!</definedName>
    <definedName name="Cód.3">#REF!</definedName>
    <definedName name="Cód.Equip." localSheetId="8">#REF!</definedName>
    <definedName name="Cód.Equip." localSheetId="11">#REF!</definedName>
    <definedName name="Cód.Equip." localSheetId="6">#REF!</definedName>
    <definedName name="Cód.Equip.">#REF!</definedName>
    <definedName name="Cod.Modal" localSheetId="8">#REF!</definedName>
    <definedName name="Cod.Modal" localSheetId="11">#REF!</definedName>
    <definedName name="Cod.Modal" localSheetId="6">#REF!</definedName>
    <definedName name="Cod.Modal">#REF!</definedName>
    <definedName name="Cód.serv." localSheetId="8">#REF!</definedName>
    <definedName name="Cód.serv." localSheetId="11">#REF!</definedName>
    <definedName name="Cód.serv." localSheetId="6">#REF!</definedName>
    <definedName name="Cód.serv.">#REF!</definedName>
    <definedName name="Codigo" localSheetId="8">#REF!</definedName>
    <definedName name="Codigo" localSheetId="11">#REF!</definedName>
    <definedName name="Codigo" localSheetId="6">#REF!</definedName>
    <definedName name="Codigo">#REF!</definedName>
    <definedName name="Código" localSheetId="8">#REF!</definedName>
    <definedName name="Código" localSheetId="11">#REF!</definedName>
    <definedName name="Código" localSheetId="6">#REF!</definedName>
    <definedName name="Código">#REF!</definedName>
    <definedName name="Código." localSheetId="8">#REF!</definedName>
    <definedName name="Código." localSheetId="11">#REF!</definedName>
    <definedName name="Código." localSheetId="6">#REF!</definedName>
    <definedName name="Código.">#REF!</definedName>
    <definedName name="CodModal" localSheetId="8">#REF!</definedName>
    <definedName name="CodModal" localSheetId="11">#REF!</definedName>
    <definedName name="CodModal" localSheetId="6">#REF!</definedName>
    <definedName name="CodModal">#REF!</definedName>
    <definedName name="COEF" localSheetId="8">#REF!</definedName>
    <definedName name="COEF" localSheetId="11">#REF!</definedName>
    <definedName name="COEF" localSheetId="6">#REF!</definedName>
    <definedName name="COEF">#REF!</definedName>
    <definedName name="COEF_LINEAR" localSheetId="8">#REF!</definedName>
    <definedName name="COEF_LINEAR" localSheetId="11">#REF!</definedName>
    <definedName name="COEF_LINEAR" localSheetId="6">#REF!</definedName>
    <definedName name="COEF_LINEAR">#REF!</definedName>
    <definedName name="Col" localSheetId="8">#REF!</definedName>
    <definedName name="Col" localSheetId="11">#REF!</definedName>
    <definedName name="Col" localSheetId="6">#REF!</definedName>
    <definedName name="Col">#REF!</definedName>
    <definedName name="coluna" localSheetId="8">#REF!</definedName>
    <definedName name="coluna" localSheetId="11">#REF!</definedName>
    <definedName name="coluna" localSheetId="6">#REF!</definedName>
    <definedName name="coluna">#REF!</definedName>
    <definedName name="COM" localSheetId="10">#REF!</definedName>
    <definedName name="COM" localSheetId="8">#REF!</definedName>
    <definedName name="com" localSheetId="11">#REF!</definedName>
    <definedName name="com" localSheetId="9">#REF!</definedName>
    <definedName name="com" localSheetId="6">#REF!</definedName>
    <definedName name="COM">#REF!</definedName>
    <definedName name="COMBUSTIVEL" localSheetId="8">#REF!</definedName>
    <definedName name="COMBUSTIVEL" localSheetId="11">#REF!</definedName>
    <definedName name="COMBUSTIVEL" localSheetId="6">#REF!</definedName>
    <definedName name="COMBUSTIVEL">#REF!</definedName>
    <definedName name="COMBUSTIVEL_10" localSheetId="8">#REF!</definedName>
    <definedName name="COMBUSTIVEL_10" localSheetId="11">#REF!</definedName>
    <definedName name="COMBUSTIVEL_10" localSheetId="6">#REF!</definedName>
    <definedName name="COMBUSTIVEL_10">#REF!</definedName>
    <definedName name="COMBUSTIVEL_11" localSheetId="8">#REF!</definedName>
    <definedName name="COMBUSTIVEL_11" localSheetId="11">#REF!</definedName>
    <definedName name="COMBUSTIVEL_11" localSheetId="6">#REF!</definedName>
    <definedName name="COMBUSTIVEL_11">#REF!</definedName>
    <definedName name="COMBUSTIVEL_12" localSheetId="8">#REF!</definedName>
    <definedName name="COMBUSTIVEL_12" localSheetId="11">#REF!</definedName>
    <definedName name="COMBUSTIVEL_12" localSheetId="6">#REF!</definedName>
    <definedName name="COMBUSTIVEL_12">#REF!</definedName>
    <definedName name="COMBUSTIVEL_13" localSheetId="8">#REF!</definedName>
    <definedName name="COMBUSTIVEL_13" localSheetId="11">#REF!</definedName>
    <definedName name="COMBUSTIVEL_13" localSheetId="6">#REF!</definedName>
    <definedName name="COMBUSTIVEL_13">#REF!</definedName>
    <definedName name="COMBUSTIVEL_14" localSheetId="8">#REF!</definedName>
    <definedName name="COMBUSTIVEL_14" localSheetId="11">#REF!</definedName>
    <definedName name="COMBUSTIVEL_14" localSheetId="6">#REF!</definedName>
    <definedName name="COMBUSTIVEL_14">#REF!</definedName>
    <definedName name="COMBUSTIVEL_15" localSheetId="8">#REF!</definedName>
    <definedName name="COMBUSTIVEL_15" localSheetId="11">#REF!</definedName>
    <definedName name="COMBUSTIVEL_15" localSheetId="6">#REF!</definedName>
    <definedName name="COMBUSTIVEL_15">#REF!</definedName>
    <definedName name="COMBUSTIVEL_16" localSheetId="8">#REF!</definedName>
    <definedName name="COMBUSTIVEL_16" localSheetId="11">#REF!</definedName>
    <definedName name="COMBUSTIVEL_16" localSheetId="6">#REF!</definedName>
    <definedName name="COMBUSTIVEL_16">#REF!</definedName>
    <definedName name="COMBUSTIVEL_17" localSheetId="8">#REF!</definedName>
    <definedName name="COMBUSTIVEL_17" localSheetId="11">#REF!</definedName>
    <definedName name="COMBUSTIVEL_17" localSheetId="6">#REF!</definedName>
    <definedName name="COMBUSTIVEL_17">#REF!</definedName>
    <definedName name="COMBUSTIVEL_18" localSheetId="8">#REF!</definedName>
    <definedName name="COMBUSTIVEL_18" localSheetId="11">#REF!</definedName>
    <definedName name="COMBUSTIVEL_18" localSheetId="6">#REF!</definedName>
    <definedName name="COMBUSTIVEL_18">#REF!</definedName>
    <definedName name="COMBUSTIVEL_2" localSheetId="8">#REF!</definedName>
    <definedName name="COMBUSTIVEL_2" localSheetId="11">#REF!</definedName>
    <definedName name="COMBUSTIVEL_2" localSheetId="6">#REF!</definedName>
    <definedName name="COMBUSTIVEL_2">#REF!</definedName>
    <definedName name="COMBUSTIVEL_5" localSheetId="8">#REF!</definedName>
    <definedName name="COMBUSTIVEL_5" localSheetId="11">#REF!</definedName>
    <definedName name="COMBUSTIVEL_5" localSheetId="6">#REF!</definedName>
    <definedName name="COMBUSTIVEL_5">#REF!</definedName>
    <definedName name="COMBUSTIVEL_6" localSheetId="8">#REF!</definedName>
    <definedName name="COMBUSTIVEL_6" localSheetId="11">#REF!</definedName>
    <definedName name="COMBUSTIVEL_6" localSheetId="6">#REF!</definedName>
    <definedName name="COMBUSTIVEL_6">#REF!</definedName>
    <definedName name="COMBUSTIVEL_7" localSheetId="8">#REF!</definedName>
    <definedName name="COMBUSTIVEL_7" localSheetId="11">#REF!</definedName>
    <definedName name="COMBUSTIVEL_7" localSheetId="6">#REF!</definedName>
    <definedName name="COMBUSTIVEL_7">#REF!</definedName>
    <definedName name="COMBUSTIVEL_8" localSheetId="8">#REF!</definedName>
    <definedName name="COMBUSTIVEL_8" localSheetId="11">#REF!</definedName>
    <definedName name="COMBUSTIVEL_8" localSheetId="6">#REF!</definedName>
    <definedName name="COMBUSTIVEL_8">#REF!</definedName>
    <definedName name="COMBUSTIVEL_9" localSheetId="8">#REF!</definedName>
    <definedName name="COMBUSTIVEL_9" localSheetId="11">#REF!</definedName>
    <definedName name="COMBUSTIVEL_9" localSheetId="6">#REF!</definedName>
    <definedName name="COMBUSTIVEL_9">#REF!</definedName>
    <definedName name="COMBUSTIVEL1" localSheetId="8">#REF!</definedName>
    <definedName name="COMBUSTIVEL1" localSheetId="11">#REF!</definedName>
    <definedName name="COMBUSTIVEL1" localSheetId="6">#REF!</definedName>
    <definedName name="COMBUSTIVEL1">#REF!</definedName>
    <definedName name="COMBUSTIVEL1_10" localSheetId="8">#REF!</definedName>
    <definedName name="COMBUSTIVEL1_10" localSheetId="11">#REF!</definedName>
    <definedName name="COMBUSTIVEL1_10" localSheetId="6">#REF!</definedName>
    <definedName name="COMBUSTIVEL1_10">#REF!</definedName>
    <definedName name="COMBUSTIVEL1_11" localSheetId="8">#REF!</definedName>
    <definedName name="COMBUSTIVEL1_11" localSheetId="11">#REF!</definedName>
    <definedName name="COMBUSTIVEL1_11" localSheetId="6">#REF!</definedName>
    <definedName name="COMBUSTIVEL1_11">#REF!</definedName>
    <definedName name="COMBUSTIVEL1_12" localSheetId="8">#REF!</definedName>
    <definedName name="COMBUSTIVEL1_12" localSheetId="11">#REF!</definedName>
    <definedName name="COMBUSTIVEL1_12" localSheetId="6">#REF!</definedName>
    <definedName name="COMBUSTIVEL1_12">#REF!</definedName>
    <definedName name="COMBUSTIVEL1_13" localSheetId="8">#REF!</definedName>
    <definedName name="COMBUSTIVEL1_13" localSheetId="11">#REF!</definedName>
    <definedName name="COMBUSTIVEL1_13" localSheetId="6">#REF!</definedName>
    <definedName name="COMBUSTIVEL1_13">#REF!</definedName>
    <definedName name="COMBUSTIVEL1_14" localSheetId="8">#REF!</definedName>
    <definedName name="COMBUSTIVEL1_14" localSheetId="11">#REF!</definedName>
    <definedName name="COMBUSTIVEL1_14" localSheetId="6">#REF!</definedName>
    <definedName name="COMBUSTIVEL1_14">#REF!</definedName>
    <definedName name="COMBUSTIVEL1_15" localSheetId="8">#REF!</definedName>
    <definedName name="COMBUSTIVEL1_15" localSheetId="11">#REF!</definedName>
    <definedName name="COMBUSTIVEL1_15" localSheetId="6">#REF!</definedName>
    <definedName name="COMBUSTIVEL1_15">#REF!</definedName>
    <definedName name="COMBUSTIVEL1_16" localSheetId="8">#REF!</definedName>
    <definedName name="COMBUSTIVEL1_16" localSheetId="11">#REF!</definedName>
    <definedName name="COMBUSTIVEL1_16" localSheetId="6">#REF!</definedName>
    <definedName name="COMBUSTIVEL1_16">#REF!</definedName>
    <definedName name="COMBUSTIVEL1_17" localSheetId="8">#REF!</definedName>
    <definedName name="COMBUSTIVEL1_17" localSheetId="11">#REF!</definedName>
    <definedName name="COMBUSTIVEL1_17" localSheetId="6">#REF!</definedName>
    <definedName name="COMBUSTIVEL1_17">#REF!</definedName>
    <definedName name="COMBUSTIVEL1_18" localSheetId="8">#REF!</definedName>
    <definedName name="COMBUSTIVEL1_18" localSheetId="11">#REF!</definedName>
    <definedName name="COMBUSTIVEL1_18" localSheetId="6">#REF!</definedName>
    <definedName name="COMBUSTIVEL1_18">#REF!</definedName>
    <definedName name="COMBUSTIVEL1_2" localSheetId="8">#REF!</definedName>
    <definedName name="COMBUSTIVEL1_2" localSheetId="11">#REF!</definedName>
    <definedName name="COMBUSTIVEL1_2" localSheetId="6">#REF!</definedName>
    <definedName name="COMBUSTIVEL1_2">#REF!</definedName>
    <definedName name="COMBUSTIVEL1_5" localSheetId="8">#REF!</definedName>
    <definedName name="COMBUSTIVEL1_5" localSheetId="11">#REF!</definedName>
    <definedName name="COMBUSTIVEL1_5" localSheetId="6">#REF!</definedName>
    <definedName name="COMBUSTIVEL1_5">#REF!</definedName>
    <definedName name="COMBUSTIVEL1_6" localSheetId="8">#REF!</definedName>
    <definedName name="COMBUSTIVEL1_6" localSheetId="11">#REF!</definedName>
    <definedName name="COMBUSTIVEL1_6" localSheetId="6">#REF!</definedName>
    <definedName name="COMBUSTIVEL1_6">#REF!</definedName>
    <definedName name="COMBUSTIVEL1_7" localSheetId="8">#REF!</definedName>
    <definedName name="COMBUSTIVEL1_7" localSheetId="11">#REF!</definedName>
    <definedName name="COMBUSTIVEL1_7" localSheetId="6">#REF!</definedName>
    <definedName name="COMBUSTIVEL1_7">#REF!</definedName>
    <definedName name="COMBUSTIVEL1_8" localSheetId="8">#REF!</definedName>
    <definedName name="COMBUSTIVEL1_8" localSheetId="11">#REF!</definedName>
    <definedName name="COMBUSTIVEL1_8" localSheetId="6">#REF!</definedName>
    <definedName name="COMBUSTIVEL1_8">#REF!</definedName>
    <definedName name="COMBUSTIVEL1_9" localSheetId="8">#REF!</definedName>
    <definedName name="COMBUSTIVEL1_9" localSheetId="11">#REF!</definedName>
    <definedName name="COMBUSTIVEL1_9" localSheetId="6">#REF!</definedName>
    <definedName name="COMBUSTIVEL1_9">#REF!</definedName>
    <definedName name="Comp" localSheetId="8">#REF!</definedName>
    <definedName name="Comp" localSheetId="11">#REF!</definedName>
    <definedName name="Comp" localSheetId="6">#REF!</definedName>
    <definedName name="Comp">#REF!</definedName>
    <definedName name="Comp_Área_Vol._2" localSheetId="8">#REF!</definedName>
    <definedName name="Comp_Área_Vol._2" localSheetId="11">#REF!</definedName>
    <definedName name="Comp_Área_Vol._2" localSheetId="6">#REF!</definedName>
    <definedName name="Comp_Área_Vol._2">#REF!</definedName>
    <definedName name="COMP034" localSheetId="8">#REF!</definedName>
    <definedName name="COMP034" localSheetId="11">#REF!</definedName>
    <definedName name="COMP034" localSheetId="6">#REF!</definedName>
    <definedName name="COMP034">#REF!</definedName>
    <definedName name="Comparativo" localSheetId="8">#REF!</definedName>
    <definedName name="Comparativo" localSheetId="11">#REF!</definedName>
    <definedName name="Comparativo" localSheetId="6">#REF!</definedName>
    <definedName name="Comparativo">#REF!</definedName>
    <definedName name="compeqp" localSheetId="8">#REF!</definedName>
    <definedName name="compeqp" localSheetId="11">#REF!</definedName>
    <definedName name="compeqp" localSheetId="6">#REF!</definedName>
    <definedName name="compeqp">#REF!</definedName>
    <definedName name="cOMPOSIÇaO" localSheetId="8">#REF!</definedName>
    <definedName name="cOMPOSIÇaO" localSheetId="11">#REF!</definedName>
    <definedName name="cOMPOSIÇaO" localSheetId="6">#REF!</definedName>
    <definedName name="cOMPOSIÇaO">#REF!</definedName>
    <definedName name="COMPOSICAORIP" localSheetId="8">#REF!</definedName>
    <definedName name="COMPOSICAORIP" localSheetId="11">#REF!</definedName>
    <definedName name="COMPOSICAORIP" localSheetId="6">#REF!</definedName>
    <definedName name="COMPOSICAORIP">#REF!</definedName>
    <definedName name="composições" localSheetId="8">#REF!</definedName>
    <definedName name="composições" localSheetId="11">#REF!</definedName>
    <definedName name="composições" localSheetId="6">#REF!</definedName>
    <definedName name="composições">#REF!</definedName>
    <definedName name="COMS" localSheetId="8">#REF!</definedName>
    <definedName name="COMS" localSheetId="11">#REF!</definedName>
    <definedName name="COMS" localSheetId="6">#REF!</definedName>
    <definedName name="COMS">#REF!</definedName>
    <definedName name="CON" localSheetId="8">#REF!</definedName>
    <definedName name="CON" localSheetId="11">#REF!</definedName>
    <definedName name="CON" localSheetId="6">#REF!</definedName>
    <definedName name="CON">#REF!</definedName>
    <definedName name="CONA" localSheetId="8">#REF!</definedName>
    <definedName name="CONA" localSheetId="11">#REF!</definedName>
    <definedName name="CONA" localSheetId="6">#REF!</definedName>
    <definedName name="CONA">#REF!</definedName>
    <definedName name="CONC_EMI_19" localSheetId="8">#REF!</definedName>
    <definedName name="CONC_EMI_19" localSheetId="11">#REF!</definedName>
    <definedName name="CONC_EMI_19" localSheetId="6">#REF!</definedName>
    <definedName name="CONC_EMI_19">#REF!</definedName>
    <definedName name="CONCATENAR" localSheetId="8" hidden="1">CONCATENATE(#REF!," ",#REF!)</definedName>
    <definedName name="CONCATENAR" localSheetId="11">#REF!</definedName>
    <definedName name="CONCATENAR" localSheetId="9">#REF!</definedName>
    <definedName name="CONCATENAR" localSheetId="6">#REF!</definedName>
    <definedName name="CONCATENAR" hidden="1">CONCATENATE(#REF!," ",#REF!)</definedName>
    <definedName name="concorrentes" localSheetId="10" hidden="1">{#N/A,#N/A,FALSE,"Cronograma";#N/A,#N/A,FALSE,"Cronogr. 2"}</definedName>
    <definedName name="concorrentes" localSheetId="8" hidden="1">{#N/A,#N/A,FALSE,"Cronograma";#N/A,#N/A,FALSE,"Cronogr. 2"}</definedName>
    <definedName name="concorrentes" localSheetId="11" hidden="1">{#N/A,#N/A,FALSE,"Cronograma";#N/A,#N/A,FALSE,"Cronogr. 2"}</definedName>
    <definedName name="concorrentes" localSheetId="9">{#N/A,#N/A,FALSE,"Cronograma";#N/A,#N/A,FALSE,"Cronogr. 2"}</definedName>
    <definedName name="concorrentes" localSheetId="6">{#N/A,#N/A,FALSE,"Cronograma";#N/A,#N/A,FALSE,"Cronogr. 2"}</definedName>
    <definedName name="concorrentes" hidden="1">{#N/A,#N/A,FALSE,"Cronograma";#N/A,#N/A,FALSE,"Cronogr. 2"}</definedName>
    <definedName name="COND" localSheetId="8">#REF!</definedName>
    <definedName name="COND" localSheetId="11">#REF!</definedName>
    <definedName name="COND" localSheetId="6">#REF!</definedName>
    <definedName name="COND">#REF!</definedName>
    <definedName name="CONDUTORES" localSheetId="8">#REF!</definedName>
    <definedName name="CONDUTORES" localSheetId="11">#REF!</definedName>
    <definedName name="CONDUTORES" localSheetId="6">#REF!</definedName>
    <definedName name="CONDUTORES">#REF!</definedName>
    <definedName name="CONE" localSheetId="8">#REF!</definedName>
    <definedName name="CONE" localSheetId="11">#REF!</definedName>
    <definedName name="CONE" localSheetId="6">#REF!</definedName>
    <definedName name="CONE">#REF!</definedName>
    <definedName name="Cons" localSheetId="8">#REF!</definedName>
    <definedName name="Cons" localSheetId="11">#REF!</definedName>
    <definedName name="Cons" localSheetId="6">#REF!</definedName>
    <definedName name="Cons">#REF!</definedName>
    <definedName name="CONS1" localSheetId="8">#REF!</definedName>
    <definedName name="CONS1" localSheetId="11">#REF!</definedName>
    <definedName name="CONS1" localSheetId="6">#REF!</definedName>
    <definedName name="CONS1">#REF!</definedName>
    <definedName name="CONSUMO" localSheetId="8">#REF!</definedName>
    <definedName name="CONSUMO" localSheetId="11">#REF!</definedName>
    <definedName name="CONSUMO" localSheetId="6">#REF!</definedName>
    <definedName name="CONSUMO">#REF!</definedName>
    <definedName name="consumo.2" localSheetId="8">#REF!</definedName>
    <definedName name="consumo.2" localSheetId="11">#REF!</definedName>
    <definedName name="consumo.2" localSheetId="6">#REF!</definedName>
    <definedName name="consumo.2">#REF!</definedName>
    <definedName name="CONSUMO_10" localSheetId="8">#REF!</definedName>
    <definedName name="CONSUMO_10" localSheetId="11">#REF!</definedName>
    <definedName name="CONSUMO_10" localSheetId="6">#REF!</definedName>
    <definedName name="CONSUMO_10">#REF!</definedName>
    <definedName name="CONSUMO_11" localSheetId="8">#REF!</definedName>
    <definedName name="CONSUMO_11" localSheetId="11">#REF!</definedName>
    <definedName name="CONSUMO_11" localSheetId="6">#REF!</definedName>
    <definedName name="CONSUMO_11">#REF!</definedName>
    <definedName name="CONSUMO_12" localSheetId="8">#REF!</definedName>
    <definedName name="CONSUMO_12" localSheetId="11">#REF!</definedName>
    <definedName name="CONSUMO_12" localSheetId="6">#REF!</definedName>
    <definedName name="CONSUMO_12">#REF!</definedName>
    <definedName name="CONSUMO_13" localSheetId="8">#REF!</definedName>
    <definedName name="CONSUMO_13" localSheetId="11">#REF!</definedName>
    <definedName name="CONSUMO_13" localSheetId="6">#REF!</definedName>
    <definedName name="CONSUMO_13">#REF!</definedName>
    <definedName name="CONSUMO_14" localSheetId="8">#REF!</definedName>
    <definedName name="CONSUMO_14" localSheetId="11">#REF!</definedName>
    <definedName name="CONSUMO_14" localSheetId="6">#REF!</definedName>
    <definedName name="CONSUMO_14">#REF!</definedName>
    <definedName name="CONSUMO_15" localSheetId="8">#REF!</definedName>
    <definedName name="CONSUMO_15" localSheetId="11">#REF!</definedName>
    <definedName name="CONSUMO_15" localSheetId="6">#REF!</definedName>
    <definedName name="CONSUMO_15">#REF!</definedName>
    <definedName name="CONSUMO_16" localSheetId="8">#REF!</definedName>
    <definedName name="CONSUMO_16" localSheetId="11">#REF!</definedName>
    <definedName name="CONSUMO_16" localSheetId="6">#REF!</definedName>
    <definedName name="CONSUMO_16">#REF!</definedName>
    <definedName name="CONSUMO_17" localSheetId="8">#REF!</definedName>
    <definedName name="CONSUMO_17" localSheetId="11">#REF!</definedName>
    <definedName name="CONSUMO_17" localSheetId="6">#REF!</definedName>
    <definedName name="CONSUMO_17">#REF!</definedName>
    <definedName name="CONSUMO_18" localSheetId="8">#REF!</definedName>
    <definedName name="CONSUMO_18" localSheetId="11">#REF!</definedName>
    <definedName name="CONSUMO_18" localSheetId="6">#REF!</definedName>
    <definedName name="CONSUMO_18">#REF!</definedName>
    <definedName name="CONSUMO_2" localSheetId="8">#REF!</definedName>
    <definedName name="CONSUMO_2" localSheetId="11">#REF!</definedName>
    <definedName name="CONSUMO_2" localSheetId="6">#REF!</definedName>
    <definedName name="CONSUMO_2">#REF!</definedName>
    <definedName name="CONSUMO_5" localSheetId="8">#REF!</definedName>
    <definedName name="CONSUMO_5" localSheetId="11">#REF!</definedName>
    <definedName name="CONSUMO_5" localSheetId="6">#REF!</definedName>
    <definedName name="CONSUMO_5">#REF!</definedName>
    <definedName name="CONSUMO_9" localSheetId="8">#REF!</definedName>
    <definedName name="CONSUMO_9" localSheetId="11">#REF!</definedName>
    <definedName name="CONSUMO_9" localSheetId="6">#REF!</definedName>
    <definedName name="CONSUMO_9">#REF!</definedName>
    <definedName name="consumo2" localSheetId="8">#REF!</definedName>
    <definedName name="consumo2" localSheetId="11">#REF!</definedName>
    <definedName name="consumo2" localSheetId="6">#REF!</definedName>
    <definedName name="consumo2">#REF!</definedName>
    <definedName name="Consumodemateriais" localSheetId="8">#REF!</definedName>
    <definedName name="Consumodemateriais" localSheetId="11">#REF!</definedName>
    <definedName name="Consumodemateriais" localSheetId="6">#REF!</definedName>
    <definedName name="Consumodemateriais">#REF!</definedName>
    <definedName name="Consumodemateriais___0" localSheetId="8">#REF!</definedName>
    <definedName name="Consumodemateriais___0" localSheetId="11">#REF!</definedName>
    <definedName name="Consumodemateriais___0" localSheetId="6">#REF!</definedName>
    <definedName name="Consumodemateriais___0">#REF!</definedName>
    <definedName name="Consumodemateriais_11" localSheetId="8">#REF!</definedName>
    <definedName name="Consumodemateriais_11" localSheetId="11">#REF!</definedName>
    <definedName name="Consumodemateriais_11" localSheetId="6">#REF!</definedName>
    <definedName name="Consumodemateriais_11">#REF!</definedName>
    <definedName name="Consumodemateriais_15" localSheetId="8">#REF!</definedName>
    <definedName name="Consumodemateriais_15" localSheetId="11">#REF!</definedName>
    <definedName name="Consumodemateriais_15" localSheetId="6">#REF!</definedName>
    <definedName name="Consumodemateriais_15">#REF!</definedName>
    <definedName name="Consumodemateriais_16" localSheetId="8">#REF!</definedName>
    <definedName name="Consumodemateriais_16" localSheetId="11">#REF!</definedName>
    <definedName name="Consumodemateriais_16" localSheetId="6">#REF!</definedName>
    <definedName name="Consumodemateriais_16">#REF!</definedName>
    <definedName name="Consumodemateriais_17" localSheetId="8">#REF!</definedName>
    <definedName name="Consumodemateriais_17" localSheetId="11">#REF!</definedName>
    <definedName name="Consumodemateriais_17" localSheetId="6">#REF!</definedName>
    <definedName name="Consumodemateriais_17">#REF!</definedName>
    <definedName name="Consumodemateriais_18" localSheetId="8">#REF!</definedName>
    <definedName name="Consumodemateriais_18" localSheetId="11">#REF!</definedName>
    <definedName name="Consumodemateriais_18" localSheetId="6">#REF!</definedName>
    <definedName name="Consumodemateriais_18">#REF!</definedName>
    <definedName name="Consumodemateriais_6" localSheetId="8">#REF!</definedName>
    <definedName name="Consumodemateriais_6" localSheetId="11">#REF!</definedName>
    <definedName name="Consumodemateriais_6" localSheetId="6">#REF!</definedName>
    <definedName name="Consumodemateriais_6">#REF!</definedName>
    <definedName name="Consumodemateriais_9" localSheetId="8">#REF!</definedName>
    <definedName name="Consumodemateriais_9" localSheetId="11">#REF!</definedName>
    <definedName name="Consumodemateriais_9" localSheetId="6">#REF!</definedName>
    <definedName name="Consumodemateriais_9">#REF!</definedName>
    <definedName name="CONT" localSheetId="8">#REF!</definedName>
    <definedName name="CONT" localSheetId="11">#REF!</definedName>
    <definedName name="CONT" localSheetId="6">#REF!</definedName>
    <definedName name="CONT">#REF!</definedName>
    <definedName name="CONT_CANTEIRO" localSheetId="8">#REF!</definedName>
    <definedName name="CONT_CANTEIRO" localSheetId="11">#REF!</definedName>
    <definedName name="CONT_CANTEIRO" localSheetId="6">#REF!</definedName>
    <definedName name="CONT_CANTEIRO">#REF!</definedName>
    <definedName name="CONTA" localSheetId="8">#REF!</definedName>
    <definedName name="CONTA" localSheetId="11">#REF!</definedName>
    <definedName name="CONTA" localSheetId="6">#REF!</definedName>
    <definedName name="CONTA">#REF!</definedName>
    <definedName name="cópia" localSheetId="8">#REF!</definedName>
    <definedName name="cópia" localSheetId="11">#REF!</definedName>
    <definedName name="cópia" localSheetId="6">#REF!</definedName>
    <definedName name="cópia">#REF!</definedName>
    <definedName name="COR" localSheetId="8">#REF!</definedName>
    <definedName name="COR" localSheetId="11">#REF!</definedName>
    <definedName name="COR" localSheetId="6">#REF!</definedName>
    <definedName name="COR">#REF!</definedName>
    <definedName name="corte" localSheetId="8">#REF!</definedName>
    <definedName name="corte" localSheetId="11">#REF!</definedName>
    <definedName name="corte" localSheetId="6">#REF!</definedName>
    <definedName name="corte">#REF!</definedName>
    <definedName name="COTAÇÃO" localSheetId="8">#REF!</definedName>
    <definedName name="COTAÇÃO" localSheetId="11">#REF!</definedName>
    <definedName name="COTAÇÃO" localSheetId="6">#REF!</definedName>
    <definedName name="COTAÇÃO">#REF!</definedName>
    <definedName name="COTAS" localSheetId="8">#REF!</definedName>
    <definedName name="COTAS" localSheetId="11">#REF!</definedName>
    <definedName name="COTAS" localSheetId="6">#REF!</definedName>
    <definedName name="COTAS">#REF!</definedName>
    <definedName name="CPAV" localSheetId="8">#REF!</definedName>
    <definedName name="CPAV" localSheetId="11">#REF!</definedName>
    <definedName name="CPAV" localSheetId="6">#REF!</definedName>
    <definedName name="CPAV">#REF!</definedName>
    <definedName name="CpuAux" localSheetId="8">#REF!</definedName>
    <definedName name="CpuAux" localSheetId="11">#REF!</definedName>
    <definedName name="CpuAux" localSheetId="6">#REF!</definedName>
    <definedName name="CpuAux">#REF!</definedName>
    <definedName name="CPUBET" localSheetId="8">#REF!</definedName>
    <definedName name="CPUBET" localSheetId="11">#REF!</definedName>
    <definedName name="CPUBET" localSheetId="6">#REF!</definedName>
    <definedName name="CPUBET">#REF!</definedName>
    <definedName name="CPUOAC" localSheetId="8">#REF!</definedName>
    <definedName name="CPUOAC" localSheetId="11">#REF!</definedName>
    <definedName name="CPUOAC" localSheetId="6">#REF!</definedName>
    <definedName name="CPUOAC">#REF!</definedName>
    <definedName name="CPUOAE" localSheetId="8">#REF!</definedName>
    <definedName name="CPUOAE" localSheetId="11">#REF!</definedName>
    <definedName name="CPUOAE" localSheetId="6">#REF!</definedName>
    <definedName name="CPUOAE">#REF!</definedName>
    <definedName name="CPUPAV" localSheetId="8">#REF!</definedName>
    <definedName name="CPUPAV" localSheetId="11">#REF!</definedName>
    <definedName name="CPUPAV" localSheetId="6">#REF!</definedName>
    <definedName name="CPUPAV">#REF!</definedName>
    <definedName name="CPUs" localSheetId="8">#REF!</definedName>
    <definedName name="CPUs" localSheetId="11">#REF!</definedName>
    <definedName name="CPUs" localSheetId="6">#REF!</definedName>
    <definedName name="CPUs">#REF!</definedName>
    <definedName name="CPUSERCOMPL" localSheetId="8">#REF!</definedName>
    <definedName name="CPUSERCOMPL" localSheetId="11">#REF!</definedName>
    <definedName name="CPUSERCOMPL" localSheetId="6">#REF!</definedName>
    <definedName name="CPUSERCOMPL">#REF!</definedName>
    <definedName name="CPUSIN" localSheetId="8">#REF!</definedName>
    <definedName name="CPUSIN" localSheetId="11">#REF!</definedName>
    <definedName name="CPUSIN" localSheetId="6">#REF!</definedName>
    <definedName name="CPUSIN">#REF!</definedName>
    <definedName name="CPUTER" localSheetId="8">#REF!</definedName>
    <definedName name="CPUTER" localSheetId="11">#REF!</definedName>
    <definedName name="CPUTER" localSheetId="6">#REF!</definedName>
    <definedName name="CPUTER">#REF!</definedName>
    <definedName name="CPUVEIC" localSheetId="8">#REF!</definedName>
    <definedName name="CPUVEIC" localSheetId="11">#REF!</definedName>
    <definedName name="CPUVEIC" localSheetId="6">#REF!</definedName>
    <definedName name="CPUVEIC">#REF!</definedName>
    <definedName name="creaFiscal" localSheetId="8">#REF!</definedName>
    <definedName name="creaFiscal" localSheetId="11">#REF!</definedName>
    <definedName name="creaFiscal" localSheetId="6">#REF!</definedName>
    <definedName name="creaFiscal">#REF!</definedName>
    <definedName name="creaPLE" localSheetId="8">#REF!</definedName>
    <definedName name="creaPLE" localSheetId="11">#REF!</definedName>
    <definedName name="creaPLE" localSheetId="6">#REF!</definedName>
    <definedName name="creaPLE">#REF!</definedName>
    <definedName name="CRETBVTYBT" localSheetId="8">#REF!</definedName>
    <definedName name="CRETBVTYBT" localSheetId="11">#REF!</definedName>
    <definedName name="CRETBVTYBT" localSheetId="6">#REF!</definedName>
    <definedName name="CRETBVTYBT">#REF!</definedName>
    <definedName name="CRETRBRTTR" localSheetId="8">#REF!</definedName>
    <definedName name="CRETRBRTTR" localSheetId="11">#REF!</definedName>
    <definedName name="CRETRBRTTR" localSheetId="6">#REF!</definedName>
    <definedName name="CRETRBRTTR">#REF!</definedName>
    <definedName name="CRETRBVTBR" localSheetId="8">#REF!</definedName>
    <definedName name="CRETRBVTBR" localSheetId="11">#REF!</definedName>
    <definedName name="CRETRBVTBR" localSheetId="6">#REF!</definedName>
    <definedName name="CRETRBVTBR">#REF!</definedName>
    <definedName name="CRI" localSheetId="8">#REF!</definedName>
    <definedName name="CRI" localSheetId="11">#REF!</definedName>
    <definedName name="CRI" localSheetId="6">#REF!</definedName>
    <definedName name="CRI">#REF!</definedName>
    <definedName name="CRIT" localSheetId="8">#REF!</definedName>
    <definedName name="CRIT" localSheetId="11">#REF!</definedName>
    <definedName name="CRIT" localSheetId="6">#REF!</definedName>
    <definedName name="CRIT">#REF!</definedName>
    <definedName name="_xlnm.Criteria" localSheetId="10">#REF!</definedName>
    <definedName name="_xlnm.Criteria" localSheetId="8">#REF!</definedName>
    <definedName name="_xlnm.Criteria" localSheetId="11">#REF!</definedName>
    <definedName name="_xlnm.Criteria" localSheetId="9">#REF!</definedName>
    <definedName name="_xlnm.Criteria" localSheetId="6">#REF!</definedName>
    <definedName name="_xlnm.Criteria">#REF!</definedName>
    <definedName name="CRITERIOS2" localSheetId="10">#REF!</definedName>
    <definedName name="CRITERIOS2" localSheetId="8">#REF!</definedName>
    <definedName name="CRITERIOS2" localSheetId="11">#REF!</definedName>
    <definedName name="CRITERIOS2" localSheetId="9">#REF!</definedName>
    <definedName name="CRITERIOS2" localSheetId="6">#REF!</definedName>
    <definedName name="CRITERIOS2">#REF!</definedName>
    <definedName name="Cron" localSheetId="8">#REF!</definedName>
    <definedName name="Cron" localSheetId="11">#REF!</definedName>
    <definedName name="Cron" localSheetId="6">#REF!</definedName>
    <definedName name="Cron">#REF!</definedName>
    <definedName name="cron." localSheetId="8">#REF!</definedName>
    <definedName name="cron." localSheetId="11">#REF!</definedName>
    <definedName name="cron." localSheetId="6">#REF!</definedName>
    <definedName name="cron.">#REF!</definedName>
    <definedName name="crono" localSheetId="8">#REF!</definedName>
    <definedName name="crono" localSheetId="11">#REF!</definedName>
    <definedName name="crono" localSheetId="6">#REF!</definedName>
    <definedName name="crono">#REF!</definedName>
    <definedName name="CRONO.LinhasNecessarias" localSheetId="10" hidden="1">COUNTIF(#REF!,"Manual")+COUNTIF(#REF!,"SemiAuto")+COUNT(ORÇAMENTO.ListaCrono)</definedName>
    <definedName name="CRONO.LinhasNecessarias" localSheetId="8" hidden="1">COUNTIF(#REF!,"Manual")+COUNTIF(#REF!,"SemiAuto")+COUNT('BDI_EDIFICACOES_20,50%_SEM'!ORÇAMENTO.ListaCrono)</definedName>
    <definedName name="CRONO.LinhasNecessarias" localSheetId="11" hidden="1">COUNTIF(#REF!,"Manual")+COUNTIF(#REF!,"SemiAuto")+COUNT(ORÇAMENTO.ListaCrono)</definedName>
    <definedName name="CRONO.LinhasNecessarias" hidden="1">COUNTIF(#REF!,"Manual")+COUNTIF(#REF!,"SemiAuto")+COUNT(ORÇAMENTO.ListaCrono)</definedName>
    <definedName name="CRONO.MaxParc" localSheetId="8" hidden="1">#REF!+#REF!</definedName>
    <definedName name="CRONO.MaxParc" localSheetId="11">#REF!</definedName>
    <definedName name="CRONO.MaxParc" localSheetId="9">#REF!</definedName>
    <definedName name="CRONO.MaxParc" localSheetId="6">#REF!</definedName>
    <definedName name="CRONO.MaxParc" hidden="1">#REF!+#REF!</definedName>
    <definedName name="CRONO.NivelExibicao" localSheetId="8" hidden="1">#REF!</definedName>
    <definedName name="CRONO.NivelExibicao" hidden="1">#REF!</definedName>
    <definedName name="CRONO.ParcelaFinal" localSheetId="8" hidden="1">MATCH(100%,#REF!,0)</definedName>
    <definedName name="CRONO.ParcelaFinal" hidden="1">MATCH(100%,#REF!,0)</definedName>
    <definedName name="CRONOGRAMA" localSheetId="8">#REF!</definedName>
    <definedName name="Cronograma" localSheetId="11">#REF!</definedName>
    <definedName name="Cronograma" localSheetId="9">#REF!</definedName>
    <definedName name="Cronograma" localSheetId="6">#REF!</definedName>
    <definedName name="CRONOGRAMA">#REF!</definedName>
    <definedName name="Cronograma.MesesQuadro" localSheetId="10">#N/A</definedName>
    <definedName name="Cronograma.MesesQuadro" localSheetId="8">#N/A</definedName>
    <definedName name="Cronograma.MesesQuadro" localSheetId="11">COUNTA(OFFSET(COMP_ENCARGOS_SOCIAIS_SEM_D!Cronograma,0,0,,1))*4</definedName>
    <definedName name="Cronograma.MesesQuadro" localSheetId="9">COUNTA(OFFSET('CRONOGRAMA FISICO FINANCEIRO'!Cronograma,0,0,,1))*4</definedName>
    <definedName name="Cronograma.MesesQuadro" localSheetId="6">COUNTA(OFFSET('MC - CRECHE 10 SALAS RASA'!Cronograma,0,0,,1))*4</definedName>
    <definedName name="Cronograma.MesesQuadro">COUNTA(OFFSET('CRONOGRAMA FISICO FINANCEIRO'!Cronograma,0,0,,1))*4</definedName>
    <definedName name="Cronograma.NumPeríodos" localSheetId="10">MAX(Cronograma.Períodos)</definedName>
    <definedName name="Cronograma.NumPeríodos" localSheetId="8">MAX('BDI_EDIFICACOES_20,50%_SEM'!Cronograma.Períodos)</definedName>
    <definedName name="Cronograma.NumPeríodos" localSheetId="11">MAX(COMP_ENCARGOS_SOCIAIS_SEM_D!Cronograma.Períodos)</definedName>
    <definedName name="Cronograma.NumPeríodos" localSheetId="9">MAX(Cronograma.Períodos)</definedName>
    <definedName name="Cronograma.NumPeríodos" localSheetId="6">MAX('MC - CRECHE 10 SALAS RASA'!Cronograma.Períodos)</definedName>
    <definedName name="Cronograma.NumPeríodos">MAX(Cronograma.Períodos)</definedName>
    <definedName name="Cronograma.Períodos" localSheetId="8">OFFSET(#REF!,1,0):OFFSET(#REF!,-1,0)</definedName>
    <definedName name="Cronograma.Períodos" localSheetId="11">OFFSET(#REF!,1,0):OFFSET(#REF!,-1,0)</definedName>
    <definedName name="Cronograma.Períodos" localSheetId="6">OFFSET(#REF!,1,0):OFFSET(#REF!,-1,0)</definedName>
    <definedName name="Cronograma.Períodos">OFFSET(#REF!,1,0):OFFSET(#REF!,-1,0)</definedName>
    <definedName name="CRONOPLE.Erro" localSheetId="8" hidden="1">#REF!</definedName>
    <definedName name="CRONOPLE.Erro" hidden="1">#REF!</definedName>
    <definedName name="CRONOPLE.ValorDoEvento" localSheetId="8" hidden="1">SUMIF(#REF!,#REF!,OFFSET(#REF!,0,#REF!))</definedName>
    <definedName name="CRONOPLE.ValorDoEvento" hidden="1">SUMIF(#REF!,#REF!,OFFSET(#REF!,0,#REF!))</definedName>
    <definedName name="CronoPrev" localSheetId="8">OFFSET(#REF!,1,0):OFFSET(#REF!,-1,0)</definedName>
    <definedName name="CronoPrev" localSheetId="11">OFFSET(#REF!,1,0):OFFSET(#REF!,-1,0)</definedName>
    <definedName name="CronoPrev" localSheetId="6">OFFSET(#REF!,1,0):OFFSET(#REF!,-1,0)</definedName>
    <definedName name="CronoPrev">OFFSET(#REF!,1,0):OFFSET(#REF!,-1,0)</definedName>
    <definedName name="Croquiiii" localSheetId="8">#REF!</definedName>
    <definedName name="Croquiiii" localSheetId="11">#REF!</definedName>
    <definedName name="Croquiiii" localSheetId="6">#REF!</definedName>
    <definedName name="Croquiiii">#REF!</definedName>
    <definedName name="Croquiiii_38" localSheetId="8">#REF!</definedName>
    <definedName name="Croquiiii_38" localSheetId="11">#REF!</definedName>
    <definedName name="Croquiiii_38" localSheetId="6">#REF!</definedName>
    <definedName name="Croquiiii_38">#REF!</definedName>
    <definedName name="CRTBRBTY" localSheetId="8">#REF!</definedName>
    <definedName name="CRTBRBTY" localSheetId="11">#REF!</definedName>
    <definedName name="CRTBRBTY" localSheetId="6">#REF!</definedName>
    <definedName name="CRTBRBTY">#REF!</definedName>
    <definedName name="CRTBRTBTY" localSheetId="8">#REF!</definedName>
    <definedName name="CRTBRTBTY" localSheetId="11">#REF!</definedName>
    <definedName name="CRTBRTBTY" localSheetId="6">#REF!</definedName>
    <definedName name="CRTBRTBTY">#REF!</definedName>
    <definedName name="CRTBRTBYT" localSheetId="8">#REF!</definedName>
    <definedName name="CRTBRTBYT" localSheetId="11">#REF!</definedName>
    <definedName name="CRTBRTBYT" localSheetId="6">#REF!</definedName>
    <definedName name="CRTBRTBYT">#REF!</definedName>
    <definedName name="CRTBRTCTRVT" localSheetId="8">#REF!</definedName>
    <definedName name="CRTBRTCTRVT" localSheetId="11">#REF!</definedName>
    <definedName name="CRTBRTCTRVT" localSheetId="6">#REF!</definedName>
    <definedName name="CRTBRTCTRVT">#REF!</definedName>
    <definedName name="CRTRBTBYTRFCR" localSheetId="8">#REF!</definedName>
    <definedName name="CRTRBTBYTRFCR" localSheetId="11">#REF!</definedName>
    <definedName name="CRTRBTBYTRFCR" localSheetId="6">#REF!</definedName>
    <definedName name="CRTRBTBYTRFCR">#REF!</definedName>
    <definedName name="CRTRBTR" localSheetId="8">#REF!</definedName>
    <definedName name="CRTRBTR" localSheetId="11">#REF!</definedName>
    <definedName name="CRTRBTR" localSheetId="6">#REF!</definedName>
    <definedName name="CRTRBTR">#REF!</definedName>
    <definedName name="CRTRBYTY" localSheetId="8">#REF!</definedName>
    <definedName name="CRTRBYTY" localSheetId="11">#REF!</definedName>
    <definedName name="CRTRBYTY" localSheetId="6">#REF!</definedName>
    <definedName name="CRTRBYTY">#REF!</definedName>
    <definedName name="CRTVCR" localSheetId="8">#REF!</definedName>
    <definedName name="CRTVCR" localSheetId="11">#REF!</definedName>
    <definedName name="CRTVCR" localSheetId="6">#REF!</definedName>
    <definedName name="CRTVCR">#REF!</definedName>
    <definedName name="CRTVRVTRTBRTB" localSheetId="8">#REF!</definedName>
    <definedName name="CRTVRVTRTBRTB" localSheetId="11">#REF!</definedName>
    <definedName name="CRTVRVTRTBRTB" localSheetId="6">#REF!</definedName>
    <definedName name="CRTVRVTRTBRTB">#REF!</definedName>
    <definedName name="CRVBRBGT" localSheetId="8">#REF!</definedName>
    <definedName name="CRVBRBGT" localSheetId="11">#REF!</definedName>
    <definedName name="CRVBRBGT" localSheetId="6">#REF!</definedName>
    <definedName name="CRVBRBGT">#REF!</definedName>
    <definedName name="cs_2" localSheetId="8">#REF!</definedName>
    <definedName name="cs_2" localSheetId="11">#REF!</definedName>
    <definedName name="cs_2" localSheetId="6">#REF!</definedName>
    <definedName name="cs_2">#REF!</definedName>
    <definedName name="CS110PI" localSheetId="8">#REF!</definedName>
    <definedName name="CS110PI" localSheetId="11">#REF!</definedName>
    <definedName name="CS110PI" localSheetId="6">#REF!</definedName>
    <definedName name="CS110PI">#REF!</definedName>
    <definedName name="CS110PI_2" localSheetId="8">#REF!</definedName>
    <definedName name="CS110PI_2" localSheetId="11">#REF!</definedName>
    <definedName name="CS110PI_2" localSheetId="6">#REF!</definedName>
    <definedName name="CS110PI_2">#REF!</definedName>
    <definedName name="CS110R" localSheetId="8">#REF!</definedName>
    <definedName name="CS110R" localSheetId="11">#REF!</definedName>
    <definedName name="CS110R" localSheetId="6">#REF!</definedName>
    <definedName name="CS110R">#REF!</definedName>
    <definedName name="CS110R_2" localSheetId="8">#REF!</definedName>
    <definedName name="CS110R_2" localSheetId="11">#REF!</definedName>
    <definedName name="CS110R_2" localSheetId="6">#REF!</definedName>
    <definedName name="CS110R_2">#REF!</definedName>
    <definedName name="CS316PI" localSheetId="8">#REF!</definedName>
    <definedName name="CS316PI" localSheetId="11">#REF!</definedName>
    <definedName name="CS316PI" localSheetId="6">#REF!</definedName>
    <definedName name="CS316PI">#REF!</definedName>
    <definedName name="CS316PI_2" localSheetId="8">#REF!</definedName>
    <definedName name="CS316PI_2" localSheetId="11">#REF!</definedName>
    <definedName name="CS316PI_2" localSheetId="6">#REF!</definedName>
    <definedName name="CS316PI_2">#REF!</definedName>
    <definedName name="CS316R" localSheetId="8">#REF!</definedName>
    <definedName name="CS316R" localSheetId="11">#REF!</definedName>
    <definedName name="CS316R" localSheetId="6">#REF!</definedName>
    <definedName name="CS316R">#REF!</definedName>
    <definedName name="CS316R_2" localSheetId="8">#REF!</definedName>
    <definedName name="CS316R_2" localSheetId="11">#REF!</definedName>
    <definedName name="CS316R_2" localSheetId="6">#REF!</definedName>
    <definedName name="CS316R_2">#REF!</definedName>
    <definedName name="CS423PI" localSheetId="8">#REF!</definedName>
    <definedName name="CS423PI" localSheetId="11">#REF!</definedName>
    <definedName name="CS423PI" localSheetId="6">#REF!</definedName>
    <definedName name="CS423PI">#REF!</definedName>
    <definedName name="CS423PI_2" localSheetId="8">#REF!</definedName>
    <definedName name="CS423PI_2" localSheetId="11">#REF!</definedName>
    <definedName name="CS423PI_2" localSheetId="6">#REF!</definedName>
    <definedName name="CS423PI_2">#REF!</definedName>
    <definedName name="CS423R" localSheetId="8">#REF!</definedName>
    <definedName name="CS423R" localSheetId="11">#REF!</definedName>
    <definedName name="CS423R" localSheetId="6">#REF!</definedName>
    <definedName name="CS423R">#REF!</definedName>
    <definedName name="CS423R_2" localSheetId="8">#REF!</definedName>
    <definedName name="CS423R_2" localSheetId="11">#REF!</definedName>
    <definedName name="CS423R_2" localSheetId="6">#REF!</definedName>
    <definedName name="CS423R_2">#REF!</definedName>
    <definedName name="CSA" localSheetId="8">#REF!</definedName>
    <definedName name="CSA" localSheetId="11">#REF!</definedName>
    <definedName name="CSA" localSheetId="6">#REF!</definedName>
    <definedName name="CSA">#REF!</definedName>
    <definedName name="CST" localSheetId="8">#REF!</definedName>
    <definedName name="CST" localSheetId="11">#REF!</definedName>
    <definedName name="CST" localSheetId="6">#REF!</definedName>
    <definedName name="CST">#REF!</definedName>
    <definedName name="CSV" localSheetId="8">#REF!</definedName>
    <definedName name="CSV" localSheetId="11">#REF!</definedName>
    <definedName name="CSV" localSheetId="6">#REF!</definedName>
    <definedName name="CSV">#REF!</definedName>
    <definedName name="CT" localSheetId="8">#REF!</definedName>
    <definedName name="CT" localSheetId="11">#REF!</definedName>
    <definedName name="CT" localSheetId="6">#REF!</definedName>
    <definedName name="CT">#REF!</definedName>
    <definedName name="ctrvbyb" localSheetId="8">#REF!</definedName>
    <definedName name="ctrvbyb" localSheetId="11">#REF!</definedName>
    <definedName name="ctrvbyb" localSheetId="6">#REF!</definedName>
    <definedName name="ctrvbyb">#REF!</definedName>
    <definedName name="CU" localSheetId="8">#REF!</definedName>
    <definedName name="CU" localSheetId="11">#REF!</definedName>
    <definedName name="CU" localSheetId="6">#REF!</definedName>
    <definedName name="CU">#REF!</definedName>
    <definedName name="CUN" localSheetId="8">#REF!</definedName>
    <definedName name="CUN" localSheetId="11">#REF!</definedName>
    <definedName name="CUN" localSheetId="6">#REF!</definedName>
    <definedName name="CUN">#REF!</definedName>
    <definedName name="CunEq" localSheetId="8">#REF!</definedName>
    <definedName name="CunEq" localSheetId="11">#REF!</definedName>
    <definedName name="CunEq" localSheetId="6">#REF!</definedName>
    <definedName name="CunEq">#REF!</definedName>
    <definedName name="CunMo" localSheetId="8">#REF!</definedName>
    <definedName name="CunMo" localSheetId="11">#REF!</definedName>
    <definedName name="CunMo" localSheetId="6">#REF!</definedName>
    <definedName name="CunMo">#REF!</definedName>
    <definedName name="CunMp" localSheetId="8">#REF!</definedName>
    <definedName name="CunMp" localSheetId="11">#REF!</definedName>
    <definedName name="CunMp" localSheetId="6">#REF!</definedName>
    <definedName name="CunMp">#REF!</definedName>
    <definedName name="CURRENCY" localSheetId="8">#REF!</definedName>
    <definedName name="CURRENCY" localSheetId="11">#REF!</definedName>
    <definedName name="CURRENCY" localSheetId="6">#REF!</definedName>
    <definedName name="CURRENCY">#REF!</definedName>
    <definedName name="CURRENCYY" localSheetId="8">#REF!</definedName>
    <definedName name="CURRENCYY" localSheetId="11">#REF!</definedName>
    <definedName name="CURRENCYY" localSheetId="6">#REF!</definedName>
    <definedName name="CURRENCYY">#REF!</definedName>
    <definedName name="CURVA" localSheetId="8">#REF!</definedName>
    <definedName name="CURVA" localSheetId="11">#REF!</definedName>
    <definedName name="CURVA" localSheetId="6">#REF!</definedName>
    <definedName name="CURVA">#REF!</definedName>
    <definedName name="custo" localSheetId="8">#REF!</definedName>
    <definedName name="custo" localSheetId="11">#REF!</definedName>
    <definedName name="custo" localSheetId="6">#REF!</definedName>
    <definedName name="custo">#REF!</definedName>
    <definedName name="CUSTO_10" localSheetId="8">#REF!</definedName>
    <definedName name="CUSTO_10" localSheetId="11">#REF!</definedName>
    <definedName name="CUSTO_10" localSheetId="6">#REF!</definedName>
    <definedName name="CUSTO_10">#REF!</definedName>
    <definedName name="CUSTO_10_19" localSheetId="8">#REF!</definedName>
    <definedName name="CUSTO_10_19" localSheetId="11">#REF!</definedName>
    <definedName name="CUSTO_10_19" localSheetId="6">#REF!</definedName>
    <definedName name="CUSTO_10_19">#REF!</definedName>
    <definedName name="CUSTO_17" localSheetId="8">#REF!</definedName>
    <definedName name="CUSTO_17" localSheetId="11">#REF!</definedName>
    <definedName name="CUSTO_17" localSheetId="6">#REF!</definedName>
    <definedName name="CUSTO_17">#REF!</definedName>
    <definedName name="CUSTO_17_19" localSheetId="8">#REF!</definedName>
    <definedName name="CUSTO_17_19" localSheetId="11">#REF!</definedName>
    <definedName name="CUSTO_17_19" localSheetId="6">#REF!</definedName>
    <definedName name="CUSTO_17_19">#REF!</definedName>
    <definedName name="CUSTO_19" localSheetId="8">#REF!</definedName>
    <definedName name="CUSTO_19" localSheetId="11">#REF!</definedName>
    <definedName name="CUSTO_19" localSheetId="6">#REF!</definedName>
    <definedName name="CUSTO_19">#REF!</definedName>
    <definedName name="CUSTO_6" localSheetId="8">#REF!</definedName>
    <definedName name="CUSTO_6" localSheetId="11">#REF!</definedName>
    <definedName name="CUSTO_6" localSheetId="6">#REF!</definedName>
    <definedName name="CUSTO_6">#REF!</definedName>
    <definedName name="CUSTO_6_19" localSheetId="8">#REF!</definedName>
    <definedName name="CUSTO_6_19" localSheetId="11">#REF!</definedName>
    <definedName name="CUSTO_6_19" localSheetId="6">#REF!</definedName>
    <definedName name="CUSTO_6_19">#REF!</definedName>
    <definedName name="CUSTO_7" localSheetId="8">#REF!</definedName>
    <definedName name="CUSTO_7" localSheetId="11">#REF!</definedName>
    <definedName name="CUSTO_7" localSheetId="6">#REF!</definedName>
    <definedName name="CUSTO_7">#REF!</definedName>
    <definedName name="CUSTO_7_19" localSheetId="8">#REF!</definedName>
    <definedName name="CUSTO_7_19" localSheetId="11">#REF!</definedName>
    <definedName name="CUSTO_7_19" localSheetId="6">#REF!</definedName>
    <definedName name="CUSTO_7_19">#REF!</definedName>
    <definedName name="CUSTO_8" localSheetId="8">#REF!</definedName>
    <definedName name="CUSTO_8" localSheetId="11">#REF!</definedName>
    <definedName name="CUSTO_8" localSheetId="6">#REF!</definedName>
    <definedName name="CUSTO_8">#REF!</definedName>
    <definedName name="CUSTO_8_19" localSheetId="8">#REF!</definedName>
    <definedName name="CUSTO_8_19" localSheetId="11">#REF!</definedName>
    <definedName name="CUSTO_8_19" localSheetId="6">#REF!</definedName>
    <definedName name="CUSTO_8_19">#REF!</definedName>
    <definedName name="CUSTO_9" localSheetId="8">#REF!</definedName>
    <definedName name="CUSTO_9" localSheetId="11">#REF!</definedName>
    <definedName name="CUSTO_9" localSheetId="6">#REF!</definedName>
    <definedName name="CUSTO_9">#REF!</definedName>
    <definedName name="CUSTO_9_19" localSheetId="8">#REF!</definedName>
    <definedName name="CUSTO_9_19" localSheetId="11">#REF!</definedName>
    <definedName name="CUSTO_9_19" localSheetId="6">#REF!</definedName>
    <definedName name="CUSTO_9_19">#REF!</definedName>
    <definedName name="CUSTO_DE_COMBUSTÍVEL_E_LUFRIFICANTES" localSheetId="8">#REF!</definedName>
    <definedName name="CUSTO_DE_COMBUSTÍVEL_E_LUFRIFICANTES" localSheetId="11">#REF!</definedName>
    <definedName name="CUSTO_DE_COMBUSTÍVEL_E_LUFRIFICANTES" localSheetId="6">#REF!</definedName>
    <definedName name="CUSTO_DE_COMBUSTÍVEL_E_LUFRIFICANTES">#REF!</definedName>
    <definedName name="Custo_parcial" localSheetId="8">#REF!</definedName>
    <definedName name="Custo_parcial" localSheetId="11">#REF!</definedName>
    <definedName name="Custo_parcial" localSheetId="6">#REF!</definedName>
    <definedName name="Custo_parcial">#REF!</definedName>
    <definedName name="Custo_parcial_2" localSheetId="8">#REF!</definedName>
    <definedName name="Custo_parcial_2" localSheetId="11">#REF!</definedName>
    <definedName name="Custo_parcial_2" localSheetId="6">#REF!</definedName>
    <definedName name="Custo_parcial_2">#REF!</definedName>
    <definedName name="CUSTODIRETO" localSheetId="8">#REF!</definedName>
    <definedName name="CUSTODIRETO" localSheetId="11">#REF!</definedName>
    <definedName name="CUSTODIRETO" localSheetId="6">#REF!</definedName>
    <definedName name="CUSTODIRETO">#REF!</definedName>
    <definedName name="CUSTOFIN" localSheetId="8">#REF!</definedName>
    <definedName name="CUSTOFIN" localSheetId="11">#REF!</definedName>
    <definedName name="CUSTOFIN" localSheetId="6">#REF!</definedName>
    <definedName name="CUSTOFIN">#REF!</definedName>
    <definedName name="CUSTOINDIRETO" localSheetId="8">#REF!</definedName>
    <definedName name="CUSTOINDIRETO" localSheetId="11">#REF!</definedName>
    <definedName name="CUSTOINDIRETO" localSheetId="6">#REF!</definedName>
    <definedName name="CUSTOINDIRETO">#REF!</definedName>
    <definedName name="custoo" localSheetId="8">#REF!</definedName>
    <definedName name="custoo" localSheetId="11">#REF!</definedName>
    <definedName name="custoo" localSheetId="6">#REF!</definedName>
    <definedName name="custoo">#REF!</definedName>
    <definedName name="CustoReal" localSheetId="8">#REF!</definedName>
    <definedName name="CustoReal" localSheetId="11">#REF!</definedName>
    <definedName name="CustoReal" localSheetId="6">#REF!</definedName>
    <definedName name="CustoReal">#REF!</definedName>
    <definedName name="cUSTOS" localSheetId="8">#REF!</definedName>
    <definedName name="cUSTOS" localSheetId="11">#REF!</definedName>
    <definedName name="cUSTOS" localSheetId="6">#REF!</definedName>
    <definedName name="cUSTOS">#REF!</definedName>
    <definedName name="CUSTOS_INDIRETOS" localSheetId="8">#REF!</definedName>
    <definedName name="CUSTOS_INDIRETOS" localSheetId="11">#REF!</definedName>
    <definedName name="CUSTOS_INDIRETOS" localSheetId="6">#REF!</definedName>
    <definedName name="CUSTOS_INDIRETOS">#REF!</definedName>
    <definedName name="CUSTOS_INDIRETOS_18" localSheetId="8">#REF!</definedName>
    <definedName name="CUSTOS_INDIRETOS_18" localSheetId="11">#REF!</definedName>
    <definedName name="CUSTOS_INDIRETOS_18" localSheetId="6">#REF!</definedName>
    <definedName name="CUSTOS_INDIRETOS_18">#REF!</definedName>
    <definedName name="CVDF" localSheetId="8">#REF!</definedName>
    <definedName name="CVDF" localSheetId="11">#REF!</definedName>
    <definedName name="CVDF" localSheetId="6">#REF!</definedName>
    <definedName name="CVDF">#REF!</definedName>
    <definedName name="cvdfdfd" localSheetId="8">#REF!</definedName>
    <definedName name="cvdfdfd" localSheetId="11">#REF!</definedName>
    <definedName name="cvdfdfd" localSheetId="6">#REF!</definedName>
    <definedName name="cvdfdfd">#REF!</definedName>
    <definedName name="CXRH" localSheetId="8">#REF!</definedName>
    <definedName name="CXRH" localSheetId="11">#REF!</definedName>
    <definedName name="CXRH" localSheetId="6">#REF!</definedName>
    <definedName name="CXRH">#REF!</definedName>
    <definedName name="D" localSheetId="8">#REF!</definedName>
    <definedName name="D" localSheetId="11">#REF!</definedName>
    <definedName name="D" localSheetId="6">#REF!</definedName>
    <definedName name="D">#REF!</definedName>
    <definedName name="d_4" localSheetId="8">#REF!</definedName>
    <definedName name="d_4" localSheetId="11">#REF!</definedName>
    <definedName name="d_4" localSheetId="6">#REF!</definedName>
    <definedName name="d_4">#REF!</definedName>
    <definedName name="DA" localSheetId="8">#REF!</definedName>
    <definedName name="DA" localSheetId="11">#REF!</definedName>
    <definedName name="DA" localSheetId="6">#REF!</definedName>
    <definedName name="DA">#REF!</definedName>
    <definedName name="DA_10" localSheetId="8">#REF!</definedName>
    <definedName name="DA_10" localSheetId="11">#REF!</definedName>
    <definedName name="DA_10" localSheetId="6">#REF!</definedName>
    <definedName name="DA_10">#REF!</definedName>
    <definedName name="DA_11" localSheetId="8">#REF!</definedName>
    <definedName name="DA_11" localSheetId="11">#REF!</definedName>
    <definedName name="DA_11" localSheetId="6">#REF!</definedName>
    <definedName name="DA_11">#REF!</definedName>
    <definedName name="DA_12" localSheetId="8">#REF!</definedName>
    <definedName name="DA_12" localSheetId="11">#REF!</definedName>
    <definedName name="DA_12" localSheetId="6">#REF!</definedName>
    <definedName name="DA_12">#REF!</definedName>
    <definedName name="DA_13" localSheetId="8">#REF!</definedName>
    <definedName name="DA_13" localSheetId="11">#REF!</definedName>
    <definedName name="DA_13" localSheetId="6">#REF!</definedName>
    <definedName name="DA_13">#REF!</definedName>
    <definedName name="DA_14" localSheetId="8">#REF!</definedName>
    <definedName name="DA_14" localSheetId="11">#REF!</definedName>
    <definedName name="DA_14" localSheetId="6">#REF!</definedName>
    <definedName name="DA_14">#REF!</definedName>
    <definedName name="DA_15" localSheetId="8">#REF!</definedName>
    <definedName name="DA_15" localSheetId="11">#REF!</definedName>
    <definedName name="DA_15" localSheetId="6">#REF!</definedName>
    <definedName name="DA_15">#REF!</definedName>
    <definedName name="DA_16" localSheetId="8">#REF!</definedName>
    <definedName name="DA_16" localSheetId="11">#REF!</definedName>
    <definedName name="DA_16" localSheetId="6">#REF!</definedName>
    <definedName name="DA_16">#REF!</definedName>
    <definedName name="DA_17" localSheetId="8">#REF!</definedName>
    <definedName name="DA_17" localSheetId="11">#REF!</definedName>
    <definedName name="DA_17" localSheetId="6">#REF!</definedName>
    <definedName name="DA_17">#REF!</definedName>
    <definedName name="DA_18" localSheetId="8">#REF!</definedName>
    <definedName name="DA_18" localSheetId="11">#REF!</definedName>
    <definedName name="DA_18" localSheetId="6">#REF!</definedName>
    <definedName name="DA_18">#REF!</definedName>
    <definedName name="DA_2" localSheetId="8">#REF!</definedName>
    <definedName name="DA_2" localSheetId="11">#REF!</definedName>
    <definedName name="DA_2" localSheetId="6">#REF!</definedName>
    <definedName name="DA_2">#REF!</definedName>
    <definedName name="DA_5" localSheetId="8">#REF!</definedName>
    <definedName name="DA_5" localSheetId="11">#REF!</definedName>
    <definedName name="DA_5" localSheetId="6">#REF!</definedName>
    <definedName name="DA_5">#REF!</definedName>
    <definedName name="DA_6" localSheetId="8">#REF!</definedName>
    <definedName name="DA_6" localSheetId="11">#REF!</definedName>
    <definedName name="DA_6" localSheetId="6">#REF!</definedName>
    <definedName name="DA_6">#REF!</definedName>
    <definedName name="DA_7" localSheetId="8">#REF!</definedName>
    <definedName name="DA_7" localSheetId="11">#REF!</definedName>
    <definedName name="DA_7" localSheetId="6">#REF!</definedName>
    <definedName name="DA_7">#REF!</definedName>
    <definedName name="DA_8" localSheetId="8">#REF!</definedName>
    <definedName name="DA_8" localSheetId="11">#REF!</definedName>
    <definedName name="DA_8" localSheetId="6">#REF!</definedName>
    <definedName name="DA_8">#REF!</definedName>
    <definedName name="DA_9" localSheetId="8">#REF!</definedName>
    <definedName name="DA_9" localSheetId="11">#REF!</definedName>
    <definedName name="DA_9" localSheetId="6">#REF!</definedName>
    <definedName name="DA_9">#REF!</definedName>
    <definedName name="DAC" localSheetId="8">#REF!</definedName>
    <definedName name="DAC" localSheetId="11">#REF!</definedName>
    <definedName name="DAC" localSheetId="6">#REF!</definedName>
    <definedName name="DAC">#REF!</definedName>
    <definedName name="dadinho" localSheetId="8">#REF!</definedName>
    <definedName name="dadinho" localSheetId="11">#REF!</definedName>
    <definedName name="dadinho" localSheetId="6">#REF!</definedName>
    <definedName name="dadinho">#REF!</definedName>
    <definedName name="dadinho_11" localSheetId="8">#REF!</definedName>
    <definedName name="dadinho_11" localSheetId="11">#REF!</definedName>
    <definedName name="dadinho_11" localSheetId="6">#REF!</definedName>
    <definedName name="dadinho_11">#REF!</definedName>
    <definedName name="dadinho_11_19" localSheetId="8">#REF!</definedName>
    <definedName name="dadinho_11_19" localSheetId="11">#REF!</definedName>
    <definedName name="dadinho_11_19" localSheetId="6">#REF!</definedName>
    <definedName name="dadinho_11_19">#REF!</definedName>
    <definedName name="dadinho_13" localSheetId="8">#REF!</definedName>
    <definedName name="dadinho_13" localSheetId="11">#REF!</definedName>
    <definedName name="dadinho_13" localSheetId="6">#REF!</definedName>
    <definedName name="dadinho_13">#REF!</definedName>
    <definedName name="dadinho_13_1" localSheetId="8">#REF!</definedName>
    <definedName name="dadinho_13_1" localSheetId="11">#REF!</definedName>
    <definedName name="dadinho_13_1" localSheetId="6">#REF!</definedName>
    <definedName name="dadinho_13_1">#REF!</definedName>
    <definedName name="dadinho_13_19" localSheetId="8">#REF!</definedName>
    <definedName name="dadinho_13_19" localSheetId="11">#REF!</definedName>
    <definedName name="dadinho_13_19" localSheetId="6">#REF!</definedName>
    <definedName name="dadinho_13_19">#REF!</definedName>
    <definedName name="dadinho_19" localSheetId="8">#REF!</definedName>
    <definedName name="dadinho_19" localSheetId="11">#REF!</definedName>
    <definedName name="dadinho_19" localSheetId="6">#REF!</definedName>
    <definedName name="dadinho_19">#REF!</definedName>
    <definedName name="dadinho_21" localSheetId="8">#REF!</definedName>
    <definedName name="dadinho_21" localSheetId="11">#REF!</definedName>
    <definedName name="dadinho_21" localSheetId="6">#REF!</definedName>
    <definedName name="dadinho_21">#REF!</definedName>
    <definedName name="dadinho_21_19" localSheetId="8">#REF!</definedName>
    <definedName name="dadinho_21_19" localSheetId="11">#REF!</definedName>
    <definedName name="dadinho_21_19" localSheetId="6">#REF!</definedName>
    <definedName name="dadinho_21_19">#REF!</definedName>
    <definedName name="dadinho_6" localSheetId="8">#REF!</definedName>
    <definedName name="dadinho_6" localSheetId="11">#REF!</definedName>
    <definedName name="dadinho_6" localSheetId="6">#REF!</definedName>
    <definedName name="dadinho_6">#REF!</definedName>
    <definedName name="dadinho_7" localSheetId="8">#REF!</definedName>
    <definedName name="dadinho_7" localSheetId="11">#REF!</definedName>
    <definedName name="dadinho_7" localSheetId="6">#REF!</definedName>
    <definedName name="dadinho_7">#REF!</definedName>
    <definedName name="dadinho_8" localSheetId="8">#REF!</definedName>
    <definedName name="dadinho_8" localSheetId="11">#REF!</definedName>
    <definedName name="dadinho_8" localSheetId="6">#REF!</definedName>
    <definedName name="dadinho_8">#REF!</definedName>
    <definedName name="dadinho_9" localSheetId="8">#REF!</definedName>
    <definedName name="dadinho_9" localSheetId="11">#REF!</definedName>
    <definedName name="dadinho_9" localSheetId="6">#REF!</definedName>
    <definedName name="dadinho_9">#REF!</definedName>
    <definedName name="DADOS" localSheetId="8">#REF!</definedName>
    <definedName name="DADOS" localSheetId="11">#REF!</definedName>
    <definedName name="DADOS" localSheetId="6">#REF!</definedName>
    <definedName name="DADOS">#REF!</definedName>
    <definedName name="DADOS_11" localSheetId="8">#REF!</definedName>
    <definedName name="DADOS_11" localSheetId="11">#REF!</definedName>
    <definedName name="DADOS_11" localSheetId="6">#REF!</definedName>
    <definedName name="DADOS_11">#REF!</definedName>
    <definedName name="DADOS_11_19" localSheetId="8">#REF!</definedName>
    <definedName name="DADOS_11_19" localSheetId="11">#REF!</definedName>
    <definedName name="DADOS_11_19" localSheetId="6">#REF!</definedName>
    <definedName name="DADOS_11_19">#REF!</definedName>
    <definedName name="DADOS_13" localSheetId="8">#REF!</definedName>
    <definedName name="DADOS_13" localSheetId="11">#REF!</definedName>
    <definedName name="DADOS_13" localSheetId="6">#REF!</definedName>
    <definedName name="DADOS_13">#REF!</definedName>
    <definedName name="DADOS_13_1" localSheetId="8">#REF!</definedName>
    <definedName name="DADOS_13_1" localSheetId="11">#REF!</definedName>
    <definedName name="DADOS_13_1" localSheetId="6">#REF!</definedName>
    <definedName name="DADOS_13_1">#REF!</definedName>
    <definedName name="DADOS_13_19" localSheetId="8">#REF!</definedName>
    <definedName name="DADOS_13_19" localSheetId="11">#REF!</definedName>
    <definedName name="DADOS_13_19" localSheetId="6">#REF!</definedName>
    <definedName name="DADOS_13_19">#REF!</definedName>
    <definedName name="DADOS_14" localSheetId="8">#REF!</definedName>
    <definedName name="DADOS_14" localSheetId="11">#REF!</definedName>
    <definedName name="DADOS_14" localSheetId="6">#REF!</definedName>
    <definedName name="DADOS_14">#REF!</definedName>
    <definedName name="DADOS_14_19" localSheetId="8">#REF!</definedName>
    <definedName name="DADOS_14_19" localSheetId="11">#REF!</definedName>
    <definedName name="DADOS_14_19" localSheetId="6">#REF!</definedName>
    <definedName name="DADOS_14_19">#REF!</definedName>
    <definedName name="DADOS_15" localSheetId="8">#REF!</definedName>
    <definedName name="DADOS_15" localSheetId="11">#REF!</definedName>
    <definedName name="DADOS_15" localSheetId="6">#REF!</definedName>
    <definedName name="DADOS_15">#REF!</definedName>
    <definedName name="DADOS_15_19" localSheetId="8">#REF!</definedName>
    <definedName name="DADOS_15_19" localSheetId="11">#REF!</definedName>
    <definedName name="DADOS_15_19" localSheetId="6">#REF!</definedName>
    <definedName name="DADOS_15_19">#REF!</definedName>
    <definedName name="DADOS_16" localSheetId="8">#REF!</definedName>
    <definedName name="DADOS_16" localSheetId="11">#REF!</definedName>
    <definedName name="DADOS_16" localSheetId="6">#REF!</definedName>
    <definedName name="DADOS_16">#REF!</definedName>
    <definedName name="DADOS_16_19" localSheetId="8">#REF!</definedName>
    <definedName name="DADOS_16_19" localSheetId="11">#REF!</definedName>
    <definedName name="DADOS_16_19" localSheetId="6">#REF!</definedName>
    <definedName name="DADOS_16_19">#REF!</definedName>
    <definedName name="DADOS_19" localSheetId="8">#REF!</definedName>
    <definedName name="DADOS_19" localSheetId="11">#REF!</definedName>
    <definedName name="DADOS_19" localSheetId="6">#REF!</definedName>
    <definedName name="DADOS_19">#REF!</definedName>
    <definedName name="DADOS_19_1" localSheetId="8">#REF!</definedName>
    <definedName name="DADOS_19_1" localSheetId="11">#REF!</definedName>
    <definedName name="DADOS_19_1" localSheetId="6">#REF!</definedName>
    <definedName name="DADOS_19_1">#REF!</definedName>
    <definedName name="DADOS_21" localSheetId="8">#REF!</definedName>
    <definedName name="DADOS_21" localSheetId="11">#REF!</definedName>
    <definedName name="DADOS_21" localSheetId="6">#REF!</definedName>
    <definedName name="DADOS_21">#REF!</definedName>
    <definedName name="DADOS_21_19" localSheetId="8">#REF!</definedName>
    <definedName name="DADOS_21_19" localSheetId="11">#REF!</definedName>
    <definedName name="DADOS_21_19" localSheetId="6">#REF!</definedName>
    <definedName name="DADOS_21_19">#REF!</definedName>
    <definedName name="DADOS_6" localSheetId="8">#REF!</definedName>
    <definedName name="DADOS_6" localSheetId="11">#REF!</definedName>
    <definedName name="DADOS_6" localSheetId="6">#REF!</definedName>
    <definedName name="DADOS_6">#REF!</definedName>
    <definedName name="DADOS_7" localSheetId="8">#REF!</definedName>
    <definedName name="DADOS_7" localSheetId="11">#REF!</definedName>
    <definedName name="DADOS_7" localSheetId="6">#REF!</definedName>
    <definedName name="DADOS_7">#REF!</definedName>
    <definedName name="DADOS_8" localSheetId="8">#REF!</definedName>
    <definedName name="DADOS_8" localSheetId="11">#REF!</definedName>
    <definedName name="DADOS_8" localSheetId="6">#REF!</definedName>
    <definedName name="DADOS_8">#REF!</definedName>
    <definedName name="DADOS_9" localSheetId="8">#REF!</definedName>
    <definedName name="DADOS_9" localSheetId="11">#REF!</definedName>
    <definedName name="DADOS_9" localSheetId="6">#REF!</definedName>
    <definedName name="DADOS_9">#REF!</definedName>
    <definedName name="Dados_Britados" localSheetId="8">#REF!</definedName>
    <definedName name="Dados_Britados" localSheetId="11">#REF!</definedName>
    <definedName name="Dados_Britados" localSheetId="6">#REF!</definedName>
    <definedName name="Dados_Britados">#REF!</definedName>
    <definedName name="Dados_MASSA" localSheetId="8">#REF!</definedName>
    <definedName name="Dados_MASSA" localSheetId="11">#REF!</definedName>
    <definedName name="Dados_MASSA" localSheetId="6">#REF!</definedName>
    <definedName name="Dados_MASSA">#REF!</definedName>
    <definedName name="DADOS_Rebritagem" localSheetId="8">#REF!</definedName>
    <definedName name="DADOS_Rebritagem" localSheetId="11">#REF!</definedName>
    <definedName name="DADOS_Rebritagem" localSheetId="6">#REF!</definedName>
    <definedName name="DADOS_Rebritagem">#REF!</definedName>
    <definedName name="DADOS1" localSheetId="8">#REF!</definedName>
    <definedName name="DADOS1" localSheetId="11">#REF!</definedName>
    <definedName name="DADOS1" localSheetId="6">#REF!</definedName>
    <definedName name="DADOS1">#REF!</definedName>
    <definedName name="dadosed" localSheetId="8">#REF!</definedName>
    <definedName name="dadosed" localSheetId="11">#REF!</definedName>
    <definedName name="dadosed" localSheetId="6">#REF!</definedName>
    <definedName name="dadosed">#REF!</definedName>
    <definedName name="DADOSPROCV" localSheetId="8">#REF!</definedName>
    <definedName name="DADOSPROCV" localSheetId="11">#REF!</definedName>
    <definedName name="DADOSPROCV" localSheetId="6">#REF!</definedName>
    <definedName name="DADOSPROCV">#REF!</definedName>
    <definedName name="DAER1" localSheetId="8">#REF!</definedName>
    <definedName name="DAER1" localSheetId="11">#REF!</definedName>
    <definedName name="DAER1" localSheetId="6">#REF!</definedName>
    <definedName name="DAER1">#REF!</definedName>
    <definedName name="DAER11" localSheetId="8">#REF!</definedName>
    <definedName name="DAER11" localSheetId="11">#REF!</definedName>
    <definedName name="DAER11" localSheetId="6">#REF!</definedName>
    <definedName name="DAER11">#REF!</definedName>
    <definedName name="danil" localSheetId="8">#REF!</definedName>
    <definedName name="danil" localSheetId="11">#REF!</definedName>
    <definedName name="danil" localSheetId="6">#REF!</definedName>
    <definedName name="danil">#REF!</definedName>
    <definedName name="danilo" localSheetId="8">#REF!</definedName>
    <definedName name="danilo" localSheetId="11">#REF!</definedName>
    <definedName name="danilo" localSheetId="6">#REF!</definedName>
    <definedName name="danilo">#REF!</definedName>
    <definedName name="DAR" localSheetId="8">#REF!</definedName>
    <definedName name="DAR" localSheetId="11">#REF!</definedName>
    <definedName name="DAR" localSheetId="6">#REF!</definedName>
    <definedName name="DAR">#REF!</definedName>
    <definedName name="dat" localSheetId="8">#REF!</definedName>
    <definedName name="dat" localSheetId="11">#REF!</definedName>
    <definedName name="dat" localSheetId="6">#REF!</definedName>
    <definedName name="dat">#REF!</definedName>
    <definedName name="Data" localSheetId="8">#REF!</definedName>
    <definedName name="Data" localSheetId="11">#REF!</definedName>
    <definedName name="Data" localSheetId="6">#REF!</definedName>
    <definedName name="Data">#REF!</definedName>
    <definedName name="DATA_BASE" localSheetId="8">#REF!</definedName>
    <definedName name="DATA_BASE" localSheetId="11">#REF!</definedName>
    <definedName name="DATA_BASE" localSheetId="6">#REF!</definedName>
    <definedName name="DATA_BASE">#REF!</definedName>
    <definedName name="DATA_ENTREGA" localSheetId="8">#REF!</definedName>
    <definedName name="DATA_ENTREGA" localSheetId="11">#REF!</definedName>
    <definedName name="DATA_ENTREGA" localSheetId="6">#REF!</definedName>
    <definedName name="DATA_ENTREGA">#REF!</definedName>
    <definedName name="Data_Fecha" localSheetId="8">#REF!</definedName>
    <definedName name="Data_Fecha" localSheetId="11">#REF!</definedName>
    <definedName name="Data_Fecha" localSheetId="6">#REF!</definedName>
    <definedName name="Data_Fecha">#REF!</definedName>
    <definedName name="Data_Final" localSheetId="8">#REF!</definedName>
    <definedName name="Data_Final" localSheetId="11">#REF!</definedName>
    <definedName name="Data_Final" localSheetId="6">#REF!</definedName>
    <definedName name="Data_Final">#REF!</definedName>
    <definedName name="Data_Final_2" localSheetId="8">#REF!</definedName>
    <definedName name="Data_Final_2" localSheetId="11">#REF!</definedName>
    <definedName name="Data_Final_2" localSheetId="6">#REF!</definedName>
    <definedName name="Data_Final_2">#REF!</definedName>
    <definedName name="Data_Final_4" localSheetId="8">#REF!</definedName>
    <definedName name="Data_Final_4" localSheetId="11">#REF!</definedName>
    <definedName name="Data_Final_4" localSheetId="6">#REF!</definedName>
    <definedName name="Data_Final_4">#REF!</definedName>
    <definedName name="Data_Finall" localSheetId="8">#REF!</definedName>
    <definedName name="Data_Finall" localSheetId="11">#REF!</definedName>
    <definedName name="Data_Finall" localSheetId="6">#REF!</definedName>
    <definedName name="Data_Finall">#REF!</definedName>
    <definedName name="Data_Início" localSheetId="8">#REF!</definedName>
    <definedName name="Data_Início" localSheetId="11">#REF!</definedName>
    <definedName name="Data_Início" localSheetId="6">#REF!</definedName>
    <definedName name="Data_Início">#REF!</definedName>
    <definedName name="Data_Início_2" localSheetId="8">#REF!</definedName>
    <definedName name="Data_Início_2" localSheetId="11">#REF!</definedName>
    <definedName name="Data_Início_2" localSheetId="6">#REF!</definedName>
    <definedName name="Data_Início_2">#REF!</definedName>
    <definedName name="Data_Início_4" localSheetId="8">#REF!</definedName>
    <definedName name="Data_Início_4" localSheetId="11">#REF!</definedName>
    <definedName name="Data_Início_4" localSheetId="6">#REF!</definedName>
    <definedName name="Data_Início_4">#REF!</definedName>
    <definedName name="Data_Inícioo" localSheetId="8">#REF!</definedName>
    <definedName name="Data_Inícioo" localSheetId="11">#REF!</definedName>
    <definedName name="Data_Inícioo" localSheetId="6">#REF!</definedName>
    <definedName name="Data_Inícioo">#REF!</definedName>
    <definedName name="DATABASE" localSheetId="8" hidden="1">#REF!</definedName>
    <definedName name="Database" localSheetId="11">#REF!</definedName>
    <definedName name="Database" localSheetId="9">#REF!</definedName>
    <definedName name="Database" localSheetId="6">#REF!</definedName>
    <definedName name="DATABASE" hidden="1">#REF!</definedName>
    <definedName name="database1" localSheetId="8">#REF!</definedName>
    <definedName name="database1" localSheetId="11">#REF!</definedName>
    <definedName name="database1" localSheetId="6">#REF!</definedName>
    <definedName name="database1">#REF!</definedName>
    <definedName name="database2" localSheetId="8">#REF!</definedName>
    <definedName name="database2" localSheetId="11">#REF!</definedName>
    <definedName name="database2" localSheetId="6">#REF!</definedName>
    <definedName name="database2">#REF!</definedName>
    <definedName name="DATABASE20" localSheetId="8">#REF!</definedName>
    <definedName name="DATABASE20" localSheetId="11">#REF!</definedName>
    <definedName name="DATABASE20" localSheetId="6">#REF!</definedName>
    <definedName name="DATABASE20">#REF!</definedName>
    <definedName name="database234" localSheetId="8">#REF!</definedName>
    <definedName name="database234" localSheetId="11">#REF!</definedName>
    <definedName name="database234" localSheetId="6">#REF!</definedName>
    <definedName name="database234">#REF!</definedName>
    <definedName name="database9" localSheetId="8">#REF!</definedName>
    <definedName name="database9" localSheetId="11">#REF!</definedName>
    <definedName name="database9" localSheetId="6">#REF!</definedName>
    <definedName name="database9">#REF!</definedName>
    <definedName name="database9_2" localSheetId="8">#REF!</definedName>
    <definedName name="database9_2" localSheetId="11">#REF!</definedName>
    <definedName name="database9_2" localSheetId="6">#REF!</definedName>
    <definedName name="database9_2">#REF!</definedName>
    <definedName name="DATAEMISSAO" localSheetId="8" hidden="1">#REF!</definedName>
    <definedName name="DATAEMISSAO" hidden="1">#REF!</definedName>
    <definedName name="dataInicioObra" localSheetId="8">#REF!</definedName>
    <definedName name="dataInicioObra" localSheetId="11">#REF!</definedName>
    <definedName name="dataInicioObra" localSheetId="6">#REF!</definedName>
    <definedName name="dataInicioObra">#REF!</definedName>
    <definedName name="DATART" localSheetId="8" hidden="1">#REF!</definedName>
    <definedName name="DATART" hidden="1">#REF!</definedName>
    <definedName name="daV" localSheetId="8">#REF!</definedName>
    <definedName name="daV" localSheetId="11">#REF!</definedName>
    <definedName name="daV" localSheetId="6">#REF!</definedName>
    <definedName name="daV">#REF!</definedName>
    <definedName name="daVIDSON" localSheetId="8">#REF!</definedName>
    <definedName name="daVIDSON" localSheetId="11">#REF!</definedName>
    <definedName name="daVIDSON" localSheetId="6">#REF!</definedName>
    <definedName name="daVIDSON">#REF!</definedName>
    <definedName name="DBII" localSheetId="8">#REF!</definedName>
    <definedName name="DBII" localSheetId="11">#REF!</definedName>
    <definedName name="DBII" localSheetId="6">#REF!</definedName>
    <definedName name="DBII">#REF!</definedName>
    <definedName name="DBU" localSheetId="8">#REF!</definedName>
    <definedName name="DBU" localSheetId="11">#REF!</definedName>
    <definedName name="DBU" localSheetId="6">#REF!</definedName>
    <definedName name="DBU">#REF!</definedName>
    <definedName name="DCA" localSheetId="8">#REF!</definedName>
    <definedName name="DCA" localSheetId="11">#REF!</definedName>
    <definedName name="DCA" localSheetId="6">#REF!</definedName>
    <definedName name="DCA">#REF!</definedName>
    <definedName name="DCAN" localSheetId="8">#REF!</definedName>
    <definedName name="DCAN" localSheetId="11">#REF!</definedName>
    <definedName name="DCAN" localSheetId="6">#REF!</definedName>
    <definedName name="DCAN">#REF!</definedName>
    <definedName name="DCAW" localSheetId="8">#REF!</definedName>
    <definedName name="DCAW" localSheetId="11">#REF!</definedName>
    <definedName name="DCAW" localSheetId="6">#REF!</definedName>
    <definedName name="DCAW">#REF!</definedName>
    <definedName name="DCC" localSheetId="8">#REF!</definedName>
    <definedName name="DCC" localSheetId="11">#REF!</definedName>
    <definedName name="DCC" localSheetId="6">#REF!</definedName>
    <definedName name="DCC">#REF!</definedName>
    <definedName name="DCFVDSVEBV" localSheetId="8">#REF!</definedName>
    <definedName name="DCFVDSVEBV" localSheetId="11">#REF!</definedName>
    <definedName name="DCFVDSVEBV" localSheetId="6">#REF!</definedName>
    <definedName name="DCFVDSVEBV">#REF!</definedName>
    <definedName name="DCSAFSAD" localSheetId="8">#REF!</definedName>
    <definedName name="DCSAFSAD" localSheetId="11">#REF!</definedName>
    <definedName name="DCSAFSAD" localSheetId="6">#REF!</definedName>
    <definedName name="DCSAFSAD">#REF!</definedName>
    <definedName name="DCSAFSAD_10" localSheetId="8">#REF!</definedName>
    <definedName name="DCSAFSAD_10" localSheetId="11">#REF!</definedName>
    <definedName name="DCSAFSAD_10" localSheetId="6">#REF!</definedName>
    <definedName name="DCSAFSAD_10">#REF!</definedName>
    <definedName name="DCSAFSAD_11" localSheetId="8">#REF!</definedName>
    <definedName name="DCSAFSAD_11" localSheetId="11">#REF!</definedName>
    <definedName name="DCSAFSAD_11" localSheetId="6">#REF!</definedName>
    <definedName name="DCSAFSAD_11">#REF!</definedName>
    <definedName name="DCSAFSAD_12" localSheetId="8">#REF!</definedName>
    <definedName name="DCSAFSAD_12" localSheetId="11">#REF!</definedName>
    <definedName name="DCSAFSAD_12" localSheetId="6">#REF!</definedName>
    <definedName name="DCSAFSAD_12">#REF!</definedName>
    <definedName name="DCSAFSAD_13" localSheetId="8">#REF!</definedName>
    <definedName name="DCSAFSAD_13" localSheetId="11">#REF!</definedName>
    <definedName name="DCSAFSAD_13" localSheetId="6">#REF!</definedName>
    <definedName name="DCSAFSAD_13">#REF!</definedName>
    <definedName name="DCSAFSAD_14" localSheetId="8">#REF!</definedName>
    <definedName name="DCSAFSAD_14" localSheetId="11">#REF!</definedName>
    <definedName name="DCSAFSAD_14" localSheetId="6">#REF!</definedName>
    <definedName name="DCSAFSAD_14">#REF!</definedName>
    <definedName name="DCSAFSAD_15" localSheetId="8">#REF!</definedName>
    <definedName name="DCSAFSAD_15" localSheetId="11">#REF!</definedName>
    <definedName name="DCSAFSAD_15" localSheetId="6">#REF!</definedName>
    <definedName name="DCSAFSAD_15">#REF!</definedName>
    <definedName name="DCSAFSAD_16" localSheetId="8">#REF!</definedName>
    <definedName name="DCSAFSAD_16" localSheetId="11">#REF!</definedName>
    <definedName name="DCSAFSAD_16" localSheetId="6">#REF!</definedName>
    <definedName name="DCSAFSAD_16">#REF!</definedName>
    <definedName name="DCSAFSAD_17" localSheetId="8">#REF!</definedName>
    <definedName name="DCSAFSAD_17" localSheetId="11">#REF!</definedName>
    <definedName name="DCSAFSAD_17" localSheetId="6">#REF!</definedName>
    <definedName name="DCSAFSAD_17">#REF!</definedName>
    <definedName name="DCSAFSAD_18" localSheetId="8">#REF!</definedName>
    <definedName name="DCSAFSAD_18" localSheetId="11">#REF!</definedName>
    <definedName name="DCSAFSAD_18" localSheetId="6">#REF!</definedName>
    <definedName name="DCSAFSAD_18">#REF!</definedName>
    <definedName name="DCSAFSAD_2" localSheetId="8">#REF!</definedName>
    <definedName name="DCSAFSAD_2" localSheetId="11">#REF!</definedName>
    <definedName name="DCSAFSAD_2" localSheetId="6">#REF!</definedName>
    <definedName name="DCSAFSAD_2">#REF!</definedName>
    <definedName name="DCSAFSAD_5" localSheetId="8">#REF!</definedName>
    <definedName name="DCSAFSAD_5" localSheetId="11">#REF!</definedName>
    <definedName name="DCSAFSAD_5" localSheetId="6">#REF!</definedName>
    <definedName name="DCSAFSAD_5">#REF!</definedName>
    <definedName name="DCSAFSAD_6" localSheetId="8">#REF!</definedName>
    <definedName name="DCSAFSAD_6" localSheetId="11">#REF!</definedName>
    <definedName name="DCSAFSAD_6" localSheetId="6">#REF!</definedName>
    <definedName name="DCSAFSAD_6">#REF!</definedName>
    <definedName name="DCSAFSAD_7" localSheetId="8">#REF!</definedName>
    <definedName name="DCSAFSAD_7" localSheetId="11">#REF!</definedName>
    <definedName name="DCSAFSAD_7" localSheetId="6">#REF!</definedName>
    <definedName name="DCSAFSAD_7">#REF!</definedName>
    <definedName name="DCSAFSAD_8" localSheetId="8">#REF!</definedName>
    <definedName name="DCSAFSAD_8" localSheetId="11">#REF!</definedName>
    <definedName name="DCSAFSAD_8" localSheetId="6">#REF!</definedName>
    <definedName name="DCSAFSAD_8">#REF!</definedName>
    <definedName name="DCSAFSAD_9" localSheetId="8">#REF!</definedName>
    <definedName name="DCSAFSAD_9" localSheetId="11">#REF!</definedName>
    <definedName name="DCSAFSAD_9" localSheetId="6">#REF!</definedName>
    <definedName name="DCSAFSAD_9">#REF!</definedName>
    <definedName name="DD" localSheetId="8">#REF!</definedName>
    <definedName name="DD" localSheetId="11">#REF!</definedName>
    <definedName name="DD" localSheetId="6">#REF!</definedName>
    <definedName name="DD">#REF!</definedName>
    <definedName name="DDD" localSheetId="8">#REF!</definedName>
    <definedName name="DDD" localSheetId="11">#REF!</definedName>
    <definedName name="DDD" localSheetId="6">#REF!</definedName>
    <definedName name="DDD">#REF!</definedName>
    <definedName name="DDDD" localSheetId="8">#REF!</definedName>
    <definedName name="DDDD" localSheetId="11">#REF!</definedName>
    <definedName name="DDDD" localSheetId="6">#REF!</definedName>
    <definedName name="DDDD">#REF!</definedName>
    <definedName name="DDDDD" localSheetId="8">#REF!</definedName>
    <definedName name="DDDDD" localSheetId="11">#REF!</definedName>
    <definedName name="DDDDD" localSheetId="6">#REF!</definedName>
    <definedName name="DDDDD">#REF!</definedName>
    <definedName name="DDDDDD" localSheetId="8">#REF!</definedName>
    <definedName name="DDDDDD" localSheetId="11">#REF!</definedName>
    <definedName name="DDDDDD" localSheetId="6">#REF!</definedName>
    <definedName name="DDDDDD">#REF!</definedName>
    <definedName name="ddddddd" localSheetId="8">#REF!</definedName>
    <definedName name="ddddddd" localSheetId="11">#REF!</definedName>
    <definedName name="ddddddd" localSheetId="6">#REF!</definedName>
    <definedName name="ddddddd">#REF!</definedName>
    <definedName name="dddddddddd" localSheetId="8">#REF!</definedName>
    <definedName name="dddddddddd" localSheetId="11">#REF!</definedName>
    <definedName name="dddddddddd" localSheetId="6">#REF!</definedName>
    <definedName name="dddddddddd">#REF!</definedName>
    <definedName name="DDDDDSAR" localSheetId="8">#REF!</definedName>
    <definedName name="DDDDDSAR" localSheetId="11">#REF!</definedName>
    <definedName name="DDDDDSAR" localSheetId="6">#REF!</definedName>
    <definedName name="DDDDDSAR">#REF!</definedName>
    <definedName name="dddf" localSheetId="8">#REF!</definedName>
    <definedName name="dddf" localSheetId="11">#REF!</definedName>
    <definedName name="dddf" localSheetId="6">#REF!</definedName>
    <definedName name="dddf">#REF!</definedName>
    <definedName name="ddff" localSheetId="8">#REF!</definedName>
    <definedName name="ddff" localSheetId="11">#REF!</definedName>
    <definedName name="ddff" localSheetId="6">#REF!</definedName>
    <definedName name="ddff">#REF!</definedName>
    <definedName name="DDGDGVD" localSheetId="8">#REF!</definedName>
    <definedName name="DDGDGVD" localSheetId="11">#REF!</definedName>
    <definedName name="DDGDGVD" localSheetId="6">#REF!</definedName>
    <definedName name="DDGDGVD">#REF!</definedName>
    <definedName name="DE_km" localSheetId="8">#REF!</definedName>
    <definedName name="DE_km" localSheetId="11">#REF!</definedName>
    <definedName name="DE_km" localSheetId="6">#REF!</definedName>
    <definedName name="DE_km">#REF!</definedName>
    <definedName name="deactivatedados.form1" localSheetId="8">IF(#REF!="","",VALUE(LEFT(#REF!,(FIND("-",#REF!,1))-1)))</definedName>
    <definedName name="deactivatedados.form1" localSheetId="11">IF(#REF!="","",VALUE(LEFT(#REF!,(FIND("-",#REF!,1))-1)))</definedName>
    <definedName name="deactivatedados.form1" localSheetId="6">IF(#REF!="","",VALUE(LEFT(#REF!,(FIND("-",#REF!,1))-1)))</definedName>
    <definedName name="deactivatedados.form1">IF(#REF!="","",VALUE(LEFT(#REF!,(FIND("-",#REF!,1))-1)))</definedName>
    <definedName name="Deco" localSheetId="8">#REF!</definedName>
    <definedName name="Deco" localSheetId="11">#REF!</definedName>
    <definedName name="Deco" localSheetId="6">#REF!</definedName>
    <definedName name="Deco">#REF!</definedName>
    <definedName name="DECOFIN" localSheetId="8">#REF!</definedName>
    <definedName name="DECOFIN" localSheetId="11">#REF!</definedName>
    <definedName name="DECOFIN" localSheetId="6">#REF!</definedName>
    <definedName name="DECOFIN">#REF!</definedName>
    <definedName name="DECOFIN_10" localSheetId="8">#REF!</definedName>
    <definedName name="DECOFIN_10" localSheetId="11">#REF!</definedName>
    <definedName name="DECOFIN_10" localSheetId="6">#REF!</definedName>
    <definedName name="DECOFIN_10">#REF!</definedName>
    <definedName name="DECOFIN_11" localSheetId="8">#REF!</definedName>
    <definedName name="DECOFIN_11" localSheetId="11">#REF!</definedName>
    <definedName name="DECOFIN_11" localSheetId="6">#REF!</definedName>
    <definedName name="DECOFIN_11">#REF!</definedName>
    <definedName name="DECOFIN_12" localSheetId="8">#REF!</definedName>
    <definedName name="DECOFIN_12" localSheetId="11">#REF!</definedName>
    <definedName name="DECOFIN_12" localSheetId="6">#REF!</definedName>
    <definedName name="DECOFIN_12">#REF!</definedName>
    <definedName name="DECOFIN_13" localSheetId="8">#REF!</definedName>
    <definedName name="DECOFIN_13" localSheetId="11">#REF!</definedName>
    <definedName name="DECOFIN_13" localSheetId="6">#REF!</definedName>
    <definedName name="DECOFIN_13">#REF!</definedName>
    <definedName name="DECOFIN_14" localSheetId="8">#REF!</definedName>
    <definedName name="DECOFIN_14" localSheetId="11">#REF!</definedName>
    <definedName name="DECOFIN_14" localSheetId="6">#REF!</definedName>
    <definedName name="DECOFIN_14">#REF!</definedName>
    <definedName name="DECOFIN_15" localSheetId="8">#REF!</definedName>
    <definedName name="DECOFIN_15" localSheetId="11">#REF!</definedName>
    <definedName name="DECOFIN_15" localSheetId="6">#REF!</definedName>
    <definedName name="DECOFIN_15">#REF!</definedName>
    <definedName name="DECOFIN_16" localSheetId="8">#REF!</definedName>
    <definedName name="DECOFIN_16" localSheetId="11">#REF!</definedName>
    <definedName name="DECOFIN_16" localSheetId="6">#REF!</definedName>
    <definedName name="DECOFIN_16">#REF!</definedName>
    <definedName name="DECOFIN_17" localSheetId="8">#REF!</definedName>
    <definedName name="DECOFIN_17" localSheetId="11">#REF!</definedName>
    <definedName name="DECOFIN_17" localSheetId="6">#REF!</definedName>
    <definedName name="DECOFIN_17">#REF!</definedName>
    <definedName name="DECOFIN_18" localSheetId="8">#REF!</definedName>
    <definedName name="DECOFIN_18" localSheetId="11">#REF!</definedName>
    <definedName name="DECOFIN_18" localSheetId="6">#REF!</definedName>
    <definedName name="DECOFIN_18">#REF!</definedName>
    <definedName name="DECOFIN_2" localSheetId="8">#REF!</definedName>
    <definedName name="DECOFIN_2" localSheetId="11">#REF!</definedName>
    <definedName name="DECOFIN_2" localSheetId="6">#REF!</definedName>
    <definedName name="DECOFIN_2">#REF!</definedName>
    <definedName name="DECOFIN_5" localSheetId="8">#REF!</definedName>
    <definedName name="DECOFIN_5" localSheetId="11">#REF!</definedName>
    <definedName name="DECOFIN_5" localSheetId="6">#REF!</definedName>
    <definedName name="DECOFIN_5">#REF!</definedName>
    <definedName name="DECOFIN_6" localSheetId="8">#REF!</definedName>
    <definedName name="DECOFIN_6" localSheetId="11">#REF!</definedName>
    <definedName name="DECOFIN_6" localSheetId="6">#REF!</definedName>
    <definedName name="DECOFIN_6">#REF!</definedName>
    <definedName name="DECOFIN_7" localSheetId="8">#REF!</definedName>
    <definedName name="DECOFIN_7" localSheetId="11">#REF!</definedName>
    <definedName name="DECOFIN_7" localSheetId="6">#REF!</definedName>
    <definedName name="DECOFIN_7">#REF!</definedName>
    <definedName name="DECOFIN_8" localSheetId="8">#REF!</definedName>
    <definedName name="DECOFIN_8" localSheetId="11">#REF!</definedName>
    <definedName name="DECOFIN_8" localSheetId="6">#REF!</definedName>
    <definedName name="DECOFIN_8">#REF!</definedName>
    <definedName name="DECOFIN_9" localSheetId="8">#REF!</definedName>
    <definedName name="DECOFIN_9" localSheetId="11">#REF!</definedName>
    <definedName name="DECOFIN_9" localSheetId="6">#REF!</definedName>
    <definedName name="DECOFIN_9">#REF!</definedName>
    <definedName name="defensa" localSheetId="8">#REF!</definedName>
    <definedName name="defensa" localSheetId="11">#REF!</definedName>
    <definedName name="defensa" localSheetId="6">#REF!</definedName>
    <definedName name="defensa">#REF!</definedName>
    <definedName name="dele" localSheetId="8">#REF!</definedName>
    <definedName name="dele" localSheetId="11">#REF!</definedName>
    <definedName name="dele" localSheetId="6">#REF!</definedName>
    <definedName name="dele">#REF!</definedName>
    <definedName name="DEMONSTRATIVO_DO_RESULTADO_GERENCIAL___DGR" localSheetId="8">#REF!</definedName>
    <definedName name="DEMONSTRATIVO_DO_RESULTADO_GERENCIAL___DGR" localSheetId="11">#REF!</definedName>
    <definedName name="DEMONSTRATIVO_DO_RESULTADO_GERENCIAL___DGR" localSheetId="6">#REF!</definedName>
    <definedName name="DEMONSTRATIVO_DO_RESULTADO_GERENCIAL___DGR">#REF!</definedName>
    <definedName name="Denominação" localSheetId="8">#REF!</definedName>
    <definedName name="Denominação" localSheetId="11">#REF!</definedName>
    <definedName name="Denominação" localSheetId="6">#REF!</definedName>
    <definedName name="Denominação">#REF!</definedName>
    <definedName name="densidade_cap" localSheetId="8">#REF!</definedName>
    <definedName name="densidade_cap" localSheetId="11">#REF!</definedName>
    <definedName name="densidade_cap" localSheetId="6">#REF!</definedName>
    <definedName name="densidade_cap">#REF!</definedName>
    <definedName name="Densidades" localSheetId="8">#REF!</definedName>
    <definedName name="Densidades" localSheetId="11">#REF!</definedName>
    <definedName name="Densidades" localSheetId="6">#REF!</definedName>
    <definedName name="Densidades">#REF!</definedName>
    <definedName name="DEQUIP" localSheetId="8">#REF!</definedName>
    <definedName name="DEQUIP" localSheetId="11">#REF!</definedName>
    <definedName name="DEQUIP" localSheetId="6">#REF!</definedName>
    <definedName name="DEQUIP">#REF!</definedName>
    <definedName name="derd" localSheetId="8">#REF!</definedName>
    <definedName name="derd" localSheetId="11">#REF!</definedName>
    <definedName name="derd" localSheetId="6">#REF!</definedName>
    <definedName name="derd">#REF!</definedName>
    <definedName name="DES" localSheetId="8">#REF!</definedName>
    <definedName name="DES" localSheetId="11">#REF!</definedName>
    <definedName name="DES" localSheetId="6">#REF!</definedName>
    <definedName name="DES">#REF!</definedName>
    <definedName name="DESAP" localSheetId="8">#REF!</definedName>
    <definedName name="DESAP" localSheetId="11">#REF!</definedName>
    <definedName name="DESAP" localSheetId="6">#REF!</definedName>
    <definedName name="DESAP">#REF!</definedName>
    <definedName name="DESAPROPRIAÇÃO" localSheetId="8">#REF!</definedName>
    <definedName name="DESAPROPRIAÇÃO" localSheetId="11">#REF!</definedName>
    <definedName name="DESAPROPRIAÇÃO" localSheetId="6">#REF!</definedName>
    <definedName name="DESAPROPRIAÇÃO">#REF!</definedName>
    <definedName name="DescAux" localSheetId="8">#REF!</definedName>
    <definedName name="DescAux" localSheetId="11">#REF!</definedName>
    <definedName name="DescAux" localSheetId="6">#REF!</definedName>
    <definedName name="DescAux">#REF!</definedName>
    <definedName name="Descontos" localSheetId="8">#REF!</definedName>
    <definedName name="Descontos" localSheetId="11">#REF!</definedName>
    <definedName name="Descontos" localSheetId="6">#REF!</definedName>
    <definedName name="Descontos">#REF!</definedName>
    <definedName name="descricao" localSheetId="8">#REF!</definedName>
    <definedName name="descricao" localSheetId="11">#REF!</definedName>
    <definedName name="descricao" localSheetId="6">#REF!</definedName>
    <definedName name="descricao">#REF!</definedName>
    <definedName name="DESCRIÇÃO" localSheetId="8">#REF!</definedName>
    <definedName name="DESCRIÇÃO" localSheetId="11">#REF!</definedName>
    <definedName name="DESCRIÇÃO" localSheetId="6">#REF!</definedName>
    <definedName name="DESCRIÇÃO">#REF!</definedName>
    <definedName name="DESCRICAO_OBRA" localSheetId="8">#REF!</definedName>
    <definedName name="DESCRICAO_OBRA" localSheetId="11">#REF!</definedName>
    <definedName name="DESCRICAO_OBRA" localSheetId="6">#REF!</definedName>
    <definedName name="DESCRICAO_OBRA">#REF!</definedName>
    <definedName name="DESCRITIVO1" localSheetId="8">#REF!</definedName>
    <definedName name="DESCRITIVO1" localSheetId="11">#REF!</definedName>
    <definedName name="DESCRITIVO1" localSheetId="6">#REF!</definedName>
    <definedName name="DESCRITIVO1">#REF!</definedName>
    <definedName name="Desenbolso_2" localSheetId="8">#REF!</definedName>
    <definedName name="Desenbolso_2" localSheetId="11">#REF!</definedName>
    <definedName name="Desenbolso_2" localSheetId="6">#REF!</definedName>
    <definedName name="Desenbolso_2">#REF!</definedName>
    <definedName name="desenbolso2" localSheetId="8">#REF!</definedName>
    <definedName name="desenbolso2" localSheetId="11">#REF!</definedName>
    <definedName name="desenbolso2" localSheetId="6">#REF!</definedName>
    <definedName name="desenbolso2">#REF!</definedName>
    <definedName name="DesfazerLimpar" localSheetId="8">#REF!</definedName>
    <definedName name="DesfazerLimpar" localSheetId="11">#REF!</definedName>
    <definedName name="DesfazerLimpar" localSheetId="6">#REF!</definedName>
    <definedName name="DesfazerLimpar">#REF!</definedName>
    <definedName name="deso" localSheetId="8">#REF!</definedName>
    <definedName name="deso" localSheetId="11">#REF!</definedName>
    <definedName name="deso" localSheetId="6">#REF!</definedName>
    <definedName name="deso">#REF!</definedName>
    <definedName name="DESONERACAO" localSheetId="10" hidden="1">IF(OR(Import.Desoneracao="DESONERADO",Import.Desoneracao="SIM"),"SIM","NÃO")</definedName>
    <definedName name="DESONERACAO" localSheetId="8" hidden="1">IF(OR('BDI_EDIFICACOES_20,50%_SEM'!Import.Desoneracao="DESONERADO",'BDI_EDIFICACOES_20,50%_SEM'!Import.Desoneracao="SIM"),"SIM","NÃO")</definedName>
    <definedName name="DESONERACAO" localSheetId="11" hidden="1">IF(OR(Import.Desoneracao="DESONERADO",Import.Desoneracao="SIM"),"SIM","NÃO")</definedName>
    <definedName name="DESONERACAO" hidden="1">IF(OR(Import.Desoneracao="DESONERADO",Import.Desoneracao="SIM"),"SIM","NÃO")</definedName>
    <definedName name="DESP.INDIRETAS" localSheetId="8">#REF!</definedName>
    <definedName name="DESP.INDIRETAS" localSheetId="11">#REF!</definedName>
    <definedName name="DESP.INDIRETAS" localSheetId="6">#REF!</definedName>
    <definedName name="DESP.INDIRETAS">#REF!</definedName>
    <definedName name="DESP.INDIRETAS_10" localSheetId="8">#REF!</definedName>
    <definedName name="DESP.INDIRETAS_10" localSheetId="11">#REF!</definedName>
    <definedName name="DESP.INDIRETAS_10" localSheetId="6">#REF!</definedName>
    <definedName name="DESP.INDIRETAS_10">#REF!</definedName>
    <definedName name="DESP.INDIRETAS_11" localSheetId="8">#REF!</definedName>
    <definedName name="DESP.INDIRETAS_11" localSheetId="11">#REF!</definedName>
    <definedName name="DESP.INDIRETAS_11" localSheetId="6">#REF!</definedName>
    <definedName name="DESP.INDIRETAS_11">#REF!</definedName>
    <definedName name="DESP.INDIRETAS_12" localSheetId="8">#REF!</definedName>
    <definedName name="DESP.INDIRETAS_12" localSheetId="11">#REF!</definedName>
    <definedName name="DESP.INDIRETAS_12" localSheetId="6">#REF!</definedName>
    <definedName name="DESP.INDIRETAS_12">#REF!</definedName>
    <definedName name="DESP.INDIRETAS_13" localSheetId="8">#REF!</definedName>
    <definedName name="DESP.INDIRETAS_13" localSheetId="11">#REF!</definedName>
    <definedName name="DESP.INDIRETAS_13" localSheetId="6">#REF!</definedName>
    <definedName name="DESP.INDIRETAS_13">#REF!</definedName>
    <definedName name="DESP.INDIRETAS_14" localSheetId="8">#REF!</definedName>
    <definedName name="DESP.INDIRETAS_14" localSheetId="11">#REF!</definedName>
    <definedName name="DESP.INDIRETAS_14" localSheetId="6">#REF!</definedName>
    <definedName name="DESP.INDIRETAS_14">#REF!</definedName>
    <definedName name="DESP.INDIRETAS_15" localSheetId="8">#REF!</definedName>
    <definedName name="DESP.INDIRETAS_15" localSheetId="11">#REF!</definedName>
    <definedName name="DESP.INDIRETAS_15" localSheetId="6">#REF!</definedName>
    <definedName name="DESP.INDIRETAS_15">#REF!</definedName>
    <definedName name="DESP.INDIRETAS_16" localSheetId="8">#REF!</definedName>
    <definedName name="DESP.INDIRETAS_16" localSheetId="11">#REF!</definedName>
    <definedName name="DESP.INDIRETAS_16" localSheetId="6">#REF!</definedName>
    <definedName name="DESP.INDIRETAS_16">#REF!</definedName>
    <definedName name="DESP.INDIRETAS_17" localSheetId="8">#REF!</definedName>
    <definedName name="DESP.INDIRETAS_17" localSheetId="11">#REF!</definedName>
    <definedName name="DESP.INDIRETAS_17" localSheetId="6">#REF!</definedName>
    <definedName name="DESP.INDIRETAS_17">#REF!</definedName>
    <definedName name="DESP.INDIRETAS_18" localSheetId="8">#REF!</definedName>
    <definedName name="DESP.INDIRETAS_18" localSheetId="11">#REF!</definedName>
    <definedName name="DESP.INDIRETAS_18" localSheetId="6">#REF!</definedName>
    <definedName name="DESP.INDIRETAS_18">#REF!</definedName>
    <definedName name="DESP.INDIRETAS_2" localSheetId="8">#REF!</definedName>
    <definedName name="DESP.INDIRETAS_2" localSheetId="11">#REF!</definedName>
    <definedName name="DESP.INDIRETAS_2" localSheetId="6">#REF!</definedName>
    <definedName name="DESP.INDIRETAS_2">#REF!</definedName>
    <definedName name="DESP.INDIRETAS_5" localSheetId="8">#REF!</definedName>
    <definedName name="DESP.INDIRETAS_5" localSheetId="11">#REF!</definedName>
    <definedName name="DESP.INDIRETAS_5" localSheetId="6">#REF!</definedName>
    <definedName name="DESP.INDIRETAS_5">#REF!</definedName>
    <definedName name="DESP.INDIRETAS_6" localSheetId="8">#REF!</definedName>
    <definedName name="DESP.INDIRETAS_6" localSheetId="11">#REF!</definedName>
    <definedName name="DESP.INDIRETAS_6" localSheetId="6">#REF!</definedName>
    <definedName name="DESP.INDIRETAS_6">#REF!</definedName>
    <definedName name="DESP.INDIRETAS_7" localSheetId="8">#REF!</definedName>
    <definedName name="DESP.INDIRETAS_7" localSheetId="11">#REF!</definedName>
    <definedName name="DESP.INDIRETAS_7" localSheetId="6">#REF!</definedName>
    <definedName name="DESP.INDIRETAS_7">#REF!</definedName>
    <definedName name="DESP.INDIRETAS_8" localSheetId="8">#REF!</definedName>
    <definedName name="DESP.INDIRETAS_8" localSheetId="11">#REF!</definedName>
    <definedName name="DESP.INDIRETAS_8" localSheetId="6">#REF!</definedName>
    <definedName name="DESP.INDIRETAS_8">#REF!</definedName>
    <definedName name="DESP.INDIRETAS_9" localSheetId="8">#REF!</definedName>
    <definedName name="DESP.INDIRETAS_9" localSheetId="11">#REF!</definedName>
    <definedName name="DESP.INDIRETAS_9" localSheetId="6">#REF!</definedName>
    <definedName name="DESP.INDIRETAS_9">#REF!</definedName>
    <definedName name="DESVIOCUSTO" localSheetId="8">#REF!</definedName>
    <definedName name="DESVIOCUSTO" localSheetId="11">#REF!</definedName>
    <definedName name="DESVIOCUSTO" localSheetId="6">#REF!</definedName>
    <definedName name="DESVIOCUSTO">#REF!</definedName>
    <definedName name="DESVIOCUSTOS" localSheetId="8">#REF!</definedName>
    <definedName name="DESVIOCUSTOS" localSheetId="11">#REF!</definedName>
    <definedName name="DESVIOCUSTOS" localSheetId="6">#REF!</definedName>
    <definedName name="DESVIOCUSTOS">#REF!</definedName>
    <definedName name="Detalhamento" localSheetId="8">OFFSET(#REF!,1,0):OFFSET(#REF!,-1,0)</definedName>
    <definedName name="Detalhamento" localSheetId="11">OFFSET(#REF!,1,0):OFFSET(#REF!,-1,0)</definedName>
    <definedName name="Detalhamento" localSheetId="6">OFFSET(#REF!,1,0):OFFSET(#REF!,-1,0)</definedName>
    <definedName name="Detalhamento">OFFSET(#REF!,1,0):OFFSET(#REF!,-1,0)</definedName>
    <definedName name="Detalhamento.Imprimir" localSheetId="10">#REF!:OFFSET(#REF!,0,MAX(TRUNC(numFrentes/6,0)+IF(MOD(numFrentes,6)&lt;&gt;0,1,0),1)*6)</definedName>
    <definedName name="Detalhamento.Imprimir" localSheetId="8">#REF!:OFFSET(#REF!,0,MAX(TRUNC('BDI_EDIFICACOES_20,50%_SEM'!numFrentes/6,0)+IF(MOD('BDI_EDIFICACOES_20,50%_SEM'!numFrentes,6)&lt;&gt;0,1,0),1)*6)</definedName>
    <definedName name="Detalhamento.Imprimir" localSheetId="11">#REF!:OFFSET(#REF!,0,MAX(TRUNC(COMP_ENCARGOS_SOCIAIS_SEM_D!numFrentes/6,0)+IF(MOD(COMP_ENCARGOS_SOCIAIS_SEM_D!numFrentes,6)&lt;&gt;0,1,0),1)*6)</definedName>
    <definedName name="Detalhamento.Imprimir" localSheetId="9">#REF!:OFFSET(#REF!,0,MAX(TRUNC(numFrentes/6,0)+IF(MOD(numFrentes,6)&lt;&gt;0,1,0),1)*6)</definedName>
    <definedName name="Detalhamento.Imprimir" localSheetId="6">'MC - CRECHE 10 SALAS RASA'!#REF!:OFFSET('MC - CRECHE 10 SALAS RASA'!#REF!,0,MAX(TRUNC('MC - CRECHE 10 SALAS RASA'!numFrentes/6,0)+IF(MOD('MC - CRECHE 10 SALAS RASA'!numFrentes,6)&lt;&gt;0,1,0),1)*6)</definedName>
    <definedName name="Detalhamento.Imprimir">#REF!:OFFSET(#REF!,0,MAX(TRUNC(numFrentes/6,0)+IF(MOD(numFrentes,6)&lt;&gt;0,1,0),1)*6)</definedName>
    <definedName name="Detalhamento.OpçãoServiços" localSheetId="8">#REF!</definedName>
    <definedName name="Detalhamento.OpçãoServiços" localSheetId="11">#REF!</definedName>
    <definedName name="Detalhamento.OpçãoServiços" localSheetId="6">#REF!</definedName>
    <definedName name="Detalhamento.OpçãoServiços">#REF!</definedName>
    <definedName name="Detalhamento.OpçõesExibição" localSheetId="8">#REF!</definedName>
    <definedName name="Detalhamento.OpçõesExibição" localSheetId="11">#REF!</definedName>
    <definedName name="Detalhamento.OpçõesExibição" localSheetId="6">#REF!</definedName>
    <definedName name="Detalhamento.OpçõesExibição">#REF!</definedName>
    <definedName name="Detalhamento.OpçõesServiços" localSheetId="8">#REF!</definedName>
    <definedName name="Detalhamento.OpçõesServiços" localSheetId="11">#REF!</definedName>
    <definedName name="Detalhamento.OpçõesServiços" localSheetId="6">#REF!</definedName>
    <definedName name="Detalhamento.OpçõesServiços">#REF!</definedName>
    <definedName name="DEZA" localSheetId="8">#REF!</definedName>
    <definedName name="DEZA" localSheetId="11">#REF!</definedName>
    <definedName name="DEZA" localSheetId="6">#REF!</definedName>
    <definedName name="DEZA">#REF!</definedName>
    <definedName name="Df" localSheetId="8">#REF!</definedName>
    <definedName name="Df" localSheetId="11">#REF!</definedName>
    <definedName name="Df" localSheetId="6">#REF!</definedName>
    <definedName name="Df">#REF!</definedName>
    <definedName name="DFADEXA" localSheetId="8">#REF!</definedName>
    <definedName name="DFADEXA" localSheetId="11">#REF!</definedName>
    <definedName name="DFADEXA" localSheetId="6">#REF!</definedName>
    <definedName name="DFADEXA">#REF!</definedName>
    <definedName name="dfdf" localSheetId="10">{#N/A,#N/A,FALSE,"MO (2)"}</definedName>
    <definedName name="dfdf" localSheetId="8">{#N/A,#N/A,FALSE,"MO (2)"}</definedName>
    <definedName name="dfdf" localSheetId="11">{#N/A,#N/A,FALSE,"MO (2)"}</definedName>
    <definedName name="dfdf" localSheetId="9">{#N/A,#N/A,FALSE,"MO (2)"}</definedName>
    <definedName name="dfdf" localSheetId="6">{#N/A,#N/A,FALSE,"MO (2)"}</definedName>
    <definedName name="dfdf">{#N/A,#N/A,FALSE,"MO (2)"}</definedName>
    <definedName name="DFEFDVFDFGFD" localSheetId="8">#REF!</definedName>
    <definedName name="DFEFDVFDFGFD" localSheetId="11">#REF!</definedName>
    <definedName name="DFEFDVFDFGFD" localSheetId="6">#REF!</definedName>
    <definedName name="DFEFDVFDFGFD">#REF!</definedName>
    <definedName name="dfgfgd" localSheetId="8">#REF!</definedName>
    <definedName name="dfgfgd" localSheetId="11">#REF!</definedName>
    <definedName name="dfgfgd" localSheetId="6">#REF!</definedName>
    <definedName name="dfgfgd">#REF!</definedName>
    <definedName name="dfgh" localSheetId="8">#REF!</definedName>
    <definedName name="dfgh" localSheetId="11">#REF!</definedName>
    <definedName name="dfgh" localSheetId="6">#REF!</definedName>
    <definedName name="dfgh">#REF!</definedName>
    <definedName name="dfgs" localSheetId="8">#REF!</definedName>
    <definedName name="dfgs" localSheetId="11">#REF!</definedName>
    <definedName name="dfgs" localSheetId="6">#REF!</definedName>
    <definedName name="dfgs">#REF!</definedName>
    <definedName name="dfgss" localSheetId="8">#REF!</definedName>
    <definedName name="dfgss" localSheetId="11">#REF!</definedName>
    <definedName name="dfgss" localSheetId="6">#REF!</definedName>
    <definedName name="dfgss">#REF!</definedName>
    <definedName name="DFGT" localSheetId="8">#REF!</definedName>
    <definedName name="DFGT" localSheetId="11">#REF!</definedName>
    <definedName name="DFGT" localSheetId="6">#REF!</definedName>
    <definedName name="DFGT">#REF!</definedName>
    <definedName name="DFT" localSheetId="8">#REF!</definedName>
    <definedName name="DFT" localSheetId="11">#REF!</definedName>
    <definedName name="DFT" localSheetId="6">#REF!</definedName>
    <definedName name="DFT">#REF!</definedName>
    <definedName name="DG" localSheetId="8">#REF!</definedName>
    <definedName name="DG" localSheetId="11">#REF!</definedName>
    <definedName name="DG" localSheetId="6">#REF!</definedName>
    <definedName name="DG">#REF!</definedName>
    <definedName name="DGA" localSheetId="8">#REF!</definedName>
    <definedName name="DGA" localSheetId="11">#REF!</definedName>
    <definedName name="DGA" localSheetId="6">#REF!</definedName>
    <definedName name="DGA">#REF!</definedName>
    <definedName name="DGA_10" localSheetId="8">#REF!</definedName>
    <definedName name="DGA_10" localSheetId="11">#REF!</definedName>
    <definedName name="DGA_10" localSheetId="6">#REF!</definedName>
    <definedName name="DGA_10">#REF!</definedName>
    <definedName name="DGA_11" localSheetId="8">#REF!</definedName>
    <definedName name="DGA_11" localSheetId="11">#REF!</definedName>
    <definedName name="DGA_11" localSheetId="6">#REF!</definedName>
    <definedName name="DGA_11">#REF!</definedName>
    <definedName name="DGA_12" localSheetId="8">#REF!</definedName>
    <definedName name="DGA_12" localSheetId="11">#REF!</definedName>
    <definedName name="DGA_12" localSheetId="6">#REF!</definedName>
    <definedName name="DGA_12">#REF!</definedName>
    <definedName name="DGA_13" localSheetId="8">#REF!</definedName>
    <definedName name="DGA_13" localSheetId="11">#REF!</definedName>
    <definedName name="DGA_13" localSheetId="6">#REF!</definedName>
    <definedName name="DGA_13">#REF!</definedName>
    <definedName name="DGA_14" localSheetId="8">#REF!</definedName>
    <definedName name="DGA_14" localSheetId="11">#REF!</definedName>
    <definedName name="DGA_14" localSheetId="6">#REF!</definedName>
    <definedName name="DGA_14">#REF!</definedName>
    <definedName name="DGA_15" localSheetId="8">#REF!</definedName>
    <definedName name="DGA_15" localSheetId="11">#REF!</definedName>
    <definedName name="DGA_15" localSheetId="6">#REF!</definedName>
    <definedName name="DGA_15">#REF!</definedName>
    <definedName name="DGA_16" localSheetId="8">#REF!</definedName>
    <definedName name="DGA_16" localSheetId="11">#REF!</definedName>
    <definedName name="DGA_16" localSheetId="6">#REF!</definedName>
    <definedName name="DGA_16">#REF!</definedName>
    <definedName name="DGA_17" localSheetId="8">#REF!</definedName>
    <definedName name="DGA_17" localSheetId="11">#REF!</definedName>
    <definedName name="DGA_17" localSheetId="6">#REF!</definedName>
    <definedName name="DGA_17">#REF!</definedName>
    <definedName name="DGA_18" localSheetId="8">#REF!</definedName>
    <definedName name="DGA_18" localSheetId="11">#REF!</definedName>
    <definedName name="DGA_18" localSheetId="6">#REF!</definedName>
    <definedName name="DGA_18">#REF!</definedName>
    <definedName name="DGA_5" localSheetId="8">#REF!</definedName>
    <definedName name="DGA_5" localSheetId="11">#REF!</definedName>
    <definedName name="DGA_5" localSheetId="6">#REF!</definedName>
    <definedName name="DGA_5">#REF!</definedName>
    <definedName name="DGA_6" localSheetId="8">#REF!</definedName>
    <definedName name="DGA_6" localSheetId="11">#REF!</definedName>
    <definedName name="DGA_6" localSheetId="6">#REF!</definedName>
    <definedName name="DGA_6">#REF!</definedName>
    <definedName name="DGA_7" localSheetId="8">#REF!</definedName>
    <definedName name="DGA_7" localSheetId="11">#REF!</definedName>
    <definedName name="DGA_7" localSheetId="6">#REF!</definedName>
    <definedName name="DGA_7">#REF!</definedName>
    <definedName name="DGA_8" localSheetId="8">#REF!</definedName>
    <definedName name="DGA_8" localSheetId="11">#REF!</definedName>
    <definedName name="DGA_8" localSheetId="6">#REF!</definedName>
    <definedName name="DGA_8">#REF!</definedName>
    <definedName name="DGA_9" localSheetId="8">#REF!</definedName>
    <definedName name="DGA_9" localSheetId="11">#REF!</definedName>
    <definedName name="DGA_9" localSheetId="6">#REF!</definedName>
    <definedName name="DGA_9">#REF!</definedName>
    <definedName name="DGF" localSheetId="8">#REF!</definedName>
    <definedName name="DGF" localSheetId="11">#REF!</definedName>
    <definedName name="DGF" localSheetId="6">#REF!</definedName>
    <definedName name="DGF">#REF!</definedName>
    <definedName name="Dia_trab" localSheetId="8">#REF!</definedName>
    <definedName name="Dia_trab" localSheetId="11">#REF!</definedName>
    <definedName name="Dia_trab" localSheetId="6">#REF!</definedName>
    <definedName name="Dia_trab">#REF!</definedName>
    <definedName name="Diagrama" localSheetId="8">#REF!</definedName>
    <definedName name="Diagrama" localSheetId="11">#REF!</definedName>
    <definedName name="Diagrama" localSheetId="6">#REF!</definedName>
    <definedName name="Diagrama">#REF!</definedName>
    <definedName name="DIAM_EMI_19" localSheetId="8">#REF!</definedName>
    <definedName name="DIAM_EMI_19" localSheetId="11">#REF!</definedName>
    <definedName name="DIAM_EMI_19" localSheetId="6">#REF!</definedName>
    <definedName name="DIAM_EMI_19">#REF!</definedName>
    <definedName name="dias" localSheetId="8">#REF!</definedName>
    <definedName name="dias" localSheetId="11">#REF!</definedName>
    <definedName name="dias" localSheetId="6">#REF!</definedName>
    <definedName name="dias">#REF!</definedName>
    <definedName name="Diasemana" localSheetId="8">#REF!</definedName>
    <definedName name="Diasemana" localSheetId="11">#REF!</definedName>
    <definedName name="Diasemana" localSheetId="6">#REF!</definedName>
    <definedName name="Diasemana">#REF!</definedName>
    <definedName name="Dif" localSheetId="8">#REF!</definedName>
    <definedName name="Dif" localSheetId="11">#REF!</definedName>
    <definedName name="Dif" localSheetId="6">#REF!</definedName>
    <definedName name="Dif">#REF!</definedName>
    <definedName name="DIFERENCIADO" localSheetId="8">#REF!</definedName>
    <definedName name="DIFERENCIADO" localSheetId="11">#REF!</definedName>
    <definedName name="DIFERENCIADO" localSheetId="6">#REF!</definedName>
    <definedName name="DIFERENCIADO">#REF!</definedName>
    <definedName name="difi" localSheetId="8">#REF!</definedName>
    <definedName name="difi" localSheetId="11">#REF!</definedName>
    <definedName name="difi" localSheetId="6">#REF!</definedName>
    <definedName name="difi">#REF!</definedName>
    <definedName name="DIFIC" localSheetId="8">#REF!</definedName>
    <definedName name="DIFIC" localSheetId="11">#REF!</definedName>
    <definedName name="DIFIC" localSheetId="6">#REF!</definedName>
    <definedName name="DIFIC">#REF!</definedName>
    <definedName name="DIFIC1" localSheetId="8">#REF!</definedName>
    <definedName name="DIFIC1" localSheetId="11">#REF!</definedName>
    <definedName name="DIFIC1" localSheetId="6">#REF!</definedName>
    <definedName name="DIFIC1">#REF!</definedName>
    <definedName name="DIMPAV" localSheetId="8">#REF!</definedName>
    <definedName name="DIMPAV" localSheetId="11">#REF!</definedName>
    <definedName name="DIMPAV" localSheetId="6">#REF!</definedName>
    <definedName name="DIMPAV">#REF!</definedName>
    <definedName name="Dir_Tecnico" localSheetId="8">#REF!</definedName>
    <definedName name="Dir_Tecnico" localSheetId="11">#REF!</definedName>
    <definedName name="Dir_Tecnico" localSheetId="6">#REF!</definedName>
    <definedName name="Dir_Tecnico">#REF!</definedName>
    <definedName name="Dissídio" localSheetId="8">#REF!</definedName>
    <definedName name="Dissídio" localSheetId="11">#REF!</definedName>
    <definedName name="Dissídio" localSheetId="6">#REF!</definedName>
    <definedName name="Dissídio">#REF!</definedName>
    <definedName name="DIST" localSheetId="8">#REF!</definedName>
    <definedName name="DIST" localSheetId="11">#REF!</definedName>
    <definedName name="DIST" localSheetId="6">#REF!</definedName>
    <definedName name="DIST">#REF!</definedName>
    <definedName name="DIST1" localSheetId="8">#REF!</definedName>
    <definedName name="DIST1" localSheetId="11">#REF!</definedName>
    <definedName name="DIST1" localSheetId="6">#REF!</definedName>
    <definedName name="DIST1">#REF!</definedName>
    <definedName name="DIST10" localSheetId="8">#REF!</definedName>
    <definedName name="DIST10" localSheetId="11">#REF!</definedName>
    <definedName name="DIST10" localSheetId="6">#REF!</definedName>
    <definedName name="DIST10">#REF!</definedName>
    <definedName name="DIST2" localSheetId="8">#REF!</definedName>
    <definedName name="DIST2" localSheetId="11">#REF!</definedName>
    <definedName name="DIST2" localSheetId="6">#REF!</definedName>
    <definedName name="DIST2">#REF!</definedName>
    <definedName name="DISTA" localSheetId="8">#REF!</definedName>
    <definedName name="DISTA" localSheetId="11">#REF!</definedName>
    <definedName name="DISTA" localSheetId="6">#REF!</definedName>
    <definedName name="DISTA">#REF!</definedName>
    <definedName name="DISTC" localSheetId="8">#REF!</definedName>
    <definedName name="DISTC" localSheetId="11">#REF!</definedName>
    <definedName name="DISTC" localSheetId="6">#REF!</definedName>
    <definedName name="DISTC">#REF!</definedName>
    <definedName name="DISTP" localSheetId="8">#REF!</definedName>
    <definedName name="DISTP" localSheetId="11">#REF!</definedName>
    <definedName name="DISTP" localSheetId="6">#REF!</definedName>
    <definedName name="DISTP">#REF!</definedName>
    <definedName name="DISTS" localSheetId="8">#REF!</definedName>
    <definedName name="DISTS" localSheetId="11">#REF!</definedName>
    <definedName name="DISTS" localSheetId="6">#REF!</definedName>
    <definedName name="DISTS">#REF!</definedName>
    <definedName name="Div" localSheetId="8">#REF!</definedName>
    <definedName name="Div" localSheetId="11">#REF!</definedName>
    <definedName name="Div" localSheetId="6">#REF!</definedName>
    <definedName name="Div">#REF!</definedName>
    <definedName name="DIVE" localSheetId="8">#REF!</definedName>
    <definedName name="DIVE" localSheetId="11">#REF!</definedName>
    <definedName name="DIVE" localSheetId="6">#REF!</definedName>
    <definedName name="DIVE">#REF!</definedName>
    <definedName name="diverso2" localSheetId="8">#REF!</definedName>
    <definedName name="diverso2" localSheetId="11">#REF!</definedName>
    <definedName name="diverso2" localSheetId="6">#REF!</definedName>
    <definedName name="diverso2">#REF!</definedName>
    <definedName name="DJ" localSheetId="8">#REF!</definedName>
    <definedName name="DJ" localSheetId="11">#REF!</definedName>
    <definedName name="DJ" localSheetId="6">#REF!</definedName>
    <definedName name="DJ">#REF!</definedName>
    <definedName name="DJ_2" localSheetId="8">#REF!</definedName>
    <definedName name="DJ_2" localSheetId="11">#REF!</definedName>
    <definedName name="DJ_2" localSheetId="6">#REF!</definedName>
    <definedName name="DJ_2">#REF!</definedName>
    <definedName name="DJ_4" localSheetId="8">#REF!</definedName>
    <definedName name="DJ_4" localSheetId="11">#REF!</definedName>
    <definedName name="DJ_4" localSheetId="6">#REF!</definedName>
    <definedName name="DJ_4">#REF!</definedName>
    <definedName name="DJJ" localSheetId="8">#REF!</definedName>
    <definedName name="DJJ" localSheetId="11">#REF!</definedName>
    <definedName name="DJJ" localSheetId="6">#REF!</definedName>
    <definedName name="DJJ">#REF!</definedName>
    <definedName name="DKJBGKSHAK" localSheetId="8">#REF!</definedName>
    <definedName name="DKJBGKSHAK" localSheetId="11">#REF!</definedName>
    <definedName name="DKJBGKSHAK" localSheetId="6">#REF!</definedName>
    <definedName name="DKJBGKSHAK">#REF!</definedName>
    <definedName name="DMB" localSheetId="8">#REF!</definedName>
    <definedName name="DMB" localSheetId="11">#REF!</definedName>
    <definedName name="DMB" localSheetId="6">#REF!</definedName>
    <definedName name="DMB">#REF!</definedName>
    <definedName name="DMT" localSheetId="8">#REF!,#REF!</definedName>
    <definedName name="DMT" localSheetId="11">#REF!,#REF!</definedName>
    <definedName name="DMT" localSheetId="6">#REF!,#REF!</definedName>
    <definedName name="DMT">#REF!,#REF!</definedName>
    <definedName name="DMT_0_50" localSheetId="8">#REF!</definedName>
    <definedName name="DMT_0_50" localSheetId="11">#REF!</definedName>
    <definedName name="DMT_0_50" localSheetId="6">#REF!</definedName>
    <definedName name="DMT_0_50">#REF!</definedName>
    <definedName name="DMT_1000" localSheetId="8">#REF!</definedName>
    <definedName name="DMT_1000" localSheetId="11">#REF!</definedName>
    <definedName name="DMT_1000" localSheetId="6">#REF!</definedName>
    <definedName name="DMT_1000">#REF!</definedName>
    <definedName name="DMT_200" localSheetId="8">#REF!</definedName>
    <definedName name="DMT_200" localSheetId="11">#REF!</definedName>
    <definedName name="DMT_200" localSheetId="6">#REF!</definedName>
    <definedName name="DMT_200">#REF!</definedName>
    <definedName name="DMT_200_400" localSheetId="8">#REF!</definedName>
    <definedName name="DMT_200_400" localSheetId="11">#REF!</definedName>
    <definedName name="DMT_200_400" localSheetId="6">#REF!</definedName>
    <definedName name="DMT_200_400">#REF!</definedName>
    <definedName name="DMT_400" localSheetId="8">#REF!</definedName>
    <definedName name="DMT_400" localSheetId="11">#REF!</definedName>
    <definedName name="DMT_400" localSheetId="6">#REF!</definedName>
    <definedName name="DMT_400">#REF!</definedName>
    <definedName name="DMT_400_600" localSheetId="8">#REF!</definedName>
    <definedName name="DMT_400_600" localSheetId="11">#REF!</definedName>
    <definedName name="DMT_400_600" localSheetId="6">#REF!</definedName>
    <definedName name="DMT_400_600">#REF!</definedName>
    <definedName name="DMT_50" localSheetId="8">#REF!</definedName>
    <definedName name="DMT_50" localSheetId="11">#REF!</definedName>
    <definedName name="DMT_50" localSheetId="6">#REF!</definedName>
    <definedName name="DMT_50">#REF!</definedName>
    <definedName name="DMT_50_200" localSheetId="8">#REF!</definedName>
    <definedName name="DMT_50_200" localSheetId="11">#REF!</definedName>
    <definedName name="DMT_50_200" localSheetId="6">#REF!</definedName>
    <definedName name="DMT_50_200">#REF!</definedName>
    <definedName name="DMT_600" localSheetId="8">#REF!</definedName>
    <definedName name="DMT_600" localSheetId="11">#REF!</definedName>
    <definedName name="DMT_600" localSheetId="6">#REF!</definedName>
    <definedName name="DMT_600">#REF!</definedName>
    <definedName name="DMT_800" localSheetId="8">#REF!</definedName>
    <definedName name="DMT_800" localSheetId="11">#REF!</definedName>
    <definedName name="DMT_800" localSheetId="6">#REF!</definedName>
    <definedName name="DMT_800">#REF!</definedName>
    <definedName name="dmtr" localSheetId="8">#REF!</definedName>
    <definedName name="dmtr" localSheetId="11">#REF!</definedName>
    <definedName name="dmtr" localSheetId="6">#REF!</definedName>
    <definedName name="dmtr">#REF!</definedName>
    <definedName name="DMTRR" localSheetId="8">#REF!</definedName>
    <definedName name="DMTRR" localSheetId="11">#REF!</definedName>
    <definedName name="DMTRR" localSheetId="6">#REF!</definedName>
    <definedName name="DMTRR">#REF!</definedName>
    <definedName name="DMTRRR" localSheetId="8">#REF!</definedName>
    <definedName name="DMTRRR" localSheetId="11">#REF!</definedName>
    <definedName name="DMTRRR" localSheetId="6">#REF!</definedName>
    <definedName name="DMTRRR">#REF!</definedName>
    <definedName name="DNCANT100" localSheetId="8">#REF!</definedName>
    <definedName name="DNCANT100" localSheetId="11">#REF!</definedName>
    <definedName name="DNCANT100" localSheetId="6">#REF!</definedName>
    <definedName name="DNCANT100">#REF!</definedName>
    <definedName name="DNCANT109" localSheetId="8">#REF!</definedName>
    <definedName name="DNCANT109" localSheetId="11">#REF!</definedName>
    <definedName name="DNCANT109" localSheetId="6">#REF!</definedName>
    <definedName name="DNCANT109">#REF!</definedName>
    <definedName name="DNCANT164" localSheetId="8">#REF!</definedName>
    <definedName name="DNCANT164" localSheetId="11">#REF!</definedName>
    <definedName name="DNCANT164" localSheetId="6">#REF!</definedName>
    <definedName name="DNCANT164">#REF!</definedName>
    <definedName name="DNCANT221" localSheetId="8">#REF!</definedName>
    <definedName name="DNCANT221" localSheetId="11">#REF!</definedName>
    <definedName name="DNCANT221" localSheetId="6">#REF!</definedName>
    <definedName name="DNCANT221">#REF!</definedName>
    <definedName name="DNCANT223" localSheetId="8">#REF!</definedName>
    <definedName name="DNCANT223" localSheetId="11">#REF!</definedName>
    <definedName name="DNCANT223" localSheetId="6">#REF!</definedName>
    <definedName name="DNCANT223">#REF!</definedName>
    <definedName name="DNCANT225" localSheetId="8">#REF!</definedName>
    <definedName name="DNCANT225" localSheetId="11">#REF!</definedName>
    <definedName name="DNCANT225" localSheetId="6">#REF!</definedName>
    <definedName name="DNCANT225">#REF!</definedName>
    <definedName name="DNCANT237" localSheetId="8">#REF!</definedName>
    <definedName name="DNCANT237" localSheetId="11">#REF!</definedName>
    <definedName name="DNCANT237" localSheetId="6">#REF!</definedName>
    <definedName name="DNCANT237">#REF!</definedName>
    <definedName name="DNCANT270" localSheetId="8">#REF!</definedName>
    <definedName name="DNCANT270" localSheetId="11">#REF!</definedName>
    <definedName name="DNCANT270" localSheetId="6">#REF!</definedName>
    <definedName name="DNCANT270">#REF!</definedName>
    <definedName name="DNCANT271" localSheetId="8">#REF!</definedName>
    <definedName name="DNCANT271" localSheetId="11">#REF!</definedName>
    <definedName name="DNCANT271" localSheetId="6">#REF!</definedName>
    <definedName name="DNCANT271">#REF!</definedName>
    <definedName name="DNCANT273" localSheetId="8">#REF!</definedName>
    <definedName name="DNCANT273" localSheetId="11">#REF!</definedName>
    <definedName name="DNCANT273" localSheetId="6">#REF!</definedName>
    <definedName name="DNCANT273">#REF!</definedName>
    <definedName name="DNCANT274" localSheetId="8">#REF!</definedName>
    <definedName name="DNCANT274" localSheetId="11">#REF!</definedName>
    <definedName name="DNCANT274" localSheetId="6">#REF!</definedName>
    <definedName name="DNCANT274">#REF!</definedName>
    <definedName name="DNCANT333" localSheetId="8">#REF!</definedName>
    <definedName name="DNCANT333" localSheetId="11">#REF!</definedName>
    <definedName name="DNCANT333" localSheetId="6">#REF!</definedName>
    <definedName name="DNCANT333">#REF!</definedName>
    <definedName name="DNCANT337" localSheetId="8">#REF!</definedName>
    <definedName name="DNCANT337" localSheetId="11">#REF!</definedName>
    <definedName name="DNCANT337" localSheetId="6">#REF!</definedName>
    <definedName name="DNCANT337">#REF!</definedName>
    <definedName name="DNCANT352" localSheetId="8">#REF!</definedName>
    <definedName name="DNCANT352" localSheetId="11">#REF!</definedName>
    <definedName name="DNCANT352" localSheetId="6">#REF!</definedName>
    <definedName name="DNCANT352">#REF!</definedName>
    <definedName name="DNCANT387ZC" localSheetId="8">#REF!</definedName>
    <definedName name="DNCANT387ZC" localSheetId="11">#REF!</definedName>
    <definedName name="DNCANT387ZC" localSheetId="6">#REF!</definedName>
    <definedName name="DNCANT387ZC">#REF!</definedName>
    <definedName name="DNCANT387ZN" localSheetId="8">#REF!</definedName>
    <definedName name="DNCANT387ZN" localSheetId="11">#REF!</definedName>
    <definedName name="DNCANT387ZN" localSheetId="6">#REF!</definedName>
    <definedName name="DNCANT387ZN">#REF!</definedName>
    <definedName name="DNCANT387ZS" localSheetId="8">#REF!</definedName>
    <definedName name="DNCANT387ZS" localSheetId="11">#REF!</definedName>
    <definedName name="DNCANT387ZS" localSheetId="6">#REF!</definedName>
    <definedName name="DNCANT387ZS">#REF!</definedName>
    <definedName name="DNCEXE100" localSheetId="8">#REF!</definedName>
    <definedName name="DNCEXE100" localSheetId="11">#REF!</definedName>
    <definedName name="DNCEXE100" localSheetId="6">#REF!</definedName>
    <definedName name="DNCEXE100">#REF!</definedName>
    <definedName name="DNCEXE109" localSheetId="8">#REF!</definedName>
    <definedName name="DNCEXE109" localSheetId="11">#REF!</definedName>
    <definedName name="DNCEXE109" localSheetId="6">#REF!</definedName>
    <definedName name="DNCEXE109">#REF!</definedName>
    <definedName name="DNCEXE164" localSheetId="8">#REF!</definedName>
    <definedName name="DNCEXE164" localSheetId="11">#REF!</definedName>
    <definedName name="DNCEXE164" localSheetId="6">#REF!</definedName>
    <definedName name="DNCEXE164">#REF!</definedName>
    <definedName name="DNCEXE221" localSheetId="8">#REF!</definedName>
    <definedName name="DNCEXE221" localSheetId="11">#REF!</definedName>
    <definedName name="DNCEXE221" localSheetId="6">#REF!</definedName>
    <definedName name="DNCEXE221">#REF!</definedName>
    <definedName name="DNCEXE223" localSheetId="8">#REF!</definedName>
    <definedName name="DNCEXE223" localSheetId="11">#REF!</definedName>
    <definedName name="DNCEXE223" localSheetId="6">#REF!</definedName>
    <definedName name="DNCEXE223">#REF!</definedName>
    <definedName name="DNCEXE225" localSheetId="8">#REF!</definedName>
    <definedName name="DNCEXE225" localSheetId="11">#REF!</definedName>
    <definedName name="DNCEXE225" localSheetId="6">#REF!</definedName>
    <definedName name="DNCEXE225">#REF!</definedName>
    <definedName name="DNCEXE237" localSheetId="8">#REF!</definedName>
    <definedName name="DNCEXE237" localSheetId="11">#REF!</definedName>
    <definedName name="DNCEXE237" localSheetId="6">#REF!</definedName>
    <definedName name="DNCEXE237">#REF!</definedName>
    <definedName name="DNCEXE270" localSheetId="8">#REF!</definedName>
    <definedName name="DNCEXE270" localSheetId="11">#REF!</definedName>
    <definedName name="DNCEXE270" localSheetId="6">#REF!</definedName>
    <definedName name="DNCEXE270">#REF!</definedName>
    <definedName name="DNCEXE271" localSheetId="8">#REF!</definedName>
    <definedName name="DNCEXE271" localSheetId="11">#REF!</definedName>
    <definedName name="DNCEXE271" localSheetId="6">#REF!</definedName>
    <definedName name="DNCEXE271">#REF!</definedName>
    <definedName name="DNCEXE273" localSheetId="8">#REF!</definedName>
    <definedName name="DNCEXE273" localSheetId="11">#REF!</definedName>
    <definedName name="DNCEXE273" localSheetId="6">#REF!</definedName>
    <definedName name="DNCEXE273">#REF!</definedName>
    <definedName name="DNCEXE274" localSheetId="8">#REF!</definedName>
    <definedName name="DNCEXE274" localSheetId="11">#REF!</definedName>
    <definedName name="DNCEXE274" localSheetId="6">#REF!</definedName>
    <definedName name="DNCEXE274">#REF!</definedName>
    <definedName name="DNCEXE333" localSheetId="8">#REF!</definedName>
    <definedName name="DNCEXE333" localSheetId="11">#REF!</definedName>
    <definedName name="DNCEXE333" localSheetId="6">#REF!</definedName>
    <definedName name="DNCEXE333">#REF!</definedName>
    <definedName name="DNCEXE337" localSheetId="8">#REF!</definedName>
    <definedName name="DNCEXE337" localSheetId="11">#REF!</definedName>
    <definedName name="DNCEXE337" localSheetId="6">#REF!</definedName>
    <definedName name="DNCEXE337">#REF!</definedName>
    <definedName name="DNCEXE352" localSheetId="8">#REF!</definedName>
    <definedName name="DNCEXE352" localSheetId="11">#REF!</definedName>
    <definedName name="DNCEXE352" localSheetId="6">#REF!</definedName>
    <definedName name="DNCEXE352">#REF!</definedName>
    <definedName name="DNCEXE387ZC" localSheetId="8">#REF!</definedName>
    <definedName name="DNCEXE387ZC" localSheetId="11">#REF!</definedName>
    <definedName name="DNCEXE387ZC" localSheetId="6">#REF!</definedName>
    <definedName name="DNCEXE387ZC">#REF!</definedName>
    <definedName name="DNCEXE387ZN" localSheetId="8">#REF!</definedName>
    <definedName name="DNCEXE387ZN" localSheetId="11">#REF!</definedName>
    <definedName name="DNCEXE387ZN" localSheetId="6">#REF!</definedName>
    <definedName name="DNCEXE387ZN">#REF!</definedName>
    <definedName name="DNCEXE387ZS" localSheetId="8">#REF!</definedName>
    <definedName name="DNCEXE387ZS" localSheetId="11">#REF!</definedName>
    <definedName name="DNCEXE387ZS" localSheetId="6">#REF!</definedName>
    <definedName name="DNCEXE387ZS">#REF!</definedName>
    <definedName name="dnd" localSheetId="8">#REF!</definedName>
    <definedName name="dnd" localSheetId="11">#REF!</definedName>
    <definedName name="dnd" localSheetId="6">#REF!</definedName>
    <definedName name="dnd">#REF!</definedName>
    <definedName name="dnd_10" localSheetId="8">#REF!</definedName>
    <definedName name="dnd_10" localSheetId="11">#REF!</definedName>
    <definedName name="dnd_10" localSheetId="6">#REF!</definedName>
    <definedName name="dnd_10">#REF!</definedName>
    <definedName name="DND_1007" localSheetId="8">#REF!</definedName>
    <definedName name="DND_1007" localSheetId="11">#REF!</definedName>
    <definedName name="DND_1007" localSheetId="6">#REF!</definedName>
    <definedName name="DND_1007">#REF!</definedName>
    <definedName name="dnd_11" localSheetId="8">#REF!</definedName>
    <definedName name="dnd_11" localSheetId="11">#REF!</definedName>
    <definedName name="dnd_11" localSheetId="6">#REF!</definedName>
    <definedName name="dnd_11">#REF!</definedName>
    <definedName name="dnd_12" localSheetId="8">#REF!</definedName>
    <definedName name="dnd_12" localSheetId="11">#REF!</definedName>
    <definedName name="dnd_12" localSheetId="6">#REF!</definedName>
    <definedName name="dnd_12">#REF!</definedName>
    <definedName name="dnd_13" localSheetId="8">#REF!</definedName>
    <definedName name="dnd_13" localSheetId="11">#REF!</definedName>
    <definedName name="dnd_13" localSheetId="6">#REF!</definedName>
    <definedName name="dnd_13">#REF!</definedName>
    <definedName name="dnd_14" localSheetId="8">#REF!</definedName>
    <definedName name="dnd_14" localSheetId="11">#REF!</definedName>
    <definedName name="dnd_14" localSheetId="6">#REF!</definedName>
    <definedName name="dnd_14">#REF!</definedName>
    <definedName name="dnd_15" localSheetId="8">#REF!</definedName>
    <definedName name="dnd_15" localSheetId="11">#REF!</definedName>
    <definedName name="dnd_15" localSheetId="6">#REF!</definedName>
    <definedName name="dnd_15">#REF!</definedName>
    <definedName name="dnd_16" localSheetId="8">#REF!</definedName>
    <definedName name="dnd_16" localSheetId="11">#REF!</definedName>
    <definedName name="dnd_16" localSheetId="6">#REF!</definedName>
    <definedName name="dnd_16">#REF!</definedName>
    <definedName name="dnd_17" localSheetId="8">#REF!</definedName>
    <definedName name="dnd_17" localSheetId="11">#REF!</definedName>
    <definedName name="dnd_17" localSheetId="6">#REF!</definedName>
    <definedName name="dnd_17">#REF!</definedName>
    <definedName name="dnd_18" localSheetId="8">#REF!</definedName>
    <definedName name="dnd_18" localSheetId="11">#REF!</definedName>
    <definedName name="dnd_18" localSheetId="6">#REF!</definedName>
    <definedName name="dnd_18">#REF!</definedName>
    <definedName name="dnd_2" localSheetId="8">#REF!</definedName>
    <definedName name="dnd_2" localSheetId="11">#REF!</definedName>
    <definedName name="dnd_2" localSheetId="6">#REF!</definedName>
    <definedName name="dnd_2">#REF!</definedName>
    <definedName name="dnd_5" localSheetId="8">#REF!</definedName>
    <definedName name="dnd_5" localSheetId="11">#REF!</definedName>
    <definedName name="dnd_5" localSheetId="6">#REF!</definedName>
    <definedName name="dnd_5">#REF!</definedName>
    <definedName name="dnd_6" localSheetId="8">#REF!</definedName>
    <definedName name="dnd_6" localSheetId="11">#REF!</definedName>
    <definedName name="dnd_6" localSheetId="6">#REF!</definedName>
    <definedName name="dnd_6">#REF!</definedName>
    <definedName name="dnd_7" localSheetId="8">#REF!</definedName>
    <definedName name="dnd_7" localSheetId="11">#REF!</definedName>
    <definedName name="dnd_7" localSheetId="6">#REF!</definedName>
    <definedName name="dnd_7">#REF!</definedName>
    <definedName name="dnd_8" localSheetId="8">#REF!</definedName>
    <definedName name="dnd_8" localSheetId="11">#REF!</definedName>
    <definedName name="dnd_8" localSheetId="6">#REF!</definedName>
    <definedName name="dnd_8">#REF!</definedName>
    <definedName name="dnd_9" localSheetId="8">#REF!</definedName>
    <definedName name="dnd_9" localSheetId="11">#REF!</definedName>
    <definedName name="dnd_9" localSheetId="6">#REF!</definedName>
    <definedName name="dnd_9">#REF!</definedName>
    <definedName name="DND2_10" localSheetId="8">#REF!</definedName>
    <definedName name="DND2_10" localSheetId="11">#REF!</definedName>
    <definedName name="DND2_10" localSheetId="6">#REF!</definedName>
    <definedName name="DND2_10">#REF!</definedName>
    <definedName name="DND2_11" localSheetId="8">#REF!</definedName>
    <definedName name="DND2_11" localSheetId="11">#REF!</definedName>
    <definedName name="DND2_11" localSheetId="6">#REF!</definedName>
    <definedName name="DND2_11">#REF!</definedName>
    <definedName name="DND2_12" localSheetId="8">#REF!</definedName>
    <definedName name="DND2_12" localSheetId="11">#REF!</definedName>
    <definedName name="DND2_12" localSheetId="6">#REF!</definedName>
    <definedName name="DND2_12">#REF!</definedName>
    <definedName name="DND2_13" localSheetId="8">#REF!</definedName>
    <definedName name="DND2_13" localSheetId="11">#REF!</definedName>
    <definedName name="DND2_13" localSheetId="6">#REF!</definedName>
    <definedName name="DND2_13">#REF!</definedName>
    <definedName name="DND2_14" localSheetId="8">#REF!</definedName>
    <definedName name="DND2_14" localSheetId="11">#REF!</definedName>
    <definedName name="DND2_14" localSheetId="6">#REF!</definedName>
    <definedName name="DND2_14">#REF!</definedName>
    <definedName name="DND2_15" localSheetId="8">#REF!</definedName>
    <definedName name="DND2_15" localSheetId="11">#REF!</definedName>
    <definedName name="DND2_15" localSheetId="6">#REF!</definedName>
    <definedName name="DND2_15">#REF!</definedName>
    <definedName name="DND2_16" localSheetId="8">#REF!</definedName>
    <definedName name="DND2_16" localSheetId="11">#REF!</definedName>
    <definedName name="DND2_16" localSheetId="6">#REF!</definedName>
    <definedName name="DND2_16">#REF!</definedName>
    <definedName name="DND2_17" localSheetId="8">#REF!</definedName>
    <definedName name="DND2_17" localSheetId="11">#REF!</definedName>
    <definedName name="DND2_17" localSheetId="6">#REF!</definedName>
    <definedName name="DND2_17">#REF!</definedName>
    <definedName name="DND2_18" localSheetId="8">#REF!</definedName>
    <definedName name="DND2_18" localSheetId="11">#REF!</definedName>
    <definedName name="DND2_18" localSheetId="6">#REF!</definedName>
    <definedName name="DND2_18">#REF!</definedName>
    <definedName name="DND2_2" localSheetId="8">#REF!</definedName>
    <definedName name="DND2_2" localSheetId="11">#REF!</definedName>
    <definedName name="DND2_2" localSheetId="6">#REF!</definedName>
    <definedName name="DND2_2">#REF!</definedName>
    <definedName name="DND2_5" localSheetId="8">#REF!</definedName>
    <definedName name="DND2_5" localSheetId="11">#REF!</definedName>
    <definedName name="DND2_5" localSheetId="6">#REF!</definedName>
    <definedName name="DND2_5">#REF!</definedName>
    <definedName name="DND2_6" localSheetId="8">#REF!</definedName>
    <definedName name="DND2_6" localSheetId="11">#REF!</definedName>
    <definedName name="DND2_6" localSheetId="6">#REF!</definedName>
    <definedName name="DND2_6">#REF!</definedName>
    <definedName name="DND2_7" localSheetId="8">#REF!</definedName>
    <definedName name="DND2_7" localSheetId="11">#REF!</definedName>
    <definedName name="DND2_7" localSheetId="6">#REF!</definedName>
    <definedName name="DND2_7">#REF!</definedName>
    <definedName name="DND2_8" localSheetId="8">#REF!</definedName>
    <definedName name="DND2_8" localSheetId="11">#REF!</definedName>
    <definedName name="DND2_8" localSheetId="6">#REF!</definedName>
    <definedName name="DND2_8">#REF!</definedName>
    <definedName name="DND2_9" localSheetId="8">#REF!</definedName>
    <definedName name="DND2_9" localSheetId="11">#REF!</definedName>
    <definedName name="DND2_9" localSheetId="6">#REF!</definedName>
    <definedName name="DND2_9">#REF!</definedName>
    <definedName name="Document" localSheetId="8">#REF!</definedName>
    <definedName name="Document" localSheetId="11">#REF!</definedName>
    <definedName name="Document" localSheetId="6">#REF!</definedName>
    <definedName name="Document">#REF!</definedName>
    <definedName name="dois" localSheetId="8">#REF!</definedName>
    <definedName name="dois" localSheetId="11">#REF!</definedName>
    <definedName name="dois" localSheetId="6">#REF!</definedName>
    <definedName name="dois">#REF!</definedName>
    <definedName name="Dom_Páscoa" localSheetId="8">#REF!</definedName>
    <definedName name="Dom_Páscoa" localSheetId="11">#REF!</definedName>
    <definedName name="Dom_Páscoa" localSheetId="6">#REF!</definedName>
    <definedName name="Dom_Páscoa">#REF!</definedName>
    <definedName name="DPD" localSheetId="8">#REF!</definedName>
    <definedName name="DPD" localSheetId="11">#REF!</definedName>
    <definedName name="DPD" localSheetId="6">#REF!</definedName>
    <definedName name="DPD">#REF!</definedName>
    <definedName name="DPESSO" localSheetId="8">#REF!</definedName>
    <definedName name="DPESSO" localSheetId="11">#REF!</definedName>
    <definedName name="DPESSO" localSheetId="6">#REF!</definedName>
    <definedName name="DPESSO">#REF!</definedName>
    <definedName name="dre" localSheetId="8">#REF!</definedName>
    <definedName name="dre" localSheetId="11">#REF!</definedName>
    <definedName name="dre" localSheetId="6">#REF!</definedName>
    <definedName name="dre">#REF!</definedName>
    <definedName name="drena" localSheetId="8">#REF!</definedName>
    <definedName name="drena" localSheetId="11">#REF!</definedName>
    <definedName name="drena" localSheetId="6">#REF!</definedName>
    <definedName name="drena">#REF!</definedName>
    <definedName name="drenagem" localSheetId="8">#REF!</definedName>
    <definedName name="drenagem" localSheetId="11">#REF!</definedName>
    <definedName name="drenagem" localSheetId="6">#REF!</definedName>
    <definedName name="drenagem">#REF!</definedName>
    <definedName name="drenagem2" localSheetId="8">#REF!</definedName>
    <definedName name="drenagem2" localSheetId="11">#REF!</definedName>
    <definedName name="drenagem2" localSheetId="6">#REF!</definedName>
    <definedName name="drenagem2">#REF!</definedName>
    <definedName name="DRGTU" localSheetId="8">#REF!</definedName>
    <definedName name="DRGTU" localSheetId="11">#REF!</definedName>
    <definedName name="DRGTU" localSheetId="6">#REF!</definedName>
    <definedName name="DRGTU">#REF!</definedName>
    <definedName name="DRTVRT" localSheetId="8">#REF!</definedName>
    <definedName name="DRTVRT" localSheetId="11">#REF!</definedName>
    <definedName name="DRTVRT" localSheetId="6">#REF!</definedName>
    <definedName name="DRTVRT">#REF!</definedName>
    <definedName name="ds" localSheetId="8">#REF!</definedName>
    <definedName name="ds" localSheetId="11">#REF!</definedName>
    <definedName name="ds" localSheetId="6">#REF!</definedName>
    <definedName name="ds">#REF!</definedName>
    <definedName name="DSF" localSheetId="8">#REF!</definedName>
    <definedName name="DSF" localSheetId="11">#REF!</definedName>
    <definedName name="DSF" localSheetId="6">#REF!</definedName>
    <definedName name="DSF">#REF!</definedName>
    <definedName name="DSFDS" localSheetId="8">#REF!</definedName>
    <definedName name="DSFDS" localSheetId="11">#REF!</definedName>
    <definedName name="DSFDS" localSheetId="6">#REF!</definedName>
    <definedName name="DSFDS">#REF!</definedName>
    <definedName name="DSFSA" localSheetId="8">#REF!</definedName>
    <definedName name="DSFSA" localSheetId="11">#REF!</definedName>
    <definedName name="DSFSA" localSheetId="6">#REF!</definedName>
    <definedName name="DSFSA">#REF!</definedName>
    <definedName name="dsolo" localSheetId="8">#REF!</definedName>
    <definedName name="dsolo" localSheetId="11">#REF!</definedName>
    <definedName name="dsolo" localSheetId="6">#REF!</definedName>
    <definedName name="dsolo">#REF!</definedName>
    <definedName name="dsr4g" localSheetId="8">#REF!</definedName>
    <definedName name="dsr4g" localSheetId="11">#REF!</definedName>
    <definedName name="dsr4g" localSheetId="6">#REF!</definedName>
    <definedName name="dsr4g">#REF!</definedName>
    <definedName name="dssds" localSheetId="10">#REF!</definedName>
    <definedName name="dssds" localSheetId="8">#REF!</definedName>
    <definedName name="dssds" localSheetId="11">#REF!</definedName>
    <definedName name="dssds" localSheetId="9">#REF!</definedName>
    <definedName name="dssds" localSheetId="6">#REF!</definedName>
    <definedName name="dssds">#REF!</definedName>
    <definedName name="DSTSHFD" localSheetId="8">#REF!</definedName>
    <definedName name="DSTSHFD" localSheetId="11">#REF!</definedName>
    <definedName name="DSTSHFD" localSheetId="6">#REF!</definedName>
    <definedName name="DSTSHFD">#REF!</definedName>
    <definedName name="DTMED" localSheetId="8">#REF!</definedName>
    <definedName name="DTMED" localSheetId="11">#REF!</definedName>
    <definedName name="DTMED" localSheetId="6">#REF!</definedName>
    <definedName name="DTMED">#REF!</definedName>
    <definedName name="DU" localSheetId="8">#REF!</definedName>
    <definedName name="DU" localSheetId="11">#REF!</definedName>
    <definedName name="DU" localSheetId="6">#REF!</definedName>
    <definedName name="DU">#REF!</definedName>
    <definedName name="DWD" localSheetId="8">#REF!</definedName>
    <definedName name="DWD" localSheetId="11">#REF!</definedName>
    <definedName name="DWD" localSheetId="6">#REF!</definedName>
    <definedName name="DWD">#REF!</definedName>
    <definedName name="dx" localSheetId="8">#REF!</definedName>
    <definedName name="dx" localSheetId="11">#REF!</definedName>
    <definedName name="dx" localSheetId="6">#REF!</definedName>
    <definedName name="dx">#REF!</definedName>
    <definedName name="dxi" localSheetId="8">#REF!</definedName>
    <definedName name="dxi" localSheetId="11">#REF!</definedName>
    <definedName name="dxi" localSheetId="6">#REF!</definedName>
    <definedName name="dxi">#REF!</definedName>
    <definedName name="DY" localSheetId="8">#REF!</definedName>
    <definedName name="DY" localSheetId="11">#REF!</definedName>
    <definedName name="DY" localSheetId="6">#REF!</definedName>
    <definedName name="DY">#REF!</definedName>
    <definedName name="e" localSheetId="8">#REF!</definedName>
    <definedName name="e" localSheetId="11">#REF!</definedName>
    <definedName name="e" localSheetId="6">#REF!</definedName>
    <definedName name="e">#REF!</definedName>
    <definedName name="e__cm" localSheetId="8">#REF!</definedName>
    <definedName name="e__cm" localSheetId="11">#REF!</definedName>
    <definedName name="e__cm" localSheetId="6">#REF!</definedName>
    <definedName name="e__cm">#REF!</definedName>
    <definedName name="E_10" localSheetId="8">#REF!</definedName>
    <definedName name="E_10" localSheetId="11">#REF!</definedName>
    <definedName name="E_10" localSheetId="6">#REF!</definedName>
    <definedName name="E_10">#REF!</definedName>
    <definedName name="E_11" localSheetId="8">#REF!</definedName>
    <definedName name="E_11" localSheetId="11">#REF!</definedName>
    <definedName name="E_11" localSheetId="6">#REF!</definedName>
    <definedName name="E_11">#REF!</definedName>
    <definedName name="E_12" localSheetId="8">#REF!</definedName>
    <definedName name="E_12" localSheetId="11">#REF!</definedName>
    <definedName name="E_12" localSheetId="6">#REF!</definedName>
    <definedName name="E_12">#REF!</definedName>
    <definedName name="E_13" localSheetId="8">#REF!</definedName>
    <definedName name="E_13" localSheetId="11">#REF!</definedName>
    <definedName name="E_13" localSheetId="6">#REF!</definedName>
    <definedName name="E_13">#REF!</definedName>
    <definedName name="E_14" localSheetId="8">#REF!</definedName>
    <definedName name="E_14" localSheetId="11">#REF!</definedName>
    <definedName name="E_14" localSheetId="6">#REF!</definedName>
    <definedName name="E_14">#REF!</definedName>
    <definedName name="E_15" localSheetId="8">#REF!</definedName>
    <definedName name="E_15" localSheetId="11">#REF!</definedName>
    <definedName name="E_15" localSheetId="6">#REF!</definedName>
    <definedName name="E_15">#REF!</definedName>
    <definedName name="E_16" localSheetId="8">#REF!</definedName>
    <definedName name="E_16" localSheetId="11">#REF!</definedName>
    <definedName name="E_16" localSheetId="6">#REF!</definedName>
    <definedName name="E_16">#REF!</definedName>
    <definedName name="E_17" localSheetId="8">#REF!</definedName>
    <definedName name="E_17" localSheetId="11">#REF!</definedName>
    <definedName name="E_17" localSheetId="6">#REF!</definedName>
    <definedName name="E_17">#REF!</definedName>
    <definedName name="E_18" localSheetId="8">#REF!</definedName>
    <definedName name="E_18" localSheetId="11">#REF!</definedName>
    <definedName name="E_18" localSheetId="6">#REF!</definedName>
    <definedName name="E_18">#REF!</definedName>
    <definedName name="E_2" localSheetId="8">#REF!</definedName>
    <definedName name="E_2" localSheetId="11">#REF!</definedName>
    <definedName name="E_2" localSheetId="6">#REF!</definedName>
    <definedName name="E_2">#REF!</definedName>
    <definedName name="E_5" localSheetId="8">#REF!</definedName>
    <definedName name="E_5" localSheetId="11">#REF!</definedName>
    <definedName name="E_5" localSheetId="6">#REF!</definedName>
    <definedName name="E_5">#REF!</definedName>
    <definedName name="E_6" localSheetId="8">#REF!</definedName>
    <definedName name="E_6" localSheetId="11">#REF!</definedName>
    <definedName name="E_6" localSheetId="6">#REF!</definedName>
    <definedName name="E_6">#REF!</definedName>
    <definedName name="E_7" localSheetId="8">#REF!</definedName>
    <definedName name="E_7" localSheetId="11">#REF!</definedName>
    <definedName name="E_7" localSheetId="6">#REF!</definedName>
    <definedName name="E_7">#REF!</definedName>
    <definedName name="E_8" localSheetId="8">#REF!</definedName>
    <definedName name="E_8" localSheetId="11">#REF!</definedName>
    <definedName name="E_8" localSheetId="6">#REF!</definedName>
    <definedName name="E_8">#REF!</definedName>
    <definedName name="E_9" localSheetId="8">#REF!</definedName>
    <definedName name="E_9" localSheetId="11">#REF!</definedName>
    <definedName name="E_9" localSheetId="6">#REF!</definedName>
    <definedName name="E_9">#REF!</definedName>
    <definedName name="EA" localSheetId="8">#REF!</definedName>
    <definedName name="EA" localSheetId="11">#REF!</definedName>
    <definedName name="EA" localSheetId="6">#REF!</definedName>
    <definedName name="EA">#REF!</definedName>
    <definedName name="ECJ" localSheetId="8">#REF!</definedName>
    <definedName name="ECJ" localSheetId="11">#REF!</definedName>
    <definedName name="ECJ" localSheetId="6">#REF!</definedName>
    <definedName name="ECJ">#REF!</definedName>
    <definedName name="ECJ_2" localSheetId="8">#REF!</definedName>
    <definedName name="ECJ_2" localSheetId="11">#REF!</definedName>
    <definedName name="ECJ_2" localSheetId="6">#REF!</definedName>
    <definedName name="ECJ_2">#REF!</definedName>
    <definedName name="ECJ_4" localSheetId="8">#REF!</definedName>
    <definedName name="ECJ_4" localSheetId="11">#REF!</definedName>
    <definedName name="ECJ_4" localSheetId="6">#REF!</definedName>
    <definedName name="ECJ_4">#REF!</definedName>
    <definedName name="ECJJ" localSheetId="8">#REF!</definedName>
    <definedName name="ECJJ" localSheetId="11">#REF!</definedName>
    <definedName name="ECJJ" localSheetId="6">#REF!</definedName>
    <definedName name="ECJJ">#REF!</definedName>
    <definedName name="EDDFR" localSheetId="8">#REF!</definedName>
    <definedName name="EDDFR" localSheetId="11">#REF!</definedName>
    <definedName name="EDDFR" localSheetId="6">#REF!</definedName>
    <definedName name="EDDFR">#REF!</definedName>
    <definedName name="EDDRFR" localSheetId="8">#REF!</definedName>
    <definedName name="EDDRFR" localSheetId="11">#REF!</definedName>
    <definedName name="EDDRFR" localSheetId="6">#REF!</definedName>
    <definedName name="EDDRFR">#REF!</definedName>
    <definedName name="EDECE" localSheetId="8">#REF!</definedName>
    <definedName name="EDECE" localSheetId="11">#REF!</definedName>
    <definedName name="EDECE" localSheetId="6">#REF!</definedName>
    <definedName name="EDECE">#REF!</definedName>
    <definedName name="EDEDEDE" localSheetId="8">#REF!</definedName>
    <definedName name="EDEDEDE" localSheetId="11">#REF!</definedName>
    <definedName name="EDEDEDE" localSheetId="6">#REF!</definedName>
    <definedName name="EDEDEDE">#REF!</definedName>
    <definedName name="EDEDFRE" localSheetId="8">#REF!</definedName>
    <definedName name="EDEDFRE" localSheetId="11">#REF!</definedName>
    <definedName name="EDEDFRE" localSheetId="6">#REF!</definedName>
    <definedName name="EDEDFRE">#REF!</definedName>
    <definedName name="EDEFDRF" localSheetId="8">#REF!</definedName>
    <definedName name="EDEFDRF" localSheetId="11">#REF!</definedName>
    <definedName name="EDEFDRF" localSheetId="6">#REF!</definedName>
    <definedName name="EDEFDRF">#REF!</definedName>
    <definedName name="EDEFR" localSheetId="8">#REF!</definedName>
    <definedName name="EDEFR" localSheetId="11">#REF!</definedName>
    <definedName name="EDEFR" localSheetId="6">#REF!</definedName>
    <definedName name="EDEFR">#REF!</definedName>
    <definedName name="Edit" localSheetId="8">#REF!</definedName>
    <definedName name="Edit" localSheetId="11">#REF!</definedName>
    <definedName name="Edit" localSheetId="6">#REF!</definedName>
    <definedName name="Edit">#REF!</definedName>
    <definedName name="Edital" localSheetId="8">#REF!</definedName>
    <definedName name="Edital" localSheetId="11">#REF!</definedName>
    <definedName name="Edital" localSheetId="6">#REF!</definedName>
    <definedName name="Edital">#REF!</definedName>
    <definedName name="EDRT" localSheetId="8">#REF!</definedName>
    <definedName name="EDRT" localSheetId="11">#REF!</definedName>
    <definedName name="EDRT" localSheetId="6">#REF!</definedName>
    <definedName name="EDRT">#REF!</definedName>
    <definedName name="EDXEC" localSheetId="8">#REF!</definedName>
    <definedName name="EDXEC" localSheetId="11">#REF!</definedName>
    <definedName name="EDXEC" localSheetId="6">#REF!</definedName>
    <definedName name="EDXEC">#REF!</definedName>
    <definedName name="EE" localSheetId="8">#REF!</definedName>
    <definedName name="EE" localSheetId="11">#REF!</definedName>
    <definedName name="EE" localSheetId="6">#REF!</definedName>
    <definedName name="EE">#REF!</definedName>
    <definedName name="EE1_MAT" localSheetId="8">#REF!</definedName>
    <definedName name="EE1_MAT" localSheetId="11">#REF!</definedName>
    <definedName name="EE1_MAT" localSheetId="6">#REF!</definedName>
    <definedName name="EE1_MAT">#REF!</definedName>
    <definedName name="EE1_MATERIAIS" localSheetId="8">#REF!</definedName>
    <definedName name="EE1_MATERIAIS" localSheetId="11">#REF!</definedName>
    <definedName name="EE1_MATERIAIS" localSheetId="6">#REF!</definedName>
    <definedName name="EE1_MATERIAIS">#REF!</definedName>
    <definedName name="EE1_SERV" localSheetId="8">#REF!</definedName>
    <definedName name="EE1_SERV" localSheetId="11">#REF!</definedName>
    <definedName name="EE1_SERV" localSheetId="6">#REF!</definedName>
    <definedName name="EE1_SERV">#REF!</definedName>
    <definedName name="EE1_SERVIÇOS" localSheetId="8">#REF!</definedName>
    <definedName name="EE1_SERVIÇOS" localSheetId="11">#REF!</definedName>
    <definedName name="EE1_SERVIÇOS" localSheetId="6">#REF!</definedName>
    <definedName name="EE1_SERVIÇOS">#REF!</definedName>
    <definedName name="EE2_MAT" localSheetId="8">#REF!</definedName>
    <definedName name="EE2_MAT" localSheetId="11">#REF!</definedName>
    <definedName name="EE2_MAT" localSheetId="6">#REF!</definedName>
    <definedName name="EE2_MAT">#REF!</definedName>
    <definedName name="EE2_MATERIAIS" localSheetId="8">#REF!</definedName>
    <definedName name="EE2_MATERIAIS" localSheetId="11">#REF!</definedName>
    <definedName name="EE2_MATERIAIS" localSheetId="6">#REF!</definedName>
    <definedName name="EE2_MATERIAIS">#REF!</definedName>
    <definedName name="EE2_SERV" localSheetId="8">#REF!</definedName>
    <definedName name="EE2_SERV" localSheetId="11">#REF!</definedName>
    <definedName name="EE2_SERV" localSheetId="6">#REF!</definedName>
    <definedName name="EE2_SERV">#REF!</definedName>
    <definedName name="EE2_SERVIÇOS" localSheetId="8">#REF!</definedName>
    <definedName name="EE2_SERVIÇOS" localSheetId="11">#REF!</definedName>
    <definedName name="EE2_SERVIÇOS" localSheetId="6">#REF!</definedName>
    <definedName name="EE2_SERVIÇOS">#REF!</definedName>
    <definedName name="EE3_MAT" localSheetId="8">#REF!</definedName>
    <definedName name="EE3_MAT" localSheetId="11">#REF!</definedName>
    <definedName name="EE3_MAT" localSheetId="6">#REF!</definedName>
    <definedName name="EE3_MAT">#REF!</definedName>
    <definedName name="EE3_SERV" localSheetId="8">#REF!</definedName>
    <definedName name="EE3_SERV" localSheetId="11">#REF!</definedName>
    <definedName name="EE3_SERV" localSheetId="6">#REF!</definedName>
    <definedName name="EE3_SERV">#REF!</definedName>
    <definedName name="EEE" localSheetId="8">#REF!</definedName>
    <definedName name="EEE" localSheetId="11">#REF!</definedName>
    <definedName name="EEE" localSheetId="6">#REF!</definedName>
    <definedName name="EEE">#REF!</definedName>
    <definedName name="EEEEE" localSheetId="8">#REF!</definedName>
    <definedName name="EEEEE" localSheetId="11">#REF!</definedName>
    <definedName name="EEEEE" localSheetId="6">#REF!</definedName>
    <definedName name="EEEEE">#REF!</definedName>
    <definedName name="EEEEEEEEE" localSheetId="8">#REF!</definedName>
    <definedName name="EEEEEEEEE" localSheetId="11">#REF!</definedName>
    <definedName name="EEEEEEEEE" localSheetId="6">#REF!</definedName>
    <definedName name="EEEEEEEEE">#REF!</definedName>
    <definedName name="Ef" localSheetId="8">#REF!</definedName>
    <definedName name="Ef" localSheetId="11">#REF!</definedName>
    <definedName name="Ef" localSheetId="6">#REF!</definedName>
    <definedName name="Ef">#REF!</definedName>
    <definedName name="Efaixa" localSheetId="8">#REF!</definedName>
    <definedName name="Efaixa" localSheetId="11">#REF!</definedName>
    <definedName name="Efaixa" localSheetId="6">#REF!</definedName>
    <definedName name="Efaixa">#REF!</definedName>
    <definedName name="Efaixa_1" localSheetId="8">#REF!</definedName>
    <definedName name="Efaixa_1" localSheetId="11">#REF!</definedName>
    <definedName name="Efaixa_1" localSheetId="6">#REF!</definedName>
    <definedName name="Efaixa_1">#REF!</definedName>
    <definedName name="Efaixa_3" localSheetId="8">#REF!</definedName>
    <definedName name="Efaixa_3" localSheetId="11">#REF!</definedName>
    <definedName name="Efaixa_3" localSheetId="6">#REF!</definedName>
    <definedName name="Efaixa_3">#REF!</definedName>
    <definedName name="Efaixa_4" localSheetId="8">#REF!</definedName>
    <definedName name="Efaixa_4" localSheetId="11">#REF!</definedName>
    <definedName name="Efaixa_4" localSheetId="6">#REF!</definedName>
    <definedName name="Efaixa_4">#REF!</definedName>
    <definedName name="Efaixa_5" localSheetId="8">#REF!</definedName>
    <definedName name="Efaixa_5" localSheetId="11">#REF!</definedName>
    <definedName name="Efaixa_5" localSheetId="6">#REF!</definedName>
    <definedName name="Efaixa_5">#REF!</definedName>
    <definedName name="Efaixaa" localSheetId="8">#REF!</definedName>
    <definedName name="Efaixaa" localSheetId="11">#REF!</definedName>
    <definedName name="Efaixaa" localSheetId="6">#REF!</definedName>
    <definedName name="Efaixaa">#REF!</definedName>
    <definedName name="EFFGGRT" localSheetId="8">#REF!</definedName>
    <definedName name="EFFGGRT" localSheetId="11">#REF!</definedName>
    <definedName name="EFFGGRT" localSheetId="6">#REF!</definedName>
    <definedName name="EFFGGRT">#REF!</definedName>
    <definedName name="efrfrf" localSheetId="8">#REF!</definedName>
    <definedName name="efrfrf" localSheetId="11">#REF!</definedName>
    <definedName name="efrfrf" localSheetId="6">#REF!</definedName>
    <definedName name="efrfrf">#REF!</definedName>
    <definedName name="Ei" localSheetId="8">#REF!</definedName>
    <definedName name="Ei" localSheetId="11">#REF!</definedName>
    <definedName name="Ei" localSheetId="6">#REF!</definedName>
    <definedName name="Ei">#REF!</definedName>
    <definedName name="EJ" localSheetId="8">#REF!</definedName>
    <definedName name="EJ" localSheetId="11">#REF!</definedName>
    <definedName name="EJ" localSheetId="6">#REF!</definedName>
    <definedName name="EJ">#REF!</definedName>
    <definedName name="EJ_2" localSheetId="8">#REF!</definedName>
    <definedName name="EJ_2" localSheetId="11">#REF!</definedName>
    <definedName name="EJ_2" localSheetId="6">#REF!</definedName>
    <definedName name="EJ_2">#REF!</definedName>
    <definedName name="EJ_4" localSheetId="8">#REF!</definedName>
    <definedName name="EJ_4" localSheetId="11">#REF!</definedName>
    <definedName name="EJ_4" localSheetId="6">#REF!</definedName>
    <definedName name="EJ_4">#REF!</definedName>
    <definedName name="EJJ" localSheetId="8">#REF!</definedName>
    <definedName name="EJJ" localSheetId="11">#REF!</definedName>
    <definedName name="EJJ" localSheetId="6">#REF!</definedName>
    <definedName name="EJJ">#REF!</definedName>
    <definedName name="ELE" localSheetId="8">#REF!</definedName>
    <definedName name="ELE" localSheetId="11">#REF!</definedName>
    <definedName name="ELE" localSheetId="6">#REF!</definedName>
    <definedName name="ELE">#REF!</definedName>
    <definedName name="Elemento_vazado" localSheetId="8">#REF!</definedName>
    <definedName name="Elemento_vazado" localSheetId="11">#REF!</definedName>
    <definedName name="Elemento_vazado" localSheetId="6">#REF!</definedName>
    <definedName name="Elemento_vazado">#REF!</definedName>
    <definedName name="eliabe" localSheetId="8">#REF!</definedName>
    <definedName name="eliabe" localSheetId="11">#REF!</definedName>
    <definedName name="eliabe" localSheetId="6">#REF!</definedName>
    <definedName name="eliabe">#REF!</definedName>
    <definedName name="ELLICLAU" localSheetId="8">#REF!</definedName>
    <definedName name="ELLICLAU" localSheetId="11">#REF!</definedName>
    <definedName name="ELLICLAU" localSheetId="6">#REF!</definedName>
    <definedName name="ELLICLAU">#REF!</definedName>
    <definedName name="EM" localSheetId="8">#REF!</definedName>
    <definedName name="EM" localSheetId="11">#REF!</definedName>
    <definedName name="EM" localSheetId="6">#REF!</definedName>
    <definedName name="EM">#REF!</definedName>
    <definedName name="EMEGENCIA" localSheetId="8">#REF!</definedName>
    <definedName name="EMEGENCIA" localSheetId="11">#REF!</definedName>
    <definedName name="EMEGENCIA" localSheetId="6">#REF!</definedName>
    <definedName name="EMEGENCIA">#REF!</definedName>
    <definedName name="EMEGENCIA_10" localSheetId="8">#REF!</definedName>
    <definedName name="EMEGENCIA_10" localSheetId="11">#REF!</definedName>
    <definedName name="EMEGENCIA_10" localSheetId="6">#REF!</definedName>
    <definedName name="EMEGENCIA_10">#REF!</definedName>
    <definedName name="EMEGENCIA_11" localSheetId="8">#REF!</definedName>
    <definedName name="EMEGENCIA_11" localSheetId="11">#REF!</definedName>
    <definedName name="EMEGENCIA_11" localSheetId="6">#REF!</definedName>
    <definedName name="EMEGENCIA_11">#REF!</definedName>
    <definedName name="EMEGENCIA_12" localSheetId="8">#REF!</definedName>
    <definedName name="EMEGENCIA_12" localSheetId="11">#REF!</definedName>
    <definedName name="EMEGENCIA_12" localSheetId="6">#REF!</definedName>
    <definedName name="EMEGENCIA_12">#REF!</definedName>
    <definedName name="EMEGENCIA_13" localSheetId="8">#REF!</definedName>
    <definedName name="EMEGENCIA_13" localSheetId="11">#REF!</definedName>
    <definedName name="EMEGENCIA_13" localSheetId="6">#REF!</definedName>
    <definedName name="EMEGENCIA_13">#REF!</definedName>
    <definedName name="EMEGENCIA_14" localSheetId="8">#REF!</definedName>
    <definedName name="EMEGENCIA_14" localSheetId="11">#REF!</definedName>
    <definedName name="EMEGENCIA_14" localSheetId="6">#REF!</definedName>
    <definedName name="EMEGENCIA_14">#REF!</definedName>
    <definedName name="EMEGENCIA_15" localSheetId="8">#REF!</definedName>
    <definedName name="EMEGENCIA_15" localSheetId="11">#REF!</definedName>
    <definedName name="EMEGENCIA_15" localSheetId="6">#REF!</definedName>
    <definedName name="EMEGENCIA_15">#REF!</definedName>
    <definedName name="EMEGENCIA_16" localSheetId="8">#REF!</definedName>
    <definedName name="EMEGENCIA_16" localSheetId="11">#REF!</definedName>
    <definedName name="EMEGENCIA_16" localSheetId="6">#REF!</definedName>
    <definedName name="EMEGENCIA_16">#REF!</definedName>
    <definedName name="EMEGENCIA_17" localSheetId="8">#REF!</definedName>
    <definedName name="EMEGENCIA_17" localSheetId="11">#REF!</definedName>
    <definedName name="EMEGENCIA_17" localSheetId="6">#REF!</definedName>
    <definedName name="EMEGENCIA_17">#REF!</definedName>
    <definedName name="EMEGENCIA_18" localSheetId="8">#REF!</definedName>
    <definedName name="EMEGENCIA_18" localSheetId="11">#REF!</definedName>
    <definedName name="EMEGENCIA_18" localSheetId="6">#REF!</definedName>
    <definedName name="EMEGENCIA_18">#REF!</definedName>
    <definedName name="EMEGENCIA_2" localSheetId="8">#REF!</definedName>
    <definedName name="EMEGENCIA_2" localSheetId="11">#REF!</definedName>
    <definedName name="EMEGENCIA_2" localSheetId="6">#REF!</definedName>
    <definedName name="EMEGENCIA_2">#REF!</definedName>
    <definedName name="EMEGENCIA_5" localSheetId="8">#REF!</definedName>
    <definedName name="EMEGENCIA_5" localSheetId="11">#REF!</definedName>
    <definedName name="EMEGENCIA_5" localSheetId="6">#REF!</definedName>
    <definedName name="EMEGENCIA_5">#REF!</definedName>
    <definedName name="EMEGENCIA_6" localSheetId="8">#REF!</definedName>
    <definedName name="EMEGENCIA_6" localSheetId="11">#REF!</definedName>
    <definedName name="EMEGENCIA_6" localSheetId="6">#REF!</definedName>
    <definedName name="EMEGENCIA_6">#REF!</definedName>
    <definedName name="EMEGENCIA_7" localSheetId="8">#REF!</definedName>
    <definedName name="EMEGENCIA_7" localSheetId="11">#REF!</definedName>
    <definedName name="EMEGENCIA_7" localSheetId="6">#REF!</definedName>
    <definedName name="EMEGENCIA_7">#REF!</definedName>
    <definedName name="EMEGENCIA_8" localSheetId="8">#REF!</definedName>
    <definedName name="EMEGENCIA_8" localSheetId="11">#REF!</definedName>
    <definedName name="EMEGENCIA_8" localSheetId="6">#REF!</definedName>
    <definedName name="EMEGENCIA_8">#REF!</definedName>
    <definedName name="EMEGENCIA_9" localSheetId="8">#REF!</definedName>
    <definedName name="EMEGENCIA_9" localSheetId="11">#REF!</definedName>
    <definedName name="EMEGENCIA_9" localSheetId="6">#REF!</definedName>
    <definedName name="EMEGENCIA_9">#REF!</definedName>
    <definedName name="EMERGENCIA" localSheetId="8">#REF!</definedName>
    <definedName name="EMERGENCIA" localSheetId="11">#REF!</definedName>
    <definedName name="EMERGENCIA" localSheetId="6">#REF!</definedName>
    <definedName name="EMERGENCIA">#REF!</definedName>
    <definedName name="EMI" localSheetId="8">#REF!</definedName>
    <definedName name="EMI" localSheetId="11">#REF!</definedName>
    <definedName name="EMI" localSheetId="6">#REF!</definedName>
    <definedName name="EMI">#REF!</definedName>
    <definedName name="EMISS_1_MAT" localSheetId="8">#REF!</definedName>
    <definedName name="EMISS_1_MAT" localSheetId="11">#REF!</definedName>
    <definedName name="EMISS_1_MAT" localSheetId="6">#REF!</definedName>
    <definedName name="EMISS_1_MAT">#REF!</definedName>
    <definedName name="EMISS_1_SERV" localSheetId="8">#REF!</definedName>
    <definedName name="EMISS_1_SERV" localSheetId="11">#REF!</definedName>
    <definedName name="EMISS_1_SERV" localSheetId="6">#REF!</definedName>
    <definedName name="EMISS_1_SERV">#REF!</definedName>
    <definedName name="EMISS_2_MAT" localSheetId="8">#REF!</definedName>
    <definedName name="EMISS_2_MAT" localSheetId="11">#REF!</definedName>
    <definedName name="EMISS_2_MAT" localSheetId="6">#REF!</definedName>
    <definedName name="EMISS_2_MAT">#REF!</definedName>
    <definedName name="EMISS_2_SERV" localSheetId="8">#REF!</definedName>
    <definedName name="EMISS_2_SERV" localSheetId="11">#REF!</definedName>
    <definedName name="EMISS_2_SERV" localSheetId="6">#REF!</definedName>
    <definedName name="EMISS_2_SERV">#REF!</definedName>
    <definedName name="EMISS_2_SERV2" localSheetId="8">#REF!</definedName>
    <definedName name="EMISS_2_SERV2" localSheetId="11">#REF!</definedName>
    <definedName name="EMISS_2_SERV2" localSheetId="6">#REF!</definedName>
    <definedName name="EMISS_2_SERV2">#REF!</definedName>
    <definedName name="EMISS_3_MAT" localSheetId="8">#REF!</definedName>
    <definedName name="EMISS_3_MAT" localSheetId="11">#REF!</definedName>
    <definedName name="EMISS_3_MAT" localSheetId="6">#REF!</definedName>
    <definedName name="EMISS_3_MAT">#REF!</definedName>
    <definedName name="EMISS_3_SERV" localSheetId="8">#REF!</definedName>
    <definedName name="EMISS_3_SERV" localSheetId="11">#REF!</definedName>
    <definedName name="EMISS_3_SERV" localSheetId="6">#REF!</definedName>
    <definedName name="EMISS_3_SERV">#REF!</definedName>
    <definedName name="EMISSÁRIO1_MATERIAIS" localSheetId="8">#REF!</definedName>
    <definedName name="EMISSÁRIO1_MATERIAIS" localSheetId="11">#REF!</definedName>
    <definedName name="EMISSÁRIO1_MATERIAIS" localSheetId="6">#REF!</definedName>
    <definedName name="EMISSÁRIO1_MATERIAIS">#REF!</definedName>
    <definedName name="EMISSÁRIO1_SERVIÇOS" localSheetId="8">#REF!</definedName>
    <definedName name="EMISSÁRIO1_SERVIÇOS" localSheetId="11">#REF!</definedName>
    <definedName name="EMISSÁRIO1_SERVIÇOS" localSheetId="6">#REF!</definedName>
    <definedName name="EMISSÁRIO1_SERVIÇOS">#REF!</definedName>
    <definedName name="EMISSÁRIO2_MATERIAIS" localSheetId="8">#REF!</definedName>
    <definedName name="EMISSÁRIO2_MATERIAIS" localSheetId="11">#REF!</definedName>
    <definedName name="EMISSÁRIO2_MATERIAIS" localSheetId="6">#REF!</definedName>
    <definedName name="EMISSÁRIO2_MATERIAIS">#REF!</definedName>
    <definedName name="EMISSÁRIO2_SERVIÇOS" localSheetId="8">#REF!</definedName>
    <definedName name="EMISSÁRIO2_SERVIÇOS" localSheetId="11">#REF!</definedName>
    <definedName name="EMISSÁRIO2_SERVIÇOS" localSheetId="6">#REF!</definedName>
    <definedName name="EMISSÁRIO2_SERVIÇOS">#REF!</definedName>
    <definedName name="EMN" localSheetId="8">#REF!</definedName>
    <definedName name="EMN" localSheetId="11">#REF!</definedName>
    <definedName name="EMN" localSheetId="6">#REF!</definedName>
    <definedName name="EMN">#REF!</definedName>
    <definedName name="Empolamento" localSheetId="8">#REF!</definedName>
    <definedName name="Empolamento" localSheetId="11">#REF!</definedName>
    <definedName name="Empolamento" localSheetId="6">#REF!</definedName>
    <definedName name="Empolamento">#REF!</definedName>
    <definedName name="Empr" localSheetId="8">#REF!</definedName>
    <definedName name="Empr" localSheetId="11">#REF!</definedName>
    <definedName name="Empr" localSheetId="6">#REF!</definedName>
    <definedName name="Empr">#REF!</definedName>
    <definedName name="EMPRE" localSheetId="8">#REF!</definedName>
    <definedName name="EMPRE" localSheetId="11">#REF!</definedName>
    <definedName name="EMPRE" localSheetId="6">#REF!</definedName>
    <definedName name="EMPRE">#REF!</definedName>
    <definedName name="Empresa" localSheetId="8">#REF!</definedName>
    <definedName name="Empresa" localSheetId="11">#REF!</definedName>
    <definedName name="Empresa" localSheetId="6">#REF!</definedName>
    <definedName name="Empresa">#REF!</definedName>
    <definedName name="Empresa_Lider" localSheetId="8">#REF!</definedName>
    <definedName name="Empresa_Lider" localSheetId="11">#REF!</definedName>
    <definedName name="Empresa_Lider" localSheetId="6">#REF!</definedName>
    <definedName name="Empresa_Lider">#REF!</definedName>
    <definedName name="EMPRESAS" hidden="1">OFFSET([4]Cotações!$B$25,1,0):OFFSET([4]Cotações!$H$41,-1,0)</definedName>
    <definedName name="EMW" localSheetId="8">#REF!</definedName>
    <definedName name="EMW" localSheetId="11">#REF!</definedName>
    <definedName name="EMW" localSheetId="6">#REF!</definedName>
    <definedName name="EMW">#REF!</definedName>
    <definedName name="EMWA" localSheetId="8">#REF!</definedName>
    <definedName name="EMWA" localSheetId="11">#REF!</definedName>
    <definedName name="EMWA" localSheetId="6">#REF!</definedName>
    <definedName name="EMWA">#REF!</definedName>
    <definedName name="ENC" localSheetId="8">#REF!</definedName>
    <definedName name="ENC" localSheetId="11">#REF!</definedName>
    <definedName name="ENC" localSheetId="6">#REF!</definedName>
    <definedName name="ENC">#REF!</definedName>
    <definedName name="eNCARGOS" localSheetId="8">#REF!</definedName>
    <definedName name="eNCARGOS" localSheetId="11">#REF!</definedName>
    <definedName name="eNCARGOS" localSheetId="6">#REF!</definedName>
    <definedName name="eNCARGOS">#REF!</definedName>
    <definedName name="Entrega" localSheetId="8">#REF!</definedName>
    <definedName name="Entrega" localSheetId="11">#REF!</definedName>
    <definedName name="Entrega" localSheetId="6">#REF!</definedName>
    <definedName name="Entrega">#REF!</definedName>
    <definedName name="EPVT" localSheetId="8">#REF!</definedName>
    <definedName name="EPVT" localSheetId="11">#REF!</definedName>
    <definedName name="EPVT" localSheetId="6">#REF!</definedName>
    <definedName name="EPVT">#REF!</definedName>
    <definedName name="EQ" localSheetId="8">#REF!</definedName>
    <definedName name="EQ" localSheetId="11">#REF!</definedName>
    <definedName name="EQ" localSheetId="6">#REF!</definedName>
    <definedName name="EQ">#REF!</definedName>
    <definedName name="EQPTO" localSheetId="8">#REF!</definedName>
    <definedName name="EQPTO" localSheetId="11">#REF!</definedName>
    <definedName name="EQPTO" localSheetId="6">#REF!</definedName>
    <definedName name="EQPTO">#REF!</definedName>
    <definedName name="EQPTOS" localSheetId="8">#REF!</definedName>
    <definedName name="EQPTOS" localSheetId="11">#REF!</definedName>
    <definedName name="EQPTOS" localSheetId="6">#REF!</definedName>
    <definedName name="EQPTOS">#REF!</definedName>
    <definedName name="EQUI" localSheetId="8">#REF!</definedName>
    <definedName name="EQUI" localSheetId="11">#REF!</definedName>
    <definedName name="EQUI" localSheetId="6">#REF!</definedName>
    <definedName name="EQUI">#REF!</definedName>
    <definedName name="equip" localSheetId="8">#REF!</definedName>
    <definedName name="equip" localSheetId="11">#REF!</definedName>
    <definedName name="equip" localSheetId="6">#REF!</definedName>
    <definedName name="equip">#REF!</definedName>
    <definedName name="equipamento" localSheetId="8">#REF!</definedName>
    <definedName name="equipamento" localSheetId="11">#REF!</definedName>
    <definedName name="equipamento" localSheetId="6">#REF!</definedName>
    <definedName name="equipamento">#REF!</definedName>
    <definedName name="equipamento_4" localSheetId="8">#REF!</definedName>
    <definedName name="equipamento_4" localSheetId="11">#REF!</definedName>
    <definedName name="equipamento_4" localSheetId="6">#REF!</definedName>
    <definedName name="equipamento_4">#REF!</definedName>
    <definedName name="equipamento_4_2" localSheetId="8">#REF!</definedName>
    <definedName name="equipamento_4_2" localSheetId="11">#REF!</definedName>
    <definedName name="equipamento_4_2" localSheetId="6">#REF!</definedName>
    <definedName name="equipamento_4_2">#REF!</definedName>
    <definedName name="equipamento_6" localSheetId="8">#REF!</definedName>
    <definedName name="equipamento_6" localSheetId="11">#REF!</definedName>
    <definedName name="equipamento_6" localSheetId="6">#REF!</definedName>
    <definedName name="equipamento_6">#REF!</definedName>
    <definedName name="equipamento_6_2" localSheetId="8">#REF!</definedName>
    <definedName name="equipamento_6_2" localSheetId="11">#REF!</definedName>
    <definedName name="equipamento_6_2" localSheetId="6">#REF!</definedName>
    <definedName name="equipamento_6_2">#REF!</definedName>
    <definedName name="equipamento_7" localSheetId="8">#REF!</definedName>
    <definedName name="equipamento_7" localSheetId="11">#REF!</definedName>
    <definedName name="equipamento_7" localSheetId="6">#REF!</definedName>
    <definedName name="equipamento_7">#REF!</definedName>
    <definedName name="equipamento_7_2" localSheetId="8">#REF!</definedName>
    <definedName name="equipamento_7_2" localSheetId="11">#REF!</definedName>
    <definedName name="equipamento_7_2" localSheetId="6">#REF!</definedName>
    <definedName name="equipamento_7_2">#REF!</definedName>
    <definedName name="equipamento_8" localSheetId="8">#REF!</definedName>
    <definedName name="equipamento_8" localSheetId="11">#REF!</definedName>
    <definedName name="equipamento_8" localSheetId="6">#REF!</definedName>
    <definedName name="equipamento_8">#REF!</definedName>
    <definedName name="equipamento_8_2" localSheetId="8">#REF!</definedName>
    <definedName name="equipamento_8_2" localSheetId="11">#REF!</definedName>
    <definedName name="equipamento_8_2" localSheetId="6">#REF!</definedName>
    <definedName name="equipamento_8_2">#REF!</definedName>
    <definedName name="equipamento_9" localSheetId="8">#REF!</definedName>
    <definedName name="equipamento_9" localSheetId="11">#REF!</definedName>
    <definedName name="equipamento_9" localSheetId="6">#REF!</definedName>
    <definedName name="equipamento_9">#REF!</definedName>
    <definedName name="equipamento_9_2" localSheetId="8">#REF!</definedName>
    <definedName name="equipamento_9_2" localSheetId="11">#REF!</definedName>
    <definedName name="equipamento_9_2" localSheetId="6">#REF!</definedName>
    <definedName name="equipamento_9_2">#REF!</definedName>
    <definedName name="equipp" localSheetId="8">#REF!</definedName>
    <definedName name="equipp" localSheetId="11">#REF!</definedName>
    <definedName name="equipp" localSheetId="6">#REF!</definedName>
    <definedName name="equipp">#REF!</definedName>
    <definedName name="ER" localSheetId="8">#REF!</definedName>
    <definedName name="ER" localSheetId="11">#REF!</definedName>
    <definedName name="ER" localSheetId="6">#REF!</definedName>
    <definedName name="ER">#REF!</definedName>
    <definedName name="erewq" localSheetId="8">#REF!</definedName>
    <definedName name="erewq" localSheetId="11">#REF!</definedName>
    <definedName name="erewq" localSheetId="6">#REF!</definedName>
    <definedName name="erewq">#REF!</definedName>
    <definedName name="err" localSheetId="9">#N/A</definedName>
    <definedName name="err" localSheetId="6">#N/A</definedName>
    <definedName name="err">#N/A</definedName>
    <definedName name="ert" localSheetId="8">#REF!</definedName>
    <definedName name="ert" localSheetId="11">#REF!</definedName>
    <definedName name="ert" localSheetId="6">#REF!</definedName>
    <definedName name="ert">#REF!</definedName>
    <definedName name="erttttt" localSheetId="8">#REF!</definedName>
    <definedName name="erttttt" localSheetId="11">#REF!</definedName>
    <definedName name="erttttt" localSheetId="6">#REF!</definedName>
    <definedName name="erttttt">#REF!</definedName>
    <definedName name="ERTYRE" localSheetId="8">#REF!</definedName>
    <definedName name="ERTYRE" localSheetId="11">#REF!</definedName>
    <definedName name="ERTYRE" localSheetId="6">#REF!</definedName>
    <definedName name="ERTYRE">#REF!</definedName>
    <definedName name="ES" localSheetId="8">#REF!</definedName>
    <definedName name="ES" localSheetId="11">#REF!</definedName>
    <definedName name="ES" localSheetId="6">#REF!</definedName>
    <definedName name="ES">#REF!</definedName>
    <definedName name="esag" localSheetId="8">#REF!</definedName>
    <definedName name="esag" localSheetId="11">#REF!</definedName>
    <definedName name="esag" localSheetId="6">#REF!</definedName>
    <definedName name="esag">#REF!</definedName>
    <definedName name="esc" localSheetId="8">#REF!</definedName>
    <definedName name="esc" localSheetId="11">#REF!</definedName>
    <definedName name="esc" localSheetId="6">#REF!</definedName>
    <definedName name="esc">#REF!</definedName>
    <definedName name="ESC_EMISS3_S" localSheetId="8">#REF!</definedName>
    <definedName name="ESC_EMISS3_S" localSheetId="11">#REF!</definedName>
    <definedName name="ESC_EMISS3_S" localSheetId="6">#REF!</definedName>
    <definedName name="ESC_EMISS3_S">#REF!</definedName>
    <definedName name="escada" localSheetId="8">#REF!</definedName>
    <definedName name="escada" localSheetId="11">#REF!</definedName>
    <definedName name="escada" localSheetId="6">#REF!</definedName>
    <definedName name="escada">#REF!</definedName>
    <definedName name="ESCADARIA" localSheetId="8">#REF!</definedName>
    <definedName name="ESCADARIA" localSheetId="11">#REF!</definedName>
    <definedName name="ESCADARIA" localSheetId="6">#REF!</definedName>
    <definedName name="ESCADARIA">#REF!</definedName>
    <definedName name="Escavação" localSheetId="8">#REF!</definedName>
    <definedName name="Escavação" localSheetId="11">#REF!</definedName>
    <definedName name="Escavação" localSheetId="6">#REF!</definedName>
    <definedName name="Escavação">#REF!</definedName>
    <definedName name="ESCORAMENTO" localSheetId="8">#REF!</definedName>
    <definedName name="ESCORAMENTO" localSheetId="11">#REF!</definedName>
    <definedName name="ESCORAMENTO" localSheetId="6">#REF!</definedName>
    <definedName name="ESCORAMENTO">#REF!</definedName>
    <definedName name="ESGOT_EMISS3_S" localSheetId="8">#REF!</definedName>
    <definedName name="ESGOT_EMISS3_S" localSheetId="11">#REF!</definedName>
    <definedName name="ESGOT_EMISS3_S" localSheetId="6">#REF!</definedName>
    <definedName name="ESGOT_EMISS3_S">#REF!</definedName>
    <definedName name="ESGOTAMENTO" localSheetId="8">#REF!</definedName>
    <definedName name="ESGOTAMENTO" localSheetId="11">#REF!</definedName>
    <definedName name="ESGOTAMENTO" localSheetId="6">#REF!</definedName>
    <definedName name="ESGOTAMENTO">#REF!</definedName>
    <definedName name="EsmoH" localSheetId="8">#REF!</definedName>
    <definedName name="EsmoH" localSheetId="11">#REF!</definedName>
    <definedName name="EsmoH" localSheetId="6">#REF!</definedName>
    <definedName name="EsmoH">#REF!</definedName>
    <definedName name="EsmoM" localSheetId="8">#REF!</definedName>
    <definedName name="EsmoM" localSheetId="11">#REF!</definedName>
    <definedName name="EsmoM" localSheetId="6">#REF!</definedName>
    <definedName name="EsmoM">#REF!</definedName>
    <definedName name="EsmoMP" localSheetId="8">#REF!</definedName>
    <definedName name="EsmoMP" localSheetId="11">#REF!</definedName>
    <definedName name="EsmoMP" localSheetId="6">#REF!</definedName>
    <definedName name="EsmoMP">#REF!</definedName>
    <definedName name="ESP" localSheetId="8">#REF!</definedName>
    <definedName name="ESP" localSheetId="11">#REF!</definedName>
    <definedName name="ESP" localSheetId="6">#REF!</definedName>
    <definedName name="ESP">#REF!</definedName>
    <definedName name="ESPESSAMENTO" localSheetId="10">{#N/A,#N/A,FALSE,"GERAL";#N/A,#N/A,FALSE,"012-96";#N/A,#N/A,FALSE,"018-96";#N/A,#N/A,FALSE,"027-96";#N/A,#N/A,FALSE,"059-96";#N/A,#N/A,FALSE,"076-96";#N/A,#N/A,FALSE,"019-97";#N/A,#N/A,FALSE,"021-97";#N/A,#N/A,FALSE,"022-97";#N/A,#N/A,FALSE,"028-97"}</definedName>
    <definedName name="ESPESSAMENTO" localSheetId="8">{#N/A,#N/A,FALSE,"GERAL";#N/A,#N/A,FALSE,"012-96";#N/A,#N/A,FALSE,"018-96";#N/A,#N/A,FALSE,"027-96";#N/A,#N/A,FALSE,"059-96";#N/A,#N/A,FALSE,"076-96";#N/A,#N/A,FALSE,"019-97";#N/A,#N/A,FALSE,"021-97";#N/A,#N/A,FALSE,"022-97";#N/A,#N/A,FALSE,"028-97"}</definedName>
    <definedName name="ESPESSAMENTO" localSheetId="11">{#N/A,#N/A,FALSE,"GERAL";#N/A,#N/A,FALSE,"012-96";#N/A,#N/A,FALSE,"018-96";#N/A,#N/A,FALSE,"027-96";#N/A,#N/A,FALSE,"059-96";#N/A,#N/A,FALSE,"076-96";#N/A,#N/A,FALSE,"019-97";#N/A,#N/A,FALSE,"021-97";#N/A,#N/A,FALSE,"022-97";#N/A,#N/A,FALSE,"028-97"}</definedName>
    <definedName name="ESPESSAMENTO" localSheetId="9">{#N/A,#N/A,FALSE,"GERAL";#N/A,#N/A,FALSE,"012-96";#N/A,#N/A,FALSE,"018-96";#N/A,#N/A,FALSE,"027-96";#N/A,#N/A,FALSE,"059-96";#N/A,#N/A,FALSE,"076-96";#N/A,#N/A,FALSE,"019-97";#N/A,#N/A,FALSE,"021-97";#N/A,#N/A,FALSE,"022-97";#N/A,#N/A,FALSE,"028-97"}</definedName>
    <definedName name="ESPESSAMENTO" localSheetId="6">{#N/A,#N/A,FALSE,"GERAL";#N/A,#N/A,FALSE,"012-96";#N/A,#N/A,FALSE,"018-96";#N/A,#N/A,FALSE,"027-96";#N/A,#N/A,FALSE,"059-96";#N/A,#N/A,FALSE,"076-96";#N/A,#N/A,FALSE,"019-97";#N/A,#N/A,FALSE,"021-97";#N/A,#N/A,FALSE,"022-97";#N/A,#N/A,FALSE,"028-97"}</definedName>
    <definedName name="ESPESSAMENTO">{#N/A,#N/A,FALSE,"GERAL";#N/A,#N/A,FALSE,"012-96";#N/A,#N/A,FALSE,"018-96";#N/A,#N/A,FALSE,"027-96";#N/A,#N/A,FALSE,"059-96";#N/A,#N/A,FALSE,"076-96";#N/A,#N/A,FALSE,"019-97";#N/A,#N/A,FALSE,"021-97";#N/A,#N/A,FALSE,"022-97";#N/A,#N/A,FALSE,"028-97"}</definedName>
    <definedName name="ESQUADRIA" localSheetId="8">#REF!</definedName>
    <definedName name="ESQUADRIA" localSheetId="11">#REF!</definedName>
    <definedName name="ESQUADRIA" localSheetId="6">#REF!</definedName>
    <definedName name="ESQUADRIA">#REF!</definedName>
    <definedName name="Esquadrias" localSheetId="8">#REF!</definedName>
    <definedName name="Esquadrias" localSheetId="11">#REF!</definedName>
    <definedName name="Esquadrias" localSheetId="6">#REF!</definedName>
    <definedName name="Esquadrias">#REF!</definedName>
    <definedName name="est" localSheetId="8">#REF!</definedName>
    <definedName name="est" localSheetId="11">#REF!</definedName>
    <definedName name="est" localSheetId="6">#REF!</definedName>
    <definedName name="est">#REF!</definedName>
    <definedName name="Estabilidade" localSheetId="8">#REF!</definedName>
    <definedName name="Estabilidade" localSheetId="11">#REF!</definedName>
    <definedName name="Estabilidade" localSheetId="6">#REF!</definedName>
    <definedName name="Estabilidade">#REF!</definedName>
    <definedName name="estado" localSheetId="8">#REF!</definedName>
    <definedName name="estado" localSheetId="11">#REF!</definedName>
    <definedName name="estado" localSheetId="6">#REF!</definedName>
    <definedName name="estado">#REF!</definedName>
    <definedName name="ESTADOS" localSheetId="8">#REF!</definedName>
    <definedName name="ESTADOS" localSheetId="11">#REF!</definedName>
    <definedName name="ESTADOS" localSheetId="6">#REF!</definedName>
    <definedName name="ESTADOS">#REF!</definedName>
    <definedName name="estrelacelest" localSheetId="8">#REF!</definedName>
    <definedName name="estrelacelest" localSheetId="11">#REF!</definedName>
    <definedName name="estrelacelest" localSheetId="6">#REF!</definedName>
    <definedName name="estrelacelest">#REF!</definedName>
    <definedName name="ESTRUCONC" localSheetId="8">#REF!</definedName>
    <definedName name="ESTRUCONC" localSheetId="11">#REF!</definedName>
    <definedName name="ESTRUCONC" localSheetId="6">#REF!</definedName>
    <definedName name="ESTRUCONC">#REF!</definedName>
    <definedName name="Estrutura" localSheetId="8">#REF!</definedName>
    <definedName name="Estrutura" localSheetId="11">#REF!</definedName>
    <definedName name="Estrutura" localSheetId="6">#REF!</definedName>
    <definedName name="Estrutura">#REF!</definedName>
    <definedName name="ESXT2" localSheetId="8">#REF!</definedName>
    <definedName name="ESXT2" localSheetId="11">#REF!</definedName>
    <definedName name="ESXT2" localSheetId="6">#REF!</definedName>
    <definedName name="ESXT2">#REF!</definedName>
    <definedName name="ETRVRTBRBTRT" localSheetId="8">#REF!</definedName>
    <definedName name="ETRVRTBRBTRT" localSheetId="11">#REF!</definedName>
    <definedName name="ETRVRTBRBTRT" localSheetId="6">#REF!</definedName>
    <definedName name="ETRVRTBRBTRT">#REF!</definedName>
    <definedName name="ett" localSheetId="8">#REF!</definedName>
    <definedName name="ett" localSheetId="11">#REF!</definedName>
    <definedName name="ett" localSheetId="6">#REF!</definedName>
    <definedName name="ett">#REF!</definedName>
    <definedName name="eu" localSheetId="10">{#N/A,#N/A,FALSE,"MO (2)"}</definedName>
    <definedName name="eu" localSheetId="8">{#N/A,#N/A,FALSE,"MO (2)"}</definedName>
    <definedName name="eu" localSheetId="11">{#N/A,#N/A,FALSE,"MO (2)"}</definedName>
    <definedName name="eu" localSheetId="9">{#N/A,#N/A,FALSE,"MO (2)"}</definedName>
    <definedName name="eu" localSheetId="6">{#N/A,#N/A,FALSE,"MO (2)"}</definedName>
    <definedName name="eu">{#N/A,#N/A,FALSE,"MO (2)"}</definedName>
    <definedName name="EVDCXFDBVGRVF" localSheetId="8">#REF!</definedName>
    <definedName name="EVDCXFDBVGRVF" localSheetId="11">#REF!</definedName>
    <definedName name="EVDCXFDBVGRVF" localSheetId="6">#REF!</definedName>
    <definedName name="EVDCXFDBVGRVF">#REF!</definedName>
    <definedName name="Eventograma_e_Quantitativos.Imprimir" localSheetId="10">#REF!:OFFSET(#REF!,0,MAX(TRUNC(numFrentes/6,0)+IF(MOD(numFrentes,6)&lt;&gt;0,1,0),1)*6)</definedName>
    <definedName name="Eventograma_e_Quantitativos.Imprimir" localSheetId="8">#REF!:OFFSET(#REF!,0,MAX(TRUNC('BDI_EDIFICACOES_20,50%_SEM'!numFrentes/6,0)+IF(MOD('BDI_EDIFICACOES_20,50%_SEM'!numFrentes,6)&lt;&gt;0,1,0),1)*6)</definedName>
    <definedName name="Eventograma_e_Quantitativos.Imprimir" localSheetId="11">#REF!:OFFSET(#REF!,0,MAX(TRUNC(COMP_ENCARGOS_SOCIAIS_SEM_D!numFrentes/6,0)+IF(MOD(COMP_ENCARGOS_SOCIAIS_SEM_D!numFrentes,6)&lt;&gt;0,1,0),1)*6)</definedName>
    <definedName name="Eventograma_e_Quantitativos.Imprimir" localSheetId="9">#REF!:OFFSET(#REF!,0,MAX(TRUNC(numFrentes/6,0)+IF(MOD(numFrentes,6)&lt;&gt;0,1,0),1)*6)</definedName>
    <definedName name="Eventograma_e_Quantitativos.Imprimir" localSheetId="6">'MC - CRECHE 10 SALAS RASA'!#REF!:OFFSET('MC - CRECHE 10 SALAS RASA'!#REF!,0,MAX(TRUNC('MC - CRECHE 10 SALAS RASA'!numFrentes/6,0)+IF(MOD('MC - CRECHE 10 SALAS RASA'!numFrentes,6)&lt;&gt;0,1,0),1)*6)</definedName>
    <definedName name="Eventograma_e_Quantitativos.Imprimir">#REF!:OFFSET(#REF!,0,MAX(TRUNC(numFrentes/6,0)+IF(MOD(numFrentes,6)&lt;&gt;0,1,0),1)*6)</definedName>
    <definedName name="Eventos" localSheetId="8">OFFSET(#REF!,1,0):OFFSET(#REF!,-1,0)</definedName>
    <definedName name="Eventos" localSheetId="11">OFFSET(#REF!,1,0):OFFSET(#REF!,-1,0)</definedName>
    <definedName name="Eventos" localSheetId="6">OFFSET(#REF!,1,0):OFFSET(#REF!,-1,0)</definedName>
    <definedName name="Eventos">OFFSET(#REF!,1,0):OFFSET(#REF!,-1,0)</definedName>
    <definedName name="EVENTOS.firstrow" localSheetId="8" hidden="1">#REF!</definedName>
    <definedName name="EVENTOS.firstrow" hidden="1">#REF!</definedName>
    <definedName name="EVENTOS.Lista" localSheetId="8" hidden="1">#REF!:OFFSET(#REF!,-1,0)</definedName>
    <definedName name="EVENTOS.Lista" hidden="1">#REF!:OFFSET(#REF!,-1,0)</definedName>
    <definedName name="EVENTOS.ListaValidacao" localSheetId="8" hidden="1">#REF!:OFFSET(#REF!,-1,0)</definedName>
    <definedName name="EVENTOS.ListaValidacao" hidden="1">#REF!:OFFSET(#REF!,-1,0)</definedName>
    <definedName name="EventosVariaveis" localSheetId="8">OFFSET(#REF!,1,0):OFFSET(#REF!,-1,0)</definedName>
    <definedName name="EventosVariaveis" localSheetId="11">OFFSET(#REF!,1,0):OFFSET(#REF!,-1,0)</definedName>
    <definedName name="EventosVariaveis" localSheetId="6">OFFSET(#REF!,1,0):OFFSET(#REF!,-1,0)</definedName>
    <definedName name="EventosVariaveis">OFFSET(#REF!,1,0):OFFSET(#REF!,-1,0)</definedName>
    <definedName name="ewt" localSheetId="8">#REF!</definedName>
    <definedName name="ewt" localSheetId="11">#REF!</definedName>
    <definedName name="ewt" localSheetId="6">#REF!</definedName>
    <definedName name="ewt">#REF!</definedName>
    <definedName name="ex" localSheetId="8">#REF!</definedName>
    <definedName name="ex" localSheetId="11">#REF!</definedName>
    <definedName name="ex" localSheetId="6">#REF!</definedName>
    <definedName name="ex">#REF!</definedName>
    <definedName name="EXA" localSheetId="8">#REF!</definedName>
    <definedName name="EXA" localSheetId="11">#REF!</definedName>
    <definedName name="EXA" localSheetId="6">#REF!</definedName>
    <definedName name="EXA">#REF!</definedName>
    <definedName name="EXA_10" localSheetId="8">#REF!</definedName>
    <definedName name="EXA_10" localSheetId="11">#REF!</definedName>
    <definedName name="EXA_10" localSheetId="6">#REF!</definedName>
    <definedName name="EXA_10">#REF!</definedName>
    <definedName name="EXA_11" localSheetId="8">#REF!</definedName>
    <definedName name="EXA_11" localSheetId="11">#REF!</definedName>
    <definedName name="EXA_11" localSheetId="6">#REF!</definedName>
    <definedName name="EXA_11">#REF!</definedName>
    <definedName name="EXA_12" localSheetId="8">#REF!</definedName>
    <definedName name="EXA_12" localSheetId="11">#REF!</definedName>
    <definedName name="EXA_12" localSheetId="6">#REF!</definedName>
    <definedName name="EXA_12">#REF!</definedName>
    <definedName name="EXA_13" localSheetId="8">#REF!</definedName>
    <definedName name="EXA_13" localSheetId="11">#REF!</definedName>
    <definedName name="EXA_13" localSheetId="6">#REF!</definedName>
    <definedName name="EXA_13">#REF!</definedName>
    <definedName name="EXA_14" localSheetId="8">#REF!</definedName>
    <definedName name="EXA_14" localSheetId="11">#REF!</definedName>
    <definedName name="EXA_14" localSheetId="6">#REF!</definedName>
    <definedName name="EXA_14">#REF!</definedName>
    <definedName name="EXA_15" localSheetId="8">#REF!</definedName>
    <definedName name="EXA_15" localSheetId="11">#REF!</definedName>
    <definedName name="EXA_15" localSheetId="6">#REF!</definedName>
    <definedName name="EXA_15">#REF!</definedName>
    <definedName name="EXA_16" localSheetId="8">#REF!</definedName>
    <definedName name="EXA_16" localSheetId="11">#REF!</definedName>
    <definedName name="EXA_16" localSheetId="6">#REF!</definedName>
    <definedName name="EXA_16">#REF!</definedName>
    <definedName name="EXA_17" localSheetId="8">#REF!</definedName>
    <definedName name="EXA_17" localSheetId="11">#REF!</definedName>
    <definedName name="EXA_17" localSheetId="6">#REF!</definedName>
    <definedName name="EXA_17">#REF!</definedName>
    <definedName name="EXA_18" localSheetId="8">#REF!</definedName>
    <definedName name="EXA_18" localSheetId="11">#REF!</definedName>
    <definedName name="EXA_18" localSheetId="6">#REF!</definedName>
    <definedName name="EXA_18">#REF!</definedName>
    <definedName name="EXA_5" localSheetId="8">#REF!</definedName>
    <definedName name="EXA_5" localSheetId="11">#REF!</definedName>
    <definedName name="EXA_5" localSheetId="6">#REF!</definedName>
    <definedName name="EXA_5">#REF!</definedName>
    <definedName name="EXA_6" localSheetId="8">#REF!</definedName>
    <definedName name="EXA_6" localSheetId="11">#REF!</definedName>
    <definedName name="EXA_6" localSheetId="6">#REF!</definedName>
    <definedName name="EXA_6">#REF!</definedName>
    <definedName name="EXA_7" localSheetId="8">#REF!</definedName>
    <definedName name="EXA_7" localSheetId="11">#REF!</definedName>
    <definedName name="EXA_7" localSheetId="6">#REF!</definedName>
    <definedName name="EXA_7">#REF!</definedName>
    <definedName name="EXA_8" localSheetId="8">#REF!</definedName>
    <definedName name="EXA_8" localSheetId="11">#REF!</definedName>
    <definedName name="EXA_8" localSheetId="6">#REF!</definedName>
    <definedName name="EXA_8">#REF!</definedName>
    <definedName name="EXA_9" localSheetId="8">#REF!</definedName>
    <definedName name="EXA_9" localSheetId="11">#REF!</definedName>
    <definedName name="EXA_9" localSheetId="6">#REF!</definedName>
    <definedName name="EXA_9">#REF!</definedName>
    <definedName name="Excel_BuiltIn__FilterDatabase_1" localSheetId="8">#REF!</definedName>
    <definedName name="Excel_BuiltIn__FilterDatabase_1" localSheetId="11">#REF!</definedName>
    <definedName name="Excel_BuiltIn__FilterDatabase_1" localSheetId="6">#REF!</definedName>
    <definedName name="Excel_BuiltIn__FilterDatabase_1">#REF!</definedName>
    <definedName name="Excel_BuiltIn__FilterDatabase_1_1" localSheetId="8">#REF!</definedName>
    <definedName name="Excel_BuiltIn__FilterDatabase_1_1" localSheetId="11">#REF!</definedName>
    <definedName name="Excel_BuiltIn__FilterDatabase_1_1" localSheetId="6">#REF!</definedName>
    <definedName name="Excel_BuiltIn__FilterDatabase_1_1">#REF!</definedName>
    <definedName name="Excel_BuiltIn__FilterDatabase_1_10" localSheetId="8">#REF!</definedName>
    <definedName name="Excel_BuiltIn__FilterDatabase_1_10" localSheetId="11">#REF!</definedName>
    <definedName name="Excel_BuiltIn__FilterDatabase_1_10" localSheetId="6">#REF!</definedName>
    <definedName name="Excel_BuiltIn__FilterDatabase_1_10">#REF!</definedName>
    <definedName name="Excel_BuiltIn__FilterDatabase_1_11" localSheetId="8">#REF!</definedName>
    <definedName name="Excel_BuiltIn__FilterDatabase_1_11" localSheetId="11">#REF!</definedName>
    <definedName name="Excel_BuiltIn__FilterDatabase_1_11" localSheetId="6">#REF!</definedName>
    <definedName name="Excel_BuiltIn__FilterDatabase_1_11">#REF!</definedName>
    <definedName name="Excel_BuiltIn__FilterDatabase_1_12" localSheetId="8">#REF!</definedName>
    <definedName name="Excel_BuiltIn__FilterDatabase_1_12" localSheetId="11">#REF!</definedName>
    <definedName name="Excel_BuiltIn__FilterDatabase_1_12" localSheetId="6">#REF!</definedName>
    <definedName name="Excel_BuiltIn__FilterDatabase_1_12">#REF!</definedName>
    <definedName name="Excel_BuiltIn__FilterDatabase_1_13" localSheetId="8">#REF!</definedName>
    <definedName name="Excel_BuiltIn__FilterDatabase_1_13" localSheetId="11">#REF!</definedName>
    <definedName name="Excel_BuiltIn__FilterDatabase_1_13" localSheetId="6">#REF!</definedName>
    <definedName name="Excel_BuiltIn__FilterDatabase_1_13">#REF!</definedName>
    <definedName name="Excel_BuiltIn__FilterDatabase_1_14" localSheetId="8">#REF!</definedName>
    <definedName name="Excel_BuiltIn__FilterDatabase_1_14" localSheetId="11">#REF!</definedName>
    <definedName name="Excel_BuiltIn__FilterDatabase_1_14" localSheetId="6">#REF!</definedName>
    <definedName name="Excel_BuiltIn__FilterDatabase_1_14">#REF!</definedName>
    <definedName name="Excel_BuiltIn__FilterDatabase_1_15" localSheetId="8">#REF!</definedName>
    <definedName name="Excel_BuiltIn__FilterDatabase_1_15" localSheetId="11">#REF!</definedName>
    <definedName name="Excel_BuiltIn__FilterDatabase_1_15" localSheetId="6">#REF!</definedName>
    <definedName name="Excel_BuiltIn__FilterDatabase_1_15">#REF!</definedName>
    <definedName name="Excel_BuiltIn__FilterDatabase_1_16" localSheetId="8">#REF!</definedName>
    <definedName name="Excel_BuiltIn__FilterDatabase_1_16" localSheetId="11">#REF!</definedName>
    <definedName name="Excel_BuiltIn__FilterDatabase_1_16" localSheetId="6">#REF!</definedName>
    <definedName name="Excel_BuiltIn__FilterDatabase_1_16">#REF!</definedName>
    <definedName name="Excel_BuiltIn__FilterDatabase_1_17" localSheetId="8">#REF!</definedName>
    <definedName name="Excel_BuiltIn__FilterDatabase_1_17" localSheetId="11">#REF!</definedName>
    <definedName name="Excel_BuiltIn__FilterDatabase_1_17" localSheetId="6">#REF!</definedName>
    <definedName name="Excel_BuiltIn__FilterDatabase_1_17">#REF!</definedName>
    <definedName name="Excel_BuiltIn__FilterDatabase_1_18" localSheetId="8">#REF!</definedName>
    <definedName name="Excel_BuiltIn__FilterDatabase_1_18" localSheetId="11">#REF!</definedName>
    <definedName name="Excel_BuiltIn__FilterDatabase_1_18" localSheetId="6">#REF!</definedName>
    <definedName name="Excel_BuiltIn__FilterDatabase_1_18">#REF!</definedName>
    <definedName name="Excel_BuiltIn__FilterDatabase_1_5" localSheetId="8">#REF!</definedName>
    <definedName name="Excel_BuiltIn__FilterDatabase_1_5" localSheetId="11">#REF!</definedName>
    <definedName name="Excel_BuiltIn__FilterDatabase_1_5" localSheetId="6">#REF!</definedName>
    <definedName name="Excel_BuiltIn__FilterDatabase_1_5">#REF!</definedName>
    <definedName name="Excel_BuiltIn__FilterDatabase_1_6" localSheetId="8">#REF!</definedName>
    <definedName name="Excel_BuiltIn__FilterDatabase_1_6" localSheetId="11">#REF!</definedName>
    <definedName name="Excel_BuiltIn__FilterDatabase_1_6" localSheetId="6">#REF!</definedName>
    <definedName name="Excel_BuiltIn__FilterDatabase_1_6">#REF!</definedName>
    <definedName name="Excel_BuiltIn__FilterDatabase_1_7" localSheetId="8">#REF!</definedName>
    <definedName name="Excel_BuiltIn__FilterDatabase_1_7" localSheetId="11">#REF!</definedName>
    <definedName name="Excel_BuiltIn__FilterDatabase_1_7" localSheetId="6">#REF!</definedName>
    <definedName name="Excel_BuiltIn__FilterDatabase_1_7">#REF!</definedName>
    <definedName name="Excel_BuiltIn__FilterDatabase_1_8" localSheetId="8">#REF!</definedName>
    <definedName name="Excel_BuiltIn__FilterDatabase_1_8" localSheetId="11">#REF!</definedName>
    <definedName name="Excel_BuiltIn__FilterDatabase_1_8" localSheetId="6">#REF!</definedName>
    <definedName name="Excel_BuiltIn__FilterDatabase_1_8">#REF!</definedName>
    <definedName name="Excel_BuiltIn__FilterDatabase_1_9" localSheetId="8">#REF!</definedName>
    <definedName name="Excel_BuiltIn__FilterDatabase_1_9" localSheetId="11">#REF!</definedName>
    <definedName name="Excel_BuiltIn__FilterDatabase_1_9" localSheetId="6">#REF!</definedName>
    <definedName name="Excel_BuiltIn__FilterDatabase_1_9">#REF!</definedName>
    <definedName name="Excel_BuiltIn__FilterDatabase_11" localSheetId="8">#REF!</definedName>
    <definedName name="Excel_BuiltIn__FilterDatabase_11" localSheetId="11">#REF!</definedName>
    <definedName name="Excel_BuiltIn__FilterDatabase_11" localSheetId="6">#REF!</definedName>
    <definedName name="Excel_BuiltIn__FilterDatabase_11">#REF!</definedName>
    <definedName name="Excel_BuiltIn__FilterDatabase_12" localSheetId="8">#REF!</definedName>
    <definedName name="Excel_BuiltIn__FilterDatabase_12" localSheetId="11">#REF!</definedName>
    <definedName name="Excel_BuiltIn__FilterDatabase_12" localSheetId="6">#REF!</definedName>
    <definedName name="Excel_BuiltIn__FilterDatabase_12">#REF!</definedName>
    <definedName name="Excel_BuiltIn__FilterDatabase_2" localSheetId="8">#REF!</definedName>
    <definedName name="Excel_BuiltIn__FilterDatabase_2" localSheetId="11">#REF!</definedName>
    <definedName name="Excel_BuiltIn__FilterDatabase_2" localSheetId="6">#REF!</definedName>
    <definedName name="Excel_BuiltIn__FilterDatabase_2">#REF!</definedName>
    <definedName name="Excel_BuiltIn__FilterDatabase_2_1" localSheetId="8">#REF!</definedName>
    <definedName name="Excel_BuiltIn__FilterDatabase_2_1" localSheetId="11">#REF!</definedName>
    <definedName name="Excel_BuiltIn__FilterDatabase_2_1" localSheetId="6">#REF!</definedName>
    <definedName name="Excel_BuiltIn__FilterDatabase_2_1">#REF!</definedName>
    <definedName name="Excel_BuiltIn__FilterDatabase_2_1_1" localSheetId="8">#REF!</definedName>
    <definedName name="Excel_BuiltIn__FilterDatabase_2_1_1" localSheetId="11">#REF!</definedName>
    <definedName name="Excel_BuiltIn__FilterDatabase_2_1_1" localSheetId="6">#REF!</definedName>
    <definedName name="Excel_BuiltIn__FilterDatabase_2_1_1">#REF!</definedName>
    <definedName name="Excel_BuiltIn__FilterDatabase_2_1_1_1" localSheetId="8">#REF!</definedName>
    <definedName name="Excel_BuiltIn__FilterDatabase_2_1_1_1" localSheetId="11">#REF!</definedName>
    <definedName name="Excel_BuiltIn__FilterDatabase_2_1_1_1" localSheetId="6">#REF!</definedName>
    <definedName name="Excel_BuiltIn__FilterDatabase_2_1_1_1">#REF!</definedName>
    <definedName name="Excel_BuiltIn__FilterDatabase_3" localSheetId="8">#REF!</definedName>
    <definedName name="Excel_BuiltIn__FilterDatabase_3" localSheetId="11">#REF!</definedName>
    <definedName name="Excel_BuiltIn__FilterDatabase_3" localSheetId="6">#REF!</definedName>
    <definedName name="Excel_BuiltIn__FilterDatabase_3">#REF!</definedName>
    <definedName name="Excel_BuiltIn__FilterDatabase_3_1" localSheetId="8">#REF!</definedName>
    <definedName name="Excel_BuiltIn__FilterDatabase_3_1" localSheetId="11">#REF!</definedName>
    <definedName name="Excel_BuiltIn__FilterDatabase_3_1" localSheetId="6">#REF!</definedName>
    <definedName name="Excel_BuiltIn__FilterDatabase_3_1">#REF!</definedName>
    <definedName name="Excel_BuiltIn__FilterDatabase_3_1_1" localSheetId="8">#REF!</definedName>
    <definedName name="Excel_BuiltIn__FilterDatabase_3_1_1" localSheetId="11">#REF!</definedName>
    <definedName name="Excel_BuiltIn__FilterDatabase_3_1_1" localSheetId="6">#REF!</definedName>
    <definedName name="Excel_BuiltIn__FilterDatabase_3_1_1">#REF!</definedName>
    <definedName name="Excel_BuiltIn__FilterDatabase_3_1_1_1" localSheetId="8">#REF!</definedName>
    <definedName name="Excel_BuiltIn__FilterDatabase_3_1_1_1" localSheetId="11">#REF!</definedName>
    <definedName name="Excel_BuiltIn__FilterDatabase_3_1_1_1" localSheetId="6">#REF!</definedName>
    <definedName name="Excel_BuiltIn__FilterDatabase_3_1_1_1">#REF!</definedName>
    <definedName name="Excel_BuiltIn__FilterDatabase_3_1_1_1_1" localSheetId="8">#REF!</definedName>
    <definedName name="Excel_BuiltIn__FilterDatabase_3_1_1_1_1" localSheetId="11">#REF!</definedName>
    <definedName name="Excel_BuiltIn__FilterDatabase_3_1_1_1_1" localSheetId="6">#REF!</definedName>
    <definedName name="Excel_BuiltIn__FilterDatabase_3_1_1_1_1">#REF!</definedName>
    <definedName name="Excel_BuiltIn__FilterDatabase_3_1_1_1_1_1" localSheetId="8">#REF!</definedName>
    <definedName name="Excel_BuiltIn__FilterDatabase_3_1_1_1_1_1" localSheetId="11">#REF!</definedName>
    <definedName name="Excel_BuiltIn__FilterDatabase_3_1_1_1_1_1" localSheetId="6">#REF!</definedName>
    <definedName name="Excel_BuiltIn__FilterDatabase_3_1_1_1_1_1">#REF!</definedName>
    <definedName name="Excel_BuiltIn__FilterDatabase_3_1_1_1_1_1_1" localSheetId="8">#REF!</definedName>
    <definedName name="Excel_BuiltIn__FilterDatabase_3_1_1_1_1_1_1" localSheetId="11">#REF!</definedName>
    <definedName name="Excel_BuiltIn__FilterDatabase_3_1_1_1_1_1_1" localSheetId="6">#REF!</definedName>
    <definedName name="Excel_BuiltIn__FilterDatabase_3_1_1_1_1_1_1">#REF!</definedName>
    <definedName name="Excel_BuiltIn__FilterDatabase_3_1_1_1_1_1_1_1" localSheetId="8">#REF!</definedName>
    <definedName name="Excel_BuiltIn__FilterDatabase_3_1_1_1_1_1_1_1" localSheetId="11">#REF!</definedName>
    <definedName name="Excel_BuiltIn__FilterDatabase_3_1_1_1_1_1_1_1" localSheetId="6">#REF!</definedName>
    <definedName name="Excel_BuiltIn__FilterDatabase_3_1_1_1_1_1_1_1">#REF!</definedName>
    <definedName name="Excel_BuiltIn__FilterDatabase_3_1_1_1_1_1_1_1_1" localSheetId="8">#REF!</definedName>
    <definedName name="Excel_BuiltIn__FilterDatabase_3_1_1_1_1_1_1_1_1" localSheetId="11">#REF!</definedName>
    <definedName name="Excel_BuiltIn__FilterDatabase_3_1_1_1_1_1_1_1_1" localSheetId="6">#REF!</definedName>
    <definedName name="Excel_BuiltIn__FilterDatabase_3_1_1_1_1_1_1_1_1">#REF!</definedName>
    <definedName name="Excel_BuiltIn__FilterDatabase_3_1_1_1_1_1_1_1_1_1" localSheetId="8">#REF!</definedName>
    <definedName name="Excel_BuiltIn__FilterDatabase_3_1_1_1_1_1_1_1_1_1" localSheetId="11">#REF!</definedName>
    <definedName name="Excel_BuiltIn__FilterDatabase_3_1_1_1_1_1_1_1_1_1" localSheetId="6">#REF!</definedName>
    <definedName name="Excel_BuiltIn__FilterDatabase_3_1_1_1_1_1_1_1_1_1">#REF!</definedName>
    <definedName name="Excel_BuiltIn__FilterDatabase_3_1_28" localSheetId="8">#REF!</definedName>
    <definedName name="Excel_BuiltIn__FilterDatabase_3_1_28" localSheetId="11">#REF!</definedName>
    <definedName name="Excel_BuiltIn__FilterDatabase_3_1_28" localSheetId="6">#REF!</definedName>
    <definedName name="Excel_BuiltIn__FilterDatabase_3_1_28">#REF!</definedName>
    <definedName name="Excel_BuiltIn__FilterDatabase_4" localSheetId="8">#REF!</definedName>
    <definedName name="Excel_BuiltIn__FilterDatabase_4" localSheetId="11">#REF!</definedName>
    <definedName name="Excel_BuiltIn__FilterDatabase_4" localSheetId="6">#REF!</definedName>
    <definedName name="Excel_BuiltIn__FilterDatabase_4">#REF!</definedName>
    <definedName name="Excel_BuiltIn__FilterDatabase_4_1" localSheetId="8">#REF!</definedName>
    <definedName name="Excel_BuiltIn__FilterDatabase_4_1" localSheetId="11">#REF!</definedName>
    <definedName name="Excel_BuiltIn__FilterDatabase_4_1" localSheetId="6">#REF!</definedName>
    <definedName name="Excel_BuiltIn__FilterDatabase_4_1">#REF!</definedName>
    <definedName name="Excel_BuiltIn__FilterDatabase_4_1_1" localSheetId="8">#REF!</definedName>
    <definedName name="Excel_BuiltIn__FilterDatabase_4_1_1" localSheetId="11">#REF!</definedName>
    <definedName name="Excel_BuiltIn__FilterDatabase_4_1_1" localSheetId="6">#REF!</definedName>
    <definedName name="Excel_BuiltIn__FilterDatabase_4_1_1">#REF!</definedName>
    <definedName name="Excel_BuiltIn__FilterDatabase_4_1_1_1" localSheetId="8">#REF!</definedName>
    <definedName name="Excel_BuiltIn__FilterDatabase_4_1_1_1" localSheetId="11">#REF!</definedName>
    <definedName name="Excel_BuiltIn__FilterDatabase_4_1_1_1" localSheetId="6">#REF!</definedName>
    <definedName name="Excel_BuiltIn__FilterDatabase_4_1_1_1">#REF!</definedName>
    <definedName name="Excel_BuiltIn__FilterDatabase_4_2" localSheetId="8">#REF!</definedName>
    <definedName name="Excel_BuiltIn__FilterDatabase_4_2" localSheetId="11">#REF!</definedName>
    <definedName name="Excel_BuiltIn__FilterDatabase_4_2" localSheetId="6">#REF!</definedName>
    <definedName name="Excel_BuiltIn__FilterDatabase_4_2">#REF!</definedName>
    <definedName name="Excel_BuiltIn__FilterDatabase_5" localSheetId="8">#REF!</definedName>
    <definedName name="Excel_BuiltIn__FilterDatabase_5" localSheetId="11">#REF!</definedName>
    <definedName name="Excel_BuiltIn__FilterDatabase_5" localSheetId="6">#REF!</definedName>
    <definedName name="Excel_BuiltIn__FilterDatabase_5">#REF!</definedName>
    <definedName name="Excel_BuiltIn__FilterDatabase_5_1" localSheetId="8">#REF!</definedName>
    <definedName name="Excel_BuiltIn__FilterDatabase_5_1" localSheetId="11">#REF!</definedName>
    <definedName name="Excel_BuiltIn__FilterDatabase_5_1" localSheetId="6">#REF!</definedName>
    <definedName name="Excel_BuiltIn__FilterDatabase_5_1">#REF!</definedName>
    <definedName name="Excel_BuiltIn__FilterDatabase_6" localSheetId="8">#REF!</definedName>
    <definedName name="Excel_BuiltIn__FilterDatabase_6" localSheetId="11">#REF!</definedName>
    <definedName name="Excel_BuiltIn__FilterDatabase_6" localSheetId="6">#REF!</definedName>
    <definedName name="Excel_BuiltIn__FilterDatabase_6">#REF!</definedName>
    <definedName name="Excel_BuiltIn__FilterDatabase_7" localSheetId="8">#REF!</definedName>
    <definedName name="Excel_BuiltIn__FilterDatabase_7" localSheetId="11">#REF!</definedName>
    <definedName name="Excel_BuiltIn__FilterDatabase_7" localSheetId="6">#REF!</definedName>
    <definedName name="Excel_BuiltIn__FilterDatabase_7">#REF!</definedName>
    <definedName name="Excel_BuiltIn__FilterDatabase_8" localSheetId="8">#REF!</definedName>
    <definedName name="Excel_BuiltIn__FilterDatabase_8" localSheetId="11">#REF!</definedName>
    <definedName name="Excel_BuiltIn__FilterDatabase_8" localSheetId="6">#REF!</definedName>
    <definedName name="Excel_BuiltIn__FilterDatabase_8">#REF!</definedName>
    <definedName name="Excel_BuiltIn__FilterDatabase_9" localSheetId="8">#REF!</definedName>
    <definedName name="Excel_BuiltIn__FilterDatabase_9" localSheetId="11">#REF!</definedName>
    <definedName name="Excel_BuiltIn__FilterDatabase_9" localSheetId="6">#REF!</definedName>
    <definedName name="Excel_BuiltIn__FilterDatabase_9">#REF!</definedName>
    <definedName name="Excel_BuiltIn_Criteria" localSheetId="8">#REF!</definedName>
    <definedName name="Excel_BuiltIn_Criteria" localSheetId="11">#REF!</definedName>
    <definedName name="Excel_BuiltIn_Criteria" localSheetId="6">#REF!</definedName>
    <definedName name="Excel_BuiltIn_Criteria">#REF!</definedName>
    <definedName name="Excel_BuiltIn_Database" localSheetId="10" hidden="1">TEXT(Import.DataBase,"mm-aaaa")</definedName>
    <definedName name="Excel_BuiltIn_Database" localSheetId="8" hidden="1">TEXT('BDI_EDIFICACOES_20,50%_SEM'!Import.DataBase,"mm-aaaa")</definedName>
    <definedName name="Excel_BuiltIn_Database" localSheetId="11">#REF!</definedName>
    <definedName name="Excel_BuiltIn_Database" localSheetId="9">#REF!</definedName>
    <definedName name="Excel_BuiltIn_Database" localSheetId="6">#REF!</definedName>
    <definedName name="Excel_BuiltIn_Database" hidden="1">TEXT(Import.DataBase,"mm-aaaa")</definedName>
    <definedName name="Excel_BuiltIn_Database_1" localSheetId="8">#REF!</definedName>
    <definedName name="Excel_BuiltIn_Database_1" localSheetId="11">#REF!</definedName>
    <definedName name="Excel_BuiltIn_Database_1" localSheetId="6">#REF!</definedName>
    <definedName name="Excel_BuiltIn_Database_1">#REF!</definedName>
    <definedName name="Excel_BuiltIn_Database_2" localSheetId="8">#REF!</definedName>
    <definedName name="Excel_BuiltIn_Database_2" localSheetId="11">#REF!</definedName>
    <definedName name="Excel_BuiltIn_Database_2" localSheetId="6">#REF!</definedName>
    <definedName name="Excel_BuiltIn_Database_2">#REF!</definedName>
    <definedName name="Excel_BuiltIn_Database_2_1" localSheetId="8">#REF!</definedName>
    <definedName name="Excel_BuiltIn_Database_2_1" localSheetId="11">#REF!</definedName>
    <definedName name="Excel_BuiltIn_Database_2_1" localSheetId="6">#REF!</definedName>
    <definedName name="Excel_BuiltIn_Database_2_1">#REF!</definedName>
    <definedName name="Excel_BuiltIn_Database_4" localSheetId="8">#REF!</definedName>
    <definedName name="Excel_BuiltIn_Database_4" localSheetId="11">#REF!</definedName>
    <definedName name="Excel_BuiltIn_Database_4" localSheetId="6">#REF!</definedName>
    <definedName name="Excel_BuiltIn_Database_4">#REF!</definedName>
    <definedName name="Excel_BuiltIn_Database_4_2" localSheetId="8">#REF!</definedName>
    <definedName name="Excel_BuiltIn_Database_4_2" localSheetId="11">#REF!</definedName>
    <definedName name="Excel_BuiltIn_Database_4_2" localSheetId="6">#REF!</definedName>
    <definedName name="Excel_BuiltIn_Database_4_2">#REF!</definedName>
    <definedName name="Excel_BuiltIn_Database_6" localSheetId="8">#REF!</definedName>
    <definedName name="Excel_BuiltIn_Database_6" localSheetId="11">#REF!</definedName>
    <definedName name="Excel_BuiltIn_Database_6" localSheetId="6">#REF!</definedName>
    <definedName name="Excel_BuiltIn_Database_6">#REF!</definedName>
    <definedName name="Excel_BuiltIn_Database_6_2" localSheetId="8">#REF!</definedName>
    <definedName name="Excel_BuiltIn_Database_6_2" localSheetId="11">#REF!</definedName>
    <definedName name="Excel_BuiltIn_Database_6_2" localSheetId="6">#REF!</definedName>
    <definedName name="Excel_BuiltIn_Database_6_2">#REF!</definedName>
    <definedName name="Excel_BuiltIn_Database_7" localSheetId="8">#REF!</definedName>
    <definedName name="Excel_BuiltIn_Database_7" localSheetId="11">#REF!</definedName>
    <definedName name="Excel_BuiltIn_Database_7" localSheetId="6">#REF!</definedName>
    <definedName name="Excel_BuiltIn_Database_7">#REF!</definedName>
    <definedName name="Excel_BuiltIn_Database_7_2" localSheetId="8">#REF!</definedName>
    <definedName name="Excel_BuiltIn_Database_7_2" localSheetId="11">#REF!</definedName>
    <definedName name="Excel_BuiltIn_Database_7_2" localSheetId="6">#REF!</definedName>
    <definedName name="Excel_BuiltIn_Database_7_2">#REF!</definedName>
    <definedName name="Excel_BuiltIn_Database_8" localSheetId="8">#REF!</definedName>
    <definedName name="Excel_BuiltIn_Database_8" localSheetId="11">#REF!</definedName>
    <definedName name="Excel_BuiltIn_Database_8" localSheetId="6">#REF!</definedName>
    <definedName name="Excel_BuiltIn_Database_8">#REF!</definedName>
    <definedName name="Excel_BuiltIn_Database_8_2" localSheetId="8">#REF!</definedName>
    <definedName name="Excel_BuiltIn_Database_8_2" localSheetId="11">#REF!</definedName>
    <definedName name="Excel_BuiltIn_Database_8_2" localSheetId="6">#REF!</definedName>
    <definedName name="Excel_BuiltIn_Database_8_2">#REF!</definedName>
    <definedName name="Excel_BuiltIn_Database_9" localSheetId="8">#REF!</definedName>
    <definedName name="Excel_BuiltIn_Database_9" localSheetId="11">#REF!</definedName>
    <definedName name="Excel_BuiltIn_Database_9" localSheetId="6">#REF!</definedName>
    <definedName name="Excel_BuiltIn_Database_9">#REF!</definedName>
    <definedName name="Excel_BuiltIn_Database_9_2" localSheetId="8">#REF!</definedName>
    <definedName name="Excel_BuiltIn_Database_9_2" localSheetId="11">#REF!</definedName>
    <definedName name="Excel_BuiltIn_Database_9_2" localSheetId="6">#REF!</definedName>
    <definedName name="Excel_BuiltIn_Database_9_2">#REF!</definedName>
    <definedName name="Excel_BuiltIn_Print_Area" localSheetId="8">#REF!</definedName>
    <definedName name="Excel_BuiltIn_Print_Area" localSheetId="11">#REF!</definedName>
    <definedName name="Excel_BuiltIn_Print_Area" localSheetId="6">#REF!</definedName>
    <definedName name="Excel_BuiltIn_Print_Area">#REF!</definedName>
    <definedName name="Excel_BuiltIn_Print_Area_1" localSheetId="8">#REF!</definedName>
    <definedName name="Excel_BuiltIn_Print_Area_1" localSheetId="11">#REF!</definedName>
    <definedName name="Excel_BuiltIn_Print_Area_1" localSheetId="6">#REF!</definedName>
    <definedName name="Excel_BuiltIn_Print_Area_1">#REF!</definedName>
    <definedName name="Excel_BuiltIn_Print_Area_10" localSheetId="8">#REF!</definedName>
    <definedName name="Excel_BuiltIn_Print_Area_10" localSheetId="11">#REF!</definedName>
    <definedName name="Excel_BuiltIn_Print_Area_10" localSheetId="6">#REF!</definedName>
    <definedName name="Excel_BuiltIn_Print_Area_10">#REF!</definedName>
    <definedName name="Excel_BuiltIn_Print_Area_11_1" localSheetId="8">#REF!</definedName>
    <definedName name="Excel_BuiltIn_Print_Area_11_1" localSheetId="11">#REF!</definedName>
    <definedName name="Excel_BuiltIn_Print_Area_11_1" localSheetId="6">#REF!</definedName>
    <definedName name="Excel_BuiltIn_Print_Area_11_1">#REF!</definedName>
    <definedName name="Excel_BuiltIn_Print_Area_12" localSheetId="8">#REF!</definedName>
    <definedName name="Excel_BuiltIn_Print_Area_12" localSheetId="11">#REF!</definedName>
    <definedName name="Excel_BuiltIn_Print_Area_12" localSheetId="6">#REF!</definedName>
    <definedName name="Excel_BuiltIn_Print_Area_12">#REF!</definedName>
    <definedName name="Excel_BuiltIn_Print_Area_14" localSheetId="8">#REF!</definedName>
    <definedName name="Excel_BuiltIn_Print_Area_14" localSheetId="11">#REF!</definedName>
    <definedName name="Excel_BuiltIn_Print_Area_14" localSheetId="6">#REF!</definedName>
    <definedName name="Excel_BuiltIn_Print_Area_14">#REF!</definedName>
    <definedName name="Excel_BuiltIn_Print_Area_15_1" localSheetId="8">#REF!</definedName>
    <definedName name="Excel_BuiltIn_Print_Area_15_1" localSheetId="11">#REF!</definedName>
    <definedName name="Excel_BuiltIn_Print_Area_15_1" localSheetId="6">#REF!</definedName>
    <definedName name="Excel_BuiltIn_Print_Area_15_1">#REF!</definedName>
    <definedName name="Excel_BuiltIn_Print_Area_16" localSheetId="8">#REF!</definedName>
    <definedName name="Excel_BuiltIn_Print_Area_16" localSheetId="11">#REF!</definedName>
    <definedName name="Excel_BuiltIn_Print_Area_16" localSheetId="6">#REF!</definedName>
    <definedName name="Excel_BuiltIn_Print_Area_16">#REF!</definedName>
    <definedName name="Excel_BuiltIn_Print_Area_16_1" localSheetId="8">#REF!</definedName>
    <definedName name="Excel_BuiltIn_Print_Area_16_1" localSheetId="11">#REF!</definedName>
    <definedName name="Excel_BuiltIn_Print_Area_16_1" localSheetId="6">#REF!</definedName>
    <definedName name="Excel_BuiltIn_Print_Area_16_1">#REF!</definedName>
    <definedName name="Excel_BuiltIn_Print_Area_17_1" localSheetId="8">#REF!</definedName>
    <definedName name="Excel_BuiltIn_Print_Area_17_1" localSheetId="11">#REF!</definedName>
    <definedName name="Excel_BuiltIn_Print_Area_17_1" localSheetId="6">#REF!</definedName>
    <definedName name="Excel_BuiltIn_Print_Area_17_1">#REF!</definedName>
    <definedName name="Excel_BuiltIn_Print_Area_18" localSheetId="8">#REF!</definedName>
    <definedName name="Excel_BuiltIn_Print_Area_18" localSheetId="11">#REF!</definedName>
    <definedName name="Excel_BuiltIn_Print_Area_18" localSheetId="6">#REF!</definedName>
    <definedName name="Excel_BuiltIn_Print_Area_18">#REF!</definedName>
    <definedName name="Excel_BuiltIn_Print_Area_21_1" localSheetId="8">#REF!</definedName>
    <definedName name="Excel_BuiltIn_Print_Area_21_1" localSheetId="11">#REF!</definedName>
    <definedName name="Excel_BuiltIn_Print_Area_21_1" localSheetId="6">#REF!</definedName>
    <definedName name="Excel_BuiltIn_Print_Area_21_1">#REF!</definedName>
    <definedName name="Excel_BuiltIn_Print_Area_23" localSheetId="8">#REF!</definedName>
    <definedName name="Excel_BuiltIn_Print_Area_23" localSheetId="11">#REF!</definedName>
    <definedName name="Excel_BuiltIn_Print_Area_23" localSheetId="6">#REF!</definedName>
    <definedName name="Excel_BuiltIn_Print_Area_23">#REF!</definedName>
    <definedName name="Excel_BuiltIn_Print_Area_26" localSheetId="8">#REF!</definedName>
    <definedName name="Excel_BuiltIn_Print_Area_26" localSheetId="11">#REF!</definedName>
    <definedName name="Excel_BuiltIn_Print_Area_26" localSheetId="6">#REF!</definedName>
    <definedName name="Excel_BuiltIn_Print_Area_26">#REF!</definedName>
    <definedName name="Excel_BuiltIn_Print_Area_26_1" localSheetId="8">#REF!</definedName>
    <definedName name="Excel_BuiltIn_Print_Area_26_1" localSheetId="11">#REF!</definedName>
    <definedName name="Excel_BuiltIn_Print_Area_26_1" localSheetId="6">#REF!</definedName>
    <definedName name="Excel_BuiltIn_Print_Area_26_1">#REF!</definedName>
    <definedName name="Excel_BuiltIn_Print_Area_27" localSheetId="8">#REF!</definedName>
    <definedName name="Excel_BuiltIn_Print_Area_27" localSheetId="11">#REF!</definedName>
    <definedName name="Excel_BuiltIn_Print_Area_27" localSheetId="6">#REF!</definedName>
    <definedName name="Excel_BuiltIn_Print_Area_27">#REF!</definedName>
    <definedName name="Excel_BuiltIn_Print_Area_27_1" localSheetId="8">#REF!</definedName>
    <definedName name="Excel_BuiltIn_Print_Area_27_1" localSheetId="11">#REF!</definedName>
    <definedName name="Excel_BuiltIn_Print_Area_27_1" localSheetId="6">#REF!</definedName>
    <definedName name="Excel_BuiltIn_Print_Area_27_1">#REF!</definedName>
    <definedName name="Excel_BuiltIn_Print_Area_29" localSheetId="8">#REF!</definedName>
    <definedName name="Excel_BuiltIn_Print_Area_29" localSheetId="11">#REF!</definedName>
    <definedName name="Excel_BuiltIn_Print_Area_29" localSheetId="6">#REF!</definedName>
    <definedName name="Excel_BuiltIn_Print_Area_29">#REF!</definedName>
    <definedName name="Excel_BuiltIn_Print_Area_29_1" localSheetId="8">#REF!</definedName>
    <definedName name="Excel_BuiltIn_Print_Area_29_1" localSheetId="11">#REF!</definedName>
    <definedName name="Excel_BuiltIn_Print_Area_29_1" localSheetId="6">#REF!</definedName>
    <definedName name="Excel_BuiltIn_Print_Area_29_1">#REF!</definedName>
    <definedName name="Excel_BuiltIn_Print_Area_3" localSheetId="8">#REF!</definedName>
    <definedName name="Excel_BuiltIn_Print_Area_3" localSheetId="11">#REF!</definedName>
    <definedName name="Excel_BuiltIn_Print_Area_3" localSheetId="6">#REF!</definedName>
    <definedName name="Excel_BuiltIn_Print_Area_3">#REF!</definedName>
    <definedName name="Excel_BuiltIn_Print_Area_3_1" localSheetId="8">#REF!</definedName>
    <definedName name="Excel_BuiltIn_Print_Area_3_1" localSheetId="11">#REF!</definedName>
    <definedName name="Excel_BuiltIn_Print_Area_3_1" localSheetId="6">#REF!</definedName>
    <definedName name="Excel_BuiltIn_Print_Area_3_1">#REF!</definedName>
    <definedName name="Excel_BuiltIn_Print_Area_30_1" localSheetId="8">#REF!</definedName>
    <definedName name="Excel_BuiltIn_Print_Area_30_1" localSheetId="11">#REF!</definedName>
    <definedName name="Excel_BuiltIn_Print_Area_30_1" localSheetId="6">#REF!</definedName>
    <definedName name="Excel_BuiltIn_Print_Area_30_1">#REF!</definedName>
    <definedName name="Excel_BuiltIn_Print_Area_31_1" localSheetId="8">#REF!</definedName>
    <definedName name="Excel_BuiltIn_Print_Area_31_1" localSheetId="11">#REF!</definedName>
    <definedName name="Excel_BuiltIn_Print_Area_31_1" localSheetId="6">#REF!</definedName>
    <definedName name="Excel_BuiltIn_Print_Area_31_1">#REF!</definedName>
    <definedName name="Excel_BuiltIn_Print_Area_4" localSheetId="8">#REF!</definedName>
    <definedName name="Excel_BuiltIn_Print_Area_4" localSheetId="11">#REF!</definedName>
    <definedName name="Excel_BuiltIn_Print_Area_4" localSheetId="6">#REF!</definedName>
    <definedName name="Excel_BuiltIn_Print_Area_4">#REF!</definedName>
    <definedName name="Excel_BuiltIn_Print_Area_4_1" localSheetId="8">#REF!</definedName>
    <definedName name="Excel_BuiltIn_Print_Area_4_1" localSheetId="11">#REF!</definedName>
    <definedName name="Excel_BuiltIn_Print_Area_4_1" localSheetId="6">#REF!</definedName>
    <definedName name="Excel_BuiltIn_Print_Area_4_1">#REF!</definedName>
    <definedName name="Excel_BuiltIn_Print_Area_49" localSheetId="8">#REF!</definedName>
    <definedName name="Excel_BuiltIn_Print_Area_49" localSheetId="11">#REF!</definedName>
    <definedName name="Excel_BuiltIn_Print_Area_49" localSheetId="6">#REF!</definedName>
    <definedName name="Excel_BuiltIn_Print_Area_49">#REF!</definedName>
    <definedName name="Excel_BuiltIn_Print_Area_5_1" localSheetId="8">#REF!</definedName>
    <definedName name="Excel_BuiltIn_Print_Area_5_1" localSheetId="11">#REF!</definedName>
    <definedName name="Excel_BuiltIn_Print_Area_5_1" localSheetId="6">#REF!</definedName>
    <definedName name="Excel_BuiltIn_Print_Area_5_1">#REF!</definedName>
    <definedName name="Excel_BuiltIn_Print_Area_6" localSheetId="8">#REF!</definedName>
    <definedName name="Excel_BuiltIn_Print_Area_6" localSheetId="11">#REF!</definedName>
    <definedName name="Excel_BuiltIn_Print_Area_6" localSheetId="6">#REF!</definedName>
    <definedName name="Excel_BuiltIn_Print_Area_6">#REF!</definedName>
    <definedName name="Excel_BuiltIn_Print_Area_7" localSheetId="8">#REF!</definedName>
    <definedName name="Excel_BuiltIn_Print_Area_7" localSheetId="11">#REF!</definedName>
    <definedName name="Excel_BuiltIn_Print_Area_7" localSheetId="6">#REF!</definedName>
    <definedName name="Excel_BuiltIn_Print_Area_7">#REF!</definedName>
    <definedName name="Excel_BuiltIn_Print_Area_7_1" localSheetId="8">#REF!</definedName>
    <definedName name="Excel_BuiltIn_Print_Area_7_1" localSheetId="11">#REF!</definedName>
    <definedName name="Excel_BuiltIn_Print_Area_7_1" localSheetId="6">#REF!</definedName>
    <definedName name="Excel_BuiltIn_Print_Area_7_1">#REF!</definedName>
    <definedName name="Excel_BuiltIn_Print_Area_7_1_1" localSheetId="8">#REF!</definedName>
    <definedName name="Excel_BuiltIn_Print_Area_7_1_1" localSheetId="11">#REF!</definedName>
    <definedName name="Excel_BuiltIn_Print_Area_7_1_1" localSheetId="6">#REF!</definedName>
    <definedName name="Excel_BuiltIn_Print_Area_7_1_1">#REF!</definedName>
    <definedName name="Excel_BuiltIn_Print_Area_8" localSheetId="8">#REF!</definedName>
    <definedName name="Excel_BuiltIn_Print_Area_8" localSheetId="11">#REF!</definedName>
    <definedName name="Excel_BuiltIn_Print_Area_8" localSheetId="6">#REF!</definedName>
    <definedName name="Excel_BuiltIn_Print_Area_8">#REF!</definedName>
    <definedName name="Excel_BuiltIn_Print_Area_9_1" localSheetId="8">#REF!</definedName>
    <definedName name="Excel_BuiltIn_Print_Area_9_1" localSheetId="11">#REF!</definedName>
    <definedName name="Excel_BuiltIn_Print_Area_9_1" localSheetId="6">#REF!</definedName>
    <definedName name="Excel_BuiltIn_Print_Area_9_1">#REF!</definedName>
    <definedName name="Excel_BuiltIn_Print_Titles_1" localSheetId="8">#REF!</definedName>
    <definedName name="Excel_BuiltIn_Print_Titles_1" localSheetId="11">#REF!</definedName>
    <definedName name="Excel_BuiltIn_Print_Titles_1" localSheetId="6">#REF!</definedName>
    <definedName name="Excel_BuiltIn_Print_Titles_1">#REF!</definedName>
    <definedName name="Excel_BuiltIn_Print_Titles_1_1" localSheetId="8">#REF!</definedName>
    <definedName name="Excel_BuiltIn_Print_Titles_1_1" localSheetId="11">#REF!</definedName>
    <definedName name="Excel_BuiltIn_Print_Titles_1_1" localSheetId="6">#REF!</definedName>
    <definedName name="Excel_BuiltIn_Print_Titles_1_1">#REF!</definedName>
    <definedName name="Excel_BuiltIn_Print_Titles_10" localSheetId="8">#REF!</definedName>
    <definedName name="Excel_BuiltIn_Print_Titles_10" localSheetId="11">#REF!</definedName>
    <definedName name="Excel_BuiltIn_Print_Titles_10" localSheetId="6">#REF!</definedName>
    <definedName name="Excel_BuiltIn_Print_Titles_10">#REF!</definedName>
    <definedName name="Excel_BuiltIn_Print_Titles_14" localSheetId="8">#REF!</definedName>
    <definedName name="Excel_BuiltIn_Print_Titles_14" localSheetId="11">#REF!</definedName>
    <definedName name="Excel_BuiltIn_Print_Titles_14" localSheetId="6">#REF!</definedName>
    <definedName name="Excel_BuiltIn_Print_Titles_14">#REF!</definedName>
    <definedName name="Excel_BuiltIn_Print_Titles_15" localSheetId="8">#REF!</definedName>
    <definedName name="Excel_BuiltIn_Print_Titles_15" localSheetId="11">#REF!</definedName>
    <definedName name="Excel_BuiltIn_Print_Titles_15" localSheetId="6">#REF!</definedName>
    <definedName name="Excel_BuiltIn_Print_Titles_15">#REF!</definedName>
    <definedName name="Excel_BuiltIn_Print_Titles_16" localSheetId="8">#REF!</definedName>
    <definedName name="Excel_BuiltIn_Print_Titles_16" localSheetId="11">#REF!</definedName>
    <definedName name="Excel_BuiltIn_Print_Titles_16" localSheetId="6">#REF!</definedName>
    <definedName name="Excel_BuiltIn_Print_Titles_16">#REF!</definedName>
    <definedName name="Excel_BuiltIn_Print_Titles_16_1" localSheetId="8">#REF!</definedName>
    <definedName name="Excel_BuiltIn_Print_Titles_16_1" localSheetId="11">#REF!</definedName>
    <definedName name="Excel_BuiltIn_Print_Titles_16_1" localSheetId="6">#REF!</definedName>
    <definedName name="Excel_BuiltIn_Print_Titles_16_1">#REF!</definedName>
    <definedName name="Excel_BuiltIn_Print_Titles_2" localSheetId="8">#REF!</definedName>
    <definedName name="Excel_BuiltIn_Print_Titles_2" localSheetId="11">#REF!</definedName>
    <definedName name="Excel_BuiltIn_Print_Titles_2" localSheetId="6">#REF!</definedName>
    <definedName name="Excel_BuiltIn_Print_Titles_2">#REF!</definedName>
    <definedName name="Excel_BuiltIn_Print_Titles_2_1" localSheetId="8">#REF!</definedName>
    <definedName name="Excel_BuiltIn_Print_Titles_2_1" localSheetId="11">#REF!</definedName>
    <definedName name="Excel_BuiltIn_Print_Titles_2_1" localSheetId="6">#REF!</definedName>
    <definedName name="Excel_BuiltIn_Print_Titles_2_1">#REF!</definedName>
    <definedName name="Excel_BuiltIn_Print_Titles_27" localSheetId="8">#REF!</definedName>
    <definedName name="Excel_BuiltIn_Print_Titles_27" localSheetId="11">#REF!</definedName>
    <definedName name="Excel_BuiltIn_Print_Titles_27" localSheetId="6">#REF!</definedName>
    <definedName name="Excel_BuiltIn_Print_Titles_27">#REF!</definedName>
    <definedName name="Excel_BuiltIn_Print_Titles_3" localSheetId="8">#REF!</definedName>
    <definedName name="Excel_BuiltIn_Print_Titles_3" localSheetId="11">#REF!</definedName>
    <definedName name="Excel_BuiltIn_Print_Titles_3" localSheetId="6">#REF!</definedName>
    <definedName name="Excel_BuiltIn_Print_Titles_3">#REF!</definedName>
    <definedName name="Excel_BuiltIn_Print_Titles_4" localSheetId="8">#REF!</definedName>
    <definedName name="Excel_BuiltIn_Print_Titles_4" localSheetId="11">#REF!</definedName>
    <definedName name="Excel_BuiltIn_Print_Titles_4" localSheetId="6">#REF!</definedName>
    <definedName name="Excel_BuiltIn_Print_Titles_4">#REF!</definedName>
    <definedName name="Excel_BuiltIn_Print_Titles_6_1" localSheetId="8">#REF!</definedName>
    <definedName name="Excel_BuiltIn_Print_Titles_6_1" localSheetId="11">#REF!</definedName>
    <definedName name="Excel_BuiltIn_Print_Titles_6_1" localSheetId="6">#REF!</definedName>
    <definedName name="Excel_BuiltIn_Print_Titles_6_1">#REF!</definedName>
    <definedName name="Excel_BuiltIn_Print_Titles_7_1" localSheetId="8">#REF!</definedName>
    <definedName name="Excel_BuiltIn_Print_Titles_7_1" localSheetId="11">#REF!</definedName>
    <definedName name="Excel_BuiltIn_Print_Titles_7_1" localSheetId="6">#REF!</definedName>
    <definedName name="Excel_BuiltIn_Print_Titles_7_1">#REF!</definedName>
    <definedName name="Excel_BuiltIn_Print_Titles_8" localSheetId="8">#REF!</definedName>
    <definedName name="Excel_BuiltIn_Print_Titles_8" localSheetId="11">#REF!</definedName>
    <definedName name="Excel_BuiltIn_Print_Titles_8" localSheetId="6">#REF!</definedName>
    <definedName name="Excel_BuiltIn_Print_Titles_8">#REF!</definedName>
    <definedName name="Excel_BuiltIn_Print_Titles_9_1" localSheetId="8">#REF!</definedName>
    <definedName name="Excel_BuiltIn_Print_Titles_9_1" localSheetId="11">#REF!</definedName>
    <definedName name="Excel_BuiltIn_Print_Titles_9_1" localSheetId="6">#REF!</definedName>
    <definedName name="Excel_BuiltIn_Print_Titles_9_1">#REF!</definedName>
    <definedName name="EXDED" localSheetId="8">#REF!</definedName>
    <definedName name="EXDED" localSheetId="11">#REF!</definedName>
    <definedName name="EXDED" localSheetId="6">#REF!</definedName>
    <definedName name="EXDED">#REF!</definedName>
    <definedName name="execução" localSheetId="8">#REF!</definedName>
    <definedName name="execução" localSheetId="11">#REF!</definedName>
    <definedName name="execução" localSheetId="6">#REF!</definedName>
    <definedName name="execução">#REF!</definedName>
    <definedName name="Exibir_Dat_Com" localSheetId="8">#REF!</definedName>
    <definedName name="Exibir_Dat_Com" localSheetId="11">#REF!</definedName>
    <definedName name="Exibir_Dat_Com" localSheetId="6">#REF!</definedName>
    <definedName name="Exibir_Dat_Com">#REF!</definedName>
    <definedName name="Exibir_Fer_EUA" localSheetId="8">#REF!</definedName>
    <definedName name="Exibir_Fer_EUA" localSheetId="11">#REF!</definedName>
    <definedName name="Exibir_Fer_EUA" localSheetId="6">#REF!</definedName>
    <definedName name="Exibir_Fer_EUA">#REF!</definedName>
    <definedName name="Exibir_Fer_Nac" localSheetId="8">#REF!</definedName>
    <definedName name="Exibir_Fer_Nac" localSheetId="11">#REF!</definedName>
    <definedName name="Exibir_Fer_Nac" localSheetId="6">#REF!</definedName>
    <definedName name="Exibir_Fer_Nac">#REF!</definedName>
    <definedName name="ExibirTudo" localSheetId="8">#REF!</definedName>
    <definedName name="ExibirTudo" localSheetId="11">#REF!</definedName>
    <definedName name="ExibirTudo" localSheetId="6">#REF!</definedName>
    <definedName name="ExibirTudo">#REF!</definedName>
    <definedName name="Exist" localSheetId="10">#REF!</definedName>
    <definedName name="Exist" localSheetId="8">#REF!</definedName>
    <definedName name="Exist" localSheetId="11">#REF!</definedName>
    <definedName name="Exist" localSheetId="9">#REF!</definedName>
    <definedName name="Exist" localSheetId="6">#REF!</definedName>
    <definedName name="Exist">#REF!</definedName>
    <definedName name="ext." localSheetId="8">#REF!</definedName>
    <definedName name="ext." localSheetId="11">#REF!</definedName>
    <definedName name="ext." localSheetId="6">#REF!</definedName>
    <definedName name="ext.">#REF!</definedName>
    <definedName name="Ext.__pista_simples" localSheetId="8">#REF!</definedName>
    <definedName name="Ext.__pista_simples" localSheetId="11">#REF!</definedName>
    <definedName name="Ext.__pista_simples" localSheetId="6">#REF!</definedName>
    <definedName name="Ext.__pista_simples">#REF!</definedName>
    <definedName name="Ext._de_pista_dupla" localSheetId="8">#REF!</definedName>
    <definedName name="Ext._de_pista_dupla" localSheetId="11">#REF!</definedName>
    <definedName name="Ext._de_pista_dupla" localSheetId="6">#REF!</definedName>
    <definedName name="Ext._de_pista_dupla">#REF!</definedName>
    <definedName name="EXT__m" localSheetId="8">#REF!</definedName>
    <definedName name="EXT__m" localSheetId="11">#REF!</definedName>
    <definedName name="EXT__m" localSheetId="6">#REF!</definedName>
    <definedName name="EXT__m">#REF!</definedName>
    <definedName name="Ext_1" localSheetId="8">#REF!</definedName>
    <definedName name="Ext_1" localSheetId="11">#REF!</definedName>
    <definedName name="Ext_1" localSheetId="6">#REF!</definedName>
    <definedName name="Ext_1">#REF!</definedName>
    <definedName name="Ext_2" localSheetId="8">#REF!</definedName>
    <definedName name="Ext_2" localSheetId="11">#REF!</definedName>
    <definedName name="Ext_2" localSheetId="6">#REF!</definedName>
    <definedName name="Ext_2">#REF!</definedName>
    <definedName name="ext_29" localSheetId="8">#REF!</definedName>
    <definedName name="ext_29" localSheetId="11">#REF!</definedName>
    <definedName name="ext_29" localSheetId="6">#REF!</definedName>
    <definedName name="ext_29">#REF!</definedName>
    <definedName name="Ext_3" localSheetId="8">#REF!</definedName>
    <definedName name="Ext_3" localSheetId="11">#REF!</definedName>
    <definedName name="Ext_3" localSheetId="6">#REF!</definedName>
    <definedName name="Ext_3">#REF!</definedName>
    <definedName name="Ext_4" localSheetId="8">#REF!</definedName>
    <definedName name="Ext_4" localSheetId="11">#REF!</definedName>
    <definedName name="Ext_4" localSheetId="6">#REF!</definedName>
    <definedName name="Ext_4">#REF!</definedName>
    <definedName name="Ext_5" localSheetId="8">#REF!</definedName>
    <definedName name="Ext_5" localSheetId="11">#REF!</definedName>
    <definedName name="Ext_5" localSheetId="6">#REF!</definedName>
    <definedName name="Ext_5">#REF!</definedName>
    <definedName name="Ext_6" localSheetId="8">#REF!</definedName>
    <definedName name="Ext_6" localSheetId="11">#REF!</definedName>
    <definedName name="Ext_6" localSheetId="6">#REF!</definedName>
    <definedName name="Ext_6">#REF!</definedName>
    <definedName name="Ext_7" localSheetId="8">#REF!</definedName>
    <definedName name="Ext_7" localSheetId="11">#REF!</definedName>
    <definedName name="Ext_7" localSheetId="6">#REF!</definedName>
    <definedName name="Ext_7">#REF!</definedName>
    <definedName name="Ext_8" localSheetId="8">#REF!</definedName>
    <definedName name="Ext_8" localSheetId="11">#REF!</definedName>
    <definedName name="Ext_8" localSheetId="6">#REF!</definedName>
    <definedName name="Ext_8">#REF!</definedName>
    <definedName name="Ext2_1" localSheetId="8">#REF!</definedName>
    <definedName name="Ext2_1" localSheetId="11">#REF!</definedName>
    <definedName name="Ext2_1" localSheetId="6">#REF!</definedName>
    <definedName name="Ext2_1">#REF!</definedName>
    <definedName name="Ext2_2" localSheetId="8">#REF!</definedName>
    <definedName name="Ext2_2" localSheetId="11">#REF!</definedName>
    <definedName name="Ext2_2" localSheetId="6">#REF!</definedName>
    <definedName name="Ext2_2">#REF!</definedName>
    <definedName name="Ext2_3" localSheetId="8">#REF!</definedName>
    <definedName name="Ext2_3" localSheetId="11">#REF!</definedName>
    <definedName name="Ext2_3" localSheetId="6">#REF!</definedName>
    <definedName name="Ext2_3">#REF!</definedName>
    <definedName name="Ext2_4" localSheetId="8">#REF!</definedName>
    <definedName name="Ext2_4" localSheetId="11">#REF!</definedName>
    <definedName name="Ext2_4" localSheetId="6">#REF!</definedName>
    <definedName name="Ext2_4">#REF!</definedName>
    <definedName name="exte" localSheetId="8">#REF!</definedName>
    <definedName name="exte" localSheetId="11">#REF!</definedName>
    <definedName name="exte" localSheetId="6">#REF!</definedName>
    <definedName name="exte">#REF!</definedName>
    <definedName name="EXTEN" localSheetId="8">#REF!</definedName>
    <definedName name="EXTEN" localSheetId="11">#REF!</definedName>
    <definedName name="EXTEN" localSheetId="6">#REF!</definedName>
    <definedName name="EXTEN">#REF!</definedName>
    <definedName name="Extens" localSheetId="8">#REF!</definedName>
    <definedName name="Extens" localSheetId="11">#REF!</definedName>
    <definedName name="Extens" localSheetId="6">#REF!</definedName>
    <definedName name="Extens">#REF!</definedName>
    <definedName name="Extens_1" localSheetId="8">#REF!</definedName>
    <definedName name="Extens_1" localSheetId="11">#REF!</definedName>
    <definedName name="Extens_1" localSheetId="6">#REF!</definedName>
    <definedName name="Extens_1">#REF!</definedName>
    <definedName name="Extens_3" localSheetId="8">#REF!</definedName>
    <definedName name="Extens_3" localSheetId="11">#REF!</definedName>
    <definedName name="Extens_3" localSheetId="6">#REF!</definedName>
    <definedName name="Extens_3">#REF!</definedName>
    <definedName name="Extens_4" localSheetId="8">#REF!</definedName>
    <definedName name="Extens_4" localSheetId="11">#REF!</definedName>
    <definedName name="Extens_4" localSheetId="6">#REF!</definedName>
    <definedName name="Extens_4">#REF!</definedName>
    <definedName name="Extens_5" localSheetId="8">#REF!</definedName>
    <definedName name="Extens_5" localSheetId="11">#REF!</definedName>
    <definedName name="Extens_5" localSheetId="6">#REF!</definedName>
    <definedName name="Extens_5">#REF!</definedName>
    <definedName name="EXTENSAO" localSheetId="8">#REF!</definedName>
    <definedName name="EXTENSAO" localSheetId="11">#REF!</definedName>
    <definedName name="EXTENSAO" localSheetId="6">#REF!</definedName>
    <definedName name="EXTENSAO">#REF!</definedName>
    <definedName name="Extensão" localSheetId="8">#REF!</definedName>
    <definedName name="Extensão" localSheetId="11">#REF!</definedName>
    <definedName name="Extensão" localSheetId="6">#REF!</definedName>
    <definedName name="Extensão">#REF!</definedName>
    <definedName name="Extensao_1" localSheetId="8">#REF!</definedName>
    <definedName name="Extensao_1" localSheetId="11">#REF!</definedName>
    <definedName name="Extensao_1" localSheetId="6">#REF!</definedName>
    <definedName name="Extensao_1">#REF!</definedName>
    <definedName name="Extensão_1" localSheetId="8">#REF!</definedName>
    <definedName name="Extensão_1" localSheetId="11">#REF!</definedName>
    <definedName name="Extensão_1" localSheetId="6">#REF!</definedName>
    <definedName name="Extensão_1">#REF!</definedName>
    <definedName name="Extensão_14" localSheetId="8">#REF!</definedName>
    <definedName name="Extensão_14" localSheetId="11">#REF!</definedName>
    <definedName name="Extensão_14" localSheetId="6">#REF!</definedName>
    <definedName name="Extensão_14">#REF!</definedName>
    <definedName name="Extensão_15" localSheetId="8">#REF!</definedName>
    <definedName name="Extensão_15" localSheetId="11">#REF!</definedName>
    <definedName name="Extensão_15" localSheetId="6">#REF!</definedName>
    <definedName name="Extensão_15">#REF!</definedName>
    <definedName name="Extensão_17" localSheetId="8">#REF!</definedName>
    <definedName name="Extensão_17" localSheetId="11">#REF!</definedName>
    <definedName name="Extensão_17" localSheetId="6">#REF!</definedName>
    <definedName name="Extensão_17">#REF!</definedName>
    <definedName name="Extensão_2" localSheetId="8">#REF!</definedName>
    <definedName name="Extensão_2" localSheetId="11">#REF!</definedName>
    <definedName name="Extensão_2" localSheetId="6">#REF!</definedName>
    <definedName name="Extensão_2">#REF!</definedName>
    <definedName name="Extensão_21" localSheetId="8">#REF!</definedName>
    <definedName name="Extensão_21" localSheetId="11">#REF!</definedName>
    <definedName name="Extensão_21" localSheetId="6">#REF!</definedName>
    <definedName name="Extensão_21">#REF!</definedName>
    <definedName name="Extensao_3" localSheetId="8">#REF!</definedName>
    <definedName name="Extensao_3" localSheetId="11">#REF!</definedName>
    <definedName name="Extensao_3" localSheetId="6">#REF!</definedName>
    <definedName name="Extensao_3">#REF!</definedName>
    <definedName name="Extensão_3" localSheetId="8">#REF!</definedName>
    <definedName name="Extensão_3" localSheetId="11">#REF!</definedName>
    <definedName name="Extensão_3" localSheetId="6">#REF!</definedName>
    <definedName name="Extensão_3">#REF!</definedName>
    <definedName name="Extensao_4" localSheetId="8">#REF!</definedName>
    <definedName name="Extensao_4" localSheetId="11">#REF!</definedName>
    <definedName name="Extensao_4" localSheetId="6">#REF!</definedName>
    <definedName name="Extensao_4">#REF!</definedName>
    <definedName name="Extensão_4" localSheetId="8">#REF!</definedName>
    <definedName name="Extensão_4" localSheetId="11">#REF!</definedName>
    <definedName name="Extensão_4" localSheetId="6">#REF!</definedName>
    <definedName name="Extensão_4">#REF!</definedName>
    <definedName name="Extensão_4_1" localSheetId="8">#REF!</definedName>
    <definedName name="Extensão_4_1" localSheetId="11">#REF!</definedName>
    <definedName name="Extensão_4_1" localSheetId="6">#REF!</definedName>
    <definedName name="Extensão_4_1">#REF!</definedName>
    <definedName name="Extensão_4_1_2" localSheetId="8">#REF!</definedName>
    <definedName name="Extensão_4_1_2" localSheetId="11">#REF!</definedName>
    <definedName name="Extensão_4_1_2" localSheetId="6">#REF!</definedName>
    <definedName name="Extensão_4_1_2">#REF!</definedName>
    <definedName name="Extensao_5" localSheetId="8">#REF!</definedName>
    <definedName name="Extensao_5" localSheetId="11">#REF!</definedName>
    <definedName name="Extensao_5" localSheetId="6">#REF!</definedName>
    <definedName name="Extensao_5">#REF!</definedName>
    <definedName name="Extensão_8" localSheetId="8">#REF!</definedName>
    <definedName name="Extensão_8" localSheetId="11">#REF!</definedName>
    <definedName name="Extensão_8" localSheetId="6">#REF!</definedName>
    <definedName name="Extensão_8">#REF!</definedName>
    <definedName name="Extensão_9" localSheetId="8">#REF!</definedName>
    <definedName name="Extensão_9" localSheetId="11">#REF!</definedName>
    <definedName name="Extensão_9" localSheetId="6">#REF!</definedName>
    <definedName name="Extensão_9">#REF!</definedName>
    <definedName name="Extensaoo" localSheetId="8">#REF!</definedName>
    <definedName name="Extensaoo" localSheetId="11">#REF!</definedName>
    <definedName name="Extensaoo" localSheetId="6">#REF!</definedName>
    <definedName name="Extensaoo">#REF!</definedName>
    <definedName name="Extenso" localSheetId="9">#N/A</definedName>
    <definedName name="Extenso" localSheetId="6">#N/A</definedName>
    <definedName name="Extenso">#N/A</definedName>
    <definedName name="Extenso_1" localSheetId="8">#REF!</definedName>
    <definedName name="Extenso_1" localSheetId="11">#REF!</definedName>
    <definedName name="Extenso_1" localSheetId="6">#REF!</definedName>
    <definedName name="Extenso_1">#REF!</definedName>
    <definedName name="Extenso_10" localSheetId="8">#REF!</definedName>
    <definedName name="Extenso_10" localSheetId="11">#REF!</definedName>
    <definedName name="Extenso_10" localSheetId="6">#REF!</definedName>
    <definedName name="Extenso_10">#REF!</definedName>
    <definedName name="Extenso_12" localSheetId="8">#REF!</definedName>
    <definedName name="Extenso_12" localSheetId="11">#REF!</definedName>
    <definedName name="Extenso_12" localSheetId="6">#REF!</definedName>
    <definedName name="Extenso_12">#REF!</definedName>
    <definedName name="Extenso_13" localSheetId="8">#REF!</definedName>
    <definedName name="Extenso_13" localSheetId="11">#REF!</definedName>
    <definedName name="Extenso_13" localSheetId="6">#REF!</definedName>
    <definedName name="Extenso_13">#REF!</definedName>
    <definedName name="Extenso_19" localSheetId="8">#REF!</definedName>
    <definedName name="Extenso_19" localSheetId="11">#REF!</definedName>
    <definedName name="Extenso_19" localSheetId="6">#REF!</definedName>
    <definedName name="Extenso_19">#REF!</definedName>
    <definedName name="Extenso_2" localSheetId="8">#REF!</definedName>
    <definedName name="Extenso_2" localSheetId="11">#REF!</definedName>
    <definedName name="Extenso_2" localSheetId="6">#REF!</definedName>
    <definedName name="Extenso_2">#REF!</definedName>
    <definedName name="Extenso_21" localSheetId="8">#REF!</definedName>
    <definedName name="Extenso_21" localSheetId="11">#REF!</definedName>
    <definedName name="Extenso_21" localSheetId="6">#REF!</definedName>
    <definedName name="Extenso_21">#REF!</definedName>
    <definedName name="Extenso_23" localSheetId="8">#REF!</definedName>
    <definedName name="Extenso_23" localSheetId="11">#REF!</definedName>
    <definedName name="Extenso_23" localSheetId="6">#REF!</definedName>
    <definedName name="Extenso_23">#REF!</definedName>
    <definedName name="Extenso_24" localSheetId="8">#REF!</definedName>
    <definedName name="Extenso_24" localSheetId="11">#REF!</definedName>
    <definedName name="Extenso_24" localSheetId="6">#REF!</definedName>
    <definedName name="Extenso_24">#REF!</definedName>
    <definedName name="Extenso_26" localSheetId="8">#REF!</definedName>
    <definedName name="Extenso_26" localSheetId="11">#REF!</definedName>
    <definedName name="Extenso_26" localSheetId="6">#REF!</definedName>
    <definedName name="Extenso_26">#REF!</definedName>
    <definedName name="Extenso_27" localSheetId="8">#REF!</definedName>
    <definedName name="Extenso_27" localSheetId="11">#REF!</definedName>
    <definedName name="Extenso_27" localSheetId="6">#REF!</definedName>
    <definedName name="Extenso_27">#REF!</definedName>
    <definedName name="Extenso_29" localSheetId="8">#REF!</definedName>
    <definedName name="Extenso_29" localSheetId="11">#REF!</definedName>
    <definedName name="Extenso_29" localSheetId="6">#REF!</definedName>
    <definedName name="Extenso_29">#REF!</definedName>
    <definedName name="Extenso_30" localSheetId="8">#REF!</definedName>
    <definedName name="Extenso_30" localSheetId="11">#REF!</definedName>
    <definedName name="Extenso_30" localSheetId="6">#REF!</definedName>
    <definedName name="Extenso_30">#REF!</definedName>
    <definedName name="Extenso_31" localSheetId="8">#REF!</definedName>
    <definedName name="Extenso_31" localSheetId="11">#REF!</definedName>
    <definedName name="Extenso_31" localSheetId="6">#REF!</definedName>
    <definedName name="Extenso_31">#REF!</definedName>
    <definedName name="Extenso_33" localSheetId="8">#REF!</definedName>
    <definedName name="Extenso_33" localSheetId="11">#REF!</definedName>
    <definedName name="Extenso_33" localSheetId="6">#REF!</definedName>
    <definedName name="Extenso_33">#REF!</definedName>
    <definedName name="Extenso_34" localSheetId="8">#REF!</definedName>
    <definedName name="Extenso_34" localSheetId="11">#REF!</definedName>
    <definedName name="Extenso_34" localSheetId="6">#REF!</definedName>
    <definedName name="Extenso_34">#REF!</definedName>
    <definedName name="Extenso_35" localSheetId="8">#REF!</definedName>
    <definedName name="Extenso_35" localSheetId="11">#REF!</definedName>
    <definedName name="Extenso_35" localSheetId="6">#REF!</definedName>
    <definedName name="Extenso_35">#REF!</definedName>
    <definedName name="Extenso_36" localSheetId="8">#REF!</definedName>
    <definedName name="Extenso_36" localSheetId="11">#REF!</definedName>
    <definedName name="Extenso_36" localSheetId="6">#REF!</definedName>
    <definedName name="Extenso_36">#REF!</definedName>
    <definedName name="Extenso_37" localSheetId="8">#REF!</definedName>
    <definedName name="Extenso_37" localSheetId="11">#REF!</definedName>
    <definedName name="Extenso_37" localSheetId="6">#REF!</definedName>
    <definedName name="Extenso_37">#REF!</definedName>
    <definedName name="Extenso_38" localSheetId="8">#REF!</definedName>
    <definedName name="Extenso_38" localSheetId="11">#REF!</definedName>
    <definedName name="Extenso_38" localSheetId="6">#REF!</definedName>
    <definedName name="Extenso_38">#REF!</definedName>
    <definedName name="Extenso_39" localSheetId="8">#REF!</definedName>
    <definedName name="Extenso_39" localSheetId="11">#REF!</definedName>
    <definedName name="Extenso_39" localSheetId="6">#REF!</definedName>
    <definedName name="Extenso_39">#REF!</definedName>
    <definedName name="Extenso_4" localSheetId="8">#REF!</definedName>
    <definedName name="Extenso_4" localSheetId="11">#REF!</definedName>
    <definedName name="Extenso_4" localSheetId="6">#REF!</definedName>
    <definedName name="Extenso_4">#REF!</definedName>
    <definedName name="Extenso_40" localSheetId="8">#REF!</definedName>
    <definedName name="Extenso_40" localSheetId="11">#REF!</definedName>
    <definedName name="Extenso_40" localSheetId="6">#REF!</definedName>
    <definedName name="Extenso_40">#REF!</definedName>
    <definedName name="Extenso_41" localSheetId="8">#REF!</definedName>
    <definedName name="Extenso_41" localSheetId="11">#REF!</definedName>
    <definedName name="Extenso_41" localSheetId="6">#REF!</definedName>
    <definedName name="Extenso_41">#REF!</definedName>
    <definedName name="Extenso_42" localSheetId="8">#REF!</definedName>
    <definedName name="Extenso_42" localSheetId="11">#REF!</definedName>
    <definedName name="Extenso_42" localSheetId="6">#REF!</definedName>
    <definedName name="Extenso_42">#REF!</definedName>
    <definedName name="Extenso_43" localSheetId="8">#REF!</definedName>
    <definedName name="Extenso_43" localSheetId="11">#REF!</definedName>
    <definedName name="Extenso_43" localSheetId="6">#REF!</definedName>
    <definedName name="Extenso_43">#REF!</definedName>
    <definedName name="Extenso_44" localSheetId="8">#REF!</definedName>
    <definedName name="Extenso_44" localSheetId="11">#REF!</definedName>
    <definedName name="Extenso_44" localSheetId="6">#REF!</definedName>
    <definedName name="Extenso_44">#REF!</definedName>
    <definedName name="Extenso_45" localSheetId="8">#REF!</definedName>
    <definedName name="Extenso_45" localSheetId="11">#REF!</definedName>
    <definedName name="Extenso_45" localSheetId="6">#REF!</definedName>
    <definedName name="Extenso_45">#REF!</definedName>
    <definedName name="Extenso_46" localSheetId="8">#REF!</definedName>
    <definedName name="Extenso_46" localSheetId="11">#REF!</definedName>
    <definedName name="Extenso_46" localSheetId="6">#REF!</definedName>
    <definedName name="Extenso_46">#REF!</definedName>
    <definedName name="Extenso_47" localSheetId="8">#REF!</definedName>
    <definedName name="Extenso_47" localSheetId="11">#REF!</definedName>
    <definedName name="Extenso_47" localSheetId="6">#REF!</definedName>
    <definedName name="Extenso_47">#REF!</definedName>
    <definedName name="Extenso_48" localSheetId="8">#REF!</definedName>
    <definedName name="Extenso_48" localSheetId="11">#REF!</definedName>
    <definedName name="Extenso_48" localSheetId="6">#REF!</definedName>
    <definedName name="Extenso_48">#REF!</definedName>
    <definedName name="Extenso_51" localSheetId="8">#REF!</definedName>
    <definedName name="Extenso_51" localSheetId="11">#REF!</definedName>
    <definedName name="Extenso_51" localSheetId="6">#REF!</definedName>
    <definedName name="Extenso_51">#REF!</definedName>
    <definedName name="Extenso_52" localSheetId="8">#REF!</definedName>
    <definedName name="Extenso_52" localSheetId="11">#REF!</definedName>
    <definedName name="Extenso_52" localSheetId="6">#REF!</definedName>
    <definedName name="Extenso_52">#REF!</definedName>
    <definedName name="Extenso_53" localSheetId="8">#REF!</definedName>
    <definedName name="Extenso_53" localSheetId="11">#REF!</definedName>
    <definedName name="Extenso_53" localSheetId="6">#REF!</definedName>
    <definedName name="Extenso_53">#REF!</definedName>
    <definedName name="Extenso_54" localSheetId="8">#REF!</definedName>
    <definedName name="Extenso_54" localSheetId="11">#REF!</definedName>
    <definedName name="Extenso_54" localSheetId="6">#REF!</definedName>
    <definedName name="Extenso_54">#REF!</definedName>
    <definedName name="Extenso_55" localSheetId="8">#REF!</definedName>
    <definedName name="Extenso_55" localSheetId="11">#REF!</definedName>
    <definedName name="Extenso_55" localSheetId="6">#REF!</definedName>
    <definedName name="Extenso_55">#REF!</definedName>
    <definedName name="Extenso_56" localSheetId="8">#REF!</definedName>
    <definedName name="Extenso_56" localSheetId="11">#REF!</definedName>
    <definedName name="Extenso_56" localSheetId="6">#REF!</definedName>
    <definedName name="Extenso_56">#REF!</definedName>
    <definedName name="Extenso_57" localSheetId="8">#REF!</definedName>
    <definedName name="Extenso_57" localSheetId="11">#REF!</definedName>
    <definedName name="Extenso_57" localSheetId="6">#REF!</definedName>
    <definedName name="Extenso_57">#REF!</definedName>
    <definedName name="Extenso_58" localSheetId="8">#REF!</definedName>
    <definedName name="Extenso_58" localSheetId="11">#REF!</definedName>
    <definedName name="Extenso_58" localSheetId="6">#REF!</definedName>
    <definedName name="Extenso_58">#REF!</definedName>
    <definedName name="Extenso_59" localSheetId="8">#REF!</definedName>
    <definedName name="Extenso_59" localSheetId="11">#REF!</definedName>
    <definedName name="Extenso_59" localSheetId="6">#REF!</definedName>
    <definedName name="Extenso_59">#REF!</definedName>
    <definedName name="Extenso_60" localSheetId="8">#REF!</definedName>
    <definedName name="Extenso_60" localSheetId="11">#REF!</definedName>
    <definedName name="Extenso_60" localSheetId="6">#REF!</definedName>
    <definedName name="Extenso_60">#REF!</definedName>
    <definedName name="Extenso_61" localSheetId="8">#REF!</definedName>
    <definedName name="Extenso_61" localSheetId="11">#REF!</definedName>
    <definedName name="Extenso_61" localSheetId="6">#REF!</definedName>
    <definedName name="Extenso_61">#REF!</definedName>
    <definedName name="Extenso_62" localSheetId="8">#REF!</definedName>
    <definedName name="Extenso_62" localSheetId="11">#REF!</definedName>
    <definedName name="Extenso_62" localSheetId="6">#REF!</definedName>
    <definedName name="Extenso_62">#REF!</definedName>
    <definedName name="Extenso_63" localSheetId="8">#REF!</definedName>
    <definedName name="Extenso_63" localSheetId="11">#REF!</definedName>
    <definedName name="Extenso_63" localSheetId="6">#REF!</definedName>
    <definedName name="Extenso_63">#REF!</definedName>
    <definedName name="Extenso_64" localSheetId="8">#REF!</definedName>
    <definedName name="Extenso_64" localSheetId="11">#REF!</definedName>
    <definedName name="Extenso_64" localSheetId="6">#REF!</definedName>
    <definedName name="Extenso_64">#REF!</definedName>
    <definedName name="Extenso_65" localSheetId="8">#REF!</definedName>
    <definedName name="Extenso_65" localSheetId="11">#REF!</definedName>
    <definedName name="Extenso_65" localSheetId="6">#REF!</definedName>
    <definedName name="Extenso_65">#REF!</definedName>
    <definedName name="Extenso_66" localSheetId="8">#REF!</definedName>
    <definedName name="Extenso_66" localSheetId="11">#REF!</definedName>
    <definedName name="Extenso_66" localSheetId="6">#REF!</definedName>
    <definedName name="Extenso_66">#REF!</definedName>
    <definedName name="Extenso_67" localSheetId="8">#REF!</definedName>
    <definedName name="Extenso_67" localSheetId="11">#REF!</definedName>
    <definedName name="Extenso_67" localSheetId="6">#REF!</definedName>
    <definedName name="Extenso_67">#REF!</definedName>
    <definedName name="Extenso_68" localSheetId="8">#REF!</definedName>
    <definedName name="Extenso_68" localSheetId="11">#REF!</definedName>
    <definedName name="Extenso_68" localSheetId="6">#REF!</definedName>
    <definedName name="Extenso_68">#REF!</definedName>
    <definedName name="Extenso_69" localSheetId="8">#REF!</definedName>
    <definedName name="Extenso_69" localSheetId="11">#REF!</definedName>
    <definedName name="Extenso_69" localSheetId="6">#REF!</definedName>
    <definedName name="Extenso_69">#REF!</definedName>
    <definedName name="Extenso_7" localSheetId="8">#REF!</definedName>
    <definedName name="Extenso_7" localSheetId="11">#REF!</definedName>
    <definedName name="Extenso_7" localSheetId="6">#REF!</definedName>
    <definedName name="Extenso_7">#REF!</definedName>
    <definedName name="Extenso_70" localSheetId="8">#REF!</definedName>
    <definedName name="Extenso_70" localSheetId="11">#REF!</definedName>
    <definedName name="Extenso_70" localSheetId="6">#REF!</definedName>
    <definedName name="Extenso_70">#REF!</definedName>
    <definedName name="Extenso_71" localSheetId="8">#REF!</definedName>
    <definedName name="Extenso_71" localSheetId="11">#REF!</definedName>
    <definedName name="Extenso_71" localSheetId="6">#REF!</definedName>
    <definedName name="Extenso_71">#REF!</definedName>
    <definedName name="Extenso_72" localSheetId="8">#REF!</definedName>
    <definedName name="Extenso_72" localSheetId="11">#REF!</definedName>
    <definedName name="Extenso_72" localSheetId="6">#REF!</definedName>
    <definedName name="Extenso_72">#REF!</definedName>
    <definedName name="Extenso_8" localSheetId="8">#REF!</definedName>
    <definedName name="Extenso_8" localSheetId="11">#REF!</definedName>
    <definedName name="Extenso_8" localSheetId="6">#REF!</definedName>
    <definedName name="Extenso_8">#REF!</definedName>
    <definedName name="Extenss" localSheetId="8">#REF!</definedName>
    <definedName name="Extenss" localSheetId="11">#REF!</definedName>
    <definedName name="Extenss" localSheetId="6">#REF!</definedName>
    <definedName name="Extenss">#REF!</definedName>
    <definedName name="ExtFaixa" localSheetId="8">#REF!</definedName>
    <definedName name="ExtFaixa" localSheetId="11">#REF!</definedName>
    <definedName name="ExtFaixa" localSheetId="6">#REF!</definedName>
    <definedName name="ExtFaixa">#REF!</definedName>
    <definedName name="ExtFaixa_1" localSheetId="8">#REF!</definedName>
    <definedName name="ExtFaixa_1" localSheetId="11">#REF!</definedName>
    <definedName name="ExtFaixa_1" localSheetId="6">#REF!</definedName>
    <definedName name="ExtFaixa_1">#REF!</definedName>
    <definedName name="ExtFaixa_2" localSheetId="8">#REF!</definedName>
    <definedName name="ExtFaixa_2" localSheetId="11">#REF!</definedName>
    <definedName name="ExtFaixa_2" localSheetId="6">#REF!</definedName>
    <definedName name="ExtFaixa_2">#REF!</definedName>
    <definedName name="ExtFaixa_3" localSheetId="8">#REF!</definedName>
    <definedName name="ExtFaixa_3" localSheetId="11">#REF!</definedName>
    <definedName name="ExtFaixa_3" localSheetId="6">#REF!</definedName>
    <definedName name="ExtFaixa_3">#REF!</definedName>
    <definedName name="ExtFaixa_4" localSheetId="8">#REF!</definedName>
    <definedName name="ExtFaixa_4" localSheetId="11">#REF!</definedName>
    <definedName name="ExtFaixa_4" localSheetId="6">#REF!</definedName>
    <definedName name="ExtFaixa_4">#REF!</definedName>
    <definedName name="ExtFaixa_5" localSheetId="8">#REF!</definedName>
    <definedName name="ExtFaixa_5" localSheetId="11">#REF!</definedName>
    <definedName name="ExtFaixa_5" localSheetId="6">#REF!</definedName>
    <definedName name="ExtFaixa_5">#REF!</definedName>
    <definedName name="ExtFaixa_6" localSheetId="8">#REF!</definedName>
    <definedName name="ExtFaixa_6" localSheetId="11">#REF!</definedName>
    <definedName name="ExtFaixa_6" localSheetId="6">#REF!</definedName>
    <definedName name="ExtFaixa_6">#REF!</definedName>
    <definedName name="ExtFaixa_7" localSheetId="8">#REF!</definedName>
    <definedName name="ExtFaixa_7" localSheetId="11">#REF!</definedName>
    <definedName name="ExtFaixa_7" localSheetId="6">#REF!</definedName>
    <definedName name="ExtFaixa_7">#REF!</definedName>
    <definedName name="ExtFaixa_8" localSheetId="8">#REF!</definedName>
    <definedName name="ExtFaixa_8" localSheetId="11">#REF!</definedName>
    <definedName name="ExtFaixa_8" localSheetId="6">#REF!</definedName>
    <definedName name="ExtFaixa_8">#REF!</definedName>
    <definedName name="ExtFaixa2" localSheetId="8">#REF!</definedName>
    <definedName name="ExtFaixa2" localSheetId="11">#REF!</definedName>
    <definedName name="ExtFaixa2" localSheetId="6">#REF!</definedName>
    <definedName name="ExtFaixa2">#REF!</definedName>
    <definedName name="ExtFaixa2_1" localSheetId="8">#REF!</definedName>
    <definedName name="ExtFaixa2_1" localSheetId="11">#REF!</definedName>
    <definedName name="ExtFaixa2_1" localSheetId="6">#REF!</definedName>
    <definedName name="ExtFaixa2_1">#REF!</definedName>
    <definedName name="ExtFaixa2_2" localSheetId="8">#REF!</definedName>
    <definedName name="ExtFaixa2_2" localSheetId="11">#REF!</definedName>
    <definedName name="ExtFaixa2_2" localSheetId="6">#REF!</definedName>
    <definedName name="ExtFaixa2_2">#REF!</definedName>
    <definedName name="ExtFaixa2_3" localSheetId="8">#REF!</definedName>
    <definedName name="ExtFaixa2_3" localSheetId="11">#REF!</definedName>
    <definedName name="ExtFaixa2_3" localSheetId="6">#REF!</definedName>
    <definedName name="ExtFaixa2_3">#REF!</definedName>
    <definedName name="ExtFaixa2_4" localSheetId="8">#REF!</definedName>
    <definedName name="ExtFaixa2_4" localSheetId="11">#REF!</definedName>
    <definedName name="ExtFaixa2_4" localSheetId="6">#REF!</definedName>
    <definedName name="ExtFaixa2_4">#REF!</definedName>
    <definedName name="ExtFaixa2_5" localSheetId="8">#REF!</definedName>
    <definedName name="ExtFaixa2_5" localSheetId="11">#REF!</definedName>
    <definedName name="ExtFaixa2_5" localSheetId="6">#REF!</definedName>
    <definedName name="ExtFaixa2_5">#REF!</definedName>
    <definedName name="ExtFaixa22" localSheetId="8">#REF!</definedName>
    <definedName name="ExtFaixa22" localSheetId="11">#REF!</definedName>
    <definedName name="ExtFaixa22" localSheetId="6">#REF!</definedName>
    <definedName name="ExtFaixa22">#REF!</definedName>
    <definedName name="ExtFaixaa" localSheetId="8">#REF!</definedName>
    <definedName name="ExtFaixaa" localSheetId="11">#REF!</definedName>
    <definedName name="ExtFaixaa" localSheetId="6">#REF!</definedName>
    <definedName name="ExtFaixaa">#REF!</definedName>
    <definedName name="EXTRA_CONTRATUAL" localSheetId="8">#REF!</definedName>
    <definedName name="EXTRA_CONTRATUAL" localSheetId="11">#REF!</definedName>
    <definedName name="EXTRA_CONTRATUAL" localSheetId="6">#REF!</definedName>
    <definedName name="EXTRA_CONTRATUAL">#REF!</definedName>
    <definedName name="EXTRA_CONTRATUAL_10" localSheetId="8">#REF!</definedName>
    <definedName name="EXTRA_CONTRATUAL_10" localSheetId="11">#REF!</definedName>
    <definedName name="EXTRA_CONTRATUAL_10" localSheetId="6">#REF!</definedName>
    <definedName name="EXTRA_CONTRATUAL_10">#REF!</definedName>
    <definedName name="EXTRA_CONTRATUAL_10_19" localSheetId="8">#REF!</definedName>
    <definedName name="EXTRA_CONTRATUAL_10_19" localSheetId="11">#REF!</definedName>
    <definedName name="EXTRA_CONTRATUAL_10_19" localSheetId="6">#REF!</definedName>
    <definedName name="EXTRA_CONTRATUAL_10_19">#REF!</definedName>
    <definedName name="EXTRA_CONTRATUAL_17" localSheetId="8">#REF!</definedName>
    <definedName name="EXTRA_CONTRATUAL_17" localSheetId="11">#REF!</definedName>
    <definedName name="EXTRA_CONTRATUAL_17" localSheetId="6">#REF!</definedName>
    <definedName name="EXTRA_CONTRATUAL_17">#REF!</definedName>
    <definedName name="EXTRA_CONTRATUAL_17_19" localSheetId="8">#REF!</definedName>
    <definedName name="EXTRA_CONTRATUAL_17_19" localSheetId="11">#REF!</definedName>
    <definedName name="EXTRA_CONTRATUAL_17_19" localSheetId="6">#REF!</definedName>
    <definedName name="EXTRA_CONTRATUAL_17_19">#REF!</definedName>
    <definedName name="EXTRA_CONTRATUAL_19" localSheetId="8">#REF!</definedName>
    <definedName name="EXTRA_CONTRATUAL_19" localSheetId="11">#REF!</definedName>
    <definedName name="EXTRA_CONTRATUAL_19" localSheetId="6">#REF!</definedName>
    <definedName name="EXTRA_CONTRATUAL_19">#REF!</definedName>
    <definedName name="EXTRA_CONTRATUAL_6" localSheetId="8">#REF!</definedName>
    <definedName name="EXTRA_CONTRATUAL_6" localSheetId="11">#REF!</definedName>
    <definedName name="EXTRA_CONTRATUAL_6" localSheetId="6">#REF!</definedName>
    <definedName name="EXTRA_CONTRATUAL_6">#REF!</definedName>
    <definedName name="EXTRA_CONTRATUAL_6_19" localSheetId="8">#REF!</definedName>
    <definedName name="EXTRA_CONTRATUAL_6_19" localSheetId="11">#REF!</definedName>
    <definedName name="EXTRA_CONTRATUAL_6_19" localSheetId="6">#REF!</definedName>
    <definedName name="EXTRA_CONTRATUAL_6_19">#REF!</definedName>
    <definedName name="EXTRA_CONTRATUAL_7" localSheetId="8">#REF!</definedName>
    <definedName name="EXTRA_CONTRATUAL_7" localSheetId="11">#REF!</definedName>
    <definedName name="EXTRA_CONTRATUAL_7" localSheetId="6">#REF!</definedName>
    <definedName name="EXTRA_CONTRATUAL_7">#REF!</definedName>
    <definedName name="EXTRA_CONTRATUAL_7_19" localSheetId="8">#REF!</definedName>
    <definedName name="EXTRA_CONTRATUAL_7_19" localSheetId="11">#REF!</definedName>
    <definedName name="EXTRA_CONTRATUAL_7_19" localSheetId="6">#REF!</definedName>
    <definedName name="EXTRA_CONTRATUAL_7_19">#REF!</definedName>
    <definedName name="EXTRA_CONTRATUAL_8" localSheetId="8">#REF!</definedName>
    <definedName name="EXTRA_CONTRATUAL_8" localSheetId="11">#REF!</definedName>
    <definedName name="EXTRA_CONTRATUAL_8" localSheetId="6">#REF!</definedName>
    <definedName name="EXTRA_CONTRATUAL_8">#REF!</definedName>
    <definedName name="EXTRA_CONTRATUAL_8_19" localSheetId="8">#REF!</definedName>
    <definedName name="EXTRA_CONTRATUAL_8_19" localSheetId="11">#REF!</definedName>
    <definedName name="EXTRA_CONTRATUAL_8_19" localSheetId="6">#REF!</definedName>
    <definedName name="EXTRA_CONTRATUAL_8_19">#REF!</definedName>
    <definedName name="EXTRA_CONTRATUAL_9" localSheetId="8">#REF!</definedName>
    <definedName name="EXTRA_CONTRATUAL_9" localSheetId="11">#REF!</definedName>
    <definedName name="EXTRA_CONTRATUAL_9" localSheetId="6">#REF!</definedName>
    <definedName name="EXTRA_CONTRATUAL_9">#REF!</definedName>
    <definedName name="EXTRA_CONTRATUAL_9_19" localSheetId="8">#REF!</definedName>
    <definedName name="EXTRA_CONTRATUAL_9_19" localSheetId="11">#REF!</definedName>
    <definedName name="EXTRA_CONTRATUAL_9_19" localSheetId="6">#REF!</definedName>
    <definedName name="EXTRA_CONTRATUAL_9_19">#REF!</definedName>
    <definedName name="Extt" localSheetId="8">#REF!</definedName>
    <definedName name="Extt" localSheetId="11">#REF!</definedName>
    <definedName name="Extt" localSheetId="6">#REF!</definedName>
    <definedName name="Extt">#REF!</definedName>
    <definedName name="ezfrafrf" localSheetId="8">#REF!</definedName>
    <definedName name="ezfrafrf" localSheetId="11">#REF!</definedName>
    <definedName name="ezfrafrf" localSheetId="6">#REF!</definedName>
    <definedName name="ezfrafrf">#REF!</definedName>
    <definedName name="F" localSheetId="10" hidden="1">#REF!</definedName>
    <definedName name="F" localSheetId="8" hidden="1">#REF!</definedName>
    <definedName name="F" localSheetId="11">#REF!</definedName>
    <definedName name="F" localSheetId="9">#REF!</definedName>
    <definedName name="F" localSheetId="6">#REF!</definedName>
    <definedName name="F" hidden="1">#REF!</definedName>
    <definedName name="F_01_120" localSheetId="8">#REF!</definedName>
    <definedName name="F_01_120" localSheetId="11">#REF!</definedName>
    <definedName name="F_01_120" localSheetId="6">#REF!</definedName>
    <definedName name="F_01_120">#REF!</definedName>
    <definedName name="F_01_150" localSheetId="8">#REF!</definedName>
    <definedName name="F_01_150" localSheetId="11">#REF!</definedName>
    <definedName name="F_01_150" localSheetId="6">#REF!</definedName>
    <definedName name="F_01_150">#REF!</definedName>
    <definedName name="F_01_180" localSheetId="8">#REF!</definedName>
    <definedName name="F_01_180" localSheetId="11">#REF!</definedName>
    <definedName name="F_01_180" localSheetId="6">#REF!</definedName>
    <definedName name="F_01_180">#REF!</definedName>
    <definedName name="F_01_210" localSheetId="8">#REF!</definedName>
    <definedName name="F_01_210" localSheetId="11">#REF!</definedName>
    <definedName name="F_01_210" localSheetId="6">#REF!</definedName>
    <definedName name="F_01_210">#REF!</definedName>
    <definedName name="F_01_240" localSheetId="8">#REF!</definedName>
    <definedName name="F_01_240" localSheetId="11">#REF!</definedName>
    <definedName name="F_01_240" localSheetId="6">#REF!</definedName>
    <definedName name="F_01_240">#REF!</definedName>
    <definedName name="F_01_270" localSheetId="8">#REF!</definedName>
    <definedName name="F_01_270" localSheetId="11">#REF!</definedName>
    <definedName name="F_01_270" localSheetId="6">#REF!</definedName>
    <definedName name="F_01_270">#REF!</definedName>
    <definedName name="F_01_30" localSheetId="8">#REF!</definedName>
    <definedName name="F_01_30" localSheetId="11">#REF!</definedName>
    <definedName name="F_01_30" localSheetId="6">#REF!</definedName>
    <definedName name="F_01_30">#REF!</definedName>
    <definedName name="F_01_300" localSheetId="8">#REF!</definedName>
    <definedName name="F_01_300" localSheetId="11">#REF!</definedName>
    <definedName name="F_01_300" localSheetId="6">#REF!</definedName>
    <definedName name="F_01_300">#REF!</definedName>
    <definedName name="F_01_330" localSheetId="8">#REF!</definedName>
    <definedName name="F_01_330" localSheetId="11">#REF!</definedName>
    <definedName name="F_01_330" localSheetId="6">#REF!</definedName>
    <definedName name="F_01_330">#REF!</definedName>
    <definedName name="F_01_360" localSheetId="8">#REF!</definedName>
    <definedName name="F_01_360" localSheetId="11">#REF!</definedName>
    <definedName name="F_01_360" localSheetId="6">#REF!</definedName>
    <definedName name="F_01_360">#REF!</definedName>
    <definedName name="F_01_390" localSheetId="8">#REF!</definedName>
    <definedName name="F_01_390" localSheetId="11">#REF!</definedName>
    <definedName name="F_01_390" localSheetId="6">#REF!</definedName>
    <definedName name="F_01_390">#REF!</definedName>
    <definedName name="F_01_420" localSheetId="8">#REF!</definedName>
    <definedName name="F_01_420" localSheetId="11">#REF!</definedName>
    <definedName name="F_01_420" localSheetId="6">#REF!</definedName>
    <definedName name="F_01_420">#REF!</definedName>
    <definedName name="F_01_450" localSheetId="8">#REF!</definedName>
    <definedName name="F_01_450" localSheetId="11">#REF!</definedName>
    <definedName name="F_01_450" localSheetId="6">#REF!</definedName>
    <definedName name="F_01_450">#REF!</definedName>
    <definedName name="F_01_480" localSheetId="8">#REF!</definedName>
    <definedName name="F_01_480" localSheetId="11">#REF!</definedName>
    <definedName name="F_01_480" localSheetId="6">#REF!</definedName>
    <definedName name="F_01_480">#REF!</definedName>
    <definedName name="F_01_510" localSheetId="8">#REF!</definedName>
    <definedName name="F_01_510" localSheetId="11">#REF!</definedName>
    <definedName name="F_01_510" localSheetId="6">#REF!</definedName>
    <definedName name="F_01_510">#REF!</definedName>
    <definedName name="F_01_540" localSheetId="8">#REF!</definedName>
    <definedName name="F_01_540" localSheetId="11">#REF!</definedName>
    <definedName name="F_01_540" localSheetId="6">#REF!</definedName>
    <definedName name="F_01_540">#REF!</definedName>
    <definedName name="F_01_570" localSheetId="8">#REF!</definedName>
    <definedName name="F_01_570" localSheetId="11">#REF!</definedName>
    <definedName name="F_01_570" localSheetId="6">#REF!</definedName>
    <definedName name="F_01_570">#REF!</definedName>
    <definedName name="F_01_60" localSheetId="8">#REF!</definedName>
    <definedName name="F_01_60" localSheetId="11">#REF!</definedName>
    <definedName name="F_01_60" localSheetId="6">#REF!</definedName>
    <definedName name="F_01_60">#REF!</definedName>
    <definedName name="F_01_600" localSheetId="8">#REF!</definedName>
    <definedName name="F_01_600" localSheetId="11">#REF!</definedName>
    <definedName name="F_01_600" localSheetId="6">#REF!</definedName>
    <definedName name="F_01_600">#REF!</definedName>
    <definedName name="F_01_630" localSheetId="8">#REF!</definedName>
    <definedName name="F_01_630" localSheetId="11">#REF!</definedName>
    <definedName name="F_01_630" localSheetId="6">#REF!</definedName>
    <definedName name="F_01_630">#REF!</definedName>
    <definedName name="F_01_660" localSheetId="8">#REF!</definedName>
    <definedName name="F_01_660" localSheetId="11">#REF!</definedName>
    <definedName name="F_01_660" localSheetId="6">#REF!</definedName>
    <definedName name="F_01_660">#REF!</definedName>
    <definedName name="F_01_690" localSheetId="8">#REF!</definedName>
    <definedName name="F_01_690" localSheetId="11">#REF!</definedName>
    <definedName name="F_01_690" localSheetId="6">#REF!</definedName>
    <definedName name="F_01_690">#REF!</definedName>
    <definedName name="F_01_720" localSheetId="8">#REF!</definedName>
    <definedName name="F_01_720" localSheetId="11">#REF!</definedName>
    <definedName name="F_01_720" localSheetId="6">#REF!</definedName>
    <definedName name="F_01_720">#REF!</definedName>
    <definedName name="F_01_90" localSheetId="8">#REF!</definedName>
    <definedName name="F_01_90" localSheetId="11">#REF!</definedName>
    <definedName name="F_01_90" localSheetId="6">#REF!</definedName>
    <definedName name="F_01_90">#REF!</definedName>
    <definedName name="F_02_120" localSheetId="8">#REF!</definedName>
    <definedName name="F_02_120" localSheetId="11">#REF!</definedName>
    <definedName name="F_02_120" localSheetId="6">#REF!</definedName>
    <definedName name="F_02_120">#REF!</definedName>
    <definedName name="F_02_150" localSheetId="8">#REF!</definedName>
    <definedName name="F_02_150" localSheetId="11">#REF!</definedName>
    <definedName name="F_02_150" localSheetId="6">#REF!</definedName>
    <definedName name="F_02_150">#REF!</definedName>
    <definedName name="F_02_180" localSheetId="8">#REF!</definedName>
    <definedName name="F_02_180" localSheetId="11">#REF!</definedName>
    <definedName name="F_02_180" localSheetId="6">#REF!</definedName>
    <definedName name="F_02_180">#REF!</definedName>
    <definedName name="F_02_210" localSheetId="8">#REF!</definedName>
    <definedName name="F_02_210" localSheetId="11">#REF!</definedName>
    <definedName name="F_02_210" localSheetId="6">#REF!</definedName>
    <definedName name="F_02_210">#REF!</definedName>
    <definedName name="F_02_240" localSheetId="8">#REF!</definedName>
    <definedName name="F_02_240" localSheetId="11">#REF!</definedName>
    <definedName name="F_02_240" localSheetId="6">#REF!</definedName>
    <definedName name="F_02_240">#REF!</definedName>
    <definedName name="F_02_270" localSheetId="8">#REF!</definedName>
    <definedName name="F_02_270" localSheetId="11">#REF!</definedName>
    <definedName name="F_02_270" localSheetId="6">#REF!</definedName>
    <definedName name="F_02_270">#REF!</definedName>
    <definedName name="F_02_30" localSheetId="8">#REF!</definedName>
    <definedName name="F_02_30" localSheetId="11">#REF!</definedName>
    <definedName name="F_02_30" localSheetId="6">#REF!</definedName>
    <definedName name="F_02_30">#REF!</definedName>
    <definedName name="F_02_300" localSheetId="8">#REF!</definedName>
    <definedName name="F_02_300" localSheetId="11">#REF!</definedName>
    <definedName name="F_02_300" localSheetId="6">#REF!</definedName>
    <definedName name="F_02_300">#REF!</definedName>
    <definedName name="F_02_330" localSheetId="8">#REF!</definedName>
    <definedName name="F_02_330" localSheetId="11">#REF!</definedName>
    <definedName name="F_02_330" localSheetId="6">#REF!</definedName>
    <definedName name="F_02_330">#REF!</definedName>
    <definedName name="F_02_360" localSheetId="8">#REF!</definedName>
    <definedName name="F_02_360" localSheetId="11">#REF!</definedName>
    <definedName name="F_02_360" localSheetId="6">#REF!</definedName>
    <definedName name="F_02_360">#REF!</definedName>
    <definedName name="F_02_390" localSheetId="8">#REF!</definedName>
    <definedName name="F_02_390" localSheetId="11">#REF!</definedName>
    <definedName name="F_02_390" localSheetId="6">#REF!</definedName>
    <definedName name="F_02_390">#REF!</definedName>
    <definedName name="F_02_420" localSheetId="8">#REF!</definedName>
    <definedName name="F_02_420" localSheetId="11">#REF!</definedName>
    <definedName name="F_02_420" localSheetId="6">#REF!</definedName>
    <definedName name="F_02_420">#REF!</definedName>
    <definedName name="F_02_450" localSheetId="8">#REF!</definedName>
    <definedName name="F_02_450" localSheetId="11">#REF!</definedName>
    <definedName name="F_02_450" localSheetId="6">#REF!</definedName>
    <definedName name="F_02_450">#REF!</definedName>
    <definedName name="F_02_480" localSheetId="8">#REF!</definedName>
    <definedName name="F_02_480" localSheetId="11">#REF!</definedName>
    <definedName name="F_02_480" localSheetId="6">#REF!</definedName>
    <definedName name="F_02_480">#REF!</definedName>
    <definedName name="F_02_510" localSheetId="8">#REF!</definedName>
    <definedName name="F_02_510" localSheetId="11">#REF!</definedName>
    <definedName name="F_02_510" localSheetId="6">#REF!</definedName>
    <definedName name="F_02_510">#REF!</definedName>
    <definedName name="F_02_540" localSheetId="8">#REF!</definedName>
    <definedName name="F_02_540" localSheetId="11">#REF!</definedName>
    <definedName name="F_02_540" localSheetId="6">#REF!</definedName>
    <definedName name="F_02_540">#REF!</definedName>
    <definedName name="F_02_570" localSheetId="8">#REF!</definedName>
    <definedName name="F_02_570" localSheetId="11">#REF!</definedName>
    <definedName name="F_02_570" localSheetId="6">#REF!</definedName>
    <definedName name="F_02_570">#REF!</definedName>
    <definedName name="F_02_60" localSheetId="8">#REF!</definedName>
    <definedName name="F_02_60" localSheetId="11">#REF!</definedName>
    <definedName name="F_02_60" localSheetId="6">#REF!</definedName>
    <definedName name="F_02_60">#REF!</definedName>
    <definedName name="F_02_600" localSheetId="8">#REF!</definedName>
    <definedName name="F_02_600" localSheetId="11">#REF!</definedName>
    <definedName name="F_02_600" localSheetId="6">#REF!</definedName>
    <definedName name="F_02_600">#REF!</definedName>
    <definedName name="F_02_630" localSheetId="8">#REF!</definedName>
    <definedName name="F_02_630" localSheetId="11">#REF!</definedName>
    <definedName name="F_02_630" localSheetId="6">#REF!</definedName>
    <definedName name="F_02_630">#REF!</definedName>
    <definedName name="F_02_660" localSheetId="8">#REF!</definedName>
    <definedName name="F_02_660" localSheetId="11">#REF!</definedName>
    <definedName name="F_02_660" localSheetId="6">#REF!</definedName>
    <definedName name="F_02_660">#REF!</definedName>
    <definedName name="F_02_690" localSheetId="8">#REF!</definedName>
    <definedName name="F_02_690" localSheetId="11">#REF!</definedName>
    <definedName name="F_02_690" localSheetId="6">#REF!</definedName>
    <definedName name="F_02_690">#REF!</definedName>
    <definedName name="F_02_720" localSheetId="8">#REF!</definedName>
    <definedName name="F_02_720" localSheetId="11">#REF!</definedName>
    <definedName name="F_02_720" localSheetId="6">#REF!</definedName>
    <definedName name="F_02_720">#REF!</definedName>
    <definedName name="F_02_90" localSheetId="8">#REF!</definedName>
    <definedName name="F_02_90" localSheetId="11">#REF!</definedName>
    <definedName name="F_02_90" localSheetId="6">#REF!</definedName>
    <definedName name="F_02_90">#REF!</definedName>
    <definedName name="F_03_120" localSheetId="8">#REF!</definedName>
    <definedName name="F_03_120" localSheetId="11">#REF!</definedName>
    <definedName name="F_03_120" localSheetId="6">#REF!</definedName>
    <definedName name="F_03_120">#REF!</definedName>
    <definedName name="F_03_150" localSheetId="8">#REF!</definedName>
    <definedName name="F_03_150" localSheetId="11">#REF!</definedName>
    <definedName name="F_03_150" localSheetId="6">#REF!</definedName>
    <definedName name="F_03_150">#REF!</definedName>
    <definedName name="F_03_180" localSheetId="8">#REF!</definedName>
    <definedName name="F_03_180" localSheetId="11">#REF!</definedName>
    <definedName name="F_03_180" localSheetId="6">#REF!</definedName>
    <definedName name="F_03_180">#REF!</definedName>
    <definedName name="F_03_210" localSheetId="8">#REF!</definedName>
    <definedName name="F_03_210" localSheetId="11">#REF!</definedName>
    <definedName name="F_03_210" localSheetId="6">#REF!</definedName>
    <definedName name="F_03_210">#REF!</definedName>
    <definedName name="F_03_240" localSheetId="8">#REF!</definedName>
    <definedName name="F_03_240" localSheetId="11">#REF!</definedName>
    <definedName name="F_03_240" localSheetId="6">#REF!</definedName>
    <definedName name="F_03_240">#REF!</definedName>
    <definedName name="F_03_270" localSheetId="8">#REF!</definedName>
    <definedName name="F_03_270" localSheetId="11">#REF!</definedName>
    <definedName name="F_03_270" localSheetId="6">#REF!</definedName>
    <definedName name="F_03_270">#REF!</definedName>
    <definedName name="F_03_30" localSheetId="8">#REF!</definedName>
    <definedName name="F_03_30" localSheetId="11">#REF!</definedName>
    <definedName name="F_03_30" localSheetId="6">#REF!</definedName>
    <definedName name="F_03_30">#REF!</definedName>
    <definedName name="F_03_300" localSheetId="8">#REF!</definedName>
    <definedName name="F_03_300" localSheetId="11">#REF!</definedName>
    <definedName name="F_03_300" localSheetId="6">#REF!</definedName>
    <definedName name="F_03_300">#REF!</definedName>
    <definedName name="F_03_330" localSheetId="8">#REF!</definedName>
    <definedName name="F_03_330" localSheetId="11">#REF!</definedName>
    <definedName name="F_03_330" localSheetId="6">#REF!</definedName>
    <definedName name="F_03_330">#REF!</definedName>
    <definedName name="F_03_360" localSheetId="8">#REF!</definedName>
    <definedName name="F_03_360" localSheetId="11">#REF!</definedName>
    <definedName name="F_03_360" localSheetId="6">#REF!</definedName>
    <definedName name="F_03_360">#REF!</definedName>
    <definedName name="F_03_390" localSheetId="8">#REF!</definedName>
    <definedName name="F_03_390" localSheetId="11">#REF!</definedName>
    <definedName name="F_03_390" localSheetId="6">#REF!</definedName>
    <definedName name="F_03_390">#REF!</definedName>
    <definedName name="F_03_420" localSheetId="8">#REF!</definedName>
    <definedName name="F_03_420" localSheetId="11">#REF!</definedName>
    <definedName name="F_03_420" localSheetId="6">#REF!</definedName>
    <definedName name="F_03_420">#REF!</definedName>
    <definedName name="F_03_450" localSheetId="8">#REF!</definedName>
    <definedName name="F_03_450" localSheetId="11">#REF!</definedName>
    <definedName name="F_03_450" localSheetId="6">#REF!</definedName>
    <definedName name="F_03_450">#REF!</definedName>
    <definedName name="F_03_480" localSheetId="8">#REF!</definedName>
    <definedName name="F_03_480" localSheetId="11">#REF!</definedName>
    <definedName name="F_03_480" localSheetId="6">#REF!</definedName>
    <definedName name="F_03_480">#REF!</definedName>
    <definedName name="F_03_510" localSheetId="8">#REF!</definedName>
    <definedName name="F_03_510" localSheetId="11">#REF!</definedName>
    <definedName name="F_03_510" localSheetId="6">#REF!</definedName>
    <definedName name="F_03_510">#REF!</definedName>
    <definedName name="F_03_540" localSheetId="8">#REF!</definedName>
    <definedName name="F_03_540" localSheetId="11">#REF!</definedName>
    <definedName name="F_03_540" localSheetId="6">#REF!</definedName>
    <definedName name="F_03_540">#REF!</definedName>
    <definedName name="F_03_570" localSheetId="8">#REF!</definedName>
    <definedName name="F_03_570" localSheetId="11">#REF!</definedName>
    <definedName name="F_03_570" localSheetId="6">#REF!</definedName>
    <definedName name="F_03_570">#REF!</definedName>
    <definedName name="F_03_60" localSheetId="8">#REF!</definedName>
    <definedName name="F_03_60" localSheetId="11">#REF!</definedName>
    <definedName name="F_03_60" localSheetId="6">#REF!</definedName>
    <definedName name="F_03_60">#REF!</definedName>
    <definedName name="F_03_600" localSheetId="8">#REF!</definedName>
    <definedName name="F_03_600" localSheetId="11">#REF!</definedName>
    <definedName name="F_03_600" localSheetId="6">#REF!</definedName>
    <definedName name="F_03_600">#REF!</definedName>
    <definedName name="F_03_630" localSheetId="8">#REF!</definedName>
    <definedName name="F_03_630" localSheetId="11">#REF!</definedName>
    <definedName name="F_03_630" localSheetId="6">#REF!</definedName>
    <definedName name="F_03_630">#REF!</definedName>
    <definedName name="F_03_660" localSheetId="8">#REF!</definedName>
    <definedName name="F_03_660" localSheetId="11">#REF!</definedName>
    <definedName name="F_03_660" localSheetId="6">#REF!</definedName>
    <definedName name="F_03_660">#REF!</definedName>
    <definedName name="F_03_690" localSheetId="8">#REF!</definedName>
    <definedName name="F_03_690" localSheetId="11">#REF!</definedName>
    <definedName name="F_03_690" localSheetId="6">#REF!</definedName>
    <definedName name="F_03_690">#REF!</definedName>
    <definedName name="F_03_720" localSheetId="8">#REF!</definedName>
    <definedName name="F_03_720" localSheetId="11">#REF!</definedName>
    <definedName name="F_03_720" localSheetId="6">#REF!</definedName>
    <definedName name="F_03_720">#REF!</definedName>
    <definedName name="F_03_90" localSheetId="8">#REF!</definedName>
    <definedName name="F_03_90" localSheetId="11">#REF!</definedName>
    <definedName name="F_03_90" localSheetId="6">#REF!</definedName>
    <definedName name="F_03_90">#REF!</definedName>
    <definedName name="F_04_120" localSheetId="8">#REF!</definedName>
    <definedName name="F_04_120" localSheetId="11">#REF!</definedName>
    <definedName name="F_04_120" localSheetId="6">#REF!</definedName>
    <definedName name="F_04_120">#REF!</definedName>
    <definedName name="F_04_150" localSheetId="8">#REF!</definedName>
    <definedName name="F_04_150" localSheetId="11">#REF!</definedName>
    <definedName name="F_04_150" localSheetId="6">#REF!</definedName>
    <definedName name="F_04_150">#REF!</definedName>
    <definedName name="F_04_180" localSheetId="8">#REF!</definedName>
    <definedName name="F_04_180" localSheetId="11">#REF!</definedName>
    <definedName name="F_04_180" localSheetId="6">#REF!</definedName>
    <definedName name="F_04_180">#REF!</definedName>
    <definedName name="F_04_210" localSheetId="8">#REF!</definedName>
    <definedName name="F_04_210" localSheetId="11">#REF!</definedName>
    <definedName name="F_04_210" localSheetId="6">#REF!</definedName>
    <definedName name="F_04_210">#REF!</definedName>
    <definedName name="F_04_240" localSheetId="8">#REF!</definedName>
    <definedName name="F_04_240" localSheetId="11">#REF!</definedName>
    <definedName name="F_04_240" localSheetId="6">#REF!</definedName>
    <definedName name="F_04_240">#REF!</definedName>
    <definedName name="F_04_270" localSheetId="8">#REF!</definedName>
    <definedName name="F_04_270" localSheetId="11">#REF!</definedName>
    <definedName name="F_04_270" localSheetId="6">#REF!</definedName>
    <definedName name="F_04_270">#REF!</definedName>
    <definedName name="F_04_30" localSheetId="8">#REF!</definedName>
    <definedName name="F_04_30" localSheetId="11">#REF!</definedName>
    <definedName name="F_04_30" localSheetId="6">#REF!</definedName>
    <definedName name="F_04_30">#REF!</definedName>
    <definedName name="F_04_300" localSheetId="8">#REF!</definedName>
    <definedName name="F_04_300" localSheetId="11">#REF!</definedName>
    <definedName name="F_04_300" localSheetId="6">#REF!</definedName>
    <definedName name="F_04_300">#REF!</definedName>
    <definedName name="F_04_330" localSheetId="8">#REF!</definedName>
    <definedName name="F_04_330" localSheetId="11">#REF!</definedName>
    <definedName name="F_04_330" localSheetId="6">#REF!</definedName>
    <definedName name="F_04_330">#REF!</definedName>
    <definedName name="F_04_360" localSheetId="8">#REF!</definedName>
    <definedName name="F_04_360" localSheetId="11">#REF!</definedName>
    <definedName name="F_04_360" localSheetId="6">#REF!</definedName>
    <definedName name="F_04_360">#REF!</definedName>
    <definedName name="F_04_390" localSheetId="8">#REF!</definedName>
    <definedName name="F_04_390" localSheetId="11">#REF!</definedName>
    <definedName name="F_04_390" localSheetId="6">#REF!</definedName>
    <definedName name="F_04_390">#REF!</definedName>
    <definedName name="F_04_420" localSheetId="8">#REF!</definedName>
    <definedName name="F_04_420" localSheetId="11">#REF!</definedName>
    <definedName name="F_04_420" localSheetId="6">#REF!</definedName>
    <definedName name="F_04_420">#REF!</definedName>
    <definedName name="F_04_450" localSheetId="8">#REF!</definedName>
    <definedName name="F_04_450" localSheetId="11">#REF!</definedName>
    <definedName name="F_04_450" localSheetId="6">#REF!</definedName>
    <definedName name="F_04_450">#REF!</definedName>
    <definedName name="F_04_480" localSheetId="8">#REF!</definedName>
    <definedName name="F_04_480" localSheetId="11">#REF!</definedName>
    <definedName name="F_04_480" localSheetId="6">#REF!</definedName>
    <definedName name="F_04_480">#REF!</definedName>
    <definedName name="F_04_510" localSheetId="8">#REF!</definedName>
    <definedName name="F_04_510" localSheetId="11">#REF!</definedName>
    <definedName name="F_04_510" localSheetId="6">#REF!</definedName>
    <definedName name="F_04_510">#REF!</definedName>
    <definedName name="F_04_540" localSheetId="8">#REF!</definedName>
    <definedName name="F_04_540" localSheetId="11">#REF!</definedName>
    <definedName name="F_04_540" localSheetId="6">#REF!</definedName>
    <definedName name="F_04_540">#REF!</definedName>
    <definedName name="F_04_570" localSheetId="8">#REF!</definedName>
    <definedName name="F_04_570" localSheetId="11">#REF!</definedName>
    <definedName name="F_04_570" localSheetId="6">#REF!</definedName>
    <definedName name="F_04_570">#REF!</definedName>
    <definedName name="F_04_60" localSheetId="8">#REF!</definedName>
    <definedName name="F_04_60" localSheetId="11">#REF!</definedName>
    <definedName name="F_04_60" localSheetId="6">#REF!</definedName>
    <definedName name="F_04_60">#REF!</definedName>
    <definedName name="F_04_600" localSheetId="8">#REF!</definedName>
    <definedName name="F_04_600" localSheetId="11">#REF!</definedName>
    <definedName name="F_04_600" localSheetId="6">#REF!</definedName>
    <definedName name="F_04_600">#REF!</definedName>
    <definedName name="F_04_630" localSheetId="8">#REF!</definedName>
    <definedName name="F_04_630" localSheetId="11">#REF!</definedName>
    <definedName name="F_04_630" localSheetId="6">#REF!</definedName>
    <definedName name="F_04_630">#REF!</definedName>
    <definedName name="F_04_660" localSheetId="8">#REF!</definedName>
    <definedName name="F_04_660" localSheetId="11">#REF!</definedName>
    <definedName name="F_04_660" localSheetId="6">#REF!</definedName>
    <definedName name="F_04_660">#REF!</definedName>
    <definedName name="F_04_690" localSheetId="8">#REF!</definedName>
    <definedName name="F_04_690" localSheetId="11">#REF!</definedName>
    <definedName name="F_04_690" localSheetId="6">#REF!</definedName>
    <definedName name="F_04_690">#REF!</definedName>
    <definedName name="F_04_720" localSheetId="8">#REF!</definedName>
    <definedName name="F_04_720" localSheetId="11">#REF!</definedName>
    <definedName name="F_04_720" localSheetId="6">#REF!</definedName>
    <definedName name="F_04_720">#REF!</definedName>
    <definedName name="F_04_90" localSheetId="8">#REF!</definedName>
    <definedName name="F_04_90" localSheetId="11">#REF!</definedName>
    <definedName name="F_04_90" localSheetId="6">#REF!</definedName>
    <definedName name="F_04_90">#REF!</definedName>
    <definedName name="F_05_120" localSheetId="8">#REF!</definedName>
    <definedName name="F_05_120" localSheetId="11">#REF!</definedName>
    <definedName name="F_05_120" localSheetId="6">#REF!</definedName>
    <definedName name="F_05_120">#REF!</definedName>
    <definedName name="F_05_150" localSheetId="8">#REF!</definedName>
    <definedName name="F_05_150" localSheetId="11">#REF!</definedName>
    <definedName name="F_05_150" localSheetId="6">#REF!</definedName>
    <definedName name="F_05_150">#REF!</definedName>
    <definedName name="F_05_180" localSheetId="8">#REF!</definedName>
    <definedName name="F_05_180" localSheetId="11">#REF!</definedName>
    <definedName name="F_05_180" localSheetId="6">#REF!</definedName>
    <definedName name="F_05_180">#REF!</definedName>
    <definedName name="F_05_210" localSheetId="8">#REF!</definedName>
    <definedName name="F_05_210" localSheetId="11">#REF!</definedName>
    <definedName name="F_05_210" localSheetId="6">#REF!</definedName>
    <definedName name="F_05_210">#REF!</definedName>
    <definedName name="F_05_240" localSheetId="8">#REF!</definedName>
    <definedName name="F_05_240" localSheetId="11">#REF!</definedName>
    <definedName name="F_05_240" localSheetId="6">#REF!</definedName>
    <definedName name="F_05_240">#REF!</definedName>
    <definedName name="F_05_270" localSheetId="8">#REF!</definedName>
    <definedName name="F_05_270" localSheetId="11">#REF!</definedName>
    <definedName name="F_05_270" localSheetId="6">#REF!</definedName>
    <definedName name="F_05_270">#REF!</definedName>
    <definedName name="F_05_30" localSheetId="8">#REF!</definedName>
    <definedName name="F_05_30" localSheetId="11">#REF!</definedName>
    <definedName name="F_05_30" localSheetId="6">#REF!</definedName>
    <definedName name="F_05_30">#REF!</definedName>
    <definedName name="F_05_300" localSheetId="8">#REF!</definedName>
    <definedName name="F_05_300" localSheetId="11">#REF!</definedName>
    <definedName name="F_05_300" localSheetId="6">#REF!</definedName>
    <definedName name="F_05_300">#REF!</definedName>
    <definedName name="F_05_330" localSheetId="8">#REF!</definedName>
    <definedName name="F_05_330" localSheetId="11">#REF!</definedName>
    <definedName name="F_05_330" localSheetId="6">#REF!</definedName>
    <definedName name="F_05_330">#REF!</definedName>
    <definedName name="F_05_360" localSheetId="8">#REF!</definedName>
    <definedName name="F_05_360" localSheetId="11">#REF!</definedName>
    <definedName name="F_05_360" localSheetId="6">#REF!</definedName>
    <definedName name="F_05_360">#REF!</definedName>
    <definedName name="F_05_390" localSheetId="8">#REF!</definedName>
    <definedName name="F_05_390" localSheetId="11">#REF!</definedName>
    <definedName name="F_05_390" localSheetId="6">#REF!</definedName>
    <definedName name="F_05_390">#REF!</definedName>
    <definedName name="F_05_420" localSheetId="8">#REF!</definedName>
    <definedName name="F_05_420" localSheetId="11">#REF!</definedName>
    <definedName name="F_05_420" localSheetId="6">#REF!</definedName>
    <definedName name="F_05_420">#REF!</definedName>
    <definedName name="F_05_450" localSheetId="8">#REF!</definedName>
    <definedName name="F_05_450" localSheetId="11">#REF!</definedName>
    <definedName name="F_05_450" localSheetId="6">#REF!</definedName>
    <definedName name="F_05_450">#REF!</definedName>
    <definedName name="F_05_480" localSheetId="8">#REF!</definedName>
    <definedName name="F_05_480" localSheetId="11">#REF!</definedName>
    <definedName name="F_05_480" localSheetId="6">#REF!</definedName>
    <definedName name="F_05_480">#REF!</definedName>
    <definedName name="F_05_510" localSheetId="8">#REF!</definedName>
    <definedName name="F_05_510" localSheetId="11">#REF!</definedName>
    <definedName name="F_05_510" localSheetId="6">#REF!</definedName>
    <definedName name="F_05_510">#REF!</definedName>
    <definedName name="F_05_540" localSheetId="8">#REF!</definedName>
    <definedName name="F_05_540" localSheetId="11">#REF!</definedName>
    <definedName name="F_05_540" localSheetId="6">#REF!</definedName>
    <definedName name="F_05_540">#REF!</definedName>
    <definedName name="F_05_570" localSheetId="8">#REF!</definedName>
    <definedName name="F_05_570" localSheetId="11">#REF!</definedName>
    <definedName name="F_05_570" localSheetId="6">#REF!</definedName>
    <definedName name="F_05_570">#REF!</definedName>
    <definedName name="F_05_60" localSheetId="8">#REF!</definedName>
    <definedName name="F_05_60" localSheetId="11">#REF!</definedName>
    <definedName name="F_05_60" localSheetId="6">#REF!</definedName>
    <definedName name="F_05_60">#REF!</definedName>
    <definedName name="F_05_600" localSheetId="8">#REF!</definedName>
    <definedName name="F_05_600" localSheetId="11">#REF!</definedName>
    <definedName name="F_05_600" localSheetId="6">#REF!</definedName>
    <definedName name="F_05_600">#REF!</definedName>
    <definedName name="F_05_630" localSheetId="8">#REF!</definedName>
    <definedName name="F_05_630" localSheetId="11">#REF!</definedName>
    <definedName name="F_05_630" localSheetId="6">#REF!</definedName>
    <definedName name="F_05_630">#REF!</definedName>
    <definedName name="F_05_660" localSheetId="8">#REF!</definedName>
    <definedName name="F_05_660" localSheetId="11">#REF!</definedName>
    <definedName name="F_05_660" localSheetId="6">#REF!</definedName>
    <definedName name="F_05_660">#REF!</definedName>
    <definedName name="F_05_690" localSheetId="8">#REF!</definedName>
    <definedName name="F_05_690" localSheetId="11">#REF!</definedName>
    <definedName name="F_05_690" localSheetId="6">#REF!</definedName>
    <definedName name="F_05_690">#REF!</definedName>
    <definedName name="F_05_720" localSheetId="8">#REF!</definedName>
    <definedName name="F_05_720" localSheetId="11">#REF!</definedName>
    <definedName name="F_05_720" localSheetId="6">#REF!</definedName>
    <definedName name="F_05_720">#REF!</definedName>
    <definedName name="F_05_90" localSheetId="8">#REF!</definedName>
    <definedName name="F_05_90" localSheetId="11">#REF!</definedName>
    <definedName name="F_05_90" localSheetId="6">#REF!</definedName>
    <definedName name="F_05_90">#REF!</definedName>
    <definedName name="F_06_120" localSheetId="8">#REF!</definedName>
    <definedName name="F_06_120" localSheetId="11">#REF!</definedName>
    <definedName name="F_06_120" localSheetId="6">#REF!</definedName>
    <definedName name="F_06_120">#REF!</definedName>
    <definedName name="F_06_150" localSheetId="8">#REF!</definedName>
    <definedName name="F_06_150" localSheetId="11">#REF!</definedName>
    <definedName name="F_06_150" localSheetId="6">#REF!</definedName>
    <definedName name="F_06_150">#REF!</definedName>
    <definedName name="F_06_180" localSheetId="8">#REF!</definedName>
    <definedName name="F_06_180" localSheetId="11">#REF!</definedName>
    <definedName name="F_06_180" localSheetId="6">#REF!</definedName>
    <definedName name="F_06_180">#REF!</definedName>
    <definedName name="F_06_210" localSheetId="8">#REF!</definedName>
    <definedName name="F_06_210" localSheetId="11">#REF!</definedName>
    <definedName name="F_06_210" localSheetId="6">#REF!</definedName>
    <definedName name="F_06_210">#REF!</definedName>
    <definedName name="F_06_240" localSheetId="8">#REF!</definedName>
    <definedName name="F_06_240" localSheetId="11">#REF!</definedName>
    <definedName name="F_06_240" localSheetId="6">#REF!</definedName>
    <definedName name="F_06_240">#REF!</definedName>
    <definedName name="F_06_270" localSheetId="8">#REF!</definedName>
    <definedName name="F_06_270" localSheetId="11">#REF!</definedName>
    <definedName name="F_06_270" localSheetId="6">#REF!</definedName>
    <definedName name="F_06_270">#REF!</definedName>
    <definedName name="F_06_30" localSheetId="8">#REF!</definedName>
    <definedName name="F_06_30" localSheetId="11">#REF!</definedName>
    <definedName name="F_06_30" localSheetId="6">#REF!</definedName>
    <definedName name="F_06_30">#REF!</definedName>
    <definedName name="F_06_300" localSheetId="8">#REF!</definedName>
    <definedName name="F_06_300" localSheetId="11">#REF!</definedName>
    <definedName name="F_06_300" localSheetId="6">#REF!</definedName>
    <definedName name="F_06_300">#REF!</definedName>
    <definedName name="F_06_330" localSheetId="8">#REF!</definedName>
    <definedName name="F_06_330" localSheetId="11">#REF!</definedName>
    <definedName name="F_06_330" localSheetId="6">#REF!</definedName>
    <definedName name="F_06_330">#REF!</definedName>
    <definedName name="F_06_360" localSheetId="8">#REF!</definedName>
    <definedName name="F_06_360" localSheetId="11">#REF!</definedName>
    <definedName name="F_06_360" localSheetId="6">#REF!</definedName>
    <definedName name="F_06_360">#REF!</definedName>
    <definedName name="F_06_390" localSheetId="8">#REF!</definedName>
    <definedName name="F_06_390" localSheetId="11">#REF!</definedName>
    <definedName name="F_06_390" localSheetId="6">#REF!</definedName>
    <definedName name="F_06_390">#REF!</definedName>
    <definedName name="F_06_420" localSheetId="8">#REF!</definedName>
    <definedName name="F_06_420" localSheetId="11">#REF!</definedName>
    <definedName name="F_06_420" localSheetId="6">#REF!</definedName>
    <definedName name="F_06_420">#REF!</definedName>
    <definedName name="F_06_450" localSheetId="8">#REF!</definedName>
    <definedName name="F_06_450" localSheetId="11">#REF!</definedName>
    <definedName name="F_06_450" localSheetId="6">#REF!</definedName>
    <definedName name="F_06_450">#REF!</definedName>
    <definedName name="F_06_480" localSheetId="8">#REF!</definedName>
    <definedName name="F_06_480" localSheetId="11">#REF!</definedName>
    <definedName name="F_06_480" localSheetId="6">#REF!</definedName>
    <definedName name="F_06_480">#REF!</definedName>
    <definedName name="F_06_510" localSheetId="8">#REF!</definedName>
    <definedName name="F_06_510" localSheetId="11">#REF!</definedName>
    <definedName name="F_06_510" localSheetId="6">#REF!</definedName>
    <definedName name="F_06_510">#REF!</definedName>
    <definedName name="F_06_540" localSheetId="8">#REF!</definedName>
    <definedName name="F_06_540" localSheetId="11">#REF!</definedName>
    <definedName name="F_06_540" localSheetId="6">#REF!</definedName>
    <definedName name="F_06_540">#REF!</definedName>
    <definedName name="F_06_570" localSheetId="8">#REF!</definedName>
    <definedName name="F_06_570" localSheetId="11">#REF!</definedName>
    <definedName name="F_06_570" localSheetId="6">#REF!</definedName>
    <definedName name="F_06_570">#REF!</definedName>
    <definedName name="F_06_60" localSheetId="8">#REF!</definedName>
    <definedName name="F_06_60" localSheetId="11">#REF!</definedName>
    <definedName name="F_06_60" localSheetId="6">#REF!</definedName>
    <definedName name="F_06_60">#REF!</definedName>
    <definedName name="F_06_600" localSheetId="8">#REF!</definedName>
    <definedName name="F_06_600" localSheetId="11">#REF!</definedName>
    <definedName name="F_06_600" localSheetId="6">#REF!</definedName>
    <definedName name="F_06_600">#REF!</definedName>
    <definedName name="F_06_630" localSheetId="8">#REF!</definedName>
    <definedName name="F_06_630" localSheetId="11">#REF!</definedName>
    <definedName name="F_06_630" localSheetId="6">#REF!</definedName>
    <definedName name="F_06_630">#REF!</definedName>
    <definedName name="F_06_660" localSheetId="8">#REF!</definedName>
    <definedName name="F_06_660" localSheetId="11">#REF!</definedName>
    <definedName name="F_06_660" localSheetId="6">#REF!</definedName>
    <definedName name="F_06_660">#REF!</definedName>
    <definedName name="F_06_690" localSheetId="8">#REF!</definedName>
    <definedName name="F_06_690" localSheetId="11">#REF!</definedName>
    <definedName name="F_06_690" localSheetId="6">#REF!</definedName>
    <definedName name="F_06_690">#REF!</definedName>
    <definedName name="F_06_720" localSheetId="8">#REF!</definedName>
    <definedName name="F_06_720" localSheetId="11">#REF!</definedName>
    <definedName name="F_06_720" localSheetId="6">#REF!</definedName>
    <definedName name="F_06_720">#REF!</definedName>
    <definedName name="F_06_90" localSheetId="8">#REF!</definedName>
    <definedName name="F_06_90" localSheetId="11">#REF!</definedName>
    <definedName name="F_06_90" localSheetId="6">#REF!</definedName>
    <definedName name="F_06_90">#REF!</definedName>
    <definedName name="F_07_120" localSheetId="8">#REF!</definedName>
    <definedName name="F_07_120" localSheetId="11">#REF!</definedName>
    <definedName name="F_07_120" localSheetId="6">#REF!</definedName>
    <definedName name="F_07_120">#REF!</definedName>
    <definedName name="F_07_150" localSheetId="8">#REF!</definedName>
    <definedName name="F_07_150" localSheetId="11">#REF!</definedName>
    <definedName name="F_07_150" localSheetId="6">#REF!</definedName>
    <definedName name="F_07_150">#REF!</definedName>
    <definedName name="F_07_180" localSheetId="8">#REF!</definedName>
    <definedName name="F_07_180" localSheetId="11">#REF!</definedName>
    <definedName name="F_07_180" localSheetId="6">#REF!</definedName>
    <definedName name="F_07_180">#REF!</definedName>
    <definedName name="F_07_210" localSheetId="8">#REF!</definedName>
    <definedName name="F_07_210" localSheetId="11">#REF!</definedName>
    <definedName name="F_07_210" localSheetId="6">#REF!</definedName>
    <definedName name="F_07_210">#REF!</definedName>
    <definedName name="F_07_240" localSheetId="8">#REF!</definedName>
    <definedName name="F_07_240" localSheetId="11">#REF!</definedName>
    <definedName name="F_07_240" localSheetId="6">#REF!</definedName>
    <definedName name="F_07_240">#REF!</definedName>
    <definedName name="F_07_270" localSheetId="8">#REF!</definedName>
    <definedName name="F_07_270" localSheetId="11">#REF!</definedName>
    <definedName name="F_07_270" localSheetId="6">#REF!</definedName>
    <definedName name="F_07_270">#REF!</definedName>
    <definedName name="F_07_30" localSheetId="8">#REF!</definedName>
    <definedName name="F_07_30" localSheetId="11">#REF!</definedName>
    <definedName name="F_07_30" localSheetId="6">#REF!</definedName>
    <definedName name="F_07_30">#REF!</definedName>
    <definedName name="F_07_300" localSheetId="8">#REF!</definedName>
    <definedName name="F_07_300" localSheetId="11">#REF!</definedName>
    <definedName name="F_07_300" localSheetId="6">#REF!</definedName>
    <definedName name="F_07_300">#REF!</definedName>
    <definedName name="F_07_330" localSheetId="8">#REF!</definedName>
    <definedName name="F_07_330" localSheetId="11">#REF!</definedName>
    <definedName name="F_07_330" localSheetId="6">#REF!</definedName>
    <definedName name="F_07_330">#REF!</definedName>
    <definedName name="F_07_360" localSheetId="8">#REF!</definedName>
    <definedName name="F_07_360" localSheetId="11">#REF!</definedName>
    <definedName name="F_07_360" localSheetId="6">#REF!</definedName>
    <definedName name="F_07_360">#REF!</definedName>
    <definedName name="F_07_390" localSheetId="8">#REF!</definedName>
    <definedName name="F_07_390" localSheetId="11">#REF!</definedName>
    <definedName name="F_07_390" localSheetId="6">#REF!</definedName>
    <definedName name="F_07_390">#REF!</definedName>
    <definedName name="F_07_420" localSheetId="8">#REF!</definedName>
    <definedName name="F_07_420" localSheetId="11">#REF!</definedName>
    <definedName name="F_07_420" localSheetId="6">#REF!</definedName>
    <definedName name="F_07_420">#REF!</definedName>
    <definedName name="F_07_450" localSheetId="8">#REF!</definedName>
    <definedName name="F_07_450" localSheetId="11">#REF!</definedName>
    <definedName name="F_07_450" localSheetId="6">#REF!</definedName>
    <definedName name="F_07_450">#REF!</definedName>
    <definedName name="F_07_480" localSheetId="8">#REF!</definedName>
    <definedName name="F_07_480" localSheetId="11">#REF!</definedName>
    <definedName name="F_07_480" localSheetId="6">#REF!</definedName>
    <definedName name="F_07_480">#REF!</definedName>
    <definedName name="F_07_510" localSheetId="8">#REF!</definedName>
    <definedName name="F_07_510" localSheetId="11">#REF!</definedName>
    <definedName name="F_07_510" localSheetId="6">#REF!</definedName>
    <definedName name="F_07_510">#REF!</definedName>
    <definedName name="F_07_540" localSheetId="8">#REF!</definedName>
    <definedName name="F_07_540" localSheetId="11">#REF!</definedName>
    <definedName name="F_07_540" localSheetId="6">#REF!</definedName>
    <definedName name="F_07_540">#REF!</definedName>
    <definedName name="F_07_570" localSheetId="8">#REF!</definedName>
    <definedName name="F_07_570" localSheetId="11">#REF!</definedName>
    <definedName name="F_07_570" localSheetId="6">#REF!</definedName>
    <definedName name="F_07_570">#REF!</definedName>
    <definedName name="F_07_60" localSheetId="8">#REF!</definedName>
    <definedName name="F_07_60" localSheetId="11">#REF!</definedName>
    <definedName name="F_07_60" localSheetId="6">#REF!</definedName>
    <definedName name="F_07_60">#REF!</definedName>
    <definedName name="F_07_600" localSheetId="8">#REF!</definedName>
    <definedName name="F_07_600" localSheetId="11">#REF!</definedName>
    <definedName name="F_07_600" localSheetId="6">#REF!</definedName>
    <definedName name="F_07_600">#REF!</definedName>
    <definedName name="F_07_630" localSheetId="8">#REF!</definedName>
    <definedName name="F_07_630" localSheetId="11">#REF!</definedName>
    <definedName name="F_07_630" localSheetId="6">#REF!</definedName>
    <definedName name="F_07_630">#REF!</definedName>
    <definedName name="F_07_660" localSheetId="8">#REF!</definedName>
    <definedName name="F_07_660" localSheetId="11">#REF!</definedName>
    <definedName name="F_07_660" localSheetId="6">#REF!</definedName>
    <definedName name="F_07_660">#REF!</definedName>
    <definedName name="F_07_690" localSheetId="8">#REF!</definedName>
    <definedName name="F_07_690" localSheetId="11">#REF!</definedName>
    <definedName name="F_07_690" localSheetId="6">#REF!</definedName>
    <definedName name="F_07_690">#REF!</definedName>
    <definedName name="F_07_720" localSheetId="8">#REF!</definedName>
    <definedName name="F_07_720" localSheetId="11">#REF!</definedName>
    <definedName name="F_07_720" localSheetId="6">#REF!</definedName>
    <definedName name="F_07_720">#REF!</definedName>
    <definedName name="F_07_90" localSheetId="8">#REF!</definedName>
    <definedName name="F_07_90" localSheetId="11">#REF!</definedName>
    <definedName name="F_07_90" localSheetId="6">#REF!</definedName>
    <definedName name="F_07_90">#REF!</definedName>
    <definedName name="F_08_120" localSheetId="8">#REF!</definedName>
    <definedName name="F_08_120" localSheetId="11">#REF!</definedName>
    <definedName name="F_08_120" localSheetId="6">#REF!</definedName>
    <definedName name="F_08_120">#REF!</definedName>
    <definedName name="F_08_150" localSheetId="8">#REF!</definedName>
    <definedName name="F_08_150" localSheetId="11">#REF!</definedName>
    <definedName name="F_08_150" localSheetId="6">#REF!</definedName>
    <definedName name="F_08_150">#REF!</definedName>
    <definedName name="F_08_180" localSheetId="8">#REF!</definedName>
    <definedName name="F_08_180" localSheetId="11">#REF!</definedName>
    <definedName name="F_08_180" localSheetId="6">#REF!</definedName>
    <definedName name="F_08_180">#REF!</definedName>
    <definedName name="F_08_210" localSheetId="8">#REF!</definedName>
    <definedName name="F_08_210" localSheetId="11">#REF!</definedName>
    <definedName name="F_08_210" localSheetId="6">#REF!</definedName>
    <definedName name="F_08_210">#REF!</definedName>
    <definedName name="F_08_240" localSheetId="8">#REF!</definedName>
    <definedName name="F_08_240" localSheetId="11">#REF!</definedName>
    <definedName name="F_08_240" localSheetId="6">#REF!</definedName>
    <definedName name="F_08_240">#REF!</definedName>
    <definedName name="F_08_270" localSheetId="8">#REF!</definedName>
    <definedName name="F_08_270" localSheetId="11">#REF!</definedName>
    <definedName name="F_08_270" localSheetId="6">#REF!</definedName>
    <definedName name="F_08_270">#REF!</definedName>
    <definedName name="F_08_30" localSheetId="8">#REF!</definedName>
    <definedName name="F_08_30" localSheetId="11">#REF!</definedName>
    <definedName name="F_08_30" localSheetId="6">#REF!</definedName>
    <definedName name="F_08_30">#REF!</definedName>
    <definedName name="F_08_300" localSheetId="8">#REF!</definedName>
    <definedName name="F_08_300" localSheetId="11">#REF!</definedName>
    <definedName name="F_08_300" localSheetId="6">#REF!</definedName>
    <definedName name="F_08_300">#REF!</definedName>
    <definedName name="F_08_330" localSheetId="8">#REF!</definedName>
    <definedName name="F_08_330" localSheetId="11">#REF!</definedName>
    <definedName name="F_08_330" localSheetId="6">#REF!</definedName>
    <definedName name="F_08_330">#REF!</definedName>
    <definedName name="F_08_360" localSheetId="8">#REF!</definedName>
    <definedName name="F_08_360" localSheetId="11">#REF!</definedName>
    <definedName name="F_08_360" localSheetId="6">#REF!</definedName>
    <definedName name="F_08_360">#REF!</definedName>
    <definedName name="F_08_390" localSheetId="8">#REF!</definedName>
    <definedName name="F_08_390" localSheetId="11">#REF!</definedName>
    <definedName name="F_08_390" localSheetId="6">#REF!</definedName>
    <definedName name="F_08_390">#REF!</definedName>
    <definedName name="F_08_420" localSheetId="8">#REF!</definedName>
    <definedName name="F_08_420" localSheetId="11">#REF!</definedName>
    <definedName name="F_08_420" localSheetId="6">#REF!</definedName>
    <definedName name="F_08_420">#REF!</definedName>
    <definedName name="F_08_450" localSheetId="8">#REF!</definedName>
    <definedName name="F_08_450" localSheetId="11">#REF!</definedName>
    <definedName name="F_08_450" localSheetId="6">#REF!</definedName>
    <definedName name="F_08_450">#REF!</definedName>
    <definedName name="F_08_480" localSheetId="8">#REF!</definedName>
    <definedName name="F_08_480" localSheetId="11">#REF!</definedName>
    <definedName name="F_08_480" localSheetId="6">#REF!</definedName>
    <definedName name="F_08_480">#REF!</definedName>
    <definedName name="F_08_510" localSheetId="8">#REF!</definedName>
    <definedName name="F_08_510" localSheetId="11">#REF!</definedName>
    <definedName name="F_08_510" localSheetId="6">#REF!</definedName>
    <definedName name="F_08_510">#REF!</definedName>
    <definedName name="F_08_540" localSheetId="8">#REF!</definedName>
    <definedName name="F_08_540" localSheetId="11">#REF!</definedName>
    <definedName name="F_08_540" localSheetId="6">#REF!</definedName>
    <definedName name="F_08_540">#REF!</definedName>
    <definedName name="F_08_570" localSheetId="8">#REF!</definedName>
    <definedName name="F_08_570" localSheetId="11">#REF!</definedName>
    <definedName name="F_08_570" localSheetId="6">#REF!</definedName>
    <definedName name="F_08_570">#REF!</definedName>
    <definedName name="F_08_60" localSheetId="8">#REF!</definedName>
    <definedName name="F_08_60" localSheetId="11">#REF!</definedName>
    <definedName name="F_08_60" localSheetId="6">#REF!</definedName>
    <definedName name="F_08_60">#REF!</definedName>
    <definedName name="F_08_600" localSheetId="8">#REF!</definedName>
    <definedName name="F_08_600" localSheetId="11">#REF!</definedName>
    <definedName name="F_08_600" localSheetId="6">#REF!</definedName>
    <definedName name="F_08_600">#REF!</definedName>
    <definedName name="F_08_630" localSheetId="8">#REF!</definedName>
    <definedName name="F_08_630" localSheetId="11">#REF!</definedName>
    <definedName name="F_08_630" localSheetId="6">#REF!</definedName>
    <definedName name="F_08_630">#REF!</definedName>
    <definedName name="F_08_660" localSheetId="8">#REF!</definedName>
    <definedName name="F_08_660" localSheetId="11">#REF!</definedName>
    <definedName name="F_08_660" localSheetId="6">#REF!</definedName>
    <definedName name="F_08_660">#REF!</definedName>
    <definedName name="F_08_690" localSheetId="8">#REF!</definedName>
    <definedName name="F_08_690" localSheetId="11">#REF!</definedName>
    <definedName name="F_08_690" localSheetId="6">#REF!</definedName>
    <definedName name="F_08_690">#REF!</definedName>
    <definedName name="F_08_720" localSheetId="8">#REF!</definedName>
    <definedName name="F_08_720" localSheetId="11">#REF!</definedName>
    <definedName name="F_08_720" localSheetId="6">#REF!</definedName>
    <definedName name="F_08_720">#REF!</definedName>
    <definedName name="F_08_90" localSheetId="8">#REF!</definedName>
    <definedName name="F_08_90" localSheetId="11">#REF!</definedName>
    <definedName name="F_08_90" localSheetId="6">#REF!</definedName>
    <definedName name="F_08_90">#REF!</definedName>
    <definedName name="F_09_120" localSheetId="8">#REF!</definedName>
    <definedName name="F_09_120" localSheetId="11">#REF!</definedName>
    <definedName name="F_09_120" localSheetId="6">#REF!</definedName>
    <definedName name="F_09_120">#REF!</definedName>
    <definedName name="F_09_150" localSheetId="8">#REF!</definedName>
    <definedName name="F_09_150" localSheetId="11">#REF!</definedName>
    <definedName name="F_09_150" localSheetId="6">#REF!</definedName>
    <definedName name="F_09_150">#REF!</definedName>
    <definedName name="F_09_180" localSheetId="8">#REF!</definedName>
    <definedName name="F_09_180" localSheetId="11">#REF!</definedName>
    <definedName name="F_09_180" localSheetId="6">#REF!</definedName>
    <definedName name="F_09_180">#REF!</definedName>
    <definedName name="F_09_210" localSheetId="8">#REF!</definedName>
    <definedName name="F_09_210" localSheetId="11">#REF!</definedName>
    <definedName name="F_09_210" localSheetId="6">#REF!</definedName>
    <definedName name="F_09_210">#REF!</definedName>
    <definedName name="F_09_240" localSheetId="8">#REF!</definedName>
    <definedName name="F_09_240" localSheetId="11">#REF!</definedName>
    <definedName name="F_09_240" localSheetId="6">#REF!</definedName>
    <definedName name="F_09_240">#REF!</definedName>
    <definedName name="F_09_270" localSheetId="8">#REF!</definedName>
    <definedName name="F_09_270" localSheetId="11">#REF!</definedName>
    <definedName name="F_09_270" localSheetId="6">#REF!</definedName>
    <definedName name="F_09_270">#REF!</definedName>
    <definedName name="F_09_30" localSheetId="8">#REF!</definedName>
    <definedName name="F_09_30" localSheetId="11">#REF!</definedName>
    <definedName name="F_09_30" localSheetId="6">#REF!</definedName>
    <definedName name="F_09_30">#REF!</definedName>
    <definedName name="F_09_300" localSheetId="8">#REF!</definedName>
    <definedName name="F_09_300" localSheetId="11">#REF!</definedName>
    <definedName name="F_09_300" localSheetId="6">#REF!</definedName>
    <definedName name="F_09_300">#REF!</definedName>
    <definedName name="F_09_330" localSheetId="8">#REF!</definedName>
    <definedName name="F_09_330" localSheetId="11">#REF!</definedName>
    <definedName name="F_09_330" localSheetId="6">#REF!</definedName>
    <definedName name="F_09_330">#REF!</definedName>
    <definedName name="F_09_360" localSheetId="8">#REF!</definedName>
    <definedName name="F_09_360" localSheetId="11">#REF!</definedName>
    <definedName name="F_09_360" localSheetId="6">#REF!</definedName>
    <definedName name="F_09_360">#REF!</definedName>
    <definedName name="F_09_390" localSheetId="8">#REF!</definedName>
    <definedName name="F_09_390" localSheetId="11">#REF!</definedName>
    <definedName name="F_09_390" localSheetId="6">#REF!</definedName>
    <definedName name="F_09_390">#REF!</definedName>
    <definedName name="F_09_420" localSheetId="8">#REF!</definedName>
    <definedName name="F_09_420" localSheetId="11">#REF!</definedName>
    <definedName name="F_09_420" localSheetId="6">#REF!</definedName>
    <definedName name="F_09_420">#REF!</definedName>
    <definedName name="F_09_450" localSheetId="8">#REF!</definedName>
    <definedName name="F_09_450" localSheetId="11">#REF!</definedName>
    <definedName name="F_09_450" localSheetId="6">#REF!</definedName>
    <definedName name="F_09_450">#REF!</definedName>
    <definedName name="F_09_480" localSheetId="8">#REF!</definedName>
    <definedName name="F_09_480" localSheetId="11">#REF!</definedName>
    <definedName name="F_09_480" localSheetId="6">#REF!</definedName>
    <definedName name="F_09_480">#REF!</definedName>
    <definedName name="F_09_510" localSheetId="8">#REF!</definedName>
    <definedName name="F_09_510" localSheetId="11">#REF!</definedName>
    <definedName name="F_09_510" localSheetId="6">#REF!</definedName>
    <definedName name="F_09_510">#REF!</definedName>
    <definedName name="F_09_540" localSheetId="8">#REF!</definedName>
    <definedName name="F_09_540" localSheetId="11">#REF!</definedName>
    <definedName name="F_09_540" localSheetId="6">#REF!</definedName>
    <definedName name="F_09_540">#REF!</definedName>
    <definedName name="F_09_570" localSheetId="8">#REF!</definedName>
    <definedName name="F_09_570" localSheetId="11">#REF!</definedName>
    <definedName name="F_09_570" localSheetId="6">#REF!</definedName>
    <definedName name="F_09_570">#REF!</definedName>
    <definedName name="F_09_60" localSheetId="8">#REF!</definedName>
    <definedName name="F_09_60" localSheetId="11">#REF!</definedName>
    <definedName name="F_09_60" localSheetId="6">#REF!</definedName>
    <definedName name="F_09_60">#REF!</definedName>
    <definedName name="F_09_600" localSheetId="8">#REF!</definedName>
    <definedName name="F_09_600" localSheetId="11">#REF!</definedName>
    <definedName name="F_09_600" localSheetId="6">#REF!</definedName>
    <definedName name="F_09_600">#REF!</definedName>
    <definedName name="F_09_630" localSheetId="8">#REF!</definedName>
    <definedName name="F_09_630" localSheetId="11">#REF!</definedName>
    <definedName name="F_09_630" localSheetId="6">#REF!</definedName>
    <definedName name="F_09_630">#REF!</definedName>
    <definedName name="F_09_660" localSheetId="8">#REF!</definedName>
    <definedName name="F_09_660" localSheetId="11">#REF!</definedName>
    <definedName name="F_09_660" localSheetId="6">#REF!</definedName>
    <definedName name="F_09_660">#REF!</definedName>
    <definedName name="F_09_690" localSheetId="8">#REF!</definedName>
    <definedName name="F_09_690" localSheetId="11">#REF!</definedName>
    <definedName name="F_09_690" localSheetId="6">#REF!</definedName>
    <definedName name="F_09_690">#REF!</definedName>
    <definedName name="F_09_720" localSheetId="8">#REF!</definedName>
    <definedName name="F_09_720" localSheetId="11">#REF!</definedName>
    <definedName name="F_09_720" localSheetId="6">#REF!</definedName>
    <definedName name="F_09_720">#REF!</definedName>
    <definedName name="F_09_90" localSheetId="8">#REF!</definedName>
    <definedName name="F_09_90" localSheetId="11">#REF!</definedName>
    <definedName name="F_09_90" localSheetId="6">#REF!</definedName>
    <definedName name="F_09_90">#REF!</definedName>
    <definedName name="F_10_120" localSheetId="8">#REF!</definedName>
    <definedName name="F_10_120" localSheetId="11">#REF!</definedName>
    <definedName name="F_10_120" localSheetId="6">#REF!</definedName>
    <definedName name="F_10_120">#REF!</definedName>
    <definedName name="F_10_150" localSheetId="8">#REF!</definedName>
    <definedName name="F_10_150" localSheetId="11">#REF!</definedName>
    <definedName name="F_10_150" localSheetId="6">#REF!</definedName>
    <definedName name="F_10_150">#REF!</definedName>
    <definedName name="F_10_180" localSheetId="8">#REF!</definedName>
    <definedName name="F_10_180" localSheetId="11">#REF!</definedName>
    <definedName name="F_10_180" localSheetId="6">#REF!</definedName>
    <definedName name="F_10_180">#REF!</definedName>
    <definedName name="F_10_210" localSheetId="8">#REF!</definedName>
    <definedName name="F_10_210" localSheetId="11">#REF!</definedName>
    <definedName name="F_10_210" localSheetId="6">#REF!</definedName>
    <definedName name="F_10_210">#REF!</definedName>
    <definedName name="F_10_240" localSheetId="8">#REF!</definedName>
    <definedName name="F_10_240" localSheetId="11">#REF!</definedName>
    <definedName name="F_10_240" localSheetId="6">#REF!</definedName>
    <definedName name="F_10_240">#REF!</definedName>
    <definedName name="F_10_270" localSheetId="8">#REF!</definedName>
    <definedName name="F_10_270" localSheetId="11">#REF!</definedName>
    <definedName name="F_10_270" localSheetId="6">#REF!</definedName>
    <definedName name="F_10_270">#REF!</definedName>
    <definedName name="F_10_30" localSheetId="8">#REF!</definedName>
    <definedName name="F_10_30" localSheetId="11">#REF!</definedName>
    <definedName name="F_10_30" localSheetId="6">#REF!</definedName>
    <definedName name="F_10_30">#REF!</definedName>
    <definedName name="F_10_300" localSheetId="8">#REF!</definedName>
    <definedName name="F_10_300" localSheetId="11">#REF!</definedName>
    <definedName name="F_10_300" localSheetId="6">#REF!</definedName>
    <definedName name="F_10_300">#REF!</definedName>
    <definedName name="F_10_330" localSheetId="8">#REF!</definedName>
    <definedName name="F_10_330" localSheetId="11">#REF!</definedName>
    <definedName name="F_10_330" localSheetId="6">#REF!</definedName>
    <definedName name="F_10_330">#REF!</definedName>
    <definedName name="F_10_360" localSheetId="8">#REF!</definedName>
    <definedName name="F_10_360" localSheetId="11">#REF!</definedName>
    <definedName name="F_10_360" localSheetId="6">#REF!</definedName>
    <definedName name="F_10_360">#REF!</definedName>
    <definedName name="F_10_390" localSheetId="8">#REF!</definedName>
    <definedName name="F_10_390" localSheetId="11">#REF!</definedName>
    <definedName name="F_10_390" localSheetId="6">#REF!</definedName>
    <definedName name="F_10_390">#REF!</definedName>
    <definedName name="F_10_420" localSheetId="8">#REF!</definedName>
    <definedName name="F_10_420" localSheetId="11">#REF!</definedName>
    <definedName name="F_10_420" localSheetId="6">#REF!</definedName>
    <definedName name="F_10_420">#REF!</definedName>
    <definedName name="F_10_450" localSheetId="8">#REF!</definedName>
    <definedName name="F_10_450" localSheetId="11">#REF!</definedName>
    <definedName name="F_10_450" localSheetId="6">#REF!</definedName>
    <definedName name="F_10_450">#REF!</definedName>
    <definedName name="F_10_480" localSheetId="8">#REF!</definedName>
    <definedName name="F_10_480" localSheetId="11">#REF!</definedName>
    <definedName name="F_10_480" localSheetId="6">#REF!</definedName>
    <definedName name="F_10_480">#REF!</definedName>
    <definedName name="F_10_510" localSheetId="8">#REF!</definedName>
    <definedName name="F_10_510" localSheetId="11">#REF!</definedName>
    <definedName name="F_10_510" localSheetId="6">#REF!</definedName>
    <definedName name="F_10_510">#REF!</definedName>
    <definedName name="F_10_540" localSheetId="8">#REF!</definedName>
    <definedName name="F_10_540" localSheetId="11">#REF!</definedName>
    <definedName name="F_10_540" localSheetId="6">#REF!</definedName>
    <definedName name="F_10_540">#REF!</definedName>
    <definedName name="F_10_570" localSheetId="8">#REF!</definedName>
    <definedName name="F_10_570" localSheetId="11">#REF!</definedName>
    <definedName name="F_10_570" localSheetId="6">#REF!</definedName>
    <definedName name="F_10_570">#REF!</definedName>
    <definedName name="F_10_60" localSheetId="8">#REF!</definedName>
    <definedName name="F_10_60" localSheetId="11">#REF!</definedName>
    <definedName name="F_10_60" localSheetId="6">#REF!</definedName>
    <definedName name="F_10_60">#REF!</definedName>
    <definedName name="F_10_600" localSheetId="8">#REF!</definedName>
    <definedName name="F_10_600" localSheetId="11">#REF!</definedName>
    <definedName name="F_10_600" localSheetId="6">#REF!</definedName>
    <definedName name="F_10_600">#REF!</definedName>
    <definedName name="F_10_630" localSheetId="8">#REF!</definedName>
    <definedName name="F_10_630" localSheetId="11">#REF!</definedName>
    <definedName name="F_10_630" localSheetId="6">#REF!</definedName>
    <definedName name="F_10_630">#REF!</definedName>
    <definedName name="F_10_660" localSheetId="8">#REF!</definedName>
    <definedName name="F_10_660" localSheetId="11">#REF!</definedName>
    <definedName name="F_10_660" localSheetId="6">#REF!</definedName>
    <definedName name="F_10_660">#REF!</definedName>
    <definedName name="F_10_690" localSheetId="8">#REF!</definedName>
    <definedName name="F_10_690" localSheetId="11">#REF!</definedName>
    <definedName name="F_10_690" localSheetId="6">#REF!</definedName>
    <definedName name="F_10_690">#REF!</definedName>
    <definedName name="F_10_720" localSheetId="8">#REF!</definedName>
    <definedName name="F_10_720" localSheetId="11">#REF!</definedName>
    <definedName name="F_10_720" localSheetId="6">#REF!</definedName>
    <definedName name="F_10_720">#REF!</definedName>
    <definedName name="F_10_90" localSheetId="8">#REF!</definedName>
    <definedName name="F_10_90" localSheetId="11">#REF!</definedName>
    <definedName name="F_10_90" localSheetId="6">#REF!</definedName>
    <definedName name="F_10_90">#REF!</definedName>
    <definedName name="F_11_120" localSheetId="8">#REF!</definedName>
    <definedName name="F_11_120" localSheetId="11">#REF!</definedName>
    <definedName name="F_11_120" localSheetId="6">#REF!</definedName>
    <definedName name="F_11_120">#REF!</definedName>
    <definedName name="F_11_150" localSheetId="8">#REF!</definedName>
    <definedName name="F_11_150" localSheetId="11">#REF!</definedName>
    <definedName name="F_11_150" localSheetId="6">#REF!</definedName>
    <definedName name="F_11_150">#REF!</definedName>
    <definedName name="F_11_180" localSheetId="8">#REF!</definedName>
    <definedName name="F_11_180" localSheetId="11">#REF!</definedName>
    <definedName name="F_11_180" localSheetId="6">#REF!</definedName>
    <definedName name="F_11_180">#REF!</definedName>
    <definedName name="F_11_210" localSheetId="8">#REF!</definedName>
    <definedName name="F_11_210" localSheetId="11">#REF!</definedName>
    <definedName name="F_11_210" localSheetId="6">#REF!</definedName>
    <definedName name="F_11_210">#REF!</definedName>
    <definedName name="F_11_240" localSheetId="8">#REF!</definedName>
    <definedName name="F_11_240" localSheetId="11">#REF!</definedName>
    <definedName name="F_11_240" localSheetId="6">#REF!</definedName>
    <definedName name="F_11_240">#REF!</definedName>
    <definedName name="F_11_270" localSheetId="8">#REF!</definedName>
    <definedName name="F_11_270" localSheetId="11">#REF!</definedName>
    <definedName name="F_11_270" localSheetId="6">#REF!</definedName>
    <definedName name="F_11_270">#REF!</definedName>
    <definedName name="F_11_30" localSheetId="8">#REF!</definedName>
    <definedName name="F_11_30" localSheetId="11">#REF!</definedName>
    <definedName name="F_11_30" localSheetId="6">#REF!</definedName>
    <definedName name="F_11_30">#REF!</definedName>
    <definedName name="F_11_300" localSheetId="8">#REF!</definedName>
    <definedName name="F_11_300" localSheetId="11">#REF!</definedName>
    <definedName name="F_11_300" localSheetId="6">#REF!</definedName>
    <definedName name="F_11_300">#REF!</definedName>
    <definedName name="F_11_330" localSheetId="8">#REF!</definedName>
    <definedName name="F_11_330" localSheetId="11">#REF!</definedName>
    <definedName name="F_11_330" localSheetId="6">#REF!</definedName>
    <definedName name="F_11_330">#REF!</definedName>
    <definedName name="F_11_360" localSheetId="8">#REF!</definedName>
    <definedName name="F_11_360" localSheetId="11">#REF!</definedName>
    <definedName name="F_11_360" localSheetId="6">#REF!</definedName>
    <definedName name="F_11_360">#REF!</definedName>
    <definedName name="F_11_390" localSheetId="8">#REF!</definedName>
    <definedName name="F_11_390" localSheetId="11">#REF!</definedName>
    <definedName name="F_11_390" localSheetId="6">#REF!</definedName>
    <definedName name="F_11_390">#REF!</definedName>
    <definedName name="F_11_420" localSheetId="8">#REF!</definedName>
    <definedName name="F_11_420" localSheetId="11">#REF!</definedName>
    <definedName name="F_11_420" localSheetId="6">#REF!</definedName>
    <definedName name="F_11_420">#REF!</definedName>
    <definedName name="F_11_450" localSheetId="8">#REF!</definedName>
    <definedName name="F_11_450" localSheetId="11">#REF!</definedName>
    <definedName name="F_11_450" localSheetId="6">#REF!</definedName>
    <definedName name="F_11_450">#REF!</definedName>
    <definedName name="F_11_480" localSheetId="8">#REF!</definedName>
    <definedName name="F_11_480" localSheetId="11">#REF!</definedName>
    <definedName name="F_11_480" localSheetId="6">#REF!</definedName>
    <definedName name="F_11_480">#REF!</definedName>
    <definedName name="F_11_510" localSheetId="8">#REF!</definedName>
    <definedName name="F_11_510" localSheetId="11">#REF!</definedName>
    <definedName name="F_11_510" localSheetId="6">#REF!</definedName>
    <definedName name="F_11_510">#REF!</definedName>
    <definedName name="F_11_540" localSheetId="8">#REF!</definedName>
    <definedName name="F_11_540" localSheetId="11">#REF!</definedName>
    <definedName name="F_11_540" localSheetId="6">#REF!</definedName>
    <definedName name="F_11_540">#REF!</definedName>
    <definedName name="F_11_570" localSheetId="8">#REF!</definedName>
    <definedName name="F_11_570" localSheetId="11">#REF!</definedName>
    <definedName name="F_11_570" localSheetId="6">#REF!</definedName>
    <definedName name="F_11_570">#REF!</definedName>
    <definedName name="F_11_60" localSheetId="8">#REF!</definedName>
    <definedName name="F_11_60" localSheetId="11">#REF!</definedName>
    <definedName name="F_11_60" localSheetId="6">#REF!</definedName>
    <definedName name="F_11_60">#REF!</definedName>
    <definedName name="F_11_600" localSheetId="8">#REF!</definedName>
    <definedName name="F_11_600" localSheetId="11">#REF!</definedName>
    <definedName name="F_11_600" localSheetId="6">#REF!</definedName>
    <definedName name="F_11_600">#REF!</definedName>
    <definedName name="F_11_630" localSheetId="8">#REF!</definedName>
    <definedName name="F_11_630" localSheetId="11">#REF!</definedName>
    <definedName name="F_11_630" localSheetId="6">#REF!</definedName>
    <definedName name="F_11_630">#REF!</definedName>
    <definedName name="F_11_660" localSheetId="8">#REF!</definedName>
    <definedName name="F_11_660" localSheetId="11">#REF!</definedName>
    <definedName name="F_11_660" localSheetId="6">#REF!</definedName>
    <definedName name="F_11_660">#REF!</definedName>
    <definedName name="F_11_690" localSheetId="8">#REF!</definedName>
    <definedName name="F_11_690" localSheetId="11">#REF!</definedName>
    <definedName name="F_11_690" localSheetId="6">#REF!</definedName>
    <definedName name="F_11_690">#REF!</definedName>
    <definedName name="F_11_720" localSheetId="8">#REF!</definedName>
    <definedName name="F_11_720" localSheetId="11">#REF!</definedName>
    <definedName name="F_11_720" localSheetId="6">#REF!</definedName>
    <definedName name="F_11_720">#REF!</definedName>
    <definedName name="F_11_90" localSheetId="8">#REF!</definedName>
    <definedName name="F_11_90" localSheetId="11">#REF!</definedName>
    <definedName name="F_11_90" localSheetId="6">#REF!</definedName>
    <definedName name="F_11_90">#REF!</definedName>
    <definedName name="F_12_120" localSheetId="8">#REF!</definedName>
    <definedName name="F_12_120" localSheetId="11">#REF!</definedName>
    <definedName name="F_12_120" localSheetId="6">#REF!</definedName>
    <definedName name="F_12_120">#REF!</definedName>
    <definedName name="F_12_150" localSheetId="8">#REF!</definedName>
    <definedName name="F_12_150" localSheetId="11">#REF!</definedName>
    <definedName name="F_12_150" localSheetId="6">#REF!</definedName>
    <definedName name="F_12_150">#REF!</definedName>
    <definedName name="F_12_180" localSheetId="8">#REF!</definedName>
    <definedName name="F_12_180" localSheetId="11">#REF!</definedName>
    <definedName name="F_12_180" localSheetId="6">#REF!</definedName>
    <definedName name="F_12_180">#REF!</definedName>
    <definedName name="F_12_210" localSheetId="8">#REF!</definedName>
    <definedName name="F_12_210" localSheetId="11">#REF!</definedName>
    <definedName name="F_12_210" localSheetId="6">#REF!</definedName>
    <definedName name="F_12_210">#REF!</definedName>
    <definedName name="F_12_240" localSheetId="8">#REF!</definedName>
    <definedName name="F_12_240" localSheetId="11">#REF!</definedName>
    <definedName name="F_12_240" localSheetId="6">#REF!</definedName>
    <definedName name="F_12_240">#REF!</definedName>
    <definedName name="F_12_270" localSheetId="8">#REF!</definedName>
    <definedName name="F_12_270" localSheetId="11">#REF!</definedName>
    <definedName name="F_12_270" localSheetId="6">#REF!</definedName>
    <definedName name="F_12_270">#REF!</definedName>
    <definedName name="F_12_30" localSheetId="8">#REF!</definedName>
    <definedName name="F_12_30" localSheetId="11">#REF!</definedName>
    <definedName name="F_12_30" localSheetId="6">#REF!</definedName>
    <definedName name="F_12_30">#REF!</definedName>
    <definedName name="F_12_300" localSheetId="8">#REF!</definedName>
    <definedName name="F_12_300" localSheetId="11">#REF!</definedName>
    <definedName name="F_12_300" localSheetId="6">#REF!</definedName>
    <definedName name="F_12_300">#REF!</definedName>
    <definedName name="F_12_330" localSheetId="8">#REF!</definedName>
    <definedName name="F_12_330" localSheetId="11">#REF!</definedName>
    <definedName name="F_12_330" localSheetId="6">#REF!</definedName>
    <definedName name="F_12_330">#REF!</definedName>
    <definedName name="F_12_360" localSheetId="8">#REF!</definedName>
    <definedName name="F_12_360" localSheetId="11">#REF!</definedName>
    <definedName name="F_12_360" localSheetId="6">#REF!</definedName>
    <definedName name="F_12_360">#REF!</definedName>
    <definedName name="F_12_390" localSheetId="8">#REF!</definedName>
    <definedName name="F_12_390" localSheetId="11">#REF!</definedName>
    <definedName name="F_12_390" localSheetId="6">#REF!</definedName>
    <definedName name="F_12_390">#REF!</definedName>
    <definedName name="F_12_420" localSheetId="8">#REF!</definedName>
    <definedName name="F_12_420" localSheetId="11">#REF!</definedName>
    <definedName name="F_12_420" localSheetId="6">#REF!</definedName>
    <definedName name="F_12_420">#REF!</definedName>
    <definedName name="F_12_450" localSheetId="8">#REF!</definedName>
    <definedName name="F_12_450" localSheetId="11">#REF!</definedName>
    <definedName name="F_12_450" localSheetId="6">#REF!</definedName>
    <definedName name="F_12_450">#REF!</definedName>
    <definedName name="F_12_480" localSheetId="8">#REF!</definedName>
    <definedName name="F_12_480" localSheetId="11">#REF!</definedName>
    <definedName name="F_12_480" localSheetId="6">#REF!</definedName>
    <definedName name="F_12_480">#REF!</definedName>
    <definedName name="F_12_510" localSheetId="8">#REF!</definedName>
    <definedName name="F_12_510" localSheetId="11">#REF!</definedName>
    <definedName name="F_12_510" localSheetId="6">#REF!</definedName>
    <definedName name="F_12_510">#REF!</definedName>
    <definedName name="F_12_540" localSheetId="8">#REF!</definedName>
    <definedName name="F_12_540" localSheetId="11">#REF!</definedName>
    <definedName name="F_12_540" localSheetId="6">#REF!</definedName>
    <definedName name="F_12_540">#REF!</definedName>
    <definedName name="F_12_570" localSheetId="8">#REF!</definedName>
    <definedName name="F_12_570" localSheetId="11">#REF!</definedName>
    <definedName name="F_12_570" localSheetId="6">#REF!</definedName>
    <definedName name="F_12_570">#REF!</definedName>
    <definedName name="F_12_60" localSheetId="8">#REF!</definedName>
    <definedName name="F_12_60" localSheetId="11">#REF!</definedName>
    <definedName name="F_12_60" localSheetId="6">#REF!</definedName>
    <definedName name="F_12_60">#REF!</definedName>
    <definedName name="F_12_600" localSheetId="8">#REF!</definedName>
    <definedName name="F_12_600" localSheetId="11">#REF!</definedName>
    <definedName name="F_12_600" localSheetId="6">#REF!</definedName>
    <definedName name="F_12_600">#REF!</definedName>
    <definedName name="F_12_630" localSheetId="8">#REF!</definedName>
    <definedName name="F_12_630" localSheetId="11">#REF!</definedName>
    <definedName name="F_12_630" localSheetId="6">#REF!</definedName>
    <definedName name="F_12_630">#REF!</definedName>
    <definedName name="F_12_660" localSheetId="8">#REF!</definedName>
    <definedName name="F_12_660" localSheetId="11">#REF!</definedName>
    <definedName name="F_12_660" localSheetId="6">#REF!</definedName>
    <definedName name="F_12_660">#REF!</definedName>
    <definedName name="F_12_690" localSheetId="8">#REF!</definedName>
    <definedName name="F_12_690" localSheetId="11">#REF!</definedName>
    <definedName name="F_12_690" localSheetId="6">#REF!</definedName>
    <definedName name="F_12_690">#REF!</definedName>
    <definedName name="F_12_720" localSheetId="8">#REF!</definedName>
    <definedName name="F_12_720" localSheetId="11">#REF!</definedName>
    <definedName name="F_12_720" localSheetId="6">#REF!</definedName>
    <definedName name="F_12_720">#REF!</definedName>
    <definedName name="F_12_90" localSheetId="8">#REF!</definedName>
    <definedName name="F_12_90" localSheetId="11">#REF!</definedName>
    <definedName name="F_12_90" localSheetId="6">#REF!</definedName>
    <definedName name="F_12_90">#REF!</definedName>
    <definedName name="F_13_120" localSheetId="8">#REF!</definedName>
    <definedName name="F_13_120" localSheetId="11">#REF!</definedName>
    <definedName name="F_13_120" localSheetId="6">#REF!</definedName>
    <definedName name="F_13_120">#REF!</definedName>
    <definedName name="F_13_150" localSheetId="8">#REF!</definedName>
    <definedName name="F_13_150" localSheetId="11">#REF!</definedName>
    <definedName name="F_13_150" localSheetId="6">#REF!</definedName>
    <definedName name="F_13_150">#REF!</definedName>
    <definedName name="F_13_180" localSheetId="8">#REF!</definedName>
    <definedName name="F_13_180" localSheetId="11">#REF!</definedName>
    <definedName name="F_13_180" localSheetId="6">#REF!</definedName>
    <definedName name="F_13_180">#REF!</definedName>
    <definedName name="F_13_210" localSheetId="8">#REF!</definedName>
    <definedName name="F_13_210" localSheetId="11">#REF!</definedName>
    <definedName name="F_13_210" localSheetId="6">#REF!</definedName>
    <definedName name="F_13_210">#REF!</definedName>
    <definedName name="F_13_240" localSheetId="8">#REF!</definedName>
    <definedName name="F_13_240" localSheetId="11">#REF!</definedName>
    <definedName name="F_13_240" localSheetId="6">#REF!</definedName>
    <definedName name="F_13_240">#REF!</definedName>
    <definedName name="F_13_270" localSheetId="8">#REF!</definedName>
    <definedName name="F_13_270" localSheetId="11">#REF!</definedName>
    <definedName name="F_13_270" localSheetId="6">#REF!</definedName>
    <definedName name="F_13_270">#REF!</definedName>
    <definedName name="F_13_30" localSheetId="8">#REF!</definedName>
    <definedName name="F_13_30" localSheetId="11">#REF!</definedName>
    <definedName name="F_13_30" localSheetId="6">#REF!</definedName>
    <definedName name="F_13_30">#REF!</definedName>
    <definedName name="F_13_300" localSheetId="8">#REF!</definedName>
    <definedName name="F_13_300" localSheetId="11">#REF!</definedName>
    <definedName name="F_13_300" localSheetId="6">#REF!</definedName>
    <definedName name="F_13_300">#REF!</definedName>
    <definedName name="F_13_330" localSheetId="8">#REF!</definedName>
    <definedName name="F_13_330" localSheetId="11">#REF!</definedName>
    <definedName name="F_13_330" localSheetId="6">#REF!</definedName>
    <definedName name="F_13_330">#REF!</definedName>
    <definedName name="F_13_360" localSheetId="8">#REF!</definedName>
    <definedName name="F_13_360" localSheetId="11">#REF!</definedName>
    <definedName name="F_13_360" localSheetId="6">#REF!</definedName>
    <definedName name="F_13_360">#REF!</definedName>
    <definedName name="F_13_390" localSheetId="8">#REF!</definedName>
    <definedName name="F_13_390" localSheetId="11">#REF!</definedName>
    <definedName name="F_13_390" localSheetId="6">#REF!</definedName>
    <definedName name="F_13_390">#REF!</definedName>
    <definedName name="F_13_420" localSheetId="8">#REF!</definedName>
    <definedName name="F_13_420" localSheetId="11">#REF!</definedName>
    <definedName name="F_13_420" localSheetId="6">#REF!</definedName>
    <definedName name="F_13_420">#REF!</definedName>
    <definedName name="F_13_450" localSheetId="8">#REF!</definedName>
    <definedName name="F_13_450" localSheetId="11">#REF!</definedName>
    <definedName name="F_13_450" localSheetId="6">#REF!</definedName>
    <definedName name="F_13_450">#REF!</definedName>
    <definedName name="F_13_480" localSheetId="8">#REF!</definedName>
    <definedName name="F_13_480" localSheetId="11">#REF!</definedName>
    <definedName name="F_13_480" localSheetId="6">#REF!</definedName>
    <definedName name="F_13_480">#REF!</definedName>
    <definedName name="F_13_510" localSheetId="8">#REF!</definedName>
    <definedName name="F_13_510" localSheetId="11">#REF!</definedName>
    <definedName name="F_13_510" localSheetId="6">#REF!</definedName>
    <definedName name="F_13_510">#REF!</definedName>
    <definedName name="F_13_540" localSheetId="8">#REF!</definedName>
    <definedName name="F_13_540" localSheetId="11">#REF!</definedName>
    <definedName name="F_13_540" localSheetId="6">#REF!</definedName>
    <definedName name="F_13_540">#REF!</definedName>
    <definedName name="F_13_570" localSheetId="8">#REF!</definedName>
    <definedName name="F_13_570" localSheetId="11">#REF!</definedName>
    <definedName name="F_13_570" localSheetId="6">#REF!</definedName>
    <definedName name="F_13_570">#REF!</definedName>
    <definedName name="F_13_60" localSheetId="8">#REF!</definedName>
    <definedName name="F_13_60" localSheetId="11">#REF!</definedName>
    <definedName name="F_13_60" localSheetId="6">#REF!</definedName>
    <definedName name="F_13_60">#REF!</definedName>
    <definedName name="F_13_600" localSheetId="8">#REF!</definedName>
    <definedName name="F_13_600" localSheetId="11">#REF!</definedName>
    <definedName name="F_13_600" localSheetId="6">#REF!</definedName>
    <definedName name="F_13_600">#REF!</definedName>
    <definedName name="F_13_630" localSheetId="8">#REF!</definedName>
    <definedName name="F_13_630" localSheetId="11">#REF!</definedName>
    <definedName name="F_13_630" localSheetId="6">#REF!</definedName>
    <definedName name="F_13_630">#REF!</definedName>
    <definedName name="F_13_660" localSheetId="8">#REF!</definedName>
    <definedName name="F_13_660" localSheetId="11">#REF!</definedName>
    <definedName name="F_13_660" localSheetId="6">#REF!</definedName>
    <definedName name="F_13_660">#REF!</definedName>
    <definedName name="F_13_690" localSheetId="8">#REF!</definedName>
    <definedName name="F_13_690" localSheetId="11">#REF!</definedName>
    <definedName name="F_13_690" localSheetId="6">#REF!</definedName>
    <definedName name="F_13_690">#REF!</definedName>
    <definedName name="F_13_720" localSheetId="8">#REF!</definedName>
    <definedName name="F_13_720" localSheetId="11">#REF!</definedName>
    <definedName name="F_13_720" localSheetId="6">#REF!</definedName>
    <definedName name="F_13_720">#REF!</definedName>
    <definedName name="F_13_90" localSheetId="8">#REF!</definedName>
    <definedName name="F_13_90" localSheetId="11">#REF!</definedName>
    <definedName name="F_13_90" localSheetId="6">#REF!</definedName>
    <definedName name="F_13_90">#REF!</definedName>
    <definedName name="F_14_120" localSheetId="8">#REF!</definedName>
    <definedName name="F_14_120" localSheetId="11">#REF!</definedName>
    <definedName name="F_14_120" localSheetId="6">#REF!</definedName>
    <definedName name="F_14_120">#REF!</definedName>
    <definedName name="F_14_150" localSheetId="8">#REF!</definedName>
    <definedName name="F_14_150" localSheetId="11">#REF!</definedName>
    <definedName name="F_14_150" localSheetId="6">#REF!</definedName>
    <definedName name="F_14_150">#REF!</definedName>
    <definedName name="F_14_180" localSheetId="8">#REF!</definedName>
    <definedName name="F_14_180" localSheetId="11">#REF!</definedName>
    <definedName name="F_14_180" localSheetId="6">#REF!</definedName>
    <definedName name="F_14_180">#REF!</definedName>
    <definedName name="F_14_210" localSheetId="8">#REF!</definedName>
    <definedName name="F_14_210" localSheetId="11">#REF!</definedName>
    <definedName name="F_14_210" localSheetId="6">#REF!</definedName>
    <definedName name="F_14_210">#REF!</definedName>
    <definedName name="F_14_240" localSheetId="8">#REF!</definedName>
    <definedName name="F_14_240" localSheetId="11">#REF!</definedName>
    <definedName name="F_14_240" localSheetId="6">#REF!</definedName>
    <definedName name="F_14_240">#REF!</definedName>
    <definedName name="F_14_270" localSheetId="8">#REF!</definedName>
    <definedName name="F_14_270" localSheetId="11">#REF!</definedName>
    <definedName name="F_14_270" localSheetId="6">#REF!</definedName>
    <definedName name="F_14_270">#REF!</definedName>
    <definedName name="F_14_30" localSheetId="8">#REF!</definedName>
    <definedName name="F_14_30" localSheetId="11">#REF!</definedName>
    <definedName name="F_14_30" localSheetId="6">#REF!</definedName>
    <definedName name="F_14_30">#REF!</definedName>
    <definedName name="F_14_300" localSheetId="8">#REF!</definedName>
    <definedName name="F_14_300" localSheetId="11">#REF!</definedName>
    <definedName name="F_14_300" localSheetId="6">#REF!</definedName>
    <definedName name="F_14_300">#REF!</definedName>
    <definedName name="F_14_330" localSheetId="8">#REF!</definedName>
    <definedName name="F_14_330" localSheetId="11">#REF!</definedName>
    <definedName name="F_14_330" localSheetId="6">#REF!</definedName>
    <definedName name="F_14_330">#REF!</definedName>
    <definedName name="F_14_360" localSheetId="8">#REF!</definedName>
    <definedName name="F_14_360" localSheetId="11">#REF!</definedName>
    <definedName name="F_14_360" localSheetId="6">#REF!</definedName>
    <definedName name="F_14_360">#REF!</definedName>
    <definedName name="F_14_390" localSheetId="8">#REF!</definedName>
    <definedName name="F_14_390" localSheetId="11">#REF!</definedName>
    <definedName name="F_14_390" localSheetId="6">#REF!</definedName>
    <definedName name="F_14_390">#REF!</definedName>
    <definedName name="F_14_420" localSheetId="8">#REF!</definedName>
    <definedName name="F_14_420" localSheetId="11">#REF!</definedName>
    <definedName name="F_14_420" localSheetId="6">#REF!</definedName>
    <definedName name="F_14_420">#REF!</definedName>
    <definedName name="F_14_450" localSheetId="8">#REF!</definedName>
    <definedName name="F_14_450" localSheetId="11">#REF!</definedName>
    <definedName name="F_14_450" localSheetId="6">#REF!</definedName>
    <definedName name="F_14_450">#REF!</definedName>
    <definedName name="F_14_480" localSheetId="8">#REF!</definedName>
    <definedName name="F_14_480" localSheetId="11">#REF!</definedName>
    <definedName name="F_14_480" localSheetId="6">#REF!</definedName>
    <definedName name="F_14_480">#REF!</definedName>
    <definedName name="F_14_510" localSheetId="8">#REF!</definedName>
    <definedName name="F_14_510" localSheetId="11">#REF!</definedName>
    <definedName name="F_14_510" localSheetId="6">#REF!</definedName>
    <definedName name="F_14_510">#REF!</definedName>
    <definedName name="F_14_540" localSheetId="8">#REF!</definedName>
    <definedName name="F_14_540" localSheetId="11">#REF!</definedName>
    <definedName name="F_14_540" localSheetId="6">#REF!</definedName>
    <definedName name="F_14_540">#REF!</definedName>
    <definedName name="F_14_570" localSheetId="8">#REF!</definedName>
    <definedName name="F_14_570" localSheetId="11">#REF!</definedName>
    <definedName name="F_14_570" localSheetId="6">#REF!</definedName>
    <definedName name="F_14_570">#REF!</definedName>
    <definedName name="F_14_60" localSheetId="8">#REF!</definedName>
    <definedName name="F_14_60" localSheetId="11">#REF!</definedName>
    <definedName name="F_14_60" localSheetId="6">#REF!</definedName>
    <definedName name="F_14_60">#REF!</definedName>
    <definedName name="F_14_600" localSheetId="8">#REF!</definedName>
    <definedName name="F_14_600" localSheetId="11">#REF!</definedName>
    <definedName name="F_14_600" localSheetId="6">#REF!</definedName>
    <definedName name="F_14_600">#REF!</definedName>
    <definedName name="F_14_630" localSheetId="8">#REF!</definedName>
    <definedName name="F_14_630" localSheetId="11">#REF!</definedName>
    <definedName name="F_14_630" localSheetId="6">#REF!</definedName>
    <definedName name="F_14_630">#REF!</definedName>
    <definedName name="F_14_660" localSheetId="8">#REF!</definedName>
    <definedName name="F_14_660" localSheetId="11">#REF!</definedName>
    <definedName name="F_14_660" localSheetId="6">#REF!</definedName>
    <definedName name="F_14_660">#REF!</definedName>
    <definedName name="F_14_690" localSheetId="8">#REF!</definedName>
    <definedName name="F_14_690" localSheetId="11">#REF!</definedName>
    <definedName name="F_14_690" localSheetId="6">#REF!</definedName>
    <definedName name="F_14_690">#REF!</definedName>
    <definedName name="F_14_720" localSheetId="8">#REF!</definedName>
    <definedName name="F_14_720" localSheetId="11">#REF!</definedName>
    <definedName name="F_14_720" localSheetId="6">#REF!</definedName>
    <definedName name="F_14_720">#REF!</definedName>
    <definedName name="F_14_90" localSheetId="8">#REF!</definedName>
    <definedName name="F_14_90" localSheetId="11">#REF!</definedName>
    <definedName name="F_14_90" localSheetId="6">#REF!</definedName>
    <definedName name="F_14_90">#REF!</definedName>
    <definedName name="F_15_120" localSheetId="8">#REF!</definedName>
    <definedName name="F_15_120" localSheetId="11">#REF!</definedName>
    <definedName name="F_15_120" localSheetId="6">#REF!</definedName>
    <definedName name="F_15_120">#REF!</definedName>
    <definedName name="F_15_150" localSheetId="8">#REF!</definedName>
    <definedName name="F_15_150" localSheetId="11">#REF!</definedName>
    <definedName name="F_15_150" localSheetId="6">#REF!</definedName>
    <definedName name="F_15_150">#REF!</definedName>
    <definedName name="F_15_180" localSheetId="8">#REF!</definedName>
    <definedName name="F_15_180" localSheetId="11">#REF!</definedName>
    <definedName name="F_15_180" localSheetId="6">#REF!</definedName>
    <definedName name="F_15_180">#REF!</definedName>
    <definedName name="F_15_210" localSheetId="8">#REF!</definedName>
    <definedName name="F_15_210" localSheetId="11">#REF!</definedName>
    <definedName name="F_15_210" localSheetId="6">#REF!</definedName>
    <definedName name="F_15_210">#REF!</definedName>
    <definedName name="F_15_240" localSheetId="8">#REF!</definedName>
    <definedName name="F_15_240" localSheetId="11">#REF!</definedName>
    <definedName name="F_15_240" localSheetId="6">#REF!</definedName>
    <definedName name="F_15_240">#REF!</definedName>
    <definedName name="F_15_270" localSheetId="8">#REF!</definedName>
    <definedName name="F_15_270" localSheetId="11">#REF!</definedName>
    <definedName name="F_15_270" localSheetId="6">#REF!</definedName>
    <definedName name="F_15_270">#REF!</definedName>
    <definedName name="F_15_30" localSheetId="8">#REF!</definedName>
    <definedName name="F_15_30" localSheetId="11">#REF!</definedName>
    <definedName name="F_15_30" localSheetId="6">#REF!</definedName>
    <definedName name="F_15_30">#REF!</definedName>
    <definedName name="F_15_300" localSheetId="8">#REF!</definedName>
    <definedName name="F_15_300" localSheetId="11">#REF!</definedName>
    <definedName name="F_15_300" localSheetId="6">#REF!</definedName>
    <definedName name="F_15_300">#REF!</definedName>
    <definedName name="F_15_330" localSheetId="8">#REF!</definedName>
    <definedName name="F_15_330" localSheetId="11">#REF!</definedName>
    <definedName name="F_15_330" localSheetId="6">#REF!</definedName>
    <definedName name="F_15_330">#REF!</definedName>
    <definedName name="F_15_360" localSheetId="8">#REF!</definedName>
    <definedName name="F_15_360" localSheetId="11">#REF!</definedName>
    <definedName name="F_15_360" localSheetId="6">#REF!</definedName>
    <definedName name="F_15_360">#REF!</definedName>
    <definedName name="F_15_390" localSheetId="8">#REF!</definedName>
    <definedName name="F_15_390" localSheetId="11">#REF!</definedName>
    <definedName name="F_15_390" localSheetId="6">#REF!</definedName>
    <definedName name="F_15_390">#REF!</definedName>
    <definedName name="F_15_420" localSheetId="8">#REF!</definedName>
    <definedName name="F_15_420" localSheetId="11">#REF!</definedName>
    <definedName name="F_15_420" localSheetId="6">#REF!</definedName>
    <definedName name="F_15_420">#REF!</definedName>
    <definedName name="F_15_450" localSheetId="8">#REF!</definedName>
    <definedName name="F_15_450" localSheetId="11">#REF!</definedName>
    <definedName name="F_15_450" localSheetId="6">#REF!</definedName>
    <definedName name="F_15_450">#REF!</definedName>
    <definedName name="F_15_480" localSheetId="8">#REF!</definedName>
    <definedName name="F_15_480" localSheetId="11">#REF!</definedName>
    <definedName name="F_15_480" localSheetId="6">#REF!</definedName>
    <definedName name="F_15_480">#REF!</definedName>
    <definedName name="F_15_510" localSheetId="8">#REF!</definedName>
    <definedName name="F_15_510" localSheetId="11">#REF!</definedName>
    <definedName name="F_15_510" localSheetId="6">#REF!</definedName>
    <definedName name="F_15_510">#REF!</definedName>
    <definedName name="F_15_540" localSheetId="8">#REF!</definedName>
    <definedName name="F_15_540" localSheetId="11">#REF!</definedName>
    <definedName name="F_15_540" localSheetId="6">#REF!</definedName>
    <definedName name="F_15_540">#REF!</definedName>
    <definedName name="F_15_570" localSheetId="8">#REF!</definedName>
    <definedName name="F_15_570" localSheetId="11">#REF!</definedName>
    <definedName name="F_15_570" localSheetId="6">#REF!</definedName>
    <definedName name="F_15_570">#REF!</definedName>
    <definedName name="F_15_60" localSheetId="8">#REF!</definedName>
    <definedName name="F_15_60" localSheetId="11">#REF!</definedName>
    <definedName name="F_15_60" localSheetId="6">#REF!</definedName>
    <definedName name="F_15_60">#REF!</definedName>
    <definedName name="F_15_600" localSheetId="8">#REF!</definedName>
    <definedName name="F_15_600" localSheetId="11">#REF!</definedName>
    <definedName name="F_15_600" localSheetId="6">#REF!</definedName>
    <definedName name="F_15_600">#REF!</definedName>
    <definedName name="F_15_630" localSheetId="8">#REF!</definedName>
    <definedName name="F_15_630" localSheetId="11">#REF!</definedName>
    <definedName name="F_15_630" localSheetId="6">#REF!</definedName>
    <definedName name="F_15_630">#REF!</definedName>
    <definedName name="F_15_660" localSheetId="8">#REF!</definedName>
    <definedName name="F_15_660" localSheetId="11">#REF!</definedName>
    <definedName name="F_15_660" localSheetId="6">#REF!</definedName>
    <definedName name="F_15_660">#REF!</definedName>
    <definedName name="F_15_690" localSheetId="8">#REF!</definedName>
    <definedName name="F_15_690" localSheetId="11">#REF!</definedName>
    <definedName name="F_15_690" localSheetId="6">#REF!</definedName>
    <definedName name="F_15_690">#REF!</definedName>
    <definedName name="F_15_720" localSheetId="8">#REF!</definedName>
    <definedName name="F_15_720" localSheetId="11">#REF!</definedName>
    <definedName name="F_15_720" localSheetId="6">#REF!</definedName>
    <definedName name="F_15_720">#REF!</definedName>
    <definedName name="F_15_90" localSheetId="8">#REF!</definedName>
    <definedName name="F_15_90" localSheetId="11">#REF!</definedName>
    <definedName name="F_15_90" localSheetId="6">#REF!</definedName>
    <definedName name="F_15_90">#REF!</definedName>
    <definedName name="FA" localSheetId="8">#REF!</definedName>
    <definedName name="FA" localSheetId="11">#REF!</definedName>
    <definedName name="FA" localSheetId="6">#REF!</definedName>
    <definedName name="FA">#REF!</definedName>
    <definedName name="FABRICIO" localSheetId="8">#REF!</definedName>
    <definedName name="FABRICIO" localSheetId="11">#REF!</definedName>
    <definedName name="FABRICIO" localSheetId="6">#REF!</definedName>
    <definedName name="FABRICIO">#REF!</definedName>
    <definedName name="Faixa" localSheetId="8">#REF!</definedName>
    <definedName name="Faixa" localSheetId="11">#REF!</definedName>
    <definedName name="Faixa" localSheetId="6">#REF!</definedName>
    <definedName name="Faixa">#REF!</definedName>
    <definedName name="Faixa_1" localSheetId="8">#REF!</definedName>
    <definedName name="Faixa_1" localSheetId="11">#REF!</definedName>
    <definedName name="Faixa_1" localSheetId="6">#REF!</definedName>
    <definedName name="Faixa_1">#REF!</definedName>
    <definedName name="Faixa_3" localSheetId="8">#REF!</definedName>
    <definedName name="Faixa_3" localSheetId="11">#REF!</definedName>
    <definedName name="Faixa_3" localSheetId="6">#REF!</definedName>
    <definedName name="Faixa_3">#REF!</definedName>
    <definedName name="Faixa_4" localSheetId="8">#REF!</definedName>
    <definedName name="Faixa_4" localSheetId="11">#REF!</definedName>
    <definedName name="Faixa_4" localSheetId="6">#REF!</definedName>
    <definedName name="Faixa_4">#REF!</definedName>
    <definedName name="Faixa_5" localSheetId="8">#REF!</definedName>
    <definedName name="Faixa_5" localSheetId="11">#REF!</definedName>
    <definedName name="Faixa_5" localSheetId="6">#REF!</definedName>
    <definedName name="Faixa_5">#REF!</definedName>
    <definedName name="Faixaa" localSheetId="8">#REF!</definedName>
    <definedName name="Faixaa" localSheetId="11">#REF!</definedName>
    <definedName name="Faixaa" localSheetId="6">#REF!</definedName>
    <definedName name="Faixaa">#REF!</definedName>
    <definedName name="FAL" localSheetId="8">#REF!</definedName>
    <definedName name="FAL" localSheetId="11">#REF!</definedName>
    <definedName name="FAL" localSheetId="6">#REF!</definedName>
    <definedName name="FAL">#REF!</definedName>
    <definedName name="FASDFA" localSheetId="8">#REF!</definedName>
    <definedName name="FASDFA" localSheetId="11">#REF!</definedName>
    <definedName name="FASDFA" localSheetId="6">#REF!</definedName>
    <definedName name="FASDFA">#REF!</definedName>
    <definedName name="Fase_07" localSheetId="8">#REF!</definedName>
    <definedName name="Fase_07" localSheetId="11">#REF!</definedName>
    <definedName name="Fase_07" localSheetId="6">#REF!</definedName>
    <definedName name="Fase_07">#REF!</definedName>
    <definedName name="FATOR" localSheetId="8">#REF!</definedName>
    <definedName name="FATOR" localSheetId="11">#REF!</definedName>
    <definedName name="FATOR" localSheetId="6">#REF!</definedName>
    <definedName name="FATOR">#REF!</definedName>
    <definedName name="FATOR_K" localSheetId="8">#REF!</definedName>
    <definedName name="FATOR_K" localSheetId="11">#REF!</definedName>
    <definedName name="FATOR_K" localSheetId="6">#REF!</definedName>
    <definedName name="FATOR_K">#REF!</definedName>
    <definedName name="FATOR2" localSheetId="8">#REF!</definedName>
    <definedName name="FATOR2" localSheetId="11">#REF!</definedName>
    <definedName name="FATOR2" localSheetId="6">#REF!</definedName>
    <definedName name="FATOR2">#REF!</definedName>
    <definedName name="FATOR3" localSheetId="8">#REF!</definedName>
    <definedName name="FATOR3" localSheetId="11">#REF!</definedName>
    <definedName name="FATOR3" localSheetId="6">#REF!</definedName>
    <definedName name="FATOR3">#REF!</definedName>
    <definedName name="FATOR4" localSheetId="8">#REF!</definedName>
    <definedName name="FATOR4" localSheetId="11">#REF!</definedName>
    <definedName name="FATOR4" localSheetId="6">#REF!</definedName>
    <definedName name="FATOR4">#REF!</definedName>
    <definedName name="FatSabadoOut" localSheetId="8">#REF!</definedName>
    <definedName name="FatSabadoOut" localSheetId="11">#REF!</definedName>
    <definedName name="FatSabadoOut" localSheetId="6">#REF!</definedName>
    <definedName name="FatSabadoOut">#REF!</definedName>
    <definedName name="FatSextaOut" localSheetId="8">#REF!</definedName>
    <definedName name="FatSextaOut" localSheetId="11">#REF!</definedName>
    <definedName name="FatSextaOut" localSheetId="6">#REF!</definedName>
    <definedName name="FatSextaOut">#REF!</definedName>
    <definedName name="FATURAS2002" localSheetId="8">#REF!</definedName>
    <definedName name="FATURAS2002" localSheetId="11">#REF!</definedName>
    <definedName name="FATURAS2002" localSheetId="6">#REF!</definedName>
    <definedName name="FATURAS2002">#REF!</definedName>
    <definedName name="FATURAS20022" localSheetId="8">#REF!</definedName>
    <definedName name="FATURAS20022" localSheetId="11">#REF!</definedName>
    <definedName name="FATURAS20022" localSheetId="6">#REF!</definedName>
    <definedName name="FATURAS20022">#REF!</definedName>
    <definedName name="fc1a" localSheetId="8">#REF!</definedName>
    <definedName name="fc1a" localSheetId="11">#REF!</definedName>
    <definedName name="fc1a" localSheetId="6">#REF!</definedName>
    <definedName name="fc1a">#REF!</definedName>
    <definedName name="fc1a_10" localSheetId="8">#REF!</definedName>
    <definedName name="fc1a_10" localSheetId="11">#REF!</definedName>
    <definedName name="fc1a_10" localSheetId="6">#REF!</definedName>
    <definedName name="fc1a_10">#REF!</definedName>
    <definedName name="fc1a_11" localSheetId="8">#REF!</definedName>
    <definedName name="fc1a_11" localSheetId="11">#REF!</definedName>
    <definedName name="fc1a_11" localSheetId="6">#REF!</definedName>
    <definedName name="fc1a_11">#REF!</definedName>
    <definedName name="fc1a_12" localSheetId="8">#REF!</definedName>
    <definedName name="fc1a_12" localSheetId="11">#REF!</definedName>
    <definedName name="fc1a_12" localSheetId="6">#REF!</definedName>
    <definedName name="fc1a_12">#REF!</definedName>
    <definedName name="fc1a_13" localSheetId="8">#REF!</definedName>
    <definedName name="fc1a_13" localSheetId="11">#REF!</definedName>
    <definedName name="fc1a_13" localSheetId="6">#REF!</definedName>
    <definedName name="fc1a_13">#REF!</definedName>
    <definedName name="fc1a_14" localSheetId="8">#REF!</definedName>
    <definedName name="fc1a_14" localSheetId="11">#REF!</definedName>
    <definedName name="fc1a_14" localSheetId="6">#REF!</definedName>
    <definedName name="fc1a_14">#REF!</definedName>
    <definedName name="fc1a_15" localSheetId="8">#REF!</definedName>
    <definedName name="fc1a_15" localSheetId="11">#REF!</definedName>
    <definedName name="fc1a_15" localSheetId="6">#REF!</definedName>
    <definedName name="fc1a_15">#REF!</definedName>
    <definedName name="fc1a_16" localSheetId="8">#REF!</definedName>
    <definedName name="fc1a_16" localSheetId="11">#REF!</definedName>
    <definedName name="fc1a_16" localSheetId="6">#REF!</definedName>
    <definedName name="fc1a_16">#REF!</definedName>
    <definedName name="fc1a_17" localSheetId="8">#REF!</definedName>
    <definedName name="fc1a_17" localSheetId="11">#REF!</definedName>
    <definedName name="fc1a_17" localSheetId="6">#REF!</definedName>
    <definedName name="fc1a_17">#REF!</definedName>
    <definedName name="fc1a_18" localSheetId="8">#REF!</definedName>
    <definedName name="fc1a_18" localSheetId="11">#REF!</definedName>
    <definedName name="fc1a_18" localSheetId="6">#REF!</definedName>
    <definedName name="fc1a_18">#REF!</definedName>
    <definedName name="fc1a_5" localSheetId="8">#REF!</definedName>
    <definedName name="fc1a_5" localSheetId="11">#REF!</definedName>
    <definedName name="fc1a_5" localSheetId="6">#REF!</definedName>
    <definedName name="fc1a_5">#REF!</definedName>
    <definedName name="fc1a_6" localSheetId="8">#REF!</definedName>
    <definedName name="fc1a_6" localSheetId="11">#REF!</definedName>
    <definedName name="fc1a_6" localSheetId="6">#REF!</definedName>
    <definedName name="fc1a_6">#REF!</definedName>
    <definedName name="fc1a_7" localSheetId="8">#REF!</definedName>
    <definedName name="fc1a_7" localSheetId="11">#REF!</definedName>
    <definedName name="fc1a_7" localSheetId="6">#REF!</definedName>
    <definedName name="fc1a_7">#REF!</definedName>
    <definedName name="fc1a_8" localSheetId="8">#REF!</definedName>
    <definedName name="fc1a_8" localSheetId="11">#REF!</definedName>
    <definedName name="fc1a_8" localSheetId="6">#REF!</definedName>
    <definedName name="fc1a_8">#REF!</definedName>
    <definedName name="fc1a_9" localSheetId="8">#REF!</definedName>
    <definedName name="fc1a_9" localSheetId="11">#REF!</definedName>
    <definedName name="fc1a_9" localSheetId="6">#REF!</definedName>
    <definedName name="fc1a_9">#REF!</definedName>
    <definedName name="FC2A" localSheetId="8">#REF!</definedName>
    <definedName name="FC2A" localSheetId="11">#REF!</definedName>
    <definedName name="FC2A" localSheetId="6">#REF!</definedName>
    <definedName name="FC2A">#REF!</definedName>
    <definedName name="FC2A_10" localSheetId="8">#REF!</definedName>
    <definedName name="FC2A_10" localSheetId="11">#REF!</definedName>
    <definedName name="FC2A_10" localSheetId="6">#REF!</definedName>
    <definedName name="FC2A_10">#REF!</definedName>
    <definedName name="FC2A_11" localSheetId="8">#REF!</definedName>
    <definedName name="FC2A_11" localSheetId="11">#REF!</definedName>
    <definedName name="FC2A_11" localSheetId="6">#REF!</definedName>
    <definedName name="FC2A_11">#REF!</definedName>
    <definedName name="FC2A_12" localSheetId="8">#REF!</definedName>
    <definedName name="FC2A_12" localSheetId="11">#REF!</definedName>
    <definedName name="FC2A_12" localSheetId="6">#REF!</definedName>
    <definedName name="FC2A_12">#REF!</definedName>
    <definedName name="FC2A_13" localSheetId="8">#REF!</definedName>
    <definedName name="FC2A_13" localSheetId="11">#REF!</definedName>
    <definedName name="FC2A_13" localSheetId="6">#REF!</definedName>
    <definedName name="FC2A_13">#REF!</definedName>
    <definedName name="FC2A_14" localSheetId="8">#REF!</definedName>
    <definedName name="FC2A_14" localSheetId="11">#REF!</definedName>
    <definedName name="FC2A_14" localSheetId="6">#REF!</definedName>
    <definedName name="FC2A_14">#REF!</definedName>
    <definedName name="FC2A_15" localSheetId="8">#REF!</definedName>
    <definedName name="FC2A_15" localSheetId="11">#REF!</definedName>
    <definedName name="FC2A_15" localSheetId="6">#REF!</definedName>
    <definedName name="FC2A_15">#REF!</definedName>
    <definedName name="FC2A_16" localSheetId="8">#REF!</definedName>
    <definedName name="FC2A_16" localSheetId="11">#REF!</definedName>
    <definedName name="FC2A_16" localSheetId="6">#REF!</definedName>
    <definedName name="FC2A_16">#REF!</definedName>
    <definedName name="FC2A_17" localSheetId="8">#REF!</definedName>
    <definedName name="FC2A_17" localSheetId="11">#REF!</definedName>
    <definedName name="FC2A_17" localSheetId="6">#REF!</definedName>
    <definedName name="FC2A_17">#REF!</definedName>
    <definedName name="FC2A_18" localSheetId="8">#REF!</definedName>
    <definedName name="FC2A_18" localSheetId="11">#REF!</definedName>
    <definedName name="FC2A_18" localSheetId="6">#REF!</definedName>
    <definedName name="FC2A_18">#REF!</definedName>
    <definedName name="FC2A_5" localSheetId="8">#REF!</definedName>
    <definedName name="FC2A_5" localSheetId="11">#REF!</definedName>
    <definedName name="FC2A_5" localSheetId="6">#REF!</definedName>
    <definedName name="FC2A_5">#REF!</definedName>
    <definedName name="FC2A_6" localSheetId="8">#REF!</definedName>
    <definedName name="FC2A_6" localSheetId="11">#REF!</definedName>
    <definedName name="FC2A_6" localSheetId="6">#REF!</definedName>
    <definedName name="FC2A_6">#REF!</definedName>
    <definedName name="FC2A_7" localSheetId="8">#REF!</definedName>
    <definedName name="FC2A_7" localSheetId="11">#REF!</definedName>
    <definedName name="FC2A_7" localSheetId="6">#REF!</definedName>
    <definedName name="FC2A_7">#REF!</definedName>
    <definedName name="FC2A_8" localSheetId="8">#REF!</definedName>
    <definedName name="FC2A_8" localSheetId="11">#REF!</definedName>
    <definedName name="FC2A_8" localSheetId="6">#REF!</definedName>
    <definedName name="FC2A_8">#REF!</definedName>
    <definedName name="FC2A_9" localSheetId="8">#REF!</definedName>
    <definedName name="FC2A_9" localSheetId="11">#REF!</definedName>
    <definedName name="FC2A_9" localSheetId="6">#REF!</definedName>
    <definedName name="FC2A_9">#REF!</definedName>
    <definedName name="FC3A" localSheetId="8">#REF!</definedName>
    <definedName name="FC3A" localSheetId="11">#REF!</definedName>
    <definedName name="FC3A" localSheetId="6">#REF!</definedName>
    <definedName name="FC3A">#REF!</definedName>
    <definedName name="FC3A_10" localSheetId="8">#REF!</definedName>
    <definedName name="FC3A_10" localSheetId="11">#REF!</definedName>
    <definedName name="FC3A_10" localSheetId="6">#REF!</definedName>
    <definedName name="FC3A_10">#REF!</definedName>
    <definedName name="FC3A_11" localSheetId="8">#REF!</definedName>
    <definedName name="FC3A_11" localSheetId="11">#REF!</definedName>
    <definedName name="FC3A_11" localSheetId="6">#REF!</definedName>
    <definedName name="FC3A_11">#REF!</definedName>
    <definedName name="FC3A_12" localSheetId="8">#REF!</definedName>
    <definedName name="FC3A_12" localSheetId="11">#REF!</definedName>
    <definedName name="FC3A_12" localSheetId="6">#REF!</definedName>
    <definedName name="FC3A_12">#REF!</definedName>
    <definedName name="FC3A_13" localSheetId="8">#REF!</definedName>
    <definedName name="FC3A_13" localSheetId="11">#REF!</definedName>
    <definedName name="FC3A_13" localSheetId="6">#REF!</definedName>
    <definedName name="FC3A_13">#REF!</definedName>
    <definedName name="FC3A_14" localSheetId="8">#REF!</definedName>
    <definedName name="FC3A_14" localSheetId="11">#REF!</definedName>
    <definedName name="FC3A_14" localSheetId="6">#REF!</definedName>
    <definedName name="FC3A_14">#REF!</definedName>
    <definedName name="FC3A_15" localSheetId="8">#REF!</definedName>
    <definedName name="FC3A_15" localSheetId="11">#REF!</definedName>
    <definedName name="FC3A_15" localSheetId="6">#REF!</definedName>
    <definedName name="FC3A_15">#REF!</definedName>
    <definedName name="FC3A_16" localSheetId="8">#REF!</definedName>
    <definedName name="FC3A_16" localSheetId="11">#REF!</definedName>
    <definedName name="FC3A_16" localSheetId="6">#REF!</definedName>
    <definedName name="FC3A_16">#REF!</definedName>
    <definedName name="FC3A_17" localSheetId="8">#REF!</definedName>
    <definedName name="FC3A_17" localSheetId="11">#REF!</definedName>
    <definedName name="FC3A_17" localSheetId="6">#REF!</definedName>
    <definedName name="FC3A_17">#REF!</definedName>
    <definedName name="FC3A_18" localSheetId="8">#REF!</definedName>
    <definedName name="FC3A_18" localSheetId="11">#REF!</definedName>
    <definedName name="FC3A_18" localSheetId="6">#REF!</definedName>
    <definedName name="FC3A_18">#REF!</definedName>
    <definedName name="FC3A_5" localSheetId="8">#REF!</definedName>
    <definedName name="FC3A_5" localSheetId="11">#REF!</definedName>
    <definedName name="FC3A_5" localSheetId="6">#REF!</definedName>
    <definedName name="FC3A_5">#REF!</definedName>
    <definedName name="FC3A_6" localSheetId="8">#REF!</definedName>
    <definedName name="FC3A_6" localSheetId="11">#REF!</definedName>
    <definedName name="FC3A_6" localSheetId="6">#REF!</definedName>
    <definedName name="FC3A_6">#REF!</definedName>
    <definedName name="FC3A_7" localSheetId="8">#REF!</definedName>
    <definedName name="FC3A_7" localSheetId="11">#REF!</definedName>
    <definedName name="FC3A_7" localSheetId="6">#REF!</definedName>
    <definedName name="FC3A_7">#REF!</definedName>
    <definedName name="FC3A_8" localSheetId="8">#REF!</definedName>
    <definedName name="FC3A_8" localSheetId="11">#REF!</definedName>
    <definedName name="FC3A_8" localSheetId="6">#REF!</definedName>
    <definedName name="FC3A_8">#REF!</definedName>
    <definedName name="FC3A_9" localSheetId="8">#REF!</definedName>
    <definedName name="FC3A_9" localSheetId="11">#REF!</definedName>
    <definedName name="FC3A_9" localSheetId="6">#REF!</definedName>
    <definedName name="FC3A_9">#REF!</definedName>
    <definedName name="Fd" localSheetId="8">#REF!</definedName>
    <definedName name="Fd" localSheetId="11">#REF!</definedName>
    <definedName name="Fd" localSheetId="6">#REF!</definedName>
    <definedName name="Fd">#REF!</definedName>
    <definedName name="fdf" localSheetId="10">{#N/A,#N/A,FALSE,"MO (2)"}</definedName>
    <definedName name="fdf" localSheetId="8">{#N/A,#N/A,FALSE,"MO (2)"}</definedName>
    <definedName name="fdf" localSheetId="11">{#N/A,#N/A,FALSE,"MO (2)"}</definedName>
    <definedName name="fdf" localSheetId="9">{#N/A,#N/A,FALSE,"MO (2)"}</definedName>
    <definedName name="fdf" localSheetId="6">{#N/A,#N/A,FALSE,"MO (2)"}</definedName>
    <definedName name="fdf">{#N/A,#N/A,FALSE,"MO (2)"}</definedName>
    <definedName name="FDF_10" localSheetId="8">#REF!</definedName>
    <definedName name="FDF_10" localSheetId="11">#REF!</definedName>
    <definedName name="FDF_10" localSheetId="6">#REF!</definedName>
    <definedName name="FDF_10">#REF!</definedName>
    <definedName name="FDF_11" localSheetId="8">#REF!</definedName>
    <definedName name="FDF_11" localSheetId="11">#REF!</definedName>
    <definedName name="FDF_11" localSheetId="6">#REF!</definedName>
    <definedName name="FDF_11">#REF!</definedName>
    <definedName name="FDF_12" localSheetId="8">#REF!</definedName>
    <definedName name="FDF_12" localSheetId="11">#REF!</definedName>
    <definedName name="FDF_12" localSheetId="6">#REF!</definedName>
    <definedName name="FDF_12">#REF!</definedName>
    <definedName name="FDF_13" localSheetId="8">#REF!</definedName>
    <definedName name="FDF_13" localSheetId="11">#REF!</definedName>
    <definedName name="FDF_13" localSheetId="6">#REF!</definedName>
    <definedName name="FDF_13">#REF!</definedName>
    <definedName name="FDF_14" localSheetId="8">#REF!</definedName>
    <definedName name="FDF_14" localSheetId="11">#REF!</definedName>
    <definedName name="FDF_14" localSheetId="6">#REF!</definedName>
    <definedName name="FDF_14">#REF!</definedName>
    <definedName name="FDF_15" localSheetId="8">#REF!</definedName>
    <definedName name="FDF_15" localSheetId="11">#REF!</definedName>
    <definedName name="FDF_15" localSheetId="6">#REF!</definedName>
    <definedName name="FDF_15">#REF!</definedName>
    <definedName name="FDF_16" localSheetId="8">#REF!</definedName>
    <definedName name="FDF_16" localSheetId="11">#REF!</definedName>
    <definedName name="FDF_16" localSheetId="6">#REF!</definedName>
    <definedName name="FDF_16">#REF!</definedName>
    <definedName name="FDF_17" localSheetId="8">#REF!</definedName>
    <definedName name="FDF_17" localSheetId="11">#REF!</definedName>
    <definedName name="FDF_17" localSheetId="6">#REF!</definedName>
    <definedName name="FDF_17">#REF!</definedName>
    <definedName name="FDF_18" localSheetId="8">#REF!</definedName>
    <definedName name="FDF_18" localSheetId="11">#REF!</definedName>
    <definedName name="FDF_18" localSheetId="6">#REF!</definedName>
    <definedName name="FDF_18">#REF!</definedName>
    <definedName name="FDF_2" localSheetId="8">#REF!</definedName>
    <definedName name="FDF_2" localSheetId="11">#REF!</definedName>
    <definedName name="FDF_2" localSheetId="6">#REF!</definedName>
    <definedName name="FDF_2">#REF!</definedName>
    <definedName name="FDF_5" localSheetId="8">#REF!</definedName>
    <definedName name="FDF_5" localSheetId="11">#REF!</definedName>
    <definedName name="FDF_5" localSheetId="6">#REF!</definedName>
    <definedName name="FDF_5">#REF!</definedName>
    <definedName name="FDF_6" localSheetId="8">#REF!</definedName>
    <definedName name="FDF_6" localSheetId="11">#REF!</definedName>
    <definedName name="FDF_6" localSheetId="6">#REF!</definedName>
    <definedName name="FDF_6">#REF!</definedName>
    <definedName name="FDF_7" localSheetId="8">#REF!</definedName>
    <definedName name="FDF_7" localSheetId="11">#REF!</definedName>
    <definedName name="FDF_7" localSheetId="6">#REF!</definedName>
    <definedName name="FDF_7">#REF!</definedName>
    <definedName name="FDF_8" localSheetId="8">#REF!</definedName>
    <definedName name="FDF_8" localSheetId="11">#REF!</definedName>
    <definedName name="FDF_8" localSheetId="6">#REF!</definedName>
    <definedName name="FDF_8">#REF!</definedName>
    <definedName name="FDF_9" localSheetId="8">#REF!</definedName>
    <definedName name="FDF_9" localSheetId="11">#REF!</definedName>
    <definedName name="FDF_9" localSheetId="6">#REF!</definedName>
    <definedName name="FDF_9">#REF!</definedName>
    <definedName name="fdfd" localSheetId="10">#REF!</definedName>
    <definedName name="fdfd" localSheetId="8">#REF!</definedName>
    <definedName name="fdfd" localSheetId="11">#REF!</definedName>
    <definedName name="fdfd" localSheetId="9">{#N/A,#N/A,FALSE,"MO (2)"}</definedName>
    <definedName name="fdfd" localSheetId="6">{#N/A,#N/A,FALSE,"MO (2)"}</definedName>
    <definedName name="fdfd">#REF!</definedName>
    <definedName name="FDFGS" localSheetId="8">#REF!</definedName>
    <definedName name="FDFGS" localSheetId="11">#REF!</definedName>
    <definedName name="FDFGS" localSheetId="6">#REF!</definedName>
    <definedName name="FDFGS">#REF!</definedName>
    <definedName name="FDFSDFFW" localSheetId="8">#REF!</definedName>
    <definedName name="FDFSDFFW" localSheetId="11">#REF!</definedName>
    <definedName name="FDFSDFFW" localSheetId="6">#REF!</definedName>
    <definedName name="FDFSDFFW">#REF!</definedName>
    <definedName name="FDGD" localSheetId="8">#REF!</definedName>
    <definedName name="FDGD" localSheetId="11">#REF!</definedName>
    <definedName name="FDGD" localSheetId="6">#REF!</definedName>
    <definedName name="FDGD">#REF!</definedName>
    <definedName name="fdsafe" localSheetId="8">#REF!</definedName>
    <definedName name="fdsafe" localSheetId="11">#REF!</definedName>
    <definedName name="fdsafe" localSheetId="6">#REF!</definedName>
    <definedName name="fdsafe">#REF!</definedName>
    <definedName name="FE" localSheetId="8">#REF!</definedName>
    <definedName name="FE" localSheetId="11">#REF!</definedName>
    <definedName name="FE" localSheetId="6">#REF!</definedName>
    <definedName name="FE">#REF!</definedName>
    <definedName name="FERE" localSheetId="8">#REF!</definedName>
    <definedName name="FERE" localSheetId="11">#REF!</definedName>
    <definedName name="FERE" localSheetId="6">#REF!</definedName>
    <definedName name="FERE">#REF!</definedName>
    <definedName name="fernanda" localSheetId="8">#REF!</definedName>
    <definedName name="fernanda" localSheetId="11">#REF!</definedName>
    <definedName name="fernanda" localSheetId="6">#REF!</definedName>
    <definedName name="fernanda">#REF!</definedName>
    <definedName name="fernando" localSheetId="8">#REF!</definedName>
    <definedName name="fernando" localSheetId="11">#REF!</definedName>
    <definedName name="fernando" localSheetId="6">#REF!</definedName>
    <definedName name="fernando">#REF!</definedName>
    <definedName name="ferro" localSheetId="10">{#N/A,#N/A,FALSE,"MO (2)"}</definedName>
    <definedName name="ferro" localSheetId="8">{#N/A,#N/A,FALSE,"MO (2)"}</definedName>
    <definedName name="ferro" localSheetId="11">{#N/A,#N/A,FALSE,"MO (2)"}</definedName>
    <definedName name="ferro" localSheetId="9">{#N/A,#N/A,FALSE,"MO (2)"}</definedName>
    <definedName name="ferro" localSheetId="6">{#N/A,#N/A,FALSE,"MO (2)"}</definedName>
    <definedName name="ferro">{#N/A,#N/A,FALSE,"MO (2)"}</definedName>
    <definedName name="Ferro_CA60" localSheetId="8">#REF!</definedName>
    <definedName name="Ferro_CA60" localSheetId="11">#REF!</definedName>
    <definedName name="Ferro_CA60" localSheetId="6">#REF!</definedName>
    <definedName name="Ferro_CA60">#REF!</definedName>
    <definedName name="FEV" localSheetId="8">#REF!</definedName>
    <definedName name="FEV" localSheetId="11">#REF!</definedName>
    <definedName name="FEV" localSheetId="6">#REF!</definedName>
    <definedName name="FEV">#REF!</definedName>
    <definedName name="FEVA" localSheetId="8">#REF!</definedName>
    <definedName name="FEVA" localSheetId="11">#REF!</definedName>
    <definedName name="FEVA" localSheetId="6">#REF!</definedName>
    <definedName name="FEVA">#REF!</definedName>
    <definedName name="FEVERE" localSheetId="8">#REF!</definedName>
    <definedName name="FEVERE" localSheetId="11">#REF!</definedName>
    <definedName name="FEVERE" localSheetId="6">#REF!</definedName>
    <definedName name="FEVERE">#REF!</definedName>
    <definedName name="FF" localSheetId="8">#REF!</definedName>
    <definedName name="FF" localSheetId="11">#REF!</definedName>
    <definedName name="FF" localSheetId="6">#REF!</definedName>
    <definedName name="FF">#REF!</definedName>
    <definedName name="FFDSA" localSheetId="8">#REF!</definedName>
    <definedName name="FFDSA" localSheetId="11">#REF!</definedName>
    <definedName name="FFDSA" localSheetId="6">#REF!</definedName>
    <definedName name="FFDSA">#REF!</definedName>
    <definedName name="FFF" localSheetId="8">#REF!</definedName>
    <definedName name="FFF" localSheetId="11">#REF!</definedName>
    <definedName name="FFF" localSheetId="6">#REF!</definedName>
    <definedName name="FFF">#REF!</definedName>
    <definedName name="fffffffffffff" localSheetId="8">#REF!</definedName>
    <definedName name="fffffffffffff" localSheetId="11">#REF!</definedName>
    <definedName name="fffffffffffff" localSheetId="6">#REF!</definedName>
    <definedName name="fffffffffffff">#REF!</definedName>
    <definedName name="fffffffffffffff" localSheetId="8">#REF!</definedName>
    <definedName name="fffffffffffffff" localSheetId="11">#REF!</definedName>
    <definedName name="fffffffffffffff" localSheetId="6">#REF!</definedName>
    <definedName name="fffffffffffffff">#REF!</definedName>
    <definedName name="fffg" localSheetId="8">#REF!</definedName>
    <definedName name="fffg" localSheetId="11">#REF!</definedName>
    <definedName name="fffg" localSheetId="6">#REF!</definedName>
    <definedName name="fffg">#REF!</definedName>
    <definedName name="FFVGVBSDAFD" localSheetId="8">#REF!</definedName>
    <definedName name="FFVGVBSDAFD" localSheetId="11">#REF!</definedName>
    <definedName name="FFVGVBSDAFD" localSheetId="6">#REF!</definedName>
    <definedName name="FFVGVBSDAFD">#REF!</definedName>
    <definedName name="fgdfgdfg" localSheetId="8">#REF!</definedName>
    <definedName name="fgdfgdfg" localSheetId="11">#REF!</definedName>
    <definedName name="fgdfgdfg" localSheetId="6">#REF!</definedName>
    <definedName name="fgdfgdfg">#REF!</definedName>
    <definedName name="fge" localSheetId="8">#REF!</definedName>
    <definedName name="fge" localSheetId="11">#REF!</definedName>
    <definedName name="fge" localSheetId="6">#REF!</definedName>
    <definedName name="fge">#REF!</definedName>
    <definedName name="fgff" localSheetId="8">#REF!</definedName>
    <definedName name="fgff" localSheetId="11">#REF!</definedName>
    <definedName name="fgff" localSheetId="6">#REF!</definedName>
    <definedName name="fgff">#REF!</definedName>
    <definedName name="FGFG" localSheetId="8">#REF!</definedName>
    <definedName name="FGFG" localSheetId="11">#REF!</definedName>
    <definedName name="FGFG" localSheetId="6">#REF!</definedName>
    <definedName name="FGFG">#REF!</definedName>
    <definedName name="FGFGF" localSheetId="8">#REF!</definedName>
    <definedName name="FGFGF" localSheetId="11">#REF!</definedName>
    <definedName name="FGFGF" localSheetId="6">#REF!</definedName>
    <definedName name="FGFGF">#REF!</definedName>
    <definedName name="FGFGF_10" localSheetId="8">#REF!</definedName>
    <definedName name="FGFGF_10" localSheetId="11">#REF!</definedName>
    <definedName name="FGFGF_10" localSheetId="6">#REF!</definedName>
    <definedName name="FGFGF_10">#REF!</definedName>
    <definedName name="FGFGF_11" localSheetId="8">#REF!</definedName>
    <definedName name="FGFGF_11" localSheetId="11">#REF!</definedName>
    <definedName name="FGFGF_11" localSheetId="6">#REF!</definedName>
    <definedName name="FGFGF_11">#REF!</definedName>
    <definedName name="FGFGF_12" localSheetId="8">#REF!</definedName>
    <definedName name="FGFGF_12" localSheetId="11">#REF!</definedName>
    <definedName name="FGFGF_12" localSheetId="6">#REF!</definedName>
    <definedName name="FGFGF_12">#REF!</definedName>
    <definedName name="FGFGF_13" localSheetId="8">#REF!</definedName>
    <definedName name="FGFGF_13" localSheetId="11">#REF!</definedName>
    <definedName name="FGFGF_13" localSheetId="6">#REF!</definedName>
    <definedName name="FGFGF_13">#REF!</definedName>
    <definedName name="FGFGF_14" localSheetId="8">#REF!</definedName>
    <definedName name="FGFGF_14" localSheetId="11">#REF!</definedName>
    <definedName name="FGFGF_14" localSheetId="6">#REF!</definedName>
    <definedName name="FGFGF_14">#REF!</definedName>
    <definedName name="FGFGF_15" localSheetId="8">#REF!</definedName>
    <definedName name="FGFGF_15" localSheetId="11">#REF!</definedName>
    <definedName name="FGFGF_15" localSheetId="6">#REF!</definedName>
    <definedName name="FGFGF_15">#REF!</definedName>
    <definedName name="FGFGF_16" localSheetId="8">#REF!</definedName>
    <definedName name="FGFGF_16" localSheetId="11">#REF!</definedName>
    <definedName name="FGFGF_16" localSheetId="6">#REF!</definedName>
    <definedName name="FGFGF_16">#REF!</definedName>
    <definedName name="FGFGF_17" localSheetId="8">#REF!</definedName>
    <definedName name="FGFGF_17" localSheetId="11">#REF!</definedName>
    <definedName name="FGFGF_17" localSheetId="6">#REF!</definedName>
    <definedName name="FGFGF_17">#REF!</definedName>
    <definedName name="FGFGF_18" localSheetId="8">#REF!</definedName>
    <definedName name="FGFGF_18" localSheetId="11">#REF!</definedName>
    <definedName name="FGFGF_18" localSheetId="6">#REF!</definedName>
    <definedName name="FGFGF_18">#REF!</definedName>
    <definedName name="FGFGF_2" localSheetId="8">#REF!</definedName>
    <definedName name="FGFGF_2" localSheetId="11">#REF!</definedName>
    <definedName name="FGFGF_2" localSheetId="6">#REF!</definedName>
    <definedName name="FGFGF_2">#REF!</definedName>
    <definedName name="FGFGF_5" localSheetId="8">#REF!</definedName>
    <definedName name="FGFGF_5" localSheetId="11">#REF!</definedName>
    <definedName name="FGFGF_5" localSheetId="6">#REF!</definedName>
    <definedName name="FGFGF_5">#REF!</definedName>
    <definedName name="FGFGF_6" localSheetId="8">#REF!</definedName>
    <definedName name="FGFGF_6" localSheetId="11">#REF!</definedName>
    <definedName name="FGFGF_6" localSheetId="6">#REF!</definedName>
    <definedName name="FGFGF_6">#REF!</definedName>
    <definedName name="FGFGF_7" localSheetId="8">#REF!</definedName>
    <definedName name="FGFGF_7" localSheetId="11">#REF!</definedName>
    <definedName name="FGFGF_7" localSheetId="6">#REF!</definedName>
    <definedName name="FGFGF_7">#REF!</definedName>
    <definedName name="FGFGF_8" localSheetId="8">#REF!</definedName>
    <definedName name="FGFGF_8" localSheetId="11">#REF!</definedName>
    <definedName name="FGFGF_8" localSheetId="6">#REF!</definedName>
    <definedName name="FGFGF_8">#REF!</definedName>
    <definedName name="FGFGF_9" localSheetId="8">#REF!</definedName>
    <definedName name="FGFGF_9" localSheetId="11">#REF!</definedName>
    <definedName name="FGFGF_9" localSheetId="6">#REF!</definedName>
    <definedName name="FGFGF_9">#REF!</definedName>
    <definedName name="FGGG" localSheetId="8">#REF!</definedName>
    <definedName name="FGGG" localSheetId="11">#REF!</definedName>
    <definedName name="FGGG" localSheetId="6">#REF!</definedName>
    <definedName name="FGGG">#REF!</definedName>
    <definedName name="fgjfghj" localSheetId="8">#REF!</definedName>
    <definedName name="fgjfghj" localSheetId="11">#REF!</definedName>
    <definedName name="fgjfghj" localSheetId="6">#REF!</definedName>
    <definedName name="fgjfghj">#REF!</definedName>
    <definedName name="fgsagvasdf" localSheetId="8">#REF!</definedName>
    <definedName name="fgsagvasdf" localSheetId="11">#REF!</definedName>
    <definedName name="fgsagvasdf" localSheetId="6">#REF!</definedName>
    <definedName name="fgsagvasdf">#REF!</definedName>
    <definedName name="fgt" localSheetId="8">#REF!</definedName>
    <definedName name="fgt" localSheetId="11">#REF!</definedName>
    <definedName name="fgt" localSheetId="6">#REF!</definedName>
    <definedName name="fgt">#REF!</definedName>
    <definedName name="filtragem" localSheetId="10">{#N/A,#N/A,FALSE,"GERAL";#N/A,#N/A,FALSE,"012-96";#N/A,#N/A,FALSE,"018-96";#N/A,#N/A,FALSE,"027-96";#N/A,#N/A,FALSE,"059-96";#N/A,#N/A,FALSE,"076-96";#N/A,#N/A,FALSE,"019-97";#N/A,#N/A,FALSE,"021-97";#N/A,#N/A,FALSE,"022-97";#N/A,#N/A,FALSE,"028-97"}</definedName>
    <definedName name="filtragem" localSheetId="8">{#N/A,#N/A,FALSE,"GERAL";#N/A,#N/A,FALSE,"012-96";#N/A,#N/A,FALSE,"018-96";#N/A,#N/A,FALSE,"027-96";#N/A,#N/A,FALSE,"059-96";#N/A,#N/A,FALSE,"076-96";#N/A,#N/A,FALSE,"019-97";#N/A,#N/A,FALSE,"021-97";#N/A,#N/A,FALSE,"022-97";#N/A,#N/A,FALSE,"028-97"}</definedName>
    <definedName name="filtragem" localSheetId="11">{#N/A,#N/A,FALSE,"GERAL";#N/A,#N/A,FALSE,"012-96";#N/A,#N/A,FALSE,"018-96";#N/A,#N/A,FALSE,"027-96";#N/A,#N/A,FALSE,"059-96";#N/A,#N/A,FALSE,"076-96";#N/A,#N/A,FALSE,"019-97";#N/A,#N/A,FALSE,"021-97";#N/A,#N/A,FALSE,"022-97";#N/A,#N/A,FALSE,"028-97"}</definedName>
    <definedName name="filtragem" localSheetId="9">{#N/A,#N/A,FALSE,"GERAL";#N/A,#N/A,FALSE,"012-96";#N/A,#N/A,FALSE,"018-96";#N/A,#N/A,FALSE,"027-96";#N/A,#N/A,FALSE,"059-96";#N/A,#N/A,FALSE,"076-96";#N/A,#N/A,FALSE,"019-97";#N/A,#N/A,FALSE,"021-97";#N/A,#N/A,FALSE,"022-97";#N/A,#N/A,FALSE,"028-97"}</definedName>
    <definedName name="filtragem" localSheetId="6">{#N/A,#N/A,FALSE,"GERAL";#N/A,#N/A,FALSE,"012-96";#N/A,#N/A,FALSE,"018-96";#N/A,#N/A,FALSE,"027-96";#N/A,#N/A,FALSE,"059-96";#N/A,#N/A,FALSE,"076-96";#N/A,#N/A,FALSE,"019-97";#N/A,#N/A,FALSE,"021-97";#N/A,#N/A,FALSE,"022-97";#N/A,#N/A,FALSE,"028-97"}</definedName>
    <definedName name="filtragem">{#N/A,#N/A,FALSE,"GERAL";#N/A,#N/A,FALSE,"012-96";#N/A,#N/A,FALSE,"018-96";#N/A,#N/A,FALSE,"027-96";#N/A,#N/A,FALSE,"059-96";#N/A,#N/A,FALSE,"076-96";#N/A,#N/A,FALSE,"019-97";#N/A,#N/A,FALSE,"021-97";#N/A,#N/A,FALSE,"022-97";#N/A,#N/A,FALSE,"028-97"}</definedName>
    <definedName name="Filtro" localSheetId="8">#REF!</definedName>
    <definedName name="Filtro" localSheetId="11">#REF!</definedName>
    <definedName name="Filtro" localSheetId="6">#REF!</definedName>
    <definedName name="Filtro">#REF!</definedName>
    <definedName name="FIM" localSheetId="8">#REF!</definedName>
    <definedName name="FIM" localSheetId="11">#REF!</definedName>
    <definedName name="FIM" localSheetId="6">#REF!</definedName>
    <definedName name="FIM">#REF!</definedName>
    <definedName name="FIM_48" localSheetId="8">#REF!</definedName>
    <definedName name="FIM_48" localSheetId="11">#REF!</definedName>
    <definedName name="FIM_48" localSheetId="6">#REF!</definedName>
    <definedName name="FIM_48">#REF!</definedName>
    <definedName name="fin" localSheetId="8">#REF!</definedName>
    <definedName name="fin" localSheetId="11">#REF!</definedName>
    <definedName name="fin" localSheetId="6">#REF!</definedName>
    <definedName name="fin">#REF!</definedName>
    <definedName name="Finados" localSheetId="8">#REF!</definedName>
    <definedName name="Finados" localSheetId="11">#REF!</definedName>
    <definedName name="Finados" localSheetId="6">#REF!</definedName>
    <definedName name="Finados">#REF!</definedName>
    <definedName name="FINAL" localSheetId="8">#REF!</definedName>
    <definedName name="FINAL" localSheetId="11">#REF!</definedName>
    <definedName name="FINAL" localSheetId="6">#REF!</definedName>
    <definedName name="FINAL">#REF!</definedName>
    <definedName name="FINAL_CM" localSheetId="8">#REF!</definedName>
    <definedName name="FINAL_CM" localSheetId="11">#REF!</definedName>
    <definedName name="FINAL_CM" localSheetId="6">#REF!</definedName>
    <definedName name="FINAL_CM">#REF!</definedName>
    <definedName name="FINAL_RCC" localSheetId="8">#REF!</definedName>
    <definedName name="FINAL_RCC" localSheetId="11">#REF!</definedName>
    <definedName name="FINAL_RCC" localSheetId="6">#REF!</definedName>
    <definedName name="FINAL_RCC">#REF!</definedName>
    <definedName name="FINAL_RM" localSheetId="8">#REF!</definedName>
    <definedName name="FINAL_RM" localSheetId="11">#REF!</definedName>
    <definedName name="FINAL_RM" localSheetId="6">#REF!</definedName>
    <definedName name="FINAL_RM">#REF!</definedName>
    <definedName name="FINAL_RMA" localSheetId="8">#REF!</definedName>
    <definedName name="FINAL_RMA" localSheetId="11">#REF!</definedName>
    <definedName name="FINAL_RMA" localSheetId="6">#REF!</definedName>
    <definedName name="FINAL_RMA">#REF!</definedName>
    <definedName name="FINAL_RMEC" localSheetId="8">#REF!</definedName>
    <definedName name="FINAL_RMEC" localSheetId="11">#REF!</definedName>
    <definedName name="FINAL_RMEC" localSheetId="6">#REF!</definedName>
    <definedName name="FINAL_RMEC">#REF!</definedName>
    <definedName name="FIRMA" localSheetId="8">#REF!</definedName>
    <definedName name="FIRMA" localSheetId="11">#REF!</definedName>
    <definedName name="FIRMA" localSheetId="6">#REF!</definedName>
    <definedName name="FIRMA">#REF!</definedName>
    <definedName name="firma2" localSheetId="8">#REF!</definedName>
    <definedName name="firma2" localSheetId="11">#REF!</definedName>
    <definedName name="firma2" localSheetId="6">#REF!</definedName>
    <definedName name="firma2">#REF!</definedName>
    <definedName name="FLOT" localSheetId="10">{#N/A,#N/A,FALSE,"GERAL";#N/A,#N/A,FALSE,"012-96";#N/A,#N/A,FALSE,"018-96";#N/A,#N/A,FALSE,"027-96";#N/A,#N/A,FALSE,"059-96";#N/A,#N/A,FALSE,"076-96";#N/A,#N/A,FALSE,"019-97";#N/A,#N/A,FALSE,"021-97";#N/A,#N/A,FALSE,"022-97";#N/A,#N/A,FALSE,"028-97"}</definedName>
    <definedName name="FLOT" localSheetId="8">{#N/A,#N/A,FALSE,"GERAL";#N/A,#N/A,FALSE,"012-96";#N/A,#N/A,FALSE,"018-96";#N/A,#N/A,FALSE,"027-96";#N/A,#N/A,FALSE,"059-96";#N/A,#N/A,FALSE,"076-96";#N/A,#N/A,FALSE,"019-97";#N/A,#N/A,FALSE,"021-97";#N/A,#N/A,FALSE,"022-97";#N/A,#N/A,FALSE,"028-97"}</definedName>
    <definedName name="FLOT" localSheetId="11">{#N/A,#N/A,FALSE,"GERAL";#N/A,#N/A,FALSE,"012-96";#N/A,#N/A,FALSE,"018-96";#N/A,#N/A,FALSE,"027-96";#N/A,#N/A,FALSE,"059-96";#N/A,#N/A,FALSE,"076-96";#N/A,#N/A,FALSE,"019-97";#N/A,#N/A,FALSE,"021-97";#N/A,#N/A,FALSE,"022-97";#N/A,#N/A,FALSE,"028-97"}</definedName>
    <definedName name="FLOT" localSheetId="9">{#N/A,#N/A,FALSE,"GERAL";#N/A,#N/A,FALSE,"012-96";#N/A,#N/A,FALSE,"018-96";#N/A,#N/A,FALSE,"027-96";#N/A,#N/A,FALSE,"059-96";#N/A,#N/A,FALSE,"076-96";#N/A,#N/A,FALSE,"019-97";#N/A,#N/A,FALSE,"021-97";#N/A,#N/A,FALSE,"022-97";#N/A,#N/A,FALSE,"028-97"}</definedName>
    <definedName name="FLOT" localSheetId="6">{#N/A,#N/A,FALSE,"GERAL";#N/A,#N/A,FALSE,"012-96";#N/A,#N/A,FALSE,"018-96";#N/A,#N/A,FALSE,"027-96";#N/A,#N/A,FALSE,"059-96";#N/A,#N/A,FALSE,"076-96";#N/A,#N/A,FALSE,"019-97";#N/A,#N/A,FALSE,"021-97";#N/A,#N/A,FALSE,"022-97";#N/A,#N/A,FALSE,"028-97"}</definedName>
    <definedName name="FLOT">{#N/A,#N/A,FALSE,"GERAL";#N/A,#N/A,FALSE,"012-96";#N/A,#N/A,FALSE,"018-96";#N/A,#N/A,FALSE,"027-96";#N/A,#N/A,FALSE,"059-96";#N/A,#N/A,FALSE,"076-96";#N/A,#N/A,FALSE,"019-97";#N/A,#N/A,FALSE,"021-97";#N/A,#N/A,FALSE,"022-97";#N/A,#N/A,FALSE,"028-97"}</definedName>
    <definedName name="FLU" localSheetId="8">#REF!</definedName>
    <definedName name="FLU" localSheetId="11">#REF!</definedName>
    <definedName name="FLU" localSheetId="6">#REF!</definedName>
    <definedName name="FLU">#REF!</definedName>
    <definedName name="Fluência" localSheetId="8">#REF!</definedName>
    <definedName name="Fluência" localSheetId="11">#REF!</definedName>
    <definedName name="Fluência" localSheetId="6">#REF!</definedName>
    <definedName name="Fluência">#REF!</definedName>
    <definedName name="fluxo" localSheetId="8">#REF!</definedName>
    <definedName name="fluxo" localSheetId="11">#REF!</definedName>
    <definedName name="fluxo" localSheetId="6">#REF!</definedName>
    <definedName name="fluxo">#REF!</definedName>
    <definedName name="fluxo_10" localSheetId="8">#REF!</definedName>
    <definedName name="fluxo_10" localSheetId="11">#REF!</definedName>
    <definedName name="fluxo_10" localSheetId="6">#REF!</definedName>
    <definedName name="fluxo_10">#REF!</definedName>
    <definedName name="fluxo_11" localSheetId="8">#REF!</definedName>
    <definedName name="fluxo_11" localSheetId="11">#REF!</definedName>
    <definedName name="fluxo_11" localSheetId="6">#REF!</definedName>
    <definedName name="fluxo_11">#REF!</definedName>
    <definedName name="fluxo_12" localSheetId="8">#REF!</definedName>
    <definedName name="fluxo_12" localSheetId="11">#REF!</definedName>
    <definedName name="fluxo_12" localSheetId="6">#REF!</definedName>
    <definedName name="fluxo_12">#REF!</definedName>
    <definedName name="fluxo_13" localSheetId="8">#REF!</definedName>
    <definedName name="fluxo_13" localSheetId="11">#REF!</definedName>
    <definedName name="fluxo_13" localSheetId="6">#REF!</definedName>
    <definedName name="fluxo_13">#REF!</definedName>
    <definedName name="fluxo_14" localSheetId="8">#REF!</definedName>
    <definedName name="fluxo_14" localSheetId="11">#REF!</definedName>
    <definedName name="fluxo_14" localSheetId="6">#REF!</definedName>
    <definedName name="fluxo_14">#REF!</definedName>
    <definedName name="fluxo_15" localSheetId="8">#REF!</definedName>
    <definedName name="fluxo_15" localSheetId="11">#REF!</definedName>
    <definedName name="fluxo_15" localSheetId="6">#REF!</definedName>
    <definedName name="fluxo_15">#REF!</definedName>
    <definedName name="fluxo_16" localSheetId="8">#REF!</definedName>
    <definedName name="fluxo_16" localSheetId="11">#REF!</definedName>
    <definedName name="fluxo_16" localSheetId="6">#REF!</definedName>
    <definedName name="fluxo_16">#REF!</definedName>
    <definedName name="fluxo_17" localSheetId="8">#REF!</definedName>
    <definedName name="fluxo_17" localSheetId="11">#REF!</definedName>
    <definedName name="fluxo_17" localSheetId="6">#REF!</definedName>
    <definedName name="fluxo_17">#REF!</definedName>
    <definedName name="fluxo_18" localSheetId="8">#REF!</definedName>
    <definedName name="fluxo_18" localSheetId="11">#REF!</definedName>
    <definedName name="fluxo_18" localSheetId="6">#REF!</definedName>
    <definedName name="fluxo_18">#REF!</definedName>
    <definedName name="fluxo_5" localSheetId="8">#REF!</definedName>
    <definedName name="fluxo_5" localSheetId="11">#REF!</definedName>
    <definedName name="fluxo_5" localSheetId="6">#REF!</definedName>
    <definedName name="fluxo_5">#REF!</definedName>
    <definedName name="fluxo_6" localSheetId="8">#REF!</definedName>
    <definedName name="fluxo_6" localSheetId="11">#REF!</definedName>
    <definedName name="fluxo_6" localSheetId="6">#REF!</definedName>
    <definedName name="fluxo_6">#REF!</definedName>
    <definedName name="fluxo_7" localSheetId="8">#REF!</definedName>
    <definedName name="fluxo_7" localSheetId="11">#REF!</definedName>
    <definedName name="fluxo_7" localSheetId="6">#REF!</definedName>
    <definedName name="fluxo_7">#REF!</definedName>
    <definedName name="fluxo_8" localSheetId="8">#REF!</definedName>
    <definedName name="fluxo_8" localSheetId="11">#REF!</definedName>
    <definedName name="fluxo_8" localSheetId="6">#REF!</definedName>
    <definedName name="fluxo_8">#REF!</definedName>
    <definedName name="fluxo_9" localSheetId="8">#REF!</definedName>
    <definedName name="fluxo_9" localSheetId="11">#REF!</definedName>
    <definedName name="fluxo_9" localSheetId="6">#REF!</definedName>
    <definedName name="fluxo_9">#REF!</definedName>
    <definedName name="fluxoo" localSheetId="8">#REF!</definedName>
    <definedName name="fluxoo" localSheetId="11">#REF!</definedName>
    <definedName name="fluxoo" localSheetId="6">#REF!</definedName>
    <definedName name="fluxoo">#REF!</definedName>
    <definedName name="FM" localSheetId="8">#REF!</definedName>
    <definedName name="FM" localSheetId="11">#REF!</definedName>
    <definedName name="FM" localSheetId="6">#REF!</definedName>
    <definedName name="FM">#REF!</definedName>
    <definedName name="FMW" localSheetId="8">#REF!</definedName>
    <definedName name="FMW" localSheetId="11">#REF!</definedName>
    <definedName name="FMW" localSheetId="6">#REF!</definedName>
    <definedName name="FMW">#REF!</definedName>
    <definedName name="FMWA" localSheetId="8">#REF!</definedName>
    <definedName name="FMWA" localSheetId="11">#REF!</definedName>
    <definedName name="FMWA" localSheetId="6">#REF!</definedName>
    <definedName name="FMWA">#REF!</definedName>
    <definedName name="folha" localSheetId="8">#REF!</definedName>
    <definedName name="folha" localSheetId="11">#REF!</definedName>
    <definedName name="folha" localSheetId="6">#REF!</definedName>
    <definedName name="folha">#REF!</definedName>
    <definedName name="FOLHA01" localSheetId="8">#REF!</definedName>
    <definedName name="FOLHA01" localSheetId="11">#REF!</definedName>
    <definedName name="FOLHA01" localSheetId="6">#REF!</definedName>
    <definedName name="FOLHA01">#REF!</definedName>
    <definedName name="FOLHA011" localSheetId="8">#REF!</definedName>
    <definedName name="FOLHA011" localSheetId="11">#REF!</definedName>
    <definedName name="FOLHA011" localSheetId="6">#REF!</definedName>
    <definedName name="FOLHA011">#REF!</definedName>
    <definedName name="folha1" localSheetId="8">#REF!</definedName>
    <definedName name="folha1" localSheetId="11">#REF!</definedName>
    <definedName name="folha1" localSheetId="6">#REF!</definedName>
    <definedName name="folha1">#REF!</definedName>
    <definedName name="folha11" localSheetId="8">#REF!</definedName>
    <definedName name="folha11" localSheetId="11">#REF!</definedName>
    <definedName name="folha11" localSheetId="6">#REF!</definedName>
    <definedName name="folha11">#REF!</definedName>
    <definedName name="FOOR" localSheetId="8">#REF!</definedName>
    <definedName name="FOOR" localSheetId="11">#REF!</definedName>
    <definedName name="FOOR" localSheetId="6">#REF!</definedName>
    <definedName name="FOOR">#REF!</definedName>
    <definedName name="Formula" localSheetId="8">#REF!</definedName>
    <definedName name="Formula" localSheetId="11">#REF!</definedName>
    <definedName name="Formula" localSheetId="6">#REF!</definedName>
    <definedName name="Formula">#REF!</definedName>
    <definedName name="Formula_1" localSheetId="8">#REF!</definedName>
    <definedName name="Formula_1" localSheetId="11">#REF!</definedName>
    <definedName name="Formula_1" localSheetId="6">#REF!</definedName>
    <definedName name="Formula_1">#REF!</definedName>
    <definedName name="Formula_10" localSheetId="8">#REF!</definedName>
    <definedName name="Formula_10" localSheetId="11">#REF!</definedName>
    <definedName name="Formula_10" localSheetId="6">#REF!</definedName>
    <definedName name="Formula_10">#REF!</definedName>
    <definedName name="Formula_2" localSheetId="8">#REF!</definedName>
    <definedName name="Formula_2" localSheetId="11">#REF!</definedName>
    <definedName name="Formula_2" localSheetId="6">#REF!</definedName>
    <definedName name="Formula_2">#REF!</definedName>
    <definedName name="Formula_3" localSheetId="8">#REF!</definedName>
    <definedName name="Formula_3" localSheetId="11">#REF!</definedName>
    <definedName name="Formula_3" localSheetId="6">#REF!</definedName>
    <definedName name="Formula_3">#REF!</definedName>
    <definedName name="Formula_4" localSheetId="8">#REF!</definedName>
    <definedName name="Formula_4" localSheetId="11">#REF!</definedName>
    <definedName name="Formula_4" localSheetId="6">#REF!</definedName>
    <definedName name="Formula_4">#REF!</definedName>
    <definedName name="Formula_5" localSheetId="8">#REF!</definedName>
    <definedName name="Formula_5" localSheetId="11">#REF!</definedName>
    <definedName name="Formula_5" localSheetId="6">#REF!</definedName>
    <definedName name="Formula_5">#REF!</definedName>
    <definedName name="Formula_5_1" localSheetId="8">#REF!</definedName>
    <definedName name="Formula_5_1" localSheetId="11">#REF!</definedName>
    <definedName name="Formula_5_1" localSheetId="6">#REF!</definedName>
    <definedName name="Formula_5_1">#REF!</definedName>
    <definedName name="Formula_6" localSheetId="8">#REF!</definedName>
    <definedName name="Formula_6" localSheetId="11">#REF!</definedName>
    <definedName name="Formula_6" localSheetId="6">#REF!</definedName>
    <definedName name="Formula_6">#REF!</definedName>
    <definedName name="FORMULÁRIO" localSheetId="8">#REF!</definedName>
    <definedName name="FORMULÁRIO" localSheetId="11">#REF!</definedName>
    <definedName name="FORMULÁRIO" localSheetId="6">#REF!</definedName>
    <definedName name="FORMULÁRIO">#REF!</definedName>
    <definedName name="formulas" localSheetId="8">#REF!,#REF!,#REF!,#REF!,#REF!,#REF!,#REF!,#REF!,#REF!,#REF!,#REF!,#REF!,#REF!,#REF!,#REF!,#REF!,#REF!,#REF!,#REF!,#REF!</definedName>
    <definedName name="formulas" localSheetId="11">#REF!,#REF!,#REF!,#REF!,#REF!,#REF!,#REF!,#REF!,#REF!,#REF!,#REF!,#REF!,#REF!,#REF!,#REF!,#REF!,#REF!,#REF!,#REF!,#REF!</definedName>
    <definedName name="formulas" localSheetId="6">#REF!,#REF!,#REF!,#REF!,#REF!,#REF!,#REF!,#REF!,#REF!,#REF!,#REF!,#REF!,#REF!,#REF!,#REF!,#REF!,#REF!,#REF!,#REF!,#REF!</definedName>
    <definedName name="formulas">#REF!,#REF!,#REF!,#REF!,#REF!,#REF!,#REF!,#REF!,#REF!,#REF!,#REF!,#REF!,#REF!,#REF!,#REF!,#REF!,#REF!,#REF!,#REF!,#REF!</definedName>
    <definedName name="FORN_ACESS_EMISS" localSheetId="8">#REF!</definedName>
    <definedName name="FORN_ACESS_EMISS" localSheetId="11">#REF!</definedName>
    <definedName name="FORN_ACESS_EMISS" localSheetId="6">#REF!</definedName>
    <definedName name="FORN_ACESS_EMISS">#REF!</definedName>
    <definedName name="FORN_ACESS_EMISS2_M" localSheetId="8">#REF!</definedName>
    <definedName name="FORN_ACESS_EMISS2_M" localSheetId="11">#REF!</definedName>
    <definedName name="FORN_ACESS_EMISS2_M" localSheetId="6">#REF!</definedName>
    <definedName name="FORN_ACESS_EMISS2_M">#REF!</definedName>
    <definedName name="FORN_ACESS_EMISS3_M" localSheetId="8">#REF!</definedName>
    <definedName name="FORN_ACESS_EMISS3_M" localSheetId="11">#REF!</definedName>
    <definedName name="FORN_ACESS_EMISS3_M" localSheetId="6">#REF!</definedName>
    <definedName name="FORN_ACESS_EMISS3_M">#REF!</definedName>
    <definedName name="FORN_ACESS_REDE_COL" localSheetId="8">#REF!</definedName>
    <definedName name="FORN_ACESS_REDE_COL" localSheetId="11">#REF!</definedName>
    <definedName name="FORN_ACESS_REDE_COL" localSheetId="6">#REF!</definedName>
    <definedName name="FORN_ACESS_REDE_COL">#REF!</definedName>
    <definedName name="FORN_ACESSÓRIOS" localSheetId="8">#REF!</definedName>
    <definedName name="FORN_ACESSÓRIOS" localSheetId="11">#REF!</definedName>
    <definedName name="FORN_ACESSÓRIOS" localSheetId="6">#REF!</definedName>
    <definedName name="FORN_ACESSÓRIOS">#REF!</definedName>
    <definedName name="FORN_CON_EMISS3_M" localSheetId="8">#REF!</definedName>
    <definedName name="FORN_CON_EMISS3_M" localSheetId="11">#REF!</definedName>
    <definedName name="FORN_CON_EMISS3_M" localSheetId="6">#REF!</definedName>
    <definedName name="FORN_CON_EMISS3_M">#REF!</definedName>
    <definedName name="FORN_CONEX" localSheetId="8">#REF!</definedName>
    <definedName name="FORN_CONEX" localSheetId="11">#REF!</definedName>
    <definedName name="FORN_CONEX" localSheetId="6">#REF!</definedName>
    <definedName name="FORN_CONEX">#REF!</definedName>
    <definedName name="FORN_CONEX_EMISS" localSheetId="8">#REF!</definedName>
    <definedName name="FORN_CONEX_EMISS" localSheetId="11">#REF!</definedName>
    <definedName name="FORN_CONEX_EMISS" localSheetId="6">#REF!</definedName>
    <definedName name="FORN_CONEX_EMISS">#REF!</definedName>
    <definedName name="FORN_CONEX_PEÇAS" localSheetId="8">#REF!</definedName>
    <definedName name="FORN_CONEX_PEÇAS" localSheetId="11">#REF!</definedName>
    <definedName name="FORN_CONEX_PEÇAS" localSheetId="6">#REF!</definedName>
    <definedName name="FORN_CONEX_PEÇAS">#REF!</definedName>
    <definedName name="FORN_PEÇAS_EMISS2_M" localSheetId="8">#REF!</definedName>
    <definedName name="FORN_PEÇAS_EMISS2_M" localSheetId="11">#REF!</definedName>
    <definedName name="FORN_PEÇAS_EMISS2_M" localSheetId="6">#REF!</definedName>
    <definedName name="FORN_PEÇAS_EMISS2_M">#REF!</definedName>
    <definedName name="FORN_TUB_EMISS" localSheetId="8">#REF!</definedName>
    <definedName name="FORN_TUB_EMISS" localSheetId="11">#REF!</definedName>
    <definedName name="FORN_TUB_EMISS" localSheetId="6">#REF!</definedName>
    <definedName name="FORN_TUB_EMISS">#REF!</definedName>
    <definedName name="FORN_TUB_EMISS2_M" localSheetId="8">#REF!</definedName>
    <definedName name="FORN_TUB_EMISS2_M" localSheetId="11">#REF!</definedName>
    <definedName name="FORN_TUB_EMISS2_M" localSheetId="6">#REF!</definedName>
    <definedName name="FORN_TUB_EMISS2_M">#REF!</definedName>
    <definedName name="FORN_TUB_EMISS3_M" localSheetId="8">#REF!</definedName>
    <definedName name="FORN_TUB_EMISS3_M" localSheetId="11">#REF!</definedName>
    <definedName name="FORN_TUB_EMISS3_M" localSheetId="6">#REF!</definedName>
    <definedName name="FORN_TUB_EMISS3_M">#REF!</definedName>
    <definedName name="FORN_TUB_REDE_COL" localSheetId="8">#REF!</definedName>
    <definedName name="FORN_TUB_REDE_COL" localSheetId="11">#REF!</definedName>
    <definedName name="FORN_TUB_REDE_COL" localSheetId="6">#REF!</definedName>
    <definedName name="FORN_TUB_REDE_COL">#REF!</definedName>
    <definedName name="FORN_TUBU" localSheetId="8">#REF!</definedName>
    <definedName name="FORN_TUBU" localSheetId="11">#REF!</definedName>
    <definedName name="FORN_TUBU" localSheetId="6">#REF!</definedName>
    <definedName name="FORN_TUBU">#REF!</definedName>
    <definedName name="FORNECEDORES" localSheetId="8">#REF!</definedName>
    <definedName name="FORNECEDORES" localSheetId="11">#REF!</definedName>
    <definedName name="FORNECEDORES" localSheetId="6">#REF!</definedName>
    <definedName name="FORNECEDORES">#REF!</definedName>
    <definedName name="fornecer" localSheetId="8">#REF!</definedName>
    <definedName name="fornecer" localSheetId="11">#REF!</definedName>
    <definedName name="fornecer" localSheetId="6">#REF!</definedName>
    <definedName name="fornecer">#REF!</definedName>
    <definedName name="FORRO" localSheetId="8">#REF!</definedName>
    <definedName name="FORRO" localSheetId="11">#REF!</definedName>
    <definedName name="FORRO" localSheetId="6">#REF!</definedName>
    <definedName name="FORRO">#REF!</definedName>
    <definedName name="FORROS" localSheetId="8">#REF!</definedName>
    <definedName name="FORROS" localSheetId="11">#REF!</definedName>
    <definedName name="FORROS" localSheetId="6">#REF!</definedName>
    <definedName name="FORROS">#REF!</definedName>
    <definedName name="fr" localSheetId="8">#REF!</definedName>
    <definedName name="fr" localSheetId="11">#REF!</definedName>
    <definedName name="fr" localSheetId="6">#REF!</definedName>
    <definedName name="fr">#REF!</definedName>
    <definedName name="francis" localSheetId="8">#REF!</definedName>
    <definedName name="francis" localSheetId="11">#REF!</definedName>
    <definedName name="francis" localSheetId="6">#REF!</definedName>
    <definedName name="francis">#REF!</definedName>
    <definedName name="FRANCISCO" localSheetId="8">#REF!</definedName>
    <definedName name="FRANCISCO" localSheetId="11">#REF!</definedName>
    <definedName name="FRANCISCO" localSheetId="6">#REF!</definedName>
    <definedName name="FRANCISCO">#REF!</definedName>
    <definedName name="fre" localSheetId="8">#REF!</definedName>
    <definedName name="fre" localSheetId="11">#REF!</definedName>
    <definedName name="fre" localSheetId="6">#REF!</definedName>
    <definedName name="fre">#REF!</definedName>
    <definedName name="Fresagem" localSheetId="8">#REF!</definedName>
    <definedName name="Fresagem" localSheetId="11">#REF!</definedName>
    <definedName name="Fresagem" localSheetId="6">#REF!</definedName>
    <definedName name="Fresagem">#REF!</definedName>
    <definedName name="Fresagem01" localSheetId="8">#REF!</definedName>
    <definedName name="Fresagem01" localSheetId="11">#REF!</definedName>
    <definedName name="Fresagem01" localSheetId="6">#REF!</definedName>
    <definedName name="Fresagem01">#REF!</definedName>
    <definedName name="Fresagem011" localSheetId="8">#REF!</definedName>
    <definedName name="Fresagem011" localSheetId="11">#REF!</definedName>
    <definedName name="Fresagem011" localSheetId="6">#REF!</definedName>
    <definedName name="Fresagem011">#REF!</definedName>
    <definedName name="FRETE" localSheetId="8">#REF!</definedName>
    <definedName name="FRETE" localSheetId="11">#REF!</definedName>
    <definedName name="FRETE" localSheetId="6">#REF!</definedName>
    <definedName name="FRETE">#REF!</definedName>
    <definedName name="FRR" localSheetId="8">#REF!</definedName>
    <definedName name="FRR" localSheetId="11">#REF!</definedName>
    <definedName name="FRR" localSheetId="6">#REF!</definedName>
    <definedName name="FRR">#REF!</definedName>
    <definedName name="FS" localSheetId="8">#REF!</definedName>
    <definedName name="FS" localSheetId="11">#REF!</definedName>
    <definedName name="FS" localSheetId="6">#REF!</definedName>
    <definedName name="FS">#REF!</definedName>
    <definedName name="FSADFD" localSheetId="8">#REF!</definedName>
    <definedName name="FSADFD" localSheetId="11">#REF!</definedName>
    <definedName name="FSADFD" localSheetId="6">#REF!</definedName>
    <definedName name="FSADFD">#REF!</definedName>
    <definedName name="fthju" localSheetId="8">#REF!</definedName>
    <definedName name="fthju" localSheetId="11">#REF!</definedName>
    <definedName name="fthju" localSheetId="6">#REF!</definedName>
    <definedName name="fthju">#REF!</definedName>
    <definedName name="fuel" localSheetId="8">#REF!</definedName>
    <definedName name="fuel" localSheetId="11">#REF!</definedName>
    <definedName name="fuel" localSheetId="6">#REF!</definedName>
    <definedName name="fuel">#REF!</definedName>
    <definedName name="Função" localSheetId="8">#REF!</definedName>
    <definedName name="Função" localSheetId="11">#REF!</definedName>
    <definedName name="Função" localSheetId="6">#REF!</definedName>
    <definedName name="Função">#REF!</definedName>
    <definedName name="Fundação" localSheetId="8">#REF!</definedName>
    <definedName name="Fundação" localSheetId="11">#REF!</definedName>
    <definedName name="Fundação" localSheetId="6">#REF!</definedName>
    <definedName name="Fundação">#REF!</definedName>
    <definedName name="FUNDACOES" localSheetId="8">#REF!</definedName>
    <definedName name="FUNDACOES" localSheetId="11">#REF!</definedName>
    <definedName name="FUNDACOES" localSheetId="6">#REF!</definedName>
    <definedName name="FUNDACOES">#REF!</definedName>
    <definedName name="fv" localSheetId="8">#REF!</definedName>
    <definedName name="fv" localSheetId="11">#REF!</definedName>
    <definedName name="fv" localSheetId="6">#REF!</definedName>
    <definedName name="fv">#REF!</definedName>
    <definedName name="g" localSheetId="10" hidden="1">#REF!</definedName>
    <definedName name="g" localSheetId="8" hidden="1">#REF!</definedName>
    <definedName name="g" localSheetId="11" hidden="1">#REF!</definedName>
    <definedName name="g" localSheetId="9" hidden="1">#REF!</definedName>
    <definedName name="g" localSheetId="6" hidden="1">#REF!</definedName>
    <definedName name="g" hidden="1">#REF!</definedName>
    <definedName name="G_01" localSheetId="8">#REF!</definedName>
    <definedName name="G_01" localSheetId="11">#REF!</definedName>
    <definedName name="G_01" localSheetId="6">#REF!</definedName>
    <definedName name="G_01">#REF!</definedName>
    <definedName name="G_02" localSheetId="8">#REF!</definedName>
    <definedName name="G_02" localSheetId="11">#REF!</definedName>
    <definedName name="G_02" localSheetId="6">#REF!</definedName>
    <definedName name="G_02">#REF!</definedName>
    <definedName name="G_03" localSheetId="8">#REF!</definedName>
    <definedName name="G_03" localSheetId="11">#REF!</definedName>
    <definedName name="G_03" localSheetId="6">#REF!</definedName>
    <definedName name="G_03">#REF!</definedName>
    <definedName name="G_04" localSheetId="8">#REF!</definedName>
    <definedName name="G_04" localSheetId="11">#REF!</definedName>
    <definedName name="G_04" localSheetId="6">#REF!</definedName>
    <definedName name="G_04">#REF!</definedName>
    <definedName name="G_05" localSheetId="8">#REF!</definedName>
    <definedName name="G_05" localSheetId="11">#REF!</definedName>
    <definedName name="G_05" localSheetId="6">#REF!</definedName>
    <definedName name="G_05">#REF!</definedName>
    <definedName name="G_06" localSheetId="8">#REF!</definedName>
    <definedName name="G_06" localSheetId="11">#REF!</definedName>
    <definedName name="G_06" localSheetId="6">#REF!</definedName>
    <definedName name="G_06">#REF!</definedName>
    <definedName name="G_07" localSheetId="8">#REF!</definedName>
    <definedName name="G_07" localSheetId="11">#REF!</definedName>
    <definedName name="G_07" localSheetId="6">#REF!</definedName>
    <definedName name="G_07">#REF!</definedName>
    <definedName name="G_08" localSheetId="8">#REF!</definedName>
    <definedName name="G_08" localSheetId="11">#REF!</definedName>
    <definedName name="G_08" localSheetId="6">#REF!</definedName>
    <definedName name="G_08">#REF!</definedName>
    <definedName name="G_09" localSheetId="8">#REF!</definedName>
    <definedName name="G_09" localSheetId="11">#REF!</definedName>
    <definedName name="G_09" localSheetId="6">#REF!</definedName>
    <definedName name="G_09">#REF!</definedName>
    <definedName name="G_10" localSheetId="8">#REF!</definedName>
    <definedName name="G_10" localSheetId="11">#REF!</definedName>
    <definedName name="G_10" localSheetId="6">#REF!</definedName>
    <definedName name="G_10">#REF!</definedName>
    <definedName name="G_11" localSheetId="8">#REF!</definedName>
    <definedName name="G_11" localSheetId="11">#REF!</definedName>
    <definedName name="G_11" localSheetId="6">#REF!</definedName>
    <definedName name="G_11">#REF!</definedName>
    <definedName name="G_12" localSheetId="8">#REF!</definedName>
    <definedName name="G_12" localSheetId="11">#REF!</definedName>
    <definedName name="G_12" localSheetId="6">#REF!</definedName>
    <definedName name="G_12">#REF!</definedName>
    <definedName name="G_13" localSheetId="8">#REF!</definedName>
    <definedName name="G_13" localSheetId="11">#REF!</definedName>
    <definedName name="G_13" localSheetId="6">#REF!</definedName>
    <definedName name="G_13">#REF!</definedName>
    <definedName name="G_14" localSheetId="8">#REF!</definedName>
    <definedName name="G_14" localSheetId="11">#REF!</definedName>
    <definedName name="G_14" localSheetId="6">#REF!</definedName>
    <definedName name="G_14">#REF!</definedName>
    <definedName name="G_15" localSheetId="8">#REF!</definedName>
    <definedName name="G_15" localSheetId="11">#REF!</definedName>
    <definedName name="G_15" localSheetId="6">#REF!</definedName>
    <definedName name="G_15">#REF!</definedName>
    <definedName name="G_E_O_T_E_C_H_N_I_Q_U_E" localSheetId="8">#REF!</definedName>
    <definedName name="G_E_O_T_E_C_H_N_I_Q_U_E" localSheetId="11">#REF!</definedName>
    <definedName name="G_E_O_T_E_C_H_N_I_Q_U_E" localSheetId="6">#REF!</definedName>
    <definedName name="G_E_O_T_E_C_H_N_I_Q_U_E">#REF!</definedName>
    <definedName name="Gas" localSheetId="8">#REF!</definedName>
    <definedName name="Gas" localSheetId="11">#REF!</definedName>
    <definedName name="Gas" localSheetId="6">#REF!</definedName>
    <definedName name="Gas">#REF!</definedName>
    <definedName name="GASES" localSheetId="8">#REF!</definedName>
    <definedName name="GASES" localSheetId="11">#REF!</definedName>
    <definedName name="GASES" localSheetId="6">#REF!</definedName>
    <definedName name="GASES">#REF!</definedName>
    <definedName name="GASG" localSheetId="8">#REF!</definedName>
    <definedName name="GASG" localSheetId="11">#REF!</definedName>
    <definedName name="GASG" localSheetId="6">#REF!</definedName>
    <definedName name="GASG">#REF!</definedName>
    <definedName name="Gastos_Marajó" localSheetId="8">#REF!</definedName>
    <definedName name="Gastos_Marajó" localSheetId="11">#REF!</definedName>
    <definedName name="Gastos_Marajó" localSheetId="6">#REF!</definedName>
    <definedName name="Gastos_Marajó">#REF!</definedName>
    <definedName name="GE" localSheetId="8">#REF!</definedName>
    <definedName name="GE" localSheetId="11">#REF!</definedName>
    <definedName name="GE" localSheetId="6">#REF!</definedName>
    <definedName name="GE">#REF!</definedName>
    <definedName name="Generos_alimentícios" localSheetId="8">#REF!</definedName>
    <definedName name="Generos_alimentícios" localSheetId="11">#REF!</definedName>
    <definedName name="Generos_alimentícios" localSheetId="6">#REF!</definedName>
    <definedName name="Generos_alimentícios">#REF!</definedName>
    <definedName name="Generos_alimentícios_2" localSheetId="8">#REF!</definedName>
    <definedName name="Generos_alimentícios_2" localSheetId="11">#REF!</definedName>
    <definedName name="Generos_alimentícios_2" localSheetId="6">#REF!</definedName>
    <definedName name="Generos_alimentícios_2">#REF!</definedName>
    <definedName name="george" localSheetId="8">#REF!</definedName>
    <definedName name="george" localSheetId="11">#REF!</definedName>
    <definedName name="george" localSheetId="6">#REF!</definedName>
    <definedName name="george">#REF!</definedName>
    <definedName name="GER" localSheetId="8">#REF!</definedName>
    <definedName name="GER" localSheetId="11">#REF!</definedName>
    <definedName name="GER" localSheetId="6">#REF!</definedName>
    <definedName name="GER">#REF!</definedName>
    <definedName name="Ger_Tecnico" localSheetId="8">#REF!</definedName>
    <definedName name="Ger_Tecnico" localSheetId="11">#REF!</definedName>
    <definedName name="Ger_Tecnico" localSheetId="6">#REF!</definedName>
    <definedName name="Ger_Tecnico">#REF!</definedName>
    <definedName name="geral" localSheetId="8">#REF!</definedName>
    <definedName name="geral" localSheetId="11">#REF!</definedName>
    <definedName name="geral" localSheetId="6">#REF!</definedName>
    <definedName name="geral">#REF!</definedName>
    <definedName name="GF" localSheetId="8">#REF!</definedName>
    <definedName name="GF" localSheetId="11">#REF!</definedName>
    <definedName name="GF" localSheetId="6">#REF!</definedName>
    <definedName name="GF">#REF!</definedName>
    <definedName name="GFAGF" localSheetId="8">#REF!</definedName>
    <definedName name="GFAGF" localSheetId="11">#REF!</definedName>
    <definedName name="GFAGF" localSheetId="6">#REF!</definedName>
    <definedName name="GFAGF">#REF!</definedName>
    <definedName name="gfdg" localSheetId="8">#REF!</definedName>
    <definedName name="gfdg" localSheetId="11">#REF!</definedName>
    <definedName name="gfdg" localSheetId="6">#REF!</definedName>
    <definedName name="gfdg">#REF!</definedName>
    <definedName name="gfdgfgs" localSheetId="8">#REF!</definedName>
    <definedName name="gfdgfgs" localSheetId="11">#REF!</definedName>
    <definedName name="gfdgfgs" localSheetId="6">#REF!</definedName>
    <definedName name="gfdgfgs">#REF!</definedName>
    <definedName name="GG" localSheetId="8">#REF!</definedName>
    <definedName name="GG" localSheetId="11">#REF!</definedName>
    <definedName name="GG" localSheetId="6">#REF!</definedName>
    <definedName name="GG">#REF!</definedName>
    <definedName name="GGDGDG" localSheetId="8">#REF!</definedName>
    <definedName name="GGDGDG" localSheetId="11">#REF!</definedName>
    <definedName name="GGDGDG" localSheetId="6">#REF!</definedName>
    <definedName name="GGDGDG">#REF!</definedName>
    <definedName name="GGG" localSheetId="8">#REF!</definedName>
    <definedName name="GGG" localSheetId="11">#REF!</definedName>
    <definedName name="GGG" localSheetId="6">#REF!</definedName>
    <definedName name="GGG">#REF!</definedName>
    <definedName name="GGG_10" localSheetId="8">#REF!</definedName>
    <definedName name="GGG_10" localSheetId="11">#REF!</definedName>
    <definedName name="GGG_10" localSheetId="6">#REF!</definedName>
    <definedName name="GGG_10">#REF!</definedName>
    <definedName name="GGG_11" localSheetId="8">#REF!</definedName>
    <definedName name="GGG_11" localSheetId="11">#REF!</definedName>
    <definedName name="GGG_11" localSheetId="6">#REF!</definedName>
    <definedName name="GGG_11">#REF!</definedName>
    <definedName name="GGG_12" localSheetId="8">#REF!</definedName>
    <definedName name="GGG_12" localSheetId="11">#REF!</definedName>
    <definedName name="GGG_12" localSheetId="6">#REF!</definedName>
    <definedName name="GGG_12">#REF!</definedName>
    <definedName name="GGG_13" localSheetId="8">#REF!</definedName>
    <definedName name="GGG_13" localSheetId="11">#REF!</definedName>
    <definedName name="GGG_13" localSheetId="6">#REF!</definedName>
    <definedName name="GGG_13">#REF!</definedName>
    <definedName name="GGG_14" localSheetId="8">#REF!</definedName>
    <definedName name="GGG_14" localSheetId="11">#REF!</definedName>
    <definedName name="GGG_14" localSheetId="6">#REF!</definedName>
    <definedName name="GGG_14">#REF!</definedName>
    <definedName name="GGG_15" localSheetId="8">#REF!</definedName>
    <definedName name="GGG_15" localSheetId="11">#REF!</definedName>
    <definedName name="GGG_15" localSheetId="6">#REF!</definedName>
    <definedName name="GGG_15">#REF!</definedName>
    <definedName name="GGG_16" localSheetId="8">#REF!</definedName>
    <definedName name="GGG_16" localSheetId="11">#REF!</definedName>
    <definedName name="GGG_16" localSheetId="6">#REF!</definedName>
    <definedName name="GGG_16">#REF!</definedName>
    <definedName name="GGG_17" localSheetId="8">#REF!</definedName>
    <definedName name="GGG_17" localSheetId="11">#REF!</definedName>
    <definedName name="GGG_17" localSheetId="6">#REF!</definedName>
    <definedName name="GGG_17">#REF!</definedName>
    <definedName name="GGG_18" localSheetId="8">#REF!</definedName>
    <definedName name="GGG_18" localSheetId="11">#REF!</definedName>
    <definedName name="GGG_18" localSheetId="6">#REF!</definedName>
    <definedName name="GGG_18">#REF!</definedName>
    <definedName name="GGG_5" localSheetId="8">#REF!</definedName>
    <definedName name="GGG_5" localSheetId="11">#REF!</definedName>
    <definedName name="GGG_5" localSheetId="6">#REF!</definedName>
    <definedName name="GGG_5">#REF!</definedName>
    <definedName name="GGG_6" localSheetId="8">#REF!</definedName>
    <definedName name="GGG_6" localSheetId="11">#REF!</definedName>
    <definedName name="GGG_6" localSheetId="6">#REF!</definedName>
    <definedName name="GGG_6">#REF!</definedName>
    <definedName name="GGG_7" localSheetId="8">#REF!</definedName>
    <definedName name="GGG_7" localSheetId="11">#REF!</definedName>
    <definedName name="GGG_7" localSheetId="6">#REF!</definedName>
    <definedName name="GGG_7">#REF!</definedName>
    <definedName name="GGG_8" localSheetId="8">#REF!</definedName>
    <definedName name="GGG_8" localSheetId="11">#REF!</definedName>
    <definedName name="GGG_8" localSheetId="6">#REF!</definedName>
    <definedName name="GGG_8">#REF!</definedName>
    <definedName name="GGG_9" localSheetId="8">#REF!</definedName>
    <definedName name="GGG_9" localSheetId="11">#REF!</definedName>
    <definedName name="GGG_9" localSheetId="6">#REF!</definedName>
    <definedName name="GGG_9">#REF!</definedName>
    <definedName name="ggggg" localSheetId="8">#REF!</definedName>
    <definedName name="ggggg" localSheetId="11">#REF!</definedName>
    <definedName name="ggggg" localSheetId="6">#REF!</definedName>
    <definedName name="ggggg">#REF!</definedName>
    <definedName name="ghg" localSheetId="8">#REF!</definedName>
    <definedName name="ghg" localSheetId="11">#REF!</definedName>
    <definedName name="ghg" localSheetId="6">#REF!</definedName>
    <definedName name="ghg">#REF!</definedName>
    <definedName name="GHGHHH" localSheetId="8">#REF!</definedName>
    <definedName name="GHGHHH" localSheetId="11">#REF!</definedName>
    <definedName name="GHGHHH" localSheetId="6">#REF!</definedName>
    <definedName name="GHGHHH">#REF!</definedName>
    <definedName name="ghj" localSheetId="8">#REF!</definedName>
    <definedName name="ghj" localSheetId="11">#REF!</definedName>
    <definedName name="ghj" localSheetId="6">#REF!</definedName>
    <definedName name="ghj">#REF!</definedName>
    <definedName name="giu6lkjhlij" localSheetId="8">#REF!</definedName>
    <definedName name="giu6lkjhlij" localSheetId="11">#REF!</definedName>
    <definedName name="giu6lkjhlij" localSheetId="6">#REF!</definedName>
    <definedName name="giu6lkjhlij">#REF!</definedName>
    <definedName name="GM" localSheetId="8">#REF!</definedName>
    <definedName name="GM" localSheetId="11">#REF!</definedName>
    <definedName name="GM" localSheetId="6">#REF!</definedName>
    <definedName name="GM">#REF!</definedName>
    <definedName name="GP" localSheetId="8">#REF!</definedName>
    <definedName name="GP" localSheetId="11">#REF!</definedName>
    <definedName name="GP" localSheetId="6">#REF!</definedName>
    <definedName name="GP">#REF!</definedName>
    <definedName name="GRADUADA" localSheetId="8">#REF!</definedName>
    <definedName name="GRADUADA" localSheetId="11">#REF!</definedName>
    <definedName name="GRADUADA" localSheetId="6">#REF!</definedName>
    <definedName name="GRADUADA">#REF!</definedName>
    <definedName name="graf" localSheetId="8">#REF!</definedName>
    <definedName name="graf" localSheetId="11">#REF!</definedName>
    <definedName name="graf" localSheetId="6">#REF!</definedName>
    <definedName name="graf">#REF!</definedName>
    <definedName name="graf_10" localSheetId="8">#REF!</definedName>
    <definedName name="graf_10" localSheetId="11">#REF!</definedName>
    <definedName name="graf_10" localSheetId="6">#REF!</definedName>
    <definedName name="graf_10">#REF!</definedName>
    <definedName name="graf_11" localSheetId="8">#REF!</definedName>
    <definedName name="graf_11" localSheetId="11">#REF!</definedName>
    <definedName name="graf_11" localSheetId="6">#REF!</definedName>
    <definedName name="graf_11">#REF!</definedName>
    <definedName name="graf_12" localSheetId="8">#REF!</definedName>
    <definedName name="graf_12" localSheetId="11">#REF!</definedName>
    <definedName name="graf_12" localSheetId="6">#REF!</definedName>
    <definedName name="graf_12">#REF!</definedName>
    <definedName name="graf_13" localSheetId="8">#REF!</definedName>
    <definedName name="graf_13" localSheetId="11">#REF!</definedName>
    <definedName name="graf_13" localSheetId="6">#REF!</definedName>
    <definedName name="graf_13">#REF!</definedName>
    <definedName name="graf_14" localSheetId="8">#REF!</definedName>
    <definedName name="graf_14" localSheetId="11">#REF!</definedName>
    <definedName name="graf_14" localSheetId="6">#REF!</definedName>
    <definedName name="graf_14">#REF!</definedName>
    <definedName name="graf_15" localSheetId="8">#REF!</definedName>
    <definedName name="graf_15" localSheetId="11">#REF!</definedName>
    <definedName name="graf_15" localSheetId="6">#REF!</definedName>
    <definedName name="graf_15">#REF!</definedName>
    <definedName name="graf_16" localSheetId="8">#REF!</definedName>
    <definedName name="graf_16" localSheetId="11">#REF!</definedName>
    <definedName name="graf_16" localSheetId="6">#REF!</definedName>
    <definedName name="graf_16">#REF!</definedName>
    <definedName name="graf_17" localSheetId="8">#REF!</definedName>
    <definedName name="graf_17" localSheetId="11">#REF!</definedName>
    <definedName name="graf_17" localSheetId="6">#REF!</definedName>
    <definedName name="graf_17">#REF!</definedName>
    <definedName name="graf_18" localSheetId="8">#REF!</definedName>
    <definedName name="graf_18" localSheetId="11">#REF!</definedName>
    <definedName name="graf_18" localSheetId="6">#REF!</definedName>
    <definedName name="graf_18">#REF!</definedName>
    <definedName name="graf_5" localSheetId="8">#REF!</definedName>
    <definedName name="graf_5" localSheetId="11">#REF!</definedName>
    <definedName name="graf_5" localSheetId="6">#REF!</definedName>
    <definedName name="graf_5">#REF!</definedName>
    <definedName name="graf_6" localSheetId="8">#REF!</definedName>
    <definedName name="graf_6" localSheetId="11">#REF!</definedName>
    <definedName name="graf_6" localSheetId="6">#REF!</definedName>
    <definedName name="graf_6">#REF!</definedName>
    <definedName name="graf_7" localSheetId="8">#REF!</definedName>
    <definedName name="graf_7" localSheetId="11">#REF!</definedName>
    <definedName name="graf_7" localSheetId="6">#REF!</definedName>
    <definedName name="graf_7">#REF!</definedName>
    <definedName name="graf_8" localSheetId="8">#REF!</definedName>
    <definedName name="graf_8" localSheetId="11">#REF!</definedName>
    <definedName name="graf_8" localSheetId="6">#REF!</definedName>
    <definedName name="graf_8">#REF!</definedName>
    <definedName name="graf_9" localSheetId="8">#REF!</definedName>
    <definedName name="graf_9" localSheetId="11">#REF!</definedName>
    <definedName name="graf_9" localSheetId="6">#REF!</definedName>
    <definedName name="graf_9">#REF!</definedName>
    <definedName name="graff" localSheetId="8">#REF!</definedName>
    <definedName name="graff" localSheetId="11">#REF!</definedName>
    <definedName name="graff" localSheetId="6">#REF!</definedName>
    <definedName name="graff">#REF!</definedName>
    <definedName name="_xlnm.Recorder" localSheetId="8">#REF!</definedName>
    <definedName name="_xlnm.Recorder" localSheetId="11">#REF!</definedName>
    <definedName name="_xlnm.Recorder" localSheetId="6">#REF!</definedName>
    <definedName name="_xlnm.Recorder">#REF!</definedName>
    <definedName name="GRGRTR" localSheetId="8">#REF!</definedName>
    <definedName name="GRGRTR" localSheetId="11">#REF!</definedName>
    <definedName name="GRGRTR" localSheetId="6">#REF!</definedName>
    <definedName name="GRGRTR">#REF!</definedName>
    <definedName name="grt" localSheetId="8">#REF!</definedName>
    <definedName name="grt" localSheetId="11">#REF!</definedName>
    <definedName name="grt" localSheetId="6">#REF!</definedName>
    <definedName name="grt">#REF!</definedName>
    <definedName name="GSADF" localSheetId="8">#REF!</definedName>
    <definedName name="GSADF" localSheetId="11">#REF!</definedName>
    <definedName name="GSADF" localSheetId="6">#REF!</definedName>
    <definedName name="GSADF">#REF!</definedName>
    <definedName name="gsdgs" localSheetId="8">#REF!</definedName>
    <definedName name="gsdgs" localSheetId="11">#REF!</definedName>
    <definedName name="gsdgs" localSheetId="6">#REF!</definedName>
    <definedName name="gsdgs">#REF!</definedName>
    <definedName name="gsdgs_10" localSheetId="8">#REF!</definedName>
    <definedName name="gsdgs_10" localSheetId="11">#REF!</definedName>
    <definedName name="gsdgs_10" localSheetId="6">#REF!</definedName>
    <definedName name="gsdgs_10">#REF!</definedName>
    <definedName name="gsdgs_11" localSheetId="8">#REF!</definedName>
    <definedName name="gsdgs_11" localSheetId="11">#REF!</definedName>
    <definedName name="gsdgs_11" localSheetId="6">#REF!</definedName>
    <definedName name="gsdgs_11">#REF!</definedName>
    <definedName name="gsdgs_12" localSheetId="8">#REF!</definedName>
    <definedName name="gsdgs_12" localSheetId="11">#REF!</definedName>
    <definedName name="gsdgs_12" localSheetId="6">#REF!</definedName>
    <definedName name="gsdgs_12">#REF!</definedName>
    <definedName name="gsdgs_13" localSheetId="8">#REF!</definedName>
    <definedName name="gsdgs_13" localSheetId="11">#REF!</definedName>
    <definedName name="gsdgs_13" localSheetId="6">#REF!</definedName>
    <definedName name="gsdgs_13">#REF!</definedName>
    <definedName name="gsdgs_14" localSheetId="8">#REF!</definedName>
    <definedName name="gsdgs_14" localSheetId="11">#REF!</definedName>
    <definedName name="gsdgs_14" localSheetId="6">#REF!</definedName>
    <definedName name="gsdgs_14">#REF!</definedName>
    <definedName name="gsdgs_15" localSheetId="8">#REF!</definedName>
    <definedName name="gsdgs_15" localSheetId="11">#REF!</definedName>
    <definedName name="gsdgs_15" localSheetId="6">#REF!</definedName>
    <definedName name="gsdgs_15">#REF!</definedName>
    <definedName name="gsdgs_16" localSheetId="8">#REF!</definedName>
    <definedName name="gsdgs_16" localSheetId="11">#REF!</definedName>
    <definedName name="gsdgs_16" localSheetId="6">#REF!</definedName>
    <definedName name="gsdgs_16">#REF!</definedName>
    <definedName name="gsdgs_17" localSheetId="8">#REF!</definedName>
    <definedName name="gsdgs_17" localSheetId="11">#REF!</definedName>
    <definedName name="gsdgs_17" localSheetId="6">#REF!</definedName>
    <definedName name="gsdgs_17">#REF!</definedName>
    <definedName name="gsdgs_18" localSheetId="8">#REF!</definedName>
    <definedName name="gsdgs_18" localSheetId="11">#REF!</definedName>
    <definedName name="gsdgs_18" localSheetId="6">#REF!</definedName>
    <definedName name="gsdgs_18">#REF!</definedName>
    <definedName name="gsdgs_2" localSheetId="8">#REF!</definedName>
    <definedName name="gsdgs_2" localSheetId="11">#REF!</definedName>
    <definedName name="gsdgs_2" localSheetId="6">#REF!</definedName>
    <definedName name="gsdgs_2">#REF!</definedName>
    <definedName name="gsdgs_5" localSheetId="8">#REF!</definedName>
    <definedName name="gsdgs_5" localSheetId="11">#REF!</definedName>
    <definedName name="gsdgs_5" localSheetId="6">#REF!</definedName>
    <definedName name="gsdgs_5">#REF!</definedName>
    <definedName name="gsdgs_6" localSheetId="8">#REF!</definedName>
    <definedName name="gsdgs_6" localSheetId="11">#REF!</definedName>
    <definedName name="gsdgs_6" localSheetId="6">#REF!</definedName>
    <definedName name="gsdgs_6">#REF!</definedName>
    <definedName name="gsdgs_7" localSheetId="8">#REF!</definedName>
    <definedName name="gsdgs_7" localSheetId="11">#REF!</definedName>
    <definedName name="gsdgs_7" localSheetId="6">#REF!</definedName>
    <definedName name="gsdgs_7">#REF!</definedName>
    <definedName name="gsdgs_8" localSheetId="8">#REF!</definedName>
    <definedName name="gsdgs_8" localSheetId="11">#REF!</definedName>
    <definedName name="gsdgs_8" localSheetId="6">#REF!</definedName>
    <definedName name="gsdgs_8">#REF!</definedName>
    <definedName name="gsdgs_9" localSheetId="8">#REF!</definedName>
    <definedName name="gsdgs_9" localSheetId="11">#REF!</definedName>
    <definedName name="gsdgs_9" localSheetId="6">#REF!</definedName>
    <definedName name="gsdgs_9">#REF!</definedName>
    <definedName name="gsffgs" localSheetId="8">#REF!</definedName>
    <definedName name="gsffgs" localSheetId="11">#REF!</definedName>
    <definedName name="gsffgs" localSheetId="6">#REF!</definedName>
    <definedName name="gsffgs">#REF!</definedName>
    <definedName name="gt" localSheetId="8">#REF!</definedName>
    <definedName name="gt" localSheetId="11">#REF!</definedName>
    <definedName name="gt" localSheetId="6">#REF!</definedName>
    <definedName name="gt">#REF!</definedName>
    <definedName name="GTRVGBTRC" localSheetId="8">#REF!</definedName>
    <definedName name="GTRVGBTRC" localSheetId="11">#REF!</definedName>
    <definedName name="GTRVGBTRC" localSheetId="6">#REF!</definedName>
    <definedName name="GTRVGBTRC">#REF!</definedName>
    <definedName name="gtryfj" localSheetId="8">#REF!</definedName>
    <definedName name="gtryfj" localSheetId="11">#REF!</definedName>
    <definedName name="gtryfj" localSheetId="6">#REF!</definedName>
    <definedName name="gtryfj">#REF!</definedName>
    <definedName name="gtryfjj" localSheetId="8">#REF!</definedName>
    <definedName name="gtryfjj" localSheetId="11">#REF!</definedName>
    <definedName name="gtryfjj" localSheetId="6">#REF!</definedName>
    <definedName name="gtryfjj">#REF!</definedName>
    <definedName name="guh" localSheetId="8">#REF!</definedName>
    <definedName name="guh" localSheetId="11">#REF!</definedName>
    <definedName name="guh" localSheetId="6">#REF!</definedName>
    <definedName name="guh">#REF!</definedName>
    <definedName name="GUS" localSheetId="8">#REF!</definedName>
    <definedName name="GUS" localSheetId="11">#REF!</definedName>
    <definedName name="GUS" localSheetId="6">#REF!</definedName>
    <definedName name="GUS">#REF!</definedName>
    <definedName name="GUSMAO" localSheetId="8">#REF!</definedName>
    <definedName name="GUSMAO" localSheetId="11">#REF!</definedName>
    <definedName name="GUSMAO" localSheetId="6">#REF!</definedName>
    <definedName name="GUSMAO">#REF!</definedName>
    <definedName name="h" localSheetId="10" hidden="1">#REF!</definedName>
    <definedName name="h" localSheetId="8" hidden="1">#REF!</definedName>
    <definedName name="h" localSheetId="11" hidden="1">#REF!</definedName>
    <definedName name="h" localSheetId="9" hidden="1">#REF!</definedName>
    <definedName name="h" localSheetId="6" hidden="1">#REF!</definedName>
    <definedName name="h" hidden="1">#REF!</definedName>
    <definedName name="há" localSheetId="8">#REF!</definedName>
    <definedName name="há" localSheetId="11">#REF!</definedName>
    <definedName name="há" localSheetId="6">#REF!</definedName>
    <definedName name="há">#REF!</definedName>
    <definedName name="HC" localSheetId="8">#REF!</definedName>
    <definedName name="HC" localSheetId="11">#REF!</definedName>
    <definedName name="HC" localSheetId="6">#REF!</definedName>
    <definedName name="HC">#REF!</definedName>
    <definedName name="hdsfavxc" localSheetId="8">#REF!</definedName>
    <definedName name="hdsfavxc" localSheetId="11">#REF!</definedName>
    <definedName name="hdsfavxc" localSheetId="6">#REF!</definedName>
    <definedName name="hdsfavxc">#REF!</definedName>
    <definedName name="HENC" localSheetId="8">#REF!</definedName>
    <definedName name="HENC" localSheetId="11">#REF!</definedName>
    <definedName name="HENC" localSheetId="6">#REF!</definedName>
    <definedName name="HENC">#REF!</definedName>
    <definedName name="HENRIQUE" localSheetId="8">#REF!</definedName>
    <definedName name="HENRIQUE" localSheetId="11">#REF!</definedName>
    <definedName name="HENRIQUE" localSheetId="6">#REF!</definedName>
    <definedName name="HENRIQUE">#REF!</definedName>
    <definedName name="HER" localSheetId="8">#REF!</definedName>
    <definedName name="HER" localSheetId="11">#REF!</definedName>
    <definedName name="HER" localSheetId="6">#REF!</definedName>
    <definedName name="HER">#REF!</definedName>
    <definedName name="HGGF" localSheetId="8">#REF!</definedName>
    <definedName name="HGGF" localSheetId="11">#REF!</definedName>
    <definedName name="HGGF" localSheetId="6">#REF!</definedName>
    <definedName name="HGGF">#REF!</definedName>
    <definedName name="hghg" localSheetId="8">#REF!</definedName>
    <definedName name="hghg" localSheetId="11">#REF!</definedName>
    <definedName name="hghg" localSheetId="6">#REF!</definedName>
    <definedName name="hghg">#REF!</definedName>
    <definedName name="hghgh" localSheetId="8">#REF!</definedName>
    <definedName name="hghgh" localSheetId="11">#REF!</definedName>
    <definedName name="hghgh" localSheetId="6">#REF!</definedName>
    <definedName name="hghgh">#REF!</definedName>
    <definedName name="HH" localSheetId="8">#REF!</definedName>
    <definedName name="HH" localSheetId="11">#REF!</definedName>
    <definedName name="HH" localSheetId="6">#REF!</definedName>
    <definedName name="HH">#REF!</definedName>
    <definedName name="HHH" localSheetId="8">#REF!</definedName>
    <definedName name="HHH" localSheetId="11">#REF!</definedName>
    <definedName name="HHH" localSheetId="6">#REF!</definedName>
    <definedName name="HHH">#REF!</definedName>
    <definedName name="hhhhhhh" localSheetId="8">#REF!</definedName>
    <definedName name="hhhhhhh" localSheetId="11">#REF!</definedName>
    <definedName name="hhhhhhh" localSheetId="6">#REF!</definedName>
    <definedName name="hhhhhhh">#REF!</definedName>
    <definedName name="HHHHHHHHHHHHHHHHHHHHHHHHHHHHHHHHHHHHHHH" localSheetId="8">#REF!</definedName>
    <definedName name="HHHHHHHHHHHHHHHHHHHHHHHHHHHHHHHHHHHHHHH" localSheetId="11">#REF!</definedName>
    <definedName name="HHHHHHHHHHHHHHHHHHHHHHHHHHHHHHHHHHHHHHH" localSheetId="6">#REF!</definedName>
    <definedName name="HHHHHHHHHHHHHHHHHHHHHHHHHHHHHHHHHHHHHHH">#REF!</definedName>
    <definedName name="hi" localSheetId="8">#REF!</definedName>
    <definedName name="hi" localSheetId="11">#REF!</definedName>
    <definedName name="hi" localSheetId="6">#REF!</definedName>
    <definedName name="hi">#REF!</definedName>
    <definedName name="hi_10" localSheetId="8">#REF!</definedName>
    <definedName name="hi_10" localSheetId="11">#REF!</definedName>
    <definedName name="hi_10" localSheetId="6">#REF!</definedName>
    <definedName name="hi_10">#REF!</definedName>
    <definedName name="hi_11" localSheetId="8">#REF!</definedName>
    <definedName name="hi_11" localSheetId="11">#REF!</definedName>
    <definedName name="hi_11" localSheetId="6">#REF!</definedName>
    <definedName name="hi_11">#REF!</definedName>
    <definedName name="hi_12" localSheetId="8">#REF!</definedName>
    <definedName name="hi_12" localSheetId="11">#REF!</definedName>
    <definedName name="hi_12" localSheetId="6">#REF!</definedName>
    <definedName name="hi_12">#REF!</definedName>
    <definedName name="hi_13" localSheetId="8">#REF!</definedName>
    <definedName name="hi_13" localSheetId="11">#REF!</definedName>
    <definedName name="hi_13" localSheetId="6">#REF!</definedName>
    <definedName name="hi_13">#REF!</definedName>
    <definedName name="hi_14" localSheetId="8">#REF!</definedName>
    <definedName name="hi_14" localSheetId="11">#REF!</definedName>
    <definedName name="hi_14" localSheetId="6">#REF!</definedName>
    <definedName name="hi_14">#REF!</definedName>
    <definedName name="hi_15" localSheetId="8">#REF!</definedName>
    <definedName name="hi_15" localSheetId="11">#REF!</definedName>
    <definedName name="hi_15" localSheetId="6">#REF!</definedName>
    <definedName name="hi_15">#REF!</definedName>
    <definedName name="hi_16" localSheetId="8">#REF!</definedName>
    <definedName name="hi_16" localSheetId="11">#REF!</definedName>
    <definedName name="hi_16" localSheetId="6">#REF!</definedName>
    <definedName name="hi_16">#REF!</definedName>
    <definedName name="hi_17" localSheetId="8">#REF!</definedName>
    <definedName name="hi_17" localSheetId="11">#REF!</definedName>
    <definedName name="hi_17" localSheetId="6">#REF!</definedName>
    <definedName name="hi_17">#REF!</definedName>
    <definedName name="hi_18" localSheetId="8">#REF!</definedName>
    <definedName name="hi_18" localSheetId="11">#REF!</definedName>
    <definedName name="hi_18" localSheetId="6">#REF!</definedName>
    <definedName name="hi_18">#REF!</definedName>
    <definedName name="hi_2" localSheetId="8">#REF!</definedName>
    <definedName name="hi_2" localSheetId="11">#REF!</definedName>
    <definedName name="hi_2" localSheetId="6">#REF!</definedName>
    <definedName name="hi_2">#REF!</definedName>
    <definedName name="hi_3" localSheetId="8">#REF!</definedName>
    <definedName name="hi_3" localSheetId="11">#REF!</definedName>
    <definedName name="hi_3" localSheetId="6">#REF!</definedName>
    <definedName name="hi_3">#REF!</definedName>
    <definedName name="hi_4" localSheetId="8">#REF!</definedName>
    <definedName name="hi_4" localSheetId="11">#REF!</definedName>
    <definedName name="hi_4" localSheetId="6">#REF!</definedName>
    <definedName name="hi_4">#REF!</definedName>
    <definedName name="hi_5" localSheetId="8">#REF!</definedName>
    <definedName name="hi_5" localSheetId="11">#REF!</definedName>
    <definedName name="hi_5" localSheetId="6">#REF!</definedName>
    <definedName name="hi_5">#REF!</definedName>
    <definedName name="hi_6" localSheetId="8">#REF!</definedName>
    <definedName name="hi_6" localSheetId="11">#REF!</definedName>
    <definedName name="hi_6" localSheetId="6">#REF!</definedName>
    <definedName name="hi_6">#REF!</definedName>
    <definedName name="hi_7" localSheetId="8">#REF!</definedName>
    <definedName name="hi_7" localSheetId="11">#REF!</definedName>
    <definedName name="hi_7" localSheetId="6">#REF!</definedName>
    <definedName name="hi_7">#REF!</definedName>
    <definedName name="hi_8" localSheetId="8">#REF!</definedName>
    <definedName name="hi_8" localSheetId="11">#REF!</definedName>
    <definedName name="hi_8" localSheetId="6">#REF!</definedName>
    <definedName name="hi_8">#REF!</definedName>
    <definedName name="hi_9" localSheetId="8">#REF!</definedName>
    <definedName name="hi_9" localSheetId="11">#REF!</definedName>
    <definedName name="hi_9" localSheetId="6">#REF!</definedName>
    <definedName name="hi_9">#REF!</definedName>
    <definedName name="hii" localSheetId="8">#REF!</definedName>
    <definedName name="hii" localSheetId="11">#REF!</definedName>
    <definedName name="hii" localSheetId="6">#REF!</definedName>
    <definedName name="hii">#REF!</definedName>
    <definedName name="HJHB" localSheetId="8">#REF!</definedName>
    <definedName name="HJHB" localSheetId="11">#REF!</definedName>
    <definedName name="HJHB" localSheetId="6">#REF!</definedName>
    <definedName name="HJHB">#REF!</definedName>
    <definedName name="HJJJJJJJJJ" localSheetId="8">#REF!</definedName>
    <definedName name="HJJJJJJJJJ" localSheetId="11">#REF!</definedName>
    <definedName name="HJJJJJJJJJ" localSheetId="6">#REF!</definedName>
    <definedName name="HJJJJJJJJJ">#REF!</definedName>
    <definedName name="HJU" localSheetId="8">#REF!</definedName>
    <definedName name="HJU" localSheetId="11">#REF!</definedName>
    <definedName name="HJU" localSheetId="6">#REF!</definedName>
    <definedName name="HJU">#REF!</definedName>
    <definedName name="hmngj" localSheetId="8">#REF!</definedName>
    <definedName name="hmngj" localSheetId="11">#REF!</definedName>
    <definedName name="hmngj" localSheetId="6">#REF!</definedName>
    <definedName name="hmngj">#REF!</definedName>
    <definedName name="HMOTO" localSheetId="8">#REF!</definedName>
    <definedName name="HMOTO" localSheetId="11">#REF!</definedName>
    <definedName name="HMOTO" localSheetId="6">#REF!</definedName>
    <definedName name="HMOTO">#REF!</definedName>
    <definedName name="hoje">TODAY()</definedName>
    <definedName name="HOM.7314" localSheetId="8">#REF!</definedName>
    <definedName name="HOM.7314" localSheetId="11">#REF!</definedName>
    <definedName name="HOM.7314" localSheetId="6">#REF!</definedName>
    <definedName name="HOM.7314">#REF!</definedName>
    <definedName name="hora" localSheetId="8">#REF!</definedName>
    <definedName name="hora" localSheetId="11">#REF!</definedName>
    <definedName name="hora" localSheetId="6">#REF!</definedName>
    <definedName name="hora">#REF!</definedName>
    <definedName name="horaam" localSheetId="8">#REF!</definedName>
    <definedName name="horaam" localSheetId="11">#REF!</definedName>
    <definedName name="horaam" localSheetId="6">#REF!</definedName>
    <definedName name="horaam">#REF!</definedName>
    <definedName name="horaenc" localSheetId="8">#REF!</definedName>
    <definedName name="horaenc" localSheetId="11">#REF!</definedName>
    <definedName name="horaenc" localSheetId="6">#REF!</definedName>
    <definedName name="horaenc">#REF!</definedName>
    <definedName name="horaseven" localSheetId="8">#REF!</definedName>
    <definedName name="horaseven" localSheetId="11">#REF!</definedName>
    <definedName name="horaseven" localSheetId="6">#REF!</definedName>
    <definedName name="horaseven">#REF!</definedName>
    <definedName name="HP" localSheetId="8">#REF!</definedName>
    <definedName name="HP" localSheetId="11">#REF!</definedName>
    <definedName name="HP" localSheetId="6">#REF!</definedName>
    <definedName name="HP">#REF!</definedName>
    <definedName name="HP.1" localSheetId="8">#REF!</definedName>
    <definedName name="HP.1" localSheetId="11">#REF!</definedName>
    <definedName name="HP.1" localSheetId="6">#REF!</definedName>
    <definedName name="HP.1">#REF!</definedName>
    <definedName name="hrdb" localSheetId="8">#REF!</definedName>
    <definedName name="hrdb" localSheetId="11">#REF!</definedName>
    <definedName name="hrdb" localSheetId="6">#REF!</definedName>
    <definedName name="hrdb">#REF!</definedName>
    <definedName name="hrf" localSheetId="8">#REF!</definedName>
    <definedName name="hrf" localSheetId="11">#REF!</definedName>
    <definedName name="hrf" localSheetId="6">#REF!</definedName>
    <definedName name="hrf">#REF!</definedName>
    <definedName name="HSDFHD" localSheetId="8">#REF!</definedName>
    <definedName name="HSDFHD" localSheetId="11">#REF!</definedName>
    <definedName name="HSDFHD" localSheetId="6">#REF!</definedName>
    <definedName name="HSDFHD">#REF!</definedName>
    <definedName name="hsdjsg" localSheetId="8">#REF!</definedName>
    <definedName name="hsdjsg" localSheetId="11">#REF!</definedName>
    <definedName name="hsdjsg" localSheetId="6">#REF!</definedName>
    <definedName name="hsdjsg">#REF!</definedName>
    <definedName name="HSERV" localSheetId="8">#REF!</definedName>
    <definedName name="HSERV" localSheetId="11">#REF!</definedName>
    <definedName name="HSERV" localSheetId="6">#REF!</definedName>
    <definedName name="HSERV">#REF!</definedName>
    <definedName name="hthj" localSheetId="8">#REF!</definedName>
    <definedName name="hthj" localSheetId="11">#REF!</definedName>
    <definedName name="hthj" localSheetId="6">#REF!</definedName>
    <definedName name="hthj">#REF!</definedName>
    <definedName name="HTIODCIWJRP23" localSheetId="8">#REF!</definedName>
    <definedName name="HTIODCIWJRP23" localSheetId="11">#REF!</definedName>
    <definedName name="HTIODCIWJRP23" localSheetId="6">#REF!</definedName>
    <definedName name="HTIODCIWJRP23">#REF!</definedName>
    <definedName name="HTML_CodePage">1252</definedName>
    <definedName name="HTML_Control" localSheetId="10">{"'Plan1'!$A$8:$F$68","'Plan1'!$A$8:$F$68"}</definedName>
    <definedName name="HTML_Control" localSheetId="8">{"'Plan1'!$A$8:$F$68","'Plan1'!$A$8:$F$68"}</definedName>
    <definedName name="HTML_Control" localSheetId="11">{"'Plan1'!$A$8:$F$68","'Plan1'!$A$8:$F$68"}</definedName>
    <definedName name="HTML_Control" localSheetId="9">{"'Plan1'!$A$8:$F$68","'Plan1'!$A$8:$F$68"}</definedName>
    <definedName name="HTML_Control" localSheetId="6">{"'Plan1'!$A$8:$F$68","'Plan1'!$A$8:$F$68"}</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 localSheetId="8">#REF!</definedName>
    <definedName name="HY" localSheetId="11">#REF!</definedName>
    <definedName name="HY" localSheetId="6">#REF!</definedName>
    <definedName name="HY">#REF!</definedName>
    <definedName name="HY_10" localSheetId="8">#REF!</definedName>
    <definedName name="HY_10" localSheetId="11">#REF!</definedName>
    <definedName name="HY_10" localSheetId="6">#REF!</definedName>
    <definedName name="HY_10">#REF!</definedName>
    <definedName name="HY_11" localSheetId="8">#REF!</definedName>
    <definedName name="HY_11" localSheetId="11">#REF!</definedName>
    <definedName name="HY_11" localSheetId="6">#REF!</definedName>
    <definedName name="HY_11">#REF!</definedName>
    <definedName name="HY_12" localSheetId="8">#REF!</definedName>
    <definedName name="HY_12" localSheetId="11">#REF!</definedName>
    <definedName name="HY_12" localSheetId="6">#REF!</definedName>
    <definedName name="HY_12">#REF!</definedName>
    <definedName name="HY_13" localSheetId="8">#REF!</definedName>
    <definedName name="HY_13" localSheetId="11">#REF!</definedName>
    <definedName name="HY_13" localSheetId="6">#REF!</definedName>
    <definedName name="HY_13">#REF!</definedName>
    <definedName name="HY_14" localSheetId="8">#REF!</definedName>
    <definedName name="HY_14" localSheetId="11">#REF!</definedName>
    <definedName name="HY_14" localSheetId="6">#REF!</definedName>
    <definedName name="HY_14">#REF!</definedName>
    <definedName name="HY_15" localSheetId="8">#REF!</definedName>
    <definedName name="HY_15" localSheetId="11">#REF!</definedName>
    <definedName name="HY_15" localSheetId="6">#REF!</definedName>
    <definedName name="HY_15">#REF!</definedName>
    <definedName name="HY_16" localSheetId="8">#REF!</definedName>
    <definedName name="HY_16" localSheetId="11">#REF!</definedName>
    <definedName name="HY_16" localSheetId="6">#REF!</definedName>
    <definedName name="HY_16">#REF!</definedName>
    <definedName name="HY_17" localSheetId="8">#REF!</definedName>
    <definedName name="HY_17" localSheetId="11">#REF!</definedName>
    <definedName name="HY_17" localSheetId="6">#REF!</definedName>
    <definedName name="HY_17">#REF!</definedName>
    <definedName name="HY_18" localSheetId="8">#REF!</definedName>
    <definedName name="HY_18" localSheetId="11">#REF!</definedName>
    <definedName name="HY_18" localSheetId="6">#REF!</definedName>
    <definedName name="HY_18">#REF!</definedName>
    <definedName name="HY_2" localSheetId="8">#REF!</definedName>
    <definedName name="HY_2" localSheetId="11">#REF!</definedName>
    <definedName name="HY_2" localSheetId="6">#REF!</definedName>
    <definedName name="HY_2">#REF!</definedName>
    <definedName name="HY_5" localSheetId="8">#REF!</definedName>
    <definedName name="HY_5" localSheetId="11">#REF!</definedName>
    <definedName name="HY_5" localSheetId="6">#REF!</definedName>
    <definedName name="HY_5">#REF!</definedName>
    <definedName name="HY_6" localSheetId="8">#REF!</definedName>
    <definedName name="HY_6" localSheetId="11">#REF!</definedName>
    <definedName name="HY_6" localSheetId="6">#REF!</definedName>
    <definedName name="HY_6">#REF!</definedName>
    <definedName name="HY_7" localSheetId="8">#REF!</definedName>
    <definedName name="HY_7" localSheetId="11">#REF!</definedName>
    <definedName name="HY_7" localSheetId="6">#REF!</definedName>
    <definedName name="HY_7">#REF!</definedName>
    <definedName name="HY_8" localSheetId="8">#REF!</definedName>
    <definedName name="HY_8" localSheetId="11">#REF!</definedName>
    <definedName name="HY_8" localSheetId="6">#REF!</definedName>
    <definedName name="HY_8">#REF!</definedName>
    <definedName name="HY_9" localSheetId="8">#REF!</definedName>
    <definedName name="HY_9" localSheetId="11">#REF!</definedName>
    <definedName name="HY_9" localSheetId="6">#REF!</definedName>
    <definedName name="HY_9">#REF!</definedName>
    <definedName name="I" localSheetId="8" hidden="1">[5]Poço!#REF!</definedName>
    <definedName name="I" localSheetId="11" hidden="1">[5]Poço!#REF!</definedName>
    <definedName name="i" localSheetId="9">#REF!</definedName>
    <definedName name="i" localSheetId="6">#REF!</definedName>
    <definedName name="I" hidden="1">[5]Poço!#REF!</definedName>
    <definedName name="I_10" localSheetId="8">#REF!</definedName>
    <definedName name="I_10" localSheetId="11">#REF!</definedName>
    <definedName name="I_10" localSheetId="6">#REF!</definedName>
    <definedName name="I_10">#REF!</definedName>
    <definedName name="I_11" localSheetId="8">#REF!</definedName>
    <definedName name="I_11" localSheetId="11">#REF!</definedName>
    <definedName name="I_11" localSheetId="6">#REF!</definedName>
    <definedName name="I_11">#REF!</definedName>
    <definedName name="I_12" localSheetId="8">#REF!</definedName>
    <definedName name="I_12" localSheetId="11">#REF!</definedName>
    <definedName name="I_12" localSheetId="6">#REF!</definedName>
    <definedName name="I_12">#REF!</definedName>
    <definedName name="I_13" localSheetId="8">#REF!</definedName>
    <definedName name="I_13" localSheetId="11">#REF!</definedName>
    <definedName name="I_13" localSheetId="6">#REF!</definedName>
    <definedName name="I_13">#REF!</definedName>
    <definedName name="I_14" localSheetId="8">#REF!</definedName>
    <definedName name="I_14" localSheetId="11">#REF!</definedName>
    <definedName name="I_14" localSheetId="6">#REF!</definedName>
    <definedName name="I_14">#REF!</definedName>
    <definedName name="I_15" localSheetId="8">#REF!</definedName>
    <definedName name="I_15" localSheetId="11">#REF!</definedName>
    <definedName name="I_15" localSheetId="6">#REF!</definedName>
    <definedName name="I_15">#REF!</definedName>
    <definedName name="I_16" localSheetId="8">#REF!</definedName>
    <definedName name="I_16" localSheetId="11">#REF!</definedName>
    <definedName name="I_16" localSheetId="6">#REF!</definedName>
    <definedName name="I_16">#REF!</definedName>
    <definedName name="I_17" localSheetId="8">#REF!</definedName>
    <definedName name="I_17" localSheetId="11">#REF!</definedName>
    <definedName name="I_17" localSheetId="6">#REF!</definedName>
    <definedName name="I_17">#REF!</definedName>
    <definedName name="I_18" localSheetId="8">#REF!</definedName>
    <definedName name="I_18" localSheetId="11">#REF!</definedName>
    <definedName name="I_18" localSheetId="6">#REF!</definedName>
    <definedName name="I_18">#REF!</definedName>
    <definedName name="I_2" localSheetId="8">#REF!</definedName>
    <definedName name="I_2" localSheetId="11">#REF!</definedName>
    <definedName name="I_2" localSheetId="6">#REF!</definedName>
    <definedName name="I_2">#REF!</definedName>
    <definedName name="I_5" localSheetId="8">#REF!</definedName>
    <definedName name="I_5" localSheetId="11">#REF!</definedName>
    <definedName name="I_5" localSheetId="6">#REF!</definedName>
    <definedName name="I_5">#REF!</definedName>
    <definedName name="I_6" localSheetId="8">#REF!</definedName>
    <definedName name="I_6" localSheetId="11">#REF!</definedName>
    <definedName name="I_6" localSheetId="6">#REF!</definedName>
    <definedName name="I_6">#REF!</definedName>
    <definedName name="I_7" localSheetId="8">#REF!</definedName>
    <definedName name="I_7" localSheetId="11">#REF!</definedName>
    <definedName name="I_7" localSheetId="6">#REF!</definedName>
    <definedName name="I_7">#REF!</definedName>
    <definedName name="I_8" localSheetId="8">#REF!</definedName>
    <definedName name="I_8" localSheetId="11">#REF!</definedName>
    <definedName name="I_8" localSheetId="6">#REF!</definedName>
    <definedName name="I_8">#REF!</definedName>
    <definedName name="I_9" localSheetId="8">#REF!</definedName>
    <definedName name="I_9" localSheetId="11">#REF!</definedName>
    <definedName name="I_9" localSheetId="6">#REF!</definedName>
    <definedName name="I_9">#REF!</definedName>
    <definedName name="If" localSheetId="8">#REF!</definedName>
    <definedName name="If" localSheetId="11">#REF!</definedName>
    <definedName name="If" localSheetId="6">#REF!</definedName>
    <definedName name="If">#REF!</definedName>
    <definedName name="II" localSheetId="8">#REF!</definedName>
    <definedName name="II" localSheetId="11">#REF!</definedName>
    <definedName name="II" localSheetId="6">#REF!</definedName>
    <definedName name="II">#REF!</definedName>
    <definedName name="III" localSheetId="8">#REF!</definedName>
    <definedName name="III" localSheetId="11">#REF!</definedName>
    <definedName name="III" localSheetId="6">#REF!</definedName>
    <definedName name="III">#REF!</definedName>
    <definedName name="ILUM" localSheetId="8">#REF!</definedName>
    <definedName name="ILUM" localSheetId="11">#REF!</definedName>
    <definedName name="ILUM" localSheetId="6">#REF!</definedName>
    <definedName name="ILUM">#REF!</definedName>
    <definedName name="Im" localSheetId="8">#REF!</definedName>
    <definedName name="Im" localSheetId="11">#REF!</definedName>
    <definedName name="Im" localSheetId="6">#REF!</definedName>
    <definedName name="Im">#REF!</definedName>
    <definedName name="IM_2" localSheetId="8">#REF!</definedName>
    <definedName name="IM_2" localSheetId="11">#REF!</definedName>
    <definedName name="IM_2" localSheetId="6">#REF!</definedName>
    <definedName name="IM_2">#REF!</definedName>
    <definedName name="IM_4" localSheetId="8">#REF!</definedName>
    <definedName name="IM_4" localSheetId="11">#REF!</definedName>
    <definedName name="IM_4" localSheetId="6">#REF!</definedName>
    <definedName name="IM_4">#REF!</definedName>
    <definedName name="IMM" localSheetId="8">#REF!</definedName>
    <definedName name="IMM" localSheetId="11">#REF!</definedName>
    <definedName name="IMM" localSheetId="6">#REF!</definedName>
    <definedName name="IMM">#REF!</definedName>
    <definedName name="imp" localSheetId="8">#REF!</definedName>
    <definedName name="imp" localSheetId="11">#REF!</definedName>
    <definedName name="imp" localSheetId="6">#REF!</definedName>
    <definedName name="imp">#REF!</definedName>
    <definedName name="IMP." localSheetId="8">#REF!</definedName>
    <definedName name="IMP." localSheetId="11">#REF!</definedName>
    <definedName name="IMP." localSheetId="6">#REF!</definedName>
    <definedName name="IMP.">#REF!</definedName>
    <definedName name="IMP_2" localSheetId="8">#REF!</definedName>
    <definedName name="IMP_2" localSheetId="11">#REF!</definedName>
    <definedName name="IMP_2" localSheetId="6">#REF!</definedName>
    <definedName name="IMP_2">#REF!</definedName>
    <definedName name="IMP_2_1" localSheetId="8">#REF!</definedName>
    <definedName name="IMP_2_1" localSheetId="11">#REF!</definedName>
    <definedName name="IMP_2_1" localSheetId="6">#REF!</definedName>
    <definedName name="IMP_2_1">#REF!</definedName>
    <definedName name="IMP_2_2" localSheetId="8">#REF!</definedName>
    <definedName name="IMP_2_2" localSheetId="11">#REF!</definedName>
    <definedName name="IMP_2_2" localSheetId="6">#REF!</definedName>
    <definedName name="IMP_2_2">#REF!</definedName>
    <definedName name="IMPANT100" localSheetId="8">#REF!</definedName>
    <definedName name="IMPANT100" localSheetId="11">#REF!</definedName>
    <definedName name="IMPANT100" localSheetId="6">#REF!</definedName>
    <definedName name="IMPANT100">#REF!</definedName>
    <definedName name="IMPANT109" localSheetId="8">#REF!</definedName>
    <definedName name="IMPANT109" localSheetId="11">#REF!</definedName>
    <definedName name="IMPANT109" localSheetId="6">#REF!</definedName>
    <definedName name="IMPANT109">#REF!</definedName>
    <definedName name="IMPANT164" localSheetId="8">#REF!</definedName>
    <definedName name="IMPANT164" localSheetId="11">#REF!</definedName>
    <definedName name="IMPANT164" localSheetId="6">#REF!</definedName>
    <definedName name="IMPANT164">#REF!</definedName>
    <definedName name="IMPANT221" localSheetId="8">#REF!</definedName>
    <definedName name="IMPANT221" localSheetId="11">#REF!</definedName>
    <definedName name="IMPANT221" localSheetId="6">#REF!</definedName>
    <definedName name="IMPANT221">#REF!</definedName>
    <definedName name="IMPANT223" localSheetId="8">#REF!</definedName>
    <definedName name="IMPANT223" localSheetId="11">#REF!</definedName>
    <definedName name="IMPANT223" localSheetId="6">#REF!</definedName>
    <definedName name="IMPANT223">#REF!</definedName>
    <definedName name="IMPANT225" localSheetId="8">#REF!</definedName>
    <definedName name="IMPANT225" localSheetId="11">#REF!</definedName>
    <definedName name="IMPANT225" localSheetId="6">#REF!</definedName>
    <definedName name="IMPANT225">#REF!</definedName>
    <definedName name="IMPANT237" localSheetId="8">#REF!</definedName>
    <definedName name="IMPANT237" localSheetId="11">#REF!</definedName>
    <definedName name="IMPANT237" localSheetId="6">#REF!</definedName>
    <definedName name="IMPANT237">#REF!</definedName>
    <definedName name="IMPANT270" localSheetId="8">#REF!</definedName>
    <definedName name="IMPANT270" localSheetId="11">#REF!</definedName>
    <definedName name="IMPANT270" localSheetId="6">#REF!</definedName>
    <definedName name="IMPANT270">#REF!</definedName>
    <definedName name="IMPANT271" localSheetId="8">#REF!</definedName>
    <definedName name="IMPANT271" localSheetId="11">#REF!</definedName>
    <definedName name="IMPANT271" localSheetId="6">#REF!</definedName>
    <definedName name="IMPANT271">#REF!</definedName>
    <definedName name="IMPANT273" localSheetId="8">#REF!</definedName>
    <definedName name="IMPANT273" localSheetId="11">#REF!</definedName>
    <definedName name="IMPANT273" localSheetId="6">#REF!</definedName>
    <definedName name="IMPANT273">#REF!</definedName>
    <definedName name="IMPANT274" localSheetId="8">#REF!</definedName>
    <definedName name="IMPANT274" localSheetId="11">#REF!</definedName>
    <definedName name="IMPANT274" localSheetId="6">#REF!</definedName>
    <definedName name="IMPANT274">#REF!</definedName>
    <definedName name="IMPANT333" localSheetId="8">#REF!</definedName>
    <definedName name="IMPANT333" localSheetId="11">#REF!</definedName>
    <definedName name="IMPANT333" localSheetId="6">#REF!</definedName>
    <definedName name="IMPANT333">#REF!</definedName>
    <definedName name="IMPANT337" localSheetId="8">#REF!</definedName>
    <definedName name="IMPANT337" localSheetId="11">#REF!</definedName>
    <definedName name="IMPANT337" localSheetId="6">#REF!</definedName>
    <definedName name="IMPANT337">#REF!</definedName>
    <definedName name="IMPANT352" localSheetId="8">#REF!</definedName>
    <definedName name="IMPANT352" localSheetId="11">#REF!</definedName>
    <definedName name="IMPANT352" localSheetId="6">#REF!</definedName>
    <definedName name="IMPANT352">#REF!</definedName>
    <definedName name="IMPANT387ZC" localSheetId="8">#REF!</definedName>
    <definedName name="IMPANT387ZC" localSheetId="11">#REF!</definedName>
    <definedName name="IMPANT387ZC" localSheetId="6">#REF!</definedName>
    <definedName name="IMPANT387ZC">#REF!</definedName>
    <definedName name="IMPANT387ZN" localSheetId="8">#REF!</definedName>
    <definedName name="IMPANT387ZN" localSheetId="11">#REF!</definedName>
    <definedName name="IMPANT387ZN" localSheetId="6">#REF!</definedName>
    <definedName name="IMPANT387ZN">#REF!</definedName>
    <definedName name="IMPANT387ZS" localSheetId="8">#REF!</definedName>
    <definedName name="IMPANT387ZS" localSheetId="11">#REF!</definedName>
    <definedName name="IMPANT387ZS" localSheetId="6">#REF!</definedName>
    <definedName name="IMPANT387ZS">#REF!</definedName>
    <definedName name="IMPANT809" localSheetId="8">#REF!</definedName>
    <definedName name="IMPANT809" localSheetId="11">#REF!</definedName>
    <definedName name="IMPANT809" localSheetId="6">#REF!</definedName>
    <definedName name="IMPANT809">#REF!</definedName>
    <definedName name="IMPANTTOTAL387" localSheetId="8">#REF!</definedName>
    <definedName name="IMPANTTOTAL387" localSheetId="11">#REF!</definedName>
    <definedName name="IMPANTTOTAL387" localSheetId="6">#REF!</definedName>
    <definedName name="IMPANTTOTAL387">#REF!</definedName>
    <definedName name="IMPERMEAB" localSheetId="8">#REF!</definedName>
    <definedName name="IMPERMEAB" localSheetId="11">#REF!</definedName>
    <definedName name="IMPERMEAB" localSheetId="6">#REF!</definedName>
    <definedName name="IMPERMEAB">#REF!</definedName>
    <definedName name="IMPEXE100" localSheetId="8">#REF!</definedName>
    <definedName name="IMPEXE100" localSheetId="11">#REF!</definedName>
    <definedName name="IMPEXE100" localSheetId="6">#REF!</definedName>
    <definedName name="IMPEXE100">#REF!</definedName>
    <definedName name="IMPEXE109" localSheetId="8">#REF!</definedName>
    <definedName name="IMPEXE109" localSheetId="11">#REF!</definedName>
    <definedName name="IMPEXE109" localSheetId="6">#REF!</definedName>
    <definedName name="IMPEXE109">#REF!</definedName>
    <definedName name="IMPEXE164" localSheetId="8">#REF!</definedName>
    <definedName name="IMPEXE164" localSheetId="11">#REF!</definedName>
    <definedName name="IMPEXE164" localSheetId="6">#REF!</definedName>
    <definedName name="IMPEXE164">#REF!</definedName>
    <definedName name="IMPEXE221" localSheetId="8">#REF!</definedName>
    <definedName name="IMPEXE221" localSheetId="11">#REF!</definedName>
    <definedName name="IMPEXE221" localSheetId="6">#REF!</definedName>
    <definedName name="IMPEXE221">#REF!</definedName>
    <definedName name="IMPEXE223" localSheetId="8">#REF!</definedName>
    <definedName name="IMPEXE223" localSheetId="11">#REF!</definedName>
    <definedName name="IMPEXE223" localSheetId="6">#REF!</definedName>
    <definedName name="IMPEXE223">#REF!</definedName>
    <definedName name="IMPEXE225" localSheetId="8">#REF!</definedName>
    <definedName name="IMPEXE225" localSheetId="11">#REF!</definedName>
    <definedName name="IMPEXE225" localSheetId="6">#REF!</definedName>
    <definedName name="IMPEXE225">#REF!</definedName>
    <definedName name="IMPEXE237" localSheetId="8">#REF!</definedName>
    <definedName name="IMPEXE237" localSheetId="11">#REF!</definedName>
    <definedName name="IMPEXE237" localSheetId="6">#REF!</definedName>
    <definedName name="IMPEXE237">#REF!</definedName>
    <definedName name="IMPEXE270" localSheetId="8">#REF!</definedName>
    <definedName name="IMPEXE270" localSheetId="11">#REF!</definedName>
    <definedName name="IMPEXE270" localSheetId="6">#REF!</definedName>
    <definedName name="IMPEXE270">#REF!</definedName>
    <definedName name="IMPEXE271" localSheetId="8">#REF!</definedName>
    <definedName name="IMPEXE271" localSheetId="11">#REF!</definedName>
    <definedName name="IMPEXE271" localSheetId="6">#REF!</definedName>
    <definedName name="IMPEXE271">#REF!</definedName>
    <definedName name="IMPEXE273" localSheetId="8">#REF!</definedName>
    <definedName name="IMPEXE273" localSheetId="11">#REF!</definedName>
    <definedName name="IMPEXE273" localSheetId="6">#REF!</definedName>
    <definedName name="IMPEXE273">#REF!</definedName>
    <definedName name="IMPEXE274" localSheetId="8">#REF!</definedName>
    <definedName name="IMPEXE274" localSheetId="11">#REF!</definedName>
    <definedName name="IMPEXE274" localSheetId="6">#REF!</definedName>
    <definedName name="IMPEXE274">#REF!</definedName>
    <definedName name="IMPEXE333" localSheetId="8">#REF!</definedName>
    <definedName name="IMPEXE333" localSheetId="11">#REF!</definedName>
    <definedName name="IMPEXE333" localSheetId="6">#REF!</definedName>
    <definedName name="IMPEXE333">#REF!</definedName>
    <definedName name="IMPEXE337" localSheetId="8">#REF!</definedName>
    <definedName name="IMPEXE337" localSheetId="11">#REF!</definedName>
    <definedName name="IMPEXE337" localSheetId="6">#REF!</definedName>
    <definedName name="IMPEXE337">#REF!</definedName>
    <definedName name="IMPEXE352" localSheetId="8">#REF!</definedName>
    <definedName name="IMPEXE352" localSheetId="11">#REF!</definedName>
    <definedName name="IMPEXE352" localSheetId="6">#REF!</definedName>
    <definedName name="IMPEXE352">#REF!</definedName>
    <definedName name="IMPEXE387ZC" localSheetId="8">#REF!</definedName>
    <definedName name="IMPEXE387ZC" localSheetId="11">#REF!</definedName>
    <definedName name="IMPEXE387ZC" localSheetId="6">#REF!</definedName>
    <definedName name="IMPEXE387ZC">#REF!</definedName>
    <definedName name="IMPEXE387ZN" localSheetId="8">#REF!</definedName>
    <definedName name="IMPEXE387ZN" localSheetId="11">#REF!</definedName>
    <definedName name="IMPEXE387ZN" localSheetId="6">#REF!</definedName>
    <definedName name="IMPEXE387ZN">#REF!</definedName>
    <definedName name="IMPEXE387ZS" localSheetId="8">#REF!</definedName>
    <definedName name="IMPEXE387ZS" localSheetId="11">#REF!</definedName>
    <definedName name="IMPEXE387ZS" localSheetId="6">#REF!</definedName>
    <definedName name="IMPEXE387ZS">#REF!</definedName>
    <definedName name="IMPEXETOTAL387" localSheetId="8">#REF!</definedName>
    <definedName name="IMPEXETOTAL387" localSheetId="11">#REF!</definedName>
    <definedName name="IMPEXETOTAL387" localSheetId="6">#REF!</definedName>
    <definedName name="IMPEXETOTAL387">#REF!</definedName>
    <definedName name="Import.Apelido" localSheetId="8" hidden="1">#REF!</definedName>
    <definedName name="Import.Apelido" hidden="1">#REF!</definedName>
    <definedName name="Import.BDI.Tipo1" localSheetId="8" hidden="1">#REF!</definedName>
    <definedName name="Import.BDI.Tipo1" hidden="1">#REF!</definedName>
    <definedName name="Import.BDI.Tipo2" localSheetId="8" hidden="1">#REF!</definedName>
    <definedName name="Import.BDI.Tipo2" hidden="1">#REF!</definedName>
    <definedName name="Import.BDI.Tipo3" localSheetId="8" hidden="1">#REF!</definedName>
    <definedName name="Import.BDI.Tipo3" hidden="1">#REF!</definedName>
    <definedName name="Import.BMAFAcumulado" localSheetId="8" hidden="1">OFFSET(#REF!,1,0):OFFSET(#REF!,-1,0)</definedName>
    <definedName name="Import.BMAFAcumulado" hidden="1">OFFSET(#REF!,1,0):OFFSET(#REF!,-1,0)</definedName>
    <definedName name="Import.CNPJ" localSheetId="8" hidden="1">#REF!</definedName>
    <definedName name="Import.CNPJ" hidden="1">#REF!</definedName>
    <definedName name="Import.Código" localSheetId="8" hidden="1">OFFSET(#REF!,1,0):OFFSET(#REF!,-1,0)</definedName>
    <definedName name="Import.Código" hidden="1">OFFSET(#REF!,1,0):OFFSET(#REF!,-1,0)</definedName>
    <definedName name="Import.Contrapartida" localSheetId="8" hidden="1">#REF!</definedName>
    <definedName name="Import.Contrapartida" hidden="1">#REF!</definedName>
    <definedName name="Import.CPMaxPerc" localSheetId="8" hidden="1">#REF!</definedName>
    <definedName name="Import.CPMaxPerc" hidden="1">#REF!</definedName>
    <definedName name="Import.CPMinAbsoluta" localSheetId="8" hidden="1">#REF!</definedName>
    <definedName name="Import.CPMinAbsoluta" hidden="1">#REF!</definedName>
    <definedName name="Import.CPMinPerc" localSheetId="8" hidden="1">#REF!</definedName>
    <definedName name="Import.CPMinPerc" hidden="1">#REF!</definedName>
    <definedName name="Import.CR" localSheetId="8" hidden="1">#REF!</definedName>
    <definedName name="Import.CR" hidden="1">#REF!</definedName>
    <definedName name="Import.CRONOPLE" localSheetId="8" hidden="1">OFFSET(#REF!,1,1):OFFSET(#REF!,-1,-1)</definedName>
    <definedName name="Import.CRONOPLE" hidden="1">OFFSET(#REF!,1,1):OFFSET(#REF!,-1,-1)</definedName>
    <definedName name="Import.CTEF" localSheetId="8" hidden="1">#REF!</definedName>
    <definedName name="Import.CTEF" hidden="1">#REF!</definedName>
    <definedName name="Import.CustoUnitário" localSheetId="8" hidden="1">OFFSET(#REF!,1,0):OFFSET(#REF!,-1,0)</definedName>
    <definedName name="Import.CustoUnitário" hidden="1">OFFSET(#REF!,1,0):OFFSET(#REF!,-1,0)</definedName>
    <definedName name="Import.DataBase" localSheetId="8" hidden="1">OFFSET(#REF!,0,-1)</definedName>
    <definedName name="Import.DataBase" hidden="1">OFFSET(#REF!,0,-1)</definedName>
    <definedName name="Import.DataBaseLicit" localSheetId="8" hidden="1">OFFSET(#REF!,0,-1)</definedName>
    <definedName name="Import.DataBaseLicit" hidden="1">OFFSET(#REF!,0,-1)</definedName>
    <definedName name="Import.DataFechaRRE" localSheetId="8" hidden="1">#REF!</definedName>
    <definedName name="Import.DataFechaRRE" hidden="1">#REF!</definedName>
    <definedName name="Import.DataInicioObra" localSheetId="8" hidden="1">#REF!</definedName>
    <definedName name="Import.DataInicioObra" hidden="1">#REF!</definedName>
    <definedName name="Import.DataPreenchimento" localSheetId="8" hidden="1">OFFSET(#REF!,0,-1)</definedName>
    <definedName name="Import.DataPreenchimento" hidden="1">OFFSET(#REF!,0,-1)</definedName>
    <definedName name="Import.DescLote" localSheetId="8" hidden="1">#REF!</definedName>
    <definedName name="Import.DescLote" hidden="1">#REF!</definedName>
    <definedName name="Import.Descrição" localSheetId="8" hidden="1">OFFSET(#REF!,1,0):OFFSET(#REF!,-1,0)</definedName>
    <definedName name="Import.Descrição" hidden="1">OFFSET(#REF!,1,0):OFFSET(#REF!,-1,0)</definedName>
    <definedName name="Import.Desoneracao" localSheetId="8" hidden="1">OFFSET(#REF!,0,-1)</definedName>
    <definedName name="Import.Desoneracao" hidden="1">OFFSET(#REF!,0,-1)</definedName>
    <definedName name="Import.empresa" localSheetId="8" hidden="1">#REF!</definedName>
    <definedName name="Import.empresa" hidden="1">#REF!</definedName>
    <definedName name="Import.EventoAdmLocal" localSheetId="8" hidden="1">#REF!</definedName>
    <definedName name="Import.EventoAdmLocal" hidden="1">#REF!</definedName>
    <definedName name="Import.Eventos.Nível" localSheetId="8" hidden="1">#REF!</definedName>
    <definedName name="Import.Eventos.Nível" hidden="1">#REF!</definedName>
    <definedName name="Import.Eventos.Nomes" localSheetId="8" hidden="1">OFFSET(#REF!,1,0):OFFSET(#REF!,-1,0)</definedName>
    <definedName name="Import.Eventos.Nomes" hidden="1">OFFSET(#REF!,1,0):OFFSET(#REF!,-1,0)</definedName>
    <definedName name="Import.Fonte" localSheetId="8" hidden="1">OFFSET(#REF!,1,0):OFFSET(#REF!,-1,0)</definedName>
    <definedName name="Import.Fonte" hidden="1">OFFSET(#REF!,1,0):OFFSET(#REF!,-1,0)</definedName>
    <definedName name="Import.FrenteDeObra" localSheetId="8" hidden="1">#REF!:OFFSET(#REF!,0,-1)</definedName>
    <definedName name="Import.FrenteDeObra" hidden="1">#REF!:OFFSET(#REF!,0,-1)</definedName>
    <definedName name="Import.Item" localSheetId="8">OFFSET(#REF!,1,0):OFFSET(#REF!,-1,0)</definedName>
    <definedName name="Import.Item" localSheetId="11">OFFSET(#REF!,1,0):OFFSET(#REF!,-1,0)</definedName>
    <definedName name="Import.Item" localSheetId="6">OFFSET(#REF!,1,0):OFFSET(#REF!,-1,0)</definedName>
    <definedName name="Import.Item">OFFSET(#REF!,1,0):OFFSET(#REF!,-1,0)</definedName>
    <definedName name="Import.MacrosserviçoAdmLocal" localSheetId="8" hidden="1">#REF!</definedName>
    <definedName name="Import.MacrosserviçoAdmLocal" hidden="1">#REF!</definedName>
    <definedName name="Import.Município" localSheetId="8" hidden="1">#REF!</definedName>
    <definedName name="Import.Município" localSheetId="11">#REF!</definedName>
    <definedName name="Import.Município" localSheetId="9">#REF!</definedName>
    <definedName name="Import.Município" localSheetId="6">#REF!</definedName>
    <definedName name="Import.Município" hidden="1">#REF!</definedName>
    <definedName name="Import.Nível" localSheetId="8" hidden="1">OFFSET(#REF!,1,0):OFFSET(#REF!,-1,0)</definedName>
    <definedName name="Import.Nível" hidden="1">OFFSET(#REF!,1,0):OFFSET(#REF!,-1,0)</definedName>
    <definedName name="Import.numEventos" localSheetId="8">OFFSET(#REF!,1,0):OFFSET(#REF!,-1,0)</definedName>
    <definedName name="Import.numEventos" localSheetId="11">OFFSET(#REF!,1,0):OFFSET(#REF!,-1,0)</definedName>
    <definedName name="Import.numEventos" localSheetId="6">OFFSET(#REF!,1,0):OFFSET(#REF!,-1,0)</definedName>
    <definedName name="Import.numEventos">OFFSET(#REF!,1,0):OFFSET(#REF!,-1,0)</definedName>
    <definedName name="Import.Ofício.Num" localSheetId="8" hidden="1">#REF!</definedName>
    <definedName name="Import.Ofício.Num" hidden="1">#REF!</definedName>
    <definedName name="Import.OpcaoBDI" localSheetId="8" hidden="1">OFFSET(#REF!,1,0):OFFSET(#REF!,-1,0)</definedName>
    <definedName name="Import.OpcaoBDI" hidden="1">OFFSET(#REF!,1,0):OFFSET(#REF!,-1,0)</definedName>
    <definedName name="Import.ORÇAMENTO.DivRecurso" localSheetId="8" hidden="1">OFFSET(#REF!,1,0):OFFSET(#REF!,-1,0)</definedName>
    <definedName name="Import.ORÇAMENTO.DivRecurso" hidden="1">OFFSET(#REF!,1,0):OFFSET(#REF!,-1,0)</definedName>
    <definedName name="Import.PLE" localSheetId="8" hidden="1">OFFSET(#REF!,1,1):OFFSET(#REF!,-1,-1)</definedName>
    <definedName name="Import.PLE" localSheetId="11">OFFSET(#REF!,1,0):OFFSET(#REF!,-1,0)</definedName>
    <definedName name="Import.PLE" localSheetId="9">OFFSET(#REF!,1,0):OFFSET(#REF!,-1,0)</definedName>
    <definedName name="Import.PLE" localSheetId="6">OFFSET(#REF!,1,0):OFFSET(#REF!,-1,0)</definedName>
    <definedName name="Import.PLE" hidden="1">OFFSET(#REF!,1,1):OFFSET(#REF!,-1,-1)</definedName>
    <definedName name="Import.PLQ" localSheetId="8" hidden="1">OFFSET(#REF!,1,1):OFFSET(#REF!,-1,-1)</definedName>
    <definedName name="Import.PLQ" localSheetId="11">OFFSET(#REF!,1,0):OFFSET(#REF!,-1,0)</definedName>
    <definedName name="Import.PLQ" localSheetId="9">OFFSET(#REF!,1,0):OFFSET(#REF!,-1,0)</definedName>
    <definedName name="Import.PLQ" localSheetId="6">OFFSET(#REF!,1,0):OFFSET(#REF!,-1,0)</definedName>
    <definedName name="Import.PLQ" hidden="1">OFFSET(#REF!,1,1):OFFSET(#REF!,-1,-1)</definedName>
    <definedName name="Import.PLQ.MemCalc" localSheetId="8" hidden="1">OFFSET(#REF!,1,0):OFFSET(#REF!,-1,0)</definedName>
    <definedName name="Import.PLQ.MemCalc" hidden="1">OFFSET(#REF!,1,0):OFFSET(#REF!,-1,0)</definedName>
    <definedName name="Import.PLQ.nAgrupEvent" localSheetId="8" hidden="1">OFFSET(#REF!,1,0):OFFSET(#REF!,-1,0)</definedName>
    <definedName name="Import.PLQ.nAgrupEvent" hidden="1">OFFSET(#REF!,1,0):OFFSET(#REF!,-1,0)</definedName>
    <definedName name="Import.PreçoTotal" localSheetId="8">OFFSET(#REF!,1,0):OFFSET(#REF!,-1,0)</definedName>
    <definedName name="Import.PreçoTotal" localSheetId="11">OFFSET(#REF!,1,0):OFFSET(#REF!,-1,0)</definedName>
    <definedName name="Import.PreçoTotal" localSheetId="6">OFFSET(#REF!,1,0):OFFSET(#REF!,-1,0)</definedName>
    <definedName name="Import.PreçoTotal">OFFSET(#REF!,1,0):OFFSET(#REF!,-1,0)</definedName>
    <definedName name="Import.Proponente" localSheetId="8" hidden="1">#REF!</definedName>
    <definedName name="Import.Proponente" hidden="1">#REF!</definedName>
    <definedName name="Import.QCI.Divisao" localSheetId="8" hidden="1">OFFSET(#REF!,1,0):OFFSET(#REF!,-1,0)</definedName>
    <definedName name="Import.QCI.Divisao" hidden="1">OFFSET(#REF!,1,0):OFFSET(#REF!,-1,0)</definedName>
    <definedName name="Import.QCI.ItemInv" localSheetId="8" hidden="1">OFFSET(#REF!,1,0):OFFSET(#REF!,-1,0)</definedName>
    <definedName name="Import.QCI.ItemInv" hidden="1">OFFSET(#REF!,1,0):OFFSET(#REF!,-1,0)</definedName>
    <definedName name="Import.QCI.Qtde" localSheetId="8" hidden="1">OFFSET(#REF!,1,0):OFFSET(#REF!,-1,0)</definedName>
    <definedName name="Import.QCI.Qtde" hidden="1">OFFSET(#REF!,1,0):OFFSET(#REF!,-1,0)</definedName>
    <definedName name="Import.QCI.Situacao" localSheetId="8" hidden="1">OFFSET(#REF!,1,0):OFFSET(#REF!,-1,0)</definedName>
    <definedName name="Import.QCI.Situacao" hidden="1">OFFSET(#REF!,1,0):OFFSET(#REF!,-1,0)</definedName>
    <definedName name="Import.QCI.SubItemInv" localSheetId="8" hidden="1">OFFSET(#REF!,1,0):OFFSET(#REF!,-1,0)</definedName>
    <definedName name="Import.QCI.SubItemInv" hidden="1">OFFSET(#REF!,1,0):OFFSET(#REF!,-1,0)</definedName>
    <definedName name="Import.QCICP" localSheetId="8" hidden="1">OFFSET(#REF!,1,0):OFFSET(#REF!,-1,0)</definedName>
    <definedName name="Import.QCICP" hidden="1">OFFSET(#REF!,1,0):OFFSET(#REF!,-1,0)</definedName>
    <definedName name="Import.QCIDesc" localSheetId="8" hidden="1">OFFSET(#REF!,1,0):OFFSET(#REF!,-1,0)</definedName>
    <definedName name="Import.QCIDesc" hidden="1">OFFSET(#REF!,1,0):OFFSET(#REF!,-1,0)</definedName>
    <definedName name="Import.QCIInv" localSheetId="8" hidden="1">OFFSET(#REF!,1,0):OFFSET(#REF!,-1,0)</definedName>
    <definedName name="Import.QCIInv" hidden="1">OFFSET(#REF!,1,0):OFFSET(#REF!,-1,0)</definedName>
    <definedName name="Import.QCILote" localSheetId="8" hidden="1">OFFSET(#REF!,1,0):OFFSET(#REF!,-1,0)</definedName>
    <definedName name="Import.QCILote" hidden="1">OFFSET(#REF!,1,0):OFFSET(#REF!,-1,0)</definedName>
    <definedName name="Import.QCIOutros" localSheetId="8" hidden="1">OFFSET(#REF!,1,0):OFFSET(#REF!,-1,0)</definedName>
    <definedName name="Import.QCIOutros" hidden="1">OFFSET(#REF!,1,0):OFFSET(#REF!,-1,0)</definedName>
    <definedName name="Import.Quantidade" localSheetId="8" hidden="1">OFFSET(#REF!,1,0):OFFSET(#REF!,-1,0)</definedName>
    <definedName name="Import.Quantidade" hidden="1">OFFSET(#REF!,1,0):OFFSET(#REF!,-1,0)</definedName>
    <definedName name="import.recurso" localSheetId="8" hidden="1">#REF!</definedName>
    <definedName name="import.recurso" hidden="1">#REF!</definedName>
    <definedName name="Import.RegimeExecução" localSheetId="8" hidden="1">OFFSET(#REF!,0,-1)</definedName>
    <definedName name="Import.RegimeExecução" hidden="1">OFFSET(#REF!,0,-1)</definedName>
    <definedName name="Import.Repasse" localSheetId="8" hidden="1">#REF!</definedName>
    <definedName name="Import.Repasse" hidden="1">#REF!</definedName>
    <definedName name="Import.RespFiscalização" localSheetId="8" hidden="1">#REF!</definedName>
    <definedName name="Import.RespFiscalização" hidden="1">#REF!</definedName>
    <definedName name="Import.RespOrçamento" localSheetId="8" hidden="1">#REF!</definedName>
    <definedName name="Import.RespOrçamento" hidden="1">#REF!</definedName>
    <definedName name="Import.SICONV" localSheetId="8" hidden="1">#REF!</definedName>
    <definedName name="Import.SICONV" hidden="1">#REF!</definedName>
    <definedName name="Import.TipoArredondamento" localSheetId="8" hidden="1">#REF!</definedName>
    <definedName name="Import.TipoArredondamento" hidden="1">#REF!</definedName>
    <definedName name="Import.TransfereGOV" localSheetId="8" hidden="1">#REF!</definedName>
    <definedName name="Import.TransfereGOV" hidden="1">#REF!</definedName>
    <definedName name="Import.Unidade" localSheetId="8" hidden="1">OFFSET(#REF!,1,0):OFFSET(#REF!,-1,0)</definedName>
    <definedName name="Import.Unidade" localSheetId="11">OFFSET(#REF!,1,0):OFFSET(#REF!,-1,0)</definedName>
    <definedName name="Import.Unidade" localSheetId="9">OFFSET(#REF!,1,0):OFFSET(#REF!,-1,0)</definedName>
    <definedName name="Import.Unidade" localSheetId="6">OFFSET(#REF!,1,0):OFFSET(#REF!,-1,0)</definedName>
    <definedName name="Import.Unidade" hidden="1">OFFSET(#REF!,1,0):OFFSET(#REF!,-1,0)</definedName>
    <definedName name="Import.UnitarioLicitado" localSheetId="8" hidden="1">OFFSET(#REF!,1,0):OFFSET(#REF!,-1,0)</definedName>
    <definedName name="Import.UnitarioLicitado" hidden="1">OFFSET(#REF!,1,0):OFFSET(#REF!,-1,0)</definedName>
    <definedName name="IMPP" localSheetId="8">#REF!</definedName>
    <definedName name="IMPP" localSheetId="11">#REF!</definedName>
    <definedName name="IMPP" localSheetId="6">#REF!</definedName>
    <definedName name="IMPP">#REF!</definedName>
    <definedName name="impress" localSheetId="8">#REF!</definedName>
    <definedName name="impress" localSheetId="11">#REF!</definedName>
    <definedName name="impress" localSheetId="6">#REF!</definedName>
    <definedName name="impress">#REF!</definedName>
    <definedName name="IMPRESSÃO" localSheetId="8">#REF!</definedName>
    <definedName name="IMPRESSÃO" localSheetId="11">#REF!</definedName>
    <definedName name="IMPRESSÃO" localSheetId="6">#REF!</definedName>
    <definedName name="IMPRESSÃO">#REF!</definedName>
    <definedName name="Impresso" localSheetId="8">#REF!</definedName>
    <definedName name="Impresso" localSheetId="11">#REF!</definedName>
    <definedName name="Impresso" localSheetId="6">#REF!</definedName>
    <definedName name="Impresso">#REF!</definedName>
    <definedName name="IMPRIMAÇÃO" localSheetId="8">#REF!</definedName>
    <definedName name="IMPRIMAÇÃO" localSheetId="11">#REF!</definedName>
    <definedName name="IMPRIMAÇÃO" localSheetId="6">#REF!</definedName>
    <definedName name="IMPRIMAÇÃO">#REF!</definedName>
    <definedName name="INCC">[3]Mat!$J$9</definedName>
    <definedName name="INCC1">[3]Serv!$I$10</definedName>
    <definedName name="Indep_Nac" localSheetId="8">#REF!</definedName>
    <definedName name="Indep_Nac" localSheetId="11">#REF!</definedName>
    <definedName name="Indep_Nac" localSheetId="6">#REF!</definedName>
    <definedName name="Indep_Nac">#REF!</definedName>
    <definedName name="indiceanterior" localSheetId="8">#REF!</definedName>
    <definedName name="indiceanterior" localSheetId="11">#REF!</definedName>
    <definedName name="indiceanterior" localSheetId="6">#REF!</definedName>
    <definedName name="indiceanterior">#REF!</definedName>
    <definedName name="Indiceantigo" localSheetId="8">#REF!</definedName>
    <definedName name="Indiceantigo" localSheetId="11">#REF!</definedName>
    <definedName name="Indiceantigo" localSheetId="6">#REF!</definedName>
    <definedName name="Indiceantigo">#REF!</definedName>
    <definedName name="indiceatual" localSheetId="8">#REF!</definedName>
    <definedName name="indiceatual" localSheetId="11">#REF!</definedName>
    <definedName name="indiceatual" localSheetId="6">#REF!</definedName>
    <definedName name="indiceatual">#REF!</definedName>
    <definedName name="INDICES" hidden="1">OFFSET([4]Cotações!$B$20,1,0):OFFSET([4]Cotações!$I$24,-1,0)</definedName>
    <definedName name="INDIRETOS" localSheetId="8">#REF!</definedName>
    <definedName name="INDIRETOS" localSheetId="11">#REF!</definedName>
    <definedName name="INDIRETOS" localSheetId="6">#REF!</definedName>
    <definedName name="INDIRETOS">#REF!</definedName>
    <definedName name="INDIRETOS_18" localSheetId="8">#REF!</definedName>
    <definedName name="INDIRETOS_18" localSheetId="11">#REF!</definedName>
    <definedName name="INDIRETOS_18" localSheetId="6">#REF!</definedName>
    <definedName name="INDIRETOS_18">#REF!</definedName>
    <definedName name="inf" localSheetId="8">#REF!</definedName>
    <definedName name="inf" localSheetId="11">#REF!</definedName>
    <definedName name="inf" localSheetId="6">#REF!</definedName>
    <definedName name="inf">#REF!</definedName>
    <definedName name="INGRID" localSheetId="10">{#N/A,#N/A,FALSE,"MO (2)"}</definedName>
    <definedName name="INGRID" localSheetId="8">{#N/A,#N/A,FALSE,"MO (2)"}</definedName>
    <definedName name="INGRID" localSheetId="11">{#N/A,#N/A,FALSE,"MO (2)"}</definedName>
    <definedName name="INGRID" localSheetId="9">{#N/A,#N/A,FALSE,"MO (2)"}</definedName>
    <definedName name="INGRID" localSheetId="6">{#N/A,#N/A,FALSE,"MO (2)"}</definedName>
    <definedName name="INGRID">{#N/A,#N/A,FALSE,"MO (2)"}</definedName>
    <definedName name="InhaltsvezSUMMEN" localSheetId="8">#REF!</definedName>
    <definedName name="InhaltsvezSUMMEN" localSheetId="11">#REF!</definedName>
    <definedName name="InhaltsvezSUMMEN" localSheetId="6">#REF!</definedName>
    <definedName name="InhaltsvezSUMMEN">#REF!</definedName>
    <definedName name="iniaterro" localSheetId="8">#REF!</definedName>
    <definedName name="iniaterro" localSheetId="11">#REF!</definedName>
    <definedName name="iniaterro" localSheetId="6">#REF!</definedName>
    <definedName name="iniaterro">#REF!</definedName>
    <definedName name="INSS" localSheetId="8">#REF!</definedName>
    <definedName name="INSS" localSheetId="11">#REF!</definedName>
    <definedName name="INSS" localSheetId="6">#REF!</definedName>
    <definedName name="INSS">#REF!</definedName>
    <definedName name="Inst_elétricas" localSheetId="8">#REF!</definedName>
    <definedName name="Inst_elétricas" localSheetId="11">#REF!</definedName>
    <definedName name="Inst_elétricas" localSheetId="6">#REF!</definedName>
    <definedName name="Inst_elétricas">#REF!</definedName>
    <definedName name="Inst_hidráulicas" localSheetId="8">#REF!</definedName>
    <definedName name="Inst_hidráulicas" localSheetId="11">#REF!</definedName>
    <definedName name="Inst_hidráulicas" localSheetId="6">#REF!</definedName>
    <definedName name="Inst_hidráulicas">#REF!</definedName>
    <definedName name="INST_PROVISÓRIAS" localSheetId="8">#REF!</definedName>
    <definedName name="INST_PROVISÓRIAS" localSheetId="11">#REF!</definedName>
    <definedName name="INST_PROVISÓRIAS" localSheetId="6">#REF!</definedName>
    <definedName name="INST_PROVISÓRIAS">#REF!</definedName>
    <definedName name="Inst_sanitárias" localSheetId="8">#REF!</definedName>
    <definedName name="Inst_sanitárias" localSheetId="11">#REF!</definedName>
    <definedName name="Inst_sanitárias" localSheetId="6">#REF!</definedName>
    <definedName name="Inst_sanitárias">#REF!</definedName>
    <definedName name="INSTELET" localSheetId="8">#REF!</definedName>
    <definedName name="INSTELET" localSheetId="11">#REF!</definedName>
    <definedName name="INSTELET" localSheetId="6">#REF!</definedName>
    <definedName name="INSTELET">#REF!</definedName>
    <definedName name="INSTHIDRA" localSheetId="8">#REF!</definedName>
    <definedName name="INSTHIDRA" localSheetId="11">#REF!</definedName>
    <definedName name="INSTHIDRA" localSheetId="6">#REF!</definedName>
    <definedName name="INSTHIDRA">#REF!</definedName>
    <definedName name="insumos" localSheetId="8">#REF!</definedName>
    <definedName name="insumos" localSheetId="11">#REF!</definedName>
    <definedName name="insumos" localSheetId="6">#REF!</definedName>
    <definedName name="insumos">#REF!</definedName>
    <definedName name="INTE" localSheetId="8">#REF!</definedName>
    <definedName name="INTE" localSheetId="11">#REF!</definedName>
    <definedName name="INTE" localSheetId="6">#REF!</definedName>
    <definedName name="INTE">#REF!</definedName>
    <definedName name="Io" localSheetId="8">#REF!</definedName>
    <definedName name="Io" localSheetId="11">#REF!</definedName>
    <definedName name="Io" localSheetId="6">#REF!</definedName>
    <definedName name="Io">#REF!</definedName>
    <definedName name="IOUIOHIO" localSheetId="8">#REF!</definedName>
    <definedName name="IOUIOHIO" localSheetId="11">#REF!</definedName>
    <definedName name="IOUIOHIO" localSheetId="6">#REF!</definedName>
    <definedName name="IOUIOHIO">#REF!</definedName>
    <definedName name="ISS" localSheetId="8">#REF!</definedName>
    <definedName name="ISS" localSheetId="11">#REF!</definedName>
    <definedName name="ISS" localSheetId="6">#REF!</definedName>
    <definedName name="ISS">#REF!</definedName>
    <definedName name="ISSQN" localSheetId="8">#REF!</definedName>
    <definedName name="ISSQN" localSheetId="11">#REF!</definedName>
    <definedName name="ISSQN" localSheetId="6">#REF!</definedName>
    <definedName name="ISSQN">#REF!</definedName>
    <definedName name="IT" localSheetId="8">#REF!</definedName>
    <definedName name="IT" localSheetId="11">#REF!</definedName>
    <definedName name="IT" localSheetId="6">#REF!</definedName>
    <definedName name="IT">#REF!</definedName>
    <definedName name="ITALO" localSheetId="8">#REF!</definedName>
    <definedName name="ITALO" localSheetId="11">#REF!</definedName>
    <definedName name="ITALO" localSheetId="6">#REF!</definedName>
    <definedName name="ITALO">#REF!</definedName>
    <definedName name="Item" localSheetId="8">#REF!</definedName>
    <definedName name="Item" localSheetId="11">#REF!</definedName>
    <definedName name="Item" localSheetId="6">#REF!</definedName>
    <definedName name="Item">#REF!</definedName>
    <definedName name="item1" localSheetId="8">#REF!</definedName>
    <definedName name="item1" localSheetId="11">#REF!</definedName>
    <definedName name="item1" localSheetId="6">#REF!</definedName>
    <definedName name="item1">#REF!</definedName>
    <definedName name="item1.1" localSheetId="8">#REF!</definedName>
    <definedName name="item1.1" localSheetId="11">#REF!</definedName>
    <definedName name="item1.1" localSheetId="6">#REF!</definedName>
    <definedName name="item1.1">#REF!</definedName>
    <definedName name="item1.2" localSheetId="8">#REF!</definedName>
    <definedName name="item1.2" localSheetId="11">#REF!</definedName>
    <definedName name="item1.2" localSheetId="6">#REF!</definedName>
    <definedName name="item1.2">#REF!</definedName>
    <definedName name="item1.3" localSheetId="8">#REF!</definedName>
    <definedName name="item1.3" localSheetId="11">#REF!</definedName>
    <definedName name="item1.3" localSheetId="6">#REF!</definedName>
    <definedName name="item1.3">#REF!</definedName>
    <definedName name="item1.4" localSheetId="8">#REF!</definedName>
    <definedName name="item1.4" localSheetId="11">#REF!</definedName>
    <definedName name="item1.4" localSheetId="6">#REF!</definedName>
    <definedName name="item1.4">#REF!</definedName>
    <definedName name="item1.5" localSheetId="8">#REF!</definedName>
    <definedName name="item1.5" localSheetId="11">#REF!</definedName>
    <definedName name="item1.5" localSheetId="6">#REF!</definedName>
    <definedName name="item1.5">#REF!</definedName>
    <definedName name="item1.6" localSheetId="8">#REF!</definedName>
    <definedName name="item1.6" localSheetId="11">#REF!</definedName>
    <definedName name="item1.6" localSheetId="6">#REF!</definedName>
    <definedName name="item1.6">#REF!</definedName>
    <definedName name="item1_1" localSheetId="8">#REF!</definedName>
    <definedName name="item1_1" localSheetId="11">#REF!</definedName>
    <definedName name="item1_1" localSheetId="6">#REF!</definedName>
    <definedName name="item1_1">#REF!</definedName>
    <definedName name="item1_2" localSheetId="8">#REF!</definedName>
    <definedName name="item1_2" localSheetId="11">#REF!</definedName>
    <definedName name="item1_2" localSheetId="6">#REF!</definedName>
    <definedName name="item1_2">#REF!</definedName>
    <definedName name="item1_3" localSheetId="8">#REF!</definedName>
    <definedName name="item1_3" localSheetId="11">#REF!</definedName>
    <definedName name="item1_3" localSheetId="6">#REF!</definedName>
    <definedName name="item1_3">#REF!</definedName>
    <definedName name="item1_4" localSheetId="8">#REF!</definedName>
    <definedName name="item1_4" localSheetId="11">#REF!</definedName>
    <definedName name="item1_4" localSheetId="6">#REF!</definedName>
    <definedName name="item1_4">#REF!</definedName>
    <definedName name="item1_5" localSheetId="8">#REF!</definedName>
    <definedName name="item1_5" localSheetId="11">#REF!</definedName>
    <definedName name="item1_5" localSheetId="6">#REF!</definedName>
    <definedName name="item1_5">#REF!</definedName>
    <definedName name="item1_6" localSheetId="8">#REF!</definedName>
    <definedName name="item1_6" localSheetId="11">#REF!</definedName>
    <definedName name="item1_6" localSheetId="6">#REF!</definedName>
    <definedName name="item1_6">#REF!</definedName>
    <definedName name="item10.1" localSheetId="8">#REF!</definedName>
    <definedName name="item10.1" localSheetId="11">#REF!</definedName>
    <definedName name="item10.1" localSheetId="6">#REF!</definedName>
    <definedName name="item10.1">#REF!</definedName>
    <definedName name="item10.10" localSheetId="8">#REF!</definedName>
    <definedName name="item10.10" localSheetId="11">#REF!</definedName>
    <definedName name="item10.10" localSheetId="6">#REF!</definedName>
    <definedName name="item10.10">#REF!</definedName>
    <definedName name="item10.11" localSheetId="8">#REF!</definedName>
    <definedName name="item10.11" localSheetId="11">#REF!</definedName>
    <definedName name="item10.11" localSheetId="6">#REF!</definedName>
    <definedName name="item10.11">#REF!</definedName>
    <definedName name="item10.12" localSheetId="8">#REF!</definedName>
    <definedName name="item10.12" localSheetId="11">#REF!</definedName>
    <definedName name="item10.12" localSheetId="6">#REF!</definedName>
    <definedName name="item10.12">#REF!</definedName>
    <definedName name="item10.13" localSheetId="8">#REF!</definedName>
    <definedName name="item10.13" localSheetId="11">#REF!</definedName>
    <definedName name="item10.13" localSheetId="6">#REF!</definedName>
    <definedName name="item10.13">#REF!</definedName>
    <definedName name="item10.14" localSheetId="8">#REF!</definedName>
    <definedName name="item10.14" localSheetId="11">#REF!</definedName>
    <definedName name="item10.14" localSheetId="6">#REF!</definedName>
    <definedName name="item10.14">#REF!</definedName>
    <definedName name="item10.15" localSheetId="8">#REF!</definedName>
    <definedName name="item10.15" localSheetId="11">#REF!</definedName>
    <definedName name="item10.15" localSheetId="6">#REF!</definedName>
    <definedName name="item10.15">#REF!</definedName>
    <definedName name="item10.16" localSheetId="8">#REF!</definedName>
    <definedName name="item10.16" localSheetId="11">#REF!</definedName>
    <definedName name="item10.16" localSheetId="6">#REF!</definedName>
    <definedName name="item10.16">#REF!</definedName>
    <definedName name="item10.17" localSheetId="8">#REF!</definedName>
    <definedName name="item10.17" localSheetId="11">#REF!</definedName>
    <definedName name="item10.17" localSheetId="6">#REF!</definedName>
    <definedName name="item10.17">#REF!</definedName>
    <definedName name="item10.18" localSheetId="8">#REF!</definedName>
    <definedName name="item10.18" localSheetId="11">#REF!</definedName>
    <definedName name="item10.18" localSheetId="6">#REF!</definedName>
    <definedName name="item10.18">#REF!</definedName>
    <definedName name="item10.19" localSheetId="8">#REF!</definedName>
    <definedName name="item10.19" localSheetId="11">#REF!</definedName>
    <definedName name="item10.19" localSheetId="6">#REF!</definedName>
    <definedName name="item10.19">#REF!</definedName>
    <definedName name="item10.2" localSheetId="8">#REF!</definedName>
    <definedName name="item10.2" localSheetId="11">#REF!</definedName>
    <definedName name="item10.2" localSheetId="6">#REF!</definedName>
    <definedName name="item10.2">#REF!</definedName>
    <definedName name="item10.3" localSheetId="8">#REF!</definedName>
    <definedName name="item10.3" localSheetId="11">#REF!</definedName>
    <definedName name="item10.3" localSheetId="6">#REF!</definedName>
    <definedName name="item10.3">#REF!</definedName>
    <definedName name="item10.4" localSheetId="8">#REF!</definedName>
    <definedName name="item10.4" localSheetId="11">#REF!</definedName>
    <definedName name="item10.4" localSheetId="6">#REF!</definedName>
    <definedName name="item10.4">#REF!</definedName>
    <definedName name="item10.5" localSheetId="8">#REF!</definedName>
    <definedName name="item10.5" localSheetId="11">#REF!</definedName>
    <definedName name="item10.5" localSheetId="6">#REF!</definedName>
    <definedName name="item10.5">#REF!</definedName>
    <definedName name="item10.6" localSheetId="8">#REF!</definedName>
    <definedName name="item10.6" localSheetId="11">#REF!</definedName>
    <definedName name="item10.6" localSheetId="6">#REF!</definedName>
    <definedName name="item10.6">#REF!</definedName>
    <definedName name="item10.7" localSheetId="8">#REF!</definedName>
    <definedName name="item10.7" localSheetId="11">#REF!</definedName>
    <definedName name="item10.7" localSheetId="6">#REF!</definedName>
    <definedName name="item10.7">#REF!</definedName>
    <definedName name="item10.8" localSheetId="8">#REF!</definedName>
    <definedName name="item10.8" localSheetId="11">#REF!</definedName>
    <definedName name="item10.8" localSheetId="6">#REF!</definedName>
    <definedName name="item10.8">#REF!</definedName>
    <definedName name="item10.9" localSheetId="8">#REF!</definedName>
    <definedName name="item10.9" localSheetId="11">#REF!</definedName>
    <definedName name="item10.9" localSheetId="6">#REF!</definedName>
    <definedName name="item10.9">#REF!</definedName>
    <definedName name="item10_1" localSheetId="8">#REF!</definedName>
    <definedName name="item10_1" localSheetId="11">#REF!</definedName>
    <definedName name="item10_1" localSheetId="6">#REF!</definedName>
    <definedName name="item10_1">#REF!</definedName>
    <definedName name="item10_10" localSheetId="8">#REF!</definedName>
    <definedName name="item10_10" localSheetId="11">#REF!</definedName>
    <definedName name="item10_10" localSheetId="6">#REF!</definedName>
    <definedName name="item10_10">#REF!</definedName>
    <definedName name="item10_11" localSheetId="8">#REF!</definedName>
    <definedName name="item10_11" localSheetId="11">#REF!</definedName>
    <definedName name="item10_11" localSheetId="6">#REF!</definedName>
    <definedName name="item10_11">#REF!</definedName>
    <definedName name="item10_12" localSheetId="8">#REF!</definedName>
    <definedName name="item10_12" localSheetId="11">#REF!</definedName>
    <definedName name="item10_12" localSheetId="6">#REF!</definedName>
    <definedName name="item10_12">#REF!</definedName>
    <definedName name="item10_13" localSheetId="8">#REF!</definedName>
    <definedName name="item10_13" localSheetId="11">#REF!</definedName>
    <definedName name="item10_13" localSheetId="6">#REF!</definedName>
    <definedName name="item10_13">#REF!</definedName>
    <definedName name="item10_14" localSheetId="8">#REF!</definedName>
    <definedName name="item10_14" localSheetId="11">#REF!</definedName>
    <definedName name="item10_14" localSheetId="6">#REF!</definedName>
    <definedName name="item10_14">#REF!</definedName>
    <definedName name="item10_15" localSheetId="8">#REF!</definedName>
    <definedName name="item10_15" localSheetId="11">#REF!</definedName>
    <definedName name="item10_15" localSheetId="6">#REF!</definedName>
    <definedName name="item10_15">#REF!</definedName>
    <definedName name="item10_16" localSheetId="8">#REF!</definedName>
    <definedName name="item10_16" localSheetId="11">#REF!</definedName>
    <definedName name="item10_16" localSheetId="6">#REF!</definedName>
    <definedName name="item10_16">#REF!</definedName>
    <definedName name="item10_17" localSheetId="8">#REF!</definedName>
    <definedName name="item10_17" localSheetId="11">#REF!</definedName>
    <definedName name="item10_17" localSheetId="6">#REF!</definedName>
    <definedName name="item10_17">#REF!</definedName>
    <definedName name="item10_18" localSheetId="8">#REF!</definedName>
    <definedName name="item10_18" localSheetId="11">#REF!</definedName>
    <definedName name="item10_18" localSheetId="6">#REF!</definedName>
    <definedName name="item10_18">#REF!</definedName>
    <definedName name="item10_2" localSheetId="8">#REF!</definedName>
    <definedName name="item10_2" localSheetId="11">#REF!</definedName>
    <definedName name="item10_2" localSheetId="6">#REF!</definedName>
    <definedName name="item10_2">#REF!</definedName>
    <definedName name="item10_4" localSheetId="8">#REF!</definedName>
    <definedName name="item10_4" localSheetId="11">#REF!</definedName>
    <definedName name="item10_4" localSheetId="6">#REF!</definedName>
    <definedName name="item10_4">#REF!</definedName>
    <definedName name="item10_5" localSheetId="8">#REF!</definedName>
    <definedName name="item10_5" localSheetId="11">#REF!</definedName>
    <definedName name="item10_5" localSheetId="6">#REF!</definedName>
    <definedName name="item10_5">#REF!</definedName>
    <definedName name="item10_6" localSheetId="8">#REF!</definedName>
    <definedName name="item10_6" localSheetId="11">#REF!</definedName>
    <definedName name="item10_6" localSheetId="6">#REF!</definedName>
    <definedName name="item10_6">#REF!</definedName>
    <definedName name="item10_7" localSheetId="8">#REF!</definedName>
    <definedName name="item10_7" localSheetId="11">#REF!</definedName>
    <definedName name="item10_7" localSheetId="6">#REF!</definedName>
    <definedName name="item10_7">#REF!</definedName>
    <definedName name="item10_8" localSheetId="8">#REF!</definedName>
    <definedName name="item10_8" localSheetId="11">#REF!</definedName>
    <definedName name="item10_8" localSheetId="6">#REF!</definedName>
    <definedName name="item10_8">#REF!</definedName>
    <definedName name="item10_9" localSheetId="8">#REF!</definedName>
    <definedName name="item10_9" localSheetId="11">#REF!</definedName>
    <definedName name="item10_9" localSheetId="6">#REF!</definedName>
    <definedName name="item10_9">#REF!</definedName>
    <definedName name="item11.1" localSheetId="8">#REF!</definedName>
    <definedName name="item11.1" localSheetId="11">#REF!</definedName>
    <definedName name="item11.1" localSheetId="6">#REF!</definedName>
    <definedName name="item11.1">#REF!</definedName>
    <definedName name="item11.10" localSheetId="8">#REF!</definedName>
    <definedName name="item11.10" localSheetId="11">#REF!</definedName>
    <definedName name="item11.10" localSheetId="6">#REF!</definedName>
    <definedName name="item11.10">#REF!</definedName>
    <definedName name="item11.11" localSheetId="8">#REF!</definedName>
    <definedName name="item11.11" localSheetId="11">#REF!</definedName>
    <definedName name="item11.11" localSheetId="6">#REF!</definedName>
    <definedName name="item11.11">#REF!</definedName>
    <definedName name="item11.12" localSheetId="8">#REF!</definedName>
    <definedName name="item11.12" localSheetId="11">#REF!</definedName>
    <definedName name="item11.12" localSheetId="6">#REF!</definedName>
    <definedName name="item11.12">#REF!</definedName>
    <definedName name="item11.13" localSheetId="8">#REF!</definedName>
    <definedName name="item11.13" localSheetId="11">#REF!</definedName>
    <definedName name="item11.13" localSheetId="6">#REF!</definedName>
    <definedName name="item11.13">#REF!</definedName>
    <definedName name="item11.14" localSheetId="8">#REF!</definedName>
    <definedName name="item11.14" localSheetId="11">#REF!</definedName>
    <definedName name="item11.14" localSheetId="6">#REF!</definedName>
    <definedName name="item11.14">#REF!</definedName>
    <definedName name="item11.15" localSheetId="8">#REF!</definedName>
    <definedName name="item11.15" localSheetId="11">#REF!</definedName>
    <definedName name="item11.15" localSheetId="6">#REF!</definedName>
    <definedName name="item11.15">#REF!</definedName>
    <definedName name="item11.16" localSheetId="8">#REF!</definedName>
    <definedName name="item11.16" localSheetId="11">#REF!</definedName>
    <definedName name="item11.16" localSheetId="6">#REF!</definedName>
    <definedName name="item11.16">#REF!</definedName>
    <definedName name="item11.17" localSheetId="8">#REF!</definedName>
    <definedName name="item11.17" localSheetId="11">#REF!</definedName>
    <definedName name="item11.17" localSheetId="6">#REF!</definedName>
    <definedName name="item11.17">#REF!</definedName>
    <definedName name="item11.18" localSheetId="8">#REF!</definedName>
    <definedName name="item11.18" localSheetId="11">#REF!</definedName>
    <definedName name="item11.18" localSheetId="6">#REF!</definedName>
    <definedName name="item11.18">#REF!</definedName>
    <definedName name="item11.19" localSheetId="8">#REF!</definedName>
    <definedName name="item11.19" localSheetId="11">#REF!</definedName>
    <definedName name="item11.19" localSheetId="6">#REF!</definedName>
    <definedName name="item11.19">#REF!</definedName>
    <definedName name="item11.2" localSheetId="8">#REF!</definedName>
    <definedName name="item11.2" localSheetId="11">#REF!</definedName>
    <definedName name="item11.2" localSheetId="6">#REF!</definedName>
    <definedName name="item11.2">#REF!</definedName>
    <definedName name="item11.20" localSheetId="8">#REF!</definedName>
    <definedName name="item11.20" localSheetId="11">#REF!</definedName>
    <definedName name="item11.20" localSheetId="6">#REF!</definedName>
    <definedName name="item11.20">#REF!</definedName>
    <definedName name="item11.21" localSheetId="8">#REF!</definedName>
    <definedName name="item11.21" localSheetId="11">#REF!</definedName>
    <definedName name="item11.21" localSheetId="6">#REF!</definedName>
    <definedName name="item11.21">#REF!</definedName>
    <definedName name="item11.22" localSheetId="8">#REF!</definedName>
    <definedName name="item11.22" localSheetId="11">#REF!</definedName>
    <definedName name="item11.22" localSheetId="6">#REF!</definedName>
    <definedName name="item11.22">#REF!</definedName>
    <definedName name="item11.23" localSheetId="8">#REF!</definedName>
    <definedName name="item11.23" localSheetId="11">#REF!</definedName>
    <definedName name="item11.23" localSheetId="6">#REF!</definedName>
    <definedName name="item11.23">#REF!</definedName>
    <definedName name="item11.24" localSheetId="8">#REF!</definedName>
    <definedName name="item11.24" localSheetId="11">#REF!</definedName>
    <definedName name="item11.24" localSheetId="6">#REF!</definedName>
    <definedName name="item11.24">#REF!</definedName>
    <definedName name="item11.25" localSheetId="8">#REF!</definedName>
    <definedName name="item11.25" localSheetId="11">#REF!</definedName>
    <definedName name="item11.25" localSheetId="6">#REF!</definedName>
    <definedName name="item11.25">#REF!</definedName>
    <definedName name="item11.26" localSheetId="8">#REF!</definedName>
    <definedName name="item11.26" localSheetId="11">#REF!</definedName>
    <definedName name="item11.26" localSheetId="6">#REF!</definedName>
    <definedName name="item11.26">#REF!</definedName>
    <definedName name="item11.27" localSheetId="8">#REF!</definedName>
    <definedName name="item11.27" localSheetId="11">#REF!</definedName>
    <definedName name="item11.27" localSheetId="6">#REF!</definedName>
    <definedName name="item11.27">#REF!</definedName>
    <definedName name="item11.28" localSheetId="8">#REF!</definedName>
    <definedName name="item11.28" localSheetId="11">#REF!</definedName>
    <definedName name="item11.28" localSheetId="6">#REF!</definedName>
    <definedName name="item11.28">#REF!</definedName>
    <definedName name="item11.3" localSheetId="8">#REF!</definedName>
    <definedName name="item11.3" localSheetId="11">#REF!</definedName>
    <definedName name="item11.3" localSheetId="6">#REF!</definedName>
    <definedName name="item11.3">#REF!</definedName>
    <definedName name="item11.4" localSheetId="8">#REF!</definedName>
    <definedName name="item11.4" localSheetId="11">#REF!</definedName>
    <definedName name="item11.4" localSheetId="6">#REF!</definedName>
    <definedName name="item11.4">#REF!</definedName>
    <definedName name="item11.5" localSheetId="8">#REF!</definedName>
    <definedName name="item11.5" localSheetId="11">#REF!</definedName>
    <definedName name="item11.5" localSheetId="6">#REF!</definedName>
    <definedName name="item11.5">#REF!</definedName>
    <definedName name="item11.6" localSheetId="8">#REF!</definedName>
    <definedName name="item11.6" localSheetId="11">#REF!</definedName>
    <definedName name="item11.6" localSheetId="6">#REF!</definedName>
    <definedName name="item11.6">#REF!</definedName>
    <definedName name="item11.7" localSheetId="8">#REF!</definedName>
    <definedName name="item11.7" localSheetId="11">#REF!</definedName>
    <definedName name="item11.7" localSheetId="6">#REF!</definedName>
    <definedName name="item11.7">#REF!</definedName>
    <definedName name="item11.8" localSheetId="8">#REF!</definedName>
    <definedName name="item11.8" localSheetId="11">#REF!</definedName>
    <definedName name="item11.8" localSheetId="6">#REF!</definedName>
    <definedName name="item11.8">#REF!</definedName>
    <definedName name="item11.9" localSheetId="8">#REF!</definedName>
    <definedName name="item11.9" localSheetId="11">#REF!</definedName>
    <definedName name="item11.9" localSheetId="6">#REF!</definedName>
    <definedName name="item11.9">#REF!</definedName>
    <definedName name="item11_1" localSheetId="8">#REF!</definedName>
    <definedName name="item11_1" localSheetId="11">#REF!</definedName>
    <definedName name="item11_1" localSheetId="6">#REF!</definedName>
    <definedName name="item11_1">#REF!</definedName>
    <definedName name="item11_10" localSheetId="8">#REF!</definedName>
    <definedName name="item11_10" localSheetId="11">#REF!</definedName>
    <definedName name="item11_10" localSheetId="6">#REF!</definedName>
    <definedName name="item11_10">#REF!</definedName>
    <definedName name="item11_11" localSheetId="8">#REF!</definedName>
    <definedName name="item11_11" localSheetId="11">#REF!</definedName>
    <definedName name="item11_11" localSheetId="6">#REF!</definedName>
    <definedName name="item11_11">#REF!</definedName>
    <definedName name="item11_12" localSheetId="8">#REF!</definedName>
    <definedName name="item11_12" localSheetId="11">#REF!</definedName>
    <definedName name="item11_12" localSheetId="6">#REF!</definedName>
    <definedName name="item11_12">#REF!</definedName>
    <definedName name="item11_13" localSheetId="8">#REF!</definedName>
    <definedName name="item11_13" localSheetId="11">#REF!</definedName>
    <definedName name="item11_13" localSheetId="6">#REF!</definedName>
    <definedName name="item11_13">#REF!</definedName>
    <definedName name="item11_14" localSheetId="8">#REF!</definedName>
    <definedName name="item11_14" localSheetId="11">#REF!</definedName>
    <definedName name="item11_14" localSheetId="6">#REF!</definedName>
    <definedName name="item11_14">#REF!</definedName>
    <definedName name="item11_15" localSheetId="8">#REF!</definedName>
    <definedName name="item11_15" localSheetId="11">#REF!</definedName>
    <definedName name="item11_15" localSheetId="6">#REF!</definedName>
    <definedName name="item11_15">#REF!</definedName>
    <definedName name="item11_16" localSheetId="8">#REF!</definedName>
    <definedName name="item11_16" localSheetId="11">#REF!</definedName>
    <definedName name="item11_16" localSheetId="6">#REF!</definedName>
    <definedName name="item11_16">#REF!</definedName>
    <definedName name="item11_17" localSheetId="8">#REF!</definedName>
    <definedName name="item11_17" localSheetId="11">#REF!</definedName>
    <definedName name="item11_17" localSheetId="6">#REF!</definedName>
    <definedName name="item11_17">#REF!</definedName>
    <definedName name="item11_18" localSheetId="8">#REF!</definedName>
    <definedName name="item11_18" localSheetId="11">#REF!</definedName>
    <definedName name="item11_18" localSheetId="6">#REF!</definedName>
    <definedName name="item11_18">#REF!</definedName>
    <definedName name="item11_19" localSheetId="8">#REF!</definedName>
    <definedName name="item11_19" localSheetId="11">#REF!</definedName>
    <definedName name="item11_19" localSheetId="6">#REF!</definedName>
    <definedName name="item11_19">#REF!</definedName>
    <definedName name="item11_2" localSheetId="8">#REF!</definedName>
    <definedName name="item11_2" localSheetId="11">#REF!</definedName>
    <definedName name="item11_2" localSheetId="6">#REF!</definedName>
    <definedName name="item11_2">#REF!</definedName>
    <definedName name="item11_20" localSheetId="8">#REF!</definedName>
    <definedName name="item11_20" localSheetId="11">#REF!</definedName>
    <definedName name="item11_20" localSheetId="6">#REF!</definedName>
    <definedName name="item11_20">#REF!</definedName>
    <definedName name="item11_21" localSheetId="8">#REF!</definedName>
    <definedName name="item11_21" localSheetId="11">#REF!</definedName>
    <definedName name="item11_21" localSheetId="6">#REF!</definedName>
    <definedName name="item11_21">#REF!</definedName>
    <definedName name="item11_22" localSheetId="8">#REF!</definedName>
    <definedName name="item11_22" localSheetId="11">#REF!</definedName>
    <definedName name="item11_22" localSheetId="6">#REF!</definedName>
    <definedName name="item11_22">#REF!</definedName>
    <definedName name="item11_23" localSheetId="8">#REF!</definedName>
    <definedName name="item11_23" localSheetId="11">#REF!</definedName>
    <definedName name="item11_23" localSheetId="6">#REF!</definedName>
    <definedName name="item11_23">#REF!</definedName>
    <definedName name="item11_24" localSheetId="8">#REF!</definedName>
    <definedName name="item11_24" localSheetId="11">#REF!</definedName>
    <definedName name="item11_24" localSheetId="6">#REF!</definedName>
    <definedName name="item11_24">#REF!</definedName>
    <definedName name="item11_25" localSheetId="8">#REF!</definedName>
    <definedName name="item11_25" localSheetId="11">#REF!</definedName>
    <definedName name="item11_25" localSheetId="6">#REF!</definedName>
    <definedName name="item11_25">#REF!</definedName>
    <definedName name="item11_26" localSheetId="8">#REF!</definedName>
    <definedName name="item11_26" localSheetId="11">#REF!</definedName>
    <definedName name="item11_26" localSheetId="6">#REF!</definedName>
    <definedName name="item11_26">#REF!</definedName>
    <definedName name="item11_27" localSheetId="8">#REF!</definedName>
    <definedName name="item11_27" localSheetId="11">#REF!</definedName>
    <definedName name="item11_27" localSheetId="6">#REF!</definedName>
    <definedName name="item11_27">#REF!</definedName>
    <definedName name="item11_28" localSheetId="8">#REF!</definedName>
    <definedName name="item11_28" localSheetId="11">#REF!</definedName>
    <definedName name="item11_28" localSheetId="6">#REF!</definedName>
    <definedName name="item11_28">#REF!</definedName>
    <definedName name="item11_3" localSheetId="8">#REF!</definedName>
    <definedName name="item11_3" localSheetId="11">#REF!</definedName>
    <definedName name="item11_3" localSheetId="6">#REF!</definedName>
    <definedName name="item11_3">#REF!</definedName>
    <definedName name="item11_4" localSheetId="8">#REF!</definedName>
    <definedName name="item11_4" localSheetId="11">#REF!</definedName>
    <definedName name="item11_4" localSheetId="6">#REF!</definedName>
    <definedName name="item11_4">#REF!</definedName>
    <definedName name="item11_7" localSheetId="8">#REF!</definedName>
    <definedName name="item11_7" localSheetId="11">#REF!</definedName>
    <definedName name="item11_7" localSheetId="6">#REF!</definedName>
    <definedName name="item11_7">#REF!</definedName>
    <definedName name="item11_8" localSheetId="8">#REF!</definedName>
    <definedName name="item11_8" localSheetId="11">#REF!</definedName>
    <definedName name="item11_8" localSheetId="6">#REF!</definedName>
    <definedName name="item11_8">#REF!</definedName>
    <definedName name="item11_9" localSheetId="8">#REF!</definedName>
    <definedName name="item11_9" localSheetId="11">#REF!</definedName>
    <definedName name="item11_9" localSheetId="6">#REF!</definedName>
    <definedName name="item11_9">#REF!</definedName>
    <definedName name="item12.0" localSheetId="8">#REF!</definedName>
    <definedName name="item12.0" localSheetId="11">#REF!</definedName>
    <definedName name="item12.0" localSheetId="6">#REF!</definedName>
    <definedName name="item12.0">#REF!</definedName>
    <definedName name="item12.1" localSheetId="8">#REF!</definedName>
    <definedName name="item12.1" localSheetId="11">#REF!</definedName>
    <definedName name="item12.1" localSheetId="6">#REF!</definedName>
    <definedName name="item12.1">#REF!</definedName>
    <definedName name="item12.10" localSheetId="8">#REF!</definedName>
    <definedName name="item12.10" localSheetId="11">#REF!</definedName>
    <definedName name="item12.10" localSheetId="6">#REF!</definedName>
    <definedName name="item12.10">#REF!</definedName>
    <definedName name="item12.11" localSheetId="8">#REF!</definedName>
    <definedName name="item12.11" localSheetId="11">#REF!</definedName>
    <definedName name="item12.11" localSheetId="6">#REF!</definedName>
    <definedName name="item12.11">#REF!</definedName>
    <definedName name="item12.12" localSheetId="8">#REF!</definedName>
    <definedName name="item12.12" localSheetId="11">#REF!</definedName>
    <definedName name="item12.12" localSheetId="6">#REF!</definedName>
    <definedName name="item12.12">#REF!</definedName>
    <definedName name="item12.13" localSheetId="8">#REF!</definedName>
    <definedName name="item12.13" localSheetId="11">#REF!</definedName>
    <definedName name="item12.13" localSheetId="6">#REF!</definedName>
    <definedName name="item12.13">#REF!</definedName>
    <definedName name="item12.14" localSheetId="8">#REF!</definedName>
    <definedName name="item12.14" localSheetId="11">#REF!</definedName>
    <definedName name="item12.14" localSheetId="6">#REF!</definedName>
    <definedName name="item12.14">#REF!</definedName>
    <definedName name="item12.15" localSheetId="8">#REF!</definedName>
    <definedName name="item12.15" localSheetId="11">#REF!</definedName>
    <definedName name="item12.15" localSheetId="6">#REF!</definedName>
    <definedName name="item12.15">#REF!</definedName>
    <definedName name="item12.16" localSheetId="8">#REF!</definedName>
    <definedName name="item12.16" localSheetId="11">#REF!</definedName>
    <definedName name="item12.16" localSheetId="6">#REF!</definedName>
    <definedName name="item12.16">#REF!</definedName>
    <definedName name="item12.17" localSheetId="8">#REF!</definedName>
    <definedName name="item12.17" localSheetId="11">#REF!</definedName>
    <definedName name="item12.17" localSheetId="6">#REF!</definedName>
    <definedName name="item12.17">#REF!</definedName>
    <definedName name="item12.18" localSheetId="8">#REF!</definedName>
    <definedName name="item12.18" localSheetId="11">#REF!</definedName>
    <definedName name="item12.18" localSheetId="6">#REF!</definedName>
    <definedName name="item12.18">#REF!</definedName>
    <definedName name="item12.19" localSheetId="8">#REF!</definedName>
    <definedName name="item12.19" localSheetId="11">#REF!</definedName>
    <definedName name="item12.19" localSheetId="6">#REF!</definedName>
    <definedName name="item12.19">#REF!</definedName>
    <definedName name="item12.2" localSheetId="8">#REF!</definedName>
    <definedName name="item12.2" localSheetId="11">#REF!</definedName>
    <definedName name="item12.2" localSheetId="6">#REF!</definedName>
    <definedName name="item12.2">#REF!</definedName>
    <definedName name="item12.20" localSheetId="8">#REF!</definedName>
    <definedName name="item12.20" localSheetId="11">#REF!</definedName>
    <definedName name="item12.20" localSheetId="6">#REF!</definedName>
    <definedName name="item12.20">#REF!</definedName>
    <definedName name="item12.21" localSheetId="8">#REF!</definedName>
    <definedName name="item12.21" localSheetId="11">#REF!</definedName>
    <definedName name="item12.21" localSheetId="6">#REF!</definedName>
    <definedName name="item12.21">#REF!</definedName>
    <definedName name="item12.22" localSheetId="8">#REF!</definedName>
    <definedName name="item12.22" localSheetId="11">#REF!</definedName>
    <definedName name="item12.22" localSheetId="6">#REF!</definedName>
    <definedName name="item12.22">#REF!</definedName>
    <definedName name="item12.23" localSheetId="8">#REF!</definedName>
    <definedName name="item12.23" localSheetId="11">#REF!</definedName>
    <definedName name="item12.23" localSheetId="6">#REF!</definedName>
    <definedName name="item12.23">#REF!</definedName>
    <definedName name="item12.24" localSheetId="8">#REF!</definedName>
    <definedName name="item12.24" localSheetId="11">#REF!</definedName>
    <definedName name="item12.24" localSheetId="6">#REF!</definedName>
    <definedName name="item12.24">#REF!</definedName>
    <definedName name="item12.25" localSheetId="8">#REF!</definedName>
    <definedName name="item12.25" localSheetId="11">#REF!</definedName>
    <definedName name="item12.25" localSheetId="6">#REF!</definedName>
    <definedName name="item12.25">#REF!</definedName>
    <definedName name="item12.26" localSheetId="8">#REF!</definedName>
    <definedName name="item12.26" localSheetId="11">#REF!</definedName>
    <definedName name="item12.26" localSheetId="6">#REF!</definedName>
    <definedName name="item12.26">#REF!</definedName>
    <definedName name="item12.27" localSheetId="8">#REF!</definedName>
    <definedName name="item12.27" localSheetId="11">#REF!</definedName>
    <definedName name="item12.27" localSheetId="6">#REF!</definedName>
    <definedName name="item12.27">#REF!</definedName>
    <definedName name="item12.3" localSheetId="8">#REF!</definedName>
    <definedName name="item12.3" localSheetId="11">#REF!</definedName>
    <definedName name="item12.3" localSheetId="6">#REF!</definedName>
    <definedName name="item12.3">#REF!</definedName>
    <definedName name="item12.4" localSheetId="8">#REF!</definedName>
    <definedName name="item12.4" localSheetId="11">#REF!</definedName>
    <definedName name="item12.4" localSheetId="6">#REF!</definedName>
    <definedName name="item12.4">#REF!</definedName>
    <definedName name="item12.5" localSheetId="8">#REF!</definedName>
    <definedName name="item12.5" localSheetId="11">#REF!</definedName>
    <definedName name="item12.5" localSheetId="6">#REF!</definedName>
    <definedName name="item12.5">#REF!</definedName>
    <definedName name="item12.6" localSheetId="8">#REF!</definedName>
    <definedName name="item12.6" localSheetId="11">#REF!</definedName>
    <definedName name="item12.6" localSheetId="6">#REF!</definedName>
    <definedName name="item12.6">#REF!</definedName>
    <definedName name="item12.7" localSheetId="8">#REF!</definedName>
    <definedName name="item12.7" localSheetId="11">#REF!</definedName>
    <definedName name="item12.7" localSheetId="6">#REF!</definedName>
    <definedName name="item12.7">#REF!</definedName>
    <definedName name="item12.8" localSheetId="8">#REF!</definedName>
    <definedName name="item12.8" localSheetId="11">#REF!</definedName>
    <definedName name="item12.8" localSheetId="6">#REF!</definedName>
    <definedName name="item12.8">#REF!</definedName>
    <definedName name="item12.9" localSheetId="8">#REF!</definedName>
    <definedName name="item12.9" localSheetId="11">#REF!</definedName>
    <definedName name="item12.9" localSheetId="6">#REF!</definedName>
    <definedName name="item12.9">#REF!</definedName>
    <definedName name="item12_1" localSheetId="8">#REF!</definedName>
    <definedName name="item12_1" localSheetId="11">#REF!</definedName>
    <definedName name="item12_1" localSheetId="6">#REF!</definedName>
    <definedName name="item12_1">#REF!</definedName>
    <definedName name="item12_10" localSheetId="8">#REF!</definedName>
    <definedName name="item12_10" localSheetId="11">#REF!</definedName>
    <definedName name="item12_10" localSheetId="6">#REF!</definedName>
    <definedName name="item12_10">#REF!</definedName>
    <definedName name="item12_11" localSheetId="8">#REF!</definedName>
    <definedName name="item12_11" localSheetId="11">#REF!</definedName>
    <definedName name="item12_11" localSheetId="6">#REF!</definedName>
    <definedName name="item12_11">#REF!</definedName>
    <definedName name="item12_12" localSheetId="8">#REF!</definedName>
    <definedName name="item12_12" localSheetId="11">#REF!</definedName>
    <definedName name="item12_12" localSheetId="6">#REF!</definedName>
    <definedName name="item12_12">#REF!</definedName>
    <definedName name="item12_13" localSheetId="8">#REF!</definedName>
    <definedName name="item12_13" localSheetId="11">#REF!</definedName>
    <definedName name="item12_13" localSheetId="6">#REF!</definedName>
    <definedName name="item12_13">#REF!</definedName>
    <definedName name="item12_14" localSheetId="8">#REF!</definedName>
    <definedName name="item12_14" localSheetId="11">#REF!</definedName>
    <definedName name="item12_14" localSheetId="6">#REF!</definedName>
    <definedName name="item12_14">#REF!</definedName>
    <definedName name="item12_15" localSheetId="8">#REF!</definedName>
    <definedName name="item12_15" localSheetId="11">#REF!</definedName>
    <definedName name="item12_15" localSheetId="6">#REF!</definedName>
    <definedName name="item12_15">#REF!</definedName>
    <definedName name="item12_16" localSheetId="8">#REF!</definedName>
    <definedName name="item12_16" localSheetId="11">#REF!</definedName>
    <definedName name="item12_16" localSheetId="6">#REF!</definedName>
    <definedName name="item12_16">#REF!</definedName>
    <definedName name="item12_17" localSheetId="8">#REF!</definedName>
    <definedName name="item12_17" localSheetId="11">#REF!</definedName>
    <definedName name="item12_17" localSheetId="6">#REF!</definedName>
    <definedName name="item12_17">#REF!</definedName>
    <definedName name="item12_18" localSheetId="8">#REF!</definedName>
    <definedName name="item12_18" localSheetId="11">#REF!</definedName>
    <definedName name="item12_18" localSheetId="6">#REF!</definedName>
    <definedName name="item12_18">#REF!</definedName>
    <definedName name="item12_19" localSheetId="8">#REF!</definedName>
    <definedName name="item12_19" localSheetId="11">#REF!</definedName>
    <definedName name="item12_19" localSheetId="6">#REF!</definedName>
    <definedName name="item12_19">#REF!</definedName>
    <definedName name="item12_2" localSheetId="8">#REF!</definedName>
    <definedName name="item12_2" localSheetId="11">#REF!</definedName>
    <definedName name="item12_2" localSheetId="6">#REF!</definedName>
    <definedName name="item12_2">#REF!</definedName>
    <definedName name="item12_20" localSheetId="8">#REF!</definedName>
    <definedName name="item12_20" localSheetId="11">#REF!</definedName>
    <definedName name="item12_20" localSheetId="6">#REF!</definedName>
    <definedName name="item12_20">#REF!</definedName>
    <definedName name="item12_21" localSheetId="8">#REF!</definedName>
    <definedName name="item12_21" localSheetId="11">#REF!</definedName>
    <definedName name="item12_21" localSheetId="6">#REF!</definedName>
    <definedName name="item12_21">#REF!</definedName>
    <definedName name="item12_22" localSheetId="8">#REF!</definedName>
    <definedName name="item12_22" localSheetId="11">#REF!</definedName>
    <definedName name="item12_22" localSheetId="6">#REF!</definedName>
    <definedName name="item12_22">#REF!</definedName>
    <definedName name="item12_23" localSheetId="8">#REF!</definedName>
    <definedName name="item12_23" localSheetId="11">#REF!</definedName>
    <definedName name="item12_23" localSheetId="6">#REF!</definedName>
    <definedName name="item12_23">#REF!</definedName>
    <definedName name="item12_24" localSheetId="8">#REF!</definedName>
    <definedName name="item12_24" localSheetId="11">#REF!</definedName>
    <definedName name="item12_24" localSheetId="6">#REF!</definedName>
    <definedName name="item12_24">#REF!</definedName>
    <definedName name="item12_25" localSheetId="8">#REF!</definedName>
    <definedName name="item12_25" localSheetId="11">#REF!</definedName>
    <definedName name="item12_25" localSheetId="6">#REF!</definedName>
    <definedName name="item12_25">#REF!</definedName>
    <definedName name="item12_26" localSheetId="8">#REF!</definedName>
    <definedName name="item12_26" localSheetId="11">#REF!</definedName>
    <definedName name="item12_26" localSheetId="6">#REF!</definedName>
    <definedName name="item12_26">#REF!</definedName>
    <definedName name="item12_27" localSheetId="8">#REF!</definedName>
    <definedName name="item12_27" localSheetId="11">#REF!</definedName>
    <definedName name="item12_27" localSheetId="6">#REF!</definedName>
    <definedName name="item12_27">#REF!</definedName>
    <definedName name="item12_3" localSheetId="8">#REF!</definedName>
    <definedName name="item12_3" localSheetId="11">#REF!</definedName>
    <definedName name="item12_3" localSheetId="6">#REF!</definedName>
    <definedName name="item12_3">#REF!</definedName>
    <definedName name="item12_4" localSheetId="8">#REF!</definedName>
    <definedName name="item12_4" localSheetId="11">#REF!</definedName>
    <definedName name="item12_4" localSheetId="6">#REF!</definedName>
    <definedName name="item12_4">#REF!</definedName>
    <definedName name="item12_5" localSheetId="8">#REF!</definedName>
    <definedName name="item12_5" localSheetId="11">#REF!</definedName>
    <definedName name="item12_5" localSheetId="6">#REF!</definedName>
    <definedName name="item12_5">#REF!</definedName>
    <definedName name="item12_6" localSheetId="8">#REF!</definedName>
    <definedName name="item12_6" localSheetId="11">#REF!</definedName>
    <definedName name="item12_6" localSheetId="6">#REF!</definedName>
    <definedName name="item12_6">#REF!</definedName>
    <definedName name="item12_7" localSheetId="8">#REF!</definedName>
    <definedName name="item12_7" localSheetId="11">#REF!</definedName>
    <definedName name="item12_7" localSheetId="6">#REF!</definedName>
    <definedName name="item12_7">#REF!</definedName>
    <definedName name="item12_8" localSheetId="8">#REF!</definedName>
    <definedName name="item12_8" localSheetId="11">#REF!</definedName>
    <definedName name="item12_8" localSheetId="6">#REF!</definedName>
    <definedName name="item12_8">#REF!</definedName>
    <definedName name="item12_9" localSheetId="8">#REF!</definedName>
    <definedName name="item12_9" localSheetId="11">#REF!</definedName>
    <definedName name="item12_9" localSheetId="6">#REF!</definedName>
    <definedName name="item12_9">#REF!</definedName>
    <definedName name="item13.1" localSheetId="8">#REF!</definedName>
    <definedName name="item13.1" localSheetId="11">#REF!</definedName>
    <definedName name="item13.1" localSheetId="6">#REF!</definedName>
    <definedName name="item13.1">#REF!</definedName>
    <definedName name="item13.10" localSheetId="8">#REF!</definedName>
    <definedName name="item13.10" localSheetId="11">#REF!</definedName>
    <definedName name="item13.10" localSheetId="6">#REF!</definedName>
    <definedName name="item13.10">#REF!</definedName>
    <definedName name="item13.11" localSheetId="8">#REF!</definedName>
    <definedName name="item13.11" localSheetId="11">#REF!</definedName>
    <definedName name="item13.11" localSheetId="6">#REF!</definedName>
    <definedName name="item13.11">#REF!</definedName>
    <definedName name="item13.12" localSheetId="8">#REF!</definedName>
    <definedName name="item13.12" localSheetId="11">#REF!</definedName>
    <definedName name="item13.12" localSheetId="6">#REF!</definedName>
    <definedName name="item13.12">#REF!</definedName>
    <definedName name="item13.13" localSheetId="8">#REF!</definedName>
    <definedName name="item13.13" localSheetId="11">#REF!</definedName>
    <definedName name="item13.13" localSheetId="6">#REF!</definedName>
    <definedName name="item13.13">#REF!</definedName>
    <definedName name="item13.2" localSheetId="8">#REF!</definedName>
    <definedName name="item13.2" localSheetId="11">#REF!</definedName>
    <definedName name="item13.2" localSheetId="6">#REF!</definedName>
    <definedName name="item13.2">#REF!</definedName>
    <definedName name="item13.3" localSheetId="8">#REF!</definedName>
    <definedName name="item13.3" localSheetId="11">#REF!</definedName>
    <definedName name="item13.3" localSheetId="6">#REF!</definedName>
    <definedName name="item13.3">#REF!</definedName>
    <definedName name="item13.4" localSheetId="8">#REF!</definedName>
    <definedName name="item13.4" localSheetId="11">#REF!</definedName>
    <definedName name="item13.4" localSheetId="6">#REF!</definedName>
    <definedName name="item13.4">#REF!</definedName>
    <definedName name="item13.5" localSheetId="8">#REF!</definedName>
    <definedName name="item13.5" localSheetId="11">#REF!</definedName>
    <definedName name="item13.5" localSheetId="6">#REF!</definedName>
    <definedName name="item13.5">#REF!</definedName>
    <definedName name="item13.6" localSheetId="8">#REF!</definedName>
    <definedName name="item13.6" localSheetId="11">#REF!</definedName>
    <definedName name="item13.6" localSheetId="6">#REF!</definedName>
    <definedName name="item13.6">#REF!</definedName>
    <definedName name="item13.7" localSheetId="8">#REF!</definedName>
    <definedName name="item13.7" localSheetId="11">#REF!</definedName>
    <definedName name="item13.7" localSheetId="6">#REF!</definedName>
    <definedName name="item13.7">#REF!</definedName>
    <definedName name="item13.8" localSheetId="8">#REF!</definedName>
    <definedName name="item13.8" localSheetId="11">#REF!</definedName>
    <definedName name="item13.8" localSheetId="6">#REF!</definedName>
    <definedName name="item13.8">#REF!</definedName>
    <definedName name="item13.9" localSheetId="8">#REF!</definedName>
    <definedName name="item13.9" localSheetId="11">#REF!</definedName>
    <definedName name="item13.9" localSheetId="6">#REF!</definedName>
    <definedName name="item13.9">#REF!</definedName>
    <definedName name="item13_1" localSheetId="8">#REF!</definedName>
    <definedName name="item13_1" localSheetId="11">#REF!</definedName>
    <definedName name="item13_1" localSheetId="6">#REF!</definedName>
    <definedName name="item13_1">#REF!</definedName>
    <definedName name="item13_10" localSheetId="8">#REF!</definedName>
    <definedName name="item13_10" localSheetId="11">#REF!</definedName>
    <definedName name="item13_10" localSheetId="6">#REF!</definedName>
    <definedName name="item13_10">#REF!</definedName>
    <definedName name="item13_11" localSheetId="8">#REF!</definedName>
    <definedName name="item13_11" localSheetId="11">#REF!</definedName>
    <definedName name="item13_11" localSheetId="6">#REF!</definedName>
    <definedName name="item13_11">#REF!</definedName>
    <definedName name="item13_12" localSheetId="8">#REF!</definedName>
    <definedName name="item13_12" localSheetId="11">#REF!</definedName>
    <definedName name="item13_12" localSheetId="6">#REF!</definedName>
    <definedName name="item13_12">#REF!</definedName>
    <definedName name="item13_13" localSheetId="8">#REF!</definedName>
    <definedName name="item13_13" localSheetId="11">#REF!</definedName>
    <definedName name="item13_13" localSheetId="6">#REF!</definedName>
    <definedName name="item13_13">#REF!</definedName>
    <definedName name="item13_2" localSheetId="8">#REF!</definedName>
    <definedName name="item13_2" localSheetId="11">#REF!</definedName>
    <definedName name="item13_2" localSheetId="6">#REF!</definedName>
    <definedName name="item13_2">#REF!</definedName>
    <definedName name="item13_3" localSheetId="8">#REF!</definedName>
    <definedName name="item13_3" localSheetId="11">#REF!</definedName>
    <definedName name="item13_3" localSheetId="6">#REF!</definedName>
    <definedName name="item13_3">#REF!</definedName>
    <definedName name="item13_4" localSheetId="8">#REF!</definedName>
    <definedName name="item13_4" localSheetId="11">#REF!</definedName>
    <definedName name="item13_4" localSheetId="6">#REF!</definedName>
    <definedName name="item13_4">#REF!</definedName>
    <definedName name="item13_5" localSheetId="8">#REF!</definedName>
    <definedName name="item13_5" localSheetId="11">#REF!</definedName>
    <definedName name="item13_5" localSheetId="6">#REF!</definedName>
    <definedName name="item13_5">#REF!</definedName>
    <definedName name="item13_6" localSheetId="8">#REF!</definedName>
    <definedName name="item13_6" localSheetId="11">#REF!</definedName>
    <definedName name="item13_6" localSheetId="6">#REF!</definedName>
    <definedName name="item13_6">#REF!</definedName>
    <definedName name="item13_7" localSheetId="8">#REF!</definedName>
    <definedName name="item13_7" localSheetId="11">#REF!</definedName>
    <definedName name="item13_7" localSheetId="6">#REF!</definedName>
    <definedName name="item13_7">#REF!</definedName>
    <definedName name="item13_8" localSheetId="8">#REF!</definedName>
    <definedName name="item13_8" localSheetId="11">#REF!</definedName>
    <definedName name="item13_8" localSheetId="6">#REF!</definedName>
    <definedName name="item13_8">#REF!</definedName>
    <definedName name="item13_9" localSheetId="8">#REF!</definedName>
    <definedName name="item13_9" localSheetId="11">#REF!</definedName>
    <definedName name="item13_9" localSheetId="6">#REF!</definedName>
    <definedName name="item13_9">#REF!</definedName>
    <definedName name="item14.1" localSheetId="8">#REF!</definedName>
    <definedName name="item14.1" localSheetId="11">#REF!</definedName>
    <definedName name="item14.1" localSheetId="6">#REF!</definedName>
    <definedName name="item14.1">#REF!</definedName>
    <definedName name="item14.2" localSheetId="8">#REF!</definedName>
    <definedName name="item14.2" localSheetId="11">#REF!</definedName>
    <definedName name="item14.2" localSheetId="6">#REF!</definedName>
    <definedName name="item14.2">#REF!</definedName>
    <definedName name="item14.3" localSheetId="8">#REF!</definedName>
    <definedName name="item14.3" localSheetId="11">#REF!</definedName>
    <definedName name="item14.3" localSheetId="6">#REF!</definedName>
    <definedName name="item14.3">#REF!</definedName>
    <definedName name="item14.4" localSheetId="8">#REF!</definedName>
    <definedName name="item14.4" localSheetId="11">#REF!</definedName>
    <definedName name="item14.4" localSheetId="6">#REF!</definedName>
    <definedName name="item14.4">#REF!</definedName>
    <definedName name="item14.5" localSheetId="8">#REF!</definedName>
    <definedName name="item14.5" localSheetId="11">#REF!</definedName>
    <definedName name="item14.5" localSheetId="6">#REF!</definedName>
    <definedName name="item14.5">#REF!</definedName>
    <definedName name="item14.6" localSheetId="8">#REF!</definedName>
    <definedName name="item14.6" localSheetId="11">#REF!</definedName>
    <definedName name="item14.6" localSheetId="6">#REF!</definedName>
    <definedName name="item14.6">#REF!</definedName>
    <definedName name="item14_1" localSheetId="8">#REF!</definedName>
    <definedName name="item14_1" localSheetId="11">#REF!</definedName>
    <definedName name="item14_1" localSheetId="6">#REF!</definedName>
    <definedName name="item14_1">#REF!</definedName>
    <definedName name="item14_2" localSheetId="8">#REF!</definedName>
    <definedName name="item14_2" localSheetId="11">#REF!</definedName>
    <definedName name="item14_2" localSheetId="6">#REF!</definedName>
    <definedName name="item14_2">#REF!</definedName>
    <definedName name="item14_3" localSheetId="8">#REF!</definedName>
    <definedName name="item14_3" localSheetId="11">#REF!</definedName>
    <definedName name="item14_3" localSheetId="6">#REF!</definedName>
    <definedName name="item14_3">#REF!</definedName>
    <definedName name="item14_4" localSheetId="8">#REF!</definedName>
    <definedName name="item14_4" localSheetId="11">#REF!</definedName>
    <definedName name="item14_4" localSheetId="6">#REF!</definedName>
    <definedName name="item14_4">#REF!</definedName>
    <definedName name="item14_5" localSheetId="8">#REF!</definedName>
    <definedName name="item14_5" localSheetId="11">#REF!</definedName>
    <definedName name="item14_5" localSheetId="6">#REF!</definedName>
    <definedName name="item14_5">#REF!</definedName>
    <definedName name="item14_6" localSheetId="8">#REF!</definedName>
    <definedName name="item14_6" localSheetId="11">#REF!</definedName>
    <definedName name="item14_6" localSheetId="6">#REF!</definedName>
    <definedName name="item14_6">#REF!</definedName>
    <definedName name="item15.1" localSheetId="8">#REF!</definedName>
    <definedName name="item15.1" localSheetId="11">#REF!</definedName>
    <definedName name="item15.1" localSheetId="6">#REF!</definedName>
    <definedName name="item15.1">#REF!</definedName>
    <definedName name="item15.10" localSheetId="8">#REF!</definedName>
    <definedName name="item15.10" localSheetId="11">#REF!</definedName>
    <definedName name="item15.10" localSheetId="6">#REF!</definedName>
    <definedName name="item15.10">#REF!</definedName>
    <definedName name="item15.11" localSheetId="8">#REF!</definedName>
    <definedName name="item15.11" localSheetId="11">#REF!</definedName>
    <definedName name="item15.11" localSheetId="6">#REF!</definedName>
    <definedName name="item15.11">#REF!</definedName>
    <definedName name="item15.12" localSheetId="8">#REF!</definedName>
    <definedName name="item15.12" localSheetId="11">#REF!</definedName>
    <definedName name="item15.12" localSheetId="6">#REF!</definedName>
    <definedName name="item15.12">#REF!</definedName>
    <definedName name="item15.13" localSheetId="8">#REF!</definedName>
    <definedName name="item15.13" localSheetId="11">#REF!</definedName>
    <definedName name="item15.13" localSheetId="6">#REF!</definedName>
    <definedName name="item15.13">#REF!</definedName>
    <definedName name="item15.2" localSheetId="8">#REF!</definedName>
    <definedName name="item15.2" localSheetId="11">#REF!</definedName>
    <definedName name="item15.2" localSheetId="6">#REF!</definedName>
    <definedName name="item15.2">#REF!</definedName>
    <definedName name="item15.3" localSheetId="8">#REF!</definedName>
    <definedName name="item15.3" localSheetId="11">#REF!</definedName>
    <definedName name="item15.3" localSheetId="6">#REF!</definedName>
    <definedName name="item15.3">#REF!</definedName>
    <definedName name="item15.4" localSheetId="8">#REF!</definedName>
    <definedName name="item15.4" localSheetId="11">#REF!</definedName>
    <definedName name="item15.4" localSheetId="6">#REF!</definedName>
    <definedName name="item15.4">#REF!</definedName>
    <definedName name="item15.5" localSheetId="8">#REF!</definedName>
    <definedName name="item15.5" localSheetId="11">#REF!</definedName>
    <definedName name="item15.5" localSheetId="6">#REF!</definedName>
    <definedName name="item15.5">#REF!</definedName>
    <definedName name="item15.6" localSheetId="8">#REF!</definedName>
    <definedName name="item15.6" localSheetId="11">#REF!</definedName>
    <definedName name="item15.6" localSheetId="6">#REF!</definedName>
    <definedName name="item15.6">#REF!</definedName>
    <definedName name="item15.7" localSheetId="8">#REF!</definedName>
    <definedName name="item15.7" localSheetId="11">#REF!</definedName>
    <definedName name="item15.7" localSheetId="6">#REF!</definedName>
    <definedName name="item15.7">#REF!</definedName>
    <definedName name="item15.8" localSheetId="8">#REF!</definedName>
    <definedName name="item15.8" localSheetId="11">#REF!</definedName>
    <definedName name="item15.8" localSheetId="6">#REF!</definedName>
    <definedName name="item15.8">#REF!</definedName>
    <definedName name="item15.9" localSheetId="8">#REF!</definedName>
    <definedName name="item15.9" localSheetId="11">#REF!</definedName>
    <definedName name="item15.9" localSheetId="6">#REF!</definedName>
    <definedName name="item15.9">#REF!</definedName>
    <definedName name="item15_1" localSheetId="8">#REF!</definedName>
    <definedName name="item15_1" localSheetId="11">#REF!</definedName>
    <definedName name="item15_1" localSheetId="6">#REF!</definedName>
    <definedName name="item15_1">#REF!</definedName>
    <definedName name="item15_10" localSheetId="8">#REF!</definedName>
    <definedName name="item15_10" localSheetId="11">#REF!</definedName>
    <definedName name="item15_10" localSheetId="6">#REF!</definedName>
    <definedName name="item15_10">#REF!</definedName>
    <definedName name="item15_11" localSheetId="8">#REF!</definedName>
    <definedName name="item15_11" localSheetId="11">#REF!</definedName>
    <definedName name="item15_11" localSheetId="6">#REF!</definedName>
    <definedName name="item15_11">#REF!</definedName>
    <definedName name="item15_12" localSheetId="8">#REF!</definedName>
    <definedName name="item15_12" localSheetId="11">#REF!</definedName>
    <definedName name="item15_12" localSheetId="6">#REF!</definedName>
    <definedName name="item15_12">#REF!</definedName>
    <definedName name="item15_13" localSheetId="8">#REF!</definedName>
    <definedName name="item15_13" localSheetId="11">#REF!</definedName>
    <definedName name="item15_13" localSheetId="6">#REF!</definedName>
    <definedName name="item15_13">#REF!</definedName>
    <definedName name="item15_2" localSheetId="8">#REF!</definedName>
    <definedName name="item15_2" localSheetId="11">#REF!</definedName>
    <definedName name="item15_2" localSheetId="6">#REF!</definedName>
    <definedName name="item15_2">#REF!</definedName>
    <definedName name="item15_3" localSheetId="8">#REF!</definedName>
    <definedName name="item15_3" localSheetId="11">#REF!</definedName>
    <definedName name="item15_3" localSheetId="6">#REF!</definedName>
    <definedName name="item15_3">#REF!</definedName>
    <definedName name="item15_4" localSheetId="8">#REF!</definedName>
    <definedName name="item15_4" localSheetId="11">#REF!</definedName>
    <definedName name="item15_4" localSheetId="6">#REF!</definedName>
    <definedName name="item15_4">#REF!</definedName>
    <definedName name="item15_5" localSheetId="8">#REF!</definedName>
    <definedName name="item15_5" localSheetId="11">#REF!</definedName>
    <definedName name="item15_5" localSheetId="6">#REF!</definedName>
    <definedName name="item15_5">#REF!</definedName>
    <definedName name="item15_6" localSheetId="8">#REF!</definedName>
    <definedName name="item15_6" localSheetId="11">#REF!</definedName>
    <definedName name="item15_6" localSheetId="6">#REF!</definedName>
    <definedName name="item15_6">#REF!</definedName>
    <definedName name="item15_7" localSheetId="8">#REF!</definedName>
    <definedName name="item15_7" localSheetId="11">#REF!</definedName>
    <definedName name="item15_7" localSheetId="6">#REF!</definedName>
    <definedName name="item15_7">#REF!</definedName>
    <definedName name="item15_8" localSheetId="8">#REF!</definedName>
    <definedName name="item15_8" localSheetId="11">#REF!</definedName>
    <definedName name="item15_8" localSheetId="6">#REF!</definedName>
    <definedName name="item15_8">#REF!</definedName>
    <definedName name="item15_9" localSheetId="8">#REF!</definedName>
    <definedName name="item15_9" localSheetId="11">#REF!</definedName>
    <definedName name="item15_9" localSheetId="6">#REF!</definedName>
    <definedName name="item15_9">#REF!</definedName>
    <definedName name="item2.1" localSheetId="8">#REF!</definedName>
    <definedName name="item2.1" localSheetId="11">#REF!</definedName>
    <definedName name="item2.1" localSheetId="6">#REF!</definedName>
    <definedName name="item2.1">#REF!</definedName>
    <definedName name="item2.10" localSheetId="8">#REF!</definedName>
    <definedName name="item2.10" localSheetId="11">#REF!</definedName>
    <definedName name="item2.10" localSheetId="6">#REF!</definedName>
    <definedName name="item2.10">#REF!</definedName>
    <definedName name="item2.11" localSheetId="8">#REF!</definedName>
    <definedName name="item2.11" localSheetId="11">#REF!</definedName>
    <definedName name="item2.11" localSheetId="6">#REF!</definedName>
    <definedName name="item2.11">#REF!</definedName>
    <definedName name="item2.12" localSheetId="8">#REF!</definedName>
    <definedName name="item2.12" localSheetId="11">#REF!</definedName>
    <definedName name="item2.12" localSheetId="6">#REF!</definedName>
    <definedName name="item2.12">#REF!</definedName>
    <definedName name="item2.13" localSheetId="8">#REF!</definedName>
    <definedName name="item2.13" localSheetId="11">#REF!</definedName>
    <definedName name="item2.13" localSheetId="6">#REF!</definedName>
    <definedName name="item2.13">#REF!</definedName>
    <definedName name="item2.14" localSheetId="8">#REF!</definedName>
    <definedName name="item2.14" localSheetId="11">#REF!</definedName>
    <definedName name="item2.14" localSheetId="6">#REF!</definedName>
    <definedName name="item2.14">#REF!</definedName>
    <definedName name="item2.15" localSheetId="8">#REF!</definedName>
    <definedName name="item2.15" localSheetId="11">#REF!</definedName>
    <definedName name="item2.15" localSheetId="6">#REF!</definedName>
    <definedName name="item2.15">#REF!</definedName>
    <definedName name="item2.16" localSheetId="8">#REF!</definedName>
    <definedName name="item2.16" localSheetId="11">#REF!</definedName>
    <definedName name="item2.16" localSheetId="6">#REF!</definedName>
    <definedName name="item2.16">#REF!</definedName>
    <definedName name="item2.17" localSheetId="8">#REF!</definedName>
    <definedName name="item2.17" localSheetId="11">#REF!</definedName>
    <definedName name="item2.17" localSheetId="6">#REF!</definedName>
    <definedName name="item2.17">#REF!</definedName>
    <definedName name="item2.18" localSheetId="8">#REF!</definedName>
    <definedName name="item2.18" localSheetId="11">#REF!</definedName>
    <definedName name="item2.18" localSheetId="6">#REF!</definedName>
    <definedName name="item2.18">#REF!</definedName>
    <definedName name="item2.19" localSheetId="8">#REF!</definedName>
    <definedName name="item2.19" localSheetId="11">#REF!</definedName>
    <definedName name="item2.19" localSheetId="6">#REF!</definedName>
    <definedName name="item2.19">#REF!</definedName>
    <definedName name="item2.2" localSheetId="8">#REF!</definedName>
    <definedName name="item2.2" localSheetId="11">#REF!</definedName>
    <definedName name="item2.2" localSheetId="6">#REF!</definedName>
    <definedName name="item2.2">#REF!</definedName>
    <definedName name="item2.20" localSheetId="8">#REF!</definedName>
    <definedName name="item2.20" localSheetId="11">#REF!</definedName>
    <definedName name="item2.20" localSheetId="6">#REF!</definedName>
    <definedName name="item2.20">#REF!</definedName>
    <definedName name="item2.21" localSheetId="8">#REF!</definedName>
    <definedName name="item2.21" localSheetId="11">#REF!</definedName>
    <definedName name="item2.21" localSheetId="6">#REF!</definedName>
    <definedName name="item2.21">#REF!</definedName>
    <definedName name="item2.22" localSheetId="8">#REF!</definedName>
    <definedName name="item2.22" localSheetId="11">#REF!</definedName>
    <definedName name="item2.22" localSheetId="6">#REF!</definedName>
    <definedName name="item2.22">#REF!</definedName>
    <definedName name="item2.23" localSheetId="8">#REF!</definedName>
    <definedName name="item2.23" localSheetId="11">#REF!</definedName>
    <definedName name="item2.23" localSheetId="6">#REF!</definedName>
    <definedName name="item2.23">#REF!</definedName>
    <definedName name="item2.24" localSheetId="8">#REF!</definedName>
    <definedName name="item2.24" localSheetId="11">#REF!</definedName>
    <definedName name="item2.24" localSheetId="6">#REF!</definedName>
    <definedName name="item2.24">#REF!</definedName>
    <definedName name="item2.25" localSheetId="8">#REF!</definedName>
    <definedName name="item2.25" localSheetId="11">#REF!</definedName>
    <definedName name="item2.25" localSheetId="6">#REF!</definedName>
    <definedName name="item2.25">#REF!</definedName>
    <definedName name="item2.26" localSheetId="8">#REF!</definedName>
    <definedName name="item2.26" localSheetId="11">#REF!</definedName>
    <definedName name="item2.26" localSheetId="6">#REF!</definedName>
    <definedName name="item2.26">#REF!</definedName>
    <definedName name="item2.27" localSheetId="8">#REF!</definedName>
    <definedName name="item2.27" localSheetId="11">#REF!</definedName>
    <definedName name="item2.27" localSheetId="6">#REF!</definedName>
    <definedName name="item2.27">#REF!</definedName>
    <definedName name="item2.3" localSheetId="8">#REF!</definedName>
    <definedName name="item2.3" localSheetId="11">#REF!</definedName>
    <definedName name="item2.3" localSheetId="6">#REF!</definedName>
    <definedName name="item2.3">#REF!</definedName>
    <definedName name="item2.4" localSheetId="8">#REF!</definedName>
    <definedName name="item2.4" localSheetId="11">#REF!</definedName>
    <definedName name="item2.4" localSheetId="6">#REF!</definedName>
    <definedName name="item2.4">#REF!</definedName>
    <definedName name="item2.5" localSheetId="8">#REF!</definedName>
    <definedName name="item2.5" localSheetId="11">#REF!</definedName>
    <definedName name="item2.5" localSheetId="6">#REF!</definedName>
    <definedName name="item2.5">#REF!</definedName>
    <definedName name="item2.6" localSheetId="8">#REF!</definedName>
    <definedName name="item2.6" localSheetId="11">#REF!</definedName>
    <definedName name="item2.6" localSheetId="6">#REF!</definedName>
    <definedName name="item2.6">#REF!</definedName>
    <definedName name="item2.7" localSheetId="8">#REF!</definedName>
    <definedName name="item2.7" localSheetId="11">#REF!</definedName>
    <definedName name="item2.7" localSheetId="6">#REF!</definedName>
    <definedName name="item2.7">#REF!</definedName>
    <definedName name="item2.8" localSheetId="8">#REF!</definedName>
    <definedName name="item2.8" localSheetId="11">#REF!</definedName>
    <definedName name="item2.8" localSheetId="6">#REF!</definedName>
    <definedName name="item2.8">#REF!</definedName>
    <definedName name="item2.9" localSheetId="8">#REF!</definedName>
    <definedName name="item2.9" localSheetId="11">#REF!</definedName>
    <definedName name="item2.9" localSheetId="6">#REF!</definedName>
    <definedName name="item2.9">#REF!</definedName>
    <definedName name="item2_1" localSheetId="8">#REF!</definedName>
    <definedName name="item2_1" localSheetId="11">#REF!</definedName>
    <definedName name="item2_1" localSheetId="6">#REF!</definedName>
    <definedName name="item2_1">#REF!</definedName>
    <definedName name="item2_10" localSheetId="8">#REF!</definedName>
    <definedName name="item2_10" localSheetId="11">#REF!</definedName>
    <definedName name="item2_10" localSheetId="6">#REF!</definedName>
    <definedName name="item2_10">#REF!</definedName>
    <definedName name="item2_11" localSheetId="8">#REF!</definedName>
    <definedName name="item2_11" localSheetId="11">#REF!</definedName>
    <definedName name="item2_11" localSheetId="6">#REF!</definedName>
    <definedName name="item2_11">#REF!</definedName>
    <definedName name="item2_12" localSheetId="8">#REF!</definedName>
    <definedName name="item2_12" localSheetId="11">#REF!</definedName>
    <definedName name="item2_12" localSheetId="6">#REF!</definedName>
    <definedName name="item2_12">#REF!</definedName>
    <definedName name="item2_13" localSheetId="8">#REF!</definedName>
    <definedName name="item2_13" localSheetId="11">#REF!</definedName>
    <definedName name="item2_13" localSheetId="6">#REF!</definedName>
    <definedName name="item2_13">#REF!</definedName>
    <definedName name="item2_14" localSheetId="8">#REF!</definedName>
    <definedName name="item2_14" localSheetId="11">#REF!</definedName>
    <definedName name="item2_14" localSheetId="6">#REF!</definedName>
    <definedName name="item2_14">#REF!</definedName>
    <definedName name="item2_15" localSheetId="8">#REF!</definedName>
    <definedName name="item2_15" localSheetId="11">#REF!</definedName>
    <definedName name="item2_15" localSheetId="6">#REF!</definedName>
    <definedName name="item2_15">#REF!</definedName>
    <definedName name="item2_16" localSheetId="8">#REF!</definedName>
    <definedName name="item2_16" localSheetId="11">#REF!</definedName>
    <definedName name="item2_16" localSheetId="6">#REF!</definedName>
    <definedName name="item2_16">#REF!</definedName>
    <definedName name="item2_17" localSheetId="8">#REF!</definedName>
    <definedName name="item2_17" localSheetId="11">#REF!</definedName>
    <definedName name="item2_17" localSheetId="6">#REF!</definedName>
    <definedName name="item2_17">#REF!</definedName>
    <definedName name="item2_18" localSheetId="8">#REF!</definedName>
    <definedName name="item2_18" localSheetId="11">#REF!</definedName>
    <definedName name="item2_18" localSheetId="6">#REF!</definedName>
    <definedName name="item2_18">#REF!</definedName>
    <definedName name="item2_19" localSheetId="8">#REF!</definedName>
    <definedName name="item2_19" localSheetId="11">#REF!</definedName>
    <definedName name="item2_19" localSheetId="6">#REF!</definedName>
    <definedName name="item2_19">#REF!</definedName>
    <definedName name="item2_2" localSheetId="8">#REF!</definedName>
    <definedName name="item2_2" localSheetId="11">#REF!</definedName>
    <definedName name="item2_2" localSheetId="6">#REF!</definedName>
    <definedName name="item2_2">#REF!</definedName>
    <definedName name="item2_21" localSheetId="8">#REF!</definedName>
    <definedName name="item2_21" localSheetId="11">#REF!</definedName>
    <definedName name="item2_21" localSheetId="6">#REF!</definedName>
    <definedName name="item2_21">#REF!</definedName>
    <definedName name="item2_22" localSheetId="8">#REF!</definedName>
    <definedName name="item2_22" localSheetId="11">#REF!</definedName>
    <definedName name="item2_22" localSheetId="6">#REF!</definedName>
    <definedName name="item2_22">#REF!</definedName>
    <definedName name="item2_23" localSheetId="8">#REF!</definedName>
    <definedName name="item2_23" localSheetId="11">#REF!</definedName>
    <definedName name="item2_23" localSheetId="6">#REF!</definedName>
    <definedName name="item2_23">#REF!</definedName>
    <definedName name="item2_24" localSheetId="8">#REF!</definedName>
    <definedName name="item2_24" localSheetId="11">#REF!</definedName>
    <definedName name="item2_24" localSheetId="6">#REF!</definedName>
    <definedName name="item2_24">#REF!</definedName>
    <definedName name="item2_25" localSheetId="8">#REF!</definedName>
    <definedName name="item2_25" localSheetId="11">#REF!</definedName>
    <definedName name="item2_25" localSheetId="6">#REF!</definedName>
    <definedName name="item2_25">#REF!</definedName>
    <definedName name="item2_26" localSheetId="8">#REF!</definedName>
    <definedName name="item2_26" localSheetId="11">#REF!</definedName>
    <definedName name="item2_26" localSheetId="6">#REF!</definedName>
    <definedName name="item2_26">#REF!</definedName>
    <definedName name="item2_27" localSheetId="8">#REF!</definedName>
    <definedName name="item2_27" localSheetId="11">#REF!</definedName>
    <definedName name="item2_27" localSheetId="6">#REF!</definedName>
    <definedName name="item2_27">#REF!</definedName>
    <definedName name="item2_3" localSheetId="8">#REF!</definedName>
    <definedName name="item2_3" localSheetId="11">#REF!</definedName>
    <definedName name="item2_3" localSheetId="6">#REF!</definedName>
    <definedName name="item2_3">#REF!</definedName>
    <definedName name="item2_4" localSheetId="8">#REF!</definedName>
    <definedName name="item2_4" localSheetId="11">#REF!</definedName>
    <definedName name="item2_4" localSheetId="6">#REF!</definedName>
    <definedName name="item2_4">#REF!</definedName>
    <definedName name="item2_5" localSheetId="8">#REF!</definedName>
    <definedName name="item2_5" localSheetId="11">#REF!</definedName>
    <definedName name="item2_5" localSheetId="6">#REF!</definedName>
    <definedName name="item2_5">#REF!</definedName>
    <definedName name="item2_6" localSheetId="8">#REF!</definedName>
    <definedName name="item2_6" localSheetId="11">#REF!</definedName>
    <definedName name="item2_6" localSheetId="6">#REF!</definedName>
    <definedName name="item2_6">#REF!</definedName>
    <definedName name="item2_7" localSheetId="8">#REF!</definedName>
    <definedName name="item2_7" localSheetId="11">#REF!</definedName>
    <definedName name="item2_7" localSheetId="6">#REF!</definedName>
    <definedName name="item2_7">#REF!</definedName>
    <definedName name="item2_8" localSheetId="8">#REF!</definedName>
    <definedName name="item2_8" localSheetId="11">#REF!</definedName>
    <definedName name="item2_8" localSheetId="6">#REF!</definedName>
    <definedName name="item2_8">#REF!</definedName>
    <definedName name="item2_9" localSheetId="8">#REF!</definedName>
    <definedName name="item2_9" localSheetId="11">#REF!</definedName>
    <definedName name="item2_9" localSheetId="6">#REF!</definedName>
    <definedName name="item2_9">#REF!</definedName>
    <definedName name="item3" localSheetId="8">#REF!</definedName>
    <definedName name="item3" localSheetId="11">#REF!</definedName>
    <definedName name="item3" localSheetId="6">#REF!</definedName>
    <definedName name="item3">#REF!</definedName>
    <definedName name="item3.1" localSheetId="8">#REF!</definedName>
    <definedName name="item3.1" localSheetId="11">#REF!</definedName>
    <definedName name="item3.1" localSheetId="6">#REF!</definedName>
    <definedName name="item3.1">#REF!</definedName>
    <definedName name="item3.2" localSheetId="8">#REF!</definedName>
    <definedName name="item3.2" localSheetId="11">#REF!</definedName>
    <definedName name="item3.2" localSheetId="6">#REF!</definedName>
    <definedName name="item3.2">#REF!</definedName>
    <definedName name="item3.3" localSheetId="8">#REF!</definedName>
    <definedName name="item3.3" localSheetId="11">#REF!</definedName>
    <definedName name="item3.3" localSheetId="6">#REF!</definedName>
    <definedName name="item3.3">#REF!</definedName>
    <definedName name="item3_1" localSheetId="8">#REF!</definedName>
    <definedName name="item3_1" localSheetId="11">#REF!</definedName>
    <definedName name="item3_1" localSheetId="6">#REF!</definedName>
    <definedName name="item3_1">#REF!</definedName>
    <definedName name="item3_2" localSheetId="8">#REF!</definedName>
    <definedName name="item3_2" localSheetId="11">#REF!</definedName>
    <definedName name="item3_2" localSheetId="6">#REF!</definedName>
    <definedName name="item3_2">#REF!</definedName>
    <definedName name="item3_3" localSheetId="8">#REF!</definedName>
    <definedName name="item3_3" localSheetId="11">#REF!</definedName>
    <definedName name="item3_3" localSheetId="6">#REF!</definedName>
    <definedName name="item3_3">#REF!</definedName>
    <definedName name="item4" localSheetId="8">#REF!</definedName>
    <definedName name="item4" localSheetId="11">#REF!</definedName>
    <definedName name="item4" localSheetId="6">#REF!</definedName>
    <definedName name="item4">#REF!</definedName>
    <definedName name="item4.1" localSheetId="8">#REF!</definedName>
    <definedName name="item4.1" localSheetId="11">#REF!</definedName>
    <definedName name="item4.1" localSheetId="6">#REF!</definedName>
    <definedName name="item4.1">#REF!</definedName>
    <definedName name="item4.2" localSheetId="8">#REF!</definedName>
    <definedName name="item4.2" localSheetId="11">#REF!</definedName>
    <definedName name="item4.2" localSheetId="6">#REF!</definedName>
    <definedName name="item4.2">#REF!</definedName>
    <definedName name="item4.3" localSheetId="8">#REF!</definedName>
    <definedName name="item4.3" localSheetId="11">#REF!</definedName>
    <definedName name="item4.3" localSheetId="6">#REF!</definedName>
    <definedName name="item4.3">#REF!</definedName>
    <definedName name="item4.4" localSheetId="8">#REF!</definedName>
    <definedName name="item4.4" localSheetId="11">#REF!</definedName>
    <definedName name="item4.4" localSheetId="6">#REF!</definedName>
    <definedName name="item4.4">#REF!</definedName>
    <definedName name="item4.5" localSheetId="8">#REF!</definedName>
    <definedName name="item4.5" localSheetId="11">#REF!</definedName>
    <definedName name="item4.5" localSheetId="6">#REF!</definedName>
    <definedName name="item4.5">#REF!</definedName>
    <definedName name="item4.6" localSheetId="8">#REF!</definedName>
    <definedName name="item4.6" localSheetId="11">#REF!</definedName>
    <definedName name="item4.6" localSheetId="6">#REF!</definedName>
    <definedName name="item4.6">#REF!</definedName>
    <definedName name="item4.7" localSheetId="8">#REF!</definedName>
    <definedName name="item4.7" localSheetId="11">#REF!</definedName>
    <definedName name="item4.7" localSheetId="6">#REF!</definedName>
    <definedName name="item4.7">#REF!</definedName>
    <definedName name="item4_1" localSheetId="8">#REF!</definedName>
    <definedName name="item4_1" localSheetId="11">#REF!</definedName>
    <definedName name="item4_1" localSheetId="6">#REF!</definedName>
    <definedName name="item4_1">#REF!</definedName>
    <definedName name="item4_2" localSheetId="8">#REF!</definedName>
    <definedName name="item4_2" localSheetId="11">#REF!</definedName>
    <definedName name="item4_2" localSheetId="6">#REF!</definedName>
    <definedName name="item4_2">#REF!</definedName>
    <definedName name="item4_3" localSheetId="8">#REF!</definedName>
    <definedName name="item4_3" localSheetId="11">#REF!</definedName>
    <definedName name="item4_3" localSheetId="6">#REF!</definedName>
    <definedName name="item4_3">#REF!</definedName>
    <definedName name="item4_4" localSheetId="8">#REF!</definedName>
    <definedName name="item4_4" localSheetId="11">#REF!</definedName>
    <definedName name="item4_4" localSheetId="6">#REF!</definedName>
    <definedName name="item4_4">#REF!</definedName>
    <definedName name="item4_5" localSheetId="8">#REF!</definedName>
    <definedName name="item4_5" localSheetId="11">#REF!</definedName>
    <definedName name="item4_5" localSheetId="6">#REF!</definedName>
    <definedName name="item4_5">#REF!</definedName>
    <definedName name="item4_6" localSheetId="8">#REF!</definedName>
    <definedName name="item4_6" localSheetId="11">#REF!</definedName>
    <definedName name="item4_6" localSheetId="6">#REF!</definedName>
    <definedName name="item4_6">#REF!</definedName>
    <definedName name="item4_7" localSheetId="8">#REF!</definedName>
    <definedName name="item4_7" localSheetId="11">#REF!</definedName>
    <definedName name="item4_7" localSheetId="6">#REF!</definedName>
    <definedName name="item4_7">#REF!</definedName>
    <definedName name="item5.1" localSheetId="8">#REF!</definedName>
    <definedName name="item5.1" localSheetId="11">#REF!</definedName>
    <definedName name="item5.1" localSheetId="6">#REF!</definedName>
    <definedName name="item5.1">#REF!</definedName>
    <definedName name="item5.2" localSheetId="8">#REF!</definedName>
    <definedName name="item5.2" localSheetId="11">#REF!</definedName>
    <definedName name="item5.2" localSheetId="6">#REF!</definedName>
    <definedName name="item5.2">#REF!</definedName>
    <definedName name="item5.3" localSheetId="8">#REF!</definedName>
    <definedName name="item5.3" localSheetId="11">#REF!</definedName>
    <definedName name="item5.3" localSheetId="6">#REF!</definedName>
    <definedName name="item5.3">#REF!</definedName>
    <definedName name="item5.4" localSheetId="8">#REF!</definedName>
    <definedName name="item5.4" localSheetId="11">#REF!</definedName>
    <definedName name="item5.4" localSheetId="6">#REF!</definedName>
    <definedName name="item5.4">#REF!</definedName>
    <definedName name="item5.5" localSheetId="8">#REF!</definedName>
    <definedName name="item5.5" localSheetId="11">#REF!</definedName>
    <definedName name="item5.5" localSheetId="6">#REF!</definedName>
    <definedName name="item5.5">#REF!</definedName>
    <definedName name="item5.6" localSheetId="8">#REF!</definedName>
    <definedName name="item5.6" localSheetId="11">#REF!</definedName>
    <definedName name="item5.6" localSheetId="6">#REF!</definedName>
    <definedName name="item5.6">#REF!</definedName>
    <definedName name="item5.7" localSheetId="8">#REF!</definedName>
    <definedName name="item5.7" localSheetId="11">#REF!</definedName>
    <definedName name="item5.7" localSheetId="6">#REF!</definedName>
    <definedName name="item5.7">#REF!</definedName>
    <definedName name="item5_1" localSheetId="8">#REF!</definedName>
    <definedName name="item5_1" localSheetId="11">#REF!</definedName>
    <definedName name="item5_1" localSheetId="6">#REF!</definedName>
    <definedName name="item5_1">#REF!</definedName>
    <definedName name="item5_2" localSheetId="8">#REF!</definedName>
    <definedName name="item5_2" localSheetId="11">#REF!</definedName>
    <definedName name="item5_2" localSheetId="6">#REF!</definedName>
    <definedName name="item5_2">#REF!</definedName>
    <definedName name="item5_3" localSheetId="8">#REF!</definedName>
    <definedName name="item5_3" localSheetId="11">#REF!</definedName>
    <definedName name="item5_3" localSheetId="6">#REF!</definedName>
    <definedName name="item5_3">#REF!</definedName>
    <definedName name="item5_4" localSheetId="8">#REF!</definedName>
    <definedName name="item5_4" localSheetId="11">#REF!</definedName>
    <definedName name="item5_4" localSheetId="6">#REF!</definedName>
    <definedName name="item5_4">#REF!</definedName>
    <definedName name="item5_5" localSheetId="8">#REF!</definedName>
    <definedName name="item5_5" localSheetId="11">#REF!</definedName>
    <definedName name="item5_5" localSheetId="6">#REF!</definedName>
    <definedName name="item5_5">#REF!</definedName>
    <definedName name="item5_6" localSheetId="8">#REF!</definedName>
    <definedName name="item5_6" localSheetId="11">#REF!</definedName>
    <definedName name="item5_6" localSheetId="6">#REF!</definedName>
    <definedName name="item5_6">#REF!</definedName>
    <definedName name="item5_7" localSheetId="8">#REF!</definedName>
    <definedName name="item5_7" localSheetId="11">#REF!</definedName>
    <definedName name="item5_7" localSheetId="6">#REF!</definedName>
    <definedName name="item5_7">#REF!</definedName>
    <definedName name="item6.1" localSheetId="8">#REF!</definedName>
    <definedName name="item6.1" localSheetId="11">#REF!</definedName>
    <definedName name="item6.1" localSheetId="6">#REF!</definedName>
    <definedName name="item6.1">#REF!</definedName>
    <definedName name="item6.2" localSheetId="8">#REF!</definedName>
    <definedName name="item6.2" localSheetId="11">#REF!</definedName>
    <definedName name="item6.2" localSheetId="6">#REF!</definedName>
    <definedName name="item6.2">#REF!</definedName>
    <definedName name="item6.3" localSheetId="8">#REF!</definedName>
    <definedName name="item6.3" localSheetId="11">#REF!</definedName>
    <definedName name="item6.3" localSheetId="6">#REF!</definedName>
    <definedName name="item6.3">#REF!</definedName>
    <definedName name="item6.4" localSheetId="8">#REF!</definedName>
    <definedName name="item6.4" localSheetId="11">#REF!</definedName>
    <definedName name="item6.4" localSheetId="6">#REF!</definedName>
    <definedName name="item6.4">#REF!</definedName>
    <definedName name="item6.5" localSheetId="8">#REF!</definedName>
    <definedName name="item6.5" localSheetId="11">#REF!</definedName>
    <definedName name="item6.5" localSheetId="6">#REF!</definedName>
    <definedName name="item6.5">#REF!</definedName>
    <definedName name="item6_1" localSheetId="8">#REF!</definedName>
    <definedName name="item6_1" localSheetId="11">#REF!</definedName>
    <definedName name="item6_1" localSheetId="6">#REF!</definedName>
    <definedName name="item6_1">#REF!</definedName>
    <definedName name="item6_2" localSheetId="8">#REF!</definedName>
    <definedName name="item6_2" localSheetId="11">#REF!</definedName>
    <definedName name="item6_2" localSheetId="6">#REF!</definedName>
    <definedName name="item6_2">#REF!</definedName>
    <definedName name="item6_3" localSheetId="8">#REF!</definedName>
    <definedName name="item6_3" localSheetId="11">#REF!</definedName>
    <definedName name="item6_3" localSheetId="6">#REF!</definedName>
    <definedName name="item6_3">#REF!</definedName>
    <definedName name="item6_4" localSheetId="8">#REF!</definedName>
    <definedName name="item6_4" localSheetId="11">#REF!</definedName>
    <definedName name="item6_4" localSheetId="6">#REF!</definedName>
    <definedName name="item6_4">#REF!</definedName>
    <definedName name="item6_5" localSheetId="8">#REF!</definedName>
    <definedName name="item6_5" localSheetId="11">#REF!</definedName>
    <definedName name="item6_5" localSheetId="6">#REF!</definedName>
    <definedName name="item6_5">#REF!</definedName>
    <definedName name="item7.1" localSheetId="8">#REF!</definedName>
    <definedName name="item7.1" localSheetId="11">#REF!</definedName>
    <definedName name="item7.1" localSheetId="6">#REF!</definedName>
    <definedName name="item7.1">#REF!</definedName>
    <definedName name="item7.10" localSheetId="8">#REF!</definedName>
    <definedName name="item7.10" localSheetId="11">#REF!</definedName>
    <definedName name="item7.10" localSheetId="6">#REF!</definedName>
    <definedName name="item7.10">#REF!</definedName>
    <definedName name="item7.11" localSheetId="8">#REF!</definedName>
    <definedName name="item7.11" localSheetId="11">#REF!</definedName>
    <definedName name="item7.11" localSheetId="6">#REF!</definedName>
    <definedName name="item7.11">#REF!</definedName>
    <definedName name="item7.12" localSheetId="8">#REF!</definedName>
    <definedName name="item7.12" localSheetId="11">#REF!</definedName>
    <definedName name="item7.12" localSheetId="6">#REF!</definedName>
    <definedName name="item7.12">#REF!</definedName>
    <definedName name="item7.13" localSheetId="8">#REF!</definedName>
    <definedName name="item7.13" localSheetId="11">#REF!</definedName>
    <definedName name="item7.13" localSheetId="6">#REF!</definedName>
    <definedName name="item7.13">#REF!</definedName>
    <definedName name="item7.14" localSheetId="8">#REF!</definedName>
    <definedName name="item7.14" localSheetId="11">#REF!</definedName>
    <definedName name="item7.14" localSheetId="6">#REF!</definedName>
    <definedName name="item7.14">#REF!</definedName>
    <definedName name="item7.15" localSheetId="8">#REF!</definedName>
    <definedName name="item7.15" localSheetId="11">#REF!</definedName>
    <definedName name="item7.15" localSheetId="6">#REF!</definedName>
    <definedName name="item7.15">#REF!</definedName>
    <definedName name="item7.16" localSheetId="8">#REF!</definedName>
    <definedName name="item7.16" localSheetId="11">#REF!</definedName>
    <definedName name="item7.16" localSheetId="6">#REF!</definedName>
    <definedName name="item7.16">#REF!</definedName>
    <definedName name="item7.17" localSheetId="8">#REF!</definedName>
    <definedName name="item7.17" localSheetId="11">#REF!</definedName>
    <definedName name="item7.17" localSheetId="6">#REF!</definedName>
    <definedName name="item7.17">#REF!</definedName>
    <definedName name="item7.18" localSheetId="8">#REF!</definedName>
    <definedName name="item7.18" localSheetId="11">#REF!</definedName>
    <definedName name="item7.18" localSheetId="6">#REF!</definedName>
    <definedName name="item7.18">#REF!</definedName>
    <definedName name="item7.19" localSheetId="8">#REF!</definedName>
    <definedName name="item7.19" localSheetId="11">#REF!</definedName>
    <definedName name="item7.19" localSheetId="6">#REF!</definedName>
    <definedName name="item7.19">#REF!</definedName>
    <definedName name="item7.2" localSheetId="8">#REF!</definedName>
    <definedName name="item7.2" localSheetId="11">#REF!</definedName>
    <definedName name="item7.2" localSheetId="6">#REF!</definedName>
    <definedName name="item7.2">#REF!</definedName>
    <definedName name="item7.3" localSheetId="8">#REF!</definedName>
    <definedName name="item7.3" localSheetId="11">#REF!</definedName>
    <definedName name="item7.3" localSheetId="6">#REF!</definedName>
    <definedName name="item7.3">#REF!</definedName>
    <definedName name="item7.4" localSheetId="8">#REF!</definedName>
    <definedName name="item7.4" localSheetId="11">#REF!</definedName>
    <definedName name="item7.4" localSheetId="6">#REF!</definedName>
    <definedName name="item7.4">#REF!</definedName>
    <definedName name="item7.5" localSheetId="8">#REF!</definedName>
    <definedName name="item7.5" localSheetId="11">#REF!</definedName>
    <definedName name="item7.5" localSheetId="6">#REF!</definedName>
    <definedName name="item7.5">#REF!</definedName>
    <definedName name="item7.6" localSheetId="8">#REF!</definedName>
    <definedName name="item7.6" localSheetId="11">#REF!</definedName>
    <definedName name="item7.6" localSheetId="6">#REF!</definedName>
    <definedName name="item7.6">#REF!</definedName>
    <definedName name="item7.7" localSheetId="8">#REF!</definedName>
    <definedName name="item7.7" localSheetId="11">#REF!</definedName>
    <definedName name="item7.7" localSheetId="6">#REF!</definedName>
    <definedName name="item7.7">#REF!</definedName>
    <definedName name="item7.8" localSheetId="8">#REF!</definedName>
    <definedName name="item7.8" localSheetId="11">#REF!</definedName>
    <definedName name="item7.8" localSheetId="6">#REF!</definedName>
    <definedName name="item7.8">#REF!</definedName>
    <definedName name="item7.9" localSheetId="8">#REF!</definedName>
    <definedName name="item7.9" localSheetId="11">#REF!</definedName>
    <definedName name="item7.9" localSheetId="6">#REF!</definedName>
    <definedName name="item7.9">#REF!</definedName>
    <definedName name="item7_1" localSheetId="8">#REF!</definedName>
    <definedName name="item7_1" localSheetId="11">#REF!</definedName>
    <definedName name="item7_1" localSheetId="6">#REF!</definedName>
    <definedName name="item7_1">#REF!</definedName>
    <definedName name="item7_10" localSheetId="8">#REF!</definedName>
    <definedName name="item7_10" localSheetId="11">#REF!</definedName>
    <definedName name="item7_10" localSheetId="6">#REF!</definedName>
    <definedName name="item7_10">#REF!</definedName>
    <definedName name="item7_11" localSheetId="8">#REF!</definedName>
    <definedName name="item7_11" localSheetId="11">#REF!</definedName>
    <definedName name="item7_11" localSheetId="6">#REF!</definedName>
    <definedName name="item7_11">#REF!</definedName>
    <definedName name="item7_12" localSheetId="8">#REF!</definedName>
    <definedName name="item7_12" localSheetId="11">#REF!</definedName>
    <definedName name="item7_12" localSheetId="6">#REF!</definedName>
    <definedName name="item7_12">#REF!</definedName>
    <definedName name="item7_13" localSheetId="8">#REF!</definedName>
    <definedName name="item7_13" localSheetId="11">#REF!</definedName>
    <definedName name="item7_13" localSheetId="6">#REF!</definedName>
    <definedName name="item7_13">#REF!</definedName>
    <definedName name="item7_14" localSheetId="8">#REF!</definedName>
    <definedName name="item7_14" localSheetId="11">#REF!</definedName>
    <definedName name="item7_14" localSheetId="6">#REF!</definedName>
    <definedName name="item7_14">#REF!</definedName>
    <definedName name="item7_15" localSheetId="8">#REF!</definedName>
    <definedName name="item7_15" localSheetId="11">#REF!</definedName>
    <definedName name="item7_15" localSheetId="6">#REF!</definedName>
    <definedName name="item7_15">#REF!</definedName>
    <definedName name="item7_16" localSheetId="8">#REF!</definedName>
    <definedName name="item7_16" localSheetId="11">#REF!</definedName>
    <definedName name="item7_16" localSheetId="6">#REF!</definedName>
    <definedName name="item7_16">#REF!</definedName>
    <definedName name="item7_17" localSheetId="8">#REF!</definedName>
    <definedName name="item7_17" localSheetId="11">#REF!</definedName>
    <definedName name="item7_17" localSheetId="6">#REF!</definedName>
    <definedName name="item7_17">#REF!</definedName>
    <definedName name="item7_18" localSheetId="8">#REF!</definedName>
    <definedName name="item7_18" localSheetId="11">#REF!</definedName>
    <definedName name="item7_18" localSheetId="6">#REF!</definedName>
    <definedName name="item7_18">#REF!</definedName>
    <definedName name="item7_19" localSheetId="8">#REF!</definedName>
    <definedName name="item7_19" localSheetId="11">#REF!</definedName>
    <definedName name="item7_19" localSheetId="6">#REF!</definedName>
    <definedName name="item7_19">#REF!</definedName>
    <definedName name="item7_2" localSheetId="8">#REF!</definedName>
    <definedName name="item7_2" localSheetId="11">#REF!</definedName>
    <definedName name="item7_2" localSheetId="6">#REF!</definedName>
    <definedName name="item7_2">#REF!</definedName>
    <definedName name="item7_3" localSheetId="8">#REF!</definedName>
    <definedName name="item7_3" localSheetId="11">#REF!</definedName>
    <definedName name="item7_3" localSheetId="6">#REF!</definedName>
    <definedName name="item7_3">#REF!</definedName>
    <definedName name="item7_4" localSheetId="8">#REF!</definedName>
    <definedName name="item7_4" localSheetId="11">#REF!</definedName>
    <definedName name="item7_4" localSheetId="6">#REF!</definedName>
    <definedName name="item7_4">#REF!</definedName>
    <definedName name="item7_5" localSheetId="8">#REF!</definedName>
    <definedName name="item7_5" localSheetId="11">#REF!</definedName>
    <definedName name="item7_5" localSheetId="6">#REF!</definedName>
    <definedName name="item7_5">#REF!</definedName>
    <definedName name="item7_6" localSheetId="8">#REF!</definedName>
    <definedName name="item7_6" localSheetId="11">#REF!</definedName>
    <definedName name="item7_6" localSheetId="6">#REF!</definedName>
    <definedName name="item7_6">#REF!</definedName>
    <definedName name="item7_7" localSheetId="8">#REF!</definedName>
    <definedName name="item7_7" localSheetId="11">#REF!</definedName>
    <definedName name="item7_7" localSheetId="6">#REF!</definedName>
    <definedName name="item7_7">#REF!</definedName>
    <definedName name="item7_8" localSheetId="8">#REF!</definedName>
    <definedName name="item7_8" localSheetId="11">#REF!</definedName>
    <definedName name="item7_8" localSheetId="6">#REF!</definedName>
    <definedName name="item7_8">#REF!</definedName>
    <definedName name="item7_9" localSheetId="8">#REF!</definedName>
    <definedName name="item7_9" localSheetId="11">#REF!</definedName>
    <definedName name="item7_9" localSheetId="6">#REF!</definedName>
    <definedName name="item7_9">#REF!</definedName>
    <definedName name="item8.1" localSheetId="8">#REF!</definedName>
    <definedName name="item8.1" localSheetId="11">#REF!</definedName>
    <definedName name="item8.1" localSheetId="6">#REF!</definedName>
    <definedName name="item8.1">#REF!</definedName>
    <definedName name="item8.2" localSheetId="8">#REF!</definedName>
    <definedName name="item8.2" localSheetId="11">#REF!</definedName>
    <definedName name="item8.2" localSheetId="6">#REF!</definedName>
    <definedName name="item8.2">#REF!</definedName>
    <definedName name="item8.3" localSheetId="8">#REF!</definedName>
    <definedName name="item8.3" localSheetId="11">#REF!</definedName>
    <definedName name="item8.3" localSheetId="6">#REF!</definedName>
    <definedName name="item8.3">#REF!</definedName>
    <definedName name="item8.4" localSheetId="8">#REF!</definedName>
    <definedName name="item8.4" localSheetId="11">#REF!</definedName>
    <definedName name="item8.4" localSheetId="6">#REF!</definedName>
    <definedName name="item8.4">#REF!</definedName>
    <definedName name="item8.5" localSheetId="8">#REF!</definedName>
    <definedName name="item8.5" localSheetId="11">#REF!</definedName>
    <definedName name="item8.5" localSheetId="6">#REF!</definedName>
    <definedName name="item8.5">#REF!</definedName>
    <definedName name="item8.6" localSheetId="8">#REF!</definedName>
    <definedName name="item8.6" localSheetId="11">#REF!</definedName>
    <definedName name="item8.6" localSheetId="6">#REF!</definedName>
    <definedName name="item8.6">#REF!</definedName>
    <definedName name="item8_1" localSheetId="8">#REF!</definedName>
    <definedName name="item8_1" localSheetId="11">#REF!</definedName>
    <definedName name="item8_1" localSheetId="6">#REF!</definedName>
    <definedName name="item8_1">#REF!</definedName>
    <definedName name="item8_2" localSheetId="8">#REF!</definedName>
    <definedName name="item8_2" localSheetId="11">#REF!</definedName>
    <definedName name="item8_2" localSheetId="6">#REF!</definedName>
    <definedName name="item8_2">#REF!</definedName>
    <definedName name="item8_3" localSheetId="8">#REF!</definedName>
    <definedName name="item8_3" localSheetId="11">#REF!</definedName>
    <definedName name="item8_3" localSheetId="6">#REF!</definedName>
    <definedName name="item8_3">#REF!</definedName>
    <definedName name="item8_4" localSheetId="8">#REF!</definedName>
    <definedName name="item8_4" localSheetId="11">#REF!</definedName>
    <definedName name="item8_4" localSheetId="6">#REF!</definedName>
    <definedName name="item8_4">#REF!</definedName>
    <definedName name="item8_5" localSheetId="8">#REF!</definedName>
    <definedName name="item8_5" localSheetId="11">#REF!</definedName>
    <definedName name="item8_5" localSheetId="6">#REF!</definedName>
    <definedName name="item8_5">#REF!</definedName>
    <definedName name="item8_6" localSheetId="8">#REF!</definedName>
    <definedName name="item8_6" localSheetId="11">#REF!</definedName>
    <definedName name="item8_6" localSheetId="6">#REF!</definedName>
    <definedName name="item8_6">#REF!</definedName>
    <definedName name="item9.1" localSheetId="8">#REF!</definedName>
    <definedName name="item9.1" localSheetId="11">#REF!</definedName>
    <definedName name="item9.1" localSheetId="6">#REF!</definedName>
    <definedName name="item9.1">#REF!</definedName>
    <definedName name="item9.2" localSheetId="8">#REF!</definedName>
    <definedName name="item9.2" localSheetId="11">#REF!</definedName>
    <definedName name="item9.2" localSheetId="6">#REF!</definedName>
    <definedName name="item9.2">#REF!</definedName>
    <definedName name="item9.3" localSheetId="8">#REF!</definedName>
    <definedName name="item9.3" localSheetId="11">#REF!</definedName>
    <definedName name="item9.3" localSheetId="6">#REF!</definedName>
    <definedName name="item9.3">#REF!</definedName>
    <definedName name="item9.4" localSheetId="8">#REF!</definedName>
    <definedName name="item9.4" localSheetId="11">#REF!</definedName>
    <definedName name="item9.4" localSheetId="6">#REF!</definedName>
    <definedName name="item9.4">#REF!</definedName>
    <definedName name="item9.5" localSheetId="8">#REF!</definedName>
    <definedName name="item9.5" localSheetId="11">#REF!</definedName>
    <definedName name="item9.5" localSheetId="6">#REF!</definedName>
    <definedName name="item9.5">#REF!</definedName>
    <definedName name="item9.6" localSheetId="8">#REF!</definedName>
    <definedName name="item9.6" localSheetId="11">#REF!</definedName>
    <definedName name="item9.6" localSheetId="6">#REF!</definedName>
    <definedName name="item9.6">#REF!</definedName>
    <definedName name="item9.7" localSheetId="8">#REF!</definedName>
    <definedName name="item9.7" localSheetId="11">#REF!</definedName>
    <definedName name="item9.7" localSheetId="6">#REF!</definedName>
    <definedName name="item9.7">#REF!</definedName>
    <definedName name="item9.8" localSheetId="8">#REF!</definedName>
    <definedName name="item9.8" localSheetId="11">#REF!</definedName>
    <definedName name="item9.8" localSheetId="6">#REF!</definedName>
    <definedName name="item9.8">#REF!</definedName>
    <definedName name="item9.9" localSheetId="8">#REF!</definedName>
    <definedName name="item9.9" localSheetId="11">#REF!</definedName>
    <definedName name="item9.9" localSheetId="6">#REF!</definedName>
    <definedName name="item9.9">#REF!</definedName>
    <definedName name="item9_1" localSheetId="8">#REF!</definedName>
    <definedName name="item9_1" localSheetId="11">#REF!</definedName>
    <definedName name="item9_1" localSheetId="6">#REF!</definedName>
    <definedName name="item9_1">#REF!</definedName>
    <definedName name="item9_2" localSheetId="8">#REF!</definedName>
    <definedName name="item9_2" localSheetId="11">#REF!</definedName>
    <definedName name="item9_2" localSheetId="6">#REF!</definedName>
    <definedName name="item9_2">#REF!</definedName>
    <definedName name="item9_3" localSheetId="8">#REF!</definedName>
    <definedName name="item9_3" localSheetId="11">#REF!</definedName>
    <definedName name="item9_3" localSheetId="6">#REF!</definedName>
    <definedName name="item9_3">#REF!</definedName>
    <definedName name="item9_4" localSheetId="8">#REF!</definedName>
    <definedName name="item9_4" localSheetId="11">#REF!</definedName>
    <definedName name="item9_4" localSheetId="6">#REF!</definedName>
    <definedName name="item9_4">#REF!</definedName>
    <definedName name="item9_5" localSheetId="8">#REF!</definedName>
    <definedName name="item9_5" localSheetId="11">#REF!</definedName>
    <definedName name="item9_5" localSheetId="6">#REF!</definedName>
    <definedName name="item9_5">#REF!</definedName>
    <definedName name="item9_6" localSheetId="8">#REF!</definedName>
    <definedName name="item9_6" localSheetId="11">#REF!</definedName>
    <definedName name="item9_6" localSheetId="6">#REF!</definedName>
    <definedName name="item9_6">#REF!</definedName>
    <definedName name="item9_7" localSheetId="8">#REF!</definedName>
    <definedName name="item9_7" localSheetId="11">#REF!</definedName>
    <definedName name="item9_7" localSheetId="6">#REF!</definedName>
    <definedName name="item9_7">#REF!</definedName>
    <definedName name="item9_8" localSheetId="8">#REF!</definedName>
    <definedName name="item9_8" localSheetId="11">#REF!</definedName>
    <definedName name="item9_8" localSheetId="6">#REF!</definedName>
    <definedName name="item9_8">#REF!</definedName>
    <definedName name="item9_9" localSheetId="8">#REF!</definedName>
    <definedName name="item9_9" localSheetId="11">#REF!</definedName>
    <definedName name="item9_9" localSheetId="6">#REF!</definedName>
    <definedName name="item9_9">#REF!</definedName>
    <definedName name="Itemm" localSheetId="8">#REF!</definedName>
    <definedName name="Itemm" localSheetId="11">#REF!</definedName>
    <definedName name="Itemm" localSheetId="6">#REF!</definedName>
    <definedName name="Itemm">#REF!</definedName>
    <definedName name="Itens" localSheetId="8">#REF!</definedName>
    <definedName name="Itens" localSheetId="11">#REF!</definedName>
    <definedName name="Itens" localSheetId="6">#REF!</definedName>
    <definedName name="Itens">#REF!</definedName>
    <definedName name="itm10.2" localSheetId="8">#REF!</definedName>
    <definedName name="itm10.2" localSheetId="11">#REF!</definedName>
    <definedName name="itm10.2" localSheetId="6">#REF!</definedName>
    <definedName name="itm10.2">#REF!</definedName>
    <definedName name="j" localSheetId="10">#REF!</definedName>
    <definedName name="j" localSheetId="8">#REF!</definedName>
    <definedName name="J" localSheetId="11">#REF!</definedName>
    <definedName name="J" localSheetId="9">#REF!</definedName>
    <definedName name="J" localSheetId="6">#REF!</definedName>
    <definedName name="j">#REF!</definedName>
    <definedName name="j_10" localSheetId="8">#REF!</definedName>
    <definedName name="j_10" localSheetId="11">#REF!</definedName>
    <definedName name="j_10" localSheetId="6">#REF!</definedName>
    <definedName name="j_10">#REF!</definedName>
    <definedName name="j_11" localSheetId="8">#REF!</definedName>
    <definedName name="j_11" localSheetId="11">#REF!</definedName>
    <definedName name="j_11" localSheetId="6">#REF!</definedName>
    <definedName name="j_11">#REF!</definedName>
    <definedName name="j_12" localSheetId="8">#REF!</definedName>
    <definedName name="j_12" localSheetId="11">#REF!</definedName>
    <definedName name="j_12" localSheetId="6">#REF!</definedName>
    <definedName name="j_12">#REF!</definedName>
    <definedName name="j_13" localSheetId="8">#REF!</definedName>
    <definedName name="j_13" localSheetId="11">#REF!</definedName>
    <definedName name="j_13" localSheetId="6">#REF!</definedName>
    <definedName name="j_13">#REF!</definedName>
    <definedName name="j_14" localSheetId="8">#REF!</definedName>
    <definedName name="j_14" localSheetId="11">#REF!</definedName>
    <definedName name="j_14" localSheetId="6">#REF!</definedName>
    <definedName name="j_14">#REF!</definedName>
    <definedName name="j_15" localSheetId="8">#REF!</definedName>
    <definedName name="j_15" localSheetId="11">#REF!</definedName>
    <definedName name="j_15" localSheetId="6">#REF!</definedName>
    <definedName name="j_15">#REF!</definedName>
    <definedName name="j_16" localSheetId="8">#REF!</definedName>
    <definedName name="j_16" localSheetId="11">#REF!</definedName>
    <definedName name="j_16" localSheetId="6">#REF!</definedName>
    <definedName name="j_16">#REF!</definedName>
    <definedName name="j_17" localSheetId="8">#REF!</definedName>
    <definedName name="j_17" localSheetId="11">#REF!</definedName>
    <definedName name="j_17" localSheetId="6">#REF!</definedName>
    <definedName name="j_17">#REF!</definedName>
    <definedName name="j_18" localSheetId="8">#REF!</definedName>
    <definedName name="j_18" localSheetId="11">#REF!</definedName>
    <definedName name="j_18" localSheetId="6">#REF!</definedName>
    <definedName name="j_18">#REF!</definedName>
    <definedName name="j_2" localSheetId="8">#REF!</definedName>
    <definedName name="j_2" localSheetId="11">#REF!</definedName>
    <definedName name="j_2" localSheetId="6">#REF!</definedName>
    <definedName name="j_2">#REF!</definedName>
    <definedName name="j_5" localSheetId="8">#REF!</definedName>
    <definedName name="j_5" localSheetId="11">#REF!</definedName>
    <definedName name="j_5" localSheetId="6">#REF!</definedName>
    <definedName name="j_5">#REF!</definedName>
    <definedName name="j_6" localSheetId="8">#REF!</definedName>
    <definedName name="j_6" localSheetId="11">#REF!</definedName>
    <definedName name="j_6" localSheetId="6">#REF!</definedName>
    <definedName name="j_6">#REF!</definedName>
    <definedName name="j_7" localSheetId="8">#REF!</definedName>
    <definedName name="j_7" localSheetId="11">#REF!</definedName>
    <definedName name="j_7" localSheetId="6">#REF!</definedName>
    <definedName name="j_7">#REF!</definedName>
    <definedName name="j_8" localSheetId="8">#REF!</definedName>
    <definedName name="j_8" localSheetId="11">#REF!</definedName>
    <definedName name="j_8" localSheetId="6">#REF!</definedName>
    <definedName name="j_8">#REF!</definedName>
    <definedName name="j_9" localSheetId="8">#REF!</definedName>
    <definedName name="j_9" localSheetId="11">#REF!</definedName>
    <definedName name="j_9" localSheetId="6">#REF!</definedName>
    <definedName name="j_9">#REF!</definedName>
    <definedName name="JAMESON" localSheetId="8">#REF!</definedName>
    <definedName name="JAMESON" localSheetId="11">#REF!</definedName>
    <definedName name="JAMESON" localSheetId="6">#REF!</definedName>
    <definedName name="JAMESON">#REF!</definedName>
    <definedName name="JANA" localSheetId="8">#REF!</definedName>
    <definedName name="JANA" localSheetId="11">#REF!</definedName>
    <definedName name="JANA" localSheetId="6">#REF!</definedName>
    <definedName name="JANA">#REF!</definedName>
    <definedName name="Janeiro" localSheetId="8">#REF!</definedName>
    <definedName name="Janeiro" localSheetId="11">#REF!</definedName>
    <definedName name="Janeiro" localSheetId="6">#REF!</definedName>
    <definedName name="Janeiro">#REF!</definedName>
    <definedName name="JANEIRO2003" localSheetId="8">#REF!</definedName>
    <definedName name="JANEIRO2003" localSheetId="11">#REF!</definedName>
    <definedName name="JANEIRO2003" localSheetId="6">#REF!</definedName>
    <definedName name="JANEIRO2003">#REF!</definedName>
    <definedName name="JANEIRO20033" localSheetId="8">#REF!</definedName>
    <definedName name="JANEIRO20033" localSheetId="11">#REF!</definedName>
    <definedName name="JANEIRO20033" localSheetId="6">#REF!</definedName>
    <definedName name="JANEIRO20033">#REF!</definedName>
    <definedName name="jazida" localSheetId="8">#REF!</definedName>
    <definedName name="jazida" localSheetId="11">#REF!</definedName>
    <definedName name="jazida" localSheetId="6">#REF!</definedName>
    <definedName name="jazida">#REF!</definedName>
    <definedName name="Jd" localSheetId="8">#REF!</definedName>
    <definedName name="Jd" localSheetId="11">#REF!</definedName>
    <definedName name="Jd" localSheetId="6">#REF!</definedName>
    <definedName name="Jd">#REF!</definedName>
    <definedName name="JDJKNK" localSheetId="8">#REF!</definedName>
    <definedName name="JDJKNK" localSheetId="11">#REF!</definedName>
    <definedName name="JDJKNK" localSheetId="6">#REF!</definedName>
    <definedName name="JDJKNK">#REF!</definedName>
    <definedName name="JEAN" localSheetId="8">#REF!</definedName>
    <definedName name="JEAN" localSheetId="11">#REF!</definedName>
    <definedName name="JEAN" localSheetId="6">#REF!</definedName>
    <definedName name="JEAN">#REF!</definedName>
    <definedName name="JESUS" localSheetId="8">#REF!</definedName>
    <definedName name="JESUS" localSheetId="11">#REF!</definedName>
    <definedName name="JESUS" localSheetId="6">#REF!</definedName>
    <definedName name="JESUS">#REF!</definedName>
    <definedName name="jfhdskjg" localSheetId="10">#REF!</definedName>
    <definedName name="jfhdskjg" localSheetId="8">#REF!</definedName>
    <definedName name="jfhdskjg" localSheetId="11">#REF!</definedName>
    <definedName name="jfhdskjg" localSheetId="9">#REF!</definedName>
    <definedName name="jfhdskjg" localSheetId="6">#REF!</definedName>
    <definedName name="jfhdskjg">#REF!</definedName>
    <definedName name="jhjdf" localSheetId="8">#REF!</definedName>
    <definedName name="jhjdf" localSheetId="11">#REF!</definedName>
    <definedName name="jhjdf" localSheetId="6">#REF!</definedName>
    <definedName name="jhjdf">#REF!</definedName>
    <definedName name="JHJHJ" localSheetId="10">{#N/A,#N/A,FALSE,"MO (2)"}</definedName>
    <definedName name="JHJHJ" localSheetId="8">{#N/A,#N/A,FALSE,"MO (2)"}</definedName>
    <definedName name="JHJHJ" localSheetId="11">{#N/A,#N/A,FALSE,"MO (2)"}</definedName>
    <definedName name="JHJHJ" localSheetId="9">{#N/A,#N/A,FALSE,"MO (2)"}</definedName>
    <definedName name="JHJHJ" localSheetId="6">{#N/A,#N/A,FALSE,"MO (2)"}</definedName>
    <definedName name="JHJHJ">{#N/A,#N/A,FALSE,"MO (2)"}</definedName>
    <definedName name="JJ" localSheetId="8">#REF!</definedName>
    <definedName name="JJ" localSheetId="11">#REF!</definedName>
    <definedName name="JJ" localSheetId="6">#REF!</definedName>
    <definedName name="JJ">#REF!</definedName>
    <definedName name="JJJ" localSheetId="8">#REF!</definedName>
    <definedName name="JJJ" localSheetId="11">#REF!</definedName>
    <definedName name="JJJ" localSheetId="6">#REF!</definedName>
    <definedName name="JJJ">#REF!</definedName>
    <definedName name="jjjjj" localSheetId="8">#REF!</definedName>
    <definedName name="jjjjj" localSheetId="11">#REF!</definedName>
    <definedName name="jjjjj" localSheetId="6">#REF!</definedName>
    <definedName name="jjjjj">#REF!</definedName>
    <definedName name="jjjjjjjjj" localSheetId="8">#REF!</definedName>
    <definedName name="jjjjjjjjj" localSheetId="11">#REF!</definedName>
    <definedName name="jjjjjjjjj" localSheetId="6">#REF!</definedName>
    <definedName name="jjjjjjjjj">#REF!</definedName>
    <definedName name="jkjkj" localSheetId="8">#REF!</definedName>
    <definedName name="jkjkj" localSheetId="11">#REF!</definedName>
    <definedName name="jkjkj" localSheetId="6">#REF!</definedName>
    <definedName name="jkjkj">#REF!</definedName>
    <definedName name="jkl" localSheetId="8">#REF!</definedName>
    <definedName name="jkl" localSheetId="11">#REF!</definedName>
    <definedName name="jkl" localSheetId="6">#REF!</definedName>
    <definedName name="jkl">#REF!</definedName>
    <definedName name="jklfhsiure564y68909" localSheetId="8">#REF!</definedName>
    <definedName name="jklfhsiure564y68909" localSheetId="11">#REF!</definedName>
    <definedName name="jklfhsiure564y68909" localSheetId="6">#REF!</definedName>
    <definedName name="jklfhsiure564y68909">#REF!</definedName>
    <definedName name="Jm" localSheetId="8">#REF!</definedName>
    <definedName name="Jm" localSheetId="11">#REF!</definedName>
    <definedName name="Jm" localSheetId="6">#REF!</definedName>
    <definedName name="Jm">#REF!</definedName>
    <definedName name="jN" localSheetId="8">#REF!</definedName>
    <definedName name="jN" localSheetId="11">#REF!</definedName>
    <definedName name="jN" localSheetId="6">#REF!</definedName>
    <definedName name="jN">#REF!</definedName>
    <definedName name="joa" localSheetId="8">#REF!</definedName>
    <definedName name="joa" localSheetId="11">#REF!</definedName>
    <definedName name="joa" localSheetId="6">#REF!</definedName>
    <definedName name="joa">#REF!</definedName>
    <definedName name="JOI" localSheetId="8">#REF!</definedName>
    <definedName name="JOI" localSheetId="11">#REF!</definedName>
    <definedName name="JOI" localSheetId="6">#REF!</definedName>
    <definedName name="JOI">#REF!</definedName>
    <definedName name="JOSE" localSheetId="8">#REF!</definedName>
    <definedName name="JOSE" localSheetId="11">#REF!</definedName>
    <definedName name="JOSE" localSheetId="6">#REF!</definedName>
    <definedName name="JOSE">#REF!</definedName>
    <definedName name="jruj5" localSheetId="8">#REF!</definedName>
    <definedName name="jruj5" localSheetId="11">#REF!</definedName>
    <definedName name="jruj5" localSheetId="6">#REF!</definedName>
    <definedName name="jruj5">#REF!</definedName>
    <definedName name="JSHDFBDS" localSheetId="8">#REF!</definedName>
    <definedName name="JSHDFBDS" localSheetId="11">#REF!</definedName>
    <definedName name="JSHDFBDS" localSheetId="6">#REF!</definedName>
    <definedName name="JSHDFBDS">#REF!</definedName>
    <definedName name="JUG" localSheetId="8">#REF!</definedName>
    <definedName name="JUG" localSheetId="11">#REF!</definedName>
    <definedName name="JUG" localSheetId="6">#REF!</definedName>
    <definedName name="JUG">#REF!</definedName>
    <definedName name="JUGBNK" localSheetId="8">#REF!</definedName>
    <definedName name="JUGBNK" localSheetId="11">#REF!</definedName>
    <definedName name="JUGBNK" localSheetId="6">#REF!</definedName>
    <definedName name="JUGBNK">#REF!</definedName>
    <definedName name="JULA" localSheetId="8">#REF!</definedName>
    <definedName name="JULA" localSheetId="11">#REF!</definedName>
    <definedName name="JULA" localSheetId="6">#REF!</definedName>
    <definedName name="JULA">#REF!</definedName>
    <definedName name="JUNA" localSheetId="8">#REF!</definedName>
    <definedName name="JUNA" localSheetId="11">#REF!</definedName>
    <definedName name="JUNA" localSheetId="6">#REF!</definedName>
    <definedName name="JUNA">#REF!</definedName>
    <definedName name="JUNIOR" localSheetId="8">#REF!</definedName>
    <definedName name="JUNIOR" localSheetId="11">#REF!</definedName>
    <definedName name="JUNIOR" localSheetId="6">#REF!</definedName>
    <definedName name="JUNIOR">#REF!</definedName>
    <definedName name="K" localSheetId="10">#REF!</definedName>
    <definedName name="K" localSheetId="8">#REF!</definedName>
    <definedName name="k" localSheetId="11">#REF!</definedName>
    <definedName name="k" localSheetId="9">#REF!</definedName>
    <definedName name="k" localSheetId="6">#REF!</definedName>
    <definedName name="K">#REF!</definedName>
    <definedName name="K1_" localSheetId="8">#REF!</definedName>
    <definedName name="K1_" localSheetId="11">#REF!</definedName>
    <definedName name="K1_" localSheetId="6">#REF!</definedName>
    <definedName name="K1_">#REF!</definedName>
    <definedName name="K2_" localSheetId="8">#REF!</definedName>
    <definedName name="K2_" localSheetId="11">#REF!</definedName>
    <definedName name="K2_" localSheetId="6">#REF!</definedName>
    <definedName name="K2_">#REF!</definedName>
    <definedName name="K3_" localSheetId="8">#REF!</definedName>
    <definedName name="K3_" localSheetId="11">#REF!</definedName>
    <definedName name="K3_" localSheetId="6">#REF!</definedName>
    <definedName name="K3_">#REF!</definedName>
    <definedName name="kapa">[6]resumo!$D$2</definedName>
    <definedName name="KAPA1" localSheetId="10">#REF!</definedName>
    <definedName name="KAPA1" localSheetId="8">#REF!</definedName>
    <definedName name="KAPA1" localSheetId="11">#REF!</definedName>
    <definedName name="KAPA1" localSheetId="9">#REF!</definedName>
    <definedName name="KAPA1" localSheetId="6">#REF!</definedName>
    <definedName name="KAPA1">#REF!</definedName>
    <definedName name="KAPAs">[3]Serv!$E$9</definedName>
    <definedName name="KDI..8807" localSheetId="8">#REF!</definedName>
    <definedName name="KDI..8807" localSheetId="11">#REF!</definedName>
    <definedName name="KDI..8807" localSheetId="6">#REF!</definedName>
    <definedName name="KDI..8807">#REF!</definedName>
    <definedName name="KDI.8807" localSheetId="8">#REF!</definedName>
    <definedName name="KDI.8807" localSheetId="11">#REF!</definedName>
    <definedName name="KDI.8807" localSheetId="6">#REF!</definedName>
    <definedName name="KDI.8807">#REF!</definedName>
    <definedName name="KELY" localSheetId="8">#REF!</definedName>
    <definedName name="KELY" localSheetId="11">#REF!</definedName>
    <definedName name="KELY" localSheetId="6">#REF!</definedName>
    <definedName name="KELY">#REF!</definedName>
    <definedName name="key" localSheetId="8">#REF!</definedName>
    <definedName name="key" localSheetId="11">#REF!</definedName>
    <definedName name="key" localSheetId="6">#REF!</definedName>
    <definedName name="key">#REF!</definedName>
    <definedName name="kf" localSheetId="8">#REF!</definedName>
    <definedName name="kf" localSheetId="11">#REF!</definedName>
    <definedName name="kf" localSheetId="6">#REF!</definedName>
    <definedName name="kf">#REF!</definedName>
    <definedName name="ki" localSheetId="8">#REF!</definedName>
    <definedName name="ki" localSheetId="11">#REF!</definedName>
    <definedName name="ki" localSheetId="6">#REF!</definedName>
    <definedName name="ki">#REF!</definedName>
    <definedName name="kj" localSheetId="8">#REF!</definedName>
    <definedName name="kj" localSheetId="11">#REF!</definedName>
    <definedName name="kj" localSheetId="6">#REF!</definedName>
    <definedName name="kj">#REF!</definedName>
    <definedName name="kjkhjkh" localSheetId="8">#REF!</definedName>
    <definedName name="kjkhjkh" localSheetId="11">#REF!</definedName>
    <definedName name="kjkhjkh" localSheetId="6">#REF!</definedName>
    <definedName name="kjkhjkh">#REF!</definedName>
    <definedName name="kk" localSheetId="8">#REF!</definedName>
    <definedName name="kk" localSheetId="11">#REF!</definedName>
    <definedName name="kk" localSheetId="6">#REF!</definedName>
    <definedName name="kk">#REF!</definedName>
    <definedName name="KKK" localSheetId="8">#REF!</definedName>
    <definedName name="KKK" localSheetId="11">#REF!</definedName>
    <definedName name="KKK" localSheetId="6">#REF!</definedName>
    <definedName name="KKK">#REF!</definedName>
    <definedName name="KKKKK" localSheetId="8">#REF!</definedName>
    <definedName name="KKKKK" localSheetId="11">#REF!</definedName>
    <definedName name="KKKKK" localSheetId="6">#REF!</definedName>
    <definedName name="KKKKK">#REF!</definedName>
    <definedName name="kkkkkkkkk" localSheetId="8">#REF!</definedName>
    <definedName name="kkkkkkkkk" localSheetId="11">#REF!</definedName>
    <definedName name="kkkkkkkkk" localSheetId="6">#REF!</definedName>
    <definedName name="kkkkkkkkk">#REF!</definedName>
    <definedName name="KLAGHOLGA" localSheetId="8">#REF!</definedName>
    <definedName name="KLAGHOLGA" localSheetId="11">#REF!</definedName>
    <definedName name="KLAGHOLGA" localSheetId="6">#REF!</definedName>
    <definedName name="KLAGHOLGA">#REF!</definedName>
    <definedName name="KLKLK" localSheetId="8">#REF!</definedName>
    <definedName name="KLKLK" localSheetId="11">#REF!</definedName>
    <definedName name="KLKLK" localSheetId="6">#REF!</definedName>
    <definedName name="KLKLK">#REF!</definedName>
    <definedName name="km" localSheetId="8">#REF!</definedName>
    <definedName name="km" localSheetId="11">#REF!</definedName>
    <definedName name="km" localSheetId="6">#REF!</definedName>
    <definedName name="km">#REF!</definedName>
    <definedName name="KM.406.407" localSheetId="8">#REF!</definedName>
    <definedName name="KM.406.407" localSheetId="11">#REF!</definedName>
    <definedName name="KM.406.407" localSheetId="6">#REF!</definedName>
    <definedName name="KM.406.407">#REF!</definedName>
    <definedName name="koae" localSheetId="8">#REF!</definedName>
    <definedName name="koae" localSheetId="11">#REF!</definedName>
    <definedName name="koae" localSheetId="6">#REF!</definedName>
    <definedName name="koae">#REF!</definedName>
    <definedName name="kpavi" localSheetId="8">#REF!</definedName>
    <definedName name="kpavi" localSheetId="11">#REF!</definedName>
    <definedName name="kpavi" localSheetId="6">#REF!</definedName>
    <definedName name="kpavi">#REF!</definedName>
    <definedName name="Ks">'[7]SERVIÇOS '!$G$10</definedName>
    <definedName name="kterra" localSheetId="8">#REF!</definedName>
    <definedName name="kterra" localSheetId="11">#REF!</definedName>
    <definedName name="kterra" localSheetId="6">#REF!</definedName>
    <definedName name="kterra">#REF!</definedName>
    <definedName name="kwh" localSheetId="8">#REF!</definedName>
    <definedName name="kwh" localSheetId="11">#REF!</definedName>
    <definedName name="kwh" localSheetId="6">#REF!</definedName>
    <definedName name="kwh">#REF!</definedName>
    <definedName name="la" localSheetId="8">#REF!</definedName>
    <definedName name="la" localSheetId="11">#REF!</definedName>
    <definedName name="la" localSheetId="6">#REF!</definedName>
    <definedName name="la">#REF!</definedName>
    <definedName name="lab" localSheetId="8">#REF!</definedName>
    <definedName name="lab" localSheetId="11">#REF!</definedName>
    <definedName name="lab" localSheetId="6">#REF!</definedName>
    <definedName name="lab">#REF!</definedName>
    <definedName name="labb" localSheetId="8">#REF!</definedName>
    <definedName name="labb" localSheetId="11">#REF!</definedName>
    <definedName name="labb" localSheetId="6">#REF!</definedName>
    <definedName name="labb">#REF!</definedName>
    <definedName name="LADO" localSheetId="8">#REF!</definedName>
    <definedName name="LADO" localSheetId="11">#REF!</definedName>
    <definedName name="LADO" localSheetId="6">#REF!</definedName>
    <definedName name="LADO">#REF!</definedName>
    <definedName name="LAG" localSheetId="8">#REF!</definedName>
    <definedName name="LAG" localSheetId="11">#REF!</definedName>
    <definedName name="LAG" localSheetId="6">#REF!</definedName>
    <definedName name="LAG">#REF!</definedName>
    <definedName name="LAG_2" localSheetId="8">#REF!</definedName>
    <definedName name="LAG_2" localSheetId="11">#REF!</definedName>
    <definedName name="LAG_2" localSheetId="6">#REF!</definedName>
    <definedName name="LAG_2">#REF!</definedName>
    <definedName name="LAMAG" localSheetId="8">#REF!</definedName>
    <definedName name="LAMAG" localSheetId="11">#REF!</definedName>
    <definedName name="LAMAG" localSheetId="6">#REF!</definedName>
    <definedName name="LAMAG">#REF!</definedName>
    <definedName name="LAPIS" localSheetId="8">#REF!</definedName>
    <definedName name="LAPIS" localSheetId="11">#REF!</definedName>
    <definedName name="LAPIS" localSheetId="6">#REF!</definedName>
    <definedName name="LAPIS">#REF!</definedName>
    <definedName name="LARANJEIRAS" localSheetId="8">#REF!</definedName>
    <definedName name="LARANJEIRAS" localSheetId="11">#REF!</definedName>
    <definedName name="LARANJEIRAS" localSheetId="6">#REF!</definedName>
    <definedName name="LARANJEIRAS">#REF!</definedName>
    <definedName name="LARG" localSheetId="8">#REF!</definedName>
    <definedName name="LARG" localSheetId="11">#REF!</definedName>
    <definedName name="LARG" localSheetId="6">#REF!</definedName>
    <definedName name="LARG">#REF!</definedName>
    <definedName name="Largura_da_Faixa_de_Tráfego___..........." localSheetId="8">#REF!</definedName>
    <definedName name="Largura_da_Faixa_de_Tráfego___..........." localSheetId="11">#REF!</definedName>
    <definedName name="Largura_da_Faixa_de_Tráfego___..........." localSheetId="6">#REF!</definedName>
    <definedName name="Largura_da_Faixa_de_Tráfego___...........">#REF!</definedName>
    <definedName name="LARGURAS" localSheetId="8">#REF!</definedName>
    <definedName name="LARGURAS" localSheetId="11">#REF!</definedName>
    <definedName name="LARGURAS" localSheetId="6">#REF!</definedName>
    <definedName name="LARGURAS">#REF!</definedName>
    <definedName name="LASTRO_CONCRETO" localSheetId="8">#REF!</definedName>
    <definedName name="LASTRO_CONCRETO" localSheetId="11">#REF!</definedName>
    <definedName name="LASTRO_CONCRETO" localSheetId="6">#REF!</definedName>
    <definedName name="LASTRO_CONCRETO">#REF!</definedName>
    <definedName name="LASTRO_EMISS3_S" localSheetId="8">#REF!</definedName>
    <definedName name="LASTRO_EMISS3_S" localSheetId="11">#REF!</definedName>
    <definedName name="LASTRO_EMISS3_S" localSheetId="6">#REF!</definedName>
    <definedName name="LASTRO_EMISS3_S">#REF!</definedName>
    <definedName name="LBU" localSheetId="8">#REF!</definedName>
    <definedName name="LBU" localSheetId="11">#REF!</definedName>
    <definedName name="LBU" localSheetId="6">#REF!</definedName>
    <definedName name="LBU">#REF!</definedName>
    <definedName name="LD" localSheetId="8">#REF!</definedName>
    <definedName name="LD" localSheetId="11">#REF!</definedName>
    <definedName name="LD" localSheetId="6">#REF!</definedName>
    <definedName name="LD">#REF!</definedName>
    <definedName name="LDA" localSheetId="8">#REF!</definedName>
    <definedName name="LDA" localSheetId="11">#REF!</definedName>
    <definedName name="LDA" localSheetId="6">#REF!</definedName>
    <definedName name="LDA">#REF!</definedName>
    <definedName name="LDI" localSheetId="8">#REF!</definedName>
    <definedName name="LDI" localSheetId="11">#REF!</definedName>
    <definedName name="LDI" localSheetId="6">#REF!</definedName>
    <definedName name="LDI">#REF!</definedName>
    <definedName name="LDIANTIGO" localSheetId="8">#REF!</definedName>
    <definedName name="LDIANTIGO" localSheetId="11">#REF!</definedName>
    <definedName name="LDIANTIGO" localSheetId="6">#REF!</definedName>
    <definedName name="LDIANTIGO">#REF!</definedName>
    <definedName name="LDIATUAL" localSheetId="8">#REF!</definedName>
    <definedName name="LDIATUAL" localSheetId="11">#REF!</definedName>
    <definedName name="LDIATUAL" localSheetId="6">#REF!</definedName>
    <definedName name="LDIATUAL">#REF!</definedName>
    <definedName name="ldnfkljsndf" localSheetId="8">#REF!</definedName>
    <definedName name="ldnfkljsndf" localSheetId="11">#REF!</definedName>
    <definedName name="ldnfkljsndf" localSheetId="6">#REF!</definedName>
    <definedName name="ldnfkljsndf">#REF!</definedName>
    <definedName name="Lei" localSheetId="8">#REF!</definedName>
    <definedName name="Lei" localSheetId="11">#REF!</definedName>
    <definedName name="Lei" localSheetId="6">#REF!</definedName>
    <definedName name="Lei">#REF!</definedName>
    <definedName name="Leis" localSheetId="8">#REF!</definedName>
    <definedName name="Leis" localSheetId="11">#REF!</definedName>
    <definedName name="Leis" localSheetId="6">#REF!</definedName>
    <definedName name="Leis">#REF!</definedName>
    <definedName name="Leste" localSheetId="8">#REF!</definedName>
    <definedName name="Leste" localSheetId="11">#REF!</definedName>
    <definedName name="Leste" localSheetId="6">#REF!</definedName>
    <definedName name="Leste">#REF!</definedName>
    <definedName name="LForçamento" localSheetId="8">OFFSET(#REF!,-1,0)</definedName>
    <definedName name="LForçamento" localSheetId="11">OFFSET(#REF!,-1,0)</definedName>
    <definedName name="LForçamento" localSheetId="6">OFFSET(#REF!,-1,0)</definedName>
    <definedName name="LForçamento">OFFSET(#REF!,-1,0)</definedName>
    <definedName name="LI" localSheetId="8">#REF!</definedName>
    <definedName name="LI" localSheetId="11">#REF!</definedName>
    <definedName name="LI" localSheetId="6">#REF!</definedName>
    <definedName name="LI">#REF!</definedName>
    <definedName name="lias" localSheetId="8">#REF!</definedName>
    <definedName name="lias" localSheetId="11">#REF!</definedName>
    <definedName name="lias" localSheetId="6">#REF!</definedName>
    <definedName name="lias">#REF!</definedName>
    <definedName name="Lider_Oper" localSheetId="8">#REF!</definedName>
    <definedName name="Lider_Oper" localSheetId="11">#REF!</definedName>
    <definedName name="Lider_Oper" localSheetId="6">#REF!</definedName>
    <definedName name="Lider_Oper">#REF!</definedName>
    <definedName name="lig" localSheetId="8">#REF!</definedName>
    <definedName name="lig" localSheetId="11">#REF!</definedName>
    <definedName name="lig" localSheetId="6">#REF!</definedName>
    <definedName name="lig">#REF!</definedName>
    <definedName name="LIG_PRED_SERV" localSheetId="8">#REF!</definedName>
    <definedName name="LIG_PRED_SERV" localSheetId="11">#REF!</definedName>
    <definedName name="LIG_PRED_SERV" localSheetId="6">#REF!</definedName>
    <definedName name="LIG_PRED_SERV">#REF!</definedName>
    <definedName name="LIG_PREDIAIS_MAT" localSheetId="8">#REF!</definedName>
    <definedName name="LIG_PREDIAIS_MAT" localSheetId="11">#REF!</definedName>
    <definedName name="LIG_PREDIAIS_MAT" localSheetId="6">#REF!</definedName>
    <definedName name="LIG_PREDIAIS_MAT">#REF!</definedName>
    <definedName name="LIGAÇÃO_PREDIAL_MATERIAL" localSheetId="8">#REF!</definedName>
    <definedName name="LIGAÇÃO_PREDIAL_MATERIAL" localSheetId="11">#REF!</definedName>
    <definedName name="LIGAÇÃO_PREDIAL_MATERIAL" localSheetId="6">#REF!</definedName>
    <definedName name="LIGAÇÃO_PREDIAL_MATERIAL">#REF!</definedName>
    <definedName name="LIGAÇÃO_PREDIAL_SERVIÇOS" localSheetId="8">#REF!</definedName>
    <definedName name="LIGAÇÃO_PREDIAL_SERVIÇOS" localSheetId="11">#REF!</definedName>
    <definedName name="LIGAÇÃO_PREDIAL_SERVIÇOS" localSheetId="6">#REF!</definedName>
    <definedName name="LIGAÇÃO_PREDIAL_SERVIÇOS">#REF!</definedName>
    <definedName name="LIGAÇÕES" localSheetId="8">#REF!</definedName>
    <definedName name="LIGAÇÕES" localSheetId="11">#REF!</definedName>
    <definedName name="LIGAÇÕES" localSheetId="6">#REF!</definedName>
    <definedName name="LIGAÇÕES">#REF!</definedName>
    <definedName name="LILASDRENA" localSheetId="8">#REF!</definedName>
    <definedName name="LILASDRENA" localSheetId="11">#REF!</definedName>
    <definedName name="LILASDRENA" localSheetId="6">#REF!</definedName>
    <definedName name="LILASDRENA">#REF!</definedName>
    <definedName name="LILASDRENA_2" localSheetId="8">#REF!</definedName>
    <definedName name="LILASDRENA_2" localSheetId="11">#REF!</definedName>
    <definedName name="LILASDRENA_2" localSheetId="6">#REF!</definedName>
    <definedName name="LILASDRENA_2">#REF!</definedName>
    <definedName name="LILASDRENA_4" localSheetId="8">#REF!</definedName>
    <definedName name="LILASDRENA_4" localSheetId="11">#REF!</definedName>
    <definedName name="LILASDRENA_4" localSheetId="6">#REF!</definedName>
    <definedName name="LILASDRENA_4">#REF!</definedName>
    <definedName name="LILASDRENAA" localSheetId="8">#REF!</definedName>
    <definedName name="LILASDRENAA" localSheetId="11">#REF!</definedName>
    <definedName name="LILASDRENAA" localSheetId="6">#REF!</definedName>
    <definedName name="LILASDRENAA">#REF!</definedName>
    <definedName name="lim" localSheetId="8">#REF!</definedName>
    <definedName name="lim" localSheetId="11">#REF!</definedName>
    <definedName name="lim" localSheetId="6">#REF!</definedName>
    <definedName name="lim">#REF!</definedName>
    <definedName name="LIMITADOR" localSheetId="8">#REF!</definedName>
    <definedName name="LIMITADOR" localSheetId="11">#REF!</definedName>
    <definedName name="LIMITADOR" localSheetId="6">#REF!</definedName>
    <definedName name="LIMITADOR">#REF!</definedName>
    <definedName name="LIMPEOBRA" localSheetId="8">#REF!</definedName>
    <definedName name="LIMPEOBRA" localSheetId="11">#REF!</definedName>
    <definedName name="LIMPEOBRA" localSheetId="6">#REF!</definedName>
    <definedName name="LIMPEOBRA">#REF!</definedName>
    <definedName name="Limpeza" localSheetId="8">#REF!</definedName>
    <definedName name="Limpeza" localSheetId="11">#REF!</definedName>
    <definedName name="Limpeza" localSheetId="6">#REF!</definedName>
    <definedName name="Limpeza">#REF!</definedName>
    <definedName name="LINE" localSheetId="8">#REF!</definedName>
    <definedName name="LINE" localSheetId="11">#REF!</definedName>
    <definedName name="LINE" localSheetId="6">#REF!</definedName>
    <definedName name="LINE">#REF!</definedName>
    <definedName name="LINHA" localSheetId="8">#REF!</definedName>
    <definedName name="LINHA" localSheetId="11">#REF!</definedName>
    <definedName name="LINHA" localSheetId="6">#REF!</definedName>
    <definedName name="LINHA">#REF!</definedName>
    <definedName name="linha2" localSheetId="8">#REF!</definedName>
    <definedName name="linha2" localSheetId="11">#REF!</definedName>
    <definedName name="linha2" localSheetId="6">#REF!</definedName>
    <definedName name="linha2">#REF!</definedName>
    <definedName name="LIorçamento" localSheetId="8">OFFSET(#REF!,1,0)</definedName>
    <definedName name="LIorçamento" localSheetId="11">OFFSET(#REF!,1,0)</definedName>
    <definedName name="LIorçamento" localSheetId="6">OFFSET(#REF!,1,0)</definedName>
    <definedName name="LIorçamento">OFFSET(#REF!,1,0)</definedName>
    <definedName name="lista" localSheetId="10">#REF!</definedName>
    <definedName name="lista" localSheetId="8">#REF!</definedName>
    <definedName name="lista" localSheetId="11">#REF!</definedName>
    <definedName name="lista" localSheetId="9">#REF!</definedName>
    <definedName name="lista" localSheetId="6">#REF!</definedName>
    <definedName name="lista">#REF!</definedName>
    <definedName name="lista.coluna" localSheetId="10">#REF!</definedName>
    <definedName name="lista.coluna" localSheetId="8">#REF!</definedName>
    <definedName name="lista.coluna" localSheetId="11">#REF!</definedName>
    <definedName name="lista.coluna" localSheetId="9">#REF!</definedName>
    <definedName name="lista.coluna" localSheetId="6">#REF!</definedName>
    <definedName name="lista.coluna">#REF!</definedName>
    <definedName name="lista.linha" localSheetId="10">#REF!</definedName>
    <definedName name="lista.linha" localSheetId="8">#REF!</definedName>
    <definedName name="lista.linha" localSheetId="11">#REF!</definedName>
    <definedName name="lista.linha" localSheetId="9">#REF!</definedName>
    <definedName name="lista.linha" localSheetId="6">#REF!</definedName>
    <definedName name="lista.linha">#REF!</definedName>
    <definedName name="ListaFontes">OFFSET([4]Composições!$X$1,0,0,COUNTA([4]Composições!$X:$X),1)</definedName>
    <definedName name="ListaTgov.Unidades" localSheetId="8" hidden="1">#REF!</definedName>
    <definedName name="ListaTgov.Unidades" hidden="1">#REF!</definedName>
    <definedName name="ljashdkj" localSheetId="8">#REF!</definedName>
    <definedName name="ljashdkj" localSheetId="11">#REF!</definedName>
    <definedName name="ljashdkj" localSheetId="6">#REF!</definedName>
    <definedName name="ljashdkj">#REF!</definedName>
    <definedName name="lk" localSheetId="8">#REF!</definedName>
    <definedName name="lk" localSheetId="11">#REF!</definedName>
    <definedName name="lk" localSheetId="6">#REF!</definedName>
    <definedName name="lk">#REF!</definedName>
    <definedName name="LL" localSheetId="8">#REF!</definedName>
    <definedName name="LL" localSheetId="11">#REF!</definedName>
    <definedName name="LL" localSheetId="6">#REF!</definedName>
    <definedName name="LL">#REF!</definedName>
    <definedName name="LLL" localSheetId="8">#REF!</definedName>
    <definedName name="LLL" localSheetId="11">#REF!</definedName>
    <definedName name="LLL" localSheetId="6">#REF!</definedName>
    <definedName name="LLL">#REF!</definedName>
    <definedName name="lo" localSheetId="8">#REF!</definedName>
    <definedName name="lo" localSheetId="11">#REF!</definedName>
    <definedName name="lo" localSheetId="6">#REF!</definedName>
    <definedName name="lo">#REF!</definedName>
    <definedName name="LOC" localSheetId="8">#REF!</definedName>
    <definedName name="LOC" localSheetId="11">#REF!</definedName>
    <definedName name="LOC" localSheetId="6">#REF!</definedName>
    <definedName name="LOC">#REF!</definedName>
    <definedName name="LOC_EMISS3" localSheetId="8">#REF!</definedName>
    <definedName name="LOC_EMISS3" localSheetId="11">#REF!</definedName>
    <definedName name="LOC_EMISS3" localSheetId="6">#REF!</definedName>
    <definedName name="LOC_EMISS3">#REF!</definedName>
    <definedName name="LOCAÇÃO" localSheetId="8">#REF!</definedName>
    <definedName name="LOCAÇÃO" localSheetId="11">#REF!</definedName>
    <definedName name="LOCAÇÃO" localSheetId="6">#REF!</definedName>
    <definedName name="LOCAÇÃO">#REF!</definedName>
    <definedName name="LOCAÇÃO_EMISS" localSheetId="8">#REF!</definedName>
    <definedName name="LOCAÇÃO_EMISS" localSheetId="11">#REF!</definedName>
    <definedName name="LOCAÇÃO_EMISS" localSheetId="6">#REF!</definedName>
    <definedName name="LOCAÇÃO_EMISS">#REF!</definedName>
    <definedName name="LOCAÇÃO_EMISS2" localSheetId="8">#REF!</definedName>
    <definedName name="LOCAÇÃO_EMISS2" localSheetId="11">#REF!</definedName>
    <definedName name="LOCAÇÃO_EMISS2" localSheetId="6">#REF!</definedName>
    <definedName name="LOCAÇÃO_EMISS2">#REF!</definedName>
    <definedName name="Local" localSheetId="8">#REF!</definedName>
    <definedName name="Local" localSheetId="11">#REF!</definedName>
    <definedName name="Local" localSheetId="6">#REF!</definedName>
    <definedName name="Local">#REF!</definedName>
    <definedName name="LOCALIDADE" localSheetId="8" hidden="1">#REF!</definedName>
    <definedName name="LOCALIDADE" hidden="1">#REF!</definedName>
    <definedName name="LOCALOBRA" localSheetId="8">#REF!</definedName>
    <definedName name="LOCALOBRA" localSheetId="11">#REF!</definedName>
    <definedName name="LOCALOBRA" localSheetId="6">#REF!</definedName>
    <definedName name="LOCALOBRA">#REF!</definedName>
    <definedName name="lot" localSheetId="8">#REF!</definedName>
    <definedName name="lot" localSheetId="11">#REF!</definedName>
    <definedName name="lot" localSheetId="6">#REF!</definedName>
    <definedName name="lot">#REF!</definedName>
    <definedName name="Lote" localSheetId="8">#REF!</definedName>
    <definedName name="Lote" localSheetId="11">#REF!</definedName>
    <definedName name="Lote" localSheetId="6">#REF!</definedName>
    <definedName name="Lote">#REF!</definedName>
    <definedName name="LOTES" localSheetId="8">#REF!</definedName>
    <definedName name="LOTES" localSheetId="11">#REF!</definedName>
    <definedName name="LOTES" localSheetId="6">#REF!</definedName>
    <definedName name="LOTES">#REF!</definedName>
    <definedName name="Louças_acessórios" localSheetId="8">#REF!</definedName>
    <definedName name="Louças_acessórios" localSheetId="11">#REF!</definedName>
    <definedName name="Louças_acessórios" localSheetId="6">#REF!</definedName>
    <definedName name="Louças_acessórios">#REF!</definedName>
    <definedName name="LP" localSheetId="8">#REF!</definedName>
    <definedName name="LP" localSheetId="11">#REF!</definedName>
    <definedName name="LP" localSheetId="6">#REF!</definedName>
    <definedName name="LP">#REF!</definedName>
    <definedName name="LPTE" localSheetId="8">#REF!</definedName>
    <definedName name="LPTE" localSheetId="11">#REF!</definedName>
    <definedName name="LPTE" localSheetId="6">#REF!</definedName>
    <definedName name="LPTE">#REF!</definedName>
    <definedName name="LPW" localSheetId="8">#REF!</definedName>
    <definedName name="LPW" localSheetId="11">#REF!</definedName>
    <definedName name="LPW" localSheetId="6">#REF!</definedName>
    <definedName name="LPW">#REF!</definedName>
    <definedName name="LPWA" localSheetId="8">#REF!</definedName>
    <definedName name="LPWA" localSheetId="11">#REF!</definedName>
    <definedName name="LPWA" localSheetId="6">#REF!</definedName>
    <definedName name="LPWA">#REF!</definedName>
    <definedName name="LRANJA" localSheetId="8">#REF!</definedName>
    <definedName name="LRANJA" localSheetId="11">#REF!</definedName>
    <definedName name="LRANJA" localSheetId="6">#REF!</definedName>
    <definedName name="LRANJA">#REF!</definedName>
    <definedName name="LS" localSheetId="8">#REF!</definedName>
    <definedName name="LS" localSheetId="11">#REF!</definedName>
    <definedName name="LS" localSheetId="6">#REF!</definedName>
    <definedName name="LS">#REF!</definedName>
    <definedName name="LSIND" localSheetId="8">#REF!</definedName>
    <definedName name="LSIND" localSheetId="11">#REF!</definedName>
    <definedName name="LSIND" localSheetId="6">#REF!</definedName>
    <definedName name="LSIND">#REF!</definedName>
    <definedName name="LSMF" localSheetId="8">#REF!</definedName>
    <definedName name="LSMF" localSheetId="11">#REF!</definedName>
    <definedName name="LSMF" localSheetId="6">#REF!</definedName>
    <definedName name="LSMF">#REF!</definedName>
    <definedName name="LSW" localSheetId="8">#REF!</definedName>
    <definedName name="LSW" localSheetId="11">#REF!</definedName>
    <definedName name="LSW" localSheetId="6">#REF!</definedName>
    <definedName name="LSW">#REF!</definedName>
    <definedName name="LSWA" localSheetId="8">#REF!</definedName>
    <definedName name="LSWA" localSheetId="11">#REF!</definedName>
    <definedName name="LSWA" localSheetId="6">#REF!</definedName>
    <definedName name="LSWA">#REF!</definedName>
    <definedName name="Lucro" localSheetId="8">#REF!</definedName>
    <definedName name="Lucro" localSheetId="11">#REF!</definedName>
    <definedName name="Lucro" localSheetId="6">#REF!</definedName>
    <definedName name="Lucro">#REF!</definedName>
    <definedName name="LVC" localSheetId="8">#REF!</definedName>
    <definedName name="LVC" localSheetId="11">#REF!</definedName>
    <definedName name="LVC" localSheetId="6">#REF!</definedName>
    <definedName name="LVC">#REF!</definedName>
    <definedName name="LVD" localSheetId="8">#REF!</definedName>
    <definedName name="LVD" localSheetId="11">#REF!</definedName>
    <definedName name="LVD" localSheetId="6">#REF!</definedName>
    <definedName name="LVD">#REF!</definedName>
    <definedName name="m" localSheetId="8">#REF!</definedName>
    <definedName name="m" localSheetId="11">#REF!</definedName>
    <definedName name="m" localSheetId="6">#REF!</definedName>
    <definedName name="m">#REF!</definedName>
    <definedName name="MACIO" localSheetId="8">#REF!</definedName>
    <definedName name="MACIO" localSheetId="11">#REF!</definedName>
    <definedName name="MACIO" localSheetId="6">#REF!</definedName>
    <definedName name="MACIO">#REF!</definedName>
    <definedName name="maconha" localSheetId="8">#REF!</definedName>
    <definedName name="maconha" localSheetId="11">#REF!</definedName>
    <definedName name="maconha" localSheetId="6">#REF!</definedName>
    <definedName name="maconha">#REF!</definedName>
    <definedName name="MACONHA2" localSheetId="8">#REF!</definedName>
    <definedName name="MACONHA2" localSheetId="11">#REF!</definedName>
    <definedName name="MACONHA2" localSheetId="6">#REF!</definedName>
    <definedName name="MACONHA2">#REF!</definedName>
    <definedName name="Macro1">#N/A</definedName>
    <definedName name="MACROS" localSheetId="8">#REF!</definedName>
    <definedName name="MACROS" localSheetId="11">#REF!</definedName>
    <definedName name="MACROS" localSheetId="6">#REF!</definedName>
    <definedName name="MACROS">#REF!</definedName>
    <definedName name="maia" localSheetId="8">#REF!</definedName>
    <definedName name="maia" localSheetId="11">#REF!</definedName>
    <definedName name="maia" localSheetId="6">#REF!</definedName>
    <definedName name="maia">#REF!</definedName>
    <definedName name="mais" localSheetId="8">#REF!</definedName>
    <definedName name="mais" localSheetId="11">#REF!</definedName>
    <definedName name="mais" localSheetId="6">#REF!</definedName>
    <definedName name="mais">#REF!</definedName>
    <definedName name="mais_um" localSheetId="8">OFFSET(#REF!,-1,0)+1</definedName>
    <definedName name="mais_um" localSheetId="11">OFFSET(#REF!,-1,0)+1</definedName>
    <definedName name="mais_um" localSheetId="6">OFFSET(#REF!,-1,0)+1</definedName>
    <definedName name="mais_um">OFFSET(#REF!,-1,0)+1</definedName>
    <definedName name="MANOS" localSheetId="8">#REF!</definedName>
    <definedName name="MANOS" localSheetId="11">#REF!</definedName>
    <definedName name="MANOS" localSheetId="6">#REF!</definedName>
    <definedName name="MANOS">#REF!</definedName>
    <definedName name="MAPA" localSheetId="8">#REF!</definedName>
    <definedName name="MAPA" localSheetId="11">#REF!</definedName>
    <definedName name="MAPA" localSheetId="6">#REF!</definedName>
    <definedName name="MAPA">#REF!</definedName>
    <definedName name="Mapas" localSheetId="8">#REF!</definedName>
    <definedName name="Mapas" localSheetId="11">#REF!</definedName>
    <definedName name="Mapas" localSheetId="6">#REF!</definedName>
    <definedName name="Mapas">#REF!</definedName>
    <definedName name="MAR" localSheetId="8">#REF!</definedName>
    <definedName name="MAR" localSheetId="11">#REF!</definedName>
    <definedName name="MAR" localSheetId="6">#REF!</definedName>
    <definedName name="MAR">#REF!</definedName>
    <definedName name="MARA" localSheetId="8">#REF!</definedName>
    <definedName name="MARA" localSheetId="11">#REF!</definedName>
    <definedName name="MARA" localSheetId="6">#REF!</definedName>
    <definedName name="MARA">#REF!</definedName>
    <definedName name="MARCAMOD" localSheetId="8">#REF!</definedName>
    <definedName name="MARCAMOD" localSheetId="11">#REF!</definedName>
    <definedName name="MARCAMOD" localSheetId="6">#REF!</definedName>
    <definedName name="MARCAMOD">#REF!</definedName>
    <definedName name="Marcio" localSheetId="8">#REF!</definedName>
    <definedName name="Marcio" localSheetId="11">#REF!</definedName>
    <definedName name="Marcio" localSheetId="6">#REF!</definedName>
    <definedName name="Marcio">#REF!</definedName>
    <definedName name="marcos" localSheetId="8">#REF!</definedName>
    <definedName name="marcos" localSheetId="11">#REF!</definedName>
    <definedName name="marcos" localSheetId="6">#REF!</definedName>
    <definedName name="marcos">#REF!</definedName>
    <definedName name="mario" localSheetId="8">#REF!</definedName>
    <definedName name="mario" localSheetId="11">#REF!</definedName>
    <definedName name="mario" localSheetId="6">#REF!</definedName>
    <definedName name="mario">#REF!</definedName>
    <definedName name="Massa" localSheetId="8">#REF!</definedName>
    <definedName name="Massa" localSheetId="11">#REF!</definedName>
    <definedName name="Massa" localSheetId="6">#REF!</definedName>
    <definedName name="Massa">#REF!</definedName>
    <definedName name="MAT" localSheetId="8">#REF!</definedName>
    <definedName name="MAT" localSheetId="11">#REF!</definedName>
    <definedName name="MAT" localSheetId="6">#REF!</definedName>
    <definedName name="MAT">#REF!</definedName>
    <definedName name="MATBDI" localSheetId="10">#REF!</definedName>
    <definedName name="MATBDI" localSheetId="8">#REF!</definedName>
    <definedName name="MATBDI" localSheetId="11">#REF!</definedName>
    <definedName name="MATBDI" localSheetId="9">#REF!</definedName>
    <definedName name="MATBDI" localSheetId="6">#REF!</definedName>
    <definedName name="MATBDI">#REF!</definedName>
    <definedName name="materiais" localSheetId="8">#REF!</definedName>
    <definedName name="materiais" localSheetId="11">#REF!</definedName>
    <definedName name="materiais" localSheetId="6">#REF!</definedName>
    <definedName name="materiais">#REF!</definedName>
    <definedName name="material" localSheetId="8">#REF!</definedName>
    <definedName name="material" localSheetId="11">#REF!</definedName>
    <definedName name="material" localSheetId="6">#REF!</definedName>
    <definedName name="material">#REF!</definedName>
    <definedName name="material_4" localSheetId="8">#REF!</definedName>
    <definedName name="material_4" localSheetId="11">#REF!</definedName>
    <definedName name="material_4" localSheetId="6">#REF!</definedName>
    <definedName name="material_4">#REF!</definedName>
    <definedName name="material_4_2" localSheetId="8">#REF!</definedName>
    <definedName name="material_4_2" localSheetId="11">#REF!</definedName>
    <definedName name="material_4_2" localSheetId="6">#REF!</definedName>
    <definedName name="material_4_2">#REF!</definedName>
    <definedName name="material_6" localSheetId="8">#REF!</definedName>
    <definedName name="material_6" localSheetId="11">#REF!</definedName>
    <definedName name="material_6" localSheetId="6">#REF!</definedName>
    <definedName name="material_6">#REF!</definedName>
    <definedName name="material_6_2" localSheetId="8">#REF!</definedName>
    <definedName name="material_6_2" localSheetId="11">#REF!</definedName>
    <definedName name="material_6_2" localSheetId="6">#REF!</definedName>
    <definedName name="material_6_2">#REF!</definedName>
    <definedName name="material_7" localSheetId="8">#REF!</definedName>
    <definedName name="material_7" localSheetId="11">#REF!</definedName>
    <definedName name="material_7" localSheetId="6">#REF!</definedName>
    <definedName name="material_7">#REF!</definedName>
    <definedName name="material_7_2" localSheetId="8">#REF!</definedName>
    <definedName name="material_7_2" localSheetId="11">#REF!</definedName>
    <definedName name="material_7_2" localSheetId="6">#REF!</definedName>
    <definedName name="material_7_2">#REF!</definedName>
    <definedName name="material_8" localSheetId="8">#REF!</definedName>
    <definedName name="material_8" localSheetId="11">#REF!</definedName>
    <definedName name="material_8" localSheetId="6">#REF!</definedName>
    <definedName name="material_8">#REF!</definedName>
    <definedName name="material_8_2" localSheetId="8">#REF!</definedName>
    <definedName name="material_8_2" localSheetId="11">#REF!</definedName>
    <definedName name="material_8_2" localSheetId="6">#REF!</definedName>
    <definedName name="material_8_2">#REF!</definedName>
    <definedName name="material_9" localSheetId="8">#REF!</definedName>
    <definedName name="material_9" localSheetId="11">#REF!</definedName>
    <definedName name="material_9" localSheetId="6">#REF!</definedName>
    <definedName name="material_9">#REF!</definedName>
    <definedName name="material_9_2" localSheetId="8">#REF!</definedName>
    <definedName name="material_9_2" localSheetId="11">#REF!</definedName>
    <definedName name="material_9_2" localSheetId="6">#REF!</definedName>
    <definedName name="material_9_2">#REF!</definedName>
    <definedName name="MATERIAS" localSheetId="8">#REF!</definedName>
    <definedName name="MATERIAS" localSheetId="11">#REF!</definedName>
    <definedName name="MATERIAS" localSheetId="6">#REF!</definedName>
    <definedName name="MATERIAS">#REF!</definedName>
    <definedName name="MATRIZ_DE_RESPONSABILIDADE" localSheetId="8">#REF!</definedName>
    <definedName name="MATRIZ_DE_RESPONSABILIDADE" localSheetId="11">#REF!</definedName>
    <definedName name="MATRIZ_DE_RESPONSABILIDADE" localSheetId="6">#REF!</definedName>
    <definedName name="MATRIZ_DE_RESPONSABILIDADE">#REF!</definedName>
    <definedName name="MATRIZlimpa" localSheetId="8">#REF!</definedName>
    <definedName name="MATRIZlimpa" localSheetId="11">#REF!</definedName>
    <definedName name="MATRIZlimpa" localSheetId="6">#REF!</definedName>
    <definedName name="MATRIZlimpa">#REF!</definedName>
    <definedName name="Max" localSheetId="8">#REF!</definedName>
    <definedName name="Max" localSheetId="11">#REF!</definedName>
    <definedName name="Max" localSheetId="6">#REF!</definedName>
    <definedName name="Max">#REF!</definedName>
    <definedName name="Máximo" localSheetId="10">{"'Índice'!$A$1:$K$49"}</definedName>
    <definedName name="Máximo" localSheetId="8">{"'Índice'!$A$1:$K$49"}</definedName>
    <definedName name="Máximo" localSheetId="11">{"'Índice'!$A$1:$K$49"}</definedName>
    <definedName name="Máximo" localSheetId="9">{"'Índice'!$A$1:$K$49"}</definedName>
    <definedName name="Máximo" localSheetId="6">{"'Índice'!$A$1:$K$49"}</definedName>
    <definedName name="Máximo">{"'Índice'!$A$1:$K$49"}</definedName>
    <definedName name="MB" localSheetId="8">#REF!</definedName>
    <definedName name="MB" localSheetId="11">#REF!</definedName>
    <definedName name="MB" localSheetId="6">#REF!</definedName>
    <definedName name="MB">#REF!</definedName>
    <definedName name="MBF" localSheetId="8">#REF!</definedName>
    <definedName name="MBF" localSheetId="11">#REF!</definedName>
    <definedName name="MBF" localSheetId="6">#REF!</definedName>
    <definedName name="MBF">#REF!</definedName>
    <definedName name="MBQ" localSheetId="8">#REF!</definedName>
    <definedName name="MBQ" localSheetId="11">#REF!</definedName>
    <definedName name="MBQ" localSheetId="6">#REF!</definedName>
    <definedName name="MBQ">#REF!</definedName>
    <definedName name="MBQA" localSheetId="8">#REF!</definedName>
    <definedName name="MBQA" localSheetId="11">#REF!</definedName>
    <definedName name="MBQA" localSheetId="6">#REF!</definedName>
    <definedName name="MBQA">#REF!</definedName>
    <definedName name="MBQT" localSheetId="8">#REF!</definedName>
    <definedName name="MBQT" localSheetId="11">#REF!</definedName>
    <definedName name="MBQT" localSheetId="6">#REF!</definedName>
    <definedName name="MBQT">#REF!</definedName>
    <definedName name="MBR" localSheetId="8">#REF!</definedName>
    <definedName name="MBR" localSheetId="11">#REF!</definedName>
    <definedName name="MBR" localSheetId="6">#REF!</definedName>
    <definedName name="MBR">#REF!</definedName>
    <definedName name="MBUF" localSheetId="8">#REF!</definedName>
    <definedName name="MBUF" localSheetId="11">#REF!</definedName>
    <definedName name="MBUF" localSheetId="6">#REF!</definedName>
    <definedName name="MBUF">#REF!</definedName>
    <definedName name="MBUFW" localSheetId="8">#REF!</definedName>
    <definedName name="MBUFW" localSheetId="11">#REF!</definedName>
    <definedName name="MBUFW" localSheetId="6">#REF!</definedName>
    <definedName name="MBUFW">#REF!</definedName>
    <definedName name="MBUFWA" localSheetId="8">#REF!</definedName>
    <definedName name="MBUFWA" localSheetId="11">#REF!</definedName>
    <definedName name="MBUFWA" localSheetId="6">#REF!</definedName>
    <definedName name="MBUFWA">#REF!</definedName>
    <definedName name="mbuq" localSheetId="8">#REF!</definedName>
    <definedName name="mbuq" localSheetId="11">#REF!</definedName>
    <definedName name="mbuq" localSheetId="6">#REF!</definedName>
    <definedName name="mbuq">#REF!</definedName>
    <definedName name="MBUQW" localSheetId="8">#REF!</definedName>
    <definedName name="MBUQW" localSheetId="11">#REF!</definedName>
    <definedName name="MBUQW" localSheetId="6">#REF!</definedName>
    <definedName name="MBUQW">#REF!</definedName>
    <definedName name="MBUQWA" localSheetId="8">#REF!</definedName>
    <definedName name="MBUQWA" localSheetId="11">#REF!</definedName>
    <definedName name="MBUQWA" localSheetId="6">#REF!</definedName>
    <definedName name="MBUQWA">#REF!</definedName>
    <definedName name="MCSDLOEP" localSheetId="8">#REF!</definedName>
    <definedName name="MCSDLOEP" localSheetId="11">#REF!</definedName>
    <definedName name="MCSDLOEP" localSheetId="6">#REF!</definedName>
    <definedName name="MCSDLOEP">#REF!</definedName>
    <definedName name="MD" localSheetId="8">#REF!</definedName>
    <definedName name="MD" localSheetId="11">#REF!</definedName>
    <definedName name="MD" localSheetId="6">#REF!</definedName>
    <definedName name="MD">#REF!</definedName>
    <definedName name="MED" localSheetId="8">#REF!</definedName>
    <definedName name="MED" localSheetId="11">#REF!</definedName>
    <definedName name="MED" localSheetId="6">#REF!</definedName>
    <definedName name="MED">#REF!</definedName>
    <definedName name="MEDD" localSheetId="8">#REF!</definedName>
    <definedName name="MEDD" localSheetId="11">#REF!</definedName>
    <definedName name="MEDD" localSheetId="6">#REF!</definedName>
    <definedName name="MEDD">#REF!</definedName>
    <definedName name="mediçao" localSheetId="8">#REF!</definedName>
    <definedName name="mediçao" localSheetId="11">#REF!</definedName>
    <definedName name="mediçao" localSheetId="6">#REF!</definedName>
    <definedName name="mediçao">#REF!</definedName>
    <definedName name="Medição" localSheetId="8">#REF!</definedName>
    <definedName name="Medição" localSheetId="11">#REF!</definedName>
    <definedName name="Medição" localSheetId="6">#REF!</definedName>
    <definedName name="Medição">#REF!</definedName>
    <definedName name="Medição_2" localSheetId="8">#REF!</definedName>
    <definedName name="Medição_2" localSheetId="11">#REF!</definedName>
    <definedName name="Medição_2" localSheetId="6">#REF!</definedName>
    <definedName name="Medição_2">#REF!</definedName>
    <definedName name="Medição_4" localSheetId="8">#REF!</definedName>
    <definedName name="Medição_4" localSheetId="11">#REF!</definedName>
    <definedName name="Medição_4" localSheetId="6">#REF!</definedName>
    <definedName name="Medição_4">#REF!</definedName>
    <definedName name="MEDICAO7" localSheetId="8">#REF!</definedName>
    <definedName name="MEDICAO7" localSheetId="11">#REF!</definedName>
    <definedName name="MEDICAO7" localSheetId="6">#REF!</definedName>
    <definedName name="MEDICAO7">#REF!</definedName>
    <definedName name="Mediçãoo" localSheetId="8">#REF!</definedName>
    <definedName name="Mediçãoo" localSheetId="11">#REF!</definedName>
    <definedName name="Mediçãoo" localSheetId="6">#REF!</definedName>
    <definedName name="Mediçãoo">#REF!</definedName>
    <definedName name="Medições" localSheetId="8">#REF!</definedName>
    <definedName name="Medições" localSheetId="11">#REF!</definedName>
    <definedName name="Medições" localSheetId="6">#REF!</definedName>
    <definedName name="Medições">#REF!</definedName>
    <definedName name="medidas" localSheetId="8">#REF!</definedName>
    <definedName name="medidas" localSheetId="11">#REF!</definedName>
    <definedName name="medidas" localSheetId="6">#REF!</definedName>
    <definedName name="medidas">#REF!</definedName>
    <definedName name="MedMês95" localSheetId="8">#REF!</definedName>
    <definedName name="MedMês95" localSheetId="11">#REF!</definedName>
    <definedName name="MedMês95" localSheetId="6">#REF!</definedName>
    <definedName name="MedMês95">#REF!</definedName>
    <definedName name="MEIO_FIO" localSheetId="8">#REF!</definedName>
    <definedName name="MEIO_FIO" localSheetId="11">#REF!</definedName>
    <definedName name="MEIO_FIO" localSheetId="6">#REF!</definedName>
    <definedName name="MEIO_FIO">#REF!</definedName>
    <definedName name="melhoria" localSheetId="8">#REF!</definedName>
    <definedName name="melhoria" localSheetId="11">#REF!</definedName>
    <definedName name="melhoria" localSheetId="6">#REF!</definedName>
    <definedName name="melhoria">#REF!</definedName>
    <definedName name="MEMORIA" localSheetId="8">#REF!</definedName>
    <definedName name="MEMORIA" localSheetId="11">#REF!</definedName>
    <definedName name="MEMORIA" localSheetId="6">#REF!</definedName>
    <definedName name="MEMORIA">#REF!</definedName>
    <definedName name="MEMÓRIACAMPO2" localSheetId="9">#N/A</definedName>
    <definedName name="MEMÓRIACAMPO2" localSheetId="6">#N/A</definedName>
    <definedName name="MEMÓRIACAMPO2">#N/A</definedName>
    <definedName name="menos" localSheetId="8">#REF!</definedName>
    <definedName name="menos" localSheetId="11">#REF!</definedName>
    <definedName name="menos" localSheetId="6">#REF!</definedName>
    <definedName name="menos">#REF!</definedName>
    <definedName name="MENU.CRONO" localSheetId="8" hidden="1">OFFSET(#REF!,1,0)</definedName>
    <definedName name="MENU.CRONO" hidden="1">OFFSET(#REF!,1,0)</definedName>
    <definedName name="MENU.Import.Form.PLQ" localSheetId="8" hidden="1">#REF!</definedName>
    <definedName name="MENU.Import.Form.PLQ" hidden="1">#REF!</definedName>
    <definedName name="MENU.Import.Form.PreçoUnit" localSheetId="8" hidden="1">#REF!</definedName>
    <definedName name="MENU.Import.Form.PreçoUnit" hidden="1">#REF!</definedName>
    <definedName name="mês" localSheetId="8">#REF!</definedName>
    <definedName name="mês" localSheetId="11">#REF!</definedName>
    <definedName name="mês" localSheetId="6">#REF!</definedName>
    <definedName name="mês">#REF!</definedName>
    <definedName name="MESALOA" localSheetId="8">#REF!</definedName>
    <definedName name="MESALOA" localSheetId="11">#REF!</definedName>
    <definedName name="MESALOA" localSheetId="6">#REF!</definedName>
    <definedName name="MESALOA">#REF!</definedName>
    <definedName name="Meses" localSheetId="8">#REF!</definedName>
    <definedName name="Meses" localSheetId="11">#REF!</definedName>
    <definedName name="Meses" localSheetId="6">#REF!</definedName>
    <definedName name="Meses">#REF!</definedName>
    <definedName name="Meu" localSheetId="8">#REF!</definedName>
    <definedName name="Meu" localSheetId="11">#REF!</definedName>
    <definedName name="Meu" localSheetId="6">#REF!</definedName>
    <definedName name="Meu">#REF!</definedName>
    <definedName name="MF" localSheetId="8">#REF!</definedName>
    <definedName name="MF" localSheetId="11">#REF!</definedName>
    <definedName name="MF" localSheetId="6">#REF!</definedName>
    <definedName name="MF">#REF!</definedName>
    <definedName name="MFio" localSheetId="8">#REF!</definedName>
    <definedName name="MFio" localSheetId="11">#REF!</definedName>
    <definedName name="MFio" localSheetId="6">#REF!</definedName>
    <definedName name="MFio">#REF!</definedName>
    <definedName name="MG" localSheetId="8">#REF!</definedName>
    <definedName name="MG" localSheetId="11">#REF!</definedName>
    <definedName name="MG" localSheetId="6">#REF!</definedName>
    <definedName name="MG">#REF!</definedName>
    <definedName name="MGUG" localSheetId="8">#REF!</definedName>
    <definedName name="MGUG" localSheetId="11">#REF!</definedName>
    <definedName name="MGUG" localSheetId="6">#REF!</definedName>
    <definedName name="MGUG">#REF!</definedName>
    <definedName name="MGUG_10" localSheetId="8">#REF!</definedName>
    <definedName name="MGUG_10" localSheetId="11">#REF!</definedName>
    <definedName name="MGUG_10" localSheetId="6">#REF!</definedName>
    <definedName name="MGUG_10">#REF!</definedName>
    <definedName name="MGUG_11" localSheetId="8">#REF!</definedName>
    <definedName name="MGUG_11" localSheetId="11">#REF!</definedName>
    <definedName name="MGUG_11" localSheetId="6">#REF!</definedName>
    <definedName name="MGUG_11">#REF!</definedName>
    <definedName name="MGUG_12" localSheetId="8">#REF!</definedName>
    <definedName name="MGUG_12" localSheetId="11">#REF!</definedName>
    <definedName name="MGUG_12" localSheetId="6">#REF!</definedName>
    <definedName name="MGUG_12">#REF!</definedName>
    <definedName name="MGUG_13" localSheetId="8">#REF!</definedName>
    <definedName name="MGUG_13" localSheetId="11">#REF!</definedName>
    <definedName name="MGUG_13" localSheetId="6">#REF!</definedName>
    <definedName name="MGUG_13">#REF!</definedName>
    <definedName name="MGUG_14" localSheetId="8">#REF!</definedName>
    <definedName name="MGUG_14" localSheetId="11">#REF!</definedName>
    <definedName name="MGUG_14" localSheetId="6">#REF!</definedName>
    <definedName name="MGUG_14">#REF!</definedName>
    <definedName name="MGUG_15" localSheetId="8">#REF!</definedName>
    <definedName name="MGUG_15" localSheetId="11">#REF!</definedName>
    <definedName name="MGUG_15" localSheetId="6">#REF!</definedName>
    <definedName name="MGUG_15">#REF!</definedName>
    <definedName name="MGUG_16" localSheetId="8">#REF!</definedName>
    <definedName name="MGUG_16" localSheetId="11">#REF!</definedName>
    <definedName name="MGUG_16" localSheetId="6">#REF!</definedName>
    <definedName name="MGUG_16">#REF!</definedName>
    <definedName name="MGUG_17" localSheetId="8">#REF!</definedName>
    <definedName name="MGUG_17" localSheetId="11">#REF!</definedName>
    <definedName name="MGUG_17" localSheetId="6">#REF!</definedName>
    <definedName name="MGUG_17">#REF!</definedName>
    <definedName name="MGUG_18" localSheetId="8">#REF!</definedName>
    <definedName name="MGUG_18" localSheetId="11">#REF!</definedName>
    <definedName name="MGUG_18" localSheetId="6">#REF!</definedName>
    <definedName name="MGUG_18">#REF!</definedName>
    <definedName name="MGUG_2" localSheetId="8">#REF!</definedName>
    <definedName name="MGUG_2" localSheetId="11">#REF!</definedName>
    <definedName name="MGUG_2" localSheetId="6">#REF!</definedName>
    <definedName name="MGUG_2">#REF!</definedName>
    <definedName name="MGUG_5" localSheetId="8">#REF!</definedName>
    <definedName name="MGUG_5" localSheetId="11">#REF!</definedName>
    <definedName name="MGUG_5" localSheetId="6">#REF!</definedName>
    <definedName name="MGUG_5">#REF!</definedName>
    <definedName name="MGUG_6" localSheetId="8">#REF!</definedName>
    <definedName name="MGUG_6" localSheetId="11">#REF!</definedName>
    <definedName name="MGUG_6" localSheetId="6">#REF!</definedName>
    <definedName name="MGUG_6">#REF!</definedName>
    <definedName name="MGUG_7" localSheetId="8">#REF!</definedName>
    <definedName name="MGUG_7" localSheetId="11">#REF!</definedName>
    <definedName name="MGUG_7" localSheetId="6">#REF!</definedName>
    <definedName name="MGUG_7">#REF!</definedName>
    <definedName name="MGUG_8" localSheetId="8">#REF!</definedName>
    <definedName name="MGUG_8" localSheetId="11">#REF!</definedName>
    <definedName name="MGUG_8" localSheetId="6">#REF!</definedName>
    <definedName name="MGUG_8">#REF!</definedName>
    <definedName name="MGUG_9" localSheetId="8">#REF!</definedName>
    <definedName name="MGUG_9" localSheetId="11">#REF!</definedName>
    <definedName name="MGUG_9" localSheetId="6">#REF!</definedName>
    <definedName name="MGUG_9">#REF!</definedName>
    <definedName name="MICHAEL" localSheetId="8">#REF!</definedName>
    <definedName name="MICHAEL" localSheetId="11">#REF!</definedName>
    <definedName name="MICHAEL" localSheetId="6">#REF!</definedName>
    <definedName name="MICHAEL">#REF!</definedName>
    <definedName name="Micro" localSheetId="8">#REF!</definedName>
    <definedName name="Micro" localSheetId="11">#REF!</definedName>
    <definedName name="Micro" localSheetId="6">#REF!</definedName>
    <definedName name="Micro">#REF!</definedName>
    <definedName name="min." localSheetId="8">#REF!</definedName>
    <definedName name="min." localSheetId="11">#REF!</definedName>
    <definedName name="min." localSheetId="6">#REF!</definedName>
    <definedName name="min.">#REF!</definedName>
    <definedName name="MIOJUF" localSheetId="8">#REF!</definedName>
    <definedName name="MIOJUF" localSheetId="11">#REF!</definedName>
    <definedName name="MIOJUF" localSheetId="6">#REF!</definedName>
    <definedName name="MIOJUF">#REF!</definedName>
    <definedName name="MKJI" localSheetId="8">#REF!</definedName>
    <definedName name="MKJI" localSheetId="11">#REF!</definedName>
    <definedName name="MKJI" localSheetId="6">#REF!</definedName>
    <definedName name="MKJI">#REF!</definedName>
    <definedName name="MM" localSheetId="10">{#N/A,#N/A,FALSE,"GERAL";#N/A,#N/A,FALSE,"012-96";#N/A,#N/A,FALSE,"018-96";#N/A,#N/A,FALSE,"027-96";#N/A,#N/A,FALSE,"059-96";#N/A,#N/A,FALSE,"076-96";#N/A,#N/A,FALSE,"019-97";#N/A,#N/A,FALSE,"021-97";#N/A,#N/A,FALSE,"022-97";#N/A,#N/A,FALSE,"028-97"}</definedName>
    <definedName name="MM" localSheetId="8">{#N/A,#N/A,FALSE,"GERAL";#N/A,#N/A,FALSE,"012-96";#N/A,#N/A,FALSE,"018-96";#N/A,#N/A,FALSE,"027-96";#N/A,#N/A,FALSE,"059-96";#N/A,#N/A,FALSE,"076-96";#N/A,#N/A,FALSE,"019-97";#N/A,#N/A,FALSE,"021-97";#N/A,#N/A,FALSE,"022-97";#N/A,#N/A,FALSE,"028-97"}</definedName>
    <definedName name="MM" localSheetId="11">{#N/A,#N/A,FALSE,"GERAL";#N/A,#N/A,FALSE,"012-96";#N/A,#N/A,FALSE,"018-96";#N/A,#N/A,FALSE,"027-96";#N/A,#N/A,FALSE,"059-96";#N/A,#N/A,FALSE,"076-96";#N/A,#N/A,FALSE,"019-97";#N/A,#N/A,FALSE,"021-97";#N/A,#N/A,FALSE,"022-97";#N/A,#N/A,FALSE,"028-97"}</definedName>
    <definedName name="MM" localSheetId="9">{#N/A,#N/A,FALSE,"GERAL";#N/A,#N/A,FALSE,"012-96";#N/A,#N/A,FALSE,"018-96";#N/A,#N/A,FALSE,"027-96";#N/A,#N/A,FALSE,"059-96";#N/A,#N/A,FALSE,"076-96";#N/A,#N/A,FALSE,"019-97";#N/A,#N/A,FALSE,"021-97";#N/A,#N/A,FALSE,"022-97";#N/A,#N/A,FALSE,"028-97"}</definedName>
    <definedName name="MM" localSheetId="6">{#N/A,#N/A,FALSE,"GERAL";#N/A,#N/A,FALSE,"012-96";#N/A,#N/A,FALSE,"018-96";#N/A,#N/A,FALSE,"027-96";#N/A,#N/A,FALSE,"059-96";#N/A,#N/A,FALSE,"076-96";#N/A,#N/A,FALSE,"019-97";#N/A,#N/A,FALSE,"021-97";#N/A,#N/A,FALSE,"022-97";#N/A,#N/A,FALSE,"028-97"}</definedName>
    <definedName name="MM">{#N/A,#N/A,FALSE,"GERAL";#N/A,#N/A,FALSE,"012-96";#N/A,#N/A,FALSE,"018-96";#N/A,#N/A,FALSE,"027-96";#N/A,#N/A,FALSE,"059-96";#N/A,#N/A,FALSE,"076-96";#N/A,#N/A,FALSE,"019-97";#N/A,#N/A,FALSE,"021-97";#N/A,#N/A,FALSE,"022-97";#N/A,#N/A,FALSE,"028-97"}</definedName>
    <definedName name="MMM" localSheetId="8">#REF!</definedName>
    <definedName name="MMM" localSheetId="11">#REF!</definedName>
    <definedName name="MMM" localSheetId="6">#REF!</definedName>
    <definedName name="MMM">#REF!</definedName>
    <definedName name="mmmm" localSheetId="8">#REF!</definedName>
    <definedName name="mmmm" localSheetId="11">#REF!</definedName>
    <definedName name="mmmm" localSheetId="6">#REF!</definedName>
    <definedName name="mmmm">#REF!</definedName>
    <definedName name="MMMMM" localSheetId="8">#REF!</definedName>
    <definedName name="MMMMM" localSheetId="11">#REF!</definedName>
    <definedName name="MMMMM" localSheetId="6">#REF!</definedName>
    <definedName name="MMMMM">#REF!</definedName>
    <definedName name="MMMMMM" localSheetId="8">#REF!</definedName>
    <definedName name="MMMMMM" localSheetId="11">#REF!</definedName>
    <definedName name="MMMMMM" localSheetId="6">#REF!</definedName>
    <definedName name="MMMMMM">#REF!</definedName>
    <definedName name="MNAUIRIE" localSheetId="8">#REF!</definedName>
    <definedName name="MNAUIRIE" localSheetId="11">#REF!</definedName>
    <definedName name="MNAUIRIE" localSheetId="6">#REF!</definedName>
    <definedName name="MNAUIRIE">#REF!</definedName>
    <definedName name="MNCDF" localSheetId="8">#REF!</definedName>
    <definedName name="MNCDF" localSheetId="11">#REF!</definedName>
    <definedName name="MNCDF" localSheetId="6">#REF!</definedName>
    <definedName name="MNCDF">#REF!</definedName>
    <definedName name="MNDLEL" localSheetId="8">#REF!</definedName>
    <definedName name="MNDLEL" localSheetId="11">#REF!</definedName>
    <definedName name="MNDLEL" localSheetId="6">#REF!</definedName>
    <definedName name="MNDLEL">#REF!</definedName>
    <definedName name="MNK" localSheetId="8">#REF!</definedName>
    <definedName name="MNK" localSheetId="11">#REF!</definedName>
    <definedName name="MNK" localSheetId="6">#REF!</definedName>
    <definedName name="MNK">#REF!</definedName>
    <definedName name="MNM" localSheetId="8">#REF!</definedName>
    <definedName name="MNM" localSheetId="11">#REF!</definedName>
    <definedName name="MNM" localSheetId="6">#REF!</definedName>
    <definedName name="MNM">#REF!</definedName>
    <definedName name="MO" localSheetId="8">#REF!</definedName>
    <definedName name="MO" localSheetId="11">#REF!</definedName>
    <definedName name="MO" localSheetId="6">#REF!</definedName>
    <definedName name="MO">#REF!</definedName>
    <definedName name="mo_base" localSheetId="8">#REF!</definedName>
    <definedName name="mo_base" localSheetId="11">#REF!</definedName>
    <definedName name="mo_base" localSheetId="6">#REF!</definedName>
    <definedName name="mo_base">#REF!</definedName>
    <definedName name="mo_sub_base" localSheetId="8">#REF!</definedName>
    <definedName name="mo_sub_base" localSheetId="11">#REF!</definedName>
    <definedName name="mo_sub_base" localSheetId="6">#REF!</definedName>
    <definedName name="mo_sub_base">#REF!</definedName>
    <definedName name="Mob" localSheetId="8">#REF!</definedName>
    <definedName name="Mob" localSheetId="11">#REF!</definedName>
    <definedName name="Mob" localSheetId="6">#REF!</definedName>
    <definedName name="Mob">#REF!</definedName>
    <definedName name="Mod.Contr.COmb.Posto" localSheetId="8">#REF!</definedName>
    <definedName name="Mod.Contr.COmb.Posto" localSheetId="11">#REF!</definedName>
    <definedName name="Mod.Contr.COmb.Posto" localSheetId="6">#REF!</definedName>
    <definedName name="Mod.Contr.COmb.Posto">#REF!</definedName>
    <definedName name="mod1.ext" localSheetId="8">#REF!</definedName>
    <definedName name="mod1.ext" localSheetId="11">#REF!</definedName>
    <definedName name="mod1.ext" localSheetId="6">#REF!</definedName>
    <definedName name="mod1.ext">#REF!</definedName>
    <definedName name="mod1.ext_38" localSheetId="8">#REF!</definedName>
    <definedName name="mod1.ext_38" localSheetId="11">#REF!</definedName>
    <definedName name="mod1.ext_38" localSheetId="6">#REF!</definedName>
    <definedName name="mod1.ext_38">#REF!</definedName>
    <definedName name="Modelo" localSheetId="8">#REF!</definedName>
    <definedName name="Modelo" localSheetId="11">#REF!</definedName>
    <definedName name="Modelo" localSheetId="6">#REF!</definedName>
    <definedName name="Modelo">#REF!</definedName>
    <definedName name="módulo1.Extenso" localSheetId="9">#N/A</definedName>
    <definedName name="módulo1.Extenso" localSheetId="6">#N/A</definedName>
    <definedName name="módulo1.Extenso">#N/A</definedName>
    <definedName name="módulo1.Extenso_1" localSheetId="8">#REF!</definedName>
    <definedName name="módulo1.Extenso_1" localSheetId="11">#REF!</definedName>
    <definedName name="módulo1.Extenso_1" localSheetId="6">#REF!</definedName>
    <definedName name="módulo1.Extenso_1">#REF!</definedName>
    <definedName name="módulo1.Extenso_10" localSheetId="8">#REF!</definedName>
    <definedName name="módulo1.Extenso_10" localSheetId="11">#REF!</definedName>
    <definedName name="módulo1.Extenso_10" localSheetId="6">#REF!</definedName>
    <definedName name="módulo1.Extenso_10">#REF!</definedName>
    <definedName name="módulo1.Extenso_12" localSheetId="8">#REF!</definedName>
    <definedName name="módulo1.Extenso_12" localSheetId="11">#REF!</definedName>
    <definedName name="módulo1.Extenso_12" localSheetId="6">#REF!</definedName>
    <definedName name="módulo1.Extenso_12">#REF!</definedName>
    <definedName name="módulo1.Extenso_13" localSheetId="8">#REF!</definedName>
    <definedName name="módulo1.Extenso_13" localSheetId="11">#REF!</definedName>
    <definedName name="módulo1.Extenso_13" localSheetId="6">#REF!</definedName>
    <definedName name="módulo1.Extenso_13">#REF!</definedName>
    <definedName name="módulo1.Extenso_19" localSheetId="8">#REF!</definedName>
    <definedName name="módulo1.Extenso_19" localSheetId="11">#REF!</definedName>
    <definedName name="módulo1.Extenso_19" localSheetId="6">#REF!</definedName>
    <definedName name="módulo1.Extenso_19">#REF!</definedName>
    <definedName name="módulo1.Extenso_2" localSheetId="8">#REF!</definedName>
    <definedName name="módulo1.Extenso_2" localSheetId="11">#REF!</definedName>
    <definedName name="módulo1.Extenso_2" localSheetId="6">#REF!</definedName>
    <definedName name="módulo1.Extenso_2">#REF!</definedName>
    <definedName name="módulo1.Extenso_21" localSheetId="8">#REF!</definedName>
    <definedName name="módulo1.Extenso_21" localSheetId="11">#REF!</definedName>
    <definedName name="módulo1.Extenso_21" localSheetId="6">#REF!</definedName>
    <definedName name="módulo1.Extenso_21">#REF!</definedName>
    <definedName name="módulo1.Extenso_23" localSheetId="8">#REF!</definedName>
    <definedName name="módulo1.Extenso_23" localSheetId="11">#REF!</definedName>
    <definedName name="módulo1.Extenso_23" localSheetId="6">#REF!</definedName>
    <definedName name="módulo1.Extenso_23">#REF!</definedName>
    <definedName name="módulo1.Extenso_24" localSheetId="8">#REF!</definedName>
    <definedName name="módulo1.Extenso_24" localSheetId="11">#REF!</definedName>
    <definedName name="módulo1.Extenso_24" localSheetId="6">#REF!</definedName>
    <definedName name="módulo1.Extenso_24">#REF!</definedName>
    <definedName name="módulo1.Extenso_26" localSheetId="8">#REF!</definedName>
    <definedName name="módulo1.Extenso_26" localSheetId="11">#REF!</definedName>
    <definedName name="módulo1.Extenso_26" localSheetId="6">#REF!</definedName>
    <definedName name="módulo1.Extenso_26">#REF!</definedName>
    <definedName name="módulo1.Extenso_27" localSheetId="8">#REF!</definedName>
    <definedName name="módulo1.Extenso_27" localSheetId="11">#REF!</definedName>
    <definedName name="módulo1.Extenso_27" localSheetId="6">#REF!</definedName>
    <definedName name="módulo1.Extenso_27">#REF!</definedName>
    <definedName name="módulo1.Extenso_29" localSheetId="8">#REF!</definedName>
    <definedName name="módulo1.Extenso_29" localSheetId="11">#REF!</definedName>
    <definedName name="módulo1.Extenso_29" localSheetId="6">#REF!</definedName>
    <definedName name="módulo1.Extenso_29">#REF!</definedName>
    <definedName name="módulo1.Extenso_30" localSheetId="8">#REF!</definedName>
    <definedName name="módulo1.Extenso_30" localSheetId="11">#REF!</definedName>
    <definedName name="módulo1.Extenso_30" localSheetId="6">#REF!</definedName>
    <definedName name="módulo1.Extenso_30">#REF!</definedName>
    <definedName name="módulo1.Extenso_31" localSheetId="8">#REF!</definedName>
    <definedName name="módulo1.Extenso_31" localSheetId="11">#REF!</definedName>
    <definedName name="módulo1.Extenso_31" localSheetId="6">#REF!</definedName>
    <definedName name="módulo1.Extenso_31">#REF!</definedName>
    <definedName name="módulo1.Extenso_33" localSheetId="8">#REF!</definedName>
    <definedName name="módulo1.Extenso_33" localSheetId="11">#REF!</definedName>
    <definedName name="módulo1.Extenso_33" localSheetId="6">#REF!</definedName>
    <definedName name="módulo1.Extenso_33">#REF!</definedName>
    <definedName name="módulo1.Extenso_34" localSheetId="8">#REF!</definedName>
    <definedName name="módulo1.Extenso_34" localSheetId="11">#REF!</definedName>
    <definedName name="módulo1.Extenso_34" localSheetId="6">#REF!</definedName>
    <definedName name="módulo1.Extenso_34">#REF!</definedName>
    <definedName name="módulo1.Extenso_35" localSheetId="8">#REF!</definedName>
    <definedName name="módulo1.Extenso_35" localSheetId="11">#REF!</definedName>
    <definedName name="módulo1.Extenso_35" localSheetId="6">#REF!</definedName>
    <definedName name="módulo1.Extenso_35">#REF!</definedName>
    <definedName name="módulo1.Extenso_36" localSheetId="8">#REF!</definedName>
    <definedName name="módulo1.Extenso_36" localSheetId="11">#REF!</definedName>
    <definedName name="módulo1.Extenso_36" localSheetId="6">#REF!</definedName>
    <definedName name="módulo1.Extenso_36">#REF!</definedName>
    <definedName name="módulo1.Extenso_37" localSheetId="8">#REF!</definedName>
    <definedName name="módulo1.Extenso_37" localSheetId="11">#REF!</definedName>
    <definedName name="módulo1.Extenso_37" localSheetId="6">#REF!</definedName>
    <definedName name="módulo1.Extenso_37">#REF!</definedName>
    <definedName name="módulo1.Extenso_38" localSheetId="8">#REF!</definedName>
    <definedName name="módulo1.Extenso_38" localSheetId="11">#REF!</definedName>
    <definedName name="módulo1.Extenso_38" localSheetId="6">#REF!</definedName>
    <definedName name="módulo1.Extenso_38">#REF!</definedName>
    <definedName name="módulo1.Extenso_39" localSheetId="8">#REF!</definedName>
    <definedName name="módulo1.Extenso_39" localSheetId="11">#REF!</definedName>
    <definedName name="módulo1.Extenso_39" localSheetId="6">#REF!</definedName>
    <definedName name="módulo1.Extenso_39">#REF!</definedName>
    <definedName name="módulo1.Extenso_4" localSheetId="8">#REF!</definedName>
    <definedName name="módulo1.Extenso_4" localSheetId="11">#REF!</definedName>
    <definedName name="módulo1.Extenso_4" localSheetId="6">#REF!</definedName>
    <definedName name="módulo1.Extenso_4">#REF!</definedName>
    <definedName name="módulo1.Extenso_40" localSheetId="8">#REF!</definedName>
    <definedName name="módulo1.Extenso_40" localSheetId="11">#REF!</definedName>
    <definedName name="módulo1.Extenso_40" localSheetId="6">#REF!</definedName>
    <definedName name="módulo1.Extenso_40">#REF!</definedName>
    <definedName name="módulo1.Extenso_41" localSheetId="8">#REF!</definedName>
    <definedName name="módulo1.Extenso_41" localSheetId="11">#REF!</definedName>
    <definedName name="módulo1.Extenso_41" localSheetId="6">#REF!</definedName>
    <definedName name="módulo1.Extenso_41">#REF!</definedName>
    <definedName name="módulo1.Extenso_42" localSheetId="8">#REF!</definedName>
    <definedName name="módulo1.Extenso_42" localSheetId="11">#REF!</definedName>
    <definedName name="módulo1.Extenso_42" localSheetId="6">#REF!</definedName>
    <definedName name="módulo1.Extenso_42">#REF!</definedName>
    <definedName name="módulo1.Extenso_43" localSheetId="8">#REF!</definedName>
    <definedName name="módulo1.Extenso_43" localSheetId="11">#REF!</definedName>
    <definedName name="módulo1.Extenso_43" localSheetId="6">#REF!</definedName>
    <definedName name="módulo1.Extenso_43">#REF!</definedName>
    <definedName name="módulo1.Extenso_44" localSheetId="8">#REF!</definedName>
    <definedName name="módulo1.Extenso_44" localSheetId="11">#REF!</definedName>
    <definedName name="módulo1.Extenso_44" localSheetId="6">#REF!</definedName>
    <definedName name="módulo1.Extenso_44">#REF!</definedName>
    <definedName name="módulo1.Extenso_45" localSheetId="8">#REF!</definedName>
    <definedName name="módulo1.Extenso_45" localSheetId="11">#REF!</definedName>
    <definedName name="módulo1.Extenso_45" localSheetId="6">#REF!</definedName>
    <definedName name="módulo1.Extenso_45">#REF!</definedName>
    <definedName name="módulo1.Extenso_46" localSheetId="8">#REF!</definedName>
    <definedName name="módulo1.Extenso_46" localSheetId="11">#REF!</definedName>
    <definedName name="módulo1.Extenso_46" localSheetId="6">#REF!</definedName>
    <definedName name="módulo1.Extenso_46">#REF!</definedName>
    <definedName name="módulo1.Extenso_47" localSheetId="8">#REF!</definedName>
    <definedName name="módulo1.Extenso_47" localSheetId="11">#REF!</definedName>
    <definedName name="módulo1.Extenso_47" localSheetId="6">#REF!</definedName>
    <definedName name="módulo1.Extenso_47">#REF!</definedName>
    <definedName name="módulo1.Extenso_48" localSheetId="8">#REF!</definedName>
    <definedName name="módulo1.Extenso_48" localSheetId="11">#REF!</definedName>
    <definedName name="módulo1.Extenso_48" localSheetId="6">#REF!</definedName>
    <definedName name="módulo1.Extenso_48">#REF!</definedName>
    <definedName name="módulo1.Extenso_51" localSheetId="8">#REF!</definedName>
    <definedName name="módulo1.Extenso_51" localSheetId="11">#REF!</definedName>
    <definedName name="módulo1.Extenso_51" localSheetId="6">#REF!</definedName>
    <definedName name="módulo1.Extenso_51">#REF!</definedName>
    <definedName name="módulo1.Extenso_52" localSheetId="8">#REF!</definedName>
    <definedName name="módulo1.Extenso_52" localSheetId="11">#REF!</definedName>
    <definedName name="módulo1.Extenso_52" localSheetId="6">#REF!</definedName>
    <definedName name="módulo1.Extenso_52">#REF!</definedName>
    <definedName name="módulo1.Extenso_53" localSheetId="8">#REF!</definedName>
    <definedName name="módulo1.Extenso_53" localSheetId="11">#REF!</definedName>
    <definedName name="módulo1.Extenso_53" localSheetId="6">#REF!</definedName>
    <definedName name="módulo1.Extenso_53">#REF!</definedName>
    <definedName name="módulo1.Extenso_54" localSheetId="8">#REF!</definedName>
    <definedName name="módulo1.Extenso_54" localSheetId="11">#REF!</definedName>
    <definedName name="módulo1.Extenso_54" localSheetId="6">#REF!</definedName>
    <definedName name="módulo1.Extenso_54">#REF!</definedName>
    <definedName name="módulo1.Extenso_55" localSheetId="8">#REF!</definedName>
    <definedName name="módulo1.Extenso_55" localSheetId="11">#REF!</definedName>
    <definedName name="módulo1.Extenso_55" localSheetId="6">#REF!</definedName>
    <definedName name="módulo1.Extenso_55">#REF!</definedName>
    <definedName name="módulo1.Extenso_56" localSheetId="8">#REF!</definedName>
    <definedName name="módulo1.Extenso_56" localSheetId="11">#REF!</definedName>
    <definedName name="módulo1.Extenso_56" localSheetId="6">#REF!</definedName>
    <definedName name="módulo1.Extenso_56">#REF!</definedName>
    <definedName name="módulo1.Extenso_57" localSheetId="8">#REF!</definedName>
    <definedName name="módulo1.Extenso_57" localSheetId="11">#REF!</definedName>
    <definedName name="módulo1.Extenso_57" localSheetId="6">#REF!</definedName>
    <definedName name="módulo1.Extenso_57">#REF!</definedName>
    <definedName name="módulo1.Extenso_58" localSheetId="8">#REF!</definedName>
    <definedName name="módulo1.Extenso_58" localSheetId="11">#REF!</definedName>
    <definedName name="módulo1.Extenso_58" localSheetId="6">#REF!</definedName>
    <definedName name="módulo1.Extenso_58">#REF!</definedName>
    <definedName name="módulo1.Extenso_59" localSheetId="8">#REF!</definedName>
    <definedName name="módulo1.Extenso_59" localSheetId="11">#REF!</definedName>
    <definedName name="módulo1.Extenso_59" localSheetId="6">#REF!</definedName>
    <definedName name="módulo1.Extenso_59">#REF!</definedName>
    <definedName name="módulo1.Extenso_60" localSheetId="8">#REF!</definedName>
    <definedName name="módulo1.Extenso_60" localSheetId="11">#REF!</definedName>
    <definedName name="módulo1.Extenso_60" localSheetId="6">#REF!</definedName>
    <definedName name="módulo1.Extenso_60">#REF!</definedName>
    <definedName name="módulo1.Extenso_61" localSheetId="8">#REF!</definedName>
    <definedName name="módulo1.Extenso_61" localSheetId="11">#REF!</definedName>
    <definedName name="módulo1.Extenso_61" localSheetId="6">#REF!</definedName>
    <definedName name="módulo1.Extenso_61">#REF!</definedName>
    <definedName name="módulo1.Extenso_62" localSheetId="8">#REF!</definedName>
    <definedName name="módulo1.Extenso_62" localSheetId="11">#REF!</definedName>
    <definedName name="módulo1.Extenso_62" localSheetId="6">#REF!</definedName>
    <definedName name="módulo1.Extenso_62">#REF!</definedName>
    <definedName name="módulo1.Extenso_63" localSheetId="8">#REF!</definedName>
    <definedName name="módulo1.Extenso_63" localSheetId="11">#REF!</definedName>
    <definedName name="módulo1.Extenso_63" localSheetId="6">#REF!</definedName>
    <definedName name="módulo1.Extenso_63">#REF!</definedName>
    <definedName name="módulo1.Extenso_64" localSheetId="8">#REF!</definedName>
    <definedName name="módulo1.Extenso_64" localSheetId="11">#REF!</definedName>
    <definedName name="módulo1.Extenso_64" localSheetId="6">#REF!</definedName>
    <definedName name="módulo1.Extenso_64">#REF!</definedName>
    <definedName name="módulo1.Extenso_65" localSheetId="8">#REF!</definedName>
    <definedName name="módulo1.Extenso_65" localSheetId="11">#REF!</definedName>
    <definedName name="módulo1.Extenso_65" localSheetId="6">#REF!</definedName>
    <definedName name="módulo1.Extenso_65">#REF!</definedName>
    <definedName name="módulo1.Extenso_66" localSheetId="8">#REF!</definedName>
    <definedName name="módulo1.Extenso_66" localSheetId="11">#REF!</definedName>
    <definedName name="módulo1.Extenso_66" localSheetId="6">#REF!</definedName>
    <definedName name="módulo1.Extenso_66">#REF!</definedName>
    <definedName name="módulo1.Extenso_67" localSheetId="8">#REF!</definedName>
    <definedName name="módulo1.Extenso_67" localSheetId="11">#REF!</definedName>
    <definedName name="módulo1.Extenso_67" localSheetId="6">#REF!</definedName>
    <definedName name="módulo1.Extenso_67">#REF!</definedName>
    <definedName name="módulo1.Extenso_68" localSheetId="8">#REF!</definedName>
    <definedName name="módulo1.Extenso_68" localSheetId="11">#REF!</definedName>
    <definedName name="módulo1.Extenso_68" localSheetId="6">#REF!</definedName>
    <definedName name="módulo1.Extenso_68">#REF!</definedName>
    <definedName name="módulo1.Extenso_69" localSheetId="8">#REF!</definedName>
    <definedName name="módulo1.Extenso_69" localSheetId="11">#REF!</definedName>
    <definedName name="módulo1.Extenso_69" localSheetId="6">#REF!</definedName>
    <definedName name="módulo1.Extenso_69">#REF!</definedName>
    <definedName name="módulo1.Extenso_7" localSheetId="8">#REF!</definedName>
    <definedName name="módulo1.Extenso_7" localSheetId="11">#REF!</definedName>
    <definedName name="módulo1.Extenso_7" localSheetId="6">#REF!</definedName>
    <definedName name="módulo1.Extenso_7">#REF!</definedName>
    <definedName name="módulo1.Extenso_70" localSheetId="8">#REF!</definedName>
    <definedName name="módulo1.Extenso_70" localSheetId="11">#REF!</definedName>
    <definedName name="módulo1.Extenso_70" localSheetId="6">#REF!</definedName>
    <definedName name="módulo1.Extenso_70">#REF!</definedName>
    <definedName name="módulo1.Extenso_71" localSheetId="8">#REF!</definedName>
    <definedName name="módulo1.Extenso_71" localSheetId="11">#REF!</definedName>
    <definedName name="módulo1.Extenso_71" localSheetId="6">#REF!</definedName>
    <definedName name="módulo1.Extenso_71">#REF!</definedName>
    <definedName name="módulo1.Extenso_72" localSheetId="8">#REF!</definedName>
    <definedName name="módulo1.Extenso_72" localSheetId="11">#REF!</definedName>
    <definedName name="módulo1.Extenso_72" localSheetId="6">#REF!</definedName>
    <definedName name="módulo1.Extenso_72">#REF!</definedName>
    <definedName name="módulo1.Extenso_8" localSheetId="8">#REF!</definedName>
    <definedName name="módulo1.Extenso_8" localSheetId="11">#REF!</definedName>
    <definedName name="módulo1.Extenso_8" localSheetId="6">#REF!</definedName>
    <definedName name="módulo1.Extenso_8">#REF!</definedName>
    <definedName name="MOE" localSheetId="8">#REF!</definedName>
    <definedName name="MOE" localSheetId="11">#REF!</definedName>
    <definedName name="MOE" localSheetId="6">#REF!</definedName>
    <definedName name="MOE">#REF!</definedName>
    <definedName name="Moeda" localSheetId="8">#REF!</definedName>
    <definedName name="Moeda" localSheetId="11">#REF!</definedName>
    <definedName name="Moeda" localSheetId="6">#REF!</definedName>
    <definedName name="Moeda">#REF!</definedName>
    <definedName name="MoedaVal" localSheetId="8">#REF!</definedName>
    <definedName name="MoedaVal" localSheetId="11">#REF!</definedName>
    <definedName name="MoedaVal" localSheetId="6">#REF!</definedName>
    <definedName name="MoedaVal">#REF!</definedName>
    <definedName name="MOH" localSheetId="8">#REF!</definedName>
    <definedName name="MOH" localSheetId="11">#REF!</definedName>
    <definedName name="MOH" localSheetId="6">#REF!</definedName>
    <definedName name="MOH">#REF!</definedName>
    <definedName name="MOME" localSheetId="8">#REF!</definedName>
    <definedName name="MOME" localSheetId="11">#REF!</definedName>
    <definedName name="MOME" localSheetId="6">#REF!</definedName>
    <definedName name="MOME">#REF!</definedName>
    <definedName name="mono" localSheetId="10">{"'Plan1'!$A$8:$F$68","'Plan1'!$A$8:$F$68"}</definedName>
    <definedName name="mono" localSheetId="8">{"'Plan1'!$A$8:$F$68","'Plan1'!$A$8:$F$68"}</definedName>
    <definedName name="mono" localSheetId="11">{"'Plan1'!$A$8:$F$68","'Plan1'!$A$8:$F$68"}</definedName>
    <definedName name="mono" localSheetId="9">{"'Plan1'!$A$8:$F$68","'Plan1'!$A$8:$F$68"}</definedName>
    <definedName name="mono" localSheetId="6">{"'Plan1'!$A$8:$F$68","'Plan1'!$A$8:$F$68"}</definedName>
    <definedName name="mono">{"'Plan1'!$A$8:$F$68","'Plan1'!$A$8:$F$68"}</definedName>
    <definedName name="MOTONIVELADORA" localSheetId="8">#REF!</definedName>
    <definedName name="MOTONIVELADORA" localSheetId="11">#REF!</definedName>
    <definedName name="MOTONIVELADORA" localSheetId="6">#REF!</definedName>
    <definedName name="MOTONIVELADORA">#REF!</definedName>
    <definedName name="MOTORISTA" localSheetId="8">#REF!</definedName>
    <definedName name="MOTORISTA" localSheetId="11">#REF!</definedName>
    <definedName name="MOTORISTA" localSheetId="6">#REF!</definedName>
    <definedName name="MOTORISTA">#REF!</definedName>
    <definedName name="MOV_TERR_EMISS3_S" localSheetId="8">#REF!</definedName>
    <definedName name="MOV_TERR_EMISS3_S" localSheetId="11">#REF!</definedName>
    <definedName name="MOV_TERR_EMISS3_S" localSheetId="6">#REF!</definedName>
    <definedName name="MOV_TERR_EMISS3_S">#REF!</definedName>
    <definedName name="MOV_TERRA" localSheetId="8">#REF!</definedName>
    <definedName name="MOV_TERRA" localSheetId="11">#REF!</definedName>
    <definedName name="MOV_TERRA" localSheetId="6">#REF!</definedName>
    <definedName name="MOV_TERRA">#REF!</definedName>
    <definedName name="MOV_TERRA_EMISS" localSheetId="8">#REF!</definedName>
    <definedName name="MOV_TERRA_EMISS" localSheetId="11">#REF!</definedName>
    <definedName name="MOV_TERRA_EMISS" localSheetId="6">#REF!</definedName>
    <definedName name="MOV_TERRA_EMISS">#REF!</definedName>
    <definedName name="MOV_TERRA_EMISS2" localSheetId="8">#REF!</definedName>
    <definedName name="MOV_TERRA_EMISS2" localSheetId="11">#REF!</definedName>
    <definedName name="MOV_TERRA_EMISS2" localSheetId="6">#REF!</definedName>
    <definedName name="MOV_TERRA_EMISS2">#REF!</definedName>
    <definedName name="Movimento" localSheetId="8">#REF!</definedName>
    <definedName name="Movimento" localSheetId="11">#REF!</definedName>
    <definedName name="Movimento" localSheetId="6">#REF!</definedName>
    <definedName name="Movimento">#REF!</definedName>
    <definedName name="Movimento_2" localSheetId="8">#REF!</definedName>
    <definedName name="Movimento_2" localSheetId="11">#REF!</definedName>
    <definedName name="Movimento_2" localSheetId="6">#REF!</definedName>
    <definedName name="Movimento_2">#REF!</definedName>
    <definedName name="MOVTERRA" localSheetId="8">#REF!</definedName>
    <definedName name="MOVTERRA" localSheetId="11">#REF!</definedName>
    <definedName name="MOVTERRA" localSheetId="6">#REF!</definedName>
    <definedName name="MOVTERRA">#REF!</definedName>
    <definedName name="MP" localSheetId="8">#REF!</definedName>
    <definedName name="MP" localSheetId="11">#REF!</definedName>
    <definedName name="MP" localSheetId="6">#REF!</definedName>
    <definedName name="MP">#REF!</definedName>
    <definedName name="MRIA" localSheetId="8">#REF!</definedName>
    <definedName name="MRIA" localSheetId="11">#REF!</definedName>
    <definedName name="MRIA" localSheetId="6">#REF!</definedName>
    <definedName name="MRIA">#REF!</definedName>
    <definedName name="MT__DEPARTAMENTO_NACIONAL_DE_ESTRADAS_DE_RODAGEM" localSheetId="8">#REF!</definedName>
    <definedName name="MT__DEPARTAMENTO_NACIONAL_DE_ESTRADAS_DE_RODAGEM" localSheetId="11">#REF!</definedName>
    <definedName name="MT__DEPARTAMENTO_NACIONAL_DE_ESTRADAS_DE_RODAGEM" localSheetId="6">#REF!</definedName>
    <definedName name="MT__DEPARTAMENTO_NACIONAL_DE_ESTRADAS_DE_RODAGEM">#REF!</definedName>
    <definedName name="MUro" localSheetId="8">#REF!</definedName>
    <definedName name="MUro" localSheetId="11">#REF!</definedName>
    <definedName name="MUro" localSheetId="6">#REF!</definedName>
    <definedName name="MUro">#REF!</definedName>
    <definedName name="MXNV" localSheetId="8">#REF!</definedName>
    <definedName name="MXNV" localSheetId="11">#REF!</definedName>
    <definedName name="MXNV" localSheetId="6">#REF!</definedName>
    <definedName name="MXNV">#REF!</definedName>
    <definedName name="n" localSheetId="8">#REF!</definedName>
    <definedName name="n" localSheetId="11">#REF!</definedName>
    <definedName name="n" localSheetId="6">#REF!</definedName>
    <definedName name="n">#REF!</definedName>
    <definedName name="N." localSheetId="8">#REF!</definedName>
    <definedName name="N." localSheetId="11">#REF!</definedName>
    <definedName name="N." localSheetId="6">#REF!</definedName>
    <definedName name="N.">#REF!</definedName>
    <definedName name="N.." localSheetId="8">#REF!</definedName>
    <definedName name="N.." localSheetId="11">#REF!</definedName>
    <definedName name="N.." localSheetId="6">#REF!</definedName>
    <definedName name="N..">#REF!</definedName>
    <definedName name="N__EPC" localSheetId="8">#REF!</definedName>
    <definedName name="N__EPC" localSheetId="11">#REF!</definedName>
    <definedName name="N__EPC" localSheetId="6">#REF!</definedName>
    <definedName name="N__EPC">#REF!</definedName>
    <definedName name="N0p" localSheetId="8">#REF!</definedName>
    <definedName name="N0p" localSheetId="11">#REF!</definedName>
    <definedName name="N0p" localSheetId="6">#REF!</definedName>
    <definedName name="N0p">#REF!</definedName>
    <definedName name="N28JANTA" localSheetId="8">#REF!</definedName>
    <definedName name="N28JANTA" localSheetId="11">#REF!</definedName>
    <definedName name="N28JANTA" localSheetId="6">#REF!</definedName>
    <definedName name="N28JANTA">#REF!</definedName>
    <definedName name="nADA" localSheetId="8">#REF!</definedName>
    <definedName name="nADA" localSheetId="11">#REF!</definedName>
    <definedName name="nADA" localSheetId="6">#REF!</definedName>
    <definedName name="nADA">#REF!</definedName>
    <definedName name="NARCISO" localSheetId="8">#REF!</definedName>
    <definedName name="NARCISO" localSheetId="11">#REF!</definedName>
    <definedName name="NARCISO" localSheetId="6">#REF!</definedName>
    <definedName name="NARCISO">#REF!</definedName>
    <definedName name="Natal" localSheetId="8">#REF!</definedName>
    <definedName name="Natal" localSheetId="11">#REF!</definedName>
    <definedName name="Natal" localSheetId="6">#REF!</definedName>
    <definedName name="Natal">#REF!</definedName>
    <definedName name="NATUREZA" localSheetId="8">#REF!</definedName>
    <definedName name="NATUREZA" localSheetId="11">#REF!</definedName>
    <definedName name="NATUREZA" localSheetId="6">#REF!</definedName>
    <definedName name="NATUREZA">#REF!</definedName>
    <definedName name="NC" localSheetId="8">#REF!</definedName>
    <definedName name="NC" localSheetId="11">#REF!</definedName>
    <definedName name="NC" localSheetId="6">#REF!</definedName>
    <definedName name="NC">#REF!</definedName>
    <definedName name="NCOMPOSICOES" hidden="1">10</definedName>
    <definedName name="NCOTACOES" hidden="1">10</definedName>
    <definedName name="ND" localSheetId="8">#REF!</definedName>
    <definedName name="ND" localSheetId="11">#REF!</definedName>
    <definedName name="ND" localSheetId="6">#REF!</definedName>
    <definedName name="ND">#REF!</definedName>
    <definedName name="NEIDE" localSheetId="8">#REF!</definedName>
    <definedName name="NEIDE" localSheetId="11">#REF!</definedName>
    <definedName name="NEIDE" localSheetId="6">#REF!</definedName>
    <definedName name="NEIDE">#REF!</definedName>
    <definedName name="NEMPRESAS" hidden="1">15</definedName>
    <definedName name="neuza" localSheetId="8">#REF!</definedName>
    <definedName name="neuza" localSheetId="11">#REF!</definedName>
    <definedName name="neuza" localSheetId="6">#REF!</definedName>
    <definedName name="neuza">#REF!</definedName>
    <definedName name="NI" localSheetId="8">#REF!</definedName>
    <definedName name="NI" localSheetId="11">#REF!</definedName>
    <definedName name="NI" localSheetId="6">#REF!</definedName>
    <definedName name="NI">#REF!</definedName>
    <definedName name="nil" localSheetId="10">#REF!</definedName>
    <definedName name="nil" localSheetId="8">#REF!</definedName>
    <definedName name="nil" localSheetId="11">#REF!</definedName>
    <definedName name="nil" localSheetId="9">#REF!</definedName>
    <definedName name="nil" localSheetId="6">#REF!</definedName>
    <definedName name="nil">#REF!</definedName>
    <definedName name="nilo" localSheetId="10">#REF!</definedName>
    <definedName name="nilo" localSheetId="8">#REF!</definedName>
    <definedName name="nilo" localSheetId="11">#REF!</definedName>
    <definedName name="nilo" localSheetId="9">#REF!</definedName>
    <definedName name="nilo" localSheetId="6">#REF!</definedName>
    <definedName name="nilo">#REF!</definedName>
    <definedName name="NINDICES" hidden="1">3</definedName>
    <definedName name="NMMMN" localSheetId="8">#REF!</definedName>
    <definedName name="NMMMN" localSheetId="11">#REF!</definedName>
    <definedName name="NMMMN" localSheetId="6">#REF!</definedName>
    <definedName name="NMMMN">#REF!</definedName>
    <definedName name="NN" localSheetId="8">#REF!</definedName>
    <definedName name="NN" localSheetId="11">#REF!</definedName>
    <definedName name="NN" localSheetId="6">#REF!</definedName>
    <definedName name="NN">#REF!</definedName>
    <definedName name="NNN" localSheetId="8">#REF!</definedName>
    <definedName name="NNN" localSheetId="11">#REF!</definedName>
    <definedName name="NNN" localSheetId="6">#REF!</definedName>
    <definedName name="NNN">#REF!</definedName>
    <definedName name="NNNNNNNNNNNNNNNNNNNNNN" localSheetId="8">#REF!</definedName>
    <definedName name="NNNNNNNNNNNNNNNNNNNNNN" localSheetId="11">#REF!</definedName>
    <definedName name="NNNNNNNNNNNNNNNNNNNNNN" localSheetId="6">#REF!</definedName>
    <definedName name="NNNNNNNNNNNNNNNNNNNNNN">#REF!</definedName>
    <definedName name="nome" localSheetId="10">{#N/A,#N/A,FALSE,"MO (2)"}</definedName>
    <definedName name="nome" localSheetId="8">{#N/A,#N/A,FALSE,"MO (2)"}</definedName>
    <definedName name="nome" localSheetId="11">{#N/A,#N/A,FALSE,"MO (2)"}</definedName>
    <definedName name="nome" localSheetId="9">{#N/A,#N/A,FALSE,"MO (2)"}</definedName>
    <definedName name="nome" localSheetId="6">{#N/A,#N/A,FALSE,"MO (2)"}</definedName>
    <definedName name="nome">{#N/A,#N/A,FALSE,"MO (2)"}</definedName>
    <definedName name="NOME1" localSheetId="8">#REF!</definedName>
    <definedName name="NOME1" localSheetId="11">#REF!</definedName>
    <definedName name="NOME1" localSheetId="6">#REF!</definedName>
    <definedName name="NOME1">#REF!</definedName>
    <definedName name="NOME1_1" localSheetId="8">#REF!</definedName>
    <definedName name="NOME1_1" localSheetId="11">#REF!</definedName>
    <definedName name="NOME1_1" localSheetId="6">#REF!</definedName>
    <definedName name="NOME1_1">#REF!</definedName>
    <definedName name="NOME1_11" localSheetId="8">#REF!</definedName>
    <definedName name="NOME1_11" localSheetId="11">#REF!</definedName>
    <definedName name="NOME1_11" localSheetId="6">#REF!</definedName>
    <definedName name="NOME1_11">#REF!</definedName>
    <definedName name="NOME1_2" localSheetId="8">#REF!</definedName>
    <definedName name="NOME1_2" localSheetId="11">#REF!</definedName>
    <definedName name="NOME1_2" localSheetId="6">#REF!</definedName>
    <definedName name="NOME1_2">#REF!</definedName>
    <definedName name="NOME1_6" localSheetId="8">#REF!</definedName>
    <definedName name="NOME1_6" localSheetId="11">#REF!</definedName>
    <definedName name="NOME1_6" localSheetId="6">#REF!</definedName>
    <definedName name="NOME1_6">#REF!</definedName>
    <definedName name="nome2" localSheetId="8">#REF!</definedName>
    <definedName name="nome2" localSheetId="11">#REF!</definedName>
    <definedName name="nome2" localSheetId="6">#REF!</definedName>
    <definedName name="nome2">#REF!</definedName>
    <definedName name="nome3" localSheetId="8">#REF!</definedName>
    <definedName name="nome3" localSheetId="11">#REF!</definedName>
    <definedName name="nome3" localSheetId="6">#REF!</definedName>
    <definedName name="nome3">#REF!</definedName>
    <definedName name="NOMEOBRA" localSheetId="8">#REF!</definedName>
    <definedName name="NOMEOBRA" localSheetId="11">#REF!</definedName>
    <definedName name="NOMEOBRA" localSheetId="6">#REF!</definedName>
    <definedName name="NOMEOBRA">#REF!</definedName>
    <definedName name="Nomes" localSheetId="8">#REF!</definedName>
    <definedName name="Nomes" localSheetId="11">#REF!</definedName>
    <definedName name="Nomes" localSheetId="6">#REF!</definedName>
    <definedName name="Nomes">#REF!</definedName>
    <definedName name="NOp" localSheetId="8">#REF!</definedName>
    <definedName name="NOp" localSheetId="11">#REF!</definedName>
    <definedName name="NOp" localSheetId="6">#REF!</definedName>
    <definedName name="NOp">#REF!</definedName>
    <definedName name="NOQ_4348" localSheetId="8">#REF!</definedName>
    <definedName name="NOQ_4348" localSheetId="11">#REF!</definedName>
    <definedName name="NOQ_4348" localSheetId="6">#REF!</definedName>
    <definedName name="NOQ_4348">#REF!</definedName>
    <definedName name="Nossa_Senhora" localSheetId="8">#REF!</definedName>
    <definedName name="Nossa_Senhora" localSheetId="11">#REF!</definedName>
    <definedName name="Nossa_Senhora" localSheetId="6">#REF!</definedName>
    <definedName name="Nossa_Senhora">#REF!</definedName>
    <definedName name="NOVA" localSheetId="8">#REF!</definedName>
    <definedName name="NOVA" localSheetId="11">#REF!</definedName>
    <definedName name="NOVA" localSheetId="6">#REF!</definedName>
    <definedName name="NOVA">#REF!</definedName>
    <definedName name="NPNE" localSheetId="8">#REF!</definedName>
    <definedName name="NPNE" localSheetId="11">#REF!</definedName>
    <definedName name="NPNE" localSheetId="6">#REF!</definedName>
    <definedName name="NPNE">#REF!</definedName>
    <definedName name="NRELATORIOS" hidden="1">COUNTA([4]Relatórios!$A:$A)-2</definedName>
    <definedName name="ntde" localSheetId="10">{#N/A,#N/A,FALSE,"MO (2)"}</definedName>
    <definedName name="ntde" localSheetId="8">{#N/A,#N/A,FALSE,"MO (2)"}</definedName>
    <definedName name="ntde" localSheetId="11">{#N/A,#N/A,FALSE,"MO (2)"}</definedName>
    <definedName name="ntde" localSheetId="9">{#N/A,#N/A,FALSE,"MO (2)"}</definedName>
    <definedName name="ntde" localSheetId="6">{#N/A,#N/A,FALSE,"MO (2)"}</definedName>
    <definedName name="ntde">{#N/A,#N/A,FALSE,"MO (2)"}</definedName>
    <definedName name="NTEI" localSheetId="8">#REF!</definedName>
    <definedName name="NTEI" localSheetId="11">#REF!</definedName>
    <definedName name="NTEI" localSheetId="6">#REF!</definedName>
    <definedName name="NTEI">#REF!</definedName>
    <definedName name="NTEI_10" localSheetId="8">#REF!</definedName>
    <definedName name="NTEI_10" localSheetId="11">#REF!</definedName>
    <definedName name="NTEI_10" localSheetId="6">#REF!</definedName>
    <definedName name="NTEI_10">#REF!</definedName>
    <definedName name="NTEI_11" localSheetId="8">#REF!</definedName>
    <definedName name="NTEI_11" localSheetId="11">#REF!</definedName>
    <definedName name="NTEI_11" localSheetId="6">#REF!</definedName>
    <definedName name="NTEI_11">#REF!</definedName>
    <definedName name="NTEI_12" localSheetId="8">#REF!</definedName>
    <definedName name="NTEI_12" localSheetId="11">#REF!</definedName>
    <definedName name="NTEI_12" localSheetId="6">#REF!</definedName>
    <definedName name="NTEI_12">#REF!</definedName>
    <definedName name="NTEI_13" localSheetId="8">#REF!</definedName>
    <definedName name="NTEI_13" localSheetId="11">#REF!</definedName>
    <definedName name="NTEI_13" localSheetId="6">#REF!</definedName>
    <definedName name="NTEI_13">#REF!</definedName>
    <definedName name="NTEI_14" localSheetId="8">#REF!</definedName>
    <definedName name="NTEI_14" localSheetId="11">#REF!</definedName>
    <definedName name="NTEI_14" localSheetId="6">#REF!</definedName>
    <definedName name="NTEI_14">#REF!</definedName>
    <definedName name="NTEI_15" localSheetId="8">#REF!</definedName>
    <definedName name="NTEI_15" localSheetId="11">#REF!</definedName>
    <definedName name="NTEI_15" localSheetId="6">#REF!</definedName>
    <definedName name="NTEI_15">#REF!</definedName>
    <definedName name="NTEI_16" localSheetId="8">#REF!</definedName>
    <definedName name="NTEI_16" localSheetId="11">#REF!</definedName>
    <definedName name="NTEI_16" localSheetId="6">#REF!</definedName>
    <definedName name="NTEI_16">#REF!</definedName>
    <definedName name="NTEI_17" localSheetId="8">#REF!</definedName>
    <definedName name="NTEI_17" localSheetId="11">#REF!</definedName>
    <definedName name="NTEI_17" localSheetId="6">#REF!</definedName>
    <definedName name="NTEI_17">#REF!</definedName>
    <definedName name="NTEI_18" localSheetId="8">#REF!</definedName>
    <definedName name="NTEI_18" localSheetId="11">#REF!</definedName>
    <definedName name="NTEI_18" localSheetId="6">#REF!</definedName>
    <definedName name="NTEI_18">#REF!</definedName>
    <definedName name="NTEI_5" localSheetId="8">#REF!</definedName>
    <definedName name="NTEI_5" localSheetId="11">#REF!</definedName>
    <definedName name="NTEI_5" localSheetId="6">#REF!</definedName>
    <definedName name="NTEI_5">#REF!</definedName>
    <definedName name="NTEI_6" localSheetId="8">#REF!</definedName>
    <definedName name="NTEI_6" localSheetId="11">#REF!</definedName>
    <definedName name="NTEI_6" localSheetId="6">#REF!</definedName>
    <definedName name="NTEI_6">#REF!</definedName>
    <definedName name="NTEI_7" localSheetId="8">#REF!</definedName>
    <definedName name="NTEI_7" localSheetId="11">#REF!</definedName>
    <definedName name="NTEI_7" localSheetId="6">#REF!</definedName>
    <definedName name="NTEI_7">#REF!</definedName>
    <definedName name="NTEI_8" localSheetId="8">#REF!</definedName>
    <definedName name="NTEI_8" localSheetId="11">#REF!</definedName>
    <definedName name="NTEI_8" localSheetId="6">#REF!</definedName>
    <definedName name="NTEI_8">#REF!</definedName>
    <definedName name="NTEI_9" localSheetId="8">#REF!</definedName>
    <definedName name="NTEI_9" localSheetId="11">#REF!</definedName>
    <definedName name="NTEI_9" localSheetId="6">#REF!</definedName>
    <definedName name="NTEI_9">#REF!</definedName>
    <definedName name="num_linhas" localSheetId="8">#REF!</definedName>
    <definedName name="num_linhas" localSheetId="11">#REF!</definedName>
    <definedName name="num_linhas" localSheetId="6">#REF!</definedName>
    <definedName name="num_linhas">#REF!</definedName>
    <definedName name="NUMED" localSheetId="8">#REF!</definedName>
    <definedName name="NUMED" localSheetId="11">#REF!</definedName>
    <definedName name="NUMED" localSheetId="6">#REF!</definedName>
    <definedName name="NUMED">#REF!</definedName>
    <definedName name="NumerEmpresa" hidden="1">15</definedName>
    <definedName name="NumerIndice" hidden="1">3</definedName>
    <definedName name="NumEventos" localSheetId="10" hidden="1">COUNT(OFFSET(Eventos,0,0,,1))</definedName>
    <definedName name="NumEventos" localSheetId="8" hidden="1">COUNT(OFFSET('BDI_EDIFICACOES_20,50%_SEM'!Eventos,0,0,,1))</definedName>
    <definedName name="numEventos" localSheetId="11">COUNT(OFFSET(COMP_ENCARGOS_SOCIAIS_SEM_D!Eventos,0,0,,1))</definedName>
    <definedName name="numEventos" localSheetId="9">COUNT(OFFSET(Eventos,0,0,,1))</definedName>
    <definedName name="numEventos" localSheetId="6">COUNT(OFFSET('MC - CRECHE 10 SALAS RASA'!Eventos,0,0,,1))</definedName>
    <definedName name="NumEventos" hidden="1">COUNT(OFFSET(Eventos,0,0,,1))</definedName>
    <definedName name="numFrentes" localSheetId="8">COUNTIF(#REF!,"&lt;&gt;"&amp;"")</definedName>
    <definedName name="numFrentes" localSheetId="11">COUNTIF(#REF!,"&lt;&gt;"&amp;"")</definedName>
    <definedName name="numFrentes" localSheetId="6">COUNTIF(#REF!,"&lt;&gt;"&amp;"")</definedName>
    <definedName name="numFrentes">COUNTIF(#REF!,"&lt;&gt;"&amp;"")</definedName>
    <definedName name="NUMOBRA" localSheetId="8">#REF!</definedName>
    <definedName name="NUMOBRA" localSheetId="11">#REF!</definedName>
    <definedName name="NUMOBRA" localSheetId="6">#REF!</definedName>
    <definedName name="NUMOBRA">#REF!</definedName>
    <definedName name="o" localSheetId="8">#REF!</definedName>
    <definedName name="o" localSheetId="11">#REF!</definedName>
    <definedName name="o" localSheetId="6">#REF!</definedName>
    <definedName name="o">#REF!</definedName>
    <definedName name="o_10" localSheetId="8">#REF!</definedName>
    <definedName name="o_10" localSheetId="11">#REF!</definedName>
    <definedName name="o_10" localSheetId="6">#REF!</definedName>
    <definedName name="o_10">#REF!</definedName>
    <definedName name="o_11" localSheetId="8">#REF!</definedName>
    <definedName name="o_11" localSheetId="11">#REF!</definedName>
    <definedName name="o_11" localSheetId="6">#REF!</definedName>
    <definedName name="o_11">#REF!</definedName>
    <definedName name="o_12" localSheetId="8">#REF!</definedName>
    <definedName name="o_12" localSheetId="11">#REF!</definedName>
    <definedName name="o_12" localSheetId="6">#REF!</definedName>
    <definedName name="o_12">#REF!</definedName>
    <definedName name="o_13" localSheetId="8">#REF!</definedName>
    <definedName name="o_13" localSheetId="11">#REF!</definedName>
    <definedName name="o_13" localSheetId="6">#REF!</definedName>
    <definedName name="o_13">#REF!</definedName>
    <definedName name="o_14" localSheetId="8">#REF!</definedName>
    <definedName name="o_14" localSheetId="11">#REF!</definedName>
    <definedName name="o_14" localSheetId="6">#REF!</definedName>
    <definedName name="o_14">#REF!</definedName>
    <definedName name="o_15" localSheetId="8">#REF!</definedName>
    <definedName name="o_15" localSheetId="11">#REF!</definedName>
    <definedName name="o_15" localSheetId="6">#REF!</definedName>
    <definedName name="o_15">#REF!</definedName>
    <definedName name="o_16" localSheetId="8">#REF!</definedName>
    <definedName name="o_16" localSheetId="11">#REF!</definedName>
    <definedName name="o_16" localSheetId="6">#REF!</definedName>
    <definedName name="o_16">#REF!</definedName>
    <definedName name="o_17" localSheetId="8">#REF!</definedName>
    <definedName name="o_17" localSheetId="11">#REF!</definedName>
    <definedName name="o_17" localSheetId="6">#REF!</definedName>
    <definedName name="o_17">#REF!</definedName>
    <definedName name="o_18" localSheetId="8">#REF!</definedName>
    <definedName name="o_18" localSheetId="11">#REF!</definedName>
    <definedName name="o_18" localSheetId="6">#REF!</definedName>
    <definedName name="o_18">#REF!</definedName>
    <definedName name="o_2" localSheetId="8">#REF!</definedName>
    <definedName name="o_2" localSheetId="11">#REF!</definedName>
    <definedName name="o_2" localSheetId="6">#REF!</definedName>
    <definedName name="o_2">#REF!</definedName>
    <definedName name="o_5" localSheetId="8">#REF!</definedName>
    <definedName name="o_5" localSheetId="11">#REF!</definedName>
    <definedName name="o_5" localSheetId="6">#REF!</definedName>
    <definedName name="o_5">#REF!</definedName>
    <definedName name="o_6" localSheetId="8">#REF!</definedName>
    <definedName name="o_6" localSheetId="11">#REF!</definedName>
    <definedName name="o_6" localSheetId="6">#REF!</definedName>
    <definedName name="o_6">#REF!</definedName>
    <definedName name="o_7" localSheetId="8">#REF!</definedName>
    <definedName name="o_7" localSheetId="11">#REF!</definedName>
    <definedName name="o_7" localSheetId="6">#REF!</definedName>
    <definedName name="o_7">#REF!</definedName>
    <definedName name="o_8" localSheetId="8">#REF!</definedName>
    <definedName name="o_8" localSheetId="11">#REF!</definedName>
    <definedName name="o_8" localSheetId="6">#REF!</definedName>
    <definedName name="o_8">#REF!</definedName>
    <definedName name="o_9" localSheetId="8">#REF!</definedName>
    <definedName name="o_9" localSheetId="11">#REF!</definedName>
    <definedName name="o_9" localSheetId="6">#REF!</definedName>
    <definedName name="o_9">#REF!</definedName>
    <definedName name="oac" localSheetId="8">#REF!</definedName>
    <definedName name="oac" localSheetId="11">#REF!</definedName>
    <definedName name="oac" localSheetId="6">#REF!</definedName>
    <definedName name="oac">#REF!</definedName>
    <definedName name="oae" localSheetId="8">#REF!</definedName>
    <definedName name="oae" localSheetId="11">#REF!</definedName>
    <definedName name="oae" localSheetId="6">#REF!</definedName>
    <definedName name="oae">#REF!</definedName>
    <definedName name="Objeto" hidden="1">"Referência"</definedName>
    <definedName name="OBRA" localSheetId="8">#REF!</definedName>
    <definedName name="OBRA" localSheetId="11">#REF!</definedName>
    <definedName name="OBRA" localSheetId="6">#REF!</definedName>
    <definedName name="OBRA">#REF!</definedName>
    <definedName name="ocom" localSheetId="8">#REF!</definedName>
    <definedName name="ocom" localSheetId="11">#REF!</definedName>
    <definedName name="ocom" localSheetId="6">#REF!</definedName>
    <definedName name="ocom">#REF!</definedName>
    <definedName name="OI" localSheetId="8">#REF!</definedName>
    <definedName name="OI" localSheetId="11">#REF!</definedName>
    <definedName name="OI" localSheetId="6">#REF!</definedName>
    <definedName name="OI">#REF!</definedName>
    <definedName name="ok" localSheetId="10">#REF!</definedName>
    <definedName name="ok" localSheetId="8">#REF!</definedName>
    <definedName name="ok" localSheetId="11">#REF!</definedName>
    <definedName name="ok" localSheetId="9">#REF!</definedName>
    <definedName name="ok" localSheetId="6">#REF!</definedName>
    <definedName name="ok">#REF!</definedName>
    <definedName name="ola" localSheetId="8">#REF!</definedName>
    <definedName name="ola" localSheetId="11">#REF!</definedName>
    <definedName name="ola" localSheetId="6">#REF!</definedName>
    <definedName name="ola">#REF!</definedName>
    <definedName name="OLIMPIO" localSheetId="8">#REF!</definedName>
    <definedName name="OLIMPIO" localSheetId="11">#REF!</definedName>
    <definedName name="OLIMPIO" localSheetId="6">#REF!</definedName>
    <definedName name="OLIMPIO">#REF!</definedName>
    <definedName name="ONIAS" localSheetId="8">#REF!</definedName>
    <definedName name="ONIAS" localSheetId="11">#REF!</definedName>
    <definedName name="ONIAS" localSheetId="6">#REF!</definedName>
    <definedName name="ONIAS">#REF!</definedName>
    <definedName name="onibus" localSheetId="8">#REF!</definedName>
    <definedName name="onibus" localSheetId="11">#REF!</definedName>
    <definedName name="onibus" localSheetId="6">#REF!</definedName>
    <definedName name="onibus">#REF!</definedName>
    <definedName name="OO" localSheetId="8">#REF!</definedName>
    <definedName name="OO" localSheetId="11">#REF!</definedName>
    <definedName name="OO" localSheetId="6">#REF!</definedName>
    <definedName name="OO">#REF!</definedName>
    <definedName name="OOO" localSheetId="8">#REF!</definedName>
    <definedName name="OOO" localSheetId="11">#REF!</definedName>
    <definedName name="OOO" localSheetId="6">#REF!</definedName>
    <definedName name="OOO">#REF!</definedName>
    <definedName name="OOOOOOO" localSheetId="8">#REF!</definedName>
    <definedName name="OOOOOOO" localSheetId="11">#REF!</definedName>
    <definedName name="OOOOOOO" localSheetId="6">#REF!</definedName>
    <definedName name="OOOOOOO">#REF!</definedName>
    <definedName name="OÓPÕOP" localSheetId="8">#REF!</definedName>
    <definedName name="OÓPÕOP" localSheetId="11">#REF!</definedName>
    <definedName name="OÓPÕOP" localSheetId="6">#REF!</definedName>
    <definedName name="OÓPÕOP">#REF!</definedName>
    <definedName name="OPA" localSheetId="8">#REF!</definedName>
    <definedName name="OPA" localSheetId="11">#REF!</definedName>
    <definedName name="OPA" localSheetId="6">#REF!</definedName>
    <definedName name="OPA">#REF!</definedName>
    <definedName name="OPA_10" localSheetId="8">#REF!</definedName>
    <definedName name="OPA_10" localSheetId="11">#REF!</definedName>
    <definedName name="OPA_10" localSheetId="6">#REF!</definedName>
    <definedName name="OPA_10">#REF!</definedName>
    <definedName name="OPA_11" localSheetId="8">#REF!</definedName>
    <definedName name="OPA_11" localSheetId="11">#REF!</definedName>
    <definedName name="OPA_11" localSheetId="6">#REF!</definedName>
    <definedName name="OPA_11">#REF!</definedName>
    <definedName name="OPA_12" localSheetId="8">#REF!</definedName>
    <definedName name="OPA_12" localSheetId="11">#REF!</definedName>
    <definedName name="OPA_12" localSheetId="6">#REF!</definedName>
    <definedName name="OPA_12">#REF!</definedName>
    <definedName name="OPA_13" localSheetId="8">#REF!</definedName>
    <definedName name="OPA_13" localSheetId="11">#REF!</definedName>
    <definedName name="OPA_13" localSheetId="6">#REF!</definedName>
    <definedName name="OPA_13">#REF!</definedName>
    <definedName name="OPA_14" localSheetId="8">#REF!</definedName>
    <definedName name="OPA_14" localSheetId="11">#REF!</definedName>
    <definedName name="OPA_14" localSheetId="6">#REF!</definedName>
    <definedName name="OPA_14">#REF!</definedName>
    <definedName name="OPA_15" localSheetId="8">#REF!</definedName>
    <definedName name="OPA_15" localSheetId="11">#REF!</definedName>
    <definedName name="OPA_15" localSheetId="6">#REF!</definedName>
    <definedName name="OPA_15">#REF!</definedName>
    <definedName name="OPA_16" localSheetId="8">#REF!</definedName>
    <definedName name="OPA_16" localSheetId="11">#REF!</definedName>
    <definedName name="OPA_16" localSheetId="6">#REF!</definedName>
    <definedName name="OPA_16">#REF!</definedName>
    <definedName name="OPA_17" localSheetId="8">#REF!</definedName>
    <definedName name="OPA_17" localSheetId="11">#REF!</definedName>
    <definedName name="OPA_17" localSheetId="6">#REF!</definedName>
    <definedName name="OPA_17">#REF!</definedName>
    <definedName name="OPA_18" localSheetId="8">#REF!</definedName>
    <definedName name="OPA_18" localSheetId="11">#REF!</definedName>
    <definedName name="OPA_18" localSheetId="6">#REF!</definedName>
    <definedName name="OPA_18">#REF!</definedName>
    <definedName name="OPA_5" localSheetId="8">#REF!</definedName>
    <definedName name="OPA_5" localSheetId="11">#REF!</definedName>
    <definedName name="OPA_5" localSheetId="6">#REF!</definedName>
    <definedName name="OPA_5">#REF!</definedName>
    <definedName name="OPA_6" localSheetId="8">#REF!</definedName>
    <definedName name="OPA_6" localSheetId="11">#REF!</definedName>
    <definedName name="OPA_6" localSheetId="6">#REF!</definedName>
    <definedName name="OPA_6">#REF!</definedName>
    <definedName name="OPA_7" localSheetId="8">#REF!</definedName>
    <definedName name="OPA_7" localSheetId="11">#REF!</definedName>
    <definedName name="OPA_7" localSheetId="6">#REF!</definedName>
    <definedName name="OPA_7">#REF!</definedName>
    <definedName name="OPA_8" localSheetId="8">#REF!</definedName>
    <definedName name="OPA_8" localSheetId="11">#REF!</definedName>
    <definedName name="OPA_8" localSheetId="6">#REF!</definedName>
    <definedName name="OPA_8">#REF!</definedName>
    <definedName name="OPA_9" localSheetId="8">#REF!</definedName>
    <definedName name="OPA_9" localSheetId="11">#REF!</definedName>
    <definedName name="OPA_9" localSheetId="6">#REF!</definedName>
    <definedName name="OPA_9">#REF!</definedName>
    <definedName name="OPERACAO" localSheetId="8">#REF!</definedName>
    <definedName name="OPERACAO" localSheetId="11">#REF!</definedName>
    <definedName name="OPERACAO" localSheetId="6">#REF!</definedName>
    <definedName name="OPERACAO">#REF!</definedName>
    <definedName name="oracle" localSheetId="8">#REF!</definedName>
    <definedName name="oracle" localSheetId="11">#REF!</definedName>
    <definedName name="oracle" localSheetId="6">#REF!</definedName>
    <definedName name="oracle">#REF!</definedName>
    <definedName name="oracle_2" localSheetId="8">#REF!</definedName>
    <definedName name="oracle_2" localSheetId="11">#REF!</definedName>
    <definedName name="oracle_2" localSheetId="6">#REF!</definedName>
    <definedName name="oracle_2">#REF!</definedName>
    <definedName name="ORÇA" localSheetId="8">#REF!</definedName>
    <definedName name="ORÇA" localSheetId="11">#REF!</definedName>
    <definedName name="ORÇA" localSheetId="6">#REF!</definedName>
    <definedName name="ORÇA">#REF!</definedName>
    <definedName name="Orcamen" localSheetId="8">#REF!</definedName>
    <definedName name="Orcamen" localSheetId="11">#REF!</definedName>
    <definedName name="Orcamen" localSheetId="6">#REF!</definedName>
    <definedName name="Orcamen">#REF!</definedName>
    <definedName name="orcamento" localSheetId="8">#REF!</definedName>
    <definedName name="orcamento" localSheetId="11">#REF!</definedName>
    <definedName name="orcamento" localSheetId="6">#REF!</definedName>
    <definedName name="orcamento">#REF!</definedName>
    <definedName name="orçamento" localSheetId="10">#REF!</definedName>
    <definedName name="orçamento" localSheetId="8">#REF!</definedName>
    <definedName name="Orçamento" localSheetId="11">#REF!</definedName>
    <definedName name="Orçamento" localSheetId="9">#REF!</definedName>
    <definedName name="Orçamento" localSheetId="6">#REF!</definedName>
    <definedName name="orçamento">#REF!</definedName>
    <definedName name="ORÇAMENTO.BancoRef" localSheetId="8" hidden="1">#REF!</definedName>
    <definedName name="ORÇAMENTO.BancoRef" hidden="1">#REF!</definedName>
    <definedName name="ORÇAMENTO.CodBarra" localSheetId="10" hidden="1">IF(ORÇAMENTO.Fonte="Sinapi",SUBSTITUTE(SUBSTITUTE(ORÇAMENTO.Codigo,"/00","/"),"/0","/"),ORÇAMENTO.Codigo)</definedName>
    <definedName name="ORÇAMENTO.CodBarra" localSheetId="8" hidden="1">IF('BDI_EDIFICACOES_20,50%_SEM'!ORÇAMENTO.Fonte="Sinapi",SUBSTITUTE(SUBSTITUTE('BDI_EDIFICACOES_20,50%_SEM'!ORÇAMENTO.Codigo,"/00","/"),"/0","/"),'BDI_EDIFICACOES_20,50%_SEM'!ORÇAMENTO.Codigo)</definedName>
    <definedName name="ORÇAMENTO.CodBarra" localSheetId="11" hidden="1">IF(ORÇAMENTO.Fonte="Sinapi",SUBSTITUTE(SUBSTITUTE(ORÇAMENTO.Codigo,"/00","/"),"/0","/"),ORÇAMENTO.Codigo)</definedName>
    <definedName name="ORÇAMENTO.CodBarra" hidden="1">IF(ORÇAMENTO.Fonte="Sinapi",SUBSTITUTE(SUBSTITUTE(ORÇAMENTO.Codigo,"/00","/"),"/0","/"),ORÇAMENTO.Codigo)</definedName>
    <definedName name="ORÇAMENTO.Codigo" localSheetId="8" hidden="1">#REF!</definedName>
    <definedName name="ORÇAMENTO.Codigo" hidden="1">#REF!</definedName>
    <definedName name="ORÇAMENTO.CustoUnitario" localSheetId="8" hidden="1">ROUND(#REF!,15-13*#REF!)</definedName>
    <definedName name="ORÇAMENTO.CustoUnitario" hidden="1">ROUND(#REF!,15-13*#REF!)</definedName>
    <definedName name="ORÇAMENTO.Descricao" localSheetId="8" hidden="1">#REF!</definedName>
    <definedName name="ORÇAMENTO.Descricao" hidden="1">#REF!</definedName>
    <definedName name="ORÇAMENTO.Fonte" localSheetId="8" hidden="1">#REF!</definedName>
    <definedName name="ORÇAMENTO.Fonte" hidden="1">#REF!</definedName>
    <definedName name="ORÇAMENTO.ListaCrono" localSheetId="8" hidden="1">OFFSET(#REF!,1,0):OFFSET(#REF!,-1,0)</definedName>
    <definedName name="ORÇAMENTO.ListaCrono" hidden="1">OFFSET(#REF!,1,0):OFFSET(#REF!,-1,0)</definedName>
    <definedName name="ORÇAMENTO.MáximoListaCrono" localSheetId="10" hidden="1">MAX(ORÇAMENTO.ListaCrono)</definedName>
    <definedName name="ORÇAMENTO.MáximoListaCrono" localSheetId="8" hidden="1">MAX('BDI_EDIFICACOES_20,50%_SEM'!ORÇAMENTO.ListaCrono)</definedName>
    <definedName name="ORÇAMENTO.MáximoListaCrono" localSheetId="11" hidden="1">MAX(ORÇAMENTO.ListaCrono)</definedName>
    <definedName name="ORÇAMENTO.MáximoListaCrono" hidden="1">MAX(ORÇAMENTO.ListaCrono)</definedName>
    <definedName name="ORÇAMENTO.Nivel" localSheetId="8" hidden="1">#REF!</definedName>
    <definedName name="ORÇAMENTO.Nivel" hidden="1">#REF!</definedName>
    <definedName name="ORÇAMENTO.OpcaoBDI" localSheetId="8" hidden="1">#REF!</definedName>
    <definedName name="ORÇAMENTO.OpcaoBDI" hidden="1">#REF!</definedName>
    <definedName name="ORÇAMENTO.PasteFormat1" localSheetId="8" hidden="1">OFFSET(#REF!,1,0):OFFSET(#REF!,-1,0)</definedName>
    <definedName name="ORÇAMENTO.PasteFormat1" hidden="1">OFFSET(#REF!,1,0):OFFSET(#REF!,-1,0)</definedName>
    <definedName name="ORÇAMENTO.PasteFormat2" localSheetId="8" hidden="1">OFFSET(#REF!,1,0):OFFSET(#REF!,-1,0)</definedName>
    <definedName name="ORÇAMENTO.PasteFormat2" hidden="1">OFFSET(#REF!,1,0):OFFSET(#REF!,-1,0)</definedName>
    <definedName name="ORÇAMENTO.PrecoUnitarioLicitado" localSheetId="8" hidden="1">#REF!</definedName>
    <definedName name="ORÇAMENTO.PrecoUnitarioLicitado" hidden="1">#REF!</definedName>
    <definedName name="ORÇAMENTO.RangeQuant" localSheetId="8" hidden="1">OFFSET(#REF!,1,0):OFFSET(#REF!,-1,0)</definedName>
    <definedName name="ORÇAMENTO.RangeQuant" hidden="1">OFFSET(#REF!,1,0):OFFSET(#REF!,-1,0)</definedName>
    <definedName name="ORÇAMENTO.SumCPMANUAL" localSheetId="8" hidden="1">SUMIF(#REF!,"CP",#REF!)</definedName>
    <definedName name="ORÇAMENTO.SumCPMANUAL" hidden="1">SUMIF(#REF!,"CP",#REF!)</definedName>
    <definedName name="ORÇAMENTO.SumINVMANUAL" localSheetId="8" hidden="1">SUMIF(#REF!,"RP",#REF!)+SUMIF(#REF!,"CP",#REF!)+SUMIF(#REF!,"OU",#REF!)</definedName>
    <definedName name="ORÇAMENTO.SumINVMANUAL" hidden="1">SUMIF(#REF!,"RP",#REF!)+SUMIF(#REF!,"CP",#REF!)+SUMIF(#REF!,"OU",#REF!)</definedName>
    <definedName name="ORÇAMENTO.SumOUTROSMANUAL" localSheetId="8" hidden="1">SUMIF(#REF!,"OU",#REF!)</definedName>
    <definedName name="ORÇAMENTO.SumOUTROSMANUAL" hidden="1">SUMIF(#REF!,"OU",#REF!)</definedName>
    <definedName name="ORÇAMENTO.SumREPASSEMANUAL" localSheetId="10" hidden="1">ORÇAMENTO.SumINVMANUAL-ORÇAMENTO.SumCPMANUAL-ORÇAMENTO.SumOUTROSMANUAL</definedName>
    <definedName name="ORÇAMENTO.SumREPASSEMANUAL" localSheetId="8" hidden="1">'BDI_EDIFICACOES_20,50%_SEM'!ORÇAMENTO.SumINVMANUAL-'BDI_EDIFICACOES_20,50%_SEM'!ORÇAMENTO.SumCPMANUAL-'BDI_EDIFICACOES_20,50%_SEM'!ORÇAMENTO.SumOUTROSMANUAL</definedName>
    <definedName name="ORÇAMENTO.SumREPASSEMANUAL" localSheetId="11" hidden="1">ORÇAMENTO.SumINVMANUAL-ORÇAMENTO.SumCPMANUAL-ORÇAMENTO.SumOUTROSMANUAL</definedName>
    <definedName name="ORÇAMENTO.SumREPASSEMANUAL" hidden="1">ORÇAMENTO.SumINVMANUAL-ORÇAMENTO.SumCPMANUAL-ORÇAMENTO.SumOUTROSMANUAL</definedName>
    <definedName name="ORÇAMENTO.Unidade" localSheetId="8" hidden="1">#REF!</definedName>
    <definedName name="ORÇAMENTO.Unidade" hidden="1">#REF!</definedName>
    <definedName name="Orçamento_Básico" localSheetId="8">#REF!</definedName>
    <definedName name="Orçamento_Básico" localSheetId="11">#REF!</definedName>
    <definedName name="Orçamento_Básico" localSheetId="6">#REF!</definedName>
    <definedName name="Orçamento_Básico">#REF!</definedName>
    <definedName name="ORÇAMENTO5156465" localSheetId="10">#REF!</definedName>
    <definedName name="ORÇAMENTO5156465" localSheetId="8">#REF!</definedName>
    <definedName name="ORÇAMENTO5156465" localSheetId="11">#REF!</definedName>
    <definedName name="ORÇAMENTO5156465" localSheetId="9">#REF!</definedName>
    <definedName name="ORÇAMENTO5156465" localSheetId="6">#REF!</definedName>
    <definedName name="ORÇAMENTO5156465">#REF!</definedName>
    <definedName name="OrçamentoTotal" localSheetId="8">#REF!</definedName>
    <definedName name="OrçamentoTotal" localSheetId="11">#REF!</definedName>
    <definedName name="OrçamentoTotal" localSheetId="6">#REF!</definedName>
    <definedName name="OrçamentoTotal">#REF!</definedName>
    <definedName name="orçamrest" localSheetId="8">#REF!</definedName>
    <definedName name="orçamrest" localSheetId="11">#REF!</definedName>
    <definedName name="orçamrest" localSheetId="6">#REF!</definedName>
    <definedName name="orçamrest">#REF!</definedName>
    <definedName name="orçamrestt" localSheetId="8">#REF!</definedName>
    <definedName name="orçamrestt" localSheetId="11">#REF!</definedName>
    <definedName name="orçamrestt" localSheetId="6">#REF!</definedName>
    <definedName name="orçamrestt">#REF!</definedName>
    <definedName name="orcrig" localSheetId="8">#REF!</definedName>
    <definedName name="orcrig" localSheetId="11">#REF!</definedName>
    <definedName name="orcrig" localSheetId="6">#REF!</definedName>
    <definedName name="orcrig">#REF!</definedName>
    <definedName name="ORDEM" localSheetId="8">#REF!</definedName>
    <definedName name="ORDEM" localSheetId="11">#REF!</definedName>
    <definedName name="ORDEM" localSheetId="6">#REF!</definedName>
    <definedName name="ORDEM">#REF!</definedName>
    <definedName name="Origem" localSheetId="8">#REF!</definedName>
    <definedName name="Origem" localSheetId="11">#REF!</definedName>
    <definedName name="Origem" localSheetId="6">#REF!</definedName>
    <definedName name="Origem">#REF!</definedName>
    <definedName name="ORLANDO" localSheetId="8">#REF!</definedName>
    <definedName name="ORLANDO" localSheetId="11">#REF!</definedName>
    <definedName name="ORLANDO" localSheetId="6">#REF!</definedName>
    <definedName name="ORLANDO">#REF!</definedName>
    <definedName name="orrlando" localSheetId="8">#REF!</definedName>
    <definedName name="orrlando" localSheetId="11">#REF!</definedName>
    <definedName name="orrlando" localSheetId="6">#REF!</definedName>
    <definedName name="orrlando">#REF!</definedName>
    <definedName name="OUTA" localSheetId="8">#REF!</definedName>
    <definedName name="OUTA" localSheetId="11">#REF!</definedName>
    <definedName name="OUTA" localSheetId="6">#REF!</definedName>
    <definedName name="OUTA">#REF!</definedName>
    <definedName name="OUTR" localSheetId="8">#REF!</definedName>
    <definedName name="OUTR" localSheetId="11">#REF!</definedName>
    <definedName name="OUTR" localSheetId="6">#REF!</definedName>
    <definedName name="OUTR">#REF!</definedName>
    <definedName name="OUTUBRO" localSheetId="8">#REF!</definedName>
    <definedName name="OUTUBRO" localSheetId="11">#REF!</definedName>
    <definedName name="OUTUBRO" localSheetId="6">#REF!</definedName>
    <definedName name="OUTUBRO">#REF!</definedName>
    <definedName name="OUTUBRO_10" localSheetId="8">#REF!</definedName>
    <definedName name="OUTUBRO_10" localSheetId="11">#REF!</definedName>
    <definedName name="OUTUBRO_10" localSheetId="6">#REF!</definedName>
    <definedName name="OUTUBRO_10">#REF!</definedName>
    <definedName name="OUTUBRO_11" localSheetId="8">#REF!</definedName>
    <definedName name="OUTUBRO_11" localSheetId="11">#REF!</definedName>
    <definedName name="OUTUBRO_11" localSheetId="6">#REF!</definedName>
    <definedName name="OUTUBRO_11">#REF!</definedName>
    <definedName name="OUTUBRO_12" localSheetId="8">#REF!</definedName>
    <definedName name="OUTUBRO_12" localSheetId="11">#REF!</definedName>
    <definedName name="OUTUBRO_12" localSheetId="6">#REF!</definedName>
    <definedName name="OUTUBRO_12">#REF!</definedName>
    <definedName name="OUTUBRO_13" localSheetId="8">#REF!</definedName>
    <definedName name="OUTUBRO_13" localSheetId="11">#REF!</definedName>
    <definedName name="OUTUBRO_13" localSheetId="6">#REF!</definedName>
    <definedName name="OUTUBRO_13">#REF!</definedName>
    <definedName name="OUTUBRO_14" localSheetId="8">#REF!</definedName>
    <definedName name="OUTUBRO_14" localSheetId="11">#REF!</definedName>
    <definedName name="OUTUBRO_14" localSheetId="6">#REF!</definedName>
    <definedName name="OUTUBRO_14">#REF!</definedName>
    <definedName name="OUTUBRO_15" localSheetId="8">#REF!</definedName>
    <definedName name="OUTUBRO_15" localSheetId="11">#REF!</definedName>
    <definedName name="OUTUBRO_15" localSheetId="6">#REF!</definedName>
    <definedName name="OUTUBRO_15">#REF!</definedName>
    <definedName name="OUTUBRO_16" localSheetId="8">#REF!</definedName>
    <definedName name="OUTUBRO_16" localSheetId="11">#REF!</definedName>
    <definedName name="OUTUBRO_16" localSheetId="6">#REF!</definedName>
    <definedName name="OUTUBRO_16">#REF!</definedName>
    <definedName name="OUTUBRO_17" localSheetId="8">#REF!</definedName>
    <definedName name="OUTUBRO_17" localSheetId="11">#REF!</definedName>
    <definedName name="OUTUBRO_17" localSheetId="6">#REF!</definedName>
    <definedName name="OUTUBRO_17">#REF!</definedName>
    <definedName name="OUTUBRO_18" localSheetId="8">#REF!</definedName>
    <definedName name="OUTUBRO_18" localSheetId="11">#REF!</definedName>
    <definedName name="OUTUBRO_18" localSheetId="6">#REF!</definedName>
    <definedName name="OUTUBRO_18">#REF!</definedName>
    <definedName name="OUTUBRO_2" localSheetId="8">#REF!</definedName>
    <definedName name="OUTUBRO_2" localSheetId="11">#REF!</definedName>
    <definedName name="OUTUBRO_2" localSheetId="6">#REF!</definedName>
    <definedName name="OUTUBRO_2">#REF!</definedName>
    <definedName name="OUTUBRO_5" localSheetId="8">#REF!</definedName>
    <definedName name="OUTUBRO_5" localSheetId="11">#REF!</definedName>
    <definedName name="OUTUBRO_5" localSheetId="6">#REF!</definedName>
    <definedName name="OUTUBRO_5">#REF!</definedName>
    <definedName name="OUTUBRO_6" localSheetId="8">#REF!</definedName>
    <definedName name="OUTUBRO_6" localSheetId="11">#REF!</definedName>
    <definedName name="OUTUBRO_6" localSheetId="6">#REF!</definedName>
    <definedName name="OUTUBRO_6">#REF!</definedName>
    <definedName name="OUTUBRO_7" localSheetId="8">#REF!</definedName>
    <definedName name="OUTUBRO_7" localSheetId="11">#REF!</definedName>
    <definedName name="OUTUBRO_7" localSheetId="6">#REF!</definedName>
    <definedName name="OUTUBRO_7">#REF!</definedName>
    <definedName name="OUTUBRO_8" localSheetId="8">#REF!</definedName>
    <definedName name="OUTUBRO_8" localSheetId="11">#REF!</definedName>
    <definedName name="OUTUBRO_8" localSheetId="6">#REF!</definedName>
    <definedName name="OUTUBRO_8">#REF!</definedName>
    <definedName name="OUTUBRO_9" localSheetId="8">#REF!</definedName>
    <definedName name="OUTUBRO_9" localSheetId="11">#REF!</definedName>
    <definedName name="OUTUBRO_9" localSheetId="6">#REF!</definedName>
    <definedName name="OUTUBRO_9">#REF!</definedName>
    <definedName name="OVER_FINAN" localSheetId="8">#REF!</definedName>
    <definedName name="OVER_FINAN" localSheetId="11">#REF!</definedName>
    <definedName name="OVER_FINAN" localSheetId="6">#REF!</definedName>
    <definedName name="OVER_FINAN">#REF!</definedName>
    <definedName name="p" localSheetId="8">#REF!</definedName>
    <definedName name="p" localSheetId="11">#REF!</definedName>
    <definedName name="p" localSheetId="6">#REF!</definedName>
    <definedName name="p">#REF!</definedName>
    <definedName name="P.Aparente" localSheetId="8">#REF!</definedName>
    <definedName name="P.Aparente" localSheetId="11">#REF!</definedName>
    <definedName name="P.Aparente" localSheetId="6">#REF!</definedName>
    <definedName name="P.Aparente">#REF!</definedName>
    <definedName name="P.Reatia" localSheetId="8">#REF!</definedName>
    <definedName name="P.Reatia" localSheetId="11">#REF!</definedName>
    <definedName name="P.Reatia" localSheetId="6">#REF!</definedName>
    <definedName name="P.Reatia">#REF!</definedName>
    <definedName name="P_Rep" localSheetId="8">#REF!</definedName>
    <definedName name="P_Rep" localSheetId="11">#REF!</definedName>
    <definedName name="P_Rep" localSheetId="6">#REF!</definedName>
    <definedName name="P_Rep">#REF!</definedName>
    <definedName name="PACAP20MBQ" localSheetId="8">#REF!</definedName>
    <definedName name="PACAP20MBQ" localSheetId="11">#REF!</definedName>
    <definedName name="PACAP20MBQ" localSheetId="6">#REF!</definedName>
    <definedName name="PACAP20MBQ">#REF!</definedName>
    <definedName name="PACM30IMP" localSheetId="8">#REF!</definedName>
    <definedName name="PACM30IMP" localSheetId="11">#REF!</definedName>
    <definedName name="PACM30IMP" localSheetId="6">#REF!</definedName>
    <definedName name="PACM30IMP">#REF!</definedName>
    <definedName name="PACM30RP" localSheetId="8">#REF!</definedName>
    <definedName name="PACM30RP" localSheetId="11">#REF!</definedName>
    <definedName name="PACM30RP" localSheetId="6">#REF!</definedName>
    <definedName name="PACM30RP">#REF!</definedName>
    <definedName name="PACM30TB" localSheetId="8">#REF!</definedName>
    <definedName name="PACM30TB" localSheetId="11">#REF!</definedName>
    <definedName name="PACM30TB" localSheetId="6">#REF!</definedName>
    <definedName name="PACM30TB">#REF!</definedName>
    <definedName name="PAEMULCS" localSheetId="8">#REF!</definedName>
    <definedName name="PAEMULCS" localSheetId="11">#REF!</definedName>
    <definedName name="PAEMULCS" localSheetId="6">#REF!</definedName>
    <definedName name="PAEMULCS">#REF!</definedName>
    <definedName name="PAEMULTSD" localSheetId="8">#REF!</definedName>
    <definedName name="PAEMULTSD" localSheetId="11">#REF!</definedName>
    <definedName name="PAEMULTSD" localSheetId="6">#REF!</definedName>
    <definedName name="PAEMULTSD">#REF!</definedName>
    <definedName name="PAEMULTSS" localSheetId="8">#REF!</definedName>
    <definedName name="PAEMULTSS" localSheetId="11">#REF!</definedName>
    <definedName name="PAEMULTSS" localSheetId="6">#REF!</definedName>
    <definedName name="PAEMULTSS">#REF!</definedName>
    <definedName name="PANTANAL" localSheetId="8">#REF!</definedName>
    <definedName name="PANTANAL" localSheetId="11">#REF!</definedName>
    <definedName name="PANTANAL" localSheetId="6">#REF!</definedName>
    <definedName name="PANTANAL">#REF!</definedName>
    <definedName name="PARA" localSheetId="8">#REF!</definedName>
    <definedName name="PARA" localSheetId="11">#REF!</definedName>
    <definedName name="PARA" localSheetId="6">#REF!</definedName>
    <definedName name="PARA">#REF!</definedName>
    <definedName name="parametros" localSheetId="8">#REF!</definedName>
    <definedName name="parametros" localSheetId="11">#REF!</definedName>
    <definedName name="parametros" localSheetId="6">#REF!</definedName>
    <definedName name="parametros">#REF!</definedName>
    <definedName name="parametross" localSheetId="8">#REF!</definedName>
    <definedName name="parametross" localSheetId="11">#REF!</definedName>
    <definedName name="parametross" localSheetId="6">#REF!</definedName>
    <definedName name="parametross">#REF!</definedName>
    <definedName name="Parcial" localSheetId="8">#REF!</definedName>
    <definedName name="Parcial" localSheetId="11">#REF!</definedName>
    <definedName name="Parcial" localSheetId="6">#REF!</definedName>
    <definedName name="Parcial">#REF!</definedName>
    <definedName name="PARG" localSheetId="8">#REF!</definedName>
    <definedName name="PARG" localSheetId="11">#REF!</definedName>
    <definedName name="PARG" localSheetId="6">#REF!</definedName>
    <definedName name="PARG">#REF!</definedName>
    <definedName name="PARL1CLAMAG" localSheetId="8">#REF!</definedName>
    <definedName name="PARL1CLAMAG" localSheetId="11">#REF!</definedName>
    <definedName name="PARL1CLAMAG" localSheetId="6">#REF!</definedName>
    <definedName name="PARL1CLAMAG">#REF!</definedName>
    <definedName name="PARL1CMBF" localSheetId="8">#REF!</definedName>
    <definedName name="PARL1CMBF" localSheetId="11">#REF!</definedName>
    <definedName name="PARL1CMBF" localSheetId="6">#REF!</definedName>
    <definedName name="PARL1CMBF">#REF!</definedName>
    <definedName name="PARR1CPL" localSheetId="8">#REF!</definedName>
    <definedName name="PARR1CPL" localSheetId="11">#REF!</definedName>
    <definedName name="PARR1CPL" localSheetId="6">#REF!</definedName>
    <definedName name="PARR1CPL">#REF!</definedName>
    <definedName name="PARR1CST" localSheetId="8">#REF!</definedName>
    <definedName name="PARR1CST" localSheetId="11">#REF!</definedName>
    <definedName name="PARR1CST" localSheetId="6">#REF!</definedName>
    <definedName name="PARR1CST">#REF!</definedName>
    <definedName name="pass" localSheetId="8">#REF!</definedName>
    <definedName name="pass" localSheetId="11">#REF!</definedName>
    <definedName name="pass" localSheetId="6">#REF!</definedName>
    <definedName name="pass">#REF!</definedName>
    <definedName name="PassaExtenso" localSheetId="8">#REF!</definedName>
    <definedName name="PassaExtenso" localSheetId="11">#REF!</definedName>
    <definedName name="PassaExtenso" localSheetId="6">#REF!</definedName>
    <definedName name="PassaExtenso">#REF!</definedName>
    <definedName name="PassaExtenso_10" localSheetId="8">#REF!</definedName>
    <definedName name="PassaExtenso_10" localSheetId="11">#REF!</definedName>
    <definedName name="PassaExtenso_10" localSheetId="6">#REF!</definedName>
    <definedName name="PassaExtenso_10">#REF!</definedName>
    <definedName name="PassaExtenso_11" localSheetId="8">#REF!</definedName>
    <definedName name="PassaExtenso_11" localSheetId="11">#REF!</definedName>
    <definedName name="PassaExtenso_11" localSheetId="6">#REF!</definedName>
    <definedName name="PassaExtenso_11">#REF!</definedName>
    <definedName name="PassaExtenso_12" localSheetId="8">#REF!</definedName>
    <definedName name="PassaExtenso_12" localSheetId="11">#REF!</definedName>
    <definedName name="PassaExtenso_12" localSheetId="6">#REF!</definedName>
    <definedName name="PassaExtenso_12">#REF!</definedName>
    <definedName name="PassaExtenso_13" localSheetId="8">#REF!</definedName>
    <definedName name="PassaExtenso_13" localSheetId="11">#REF!</definedName>
    <definedName name="PassaExtenso_13" localSheetId="6">#REF!</definedName>
    <definedName name="PassaExtenso_13">#REF!</definedName>
    <definedName name="PassaExtenso_14" localSheetId="8">#REF!</definedName>
    <definedName name="PassaExtenso_14" localSheetId="11">#REF!</definedName>
    <definedName name="PassaExtenso_14" localSheetId="6">#REF!</definedName>
    <definedName name="PassaExtenso_14">#REF!</definedName>
    <definedName name="PassaExtenso_15" localSheetId="8">#REF!</definedName>
    <definedName name="PassaExtenso_15" localSheetId="11">#REF!</definedName>
    <definedName name="PassaExtenso_15" localSheetId="6">#REF!</definedName>
    <definedName name="PassaExtenso_15">#REF!</definedName>
    <definedName name="PassaExtenso_16" localSheetId="8">#REF!</definedName>
    <definedName name="PassaExtenso_16" localSheetId="11">#REF!</definedName>
    <definedName name="PassaExtenso_16" localSheetId="6">#REF!</definedName>
    <definedName name="PassaExtenso_16">#REF!</definedName>
    <definedName name="PassaExtenso_17" localSheetId="8">#REF!</definedName>
    <definedName name="PassaExtenso_17" localSheetId="11">#REF!</definedName>
    <definedName name="PassaExtenso_17" localSheetId="6">#REF!</definedName>
    <definedName name="PassaExtenso_17">#REF!</definedName>
    <definedName name="PassaExtenso_18" localSheetId="8">#REF!</definedName>
    <definedName name="PassaExtenso_18" localSheetId="11">#REF!</definedName>
    <definedName name="PassaExtenso_18" localSheetId="6">#REF!</definedName>
    <definedName name="PassaExtenso_18">#REF!</definedName>
    <definedName name="PassaExtenso_19" localSheetId="8">#REF!</definedName>
    <definedName name="PassaExtenso_19" localSheetId="11">#REF!</definedName>
    <definedName name="PassaExtenso_19" localSheetId="6">#REF!</definedName>
    <definedName name="PassaExtenso_19">#REF!</definedName>
    <definedName name="PassaExtenso_21" localSheetId="8">#REF!</definedName>
    <definedName name="PassaExtenso_21" localSheetId="11">#REF!</definedName>
    <definedName name="PassaExtenso_21" localSheetId="6">#REF!</definedName>
    <definedName name="PassaExtenso_21">#REF!</definedName>
    <definedName name="PassaExtenso_21_11" localSheetId="8">#REF!</definedName>
    <definedName name="PassaExtenso_21_11" localSheetId="11">#REF!</definedName>
    <definedName name="PassaExtenso_21_11" localSheetId="6">#REF!</definedName>
    <definedName name="PassaExtenso_21_11">#REF!</definedName>
    <definedName name="PassaExtenso_21_13" localSheetId="8">#REF!</definedName>
    <definedName name="PassaExtenso_21_13" localSheetId="11">#REF!</definedName>
    <definedName name="PassaExtenso_21_13" localSheetId="6">#REF!</definedName>
    <definedName name="PassaExtenso_21_13">#REF!</definedName>
    <definedName name="PassaExtenso_21_19" localSheetId="8">#REF!</definedName>
    <definedName name="PassaExtenso_21_19" localSheetId="11">#REF!</definedName>
    <definedName name="PassaExtenso_21_19" localSheetId="6">#REF!</definedName>
    <definedName name="PassaExtenso_21_19">#REF!</definedName>
    <definedName name="PassaExtenso_21_2" localSheetId="8">#REF!</definedName>
    <definedName name="PassaExtenso_21_2" localSheetId="11">#REF!</definedName>
    <definedName name="PassaExtenso_21_2" localSheetId="6">#REF!</definedName>
    <definedName name="PassaExtenso_21_2">#REF!</definedName>
    <definedName name="PassaExtenso_21_3" localSheetId="8">#REF!</definedName>
    <definedName name="PassaExtenso_21_3" localSheetId="11">#REF!</definedName>
    <definedName name="PassaExtenso_21_3" localSheetId="6">#REF!</definedName>
    <definedName name="PassaExtenso_21_3">#REF!</definedName>
    <definedName name="PassaExtenso_21_4" localSheetId="8">#REF!</definedName>
    <definedName name="PassaExtenso_21_4" localSheetId="11">#REF!</definedName>
    <definedName name="PassaExtenso_21_4" localSheetId="6">#REF!</definedName>
    <definedName name="PassaExtenso_21_4">#REF!</definedName>
    <definedName name="PassaExtenso_21_4_19" localSheetId="8">#REF!</definedName>
    <definedName name="PassaExtenso_21_4_19" localSheetId="11">#REF!</definedName>
    <definedName name="PassaExtenso_21_4_19" localSheetId="6">#REF!</definedName>
    <definedName name="PassaExtenso_21_4_19">#REF!</definedName>
    <definedName name="PassaExtenso_21_7" localSheetId="8">#REF!</definedName>
    <definedName name="PassaExtenso_21_7" localSheetId="11">#REF!</definedName>
    <definedName name="PassaExtenso_21_7" localSheetId="6">#REF!</definedName>
    <definedName name="PassaExtenso_21_7">#REF!</definedName>
    <definedName name="PassaExtenso_25" localSheetId="8">#REF!</definedName>
    <definedName name="PassaExtenso_25" localSheetId="11">#REF!</definedName>
    <definedName name="PassaExtenso_25" localSheetId="6">#REF!</definedName>
    <definedName name="PassaExtenso_25">#REF!</definedName>
    <definedName name="PassaExtenso_25_11" localSheetId="8">#REF!</definedName>
    <definedName name="PassaExtenso_25_11" localSheetId="11">#REF!</definedName>
    <definedName name="PassaExtenso_25_11" localSheetId="6">#REF!</definedName>
    <definedName name="PassaExtenso_25_11">#REF!</definedName>
    <definedName name="PassaExtenso_25_13" localSheetId="8">#REF!</definedName>
    <definedName name="PassaExtenso_25_13" localSheetId="11">#REF!</definedName>
    <definedName name="PassaExtenso_25_13" localSheetId="6">#REF!</definedName>
    <definedName name="PassaExtenso_25_13">#REF!</definedName>
    <definedName name="PassaExtenso_25_19" localSheetId="8">#REF!</definedName>
    <definedName name="PassaExtenso_25_19" localSheetId="11">#REF!</definedName>
    <definedName name="PassaExtenso_25_19" localSheetId="6">#REF!</definedName>
    <definedName name="PassaExtenso_25_19">#REF!</definedName>
    <definedName name="PassaExtenso_25_2" localSheetId="8">#REF!</definedName>
    <definedName name="PassaExtenso_25_2" localSheetId="11">#REF!</definedName>
    <definedName name="PassaExtenso_25_2" localSheetId="6">#REF!</definedName>
    <definedName name="PassaExtenso_25_2">#REF!</definedName>
    <definedName name="PassaExtenso_25_3" localSheetId="8">#REF!</definedName>
    <definedName name="PassaExtenso_25_3" localSheetId="11">#REF!</definedName>
    <definedName name="PassaExtenso_25_3" localSheetId="6">#REF!</definedName>
    <definedName name="PassaExtenso_25_3">#REF!</definedName>
    <definedName name="PassaExtenso_25_4" localSheetId="8">#REF!</definedName>
    <definedName name="PassaExtenso_25_4" localSheetId="11">#REF!</definedName>
    <definedName name="PassaExtenso_25_4" localSheetId="6">#REF!</definedName>
    <definedName name="PassaExtenso_25_4">#REF!</definedName>
    <definedName name="PassaExtenso_25_4_19" localSheetId="8">#REF!</definedName>
    <definedName name="PassaExtenso_25_4_19" localSheetId="11">#REF!</definedName>
    <definedName name="PassaExtenso_25_4_19" localSheetId="6">#REF!</definedName>
    <definedName name="PassaExtenso_25_4_19">#REF!</definedName>
    <definedName name="PassaExtenso_25_7" localSheetId="8">#REF!</definedName>
    <definedName name="PassaExtenso_25_7" localSheetId="11">#REF!</definedName>
    <definedName name="PassaExtenso_25_7" localSheetId="6">#REF!</definedName>
    <definedName name="PassaExtenso_25_7">#REF!</definedName>
    <definedName name="PassaExtenso_34" localSheetId="8">#REF!</definedName>
    <definedName name="PassaExtenso_34" localSheetId="11">#REF!</definedName>
    <definedName name="PassaExtenso_34" localSheetId="6">#REF!</definedName>
    <definedName name="PassaExtenso_34">#REF!</definedName>
    <definedName name="PassaExtenso_34_11" localSheetId="8">#REF!</definedName>
    <definedName name="PassaExtenso_34_11" localSheetId="11">#REF!</definedName>
    <definedName name="PassaExtenso_34_11" localSheetId="6">#REF!</definedName>
    <definedName name="PassaExtenso_34_11">#REF!</definedName>
    <definedName name="PassaExtenso_34_13" localSheetId="8">#REF!</definedName>
    <definedName name="PassaExtenso_34_13" localSheetId="11">#REF!</definedName>
    <definedName name="PassaExtenso_34_13" localSheetId="6">#REF!</definedName>
    <definedName name="PassaExtenso_34_13">#REF!</definedName>
    <definedName name="PassaExtenso_34_19" localSheetId="8">#REF!</definedName>
    <definedName name="PassaExtenso_34_19" localSheetId="11">#REF!</definedName>
    <definedName name="PassaExtenso_34_19" localSheetId="6">#REF!</definedName>
    <definedName name="PassaExtenso_34_19">#REF!</definedName>
    <definedName name="PassaExtenso_34_2" localSheetId="8">#REF!</definedName>
    <definedName name="PassaExtenso_34_2" localSheetId="11">#REF!</definedName>
    <definedName name="PassaExtenso_34_2" localSheetId="6">#REF!</definedName>
    <definedName name="PassaExtenso_34_2">#REF!</definedName>
    <definedName name="PassaExtenso_34_3" localSheetId="8">#REF!</definedName>
    <definedName name="PassaExtenso_34_3" localSheetId="11">#REF!</definedName>
    <definedName name="PassaExtenso_34_3" localSheetId="6">#REF!</definedName>
    <definedName name="PassaExtenso_34_3">#REF!</definedName>
    <definedName name="PassaExtenso_34_4" localSheetId="8">#REF!</definedName>
    <definedName name="PassaExtenso_34_4" localSheetId="11">#REF!</definedName>
    <definedName name="PassaExtenso_34_4" localSheetId="6">#REF!</definedName>
    <definedName name="PassaExtenso_34_4">#REF!</definedName>
    <definedName name="PassaExtenso_34_4_19" localSheetId="8">#REF!</definedName>
    <definedName name="PassaExtenso_34_4_19" localSheetId="11">#REF!</definedName>
    <definedName name="PassaExtenso_34_4_19" localSheetId="6">#REF!</definedName>
    <definedName name="PassaExtenso_34_4_19">#REF!</definedName>
    <definedName name="PassaExtenso_34_7" localSheetId="8">#REF!</definedName>
    <definedName name="PassaExtenso_34_7" localSheetId="11">#REF!</definedName>
    <definedName name="PassaExtenso_34_7" localSheetId="6">#REF!</definedName>
    <definedName name="PassaExtenso_34_7">#REF!</definedName>
    <definedName name="PassaExtenso_38" localSheetId="8">#REF!</definedName>
    <definedName name="PassaExtenso_38" localSheetId="11">#REF!</definedName>
    <definedName name="PassaExtenso_38" localSheetId="6">#REF!</definedName>
    <definedName name="PassaExtenso_38">#REF!</definedName>
    <definedName name="PassaExtenso_38_11" localSheetId="8">#REF!</definedName>
    <definedName name="PassaExtenso_38_11" localSheetId="11">#REF!</definedName>
    <definedName name="PassaExtenso_38_11" localSheetId="6">#REF!</definedName>
    <definedName name="PassaExtenso_38_11">#REF!</definedName>
    <definedName name="PassaExtenso_38_13" localSheetId="8">#REF!</definedName>
    <definedName name="PassaExtenso_38_13" localSheetId="11">#REF!</definedName>
    <definedName name="PassaExtenso_38_13" localSheetId="6">#REF!</definedName>
    <definedName name="PassaExtenso_38_13">#REF!</definedName>
    <definedName name="PassaExtenso_38_19" localSheetId="8">#REF!</definedName>
    <definedName name="PassaExtenso_38_19" localSheetId="11">#REF!</definedName>
    <definedName name="PassaExtenso_38_19" localSheetId="6">#REF!</definedName>
    <definedName name="PassaExtenso_38_19">#REF!</definedName>
    <definedName name="PassaExtenso_38_2" localSheetId="8">#REF!</definedName>
    <definedName name="PassaExtenso_38_2" localSheetId="11">#REF!</definedName>
    <definedName name="PassaExtenso_38_2" localSheetId="6">#REF!</definedName>
    <definedName name="PassaExtenso_38_2">#REF!</definedName>
    <definedName name="PassaExtenso_38_3" localSheetId="8">#REF!</definedName>
    <definedName name="PassaExtenso_38_3" localSheetId="11">#REF!</definedName>
    <definedName name="PassaExtenso_38_3" localSheetId="6">#REF!</definedName>
    <definedName name="PassaExtenso_38_3">#REF!</definedName>
    <definedName name="PassaExtenso_38_4" localSheetId="8">#REF!</definedName>
    <definedName name="PassaExtenso_38_4" localSheetId="11">#REF!</definedName>
    <definedName name="PassaExtenso_38_4" localSheetId="6">#REF!</definedName>
    <definedName name="PassaExtenso_38_4">#REF!</definedName>
    <definedName name="PassaExtenso_38_4_19" localSheetId="8">#REF!</definedName>
    <definedName name="PassaExtenso_38_4_19" localSheetId="11">#REF!</definedName>
    <definedName name="PassaExtenso_38_4_19" localSheetId="6">#REF!</definedName>
    <definedName name="PassaExtenso_38_4_19">#REF!</definedName>
    <definedName name="PassaExtenso_38_7" localSheetId="8">#REF!</definedName>
    <definedName name="PassaExtenso_38_7" localSheetId="11">#REF!</definedName>
    <definedName name="PassaExtenso_38_7" localSheetId="6">#REF!</definedName>
    <definedName name="PassaExtenso_38_7">#REF!</definedName>
    <definedName name="PassaExtenso_5" localSheetId="8">#REF!</definedName>
    <definedName name="PassaExtenso_5" localSheetId="11">#REF!</definedName>
    <definedName name="PassaExtenso_5" localSheetId="6">#REF!</definedName>
    <definedName name="PassaExtenso_5">#REF!</definedName>
    <definedName name="PassaExtenso_6" localSheetId="8">#REF!</definedName>
    <definedName name="PassaExtenso_6" localSheetId="11">#REF!</definedName>
    <definedName name="PassaExtenso_6" localSheetId="6">#REF!</definedName>
    <definedName name="PassaExtenso_6">#REF!</definedName>
    <definedName name="PassaExtenso_7" localSheetId="8">#REF!</definedName>
    <definedName name="PassaExtenso_7" localSheetId="11">#REF!</definedName>
    <definedName name="PassaExtenso_7" localSheetId="6">#REF!</definedName>
    <definedName name="PassaExtenso_7">#REF!</definedName>
    <definedName name="PassaExtenso_8" localSheetId="8">#REF!</definedName>
    <definedName name="PassaExtenso_8" localSheetId="11">#REF!</definedName>
    <definedName name="PassaExtenso_8" localSheetId="6">#REF!</definedName>
    <definedName name="PassaExtenso_8">#REF!</definedName>
    <definedName name="PassaExtenso_9" localSheetId="8">#REF!</definedName>
    <definedName name="PassaExtenso_9" localSheetId="11">#REF!</definedName>
    <definedName name="PassaExtenso_9" localSheetId="6">#REF!</definedName>
    <definedName name="PassaExtenso_9">#REF!</definedName>
    <definedName name="PASSAGEIROS" localSheetId="8">#REF!</definedName>
    <definedName name="PASSAGEIROS" localSheetId="11">#REF!</definedName>
    <definedName name="PASSAGEIROS" localSheetId="6">#REF!</definedName>
    <definedName name="PASSAGEIROS">#REF!</definedName>
    <definedName name="Páteocoberto" localSheetId="8">#REF!</definedName>
    <definedName name="Páteocoberto" localSheetId="11">#REF!</definedName>
    <definedName name="Páteocoberto" localSheetId="6">#REF!</definedName>
    <definedName name="Páteocoberto">#REF!</definedName>
    <definedName name="pativar" localSheetId="8">#REF!</definedName>
    <definedName name="pativar" localSheetId="11">#REF!</definedName>
    <definedName name="pativar" localSheetId="6">#REF!</definedName>
    <definedName name="pativar">#REF!</definedName>
    <definedName name="pato" localSheetId="8">#REF!</definedName>
    <definedName name="pato" localSheetId="11">#REF!</definedName>
    <definedName name="pato" localSheetId="6">#REF!</definedName>
    <definedName name="pato">#REF!</definedName>
    <definedName name="PAULO" localSheetId="8">#REF!</definedName>
    <definedName name="PAULO" localSheetId="11">#REF!</definedName>
    <definedName name="PAULO" localSheetId="6">#REF!</definedName>
    <definedName name="PAULO">#REF!</definedName>
    <definedName name="PAUTO" localSheetId="8">#REF!</definedName>
    <definedName name="PAUTO" localSheetId="11">#REF!</definedName>
    <definedName name="PAUTO" localSheetId="6">#REF!</definedName>
    <definedName name="PAUTO">#REF!</definedName>
    <definedName name="pav" localSheetId="8">#REF!</definedName>
    <definedName name="pav" localSheetId="11">#REF!</definedName>
    <definedName name="pav" localSheetId="6">#REF!</definedName>
    <definedName name="pav">#REF!</definedName>
    <definedName name="PAV_EMISS3_S" localSheetId="8">#REF!</definedName>
    <definedName name="PAV_EMISS3_S" localSheetId="11">#REF!</definedName>
    <definedName name="PAV_EMISS3_S" localSheetId="6">#REF!</definedName>
    <definedName name="PAV_EMISS3_S">#REF!</definedName>
    <definedName name="pavi" localSheetId="8">#REF!</definedName>
    <definedName name="pavi" localSheetId="11">#REF!</definedName>
    <definedName name="pavi" localSheetId="6">#REF!</definedName>
    <definedName name="pavi">#REF!</definedName>
    <definedName name="PAVIM_EMISS" localSheetId="8">#REF!</definedName>
    <definedName name="PAVIM_EMISS" localSheetId="11">#REF!</definedName>
    <definedName name="PAVIM_EMISS" localSheetId="6">#REF!</definedName>
    <definedName name="PAVIM_EMISS">#REF!</definedName>
    <definedName name="PAVIM_EMISS2" localSheetId="8">#REF!</definedName>
    <definedName name="PAVIM_EMISS2" localSheetId="11">#REF!</definedName>
    <definedName name="PAVIM_EMISS2" localSheetId="6">#REF!</definedName>
    <definedName name="PAVIM_EMISS2">#REF!</definedName>
    <definedName name="PAVIMENTAÇÃO" localSheetId="8">#REF!</definedName>
    <definedName name="PAVIMENTAÇÃO" localSheetId="11">#REF!</definedName>
    <definedName name="PAVIMENTAÇÃO" localSheetId="6">#REF!</definedName>
    <definedName name="PAVIMENTAÇÃO">#REF!</definedName>
    <definedName name="Pavimento" localSheetId="8">#REF!</definedName>
    <definedName name="Pavimento" localSheetId="11">#REF!</definedName>
    <definedName name="Pavimento" localSheetId="6">#REF!</definedName>
    <definedName name="Pavimento">#REF!</definedName>
    <definedName name="PCAI" localSheetId="8">#REF!</definedName>
    <definedName name="PCAI" localSheetId="11">#REF!</definedName>
    <definedName name="PCAI" localSheetId="6">#REF!</definedName>
    <definedName name="PCAI">#REF!</definedName>
    <definedName name="PCAP20" localSheetId="8">#REF!</definedName>
    <definedName name="PCAP20" localSheetId="11">#REF!</definedName>
    <definedName name="PCAP20" localSheetId="6">#REF!</definedName>
    <definedName name="PCAP20">#REF!</definedName>
    <definedName name="PCCARR" localSheetId="8">#REF!</definedName>
    <definedName name="PCCARR" localSheetId="11">#REF!</definedName>
    <definedName name="PCCARR" localSheetId="6">#REF!</definedName>
    <definedName name="PCCARR">#REF!</definedName>
    <definedName name="PCCP" localSheetId="8">#REF!</definedName>
    <definedName name="PCCP" localSheetId="11">#REF!</definedName>
    <definedName name="PCCP" localSheetId="6">#REF!</definedName>
    <definedName name="PCCP">#REF!</definedName>
    <definedName name="PCD" localSheetId="8">#REF!</definedName>
    <definedName name="PCD" localSheetId="11">#REF!</definedName>
    <definedName name="PCD" localSheetId="6">#REF!</definedName>
    <definedName name="PCD">#REF!</definedName>
    <definedName name="PCDF" localSheetId="8">#REF!</definedName>
    <definedName name="PCDF" localSheetId="11">#REF!</definedName>
    <definedName name="PCDF" localSheetId="6">#REF!</definedName>
    <definedName name="PCDF">#REF!</definedName>
    <definedName name="PCMN" localSheetId="8">#REF!</definedName>
    <definedName name="PCMN" localSheetId="11">#REF!</definedName>
    <definedName name="PCMN" localSheetId="6">#REF!</definedName>
    <definedName name="PCMN">#REF!</definedName>
    <definedName name="PCS" localSheetId="8">#REF!</definedName>
    <definedName name="PCS" localSheetId="11">#REF!</definedName>
    <definedName name="PCS" localSheetId="6">#REF!</definedName>
    <definedName name="PCS">#REF!</definedName>
    <definedName name="PCSA" localSheetId="8">#REF!</definedName>
    <definedName name="PCSA" localSheetId="11">#REF!</definedName>
    <definedName name="PCSA" localSheetId="6">#REF!</definedName>
    <definedName name="PCSA">#REF!</definedName>
    <definedName name="PCST" localSheetId="8">#REF!</definedName>
    <definedName name="PCST" localSheetId="11">#REF!</definedName>
    <definedName name="PCST" localSheetId="6">#REF!</definedName>
    <definedName name="PCST">#REF!</definedName>
    <definedName name="PDBU" localSheetId="8">#REF!</definedName>
    <definedName name="PDBU" localSheetId="11">#REF!</definedName>
    <definedName name="PDBU" localSheetId="6">#REF!</definedName>
    <definedName name="PDBU">#REF!</definedName>
    <definedName name="PDCA" localSheetId="8">#REF!</definedName>
    <definedName name="PDCA" localSheetId="11">#REF!</definedName>
    <definedName name="PDCA" localSheetId="6">#REF!</definedName>
    <definedName name="PDCA">#REF!</definedName>
    <definedName name="PEA" localSheetId="8">#REF!</definedName>
    <definedName name="PEA" localSheetId="11">#REF!</definedName>
    <definedName name="PEA" localSheetId="6">#REF!</definedName>
    <definedName name="PEA">#REF!</definedName>
    <definedName name="PEDREIRA" localSheetId="8">#REF!</definedName>
    <definedName name="PEDREIRA" localSheetId="11">#REF!</definedName>
    <definedName name="PEDREIRA" localSheetId="6">#REF!</definedName>
    <definedName name="PEDREIRA">#REF!</definedName>
    <definedName name="PEDREIRA_48" localSheetId="8">#REF!</definedName>
    <definedName name="PEDREIRA_48" localSheetId="11">#REF!</definedName>
    <definedName name="PEDREIRA_48" localSheetId="6">#REF!</definedName>
    <definedName name="PEDREIRA_48">#REF!</definedName>
    <definedName name="pEDRO" localSheetId="8">#REF!</definedName>
    <definedName name="pEDRO" localSheetId="11">#REF!</definedName>
    <definedName name="pEDRO" localSheetId="6">#REF!</definedName>
    <definedName name="pEDRO">#REF!</definedName>
    <definedName name="PEJ" localSheetId="8">#REF!</definedName>
    <definedName name="PEJ" localSheetId="11">#REF!</definedName>
    <definedName name="PEJ" localSheetId="6">#REF!</definedName>
    <definedName name="PEJ">#REF!</definedName>
    <definedName name="PEMN" localSheetId="8">#REF!</definedName>
    <definedName name="PEMN" localSheetId="11">#REF!</definedName>
    <definedName name="PEMN" localSheetId="6">#REF!</definedName>
    <definedName name="PEMN">#REF!</definedName>
    <definedName name="PEN" localSheetId="8">#REF!</definedName>
    <definedName name="PEN" localSheetId="11">#REF!</definedName>
    <definedName name="PEN" localSheetId="6">#REF!</definedName>
    <definedName name="PEN">#REF!</definedName>
    <definedName name="PERCAPITA" localSheetId="8">#REF!</definedName>
    <definedName name="PERCAPITA" localSheetId="11">#REF!</definedName>
    <definedName name="PERCAPITA" localSheetId="6">#REF!</definedName>
    <definedName name="PERCAPITA">#REF!</definedName>
    <definedName name="PercResid." localSheetId="8">#REF!</definedName>
    <definedName name="PercResid." localSheetId="11">#REF!</definedName>
    <definedName name="PercResid." localSheetId="6">#REF!</definedName>
    <definedName name="PercResid.">#REF!</definedName>
    <definedName name="PERIMETRO" localSheetId="8">#REF!</definedName>
    <definedName name="PERIMETRO" localSheetId="11">#REF!</definedName>
    <definedName name="PERIMETRO" localSheetId="6">#REF!</definedName>
    <definedName name="PERIMETRO">#REF!</definedName>
    <definedName name="periodoMediçao" localSheetId="10">INDEX(#REF!,mediçao)</definedName>
    <definedName name="periodoMediçao" localSheetId="8">INDEX(#REF!,'BDI_EDIFICACOES_20,50%_SEM'!mediçao)</definedName>
    <definedName name="periodoMediçao" localSheetId="11">INDEX(#REF!,COMP_ENCARGOS_SOCIAIS_SEM_D!mediçao)</definedName>
    <definedName name="periodoMediçao" localSheetId="9">INDEX(#REF!,mediçao)</definedName>
    <definedName name="periodoMediçao" localSheetId="6">INDEX('MC - CRECHE 10 SALAS RASA'!#REF!,'MC - CRECHE 10 SALAS RASA'!mediçao)</definedName>
    <definedName name="periodoMediçao">INDEX(#REF!,mediçao)</definedName>
    <definedName name="PERNANBUCO" localSheetId="8">#REF!</definedName>
    <definedName name="PERNANBUCO" localSheetId="11">#REF!</definedName>
    <definedName name="PERNANBUCO" localSheetId="6">#REF!</definedName>
    <definedName name="PERNANBUCO">#REF!</definedName>
    <definedName name="pesquisa" localSheetId="8">#REF!</definedName>
    <definedName name="pesquisa" localSheetId="11">#REF!</definedName>
    <definedName name="pesquisa" localSheetId="6">#REF!</definedName>
    <definedName name="pesquisa">#REF!</definedName>
    <definedName name="pesquisa_2" localSheetId="8">#REF!</definedName>
    <definedName name="pesquisa_2" localSheetId="11">#REF!</definedName>
    <definedName name="pesquisa_2" localSheetId="6">#REF!</definedName>
    <definedName name="pesquisa_2">#REF!</definedName>
    <definedName name="pesquisa_4" localSheetId="8">#REF!</definedName>
    <definedName name="pesquisa_4" localSheetId="11">#REF!</definedName>
    <definedName name="pesquisa_4" localSheetId="6">#REF!</definedName>
    <definedName name="pesquisa_4">#REF!</definedName>
    <definedName name="pesquisa1" localSheetId="8">#REF!</definedName>
    <definedName name="pesquisa1" localSheetId="11">#REF!</definedName>
    <definedName name="pesquisa1" localSheetId="6">#REF!</definedName>
    <definedName name="pesquisa1">#REF!</definedName>
    <definedName name="pesquisaa" localSheetId="8">#REF!</definedName>
    <definedName name="pesquisaa" localSheetId="11">#REF!</definedName>
    <definedName name="pesquisaa" localSheetId="6">#REF!</definedName>
    <definedName name="pesquisaa">#REF!</definedName>
    <definedName name="PESSO" localSheetId="8">#REF!</definedName>
    <definedName name="PESSO" localSheetId="11">#REF!</definedName>
    <definedName name="PESSO" localSheetId="6">#REF!</definedName>
    <definedName name="PESSO">#REF!</definedName>
    <definedName name="pessoal" localSheetId="8">#REF!</definedName>
    <definedName name="pessoal" localSheetId="11">#REF!</definedName>
    <definedName name="pessoal" localSheetId="6">#REF!</definedName>
    <definedName name="pessoal">#REF!</definedName>
    <definedName name="PG" localSheetId="8">#REF!</definedName>
    <definedName name="PG" localSheetId="11">#REF!</definedName>
    <definedName name="PG" localSheetId="6">#REF!</definedName>
    <definedName name="PG">#REF!</definedName>
    <definedName name="PGP" localSheetId="8">#REF!</definedName>
    <definedName name="PGP" localSheetId="11">#REF!</definedName>
    <definedName name="PGP" localSheetId="6">#REF!</definedName>
    <definedName name="PGP">#REF!</definedName>
    <definedName name="Pia_cozinha" localSheetId="8">#REF!</definedName>
    <definedName name="Pia_cozinha" localSheetId="11">#REF!</definedName>
    <definedName name="Pia_cozinha" localSheetId="6">#REF!</definedName>
    <definedName name="Pia_cozinha">#REF!</definedName>
    <definedName name="picole" localSheetId="8">#REF!</definedName>
    <definedName name="picole" localSheetId="11">#REF!</definedName>
    <definedName name="picole" localSheetId="6">#REF!</definedName>
    <definedName name="picole">#REF!</definedName>
    <definedName name="Pilar" localSheetId="8">#REF!</definedName>
    <definedName name="Pilar" localSheetId="11">#REF!</definedName>
    <definedName name="Pilar" localSheetId="6">#REF!</definedName>
    <definedName name="Pilar">#REF!</definedName>
    <definedName name="PILHA" localSheetId="8">#REF!</definedName>
    <definedName name="PILHA" localSheetId="11">#REF!</definedName>
    <definedName name="PILHA" localSheetId="6">#REF!</definedName>
    <definedName name="PILHA">#REF!</definedName>
    <definedName name="PINTLIG" localSheetId="8">#REF!</definedName>
    <definedName name="PINTLIG" localSheetId="11">#REF!</definedName>
    <definedName name="PINTLIG" localSheetId="6">#REF!</definedName>
    <definedName name="PINTLIG">#REF!</definedName>
    <definedName name="Pintura" localSheetId="8">#REF!</definedName>
    <definedName name="Pintura" localSheetId="11">#REF!</definedName>
    <definedName name="Pintura" localSheetId="6">#REF!</definedName>
    <definedName name="Pintura">#REF!</definedName>
    <definedName name="Pintura_cal" localSheetId="8">#REF!</definedName>
    <definedName name="Pintura_cal" localSheetId="11">#REF!</definedName>
    <definedName name="Pintura_cal" localSheetId="6">#REF!</definedName>
    <definedName name="Pintura_cal">#REF!</definedName>
    <definedName name="Pintura_óleo" localSheetId="8">#REF!</definedName>
    <definedName name="Pintura_óleo" localSheetId="11">#REF!</definedName>
    <definedName name="Pintura_óleo" localSheetId="6">#REF!</definedName>
    <definedName name="Pintura_óleo">#REF!</definedName>
    <definedName name="PINTURAS" localSheetId="8">#REF!</definedName>
    <definedName name="PINTURAS" localSheetId="11">#REF!</definedName>
    <definedName name="PINTURAS" localSheetId="6">#REF!</definedName>
    <definedName name="PINTURAS">#REF!</definedName>
    <definedName name="pipa" localSheetId="8">#REF!</definedName>
    <definedName name="pipa" localSheetId="11">#REF!</definedName>
    <definedName name="pipa" localSheetId="6">#REF!</definedName>
    <definedName name="pipa">#REF!</definedName>
    <definedName name="Piso_cimentado" localSheetId="8">#REF!</definedName>
    <definedName name="Piso_cimentado" localSheetId="11">#REF!</definedName>
    <definedName name="Piso_cimentado" localSheetId="6">#REF!</definedName>
    <definedName name="Piso_cimentado">#REF!</definedName>
    <definedName name="PISOSREVEST" localSheetId="8">#REF!</definedName>
    <definedName name="PISOSREVEST" localSheetId="11">#REF!</definedName>
    <definedName name="PISOSREVEST" localSheetId="6">#REF!</definedName>
    <definedName name="PISOSREVEST">#REF!</definedName>
    <definedName name="pk" localSheetId="8">#REF!</definedName>
    <definedName name="pk" localSheetId="11">#REF!</definedName>
    <definedName name="pk" localSheetId="6">#REF!</definedName>
    <definedName name="pk">#REF!</definedName>
    <definedName name="pk_10" localSheetId="8">#REF!</definedName>
    <definedName name="pk_10" localSheetId="11">#REF!</definedName>
    <definedName name="pk_10" localSheetId="6">#REF!</definedName>
    <definedName name="pk_10">#REF!</definedName>
    <definedName name="pk_11" localSheetId="8">#REF!</definedName>
    <definedName name="pk_11" localSheetId="11">#REF!</definedName>
    <definedName name="pk_11" localSheetId="6">#REF!</definedName>
    <definedName name="pk_11">#REF!</definedName>
    <definedName name="pk_12" localSheetId="8">#REF!</definedName>
    <definedName name="pk_12" localSheetId="11">#REF!</definedName>
    <definedName name="pk_12" localSheetId="6">#REF!</definedName>
    <definedName name="pk_12">#REF!</definedName>
    <definedName name="pk_13" localSheetId="8">#REF!</definedName>
    <definedName name="pk_13" localSheetId="11">#REF!</definedName>
    <definedName name="pk_13" localSheetId="6">#REF!</definedName>
    <definedName name="pk_13">#REF!</definedName>
    <definedName name="pk_14" localSheetId="8">#REF!</definedName>
    <definedName name="pk_14" localSheetId="11">#REF!</definedName>
    <definedName name="pk_14" localSheetId="6">#REF!</definedName>
    <definedName name="pk_14">#REF!</definedName>
    <definedName name="pk_15" localSheetId="8">#REF!</definedName>
    <definedName name="pk_15" localSheetId="11">#REF!</definedName>
    <definedName name="pk_15" localSheetId="6">#REF!</definedName>
    <definedName name="pk_15">#REF!</definedName>
    <definedName name="pk_16" localSheetId="8">#REF!</definedName>
    <definedName name="pk_16" localSheetId="11">#REF!</definedName>
    <definedName name="pk_16" localSheetId="6">#REF!</definedName>
    <definedName name="pk_16">#REF!</definedName>
    <definedName name="pk_17" localSheetId="8">#REF!</definedName>
    <definedName name="pk_17" localSheetId="11">#REF!</definedName>
    <definedName name="pk_17" localSheetId="6">#REF!</definedName>
    <definedName name="pk_17">#REF!</definedName>
    <definedName name="pk_18" localSheetId="8">#REF!</definedName>
    <definedName name="pk_18" localSheetId="11">#REF!</definedName>
    <definedName name="pk_18" localSheetId="6">#REF!</definedName>
    <definedName name="pk_18">#REF!</definedName>
    <definedName name="pk_2" localSheetId="8">#REF!</definedName>
    <definedName name="pk_2" localSheetId="11">#REF!</definedName>
    <definedName name="pk_2" localSheetId="6">#REF!</definedName>
    <definedName name="pk_2">#REF!</definedName>
    <definedName name="pk_5" localSheetId="8">#REF!</definedName>
    <definedName name="pk_5" localSheetId="11">#REF!</definedName>
    <definedName name="pk_5" localSheetId="6">#REF!</definedName>
    <definedName name="pk_5">#REF!</definedName>
    <definedName name="pk_6" localSheetId="8">#REF!</definedName>
    <definedName name="pk_6" localSheetId="11">#REF!</definedName>
    <definedName name="pk_6" localSheetId="6">#REF!</definedName>
    <definedName name="pk_6">#REF!</definedName>
    <definedName name="pk_7" localSheetId="8">#REF!</definedName>
    <definedName name="pk_7" localSheetId="11">#REF!</definedName>
    <definedName name="pk_7" localSheetId="6">#REF!</definedName>
    <definedName name="pk_7">#REF!</definedName>
    <definedName name="pk_8" localSheetId="8">#REF!</definedName>
    <definedName name="pk_8" localSheetId="11">#REF!</definedName>
    <definedName name="pk_8" localSheetId="6">#REF!</definedName>
    <definedName name="pk_8">#REF!</definedName>
    <definedName name="pk_9" localSheetId="8">#REF!</definedName>
    <definedName name="pk_9" localSheetId="11">#REF!</definedName>
    <definedName name="pk_9" localSheetId="6">#REF!</definedName>
    <definedName name="pk_9">#REF!</definedName>
    <definedName name="PL" localSheetId="8">#REF!</definedName>
    <definedName name="PL" localSheetId="11">#REF!</definedName>
    <definedName name="PL" localSheetId="6">#REF!</definedName>
    <definedName name="PL">#REF!</definedName>
    <definedName name="PL_10" localSheetId="8">#REF!</definedName>
    <definedName name="PL_10" localSheetId="11">#REF!</definedName>
    <definedName name="PL_10" localSheetId="6">#REF!</definedName>
    <definedName name="PL_10">#REF!</definedName>
    <definedName name="PL_11" localSheetId="8">#REF!</definedName>
    <definedName name="PL_11" localSheetId="11">#REF!</definedName>
    <definedName name="PL_11" localSheetId="6">#REF!</definedName>
    <definedName name="PL_11">#REF!</definedName>
    <definedName name="PL_12" localSheetId="8">#REF!</definedName>
    <definedName name="PL_12" localSheetId="11">#REF!</definedName>
    <definedName name="PL_12" localSheetId="6">#REF!</definedName>
    <definedName name="PL_12">#REF!</definedName>
    <definedName name="PL_13" localSheetId="8">#REF!</definedName>
    <definedName name="PL_13" localSheetId="11">#REF!</definedName>
    <definedName name="PL_13" localSheetId="6">#REF!</definedName>
    <definedName name="PL_13">#REF!</definedName>
    <definedName name="PL_14" localSheetId="8">#REF!</definedName>
    <definedName name="PL_14" localSheetId="11">#REF!</definedName>
    <definedName name="PL_14" localSheetId="6">#REF!</definedName>
    <definedName name="PL_14">#REF!</definedName>
    <definedName name="PL_15" localSheetId="8">#REF!</definedName>
    <definedName name="PL_15" localSheetId="11">#REF!</definedName>
    <definedName name="PL_15" localSheetId="6">#REF!</definedName>
    <definedName name="PL_15">#REF!</definedName>
    <definedName name="PL_16" localSheetId="8">#REF!</definedName>
    <definedName name="PL_16" localSheetId="11">#REF!</definedName>
    <definedName name="PL_16" localSheetId="6">#REF!</definedName>
    <definedName name="PL_16">#REF!</definedName>
    <definedName name="PL_17" localSheetId="8">#REF!</definedName>
    <definedName name="PL_17" localSheetId="11">#REF!</definedName>
    <definedName name="PL_17" localSheetId="6">#REF!</definedName>
    <definedName name="PL_17">#REF!</definedName>
    <definedName name="PL_18" localSheetId="8">#REF!</definedName>
    <definedName name="PL_18" localSheetId="11">#REF!</definedName>
    <definedName name="PL_18" localSheetId="6">#REF!</definedName>
    <definedName name="PL_18">#REF!</definedName>
    <definedName name="PL_2" localSheetId="8">#REF!</definedName>
    <definedName name="PL_2" localSheetId="11">#REF!</definedName>
    <definedName name="PL_2" localSheetId="6">#REF!</definedName>
    <definedName name="PL_2">#REF!</definedName>
    <definedName name="PL_4" localSheetId="8">#REF!</definedName>
    <definedName name="PL_4" localSheetId="11">#REF!</definedName>
    <definedName name="PL_4" localSheetId="6">#REF!</definedName>
    <definedName name="PL_4">#REF!</definedName>
    <definedName name="PL_5" localSheetId="8">#REF!</definedName>
    <definedName name="PL_5" localSheetId="11">#REF!</definedName>
    <definedName name="PL_5" localSheetId="6">#REF!</definedName>
    <definedName name="PL_5">#REF!</definedName>
    <definedName name="PL_6" localSheetId="8">#REF!</definedName>
    <definedName name="PL_6" localSheetId="11">#REF!</definedName>
    <definedName name="PL_6" localSheetId="6">#REF!</definedName>
    <definedName name="PL_6">#REF!</definedName>
    <definedName name="PL_7" localSheetId="8">#REF!</definedName>
    <definedName name="PL_7" localSheetId="11">#REF!</definedName>
    <definedName name="PL_7" localSheetId="6">#REF!</definedName>
    <definedName name="PL_7">#REF!</definedName>
    <definedName name="PL_8" localSheetId="8">#REF!</definedName>
    <definedName name="PL_8" localSheetId="11">#REF!</definedName>
    <definedName name="PL_8" localSheetId="6">#REF!</definedName>
    <definedName name="PL_8">#REF!</definedName>
    <definedName name="PL_9" localSheetId="8">#REF!</definedName>
    <definedName name="PL_9" localSheetId="11">#REF!</definedName>
    <definedName name="PL_9" localSheetId="6">#REF!</definedName>
    <definedName name="PL_9">#REF!</definedName>
    <definedName name="PL_ABC" localSheetId="8">#REF!</definedName>
    <definedName name="PL_ABC" localSheetId="11">#REF!</definedName>
    <definedName name="PL_ABC" localSheetId="6">#REF!</definedName>
    <definedName name="PL_ABC">#REF!</definedName>
    <definedName name="PL1_2" localSheetId="8">#REF!</definedName>
    <definedName name="PL1_2" localSheetId="11">#REF!</definedName>
    <definedName name="PL1_2" localSheetId="6">#REF!</definedName>
    <definedName name="PL1_2">#REF!</definedName>
    <definedName name="PLA" localSheetId="8">#REF!</definedName>
    <definedName name="PLA" localSheetId="11">#REF!</definedName>
    <definedName name="PLA" localSheetId="6">#REF!</definedName>
    <definedName name="PLA">#REF!</definedName>
    <definedName name="PLACA" localSheetId="8">#REF!</definedName>
    <definedName name="PLACA" localSheetId="11">#REF!</definedName>
    <definedName name="PLACA" localSheetId="6">#REF!</definedName>
    <definedName name="PLACA">#REF!</definedName>
    <definedName name="Placa_de_cimento" localSheetId="8">#REF!</definedName>
    <definedName name="Placa_de_cimento" localSheetId="11">#REF!</definedName>
    <definedName name="Placa_de_cimento" localSheetId="6">#REF!</definedName>
    <definedName name="Placa_de_cimento">#REF!</definedName>
    <definedName name="PLACA_OBRA" localSheetId="8">#REF!</definedName>
    <definedName name="PLACA_OBRA" localSheetId="11">#REF!</definedName>
    <definedName name="PLACA_OBRA" localSheetId="6">#REF!</definedName>
    <definedName name="PLACA_OBRA">#REF!</definedName>
    <definedName name="placas" localSheetId="8">#REF!</definedName>
    <definedName name="placas" localSheetId="11">#REF!</definedName>
    <definedName name="placas" localSheetId="6">#REF!</definedName>
    <definedName name="placas">#REF!</definedName>
    <definedName name="PLAN" localSheetId="8">#REF!</definedName>
    <definedName name="PLAN" localSheetId="11">#REF!</definedName>
    <definedName name="PLAN" localSheetId="6">#REF!</definedName>
    <definedName name="PLAN">#REF!</definedName>
    <definedName name="Plan_ajustada" localSheetId="8">#REF!</definedName>
    <definedName name="Plan_ajustada" localSheetId="11">#REF!</definedName>
    <definedName name="Plan_ajustada" localSheetId="6">#REF!</definedName>
    <definedName name="Plan_ajustada">#REF!</definedName>
    <definedName name="Plan1" localSheetId="8">#REF!</definedName>
    <definedName name="Plan1" localSheetId="11">#REF!</definedName>
    <definedName name="Plan1" localSheetId="6">#REF!</definedName>
    <definedName name="Plan1">#REF!</definedName>
    <definedName name="plan275" localSheetId="8">#REF!</definedName>
    <definedName name="plan275" localSheetId="11">#REF!</definedName>
    <definedName name="plan275" localSheetId="6">#REF!</definedName>
    <definedName name="plan275">#REF!</definedName>
    <definedName name="PLANEJADA" localSheetId="8">#REF!</definedName>
    <definedName name="PLANEJADA" localSheetId="11">#REF!</definedName>
    <definedName name="PLANEJADA" localSheetId="6">#REF!</definedName>
    <definedName name="PLANEJADA">#REF!</definedName>
    <definedName name="PLANILHA" localSheetId="8">#REF!</definedName>
    <definedName name="PLANILHA" localSheetId="11">#REF!</definedName>
    <definedName name="PLANILHA" localSheetId="6">#REF!</definedName>
    <definedName name="PLANILHA">#REF!</definedName>
    <definedName name="plano" localSheetId="8">#REF!</definedName>
    <definedName name="plano" localSheetId="11">#REF!</definedName>
    <definedName name="plano" localSheetId="6">#REF!</definedName>
    <definedName name="plano">#REF!</definedName>
    <definedName name="PLBU" localSheetId="8">#REF!</definedName>
    <definedName name="PLBU" localSheetId="11">#REF!</definedName>
    <definedName name="PLBU" localSheetId="6">#REF!</definedName>
    <definedName name="PLBU">#REF!</definedName>
    <definedName name="PLCD" localSheetId="8">#REF!</definedName>
    <definedName name="PLCD" localSheetId="11">#REF!</definedName>
    <definedName name="PLCD" localSheetId="6">#REF!</definedName>
    <definedName name="PLCD">#REF!</definedName>
    <definedName name="PLCD97" localSheetId="8">#REF!</definedName>
    <definedName name="PLCD97" localSheetId="11">#REF!</definedName>
    <definedName name="PLCD97" localSheetId="6">#REF!</definedName>
    <definedName name="PLCD97">#REF!</definedName>
    <definedName name="PLDA" localSheetId="8">#REF!</definedName>
    <definedName name="PLDA" localSheetId="11">#REF!</definedName>
    <definedName name="PLDA" localSheetId="6">#REF!</definedName>
    <definedName name="PLDA">#REF!</definedName>
    <definedName name="PLE" localSheetId="8">OFFSET(#REF!,1,0):OFFSET(#REF!,-1,0)</definedName>
    <definedName name="PLE" localSheetId="11">OFFSET(#REF!,1,0):OFFSET(#REF!,-1,0)</definedName>
    <definedName name="PLE" localSheetId="6">OFFSET(#REF!,1,0):OFFSET(#REF!,-1,0)</definedName>
    <definedName name="PLE">OFFSET(#REF!,1,0):OFFSET(#REF!,-1,0)</definedName>
    <definedName name="PLE.firstrow" localSheetId="8" hidden="1">#REF!</definedName>
    <definedName name="PLE.firstrow" hidden="1">#REF!</definedName>
    <definedName name="PLE.lastrow" localSheetId="8" hidden="1">#REF!</definedName>
    <definedName name="PLE.lastrow" hidden="1">#REF!</definedName>
    <definedName name="PLE.Medicao" localSheetId="8" hidden="1">#REF!</definedName>
    <definedName name="PLE.Medicao" hidden="1">#REF!</definedName>
    <definedName name="PLE.ValorDoEvento" localSheetId="8" hidden="1">SUMIF(#REF!,#REF!,OFFSET(#REF!,0,#REF!))</definedName>
    <definedName name="PLE.ValorDoEvento" hidden="1">SUMIF(#REF!,#REF!,OFFSET(#REF!,0,#REF!))</definedName>
    <definedName name="PLIQ" localSheetId="8">#REF!</definedName>
    <definedName name="PLIQ" localSheetId="11">#REF!</definedName>
    <definedName name="PLIQ" localSheetId="6">#REF!</definedName>
    <definedName name="PLIQ">#REF!</definedName>
    <definedName name="pliq1" localSheetId="8">#REF!</definedName>
    <definedName name="pliq1" localSheetId="11">#REF!</definedName>
    <definedName name="pliq1" localSheetId="6">#REF!</definedName>
    <definedName name="pliq1">#REF!</definedName>
    <definedName name="PLL" localSheetId="8">#REF!</definedName>
    <definedName name="PLL" localSheetId="11">#REF!</definedName>
    <definedName name="PLL" localSheetId="6">#REF!</definedName>
    <definedName name="PLL">#REF!</definedName>
    <definedName name="plm" localSheetId="8">#REF!</definedName>
    <definedName name="plm" localSheetId="11">#REF!</definedName>
    <definedName name="plm" localSheetId="6">#REF!</definedName>
    <definedName name="plm">#REF!</definedName>
    <definedName name="PLMBUQ" localSheetId="8">#REF!</definedName>
    <definedName name="PLMBUQ" localSheetId="11">#REF!</definedName>
    <definedName name="PLMBUQ" localSheetId="6">#REF!</definedName>
    <definedName name="PLMBUQ">#REF!</definedName>
    <definedName name="PLNA" localSheetId="8">#REF!</definedName>
    <definedName name="PLNA" localSheetId="11">#REF!</definedName>
    <definedName name="PLNA" localSheetId="6">#REF!</definedName>
    <definedName name="PLNA">#REF!</definedName>
    <definedName name="PLPTE" localSheetId="8">#REF!</definedName>
    <definedName name="PLPTE" localSheetId="11">#REF!</definedName>
    <definedName name="PLPTE" localSheetId="6">#REF!</definedName>
    <definedName name="PLPTE">#REF!</definedName>
    <definedName name="PLSM" localSheetId="8">#REF!</definedName>
    <definedName name="PLSM" localSheetId="11">#REF!</definedName>
    <definedName name="PLSM" localSheetId="6">#REF!</definedName>
    <definedName name="PLSM">#REF!</definedName>
    <definedName name="PLT" localSheetId="8">#REF!</definedName>
    <definedName name="PLT" localSheetId="11">#REF!</definedName>
    <definedName name="PLT" localSheetId="6">#REF!</definedName>
    <definedName name="PLT">#REF!</definedName>
    <definedName name="PLVC" localSheetId="8">#REF!</definedName>
    <definedName name="PLVC" localSheetId="11">#REF!</definedName>
    <definedName name="PLVC" localSheetId="6">#REF!</definedName>
    <definedName name="PLVC">#REF!</definedName>
    <definedName name="PLVD" localSheetId="8">#REF!</definedName>
    <definedName name="PLVD" localSheetId="11">#REF!</definedName>
    <definedName name="PLVD" localSheetId="6">#REF!</definedName>
    <definedName name="PLVD">#REF!</definedName>
    <definedName name="PLW" localSheetId="8">#REF!</definedName>
    <definedName name="PLW" localSheetId="11">#REF!</definedName>
    <definedName name="PLW" localSheetId="6">#REF!</definedName>
    <definedName name="PLW">#REF!</definedName>
    <definedName name="PLWA" localSheetId="8">#REF!</definedName>
    <definedName name="PLWA" localSheetId="11">#REF!</definedName>
    <definedName name="PLWA" localSheetId="6">#REF!</definedName>
    <definedName name="PLWA">#REF!</definedName>
    <definedName name="PMBF" localSheetId="8">#REF!</definedName>
    <definedName name="PMBF" localSheetId="11">#REF!</definedName>
    <definedName name="PMBF" localSheetId="6">#REF!</definedName>
    <definedName name="PMBF">#REF!</definedName>
    <definedName name="PMBQ" localSheetId="8">#REF!</definedName>
    <definedName name="PMBQ" localSheetId="11">#REF!</definedName>
    <definedName name="PMBQ" localSheetId="6">#REF!</definedName>
    <definedName name="PMBQ">#REF!</definedName>
    <definedName name="PMBQA" localSheetId="8">#REF!</definedName>
    <definedName name="PMBQA" localSheetId="11">#REF!</definedName>
    <definedName name="PMBQA" localSheetId="6">#REF!</definedName>
    <definedName name="PMBQA">#REF!</definedName>
    <definedName name="PMBQT" localSheetId="8">#REF!</definedName>
    <definedName name="PMBQT" localSheetId="11">#REF!</definedName>
    <definedName name="PMBQT" localSheetId="6">#REF!</definedName>
    <definedName name="PMBQT">#REF!</definedName>
    <definedName name="PMD" localSheetId="8">#REF!</definedName>
    <definedName name="PMD" localSheetId="11">#REF!</definedName>
    <definedName name="PMD" localSheetId="6">#REF!</definedName>
    <definedName name="PMD">#REF!</definedName>
    <definedName name="PNE" localSheetId="8">#REF!</definedName>
    <definedName name="PNE" localSheetId="11">#REF!</definedName>
    <definedName name="PNE" localSheetId="6">#REF!</definedName>
    <definedName name="PNE">#REF!</definedName>
    <definedName name="po" localSheetId="8">#REF!</definedName>
    <definedName name="po" localSheetId="11">#REF!</definedName>
    <definedName name="po" localSheetId="6">#REF!</definedName>
    <definedName name="po">#REF!</definedName>
    <definedName name="PO.ValoresBDI" localSheetId="8" hidden="1">OFFSET(#REF!,1,0):OFFSET(#REF!,-1,0)</definedName>
    <definedName name="PO.ValoresBDI" hidden="1">OFFSET(#REF!,1,0):OFFSET(#REF!,-1,0)</definedName>
    <definedName name="POBRE" localSheetId="8">#REF!</definedName>
    <definedName name="POBRE" localSheetId="11">#REF!</definedName>
    <definedName name="POBRE" localSheetId="6">#REF!</definedName>
    <definedName name="POBRE">#REF!</definedName>
    <definedName name="Poço" localSheetId="8">#REF!</definedName>
    <definedName name="Poço" localSheetId="11">#REF!</definedName>
    <definedName name="Poço" localSheetId="6">#REF!</definedName>
    <definedName name="Poço">#REF!</definedName>
    <definedName name="POÇO_VISIT" localSheetId="8">#REF!</definedName>
    <definedName name="POÇO_VISIT" localSheetId="11">#REF!</definedName>
    <definedName name="POÇO_VISIT" localSheetId="6">#REF!</definedName>
    <definedName name="POÇO_VISIT">#REF!</definedName>
    <definedName name="PONTE" localSheetId="8">#REF!</definedName>
    <definedName name="PONTE" localSheetId="11">#REF!</definedName>
    <definedName name="PONTE" localSheetId="6">#REF!</definedName>
    <definedName name="PONTE">#REF!</definedName>
    <definedName name="Ponte_10" localSheetId="8">#REF!</definedName>
    <definedName name="Ponte_10" localSheetId="11">#REF!</definedName>
    <definedName name="Ponte_10" localSheetId="6">#REF!</definedName>
    <definedName name="Ponte_10">#REF!</definedName>
    <definedName name="Ponte_12" localSheetId="8">#REF!</definedName>
    <definedName name="Ponte_12" localSheetId="11">#REF!</definedName>
    <definedName name="Ponte_12" localSheetId="6">#REF!</definedName>
    <definedName name="Ponte_12">#REF!</definedName>
    <definedName name="Ponte_19" localSheetId="8">#REF!</definedName>
    <definedName name="Ponte_19" localSheetId="11">#REF!</definedName>
    <definedName name="Ponte_19" localSheetId="6">#REF!</definedName>
    <definedName name="Ponte_19">#REF!</definedName>
    <definedName name="Ponte_2" localSheetId="8">#REF!</definedName>
    <definedName name="Ponte_2" localSheetId="11">#REF!</definedName>
    <definedName name="Ponte_2" localSheetId="6">#REF!</definedName>
    <definedName name="Ponte_2">#REF!</definedName>
    <definedName name="Ponte_21" localSheetId="8">#REF!</definedName>
    <definedName name="Ponte_21" localSheetId="11">#REF!</definedName>
    <definedName name="Ponte_21" localSheetId="6">#REF!</definedName>
    <definedName name="Ponte_21">#REF!</definedName>
    <definedName name="Ponte_23" localSheetId="8">#REF!</definedName>
    <definedName name="Ponte_23" localSheetId="11">#REF!</definedName>
    <definedName name="Ponte_23" localSheetId="6">#REF!</definedName>
    <definedName name="Ponte_23">#REF!</definedName>
    <definedName name="Ponte_24" localSheetId="8">#REF!</definedName>
    <definedName name="Ponte_24" localSheetId="11">#REF!</definedName>
    <definedName name="Ponte_24" localSheetId="6">#REF!</definedName>
    <definedName name="Ponte_24">#REF!</definedName>
    <definedName name="Ponte_26" localSheetId="8">#REF!</definedName>
    <definedName name="Ponte_26" localSheetId="11">#REF!</definedName>
    <definedName name="Ponte_26" localSheetId="6">#REF!</definedName>
    <definedName name="Ponte_26">#REF!</definedName>
    <definedName name="Ponte_27" localSheetId="8">#REF!</definedName>
    <definedName name="Ponte_27" localSheetId="11">#REF!</definedName>
    <definedName name="Ponte_27" localSheetId="6">#REF!</definedName>
    <definedName name="Ponte_27">#REF!</definedName>
    <definedName name="Ponte_29" localSheetId="8">#REF!</definedName>
    <definedName name="Ponte_29" localSheetId="11">#REF!</definedName>
    <definedName name="Ponte_29" localSheetId="6">#REF!</definedName>
    <definedName name="Ponte_29">#REF!</definedName>
    <definedName name="Ponte_30" localSheetId="8">#REF!</definedName>
    <definedName name="Ponte_30" localSheetId="11">#REF!</definedName>
    <definedName name="Ponte_30" localSheetId="6">#REF!</definedName>
    <definedName name="Ponte_30">#REF!</definedName>
    <definedName name="Ponte_31" localSheetId="8">#REF!</definedName>
    <definedName name="Ponte_31" localSheetId="11">#REF!</definedName>
    <definedName name="Ponte_31" localSheetId="6">#REF!</definedName>
    <definedName name="Ponte_31">#REF!</definedName>
    <definedName name="Ponte_33" localSheetId="8">#REF!</definedName>
    <definedName name="Ponte_33" localSheetId="11">#REF!</definedName>
    <definedName name="Ponte_33" localSheetId="6">#REF!</definedName>
    <definedName name="Ponte_33">#REF!</definedName>
    <definedName name="Ponte_34" localSheetId="8">#REF!</definedName>
    <definedName name="Ponte_34" localSheetId="11">#REF!</definedName>
    <definedName name="Ponte_34" localSheetId="6">#REF!</definedName>
    <definedName name="Ponte_34">#REF!</definedName>
    <definedName name="Ponte_35" localSheetId="8">#REF!</definedName>
    <definedName name="Ponte_35" localSheetId="11">#REF!</definedName>
    <definedName name="Ponte_35" localSheetId="6">#REF!</definedName>
    <definedName name="Ponte_35">#REF!</definedName>
    <definedName name="Ponte_36" localSheetId="8">#REF!</definedName>
    <definedName name="Ponte_36" localSheetId="11">#REF!</definedName>
    <definedName name="Ponte_36" localSheetId="6">#REF!</definedName>
    <definedName name="Ponte_36">#REF!</definedName>
    <definedName name="Ponte_37" localSheetId="8">#REF!</definedName>
    <definedName name="Ponte_37" localSheetId="11">#REF!</definedName>
    <definedName name="Ponte_37" localSheetId="6">#REF!</definedName>
    <definedName name="Ponte_37">#REF!</definedName>
    <definedName name="Ponte_38" localSheetId="8">#REF!</definedName>
    <definedName name="Ponte_38" localSheetId="11">#REF!</definedName>
    <definedName name="Ponte_38" localSheetId="6">#REF!</definedName>
    <definedName name="Ponte_38">#REF!</definedName>
    <definedName name="Ponte_39" localSheetId="8">#REF!</definedName>
    <definedName name="Ponte_39" localSheetId="11">#REF!</definedName>
    <definedName name="Ponte_39" localSheetId="6">#REF!</definedName>
    <definedName name="Ponte_39">#REF!</definedName>
    <definedName name="Ponte_4" localSheetId="8">#REF!</definedName>
    <definedName name="Ponte_4" localSheetId="11">#REF!</definedName>
    <definedName name="Ponte_4" localSheetId="6">#REF!</definedName>
    <definedName name="Ponte_4">#REF!</definedName>
    <definedName name="Ponte_40" localSheetId="8">#REF!</definedName>
    <definedName name="Ponte_40" localSheetId="11">#REF!</definedName>
    <definedName name="Ponte_40" localSheetId="6">#REF!</definedName>
    <definedName name="Ponte_40">#REF!</definedName>
    <definedName name="Ponte_41" localSheetId="8">#REF!</definedName>
    <definedName name="Ponte_41" localSheetId="11">#REF!</definedName>
    <definedName name="Ponte_41" localSheetId="6">#REF!</definedName>
    <definedName name="Ponte_41">#REF!</definedName>
    <definedName name="Ponte_42" localSheetId="8">#REF!</definedName>
    <definedName name="Ponte_42" localSheetId="11">#REF!</definedName>
    <definedName name="Ponte_42" localSheetId="6">#REF!</definedName>
    <definedName name="Ponte_42">#REF!</definedName>
    <definedName name="Ponte_43" localSheetId="8">#REF!</definedName>
    <definedName name="Ponte_43" localSheetId="11">#REF!</definedName>
    <definedName name="Ponte_43" localSheetId="6">#REF!</definedName>
    <definedName name="Ponte_43">#REF!</definedName>
    <definedName name="Ponte_44" localSheetId="8">#REF!</definedName>
    <definedName name="Ponte_44" localSheetId="11">#REF!</definedName>
    <definedName name="Ponte_44" localSheetId="6">#REF!</definedName>
    <definedName name="Ponte_44">#REF!</definedName>
    <definedName name="Ponte_45" localSheetId="8">#REF!</definedName>
    <definedName name="Ponte_45" localSheetId="11">#REF!</definedName>
    <definedName name="Ponte_45" localSheetId="6">#REF!</definedName>
    <definedName name="Ponte_45">#REF!</definedName>
    <definedName name="Ponte_46" localSheetId="8">#REF!</definedName>
    <definedName name="Ponte_46" localSheetId="11">#REF!</definedName>
    <definedName name="Ponte_46" localSheetId="6">#REF!</definedName>
    <definedName name="Ponte_46">#REF!</definedName>
    <definedName name="Ponte_47" localSheetId="8">#REF!</definedName>
    <definedName name="Ponte_47" localSheetId="11">#REF!</definedName>
    <definedName name="Ponte_47" localSheetId="6">#REF!</definedName>
    <definedName name="Ponte_47">#REF!</definedName>
    <definedName name="Ponte_48" localSheetId="8">#REF!</definedName>
    <definedName name="Ponte_48" localSheetId="11">#REF!</definedName>
    <definedName name="Ponte_48" localSheetId="6">#REF!</definedName>
    <definedName name="Ponte_48">#REF!</definedName>
    <definedName name="Ponte_51" localSheetId="8">#REF!</definedName>
    <definedName name="Ponte_51" localSheetId="11">#REF!</definedName>
    <definedName name="Ponte_51" localSheetId="6">#REF!</definedName>
    <definedName name="Ponte_51">#REF!</definedName>
    <definedName name="Ponte_52" localSheetId="8">#REF!</definedName>
    <definedName name="Ponte_52" localSheetId="11">#REF!</definedName>
    <definedName name="Ponte_52" localSheetId="6">#REF!</definedName>
    <definedName name="Ponte_52">#REF!</definedName>
    <definedName name="Ponte_53" localSheetId="8">#REF!</definedName>
    <definedName name="Ponte_53" localSheetId="11">#REF!</definedName>
    <definedName name="Ponte_53" localSheetId="6">#REF!</definedName>
    <definedName name="Ponte_53">#REF!</definedName>
    <definedName name="Ponte_55" localSheetId="8">#REF!</definedName>
    <definedName name="Ponte_55" localSheetId="11">#REF!</definedName>
    <definedName name="Ponte_55" localSheetId="6">#REF!</definedName>
    <definedName name="Ponte_55">#REF!</definedName>
    <definedName name="Ponte_58" localSheetId="8">#REF!</definedName>
    <definedName name="Ponte_58" localSheetId="11">#REF!</definedName>
    <definedName name="Ponte_58" localSheetId="6">#REF!</definedName>
    <definedName name="Ponte_58">#REF!</definedName>
    <definedName name="Ponte_59" localSheetId="8">#REF!</definedName>
    <definedName name="Ponte_59" localSheetId="11">#REF!</definedName>
    <definedName name="Ponte_59" localSheetId="6">#REF!</definedName>
    <definedName name="Ponte_59">#REF!</definedName>
    <definedName name="Ponte_60" localSheetId="8">#REF!</definedName>
    <definedName name="Ponte_60" localSheetId="11">#REF!</definedName>
    <definedName name="Ponte_60" localSheetId="6">#REF!</definedName>
    <definedName name="Ponte_60">#REF!</definedName>
    <definedName name="Ponte_61" localSheetId="8">#REF!</definedName>
    <definedName name="Ponte_61" localSheetId="11">#REF!</definedName>
    <definedName name="Ponte_61" localSheetId="6">#REF!</definedName>
    <definedName name="Ponte_61">#REF!</definedName>
    <definedName name="Ponte_62" localSheetId="8">#REF!</definedName>
    <definedName name="Ponte_62" localSheetId="11">#REF!</definedName>
    <definedName name="Ponte_62" localSheetId="6">#REF!</definedName>
    <definedName name="Ponte_62">#REF!</definedName>
    <definedName name="Ponte_63" localSheetId="8">#REF!</definedName>
    <definedName name="Ponte_63" localSheetId="11">#REF!</definedName>
    <definedName name="Ponte_63" localSheetId="6">#REF!</definedName>
    <definedName name="Ponte_63">#REF!</definedName>
    <definedName name="Ponte_64" localSheetId="8">#REF!</definedName>
    <definedName name="Ponte_64" localSheetId="11">#REF!</definedName>
    <definedName name="Ponte_64" localSheetId="6">#REF!</definedName>
    <definedName name="Ponte_64">#REF!</definedName>
    <definedName name="Ponte_65" localSheetId="8">#REF!</definedName>
    <definedName name="Ponte_65" localSheetId="11">#REF!</definedName>
    <definedName name="Ponte_65" localSheetId="6">#REF!</definedName>
    <definedName name="Ponte_65">#REF!</definedName>
    <definedName name="Ponte_66" localSheetId="8">#REF!</definedName>
    <definedName name="Ponte_66" localSheetId="11">#REF!</definedName>
    <definedName name="Ponte_66" localSheetId="6">#REF!</definedName>
    <definedName name="Ponte_66">#REF!</definedName>
    <definedName name="Ponte_67" localSheetId="8">#REF!</definedName>
    <definedName name="Ponte_67" localSheetId="11">#REF!</definedName>
    <definedName name="Ponte_67" localSheetId="6">#REF!</definedName>
    <definedName name="Ponte_67">#REF!</definedName>
    <definedName name="Ponte_68" localSheetId="8">#REF!</definedName>
    <definedName name="Ponte_68" localSheetId="11">#REF!</definedName>
    <definedName name="Ponte_68" localSheetId="6">#REF!</definedName>
    <definedName name="Ponte_68">#REF!</definedName>
    <definedName name="Ponte_69" localSheetId="8">#REF!</definedName>
    <definedName name="Ponte_69" localSheetId="11">#REF!</definedName>
    <definedName name="Ponte_69" localSheetId="6">#REF!</definedName>
    <definedName name="Ponte_69">#REF!</definedName>
    <definedName name="Ponte_70" localSheetId="8">#REF!</definedName>
    <definedName name="Ponte_70" localSheetId="11">#REF!</definedName>
    <definedName name="Ponte_70" localSheetId="6">#REF!</definedName>
    <definedName name="Ponte_70">#REF!</definedName>
    <definedName name="Ponte_71" localSheetId="8">#REF!</definedName>
    <definedName name="Ponte_71" localSheetId="11">#REF!</definedName>
    <definedName name="Ponte_71" localSheetId="6">#REF!</definedName>
    <definedName name="Ponte_71">#REF!</definedName>
    <definedName name="Ponte_72" localSheetId="8">#REF!</definedName>
    <definedName name="Ponte_72" localSheetId="11">#REF!</definedName>
    <definedName name="Ponte_72" localSheetId="6">#REF!</definedName>
    <definedName name="Ponte_72">#REF!</definedName>
    <definedName name="Ponte_8" localSheetId="8">#REF!</definedName>
    <definedName name="Ponte_8" localSheetId="11">#REF!</definedName>
    <definedName name="Ponte_8" localSheetId="6">#REF!</definedName>
    <definedName name="Ponte_8">#REF!</definedName>
    <definedName name="ponto" localSheetId="8">#REF!</definedName>
    <definedName name="ponto" localSheetId="11">#REF!</definedName>
    <definedName name="ponto" localSheetId="6">#REF!</definedName>
    <definedName name="ponto">#REF!</definedName>
    <definedName name="POP" localSheetId="10">#REF!</definedName>
    <definedName name="POP" localSheetId="8">#REF!</definedName>
    <definedName name="POP" localSheetId="11">#REF!</definedName>
    <definedName name="POP" localSheetId="9">#REF!</definedName>
    <definedName name="POP" localSheetId="6">#REF!</definedName>
    <definedName name="POP">#REF!</definedName>
    <definedName name="Popular" localSheetId="10" hidden="1">{#N/A,#N/A,FALSE,"Cronograma";#N/A,#N/A,FALSE,"Cronogr. 2"}</definedName>
    <definedName name="Popular" localSheetId="8" hidden="1">{#N/A,#N/A,FALSE,"Cronograma";#N/A,#N/A,FALSE,"Cronogr. 2"}</definedName>
    <definedName name="Popular" localSheetId="11" hidden="1">{#N/A,#N/A,FALSE,"Cronograma";#N/A,#N/A,FALSE,"Cronogr. 2"}</definedName>
    <definedName name="Popular" localSheetId="9">{#N/A,#N/A,FALSE,"Cronograma";#N/A,#N/A,FALSE,"Cronogr. 2"}</definedName>
    <definedName name="Popular" localSheetId="6">{#N/A,#N/A,FALSE,"Cronograma";#N/A,#N/A,FALSE,"Cronogr. 2"}</definedName>
    <definedName name="Popular" hidden="1">{#N/A,#N/A,FALSE,"Cronograma";#N/A,#N/A,FALSE,"Cronogr. 2"}</definedName>
    <definedName name="PORRA" localSheetId="8">#REF!</definedName>
    <definedName name="PORRA" localSheetId="11">#REF!</definedName>
    <definedName name="PORRA" localSheetId="6">#REF!</definedName>
    <definedName name="PORRA">#REF!</definedName>
    <definedName name="portugal" localSheetId="8">#REF!</definedName>
    <definedName name="portugal" localSheetId="11">#REF!</definedName>
    <definedName name="portugal" localSheetId="6">#REF!</definedName>
    <definedName name="portugal">#REF!</definedName>
    <definedName name="Posição" localSheetId="8">#REF!</definedName>
    <definedName name="Posição" localSheetId="11">#REF!</definedName>
    <definedName name="Posição" localSheetId="6">#REF!</definedName>
    <definedName name="Posição">#REF!</definedName>
    <definedName name="POSTO" localSheetId="8">#REF!</definedName>
    <definedName name="POSTO" localSheetId="11">#REF!</definedName>
    <definedName name="POSTO" localSheetId="6">#REF!</definedName>
    <definedName name="POSTO">#REF!</definedName>
    <definedName name="Potencia" localSheetId="8">#REF!</definedName>
    <definedName name="Potencia" localSheetId="11">#REF!</definedName>
    <definedName name="Potencia" localSheetId="6">#REF!</definedName>
    <definedName name="Potencia">#REF!</definedName>
    <definedName name="PP" localSheetId="8">#REF!</definedName>
    <definedName name="PP" localSheetId="11">#REF!</definedName>
    <definedName name="PP" localSheetId="6">#REF!</definedName>
    <definedName name="PP">#REF!</definedName>
    <definedName name="PPEN" localSheetId="8">#REF!</definedName>
    <definedName name="PPEN" localSheetId="11">#REF!</definedName>
    <definedName name="PPEN" localSheetId="6">#REF!</definedName>
    <definedName name="PPEN">#REF!</definedName>
    <definedName name="PPL" localSheetId="8">#REF!</definedName>
    <definedName name="PPL" localSheetId="11">#REF!</definedName>
    <definedName name="PPL" localSheetId="6">#REF!</definedName>
    <definedName name="PPL">#REF!</definedName>
    <definedName name="PPLA" localSheetId="8">#REF!</definedName>
    <definedName name="PPLA" localSheetId="11">#REF!</definedName>
    <definedName name="PPLA" localSheetId="6">#REF!</definedName>
    <definedName name="PPLA">#REF!</definedName>
    <definedName name="PPLT" localSheetId="8">#REF!</definedName>
    <definedName name="PPLT" localSheetId="11">#REF!</definedName>
    <definedName name="PPLT" localSheetId="6">#REF!</definedName>
    <definedName name="PPLT">#REF!</definedName>
    <definedName name="PPP" localSheetId="8">#REF!</definedName>
    <definedName name="PPP" localSheetId="11">#REF!</definedName>
    <definedName name="PPP" localSheetId="6">#REF!</definedName>
    <definedName name="PPP">#REF!</definedName>
    <definedName name="ppt_pistas_e_patios" localSheetId="8">#REF!</definedName>
    <definedName name="ppt_pistas_e_patios" localSheetId="11">#REF!</definedName>
    <definedName name="ppt_pistas_e_patios" localSheetId="6">#REF!</definedName>
    <definedName name="ppt_pistas_e_patios">#REF!</definedName>
    <definedName name="PQWOINNE" localSheetId="8">#REF!</definedName>
    <definedName name="PQWOINNE" localSheetId="11">#REF!</definedName>
    <definedName name="PQWOINNE" localSheetId="6">#REF!</definedName>
    <definedName name="PQWOINNE">#REF!</definedName>
    <definedName name="Pr" localSheetId="8">#REF!</definedName>
    <definedName name="Pr" localSheetId="11">#REF!</definedName>
    <definedName name="Pr" localSheetId="6">#REF!</definedName>
    <definedName name="Pr">#REF!</definedName>
    <definedName name="PRA" localSheetId="8">#REF!</definedName>
    <definedName name="PRA" localSheetId="11">#REF!</definedName>
    <definedName name="PRA" localSheetId="6">#REF!</definedName>
    <definedName name="PRA">#REF!</definedName>
    <definedName name="Prazo" localSheetId="8">#REF!</definedName>
    <definedName name="Prazo" localSheetId="11">#REF!</definedName>
    <definedName name="Prazo" localSheetId="6">#REF!</definedName>
    <definedName name="Prazo">#REF!</definedName>
    <definedName name="PRAZO_EDITAL" localSheetId="8">#REF!</definedName>
    <definedName name="PRAZO_EDITAL" localSheetId="11">#REF!</definedName>
    <definedName name="PRAZO_EDITAL" localSheetId="6">#REF!</definedName>
    <definedName name="PRAZO_EDITAL">#REF!</definedName>
    <definedName name="PRAZO_ORC" localSheetId="8">#REF!</definedName>
    <definedName name="PRAZO_ORC" localSheetId="11">#REF!</definedName>
    <definedName name="PRAZO_ORC" localSheetId="6">#REF!</definedName>
    <definedName name="PRAZO_ORC">#REF!</definedName>
    <definedName name="PRBQ" localSheetId="8">#REF!</definedName>
    <definedName name="PRBQ" localSheetId="11">#REF!</definedName>
    <definedName name="PRBQ" localSheetId="6">#REF!</definedName>
    <definedName name="PRBQ">#REF!</definedName>
    <definedName name="PRCB" localSheetId="8">#REF!</definedName>
    <definedName name="PRCB" localSheetId="11">#REF!</definedName>
    <definedName name="PRCB" localSheetId="6">#REF!</definedName>
    <definedName name="PRCB">#REF!</definedName>
    <definedName name="PRCC" localSheetId="8">#REF!</definedName>
    <definedName name="PRCC" localSheetId="11">#REF!</definedName>
    <definedName name="PRCC" localSheetId="6">#REF!</definedName>
    <definedName name="PRCC">#REF!</definedName>
    <definedName name="PRCCL" localSheetId="8">#REF!</definedName>
    <definedName name="PRCCL" localSheetId="11">#REF!</definedName>
    <definedName name="PRCCL" localSheetId="6">#REF!</definedName>
    <definedName name="PRCCL">#REF!</definedName>
    <definedName name="Prd" localSheetId="8">#REF!</definedName>
    <definedName name="Prd" localSheetId="11">#REF!</definedName>
    <definedName name="Prd" localSheetId="6">#REF!</definedName>
    <definedName name="Prd">#REF!</definedName>
    <definedName name="PrdAux" localSheetId="8">#REF!</definedName>
    <definedName name="PrdAux" localSheetId="11">#REF!</definedName>
    <definedName name="PrdAux" localSheetId="6">#REF!</definedName>
    <definedName name="PrdAux">#REF!</definedName>
    <definedName name="PRDM" localSheetId="8">#REF!</definedName>
    <definedName name="PRDM" localSheetId="11">#REF!</definedName>
    <definedName name="PRDM" localSheetId="6">#REF!</definedName>
    <definedName name="PRDM">#REF!</definedName>
    <definedName name="Pre" localSheetId="8">#REF!</definedName>
    <definedName name="Pre" localSheetId="11">#REF!</definedName>
    <definedName name="Pre" localSheetId="6">#REF!</definedName>
    <definedName name="Pre">#REF!</definedName>
    <definedName name="Preço_Improd." localSheetId="8">#REF!</definedName>
    <definedName name="Preço_Improd." localSheetId="11">#REF!</definedName>
    <definedName name="Preço_Improd." localSheetId="6">#REF!</definedName>
    <definedName name="Preço_Improd.">#REF!</definedName>
    <definedName name="Preço_prod." localSheetId="8">#REF!</definedName>
    <definedName name="Preço_prod." localSheetId="11">#REF!</definedName>
    <definedName name="Preço_prod." localSheetId="6">#REF!</definedName>
    <definedName name="Preço_prod.">#REF!</definedName>
    <definedName name="Preço_Unitário" localSheetId="8">#REF!</definedName>
    <definedName name="Preço_Unitário" localSheetId="11">#REF!</definedName>
    <definedName name="Preço_Unitário" localSheetId="6">#REF!</definedName>
    <definedName name="Preço_Unitário">#REF!</definedName>
    <definedName name="preco1" localSheetId="8">#REF!</definedName>
    <definedName name="preco1" localSheetId="11">#REF!</definedName>
    <definedName name="preco1" localSheetId="6">#REF!</definedName>
    <definedName name="preco1">#REF!</definedName>
    <definedName name="PREÇOS_10" localSheetId="8">#REF!</definedName>
    <definedName name="PREÇOS_10" localSheetId="11">#REF!</definedName>
    <definedName name="PREÇOS_10" localSheetId="6">#REF!</definedName>
    <definedName name="PREÇOS_10">#REF!</definedName>
    <definedName name="PREÇOS_17" localSheetId="8">#REF!</definedName>
    <definedName name="PREÇOS_17" localSheetId="11">#REF!</definedName>
    <definedName name="PREÇOS_17" localSheetId="6">#REF!</definedName>
    <definedName name="PREÇOS_17">#REF!</definedName>
    <definedName name="Preços_2anosarrumada" localSheetId="8">#REF!</definedName>
    <definedName name="Preços_2anosarrumada" localSheetId="11">#REF!</definedName>
    <definedName name="Preços_2anosarrumada" localSheetId="6">#REF!</definedName>
    <definedName name="Preços_2anosarrumada">#REF!</definedName>
    <definedName name="PREÇOS_6" localSheetId="8">#REF!</definedName>
    <definedName name="PREÇOS_6" localSheetId="11">#REF!</definedName>
    <definedName name="PREÇOS_6" localSheetId="6">#REF!</definedName>
    <definedName name="PREÇOS_6">#REF!</definedName>
    <definedName name="PREÇOS_7" localSheetId="8">#REF!</definedName>
    <definedName name="PREÇOS_7" localSheetId="11">#REF!</definedName>
    <definedName name="PREÇOS_7" localSheetId="6">#REF!</definedName>
    <definedName name="PREÇOS_7">#REF!</definedName>
    <definedName name="PREÇOS_8" localSheetId="8">#REF!</definedName>
    <definedName name="PREÇOS_8" localSheetId="11">#REF!</definedName>
    <definedName name="PREÇOS_8" localSheetId="6">#REF!</definedName>
    <definedName name="PREÇOS_8">#REF!</definedName>
    <definedName name="PREÇOS_9" localSheetId="8">#REF!</definedName>
    <definedName name="PREÇOS_9" localSheetId="11">#REF!</definedName>
    <definedName name="PREÇOS_9" localSheetId="6">#REF!</definedName>
    <definedName name="PREÇOS_9">#REF!</definedName>
    <definedName name="PREÇOS_FEV_2015" localSheetId="8">#REF!</definedName>
    <definedName name="PREÇOS_FEV_2015" localSheetId="11">#REF!</definedName>
    <definedName name="PREÇOS_FEV_2015" localSheetId="6">#REF!</definedName>
    <definedName name="PREÇOS_FEV_2015">#REF!</definedName>
    <definedName name="PreçoServiçoPorFrente" localSheetId="8">OFFSET(#REF!,1,0):OFFSET(#REF!,-1,0)</definedName>
    <definedName name="PreçoServiçoPorFrente" localSheetId="11">OFFSET(#REF!,1,0):OFFSET(#REF!,-1,0)</definedName>
    <definedName name="PreçoServiçoPorFrente" localSheetId="6">OFFSET(#REF!,1,0):OFFSET(#REF!,-1,0)</definedName>
    <definedName name="PreçoServiçoPorFrente">OFFSET(#REF!,1,0):OFFSET(#REF!,-1,0)</definedName>
    <definedName name="PreçoServiçosPorFrente.Executados" localSheetId="8">OFFSET(#REF!,1,0):OFFSET(#REF!,-1,0)</definedName>
    <definedName name="PreçoServiçosPorFrente.Executados" localSheetId="11">OFFSET(#REF!,1,0):OFFSET(#REF!,-1,0)</definedName>
    <definedName name="PreçoServiçosPorFrente.Executados" localSheetId="6">OFFSET(#REF!,1,0):OFFSET(#REF!,-1,0)</definedName>
    <definedName name="PreçoServiçosPorFrente.Executados">OFFSET(#REF!,1,0):OFFSET(#REF!,-1,0)</definedName>
    <definedName name="PRECP" localSheetId="8">#REF!</definedName>
    <definedName name="PRECP" localSheetId="11">#REF!</definedName>
    <definedName name="PRECP" localSheetId="6">#REF!</definedName>
    <definedName name="PRECP">#REF!</definedName>
    <definedName name="PRECREV" localSheetId="8">#REF!</definedName>
    <definedName name="PRECREV" localSheetId="11">#REF!</definedName>
    <definedName name="PRECREV" localSheetId="6">#REF!</definedName>
    <definedName name="PRECREV">#REF!</definedName>
    <definedName name="PREMN" localSheetId="8">#REF!</definedName>
    <definedName name="PREMN" localSheetId="11">#REF!</definedName>
    <definedName name="PREMN" localSheetId="6">#REF!</definedName>
    <definedName name="PREMN">#REF!</definedName>
    <definedName name="PRGC" localSheetId="8">#REF!</definedName>
    <definedName name="PRGC" localSheetId="11">#REF!</definedName>
    <definedName name="PRGC" localSheetId="6">#REF!</definedName>
    <definedName name="PRGC">#REF!</definedName>
    <definedName name="primeira" localSheetId="8">#REF!</definedName>
    <definedName name="primeira" localSheetId="11">#REF!</definedName>
    <definedName name="primeira" localSheetId="6">#REF!</definedName>
    <definedName name="primeira">#REF!</definedName>
    <definedName name="primeira_3" localSheetId="8">#REF!</definedName>
    <definedName name="primeira_3" localSheetId="11">#REF!</definedName>
    <definedName name="primeira_3" localSheetId="6">#REF!</definedName>
    <definedName name="primeira_3">#REF!</definedName>
    <definedName name="primeira_4" localSheetId="8">#REF!</definedName>
    <definedName name="primeira_4" localSheetId="11">#REF!</definedName>
    <definedName name="primeira_4" localSheetId="6">#REF!</definedName>
    <definedName name="primeira_4">#REF!</definedName>
    <definedName name="primeira_5" localSheetId="8">#REF!</definedName>
    <definedName name="primeira_5" localSheetId="11">#REF!</definedName>
    <definedName name="primeira_5" localSheetId="6">#REF!</definedName>
    <definedName name="primeira_5">#REF!</definedName>
    <definedName name="primeiraa" localSheetId="8">#REF!</definedName>
    <definedName name="primeiraa" localSheetId="11">#REF!</definedName>
    <definedName name="primeiraa" localSheetId="6">#REF!</definedName>
    <definedName name="primeiraa">#REF!</definedName>
    <definedName name="PRINC." localSheetId="8">#REF!</definedName>
    <definedName name="PRINC." localSheetId="11">#REF!</definedName>
    <definedName name="PRINC." localSheetId="6">#REF!</definedName>
    <definedName name="PRINC.">#REF!</definedName>
    <definedName name="Print" localSheetId="8">#REF!</definedName>
    <definedName name="Print" localSheetId="11">#REF!</definedName>
    <definedName name="Print" localSheetId="6">#REF!</definedName>
    <definedName name="Print">#REF!</definedName>
    <definedName name="PRINT_AREA" localSheetId="8">#REF!</definedName>
    <definedName name="PRINT_AREA" localSheetId="11">#REF!</definedName>
    <definedName name="PRINT_AREA" localSheetId="6">#REF!</definedName>
    <definedName name="PRINT_AREA">#REF!</definedName>
    <definedName name="Print_Area_MI" localSheetId="10">#REF!</definedName>
    <definedName name="Print_Area_MI" localSheetId="8">#REF!</definedName>
    <definedName name="PRINT_AREA_MI" localSheetId="11">#REF!</definedName>
    <definedName name="PRINT_AREA_MI" localSheetId="9">#REF!</definedName>
    <definedName name="PRINT_AREA_MI" localSheetId="6">#REF!</definedName>
    <definedName name="Print_Area_MI">#REF!</definedName>
    <definedName name="Print_Area_MI_19" localSheetId="8">#REF!</definedName>
    <definedName name="Print_Area_MI_19" localSheetId="11">#REF!</definedName>
    <definedName name="Print_Area_MI_19" localSheetId="6">#REF!</definedName>
    <definedName name="Print_Area_MI_19">#REF!</definedName>
    <definedName name="Print_Area_MI_21" localSheetId="8">#REF!</definedName>
    <definedName name="Print_Area_MI_21" localSheetId="11">#REF!</definedName>
    <definedName name="Print_Area_MI_21" localSheetId="6">#REF!</definedName>
    <definedName name="Print_Area_MI_21">#REF!</definedName>
    <definedName name="Print_Area_MI_21_19" localSheetId="8">#REF!</definedName>
    <definedName name="Print_Area_MI_21_19" localSheetId="11">#REF!</definedName>
    <definedName name="Print_Area_MI_21_19" localSheetId="6">#REF!</definedName>
    <definedName name="Print_Area_MI_21_19">#REF!</definedName>
    <definedName name="Print_Area_MI_4" localSheetId="8">#REF!</definedName>
    <definedName name="Print_Area_MI_4" localSheetId="11">#REF!</definedName>
    <definedName name="Print_Area_MI_4" localSheetId="6">#REF!</definedName>
    <definedName name="Print_Area_MI_4">#REF!</definedName>
    <definedName name="Print_Area_MII" localSheetId="8">#REF!</definedName>
    <definedName name="Print_Area_MII" localSheetId="11">#REF!</definedName>
    <definedName name="Print_Area_MII" localSheetId="6">#REF!</definedName>
    <definedName name="Print_Area_MII">#REF!</definedName>
    <definedName name="PRINT_TITLES" localSheetId="8">#REF!</definedName>
    <definedName name="PRINT_TITLES" localSheetId="11">#REF!</definedName>
    <definedName name="PRINT_TITLES" localSheetId="6">#REF!</definedName>
    <definedName name="PRINT_TITLES">#REF!</definedName>
    <definedName name="PRINT_TITLES_MI" localSheetId="8">#REF!</definedName>
    <definedName name="PRINT_TITLES_MI" localSheetId="11">#REF!</definedName>
    <definedName name="PRINT_TITLES_MI" localSheetId="6">#REF!</definedName>
    <definedName name="PRINT_TITLES_MI">#REF!</definedName>
    <definedName name="PRINT_TITLES_MI_19" localSheetId="8">#REF!</definedName>
    <definedName name="PRINT_TITLES_MI_19" localSheetId="11">#REF!</definedName>
    <definedName name="PRINT_TITLES_MI_19" localSheetId="6">#REF!</definedName>
    <definedName name="PRINT_TITLES_MI_19">#REF!</definedName>
    <definedName name="PRINT_TITLES_MI_4" localSheetId="8">#REF!</definedName>
    <definedName name="PRINT_TITLES_MI_4" localSheetId="11">#REF!</definedName>
    <definedName name="PRINT_TITLES_MI_4" localSheetId="6">#REF!</definedName>
    <definedName name="PRINT_TITLES_MI_4">#REF!</definedName>
    <definedName name="PRINT_TITLES_MII" localSheetId="8">#REF!</definedName>
    <definedName name="PRINT_TITLES_MII" localSheetId="11">#REF!</definedName>
    <definedName name="PRINT_TITLES_MII" localSheetId="6">#REF!</definedName>
    <definedName name="PRINT_TITLES_MII">#REF!</definedName>
    <definedName name="PRINT2" localSheetId="10">#REF!</definedName>
    <definedName name="PRINT2" localSheetId="8">#REF!</definedName>
    <definedName name="PRINT2" localSheetId="11">#REF!</definedName>
    <definedName name="PRINT2" localSheetId="9">#REF!</definedName>
    <definedName name="PRINT2" localSheetId="6">#REF!</definedName>
    <definedName name="PRINT2">#REF!</definedName>
    <definedName name="PRM1C" localSheetId="8">#REF!</definedName>
    <definedName name="PRM1C" localSheetId="11">#REF!</definedName>
    <definedName name="PRM1C" localSheetId="6">#REF!</definedName>
    <definedName name="PRM1C">#REF!</definedName>
    <definedName name="PRMN" localSheetId="8">#REF!</definedName>
    <definedName name="PRMN" localSheetId="11">#REF!</definedName>
    <definedName name="PRMN" localSheetId="6">#REF!</definedName>
    <definedName name="PRMN">#REF!</definedName>
    <definedName name="PROD_1" localSheetId="8">#REF!</definedName>
    <definedName name="PROD_1" localSheetId="11">#REF!</definedName>
    <definedName name="PROD_1" localSheetId="6">#REF!</definedName>
    <definedName name="PROD_1">#REF!</definedName>
    <definedName name="PROD_11" localSheetId="8">#REF!</definedName>
    <definedName name="PROD_11" localSheetId="11">#REF!</definedName>
    <definedName name="PROD_11" localSheetId="6">#REF!</definedName>
    <definedName name="PROD_11">#REF!</definedName>
    <definedName name="ProdAnexo" localSheetId="8">#REF!</definedName>
    <definedName name="ProdAnexo" localSheetId="11">#REF!</definedName>
    <definedName name="ProdAnexo" localSheetId="6">#REF!</definedName>
    <definedName name="ProdAnexo">#REF!</definedName>
    <definedName name="ProdNome" localSheetId="8">#REF!</definedName>
    <definedName name="ProdNome" localSheetId="11">#REF!</definedName>
    <definedName name="ProdNome" localSheetId="6">#REF!</definedName>
    <definedName name="ProdNome">#REF!</definedName>
    <definedName name="produção" localSheetId="8">#REF!</definedName>
    <definedName name="produção" localSheetId="11">#REF!</definedName>
    <definedName name="produção" localSheetId="6">#REF!</definedName>
    <definedName name="produção">#REF!</definedName>
    <definedName name="produçao1" localSheetId="8">#REF!</definedName>
    <definedName name="produçao1" localSheetId="11">#REF!</definedName>
    <definedName name="produçao1" localSheetId="6">#REF!</definedName>
    <definedName name="produçao1">#REF!</definedName>
    <definedName name="proj" localSheetId="8">#REF!</definedName>
    <definedName name="proj" localSheetId="11">#REF!</definedName>
    <definedName name="proj" localSheetId="6">#REF!</definedName>
    <definedName name="proj">#REF!</definedName>
    <definedName name="proj_2" localSheetId="8">#REF!</definedName>
    <definedName name="proj_2" localSheetId="11">#REF!</definedName>
    <definedName name="proj_2" localSheetId="6">#REF!</definedName>
    <definedName name="proj_2">#REF!</definedName>
    <definedName name="PROJETO" localSheetId="8">#REF!</definedName>
    <definedName name="PROJETO" localSheetId="11">#REF!</definedName>
    <definedName name="PROJETO" localSheetId="6">#REF!</definedName>
    <definedName name="PROJETO">#REF!</definedName>
    <definedName name="PROMZ" localSheetId="8">#REF!</definedName>
    <definedName name="PROMZ" localSheetId="11">#REF!</definedName>
    <definedName name="PROMZ" localSheetId="6">#REF!</definedName>
    <definedName name="PROMZ">#REF!</definedName>
    <definedName name="PROPRIETARIO" localSheetId="8">#REF!</definedName>
    <definedName name="PROPRIETARIO" localSheetId="11">#REF!</definedName>
    <definedName name="PROPRIETARIO" localSheetId="6">#REF!</definedName>
    <definedName name="PROPRIETARIO">#REF!</definedName>
    <definedName name="ProteçãoAmbiental" localSheetId="8">#REF!</definedName>
    <definedName name="ProteçãoAmbiental" localSheetId="11">#REF!</definedName>
    <definedName name="ProteçãoAmbiental" localSheetId="6">#REF!</definedName>
    <definedName name="ProteçãoAmbiental">#REF!</definedName>
    <definedName name="PRP" localSheetId="8">#REF!</definedName>
    <definedName name="PRP" localSheetId="11">#REF!</definedName>
    <definedName name="PRP" localSheetId="6">#REF!</definedName>
    <definedName name="PRP">#REF!</definedName>
    <definedName name="PRPA" localSheetId="8">#REF!</definedName>
    <definedName name="PRPA" localSheetId="11">#REF!</definedName>
    <definedName name="PRPA" localSheetId="6">#REF!</definedName>
    <definedName name="PRPA">#REF!</definedName>
    <definedName name="PRPL" localSheetId="8">#REF!</definedName>
    <definedName name="PRPL" localSheetId="11">#REF!</definedName>
    <definedName name="PRPL" localSheetId="6">#REF!</definedName>
    <definedName name="PRPL">#REF!</definedName>
    <definedName name="PRPT" localSheetId="8">#REF!</definedName>
    <definedName name="PRPT" localSheetId="11">#REF!</definedName>
    <definedName name="PRPT" localSheetId="6">#REF!</definedName>
    <definedName name="PRPT">#REF!</definedName>
    <definedName name="PRR1C" localSheetId="8">#REF!</definedName>
    <definedName name="PRR1C" localSheetId="11">#REF!</definedName>
    <definedName name="PRR1C" localSheetId="6">#REF!</definedName>
    <definedName name="PRR1C">#REF!</definedName>
    <definedName name="PRRP" localSheetId="8">#REF!</definedName>
    <definedName name="PRRP" localSheetId="11">#REF!</definedName>
    <definedName name="PRRP" localSheetId="6">#REF!</definedName>
    <definedName name="PRRP">#REF!</definedName>
    <definedName name="PRZ" localSheetId="8">#REF!</definedName>
    <definedName name="PRZ" localSheetId="11">#REF!</definedName>
    <definedName name="PRZ" localSheetId="6">#REF!</definedName>
    <definedName name="PRZ">#REF!</definedName>
    <definedName name="PrzO" localSheetId="8">#REF!</definedName>
    <definedName name="PrzO" localSheetId="11">#REF!</definedName>
    <definedName name="PrzO" localSheetId="6">#REF!</definedName>
    <definedName name="PrzO">#REF!</definedName>
    <definedName name="PSCB" localSheetId="8">#REF!</definedName>
    <definedName name="PSCB" localSheetId="11">#REF!</definedName>
    <definedName name="PSCB" localSheetId="6">#REF!</definedName>
    <definedName name="PSCB">#REF!</definedName>
    <definedName name="PSERVIÇOS" localSheetId="8">#REF!</definedName>
    <definedName name="PSERVIÇOS" localSheetId="11">#REF!</definedName>
    <definedName name="PSERVIÇOS" localSheetId="6">#REF!</definedName>
    <definedName name="PSERVIÇOS">#REF!</definedName>
    <definedName name="PSINAL" localSheetId="8">#REF!</definedName>
    <definedName name="PSINAL" localSheetId="11">#REF!</definedName>
    <definedName name="PSINAL" localSheetId="6">#REF!</definedName>
    <definedName name="PSINAL">#REF!</definedName>
    <definedName name="PST" localSheetId="8">#REF!</definedName>
    <definedName name="PST" localSheetId="11">#REF!</definedName>
    <definedName name="PST" localSheetId="6">#REF!</definedName>
    <definedName name="PST">#REF!</definedName>
    <definedName name="PTB" localSheetId="8">#REF!</definedName>
    <definedName name="PTB" localSheetId="11">#REF!</definedName>
    <definedName name="PTB" localSheetId="6">#REF!</definedName>
    <definedName name="PTB">#REF!</definedName>
    <definedName name="PTBA" localSheetId="8">#REF!</definedName>
    <definedName name="PTBA" localSheetId="11">#REF!</definedName>
    <definedName name="PTBA" localSheetId="6">#REF!</definedName>
    <definedName name="PTBA">#REF!</definedName>
    <definedName name="PTBT" localSheetId="8">#REF!</definedName>
    <definedName name="PTBT" localSheetId="11">#REF!</definedName>
    <definedName name="PTBT" localSheetId="6">#REF!</definedName>
    <definedName name="PTBT">#REF!</definedName>
    <definedName name="PTCAP20" localSheetId="8">#REF!</definedName>
    <definedName name="PTCAP20" localSheetId="11">#REF!</definedName>
    <definedName name="PTCAP20" localSheetId="6">#REF!</definedName>
    <definedName name="PTCAP20">#REF!</definedName>
    <definedName name="PTCAP20MBQ" localSheetId="8">#REF!</definedName>
    <definedName name="PTCAP20MBQ" localSheetId="11">#REF!</definedName>
    <definedName name="PTCAP20MBQ" localSheetId="6">#REF!</definedName>
    <definedName name="PTCAP20MBQ">#REF!</definedName>
    <definedName name="PTCB4" localSheetId="8">#REF!</definedName>
    <definedName name="PTCB4" localSheetId="11">#REF!</definedName>
    <definedName name="PTCB4" localSheetId="6">#REF!</definedName>
    <definedName name="PTCB4">#REF!</definedName>
    <definedName name="PTCC4" localSheetId="8">#REF!</definedName>
    <definedName name="PTCC4" localSheetId="11">#REF!</definedName>
    <definedName name="PTCC4" localSheetId="6">#REF!</definedName>
    <definedName name="PTCC4">#REF!</definedName>
    <definedName name="PTCCB10" localSheetId="8">#REF!</definedName>
    <definedName name="PTCCB10" localSheetId="11">#REF!</definedName>
    <definedName name="PTCCB10" localSheetId="6">#REF!</definedName>
    <definedName name="PTCCB10">#REF!</definedName>
    <definedName name="PTCM30" localSheetId="8">#REF!</definedName>
    <definedName name="PTCM30" localSheetId="11">#REF!</definedName>
    <definedName name="PTCM30" localSheetId="6">#REF!</definedName>
    <definedName name="PTCM30">#REF!</definedName>
    <definedName name="PTCM30IMP" localSheetId="8">#REF!</definedName>
    <definedName name="PTCM30IMP" localSheetId="11">#REF!</definedName>
    <definedName name="PTCM30IMP" localSheetId="6">#REF!</definedName>
    <definedName name="PTCM30IMP">#REF!</definedName>
    <definedName name="PTCM30RP" localSheetId="8">#REF!</definedName>
    <definedName name="PTCM30RP" localSheetId="11">#REF!</definedName>
    <definedName name="PTCM30RP" localSheetId="6">#REF!</definedName>
    <definedName name="PTCM30RP">#REF!</definedName>
    <definedName name="PTCM30TB" localSheetId="8">#REF!</definedName>
    <definedName name="PTCM30TB" localSheetId="11">#REF!</definedName>
    <definedName name="PTCM30TB" localSheetId="6">#REF!</definedName>
    <definedName name="PTCM30TB">#REF!</definedName>
    <definedName name="pte" localSheetId="8">#REF!</definedName>
    <definedName name="pte" localSheetId="11">#REF!</definedName>
    <definedName name="pte" localSheetId="6">#REF!</definedName>
    <definedName name="pte">#REF!</definedName>
    <definedName name="pte_38" localSheetId="8">#REF!</definedName>
    <definedName name="pte_38" localSheetId="11">#REF!</definedName>
    <definedName name="pte_38" localSheetId="6">#REF!</definedName>
    <definedName name="pte_38">#REF!</definedName>
    <definedName name="PTEB4" localSheetId="8">#REF!</definedName>
    <definedName name="PTEB4" localSheetId="11">#REF!</definedName>
    <definedName name="PTEB4" localSheetId="6">#REF!</definedName>
    <definedName name="PTEB4">#REF!</definedName>
    <definedName name="PTEMULCS" localSheetId="8">#REF!</definedName>
    <definedName name="PTEMULCS" localSheetId="11">#REF!</definedName>
    <definedName name="PTEMULCS" localSheetId="6">#REF!</definedName>
    <definedName name="PTEMULCS">#REF!</definedName>
    <definedName name="PTEMULTSD" localSheetId="8">#REF!</definedName>
    <definedName name="PTEMULTSD" localSheetId="11">#REF!</definedName>
    <definedName name="PTEMULTSD" localSheetId="6">#REF!</definedName>
    <definedName name="PTEMULTSD">#REF!</definedName>
    <definedName name="PTEMULTSS" localSheetId="8">#REF!</definedName>
    <definedName name="PTEMULTSS" localSheetId="11">#REF!</definedName>
    <definedName name="PTEMULTSS" localSheetId="6">#REF!</definedName>
    <definedName name="PTEMULTSS">#REF!</definedName>
    <definedName name="PTLCB10" localSheetId="8">#REF!</definedName>
    <definedName name="PTLCB10" localSheetId="11">#REF!</definedName>
    <definedName name="PTLCB10" localSheetId="6">#REF!</definedName>
    <definedName name="PTLCB10">#REF!</definedName>
    <definedName name="PTLMB" localSheetId="8">#REF!</definedName>
    <definedName name="PTLMB" localSheetId="11">#REF!</definedName>
    <definedName name="PTLMB" localSheetId="6">#REF!</definedName>
    <definedName name="PTLMB">#REF!</definedName>
    <definedName name="Pto" localSheetId="8">#REF!</definedName>
    <definedName name="Pto" localSheetId="11">#REF!</definedName>
    <definedName name="Pto" localSheetId="6">#REF!</definedName>
    <definedName name="Pto">#REF!</definedName>
    <definedName name="Ptotal" localSheetId="8">#REF!</definedName>
    <definedName name="Ptotal" localSheetId="11">#REF!</definedName>
    <definedName name="Ptotal" localSheetId="6">#REF!</definedName>
    <definedName name="Ptotal">#REF!</definedName>
    <definedName name="PTRL1CLAMAG" localSheetId="8">#REF!</definedName>
    <definedName name="PTRL1CLAMAG" localSheetId="11">#REF!</definedName>
    <definedName name="PTRL1CLAMAG" localSheetId="6">#REF!</definedName>
    <definedName name="PTRL1CLAMAG">#REF!</definedName>
    <definedName name="PTRL1CMBF" localSheetId="8">#REF!</definedName>
    <definedName name="PTRL1CMBF" localSheetId="11">#REF!</definedName>
    <definedName name="PTRL1CMBF" localSheetId="6">#REF!</definedName>
    <definedName name="PTRL1CMBF">#REF!</definedName>
    <definedName name="PTRM1C" localSheetId="8">#REF!</definedName>
    <definedName name="PTRM1C" localSheetId="11">#REF!</definedName>
    <definedName name="PTRM1C" localSheetId="6">#REF!</definedName>
    <definedName name="PTRM1C">#REF!</definedName>
    <definedName name="PTRR1C" localSheetId="8">#REF!</definedName>
    <definedName name="PTRR1C" localSheetId="11">#REF!</definedName>
    <definedName name="PTRR1C" localSheetId="6">#REF!</definedName>
    <definedName name="PTRR1C">#REF!</definedName>
    <definedName name="PTRR1CPL" localSheetId="8">#REF!</definedName>
    <definedName name="PTRR1CPL" localSheetId="11">#REF!</definedName>
    <definedName name="PTRR1CPL" localSheetId="6">#REF!</definedName>
    <definedName name="PTRR1CPL">#REF!</definedName>
    <definedName name="PTRR1CST" localSheetId="8">#REF!</definedName>
    <definedName name="PTRR1CST" localSheetId="11">#REF!</definedName>
    <definedName name="PTRR1CST" localSheetId="6">#REF!</definedName>
    <definedName name="PTRR1CST">#REF!</definedName>
    <definedName name="PTSD" localSheetId="8">#REF!</definedName>
    <definedName name="PTSD" localSheetId="11">#REF!</definedName>
    <definedName name="PTSD" localSheetId="6">#REF!</definedName>
    <definedName name="PTSD">#REF!</definedName>
    <definedName name="PTSD2" localSheetId="8">#REF!</definedName>
    <definedName name="PTSD2" localSheetId="11">#REF!</definedName>
    <definedName name="PTSD2" localSheetId="6">#REF!</definedName>
    <definedName name="PTSD2">#REF!</definedName>
    <definedName name="punit" localSheetId="8">#REF!</definedName>
    <definedName name="punit" localSheetId="11">#REF!</definedName>
    <definedName name="punit" localSheetId="6">#REF!</definedName>
    <definedName name="punit">#REF!</definedName>
    <definedName name="PUNIT1" localSheetId="8">#REF!</definedName>
    <definedName name="PUNIT1" localSheetId="11">#REF!</definedName>
    <definedName name="PUNIT1" localSheetId="6">#REF!</definedName>
    <definedName name="PUNIT1">#REF!</definedName>
    <definedName name="PUnit10" localSheetId="8">#REF!</definedName>
    <definedName name="PUnit10" localSheetId="11">#REF!</definedName>
    <definedName name="PUnit10" localSheetId="6">#REF!</definedName>
    <definedName name="PUnit10">#REF!</definedName>
    <definedName name="PUnit11" localSheetId="8">#REF!</definedName>
    <definedName name="PUnit11" localSheetId="11">#REF!</definedName>
    <definedName name="PUnit11" localSheetId="6">#REF!</definedName>
    <definedName name="PUnit11">#REF!</definedName>
    <definedName name="PUnit12" localSheetId="8">#REF!</definedName>
    <definedName name="PUnit12" localSheetId="11">#REF!</definedName>
    <definedName name="PUnit12" localSheetId="6">#REF!</definedName>
    <definedName name="PUnit12">#REF!</definedName>
    <definedName name="PUNIT3" localSheetId="8">#REF!</definedName>
    <definedName name="PUNIT3" localSheetId="11">#REF!</definedName>
    <definedName name="PUNIT3" localSheetId="6">#REF!</definedName>
    <definedName name="PUNIT3">#REF!</definedName>
    <definedName name="PUPA" localSheetId="8">#REF!</definedName>
    <definedName name="PUPA" localSheetId="11">#REF!</definedName>
    <definedName name="PUPA" localSheetId="6">#REF!</definedName>
    <definedName name="PUPA">#REF!</definedName>
    <definedName name="PUPJ" localSheetId="8">#REF!</definedName>
    <definedName name="PUPJ" localSheetId="11">#REF!</definedName>
    <definedName name="PUPJ" localSheetId="6">#REF!</definedName>
    <definedName name="PUPJ">#REF!</definedName>
    <definedName name="pveg" localSheetId="10">{#N/A,#N/A,FALSE,"MO (2)"}</definedName>
    <definedName name="pveg" localSheetId="8">{#N/A,#N/A,FALSE,"MO (2)"}</definedName>
    <definedName name="pveg" localSheetId="11">{#N/A,#N/A,FALSE,"MO (2)"}</definedName>
    <definedName name="pveg" localSheetId="9">{#N/A,#N/A,FALSE,"MO (2)"}</definedName>
    <definedName name="pveg" localSheetId="6">{#N/A,#N/A,FALSE,"MO (2)"}</definedName>
    <definedName name="pveg">{#N/A,#N/A,FALSE,"MO (2)"}</definedName>
    <definedName name="Q" localSheetId="8">#REF!</definedName>
    <definedName name="Q" localSheetId="11">#REF!</definedName>
    <definedName name="Q" localSheetId="6">#REF!</definedName>
    <definedName name="Q">#REF!</definedName>
    <definedName name="QCI.CPManual" localSheetId="8" hidden="1">ROUND(#REF!,2)</definedName>
    <definedName name="QCI.CPManual" hidden="1">ROUND(#REF!,2)</definedName>
    <definedName name="QCI.DescManual" localSheetId="8" hidden="1">#REF!</definedName>
    <definedName name="QCI.DescManual" hidden="1">#REF!</definedName>
    <definedName name="QCI.Divisao" localSheetId="8" hidden="1">#REF!</definedName>
    <definedName name="QCI.Divisao" hidden="1">#REF!</definedName>
    <definedName name="QCI.ExisteManual" localSheetId="8" hidden="1">(COUNTIF(#REF!,"Manual")+COUNTIF(#REF!,"SemiAuto"))&gt;0</definedName>
    <definedName name="QCI.ExisteManual" hidden="1">(COUNTIF(#REF!,"Manual")+COUNTIF(#REF!,"SemiAuto"))&gt;0</definedName>
    <definedName name="QCI.InvManual" localSheetId="8" hidden="1">ROUND(#REF!,2)</definedName>
    <definedName name="QCI.InvManual" hidden="1">ROUND(#REF!,2)</definedName>
    <definedName name="QCI.ItemInvestimento" localSheetId="8" hidden="1">OFFSET(#REF!,1,0,COUNTA(#REF!)-1,1)</definedName>
    <definedName name="QCI.ItemInvestimento" hidden="1">OFFSET(#REF!,1,0,COUNTA(#REF!)-1,1)</definedName>
    <definedName name="QCI.LoteManual" localSheetId="8" hidden="1">#REF!</definedName>
    <definedName name="QCI.LoteManual" hidden="1">#REF!</definedName>
    <definedName name="QCI.MaxCPManual" localSheetId="8" hidden="1">#REF!-#REF!</definedName>
    <definedName name="QCI.MaxCPManual" hidden="1">#REF!-#REF!</definedName>
    <definedName name="QCI.MaxOUManual" localSheetId="8" hidden="1">#REF!-#REF!</definedName>
    <definedName name="QCI.MaxOUManual" hidden="1">#REF!-#REF!</definedName>
    <definedName name="QCI.OutrosManual" localSheetId="8" hidden="1">ROUND(#REF!,2)</definedName>
    <definedName name="QCI.OutrosManual" hidden="1">ROUND(#REF!,2)</definedName>
    <definedName name="QCI.SubItemInvestimento" localSheetId="8" hidden="1">OFFSET(#REF!,1,MATCH(#REF!,#REF!,0)-1,INDEX(#REF!,MATCH(#REF!,#REF!,0)+1))</definedName>
    <definedName name="QCI.SubItemInvestimento" hidden="1">OFFSET(#REF!,1,MATCH(#REF!,#REF!,0)-1,INDEX(#REF!,MATCH(#REF!,#REF!,0)+1))</definedName>
    <definedName name="QCI.SumCPMANUAL" localSheetId="8" hidden="1">SUMIF(#REF!,"Manual",#REF!)</definedName>
    <definedName name="QCI.SumCPMANUAL" hidden="1">SUMIF(#REF!,"Manual",#REF!)</definedName>
    <definedName name="QCI.SumINVMANUAL" localSheetId="8" hidden="1">SUMIF(#REF!,"Manual",#REF!)</definedName>
    <definedName name="QCI.SumINVMANUAL" hidden="1">SUMIF(#REF!,"Manual",#REF!)</definedName>
    <definedName name="QCI.SumOUTROSMANUAL" localSheetId="8" hidden="1">SUMIF(#REF!,"Manual",#REF!)</definedName>
    <definedName name="QCI.SumOUTROSMANUAL" hidden="1">SUMIF(#REF!,"Manual",#REF!)</definedName>
    <definedName name="QCI.SumREPASSEMANUAL" localSheetId="10" hidden="1">QCI.SumINVMANUAL-QCI.CPManual-QCI.OutrosManual</definedName>
    <definedName name="QCI.SumREPASSEMANUAL" localSheetId="8" hidden="1">'BDI_EDIFICACOES_20,50%_SEM'!QCI.SumINVMANUAL-'BDI_EDIFICACOES_20,50%_SEM'!QCI.CPManual-'BDI_EDIFICACOES_20,50%_SEM'!QCI.OutrosManual</definedName>
    <definedName name="QCI.SumREPASSEMANUAL" localSheetId="11" hidden="1">QCI.SumINVMANUAL-QCI.CPManual-QCI.OutrosManual</definedName>
    <definedName name="QCI.SumREPASSEMANUAL" hidden="1">QCI.SumINVMANUAL-QCI.CPManual-QCI.OutrosManual</definedName>
    <definedName name="QD" localSheetId="8">#REF!</definedName>
    <definedName name="QD" localSheetId="11">#REF!</definedName>
    <definedName name="QD" localSheetId="6">#REF!</definedName>
    <definedName name="QD">#REF!</definedName>
    <definedName name="QQ" localSheetId="8">#REF!</definedName>
    <definedName name="QQ" localSheetId="11">#REF!</definedName>
    <definedName name="QQ" localSheetId="6">#REF!</definedName>
    <definedName name="QQ">#REF!</definedName>
    <definedName name="QQ_2" localSheetId="9">#N/A</definedName>
    <definedName name="QQ_2" localSheetId="6">#N/A</definedName>
    <definedName name="QQ_2">#N/A</definedName>
    <definedName name="qq_2_" localSheetId="8">#REF!</definedName>
    <definedName name="qq_2_" localSheetId="11">#REF!</definedName>
    <definedName name="qq_2_" localSheetId="6">#REF!</definedName>
    <definedName name="qq_2_">#REF!</definedName>
    <definedName name="qq_2__38" localSheetId="8">#REF!</definedName>
    <definedName name="qq_2__38" localSheetId="11">#REF!</definedName>
    <definedName name="qq_2__38" localSheetId="6">#REF!</definedName>
    <definedName name="qq_2__38">#REF!</definedName>
    <definedName name="QQ_2_1" localSheetId="8">#REF!</definedName>
    <definedName name="QQ_2_1" localSheetId="11">#REF!</definedName>
    <definedName name="QQ_2_1" localSheetId="6">#REF!</definedName>
    <definedName name="QQ_2_1">#REF!</definedName>
    <definedName name="QQ_2_10" localSheetId="8">#REF!</definedName>
    <definedName name="QQ_2_10" localSheetId="11">#REF!</definedName>
    <definedName name="QQ_2_10" localSheetId="6">#REF!</definedName>
    <definedName name="QQ_2_10">#REF!</definedName>
    <definedName name="QQ_2_12" localSheetId="8">#REF!</definedName>
    <definedName name="QQ_2_12" localSheetId="11">#REF!</definedName>
    <definedName name="QQ_2_12" localSheetId="6">#REF!</definedName>
    <definedName name="QQ_2_12">#REF!</definedName>
    <definedName name="QQ_2_13" localSheetId="8">#REF!</definedName>
    <definedName name="QQ_2_13" localSheetId="11">#REF!</definedName>
    <definedName name="QQ_2_13" localSheetId="6">#REF!</definedName>
    <definedName name="QQ_2_13">#REF!</definedName>
    <definedName name="QQ_2_19" localSheetId="8">#REF!</definedName>
    <definedName name="QQ_2_19" localSheetId="11">#REF!</definedName>
    <definedName name="QQ_2_19" localSheetId="6">#REF!</definedName>
    <definedName name="QQ_2_19">#REF!</definedName>
    <definedName name="QQ_2_2" localSheetId="8">#REF!</definedName>
    <definedName name="QQ_2_2" localSheetId="11">#REF!</definedName>
    <definedName name="QQ_2_2" localSheetId="6">#REF!</definedName>
    <definedName name="QQ_2_2">#REF!</definedName>
    <definedName name="QQ_2_21" localSheetId="8">#REF!</definedName>
    <definedName name="QQ_2_21" localSheetId="11">#REF!</definedName>
    <definedName name="QQ_2_21" localSheetId="6">#REF!</definedName>
    <definedName name="QQ_2_21">#REF!</definedName>
    <definedName name="QQ_2_23" localSheetId="8">#REF!</definedName>
    <definedName name="QQ_2_23" localSheetId="11">#REF!</definedName>
    <definedName name="QQ_2_23" localSheetId="6">#REF!</definedName>
    <definedName name="QQ_2_23">#REF!</definedName>
    <definedName name="QQ_2_24" localSheetId="8">#REF!</definedName>
    <definedName name="QQ_2_24" localSheetId="11">#REF!</definedName>
    <definedName name="QQ_2_24" localSheetId="6">#REF!</definedName>
    <definedName name="QQ_2_24">#REF!</definedName>
    <definedName name="QQ_2_26" localSheetId="8">#REF!</definedName>
    <definedName name="QQ_2_26" localSheetId="11">#REF!</definedName>
    <definedName name="QQ_2_26" localSheetId="6">#REF!</definedName>
    <definedName name="QQ_2_26">#REF!</definedName>
    <definedName name="QQ_2_27" localSheetId="8">#REF!</definedName>
    <definedName name="QQ_2_27" localSheetId="11">#REF!</definedName>
    <definedName name="QQ_2_27" localSheetId="6">#REF!</definedName>
    <definedName name="QQ_2_27">#REF!</definedName>
    <definedName name="QQ_2_29" localSheetId="8">#REF!</definedName>
    <definedName name="QQ_2_29" localSheetId="11">#REF!</definedName>
    <definedName name="QQ_2_29" localSheetId="6">#REF!</definedName>
    <definedName name="QQ_2_29">#REF!</definedName>
    <definedName name="QQ_2_30" localSheetId="8">#REF!</definedName>
    <definedName name="QQ_2_30" localSheetId="11">#REF!</definedName>
    <definedName name="QQ_2_30" localSheetId="6">#REF!</definedName>
    <definedName name="QQ_2_30">#REF!</definedName>
    <definedName name="QQ_2_31" localSheetId="8">#REF!</definedName>
    <definedName name="QQ_2_31" localSheetId="11">#REF!</definedName>
    <definedName name="QQ_2_31" localSheetId="6">#REF!</definedName>
    <definedName name="QQ_2_31">#REF!</definedName>
    <definedName name="QQ_2_33" localSheetId="8">#REF!</definedName>
    <definedName name="QQ_2_33" localSheetId="11">#REF!</definedName>
    <definedName name="QQ_2_33" localSheetId="6">#REF!</definedName>
    <definedName name="QQ_2_33">#REF!</definedName>
    <definedName name="QQ_2_34" localSheetId="8">#REF!</definedName>
    <definedName name="QQ_2_34" localSheetId="11">#REF!</definedName>
    <definedName name="QQ_2_34" localSheetId="6">#REF!</definedName>
    <definedName name="QQ_2_34">#REF!</definedName>
    <definedName name="QQ_2_35" localSheetId="8">#REF!</definedName>
    <definedName name="QQ_2_35" localSheetId="11">#REF!</definedName>
    <definedName name="QQ_2_35" localSheetId="6">#REF!</definedName>
    <definedName name="QQ_2_35">#REF!</definedName>
    <definedName name="QQ_2_36" localSheetId="8">#REF!</definedName>
    <definedName name="QQ_2_36" localSheetId="11">#REF!</definedName>
    <definedName name="QQ_2_36" localSheetId="6">#REF!</definedName>
    <definedName name="QQ_2_36">#REF!</definedName>
    <definedName name="QQ_2_37" localSheetId="8">#REF!</definedName>
    <definedName name="QQ_2_37" localSheetId="11">#REF!</definedName>
    <definedName name="QQ_2_37" localSheetId="6">#REF!</definedName>
    <definedName name="QQ_2_37">#REF!</definedName>
    <definedName name="QQ_2_38" localSheetId="8">#REF!</definedName>
    <definedName name="QQ_2_38" localSheetId="11">#REF!</definedName>
    <definedName name="QQ_2_38" localSheetId="6">#REF!</definedName>
    <definedName name="QQ_2_38">#REF!</definedName>
    <definedName name="QQ_2_39" localSheetId="8">#REF!</definedName>
    <definedName name="QQ_2_39" localSheetId="11">#REF!</definedName>
    <definedName name="QQ_2_39" localSheetId="6">#REF!</definedName>
    <definedName name="QQ_2_39">#REF!</definedName>
    <definedName name="QQ_2_4" localSheetId="8">#REF!</definedName>
    <definedName name="QQ_2_4" localSheetId="11">#REF!</definedName>
    <definedName name="QQ_2_4" localSheetId="6">#REF!</definedName>
    <definedName name="QQ_2_4">#REF!</definedName>
    <definedName name="QQ_2_40" localSheetId="8">#REF!</definedName>
    <definedName name="QQ_2_40" localSheetId="11">#REF!</definedName>
    <definedName name="QQ_2_40" localSheetId="6">#REF!</definedName>
    <definedName name="QQ_2_40">#REF!</definedName>
    <definedName name="QQ_2_41" localSheetId="8">#REF!</definedName>
    <definedName name="QQ_2_41" localSheetId="11">#REF!</definedName>
    <definedName name="QQ_2_41" localSheetId="6">#REF!</definedName>
    <definedName name="QQ_2_41">#REF!</definedName>
    <definedName name="QQ_2_42" localSheetId="8">#REF!</definedName>
    <definedName name="QQ_2_42" localSheetId="11">#REF!</definedName>
    <definedName name="QQ_2_42" localSheetId="6">#REF!</definedName>
    <definedName name="QQ_2_42">#REF!</definedName>
    <definedName name="QQ_2_43" localSheetId="8">#REF!</definedName>
    <definedName name="QQ_2_43" localSheetId="11">#REF!</definedName>
    <definedName name="QQ_2_43" localSheetId="6">#REF!</definedName>
    <definedName name="QQ_2_43">#REF!</definedName>
    <definedName name="QQ_2_44" localSheetId="8">#REF!</definedName>
    <definedName name="QQ_2_44" localSheetId="11">#REF!</definedName>
    <definedName name="QQ_2_44" localSheetId="6">#REF!</definedName>
    <definedName name="QQ_2_44">#REF!</definedName>
    <definedName name="QQ_2_45" localSheetId="8">#REF!</definedName>
    <definedName name="QQ_2_45" localSheetId="11">#REF!</definedName>
    <definedName name="QQ_2_45" localSheetId="6">#REF!</definedName>
    <definedName name="QQ_2_45">#REF!</definedName>
    <definedName name="QQ_2_46" localSheetId="8">#REF!</definedName>
    <definedName name="QQ_2_46" localSheetId="11">#REF!</definedName>
    <definedName name="QQ_2_46" localSheetId="6">#REF!</definedName>
    <definedName name="QQ_2_46">#REF!</definedName>
    <definedName name="QQ_2_47" localSheetId="8">#REF!</definedName>
    <definedName name="QQ_2_47" localSheetId="11">#REF!</definedName>
    <definedName name="QQ_2_47" localSheetId="6">#REF!</definedName>
    <definedName name="QQ_2_47">#REF!</definedName>
    <definedName name="QQ_2_48" localSheetId="8">#REF!</definedName>
    <definedName name="QQ_2_48" localSheetId="11">#REF!</definedName>
    <definedName name="QQ_2_48" localSheetId="6">#REF!</definedName>
    <definedName name="QQ_2_48">#REF!</definedName>
    <definedName name="QQ_2_51" localSheetId="8">#REF!</definedName>
    <definedName name="QQ_2_51" localSheetId="11">#REF!</definedName>
    <definedName name="QQ_2_51" localSheetId="6">#REF!</definedName>
    <definedName name="QQ_2_51">#REF!</definedName>
    <definedName name="QQ_2_52" localSheetId="8">#REF!</definedName>
    <definedName name="QQ_2_52" localSheetId="11">#REF!</definedName>
    <definedName name="QQ_2_52" localSheetId="6">#REF!</definedName>
    <definedName name="QQ_2_52">#REF!</definedName>
    <definedName name="QQ_2_53" localSheetId="8">#REF!</definedName>
    <definedName name="QQ_2_53" localSheetId="11">#REF!</definedName>
    <definedName name="QQ_2_53" localSheetId="6">#REF!</definedName>
    <definedName name="QQ_2_53">#REF!</definedName>
    <definedName name="QQ_2_54" localSheetId="8">#REF!</definedName>
    <definedName name="QQ_2_54" localSheetId="11">#REF!</definedName>
    <definedName name="QQ_2_54" localSheetId="6">#REF!</definedName>
    <definedName name="QQ_2_54">#REF!</definedName>
    <definedName name="QQ_2_55" localSheetId="8">#REF!</definedName>
    <definedName name="QQ_2_55" localSheetId="11">#REF!</definedName>
    <definedName name="QQ_2_55" localSheetId="6">#REF!</definedName>
    <definedName name="QQ_2_55">#REF!</definedName>
    <definedName name="QQ_2_56" localSheetId="8">#REF!</definedName>
    <definedName name="QQ_2_56" localSheetId="11">#REF!</definedName>
    <definedName name="QQ_2_56" localSheetId="6">#REF!</definedName>
    <definedName name="QQ_2_56">#REF!</definedName>
    <definedName name="QQ_2_57" localSheetId="8">#REF!</definedName>
    <definedName name="QQ_2_57" localSheetId="11">#REF!</definedName>
    <definedName name="QQ_2_57" localSheetId="6">#REF!</definedName>
    <definedName name="QQ_2_57">#REF!</definedName>
    <definedName name="QQ_2_58" localSheetId="8">#REF!</definedName>
    <definedName name="QQ_2_58" localSheetId="11">#REF!</definedName>
    <definedName name="QQ_2_58" localSheetId="6">#REF!</definedName>
    <definedName name="QQ_2_58">#REF!</definedName>
    <definedName name="QQ_2_59" localSheetId="8">#REF!</definedName>
    <definedName name="QQ_2_59" localSheetId="11">#REF!</definedName>
    <definedName name="QQ_2_59" localSheetId="6">#REF!</definedName>
    <definedName name="QQ_2_59">#REF!</definedName>
    <definedName name="QQ_2_60" localSheetId="8">#REF!</definedName>
    <definedName name="QQ_2_60" localSheetId="11">#REF!</definedName>
    <definedName name="QQ_2_60" localSheetId="6">#REF!</definedName>
    <definedName name="QQ_2_60">#REF!</definedName>
    <definedName name="QQ_2_61" localSheetId="8">#REF!</definedName>
    <definedName name="QQ_2_61" localSheetId="11">#REF!</definedName>
    <definedName name="QQ_2_61" localSheetId="6">#REF!</definedName>
    <definedName name="QQ_2_61">#REF!</definedName>
    <definedName name="QQ_2_62" localSheetId="8">#REF!</definedName>
    <definedName name="QQ_2_62" localSheetId="11">#REF!</definedName>
    <definedName name="QQ_2_62" localSheetId="6">#REF!</definedName>
    <definedName name="QQ_2_62">#REF!</definedName>
    <definedName name="QQ_2_63" localSheetId="8">#REF!</definedName>
    <definedName name="QQ_2_63" localSheetId="11">#REF!</definedName>
    <definedName name="QQ_2_63" localSheetId="6">#REF!</definedName>
    <definedName name="QQ_2_63">#REF!</definedName>
    <definedName name="QQ_2_64" localSheetId="8">#REF!</definedName>
    <definedName name="QQ_2_64" localSheetId="11">#REF!</definedName>
    <definedName name="QQ_2_64" localSheetId="6">#REF!</definedName>
    <definedName name="QQ_2_64">#REF!</definedName>
    <definedName name="QQ_2_65" localSheetId="8">#REF!</definedName>
    <definedName name="QQ_2_65" localSheetId="11">#REF!</definedName>
    <definedName name="QQ_2_65" localSheetId="6">#REF!</definedName>
    <definedName name="QQ_2_65">#REF!</definedName>
    <definedName name="QQ_2_66" localSheetId="8">#REF!</definedName>
    <definedName name="QQ_2_66" localSheetId="11">#REF!</definedName>
    <definedName name="QQ_2_66" localSheetId="6">#REF!</definedName>
    <definedName name="QQ_2_66">#REF!</definedName>
    <definedName name="QQ_2_67" localSheetId="8">#REF!</definedName>
    <definedName name="QQ_2_67" localSheetId="11">#REF!</definedName>
    <definedName name="QQ_2_67" localSheetId="6">#REF!</definedName>
    <definedName name="QQ_2_67">#REF!</definedName>
    <definedName name="QQ_2_68" localSheetId="8">#REF!</definedName>
    <definedName name="QQ_2_68" localSheetId="11">#REF!</definedName>
    <definedName name="QQ_2_68" localSheetId="6">#REF!</definedName>
    <definedName name="QQ_2_68">#REF!</definedName>
    <definedName name="QQ_2_69" localSheetId="8">#REF!</definedName>
    <definedName name="QQ_2_69" localSheetId="11">#REF!</definedName>
    <definedName name="QQ_2_69" localSheetId="6">#REF!</definedName>
    <definedName name="QQ_2_69">#REF!</definedName>
    <definedName name="QQ_2_7" localSheetId="8">#REF!</definedName>
    <definedName name="QQ_2_7" localSheetId="11">#REF!</definedName>
    <definedName name="QQ_2_7" localSheetId="6">#REF!</definedName>
    <definedName name="QQ_2_7">#REF!</definedName>
    <definedName name="QQ_2_70" localSheetId="8">#REF!</definedName>
    <definedName name="QQ_2_70" localSheetId="11">#REF!</definedName>
    <definedName name="QQ_2_70" localSheetId="6">#REF!</definedName>
    <definedName name="QQ_2_70">#REF!</definedName>
    <definedName name="QQ_2_71" localSheetId="8">#REF!</definedName>
    <definedName name="QQ_2_71" localSheetId="11">#REF!</definedName>
    <definedName name="QQ_2_71" localSheetId="6">#REF!</definedName>
    <definedName name="QQ_2_71">#REF!</definedName>
    <definedName name="QQ_2_72" localSheetId="8">#REF!</definedName>
    <definedName name="QQ_2_72" localSheetId="11">#REF!</definedName>
    <definedName name="QQ_2_72" localSheetId="6">#REF!</definedName>
    <definedName name="QQ_2_72">#REF!</definedName>
    <definedName name="QQ_2_8" localSheetId="8">#REF!</definedName>
    <definedName name="QQ_2_8" localSheetId="11">#REF!</definedName>
    <definedName name="QQ_2_8" localSheetId="6">#REF!</definedName>
    <definedName name="QQ_2_8">#REF!</definedName>
    <definedName name="qqe" localSheetId="9">#N/A</definedName>
    <definedName name="qqe" localSheetId="6">#N/A</definedName>
    <definedName name="qqe">#N/A</definedName>
    <definedName name="qqq" localSheetId="8">#REF!</definedName>
    <definedName name="qqq" localSheetId="11">#REF!</definedName>
    <definedName name="qqq" localSheetId="6">#REF!</definedName>
    <definedName name="qqq">#REF!</definedName>
    <definedName name="qqqq" localSheetId="8">#REF!</definedName>
    <definedName name="qqqq" localSheetId="11">#REF!</definedName>
    <definedName name="qqqq" localSheetId="6">#REF!</definedName>
    <definedName name="qqqq">#REF!</definedName>
    <definedName name="qqqqq" localSheetId="8">#REF!</definedName>
    <definedName name="qqqqq" localSheetId="11">#REF!</definedName>
    <definedName name="qqqqq" localSheetId="6">#REF!</definedName>
    <definedName name="qqqqq">#REF!</definedName>
    <definedName name="qqqqqq" localSheetId="8">#REF!</definedName>
    <definedName name="qqqqqq" localSheetId="11">#REF!</definedName>
    <definedName name="qqqqqq" localSheetId="6">#REF!</definedName>
    <definedName name="qqqqqq">#REF!</definedName>
    <definedName name="qqqqqqq" localSheetId="8">#REF!</definedName>
    <definedName name="qqqqqqq" localSheetId="11">#REF!</definedName>
    <definedName name="qqqqqqq" localSheetId="6">#REF!</definedName>
    <definedName name="qqqqqqq">#REF!</definedName>
    <definedName name="qqqqqqqq" localSheetId="8">#REF!</definedName>
    <definedName name="qqqqqqqq" localSheetId="11">#REF!</definedName>
    <definedName name="qqqqqqqq" localSheetId="6">#REF!</definedName>
    <definedName name="qqqqqqqq">#REF!</definedName>
    <definedName name="qqqqqqqqq" localSheetId="8">#REF!</definedName>
    <definedName name="qqqqqqqqq" localSheetId="11">#REF!</definedName>
    <definedName name="qqqqqqqqq" localSheetId="6">#REF!</definedName>
    <definedName name="qqqqqqqqq">#REF!</definedName>
    <definedName name="QTD" localSheetId="11">[8]Serviços!$E$7</definedName>
    <definedName name="QTD" localSheetId="9">#REF!</definedName>
    <definedName name="QTD" localSheetId="6">#REF!</definedName>
    <definedName name="QTD">[8]Serviços!$E$7</definedName>
    <definedName name="QTDE" localSheetId="10">{#N/A,#N/A,FALSE,"MO (2)"}</definedName>
    <definedName name="QTDE" localSheetId="8">{#N/A,#N/A,FALSE,"MO (2)"}</definedName>
    <definedName name="QTDE" localSheetId="11">{#N/A,#N/A,FALSE,"MO (2)"}</definedName>
    <definedName name="QTDE" localSheetId="9">{#N/A,#N/A,FALSE,"MO (2)"}</definedName>
    <definedName name="QTDE" localSheetId="6">{#N/A,#N/A,FALSE,"MO (2)"}</definedName>
    <definedName name="QTDE">{#N/A,#N/A,FALSE,"MO (2)"}</definedName>
    <definedName name="QtEq" localSheetId="8">#REF!</definedName>
    <definedName name="QtEq" localSheetId="11">#REF!</definedName>
    <definedName name="QtEq" localSheetId="6">#REF!</definedName>
    <definedName name="QtEq">#REF!</definedName>
    <definedName name="QtMo" localSheetId="8">#REF!</definedName>
    <definedName name="QtMo" localSheetId="11">#REF!</definedName>
    <definedName name="QtMo" localSheetId="6">#REF!</definedName>
    <definedName name="QtMo">#REF!</definedName>
    <definedName name="QtMp" localSheetId="8">#REF!</definedName>
    <definedName name="QtMp" localSheetId="11">#REF!</definedName>
    <definedName name="QtMp" localSheetId="6">#REF!</definedName>
    <definedName name="QtMp">#REF!</definedName>
    <definedName name="QtTr" localSheetId="8">#REF!</definedName>
    <definedName name="QtTr" localSheetId="11">#REF!</definedName>
    <definedName name="QtTr" localSheetId="6">#REF!</definedName>
    <definedName name="QtTr">#REF!</definedName>
    <definedName name="Quadra" localSheetId="10">{#N/A,#N/A,FALSE,"MO (2)"}</definedName>
    <definedName name="Quadra" localSheetId="8">{#N/A,#N/A,FALSE,"MO (2)"}</definedName>
    <definedName name="Quadra" localSheetId="11">{#N/A,#N/A,FALSE,"MO (2)"}</definedName>
    <definedName name="Quadra" localSheetId="9">{#N/A,#N/A,FALSE,"MO (2)"}</definedName>
    <definedName name="Quadra" localSheetId="6">{#N/A,#N/A,FALSE,"MO (2)"}</definedName>
    <definedName name="Quadra">{#N/A,#N/A,FALSE,"MO (2)"}</definedName>
    <definedName name="QUADRA1" localSheetId="10">{#N/A,#N/A,FALSE,"MO (2)"}</definedName>
    <definedName name="QUADRA1" localSheetId="8">{#N/A,#N/A,FALSE,"MO (2)"}</definedName>
    <definedName name="QUADRA1" localSheetId="11">{#N/A,#N/A,FALSE,"MO (2)"}</definedName>
    <definedName name="QUADRA1" localSheetId="9">{#N/A,#N/A,FALSE,"MO (2)"}</definedName>
    <definedName name="QUADRA1" localSheetId="6">{#N/A,#N/A,FALSE,"MO (2)"}</definedName>
    <definedName name="QUADRA1">{#N/A,#N/A,FALSE,"MO (2)"}</definedName>
    <definedName name="QUADRA2" localSheetId="10">{#N/A,#N/A,FALSE,"MO (2)"}</definedName>
    <definedName name="QUADRA2" localSheetId="8">{#N/A,#N/A,FALSE,"MO (2)"}</definedName>
    <definedName name="QUADRA2" localSheetId="11">{#N/A,#N/A,FALSE,"MO (2)"}</definedName>
    <definedName name="QUADRA2" localSheetId="9">{#N/A,#N/A,FALSE,"MO (2)"}</definedName>
    <definedName name="QUADRA2" localSheetId="6">{#N/A,#N/A,FALSE,"MO (2)"}</definedName>
    <definedName name="QUADRA2">{#N/A,#N/A,FALSE,"MO (2)"}</definedName>
    <definedName name="QUANT" localSheetId="10">{#N/A,#N/A,FALSE,"MO (2)"}</definedName>
    <definedName name="QUANT" localSheetId="8">{#N/A,#N/A,FALSE,"MO (2)"}</definedName>
    <definedName name="QUANT" localSheetId="11">{#N/A,#N/A,FALSE,"MO (2)"}</definedName>
    <definedName name="QUANT" localSheetId="9">{#N/A,#N/A,FALSE,"MO (2)"}</definedName>
    <definedName name="QUANT" localSheetId="6">{#N/A,#N/A,FALSE,"MO (2)"}</definedName>
    <definedName name="QUANT">{#N/A,#N/A,FALSE,"MO (2)"}</definedName>
    <definedName name="Quant." localSheetId="8">#REF!</definedName>
    <definedName name="Quant." localSheetId="11">#REF!</definedName>
    <definedName name="Quant." localSheetId="6">#REF!</definedName>
    <definedName name="Quant.">#REF!</definedName>
    <definedName name="Quant.1" localSheetId="8">#REF!</definedName>
    <definedName name="Quant.1" localSheetId="11">#REF!</definedName>
    <definedName name="Quant.1" localSheetId="6">#REF!</definedName>
    <definedName name="Quant.1">#REF!</definedName>
    <definedName name="QUANT_acumu" localSheetId="8">#REF!</definedName>
    <definedName name="QUANT_acumu" localSheetId="11">#REF!</definedName>
    <definedName name="QUANT_acumu" localSheetId="6">#REF!</definedName>
    <definedName name="QUANT_acumu">#REF!</definedName>
    <definedName name="Quantidade" localSheetId="8">#REF!</definedName>
    <definedName name="Quantidade" localSheetId="11">#REF!</definedName>
    <definedName name="Quantidade" localSheetId="6">#REF!</definedName>
    <definedName name="Quantidade">#REF!</definedName>
    <definedName name="QUANTIDADE_10" localSheetId="8">#REF!</definedName>
    <definedName name="QUANTIDADE_10" localSheetId="11">#REF!</definedName>
    <definedName name="QUANTIDADE_10" localSheetId="6">#REF!</definedName>
    <definedName name="QUANTIDADE_10">#REF!</definedName>
    <definedName name="QUANTIDADE_10_19" localSheetId="8">#REF!</definedName>
    <definedName name="QUANTIDADE_10_19" localSheetId="11">#REF!</definedName>
    <definedName name="QUANTIDADE_10_19" localSheetId="6">#REF!</definedName>
    <definedName name="QUANTIDADE_10_19">#REF!</definedName>
    <definedName name="QUANTIDADE_17" localSheetId="8">#REF!</definedName>
    <definedName name="QUANTIDADE_17" localSheetId="11">#REF!</definedName>
    <definedName name="QUANTIDADE_17" localSheetId="6">#REF!</definedName>
    <definedName name="QUANTIDADE_17">#REF!</definedName>
    <definedName name="QUANTIDADE_17_19" localSheetId="8">#REF!</definedName>
    <definedName name="QUANTIDADE_17_19" localSheetId="11">#REF!</definedName>
    <definedName name="QUANTIDADE_17_19" localSheetId="6">#REF!</definedName>
    <definedName name="QUANTIDADE_17_19">#REF!</definedName>
    <definedName name="QUANTIDADE_19" localSheetId="8">#REF!</definedName>
    <definedName name="QUANTIDADE_19" localSheetId="11">#REF!</definedName>
    <definedName name="QUANTIDADE_19" localSheetId="6">#REF!</definedName>
    <definedName name="QUANTIDADE_19">#REF!</definedName>
    <definedName name="QUANTIDADE_6" localSheetId="8">#REF!</definedName>
    <definedName name="QUANTIDADE_6" localSheetId="11">#REF!</definedName>
    <definedName name="QUANTIDADE_6" localSheetId="6">#REF!</definedName>
    <definedName name="QUANTIDADE_6">#REF!</definedName>
    <definedName name="QUANTIDADE_6_19" localSheetId="8">#REF!</definedName>
    <definedName name="QUANTIDADE_6_19" localSheetId="11">#REF!</definedName>
    <definedName name="QUANTIDADE_6_19" localSheetId="6">#REF!</definedName>
    <definedName name="QUANTIDADE_6_19">#REF!</definedName>
    <definedName name="QUANTIDADE_7" localSheetId="8">#REF!</definedName>
    <definedName name="QUANTIDADE_7" localSheetId="11">#REF!</definedName>
    <definedName name="QUANTIDADE_7" localSheetId="6">#REF!</definedName>
    <definedName name="QUANTIDADE_7">#REF!</definedName>
    <definedName name="QUANTIDADE_7_19" localSheetId="8">#REF!</definedName>
    <definedName name="QUANTIDADE_7_19" localSheetId="11">#REF!</definedName>
    <definedName name="QUANTIDADE_7_19" localSheetId="6">#REF!</definedName>
    <definedName name="QUANTIDADE_7_19">#REF!</definedName>
    <definedName name="QUANTIDADE_8" localSheetId="8">#REF!</definedName>
    <definedName name="QUANTIDADE_8" localSheetId="11">#REF!</definedName>
    <definedName name="QUANTIDADE_8" localSheetId="6">#REF!</definedName>
    <definedName name="QUANTIDADE_8">#REF!</definedName>
    <definedName name="QUANTIDADE_8_19" localSheetId="8">#REF!</definedName>
    <definedName name="QUANTIDADE_8_19" localSheetId="11">#REF!</definedName>
    <definedName name="QUANTIDADE_8_19" localSheetId="6">#REF!</definedName>
    <definedName name="QUANTIDADE_8_19">#REF!</definedName>
    <definedName name="QUANTIDADE_9" localSheetId="8">#REF!</definedName>
    <definedName name="QUANTIDADE_9" localSheetId="11">#REF!</definedName>
    <definedName name="QUANTIDADE_9" localSheetId="6">#REF!</definedName>
    <definedName name="QUANTIDADE_9">#REF!</definedName>
    <definedName name="QUANTIDADE_9_19" localSheetId="8">#REF!</definedName>
    <definedName name="QUANTIDADE_9_19" localSheetId="11">#REF!</definedName>
    <definedName name="QUANTIDADE_9_19" localSheetId="6">#REF!</definedName>
    <definedName name="QUANTIDADE_9_19">#REF!</definedName>
    <definedName name="Quantidades" localSheetId="10">{#N/A,#N/A,FALSE,"MO (2)"}</definedName>
    <definedName name="Quantidades" localSheetId="8">{#N/A,#N/A,FALSE,"MO (2)"}</definedName>
    <definedName name="Quantidades" localSheetId="11">{#N/A,#N/A,FALSE,"MO (2)"}</definedName>
    <definedName name="Quantidades" localSheetId="9">{#N/A,#N/A,FALSE,"MO (2)"}</definedName>
    <definedName name="Quantidades" localSheetId="6">{#N/A,#N/A,FALSE,"MO (2)"}</definedName>
    <definedName name="Quantidades">{#N/A,#N/A,FALSE,"MO (2)"}</definedName>
    <definedName name="QuantPreços_2anosarrumada" localSheetId="8">#REF!</definedName>
    <definedName name="QuantPreços_2anosarrumada" localSheetId="11">#REF!</definedName>
    <definedName name="QuantPreços_2anosarrumada" localSheetId="6">#REF!</definedName>
    <definedName name="QuantPreços_2anosarrumada">#REF!</definedName>
    <definedName name="QuantPreços_2anosf" localSheetId="8">#REF!</definedName>
    <definedName name="QuantPreços_2anosf" localSheetId="11">#REF!</definedName>
    <definedName name="QuantPreços_2anosf" localSheetId="6">#REF!</definedName>
    <definedName name="QuantPreços_2anosf">#REF!</definedName>
    <definedName name="QuantPreçosUnitFinal" localSheetId="8">#REF!</definedName>
    <definedName name="QuantPreçosUnitFinal" localSheetId="11">#REF!</definedName>
    <definedName name="QuantPreçosUnitFinal" localSheetId="6">#REF!</definedName>
    <definedName name="QuantPreçosUnitFinal">#REF!</definedName>
    <definedName name="quilometros" localSheetId="8">#REF!</definedName>
    <definedName name="quilometros" localSheetId="11">#REF!</definedName>
    <definedName name="quilometros" localSheetId="6">#REF!</definedName>
    <definedName name="quilometros">#REF!</definedName>
    <definedName name="QW" localSheetId="8">#REF!</definedName>
    <definedName name="QW" localSheetId="11">#REF!</definedName>
    <definedName name="QW" localSheetId="6">#REF!</definedName>
    <definedName name="QW">#REF!</definedName>
    <definedName name="qwe" localSheetId="8">#REF!</definedName>
    <definedName name="qwe" localSheetId="11">#REF!</definedName>
    <definedName name="qwe" localSheetId="6">#REF!</definedName>
    <definedName name="qwe">#REF!</definedName>
    <definedName name="qwrqerwqer" localSheetId="8">#REF!</definedName>
    <definedName name="qwrqerwqer" localSheetId="11">#REF!</definedName>
    <definedName name="qwrqerwqer" localSheetId="6">#REF!</definedName>
    <definedName name="qwrqerwqer">#REF!</definedName>
    <definedName name="RA" localSheetId="8">#REF!</definedName>
    <definedName name="RA" localSheetId="11">#REF!</definedName>
    <definedName name="RA" localSheetId="6">#REF!</definedName>
    <definedName name="RA">#REF!</definedName>
    <definedName name="rach" localSheetId="8">#REF!</definedName>
    <definedName name="rach" localSheetId="11">#REF!</definedName>
    <definedName name="rach" localSheetId="6">#REF!</definedName>
    <definedName name="rach">#REF!</definedName>
    <definedName name="rach_38" localSheetId="8">#REF!</definedName>
    <definedName name="rach_38" localSheetId="11">#REF!</definedName>
    <definedName name="rach_38" localSheetId="6">#REF!</definedName>
    <definedName name="rach_38">#REF!</definedName>
    <definedName name="Rachão" localSheetId="8">#REF!</definedName>
    <definedName name="Rachão" localSheetId="11">#REF!</definedName>
    <definedName name="Rachão" localSheetId="6">#REF!</definedName>
    <definedName name="Rachão">#REF!</definedName>
    <definedName name="Rachão_10" localSheetId="8">#REF!</definedName>
    <definedName name="Rachão_10" localSheetId="11">#REF!</definedName>
    <definedName name="Rachão_10" localSheetId="6">#REF!</definedName>
    <definedName name="Rachão_10">#REF!</definedName>
    <definedName name="Rachão_2" localSheetId="8">#REF!</definedName>
    <definedName name="Rachão_2" localSheetId="11">#REF!</definedName>
    <definedName name="Rachão_2" localSheetId="6">#REF!</definedName>
    <definedName name="Rachão_2">#REF!</definedName>
    <definedName name="Rachão_23" localSheetId="8">#REF!</definedName>
    <definedName name="Rachão_23" localSheetId="11">#REF!</definedName>
    <definedName name="Rachão_23" localSheetId="6">#REF!</definedName>
    <definedName name="Rachão_23">#REF!</definedName>
    <definedName name="Rachão_24" localSheetId="8">#REF!</definedName>
    <definedName name="Rachão_24" localSheetId="11">#REF!</definedName>
    <definedName name="Rachão_24" localSheetId="6">#REF!</definedName>
    <definedName name="Rachão_24">#REF!</definedName>
    <definedName name="Rachão_26" localSheetId="8">#REF!</definedName>
    <definedName name="Rachão_26" localSheetId="11">#REF!</definedName>
    <definedName name="Rachão_26" localSheetId="6">#REF!</definedName>
    <definedName name="Rachão_26">#REF!</definedName>
    <definedName name="Rachão_27" localSheetId="8">#REF!</definedName>
    <definedName name="Rachão_27" localSheetId="11">#REF!</definedName>
    <definedName name="Rachão_27" localSheetId="6">#REF!</definedName>
    <definedName name="Rachão_27">#REF!</definedName>
    <definedName name="Rachão_29" localSheetId="8">#REF!</definedName>
    <definedName name="Rachão_29" localSheetId="11">#REF!</definedName>
    <definedName name="Rachão_29" localSheetId="6">#REF!</definedName>
    <definedName name="Rachão_29">#REF!</definedName>
    <definedName name="Rachão_30" localSheetId="8">#REF!</definedName>
    <definedName name="Rachão_30" localSheetId="11">#REF!</definedName>
    <definedName name="Rachão_30" localSheetId="6">#REF!</definedName>
    <definedName name="Rachão_30">#REF!</definedName>
    <definedName name="Rachão_36" localSheetId="8">#REF!</definedName>
    <definedName name="Rachão_36" localSheetId="11">#REF!</definedName>
    <definedName name="Rachão_36" localSheetId="6">#REF!</definedName>
    <definedName name="Rachão_36">#REF!</definedName>
    <definedName name="Rachão_37" localSheetId="8">#REF!</definedName>
    <definedName name="Rachão_37" localSheetId="11">#REF!</definedName>
    <definedName name="Rachão_37" localSheetId="6">#REF!</definedName>
    <definedName name="Rachão_37">#REF!</definedName>
    <definedName name="Rachão_38" localSheetId="8">#REF!</definedName>
    <definedName name="Rachão_38" localSheetId="11">#REF!</definedName>
    <definedName name="Rachão_38" localSheetId="6">#REF!</definedName>
    <definedName name="Rachão_38">#REF!</definedName>
    <definedName name="Rachão_4" localSheetId="8">#REF!</definedName>
    <definedName name="Rachão_4" localSheetId="11">#REF!</definedName>
    <definedName name="Rachão_4" localSheetId="6">#REF!</definedName>
    <definedName name="Rachão_4">#REF!</definedName>
    <definedName name="Rachão_48" localSheetId="8">#REF!</definedName>
    <definedName name="Rachão_48" localSheetId="11">#REF!</definedName>
    <definedName name="Rachão_48" localSheetId="6">#REF!</definedName>
    <definedName name="Rachão_48">#REF!</definedName>
    <definedName name="Rachão_51" localSheetId="8">#REF!</definedName>
    <definedName name="Rachão_51" localSheetId="11">#REF!</definedName>
    <definedName name="Rachão_51" localSheetId="6">#REF!</definedName>
    <definedName name="Rachão_51">#REF!</definedName>
    <definedName name="Rachão_52" localSheetId="8">#REF!</definedName>
    <definedName name="Rachão_52" localSheetId="11">#REF!</definedName>
    <definedName name="Rachão_52" localSheetId="6">#REF!</definedName>
    <definedName name="Rachão_52">#REF!</definedName>
    <definedName name="Rachão_53" localSheetId="8">#REF!</definedName>
    <definedName name="Rachão_53" localSheetId="11">#REF!</definedName>
    <definedName name="Rachão_53" localSheetId="6">#REF!</definedName>
    <definedName name="Rachão_53">#REF!</definedName>
    <definedName name="Rachão_55" localSheetId="8">#REF!</definedName>
    <definedName name="Rachão_55" localSheetId="11">#REF!</definedName>
    <definedName name="Rachão_55" localSheetId="6">#REF!</definedName>
    <definedName name="Rachão_55">#REF!</definedName>
    <definedName name="Rachão_67" localSheetId="8">#REF!</definedName>
    <definedName name="Rachão_67" localSheetId="11">#REF!</definedName>
    <definedName name="Rachão_67" localSheetId="6">#REF!</definedName>
    <definedName name="Rachão_67">#REF!</definedName>
    <definedName name="Rachão_68" localSheetId="8">#REF!</definedName>
    <definedName name="Rachão_68" localSheetId="11">#REF!</definedName>
    <definedName name="Rachão_68" localSheetId="6">#REF!</definedName>
    <definedName name="Rachão_68">#REF!</definedName>
    <definedName name="Rachão_69" localSheetId="8">#REF!</definedName>
    <definedName name="Rachão_69" localSheetId="11">#REF!</definedName>
    <definedName name="Rachão_69" localSheetId="6">#REF!</definedName>
    <definedName name="Rachão_69">#REF!</definedName>
    <definedName name="Rachão_70" localSheetId="8">#REF!</definedName>
    <definedName name="Rachão_70" localSheetId="11">#REF!</definedName>
    <definedName name="Rachão_70" localSheetId="6">#REF!</definedName>
    <definedName name="Rachão_70">#REF!</definedName>
    <definedName name="Rachão_71" localSheetId="8">#REF!</definedName>
    <definedName name="Rachão_71" localSheetId="11">#REF!</definedName>
    <definedName name="Rachão_71" localSheetId="6">#REF!</definedName>
    <definedName name="Rachão_71">#REF!</definedName>
    <definedName name="Rachão_72" localSheetId="8">#REF!</definedName>
    <definedName name="Rachão_72" localSheetId="11">#REF!</definedName>
    <definedName name="Rachão_72" localSheetId="6">#REF!</definedName>
    <definedName name="Rachão_72">#REF!</definedName>
    <definedName name="Radier" localSheetId="8">#REF!</definedName>
    <definedName name="Radier" localSheetId="11">#REF!</definedName>
    <definedName name="Radier" localSheetId="6">#REF!</definedName>
    <definedName name="Radier">#REF!</definedName>
    <definedName name="RBQ" localSheetId="8">#REF!</definedName>
    <definedName name="RBQ" localSheetId="11">#REF!</definedName>
    <definedName name="RBQ" localSheetId="6">#REF!</definedName>
    <definedName name="RBQ">#REF!</definedName>
    <definedName name="RBV" localSheetId="8">#REF!</definedName>
    <definedName name="RBV" localSheetId="11">#REF!</definedName>
    <definedName name="RBV" localSheetId="6">#REF!</definedName>
    <definedName name="RBV">#REF!</definedName>
    <definedName name="RCB" localSheetId="8">#REF!</definedName>
    <definedName name="RCB" localSheetId="11">#REF!</definedName>
    <definedName name="RCB" localSheetId="6">#REF!</definedName>
    <definedName name="RCB">#REF!</definedName>
    <definedName name="RCC" localSheetId="8">#REF!</definedName>
    <definedName name="RCC" localSheetId="11">#REF!</definedName>
    <definedName name="RCC" localSheetId="6">#REF!</definedName>
    <definedName name="RCC">#REF!</definedName>
    <definedName name="RCCL" localSheetId="8">#REF!</definedName>
    <definedName name="RCCL" localSheetId="11">#REF!</definedName>
    <definedName name="RCCL" localSheetId="6">#REF!</definedName>
    <definedName name="RCCL">#REF!</definedName>
    <definedName name="rcgp" localSheetId="8">#REF!</definedName>
    <definedName name="rcgp" localSheetId="11">#REF!</definedName>
    <definedName name="rcgp" localSheetId="6">#REF!</definedName>
    <definedName name="rcgp">#REF!</definedName>
    <definedName name="rcgp_2" localSheetId="8">#REF!</definedName>
    <definedName name="rcgp_2" localSheetId="11">#REF!</definedName>
    <definedName name="rcgp_2" localSheetId="6">#REF!</definedName>
    <definedName name="rcgp_2">#REF!</definedName>
    <definedName name="RCGQ" localSheetId="8">#REF!</definedName>
    <definedName name="RCGQ" localSheetId="11">#REF!</definedName>
    <definedName name="RCGQ" localSheetId="6">#REF!</definedName>
    <definedName name="RCGQ">#REF!</definedName>
    <definedName name="RCH" localSheetId="8">#REF!</definedName>
    <definedName name="RCH" localSheetId="11">#REF!</definedName>
    <definedName name="RCH" localSheetId="6">#REF!</definedName>
    <definedName name="RCH">#REF!</definedName>
    <definedName name="RCR" localSheetId="8">#REF!</definedName>
    <definedName name="RCR" localSheetId="11">#REF!</definedName>
    <definedName name="RCR" localSheetId="6">#REF!</definedName>
    <definedName name="RCR">#REF!</definedName>
    <definedName name="rd" localSheetId="8">#REF!</definedName>
    <definedName name="rd" localSheetId="11">#REF!</definedName>
    <definedName name="rd" localSheetId="6">#REF!</definedName>
    <definedName name="rd">#REF!</definedName>
    <definedName name="RDM" localSheetId="8">#REF!</definedName>
    <definedName name="RDM" localSheetId="11">#REF!</definedName>
    <definedName name="RDM" localSheetId="6">#REF!</definedName>
    <definedName name="RDM">#REF!</definedName>
    <definedName name="re" localSheetId="8">#REF!</definedName>
    <definedName name="re" localSheetId="11">#REF!</definedName>
    <definedName name="re" localSheetId="6">#REF!</definedName>
    <definedName name="re">#REF!</definedName>
    <definedName name="rea" localSheetId="8">#REF!</definedName>
    <definedName name="rea" localSheetId="11">#REF!</definedName>
    <definedName name="rea" localSheetId="6">#REF!</definedName>
    <definedName name="rea">#REF!</definedName>
    <definedName name="REAJ" localSheetId="8">#REF!</definedName>
    <definedName name="REAJ" localSheetId="11">#REF!</definedName>
    <definedName name="REAJ" localSheetId="6">#REF!</definedName>
    <definedName name="REAJ">#REF!</definedName>
    <definedName name="rearos2" localSheetId="8">#REF!</definedName>
    <definedName name="rearos2" localSheetId="11">#REF!</definedName>
    <definedName name="rearos2" localSheetId="6">#REF!</definedName>
    <definedName name="rearos2">#REF!</definedName>
    <definedName name="REATBUEIRO" localSheetId="8">#REF!</definedName>
    <definedName name="REATBUEIRO" localSheetId="11">#REF!</definedName>
    <definedName name="REATBUEIRO" localSheetId="6">#REF!</definedName>
    <definedName name="REATBUEIRO">#REF!</definedName>
    <definedName name="Reaterro" localSheetId="8">#REF!</definedName>
    <definedName name="Reaterro" localSheetId="11">#REF!</definedName>
    <definedName name="Reaterro" localSheetId="6">#REF!</definedName>
    <definedName name="Reaterro">#REF!</definedName>
    <definedName name="Reboco" localSheetId="8">#REF!</definedName>
    <definedName name="Reboco" localSheetId="11">#REF!</definedName>
    <definedName name="Reboco" localSheetId="6">#REF!</definedName>
    <definedName name="Reboco">#REF!</definedName>
    <definedName name="REC" localSheetId="8">OFFSET(#REF!,1,,COUNTA(#REF!),COUNTA(#REF!))</definedName>
    <definedName name="REC" localSheetId="11">OFFSET(#REF!,1,,COUNTA(#REF!),COUNTA(#REF!))</definedName>
    <definedName name="REC" localSheetId="6">OFFSET(#REF!,1,,COUNTA(#REF!),COUNTA(#REF!))</definedName>
    <definedName name="REC">OFFSET(#REF!,1,,COUNTA(#REF!),COUNTA(#REF!))</definedName>
    <definedName name="rec_10" localSheetId="8">#REF!</definedName>
    <definedName name="rec_10" localSheetId="11">#REF!</definedName>
    <definedName name="rec_10" localSheetId="6">#REF!</definedName>
    <definedName name="rec_10">#REF!</definedName>
    <definedName name="rec_2" localSheetId="8">#REF!</definedName>
    <definedName name="rec_2" localSheetId="11">#REF!</definedName>
    <definedName name="rec_2" localSheetId="6">#REF!</definedName>
    <definedName name="rec_2">#REF!</definedName>
    <definedName name="rec_23" localSheetId="8">#REF!</definedName>
    <definedName name="rec_23" localSheetId="11">#REF!</definedName>
    <definedName name="rec_23" localSheetId="6">#REF!</definedName>
    <definedName name="rec_23">#REF!</definedName>
    <definedName name="rec_24" localSheetId="8">#REF!</definedName>
    <definedName name="rec_24" localSheetId="11">#REF!</definedName>
    <definedName name="rec_24" localSheetId="6">#REF!</definedName>
    <definedName name="rec_24">#REF!</definedName>
    <definedName name="rec_26" localSheetId="8">#REF!</definedName>
    <definedName name="rec_26" localSheetId="11">#REF!</definedName>
    <definedName name="rec_26" localSheetId="6">#REF!</definedName>
    <definedName name="rec_26">#REF!</definedName>
    <definedName name="rec_27" localSheetId="8">#REF!</definedName>
    <definedName name="rec_27" localSheetId="11">#REF!</definedName>
    <definedName name="rec_27" localSheetId="6">#REF!</definedName>
    <definedName name="rec_27">#REF!</definedName>
    <definedName name="rec_29" localSheetId="8">#REF!</definedName>
    <definedName name="rec_29" localSheetId="11">#REF!</definedName>
    <definedName name="rec_29" localSheetId="6">#REF!</definedName>
    <definedName name="rec_29">#REF!</definedName>
    <definedName name="rec_30" localSheetId="8">#REF!</definedName>
    <definedName name="rec_30" localSheetId="11">#REF!</definedName>
    <definedName name="rec_30" localSheetId="6">#REF!</definedName>
    <definedName name="rec_30">#REF!</definedName>
    <definedName name="rec_36" localSheetId="8">#REF!</definedName>
    <definedName name="rec_36" localSheetId="11">#REF!</definedName>
    <definedName name="rec_36" localSheetId="6">#REF!</definedName>
    <definedName name="rec_36">#REF!</definedName>
    <definedName name="rec_37" localSheetId="8">#REF!</definedName>
    <definedName name="rec_37" localSheetId="11">#REF!</definedName>
    <definedName name="rec_37" localSheetId="6">#REF!</definedName>
    <definedName name="rec_37">#REF!</definedName>
    <definedName name="rec_38" localSheetId="8">#REF!</definedName>
    <definedName name="rec_38" localSheetId="11">#REF!</definedName>
    <definedName name="rec_38" localSheetId="6">#REF!</definedName>
    <definedName name="rec_38">#REF!</definedName>
    <definedName name="rec_4" localSheetId="8">#REF!</definedName>
    <definedName name="rec_4" localSheetId="11">#REF!</definedName>
    <definedName name="rec_4" localSheetId="6">#REF!</definedName>
    <definedName name="rec_4">#REF!</definedName>
    <definedName name="rec_48" localSheetId="8">#REF!</definedName>
    <definedName name="rec_48" localSheetId="11">#REF!</definedName>
    <definedName name="rec_48" localSheetId="6">#REF!</definedName>
    <definedName name="rec_48">#REF!</definedName>
    <definedName name="rec_51" localSheetId="8">#REF!</definedName>
    <definedName name="rec_51" localSheetId="11">#REF!</definedName>
    <definedName name="rec_51" localSheetId="6">#REF!</definedName>
    <definedName name="rec_51">#REF!</definedName>
    <definedName name="rec_52" localSheetId="8">#REF!</definedName>
    <definedName name="rec_52" localSheetId="11">#REF!</definedName>
    <definedName name="rec_52" localSheetId="6">#REF!</definedName>
    <definedName name="rec_52">#REF!</definedName>
    <definedName name="rec_53" localSheetId="8">#REF!</definedName>
    <definedName name="rec_53" localSheetId="11">#REF!</definedName>
    <definedName name="rec_53" localSheetId="6">#REF!</definedName>
    <definedName name="rec_53">#REF!</definedName>
    <definedName name="rec_55" localSheetId="8">#REF!</definedName>
    <definedName name="rec_55" localSheetId="11">#REF!</definedName>
    <definedName name="rec_55" localSheetId="6">#REF!</definedName>
    <definedName name="rec_55">#REF!</definedName>
    <definedName name="rec_67" localSheetId="8">#REF!</definedName>
    <definedName name="rec_67" localSheetId="11">#REF!</definedName>
    <definedName name="rec_67" localSheetId="6">#REF!</definedName>
    <definedName name="rec_67">#REF!</definedName>
    <definedName name="rec_68" localSheetId="8">#REF!</definedName>
    <definedName name="rec_68" localSheetId="11">#REF!</definedName>
    <definedName name="rec_68" localSheetId="6">#REF!</definedName>
    <definedName name="rec_68">#REF!</definedName>
    <definedName name="rec_69" localSheetId="8">#REF!</definedName>
    <definedName name="rec_69" localSheetId="11">#REF!</definedName>
    <definedName name="rec_69" localSheetId="6">#REF!</definedName>
    <definedName name="rec_69">#REF!</definedName>
    <definedName name="rec_70" localSheetId="8">#REF!</definedName>
    <definedName name="rec_70" localSheetId="11">#REF!</definedName>
    <definedName name="rec_70" localSheetId="6">#REF!</definedName>
    <definedName name="rec_70">#REF!</definedName>
    <definedName name="rec_71" localSheetId="8">#REF!</definedName>
    <definedName name="rec_71" localSheetId="11">#REF!</definedName>
    <definedName name="rec_71" localSheetId="6">#REF!</definedName>
    <definedName name="rec_71">#REF!</definedName>
    <definedName name="rec_72" localSheetId="8">#REF!</definedName>
    <definedName name="rec_72" localSheetId="11">#REF!</definedName>
    <definedName name="rec_72" localSheetId="6">#REF!</definedName>
    <definedName name="rec_72">#REF!</definedName>
    <definedName name="REC_BRITA" localSheetId="8">#REF!</definedName>
    <definedName name="REC_BRITA" localSheetId="11">#REF!</definedName>
    <definedName name="REC_BRITA" localSheetId="6">#REF!</definedName>
    <definedName name="REC_BRITA">#REF!</definedName>
    <definedName name="REC_BRITA_2" localSheetId="8">#REF!</definedName>
    <definedName name="REC_BRITA_2" localSheetId="11">#REF!</definedName>
    <definedName name="REC_BRITA_2" localSheetId="6">#REF!</definedName>
    <definedName name="REC_BRITA_2">#REF!</definedName>
    <definedName name="REC_SEM_BRITA" localSheetId="8">#REF!</definedName>
    <definedName name="REC_SEM_BRITA" localSheetId="11">#REF!</definedName>
    <definedName name="REC_SEM_BRITA" localSheetId="6">#REF!</definedName>
    <definedName name="REC_SEM_BRITA">#REF!</definedName>
    <definedName name="REC_SEM_BRITA_2" localSheetId="8">#REF!</definedName>
    <definedName name="REC_SEM_BRITA_2" localSheetId="11">#REF!</definedName>
    <definedName name="REC_SEM_BRITA_2" localSheetId="6">#REF!</definedName>
    <definedName name="REC_SEM_BRITA_2">#REF!</definedName>
    <definedName name="REC110PI" localSheetId="8">#REF!</definedName>
    <definedName name="REC110PI" localSheetId="11">#REF!</definedName>
    <definedName name="REC110PI" localSheetId="6">#REF!</definedName>
    <definedName name="REC110PI">#REF!</definedName>
    <definedName name="REC110PI_2" localSheetId="8">#REF!</definedName>
    <definedName name="REC110PI_2" localSheetId="11">#REF!</definedName>
    <definedName name="REC110PI_2" localSheetId="6">#REF!</definedName>
    <definedName name="REC110PI_2">#REF!</definedName>
    <definedName name="REC110R" localSheetId="8">#REF!</definedName>
    <definedName name="REC110R" localSheetId="11">#REF!</definedName>
    <definedName name="REC110R" localSheetId="6">#REF!</definedName>
    <definedName name="REC110R">#REF!</definedName>
    <definedName name="REC110R_2" localSheetId="8">#REF!</definedName>
    <definedName name="REC110R_2" localSheetId="11">#REF!</definedName>
    <definedName name="REC110R_2" localSheetId="6">#REF!</definedName>
    <definedName name="REC110R_2">#REF!</definedName>
    <definedName name="REC316PI" localSheetId="8">#REF!</definedName>
    <definedName name="REC316PI" localSheetId="11">#REF!</definedName>
    <definedName name="REC316PI" localSheetId="6">#REF!</definedName>
    <definedName name="REC316PI">#REF!</definedName>
    <definedName name="REC316PI_2" localSheetId="8">#REF!</definedName>
    <definedName name="REC316PI_2" localSheetId="11">#REF!</definedName>
    <definedName name="REC316PI_2" localSheetId="6">#REF!</definedName>
    <definedName name="REC316PI_2">#REF!</definedName>
    <definedName name="REC316R" localSheetId="8">#REF!</definedName>
    <definedName name="REC316R" localSheetId="11">#REF!</definedName>
    <definedName name="REC316R" localSheetId="6">#REF!</definedName>
    <definedName name="REC316R">#REF!</definedName>
    <definedName name="REC316R_2" localSheetId="8">#REF!</definedName>
    <definedName name="REC316R_2" localSheetId="11">#REF!</definedName>
    <definedName name="REC316R_2" localSheetId="6">#REF!</definedName>
    <definedName name="REC316R_2">#REF!</definedName>
    <definedName name="Recalque" localSheetId="10">#REF!</definedName>
    <definedName name="Recalque" localSheetId="8">#REF!</definedName>
    <definedName name="Recalque" localSheetId="11">#REF!</definedName>
    <definedName name="Recalque" localSheetId="9">#REF!</definedName>
    <definedName name="Recalque" localSheetId="6">#REF!</definedName>
    <definedName name="Recalque">#REF!</definedName>
    <definedName name="RECAPEAMENTO" localSheetId="8">#REF!</definedName>
    <definedName name="RECAPEAMENTO" localSheetId="11">#REF!</definedName>
    <definedName name="RECAPEAMENTO" localSheetId="6">#REF!</definedName>
    <definedName name="RECAPEAMENTO">#REF!</definedName>
    <definedName name="recc" localSheetId="8">#REF!</definedName>
    <definedName name="recc" localSheetId="11">#REF!</definedName>
    <definedName name="recc" localSheetId="6">#REF!</definedName>
    <definedName name="recc">#REF!</definedName>
    <definedName name="recc_38" localSheetId="8">#REF!</definedName>
    <definedName name="recc_38" localSheetId="11">#REF!</definedName>
    <definedName name="recc_38" localSheetId="6">#REF!</definedName>
    <definedName name="recc_38">#REF!</definedName>
    <definedName name="recife" localSheetId="8">#REF!</definedName>
    <definedName name="recife" localSheetId="11">#REF!</definedName>
    <definedName name="recife" localSheetId="6">#REF!</definedName>
    <definedName name="recife">#REF!</definedName>
    <definedName name="Recorder" localSheetId="8">#REF!</definedName>
    <definedName name="Recorder" localSheetId="11">#REF!</definedName>
    <definedName name="Recorder" localSheetId="6">#REF!</definedName>
    <definedName name="Recorder">#REF!</definedName>
    <definedName name="RECP" localSheetId="8">#REF!</definedName>
    <definedName name="RECP" localSheetId="11">#REF!</definedName>
    <definedName name="RECP" localSheetId="6">#REF!</definedName>
    <definedName name="RECP">#REF!</definedName>
    <definedName name="RECREV" localSheetId="8">#REF!</definedName>
    <definedName name="RECREV" localSheetId="11">#REF!</definedName>
    <definedName name="RECREV" localSheetId="6">#REF!</definedName>
    <definedName name="RECREV">#REF!</definedName>
    <definedName name="recrevcbuq" localSheetId="8">#REF!</definedName>
    <definedName name="recrevcbuq" localSheetId="11">#REF!</definedName>
    <definedName name="recrevcbuq" localSheetId="6">#REF!</definedName>
    <definedName name="recrevcbuq">#REF!</definedName>
    <definedName name="REDE_COLETORA_MAT" localSheetId="8">#REF!</definedName>
    <definedName name="REDE_COLETORA_MAT" localSheetId="11">#REF!</definedName>
    <definedName name="REDE_COLETORA_MAT" localSheetId="6">#REF!</definedName>
    <definedName name="REDE_COLETORA_MAT">#REF!</definedName>
    <definedName name="REDE_COLETORA_MATERIAL" localSheetId="8">#REF!</definedName>
    <definedName name="REDE_COLETORA_MATERIAL" localSheetId="11">#REF!</definedName>
    <definedName name="REDE_COLETORA_MATERIAL" localSheetId="6">#REF!</definedName>
    <definedName name="REDE_COLETORA_MATERIAL">#REF!</definedName>
    <definedName name="REDE_COLETORA_SERV" localSheetId="8">#REF!</definedName>
    <definedName name="REDE_COLETORA_SERV" localSheetId="11">#REF!</definedName>
    <definedName name="REDE_COLETORA_SERV" localSheetId="6">#REF!</definedName>
    <definedName name="REDE_COLETORA_SERV">#REF!</definedName>
    <definedName name="REDE_COLETORA_SERVIÇOS" localSheetId="8">#REF!</definedName>
    <definedName name="REDE_COLETORA_SERVIÇOS" localSheetId="11">#REF!</definedName>
    <definedName name="REDE_COLETORA_SERVIÇOS" localSheetId="6">#REF!</definedName>
    <definedName name="REDE_COLETORA_SERVIÇOS">#REF!</definedName>
    <definedName name="REE" localSheetId="8">#REF!</definedName>
    <definedName name="REE" localSheetId="11">#REF!</definedName>
    <definedName name="REE" localSheetId="6">#REF!</definedName>
    <definedName name="REE">#REF!</definedName>
    <definedName name="REE_2" localSheetId="8">#REF!</definedName>
    <definedName name="REE_2" localSheetId="11">#REF!</definedName>
    <definedName name="REE_2" localSheetId="6">#REF!</definedName>
    <definedName name="REE_2">#REF!</definedName>
    <definedName name="reec" localSheetId="8">#REF!</definedName>
    <definedName name="reec" localSheetId="11">#REF!</definedName>
    <definedName name="reec" localSheetId="6">#REF!</definedName>
    <definedName name="reec">#REF!</definedName>
    <definedName name="reec_2" localSheetId="8">#REF!</definedName>
    <definedName name="reec_2" localSheetId="11">#REF!</definedName>
    <definedName name="reec_2" localSheetId="6">#REF!</definedName>
    <definedName name="reec_2">#REF!</definedName>
    <definedName name="Refeição" localSheetId="8">#REF!</definedName>
    <definedName name="Refeição" localSheetId="11">#REF!</definedName>
    <definedName name="Refeição" localSheetId="6">#REF!</definedName>
    <definedName name="Refeição">#REF!</definedName>
    <definedName name="REFEITO" localSheetId="8">#REF!</definedName>
    <definedName name="REFEITO" localSheetId="11">#REF!</definedName>
    <definedName name="REFEITO" localSheetId="6">#REF!</definedName>
    <definedName name="REFEITO">#REF!</definedName>
    <definedName name="REFERENCIA.Descricao" localSheetId="10" hidden="1">IF(ISNUMBER(#REF!),OFFSET(INDIRECT(ORÇAMENTO.BancoRef),#REF!-1,3,1),#REF!)</definedName>
    <definedName name="REFERENCIA.Descricao" localSheetId="8" hidden="1">IF(ISNUMBER(#REF!),OFFSET(INDIRECT('BDI_EDIFICACOES_20,50%_SEM'!ORÇAMENTO.BancoRef),#REF!-1,3,1),#REF!)</definedName>
    <definedName name="REFERENCIA.Descricao" localSheetId="11" hidden="1">IF(ISNUMBER(#REF!),OFFSET(INDIRECT(ORÇAMENTO.BancoRef),#REF!-1,3,1),#REF!)</definedName>
    <definedName name="REFERENCIA.Descricao" hidden="1">IF(ISNUMBER(#REF!),OFFSET(INDIRECT(ORÇAMENTO.BancoRef),#REF!-1,3,1),#REF!)</definedName>
    <definedName name="REFERENCIA.Desonerado" localSheetId="10" hidden="1">IF(ISNUMBER(#REF!),VALUE(OFFSET(INDIRECT(ORÇAMENTO.BancoRef),#REF!-1,5,1)),0)</definedName>
    <definedName name="REFERENCIA.Desonerado" localSheetId="8" hidden="1">IF(ISNUMBER(#REF!),VALUE(OFFSET(INDIRECT('BDI_EDIFICACOES_20,50%_SEM'!ORÇAMENTO.BancoRef),#REF!-1,5,1)),0)</definedName>
    <definedName name="REFERENCIA.Desonerado" localSheetId="11" hidden="1">IF(ISNUMBER(#REF!),VALUE(OFFSET(INDIRECT(ORÇAMENTO.BancoRef),#REF!-1,5,1)),0)</definedName>
    <definedName name="REFERENCIA.Desonerado" hidden="1">IF(ISNUMBER(#REF!),VALUE(OFFSET(INDIRECT(ORÇAMENTO.BancoRef),#REF!-1,5,1)),0)</definedName>
    <definedName name="REFERENCIA.NaoDesonerado" localSheetId="10" hidden="1">IF(ISNUMBER(#REF!),VALUE(OFFSET(INDIRECT(ORÇAMENTO.BancoRef),#REF!-1,6,1)),0)</definedName>
    <definedName name="REFERENCIA.NaoDesonerado" localSheetId="8" hidden="1">IF(ISNUMBER(#REF!),VALUE(OFFSET(INDIRECT('BDI_EDIFICACOES_20,50%_SEM'!ORÇAMENTO.BancoRef),#REF!-1,6,1)),0)</definedName>
    <definedName name="REFERENCIA.NaoDesonerado" localSheetId="11" hidden="1">IF(ISNUMBER(#REF!),VALUE(OFFSET(INDIRECT(ORÇAMENTO.BancoRef),#REF!-1,6,1)),0)</definedName>
    <definedName name="REFERENCIA.NaoDesonerado" hidden="1">IF(ISNUMBER(#REF!),VALUE(OFFSET(INDIRECT(ORÇAMENTO.BancoRef),#REF!-1,6,1)),0)</definedName>
    <definedName name="REFERENCIA.Unidade" localSheetId="10" hidden="1">IF(ISNUMBER(#REF!),OFFSET(INDIRECT(ORÇAMENTO.BancoRef),#REF!-1,4,1),"-")</definedName>
    <definedName name="REFERENCIA.Unidade" localSheetId="8" hidden="1">IF(ISNUMBER(#REF!),OFFSET(INDIRECT('BDI_EDIFICACOES_20,50%_SEM'!ORÇAMENTO.BancoRef),#REF!-1,4,1),"-")</definedName>
    <definedName name="REFERENCIA.Unidade" localSheetId="11" hidden="1">IF(ISNUMBER(#REF!),OFFSET(INDIRECT(ORÇAMENTO.BancoRef),#REF!-1,4,1),"-")</definedName>
    <definedName name="REFERENCIA.Unidade" hidden="1">IF(ISNUMBER(#REF!),OFFSET(INDIRECT(ORÇAMENTO.BancoRef),#REF!-1,4,1),"-")</definedName>
    <definedName name="Reforma" localSheetId="8">#REF!</definedName>
    <definedName name="Reforma" localSheetId="11">#REF!</definedName>
    <definedName name="Reforma" localSheetId="6">#REF!</definedName>
    <definedName name="Reforma">#REF!</definedName>
    <definedName name="RefParalis" localSheetId="8">#REF!</definedName>
    <definedName name="RefParalis" localSheetId="11">#REF!</definedName>
    <definedName name="RefParalis" localSheetId="6">#REF!</definedName>
    <definedName name="RefParalis">#REF!</definedName>
    <definedName name="REG" localSheetId="8">#REF!</definedName>
    <definedName name="REG" localSheetId="11">#REF!</definedName>
    <definedName name="REG" localSheetId="6">#REF!</definedName>
    <definedName name="REG">#REF!</definedName>
    <definedName name="REG_2" localSheetId="8">#REF!</definedName>
    <definedName name="REG_2" localSheetId="11">#REF!</definedName>
    <definedName name="REG_2" localSheetId="6">#REF!</definedName>
    <definedName name="REG_2">#REF!</definedName>
    <definedName name="REG_4" localSheetId="8">#REF!</definedName>
    <definedName name="REG_4" localSheetId="11">#REF!</definedName>
    <definedName name="REG_4" localSheetId="6">#REF!</definedName>
    <definedName name="REG_4">#REF!</definedName>
    <definedName name="REGG" localSheetId="8">#REF!</definedName>
    <definedName name="REGG" localSheetId="11">#REF!</definedName>
    <definedName name="REGG" localSheetId="6">#REF!</definedName>
    <definedName name="REGG">#REF!</definedName>
    <definedName name="RegimeExecucao" localSheetId="10" hidden="1">IF(OR(Import.RegimeExecução="",Import.RegimeExecução="Empreitada por Preço Global",Import.RegimeExecução="Empreitada Integral"),"Global","Unitário")</definedName>
    <definedName name="RegimeExecucao" localSheetId="8" hidden="1">IF(OR('BDI_EDIFICACOES_20,50%_SEM'!Import.RegimeExecução="",'BDI_EDIFICACOES_20,50%_SEM'!Import.RegimeExecução="Empreitada por Preço Global",'BDI_EDIFICACOES_20,50%_SEM'!Import.RegimeExecução="Empreitada Integral"),"Global","Unitário")</definedName>
    <definedName name="RegimeExecucao" localSheetId="11" hidden="1">IF(OR(Import.RegimeExecução="",Import.RegimeExecução="Empreitada por Preço Global",Import.RegimeExecução="Empreitada Integral"),"Global","Unitário")</definedName>
    <definedName name="RegimeExecucao" hidden="1">IF(OR(Import.RegimeExecução="",Import.RegimeExecução="Empreitada por Preço Global",Import.RegimeExecução="Empreitada Integral"),"Global","Unitário")</definedName>
    <definedName name="REGULA" localSheetId="8">#REF!</definedName>
    <definedName name="REGULA" localSheetId="11">#REF!</definedName>
    <definedName name="REGULA" localSheetId="6">#REF!</definedName>
    <definedName name="REGULA">#REF!</definedName>
    <definedName name="REGULA_10" localSheetId="8">#REF!</definedName>
    <definedName name="REGULA_10" localSheetId="11">#REF!</definedName>
    <definedName name="REGULA_10" localSheetId="6">#REF!</definedName>
    <definedName name="REGULA_10">#REF!</definedName>
    <definedName name="REGULA_11" localSheetId="8">#REF!</definedName>
    <definedName name="REGULA_11" localSheetId="11">#REF!</definedName>
    <definedName name="REGULA_11" localSheetId="6">#REF!</definedName>
    <definedName name="REGULA_11">#REF!</definedName>
    <definedName name="REGULA_12" localSheetId="8">#REF!</definedName>
    <definedName name="REGULA_12" localSheetId="11">#REF!</definedName>
    <definedName name="REGULA_12" localSheetId="6">#REF!</definedName>
    <definedName name="REGULA_12">#REF!</definedName>
    <definedName name="REGULA_13" localSheetId="8">#REF!</definedName>
    <definedName name="REGULA_13" localSheetId="11">#REF!</definedName>
    <definedName name="REGULA_13" localSheetId="6">#REF!</definedName>
    <definedName name="REGULA_13">#REF!</definedName>
    <definedName name="REGULA_14" localSheetId="8">#REF!</definedName>
    <definedName name="REGULA_14" localSheetId="11">#REF!</definedName>
    <definedName name="REGULA_14" localSheetId="6">#REF!</definedName>
    <definedName name="REGULA_14">#REF!</definedName>
    <definedName name="REGULA_15" localSheetId="8">#REF!</definedName>
    <definedName name="REGULA_15" localSheetId="11">#REF!</definedName>
    <definedName name="REGULA_15" localSheetId="6">#REF!</definedName>
    <definedName name="REGULA_15">#REF!</definedName>
    <definedName name="REGULA_16" localSheetId="8">#REF!</definedName>
    <definedName name="REGULA_16" localSheetId="11">#REF!</definedName>
    <definedName name="REGULA_16" localSheetId="6">#REF!</definedName>
    <definedName name="REGULA_16">#REF!</definedName>
    <definedName name="REGULA_17" localSheetId="8">#REF!</definedName>
    <definedName name="REGULA_17" localSheetId="11">#REF!</definedName>
    <definedName name="REGULA_17" localSheetId="6">#REF!</definedName>
    <definedName name="REGULA_17">#REF!</definedName>
    <definedName name="REGULA_18" localSheetId="8">#REF!</definedName>
    <definedName name="REGULA_18" localSheetId="11">#REF!</definedName>
    <definedName name="REGULA_18" localSheetId="6">#REF!</definedName>
    <definedName name="REGULA_18">#REF!</definedName>
    <definedName name="REGULA_2" localSheetId="8">#REF!</definedName>
    <definedName name="REGULA_2" localSheetId="11">#REF!</definedName>
    <definedName name="REGULA_2" localSheetId="6">#REF!</definedName>
    <definedName name="REGULA_2">#REF!</definedName>
    <definedName name="REGULA_3" localSheetId="8">#REF!</definedName>
    <definedName name="REGULA_3" localSheetId="11">#REF!</definedName>
    <definedName name="REGULA_3" localSheetId="6">#REF!</definedName>
    <definedName name="REGULA_3">#REF!</definedName>
    <definedName name="REGULA_4" localSheetId="8">#REF!</definedName>
    <definedName name="REGULA_4" localSheetId="11">#REF!</definedName>
    <definedName name="REGULA_4" localSheetId="6">#REF!</definedName>
    <definedName name="REGULA_4">#REF!</definedName>
    <definedName name="REGULA_5" localSheetId="8">#REF!</definedName>
    <definedName name="REGULA_5" localSheetId="11">#REF!</definedName>
    <definedName name="REGULA_5" localSheetId="6">#REF!</definedName>
    <definedName name="REGULA_5">#REF!</definedName>
    <definedName name="REGULA_6" localSheetId="8">#REF!</definedName>
    <definedName name="REGULA_6" localSheetId="11">#REF!</definedName>
    <definedName name="REGULA_6" localSheetId="6">#REF!</definedName>
    <definedName name="REGULA_6">#REF!</definedName>
    <definedName name="REGULA_7" localSheetId="8">#REF!</definedName>
    <definedName name="REGULA_7" localSheetId="11">#REF!</definedName>
    <definedName name="REGULA_7" localSheetId="6">#REF!</definedName>
    <definedName name="REGULA_7">#REF!</definedName>
    <definedName name="REGULA_8" localSheetId="8">#REF!</definedName>
    <definedName name="REGULA_8" localSheetId="11">#REF!</definedName>
    <definedName name="REGULA_8" localSheetId="6">#REF!</definedName>
    <definedName name="REGULA_8">#REF!</definedName>
    <definedName name="REGULA_9" localSheetId="8">#REF!</definedName>
    <definedName name="REGULA_9" localSheetId="11">#REF!</definedName>
    <definedName name="REGULA_9" localSheetId="6">#REF!</definedName>
    <definedName name="REGULA_9">#REF!</definedName>
    <definedName name="REGULAA" localSheetId="8">#REF!</definedName>
    <definedName name="REGULAA" localSheetId="11">#REF!</definedName>
    <definedName name="REGULAA" localSheetId="6">#REF!</definedName>
    <definedName name="REGULAA">#REF!</definedName>
    <definedName name="REL" localSheetId="8">#REF!</definedName>
    <definedName name="REL" localSheetId="11">#REF!</definedName>
    <definedName name="REL" localSheetId="6">#REF!</definedName>
    <definedName name="REL">#REF!</definedName>
    <definedName name="Relaçao" localSheetId="8">#REF!</definedName>
    <definedName name="Relaçao" localSheetId="11">#REF!</definedName>
    <definedName name="Relaçao" localSheetId="6">#REF!</definedName>
    <definedName name="Relaçao">#REF!</definedName>
    <definedName name="Relat" localSheetId="8">#REF!</definedName>
    <definedName name="Relat" localSheetId="11">#REF!</definedName>
    <definedName name="Relat" localSheetId="6">#REF!</definedName>
    <definedName name="Relat">#REF!</definedName>
    <definedName name="relatorio" localSheetId="8">#REF!</definedName>
    <definedName name="relatorio" localSheetId="11">#REF!</definedName>
    <definedName name="relatorio" localSheetId="6">#REF!</definedName>
    <definedName name="relatorio">#REF!</definedName>
    <definedName name="RelatoriosFontes" localSheetId="10" hidden="1">OFFSET([4]Relatórios!$A$5,1,0,NRELATORIOS)</definedName>
    <definedName name="RelatoriosFontes" localSheetId="8" hidden="1">OFFSET([4]Relatórios!$A$5,1,0,NRELATORIOS)</definedName>
    <definedName name="RelatoriosFontes" localSheetId="11" hidden="1">OFFSET([4]Relatórios!$A$5,1,0,NRELATORIOS)</definedName>
    <definedName name="RelatoriosFontes" hidden="1">OFFSET([4]Relatórios!$A$5,1,0,NRELATORIOS)</definedName>
    <definedName name="relequip" localSheetId="8">#REF!</definedName>
    <definedName name="relequip" localSheetId="11">#REF!</definedName>
    <definedName name="relequip" localSheetId="6">#REF!</definedName>
    <definedName name="relequip">#REF!</definedName>
    <definedName name="RELL" localSheetId="8">#REF!</definedName>
    <definedName name="RELL" localSheetId="11">#REF!</definedName>
    <definedName name="RELL" localSheetId="6">#REF!</definedName>
    <definedName name="RELL">#REF!</definedName>
    <definedName name="REM" localSheetId="8">#REF!</definedName>
    <definedName name="REM" localSheetId="11">#REF!</definedName>
    <definedName name="REM" localSheetId="6">#REF!</definedName>
    <definedName name="REM">#REF!</definedName>
    <definedName name="REMB" localSheetId="8">#REF!</definedName>
    <definedName name="REMB" localSheetId="11">#REF!</definedName>
    <definedName name="REMB" localSheetId="6">#REF!</definedName>
    <definedName name="REMB">#REF!</definedName>
    <definedName name="REMB_10" localSheetId="8">#REF!</definedName>
    <definedName name="REMB_10" localSheetId="11">#REF!</definedName>
    <definedName name="REMB_10" localSheetId="6">#REF!</definedName>
    <definedName name="REMB_10">#REF!</definedName>
    <definedName name="REMB_11" localSheetId="8">#REF!</definedName>
    <definedName name="REMB_11" localSheetId="11">#REF!</definedName>
    <definedName name="REMB_11" localSheetId="6">#REF!</definedName>
    <definedName name="REMB_11">#REF!</definedName>
    <definedName name="REMB_12" localSheetId="8">#REF!</definedName>
    <definedName name="REMB_12" localSheetId="11">#REF!</definedName>
    <definedName name="REMB_12" localSheetId="6">#REF!</definedName>
    <definedName name="REMB_12">#REF!</definedName>
    <definedName name="REMB_13" localSheetId="8">#REF!</definedName>
    <definedName name="REMB_13" localSheetId="11">#REF!</definedName>
    <definedName name="REMB_13" localSheetId="6">#REF!</definedName>
    <definedName name="REMB_13">#REF!</definedName>
    <definedName name="REMB_14" localSheetId="8">#REF!</definedName>
    <definedName name="REMB_14" localSheetId="11">#REF!</definedName>
    <definedName name="REMB_14" localSheetId="6">#REF!</definedName>
    <definedName name="REMB_14">#REF!</definedName>
    <definedName name="REMB_15" localSheetId="8">#REF!</definedName>
    <definedName name="REMB_15" localSheetId="11">#REF!</definedName>
    <definedName name="REMB_15" localSheetId="6">#REF!</definedName>
    <definedName name="REMB_15">#REF!</definedName>
    <definedName name="REMB_16" localSheetId="8">#REF!</definedName>
    <definedName name="REMB_16" localSheetId="11">#REF!</definedName>
    <definedName name="REMB_16" localSheetId="6">#REF!</definedName>
    <definedName name="REMB_16">#REF!</definedName>
    <definedName name="REMB_17" localSheetId="8">#REF!</definedName>
    <definedName name="REMB_17" localSheetId="11">#REF!</definedName>
    <definedName name="REMB_17" localSheetId="6">#REF!</definedName>
    <definedName name="REMB_17">#REF!</definedName>
    <definedName name="REMB_18" localSheetId="8">#REF!</definedName>
    <definedName name="REMB_18" localSheetId="11">#REF!</definedName>
    <definedName name="REMB_18" localSheetId="6">#REF!</definedName>
    <definedName name="REMB_18">#REF!</definedName>
    <definedName name="REMB_5" localSheetId="8">#REF!</definedName>
    <definedName name="REMB_5" localSheetId="11">#REF!</definedName>
    <definedName name="REMB_5" localSheetId="6">#REF!</definedName>
    <definedName name="REMB_5">#REF!</definedName>
    <definedName name="REMB_6" localSheetId="8">#REF!</definedName>
    <definedName name="REMB_6" localSheetId="11">#REF!</definedName>
    <definedName name="REMB_6" localSheetId="6">#REF!</definedName>
    <definedName name="REMB_6">#REF!</definedName>
    <definedName name="REMB_7" localSheetId="8">#REF!</definedName>
    <definedName name="REMB_7" localSheetId="11">#REF!</definedName>
    <definedName name="REMB_7" localSheetId="6">#REF!</definedName>
    <definedName name="REMB_7">#REF!</definedName>
    <definedName name="REMB_8" localSheetId="8">#REF!</definedName>
    <definedName name="REMB_8" localSheetId="11">#REF!</definedName>
    <definedName name="REMB_8" localSheetId="6">#REF!</definedName>
    <definedName name="REMB_8">#REF!</definedName>
    <definedName name="REMB_9" localSheetId="8">#REF!</definedName>
    <definedName name="REMB_9" localSheetId="11">#REF!</definedName>
    <definedName name="REMB_9" localSheetId="6">#REF!</definedName>
    <definedName name="REMB_9">#REF!</definedName>
    <definedName name="remesas" localSheetId="8">#REF!</definedName>
    <definedName name="remesas" localSheetId="11">#REF!</definedName>
    <definedName name="remesas" localSheetId="6">#REF!</definedName>
    <definedName name="remesas">#REF!</definedName>
    <definedName name="REMN" localSheetId="8">#REF!</definedName>
    <definedName name="REMN" localSheetId="11">#REF!</definedName>
    <definedName name="REMN" localSheetId="6">#REF!</definedName>
    <definedName name="REMN">#REF!</definedName>
    <definedName name="REMP" localSheetId="8">#REF!</definedName>
    <definedName name="REMP" localSheetId="11">#REF!</definedName>
    <definedName name="REMP" localSheetId="6">#REF!</definedName>
    <definedName name="REMP">#REF!</definedName>
    <definedName name="REMP_10" localSheetId="8">#REF!</definedName>
    <definedName name="REMP_10" localSheetId="11">#REF!</definedName>
    <definedName name="REMP_10" localSheetId="6">#REF!</definedName>
    <definedName name="REMP_10">#REF!</definedName>
    <definedName name="REMP_11" localSheetId="8">#REF!</definedName>
    <definedName name="REMP_11" localSheetId="11">#REF!</definedName>
    <definedName name="REMP_11" localSheetId="6">#REF!</definedName>
    <definedName name="REMP_11">#REF!</definedName>
    <definedName name="REMP_12" localSheetId="8">#REF!</definedName>
    <definedName name="REMP_12" localSheetId="11">#REF!</definedName>
    <definedName name="REMP_12" localSheetId="6">#REF!</definedName>
    <definedName name="REMP_12">#REF!</definedName>
    <definedName name="REMP_13" localSheetId="8">#REF!</definedName>
    <definedName name="REMP_13" localSheetId="11">#REF!</definedName>
    <definedName name="REMP_13" localSheetId="6">#REF!</definedName>
    <definedName name="REMP_13">#REF!</definedName>
    <definedName name="REMP_14" localSheetId="8">#REF!</definedName>
    <definedName name="REMP_14" localSheetId="11">#REF!</definedName>
    <definedName name="REMP_14" localSheetId="6">#REF!</definedName>
    <definedName name="REMP_14">#REF!</definedName>
    <definedName name="REMP_15" localSheetId="8">#REF!</definedName>
    <definedName name="REMP_15" localSheetId="11">#REF!</definedName>
    <definedName name="REMP_15" localSheetId="6">#REF!</definedName>
    <definedName name="REMP_15">#REF!</definedName>
    <definedName name="REMP_16" localSheetId="8">#REF!</definedName>
    <definedName name="REMP_16" localSheetId="11">#REF!</definedName>
    <definedName name="REMP_16" localSheetId="6">#REF!</definedName>
    <definedName name="REMP_16">#REF!</definedName>
    <definedName name="REMP_17" localSheetId="8">#REF!</definedName>
    <definedName name="REMP_17" localSheetId="11">#REF!</definedName>
    <definedName name="REMP_17" localSheetId="6">#REF!</definedName>
    <definedName name="REMP_17">#REF!</definedName>
    <definedName name="REMP_18" localSheetId="8">#REF!</definedName>
    <definedName name="REMP_18" localSheetId="11">#REF!</definedName>
    <definedName name="REMP_18" localSheetId="6">#REF!</definedName>
    <definedName name="REMP_18">#REF!</definedName>
    <definedName name="REMP_5" localSheetId="8">#REF!</definedName>
    <definedName name="REMP_5" localSheetId="11">#REF!</definedName>
    <definedName name="REMP_5" localSheetId="6">#REF!</definedName>
    <definedName name="REMP_5">#REF!</definedName>
    <definedName name="REMP_6" localSheetId="8">#REF!</definedName>
    <definedName name="REMP_6" localSheetId="11">#REF!</definedName>
    <definedName name="REMP_6" localSheetId="6">#REF!</definedName>
    <definedName name="REMP_6">#REF!</definedName>
    <definedName name="REMP_7" localSheetId="8">#REF!</definedName>
    <definedName name="REMP_7" localSheetId="11">#REF!</definedName>
    <definedName name="REMP_7" localSheetId="6">#REF!</definedName>
    <definedName name="REMP_7">#REF!</definedName>
    <definedName name="REMP_8" localSheetId="8">#REF!</definedName>
    <definedName name="REMP_8" localSheetId="11">#REF!</definedName>
    <definedName name="REMP_8" localSheetId="6">#REF!</definedName>
    <definedName name="REMP_8">#REF!</definedName>
    <definedName name="REMP_9" localSheetId="8">#REF!</definedName>
    <definedName name="REMP_9" localSheetId="11">#REF!</definedName>
    <definedName name="REMP_9" localSheetId="6">#REF!</definedName>
    <definedName name="REMP_9">#REF!</definedName>
    <definedName name="Rendimento" localSheetId="8">#REF!</definedName>
    <definedName name="Rendimento" localSheetId="11">#REF!</definedName>
    <definedName name="Rendimento" localSheetId="6">#REF!</definedName>
    <definedName name="Rendimento">#REF!</definedName>
    <definedName name="RERSA" localSheetId="8">#REF!</definedName>
    <definedName name="RERSA" localSheetId="11">#REF!</definedName>
    <definedName name="RERSA" localSheetId="6">#REF!</definedName>
    <definedName name="RERSA">#REF!</definedName>
    <definedName name="RES" localSheetId="9">#N/A</definedName>
    <definedName name="RES" localSheetId="6">#N/A</definedName>
    <definedName name="RES">#N/A</definedName>
    <definedName name="res_38" localSheetId="8">#REF!</definedName>
    <definedName name="res_38" localSheetId="11">#REF!</definedName>
    <definedName name="res_38" localSheetId="6">#REF!</definedName>
    <definedName name="res_38">#REF!</definedName>
    <definedName name="RESP" localSheetId="8">#REF!</definedName>
    <definedName name="RESP" localSheetId="11">#REF!</definedName>
    <definedName name="RESP" localSheetId="6">#REF!</definedName>
    <definedName name="RESP">#REF!</definedName>
    <definedName name="respFiscal" localSheetId="8">#REF!</definedName>
    <definedName name="respFiscal" localSheetId="11">#REF!</definedName>
    <definedName name="respFiscal" localSheetId="6">#REF!</definedName>
    <definedName name="respFiscal">#REF!</definedName>
    <definedName name="respPLE" localSheetId="8">#REF!</definedName>
    <definedName name="respPLE" localSheetId="11">#REF!</definedName>
    <definedName name="respPLE" localSheetId="6">#REF!</definedName>
    <definedName name="respPLE">#REF!</definedName>
    <definedName name="restau" localSheetId="8">#REF!</definedName>
    <definedName name="restau" localSheetId="11">#REF!</definedName>
    <definedName name="restau" localSheetId="6">#REF!</definedName>
    <definedName name="restau">#REF!</definedName>
    <definedName name="RESTAURANTE" localSheetId="8">#REF!</definedName>
    <definedName name="RESTAURANTE" localSheetId="11">#REF!</definedName>
    <definedName name="RESTAURANTE" localSheetId="6">#REF!</definedName>
    <definedName name="RESTAURANTE">#REF!</definedName>
    <definedName name="resultadorendimento" localSheetId="8">#REF!</definedName>
    <definedName name="resultadorendimento" localSheetId="11">#REF!</definedName>
    <definedName name="resultadorendimento" localSheetId="6">#REF!</definedName>
    <definedName name="resultadorendimento">#REF!</definedName>
    <definedName name="resumo" localSheetId="8">#REF!</definedName>
    <definedName name="resumo" localSheetId="11">#REF!</definedName>
    <definedName name="resumo" localSheetId="6">#REF!</definedName>
    <definedName name="resumo">#REF!</definedName>
    <definedName name="RESUMO." localSheetId="9">#N/A</definedName>
    <definedName name="RESUMO." localSheetId="6">#N/A</definedName>
    <definedName name="RESUMO.">#N/A</definedName>
    <definedName name="RESUMO_1" localSheetId="8">#REF!</definedName>
    <definedName name="RESUMO_1" localSheetId="11">#REF!</definedName>
    <definedName name="RESUMO_1" localSheetId="6">#REF!</definedName>
    <definedName name="RESUMO_1">#REF!</definedName>
    <definedName name="RESUMO_10" localSheetId="8">#REF!</definedName>
    <definedName name="RESUMO_10" localSheetId="11">#REF!</definedName>
    <definedName name="RESUMO_10" localSheetId="6">#REF!</definedName>
    <definedName name="RESUMO_10">#REF!</definedName>
    <definedName name="RESUMO_12" localSheetId="8">#REF!</definedName>
    <definedName name="RESUMO_12" localSheetId="11">#REF!</definedName>
    <definedName name="RESUMO_12" localSheetId="6">#REF!</definedName>
    <definedName name="RESUMO_12">#REF!</definedName>
    <definedName name="RESUMO_13" localSheetId="8">#REF!</definedName>
    <definedName name="RESUMO_13" localSheetId="11">#REF!</definedName>
    <definedName name="RESUMO_13" localSheetId="6">#REF!</definedName>
    <definedName name="RESUMO_13">#REF!</definedName>
    <definedName name="RESUMO_19" localSheetId="8">#REF!</definedName>
    <definedName name="RESUMO_19" localSheetId="11">#REF!</definedName>
    <definedName name="RESUMO_19" localSheetId="6">#REF!</definedName>
    <definedName name="RESUMO_19">#REF!</definedName>
    <definedName name="RESUMO_2" localSheetId="8">#REF!</definedName>
    <definedName name="RESUMO_2" localSheetId="11">#REF!</definedName>
    <definedName name="RESUMO_2" localSheetId="6">#REF!</definedName>
    <definedName name="RESUMO_2">#REF!</definedName>
    <definedName name="RESUMO_21" localSheetId="8">#REF!</definedName>
    <definedName name="RESUMO_21" localSheetId="11">#REF!</definedName>
    <definedName name="RESUMO_21" localSheetId="6">#REF!</definedName>
    <definedName name="RESUMO_21">#REF!</definedName>
    <definedName name="RESUMO_23" localSheetId="8">#REF!</definedName>
    <definedName name="RESUMO_23" localSheetId="11">#REF!</definedName>
    <definedName name="RESUMO_23" localSheetId="6">#REF!</definedName>
    <definedName name="RESUMO_23">#REF!</definedName>
    <definedName name="RESUMO_24" localSheetId="8">#REF!</definedName>
    <definedName name="RESUMO_24" localSheetId="11">#REF!</definedName>
    <definedName name="RESUMO_24" localSheetId="6">#REF!</definedName>
    <definedName name="RESUMO_24">#REF!</definedName>
    <definedName name="RESUMO_26" localSheetId="8">#REF!</definedName>
    <definedName name="RESUMO_26" localSheetId="11">#REF!</definedName>
    <definedName name="RESUMO_26" localSheetId="6">#REF!</definedName>
    <definedName name="RESUMO_26">#REF!</definedName>
    <definedName name="RESUMO_27" localSheetId="8">#REF!</definedName>
    <definedName name="RESUMO_27" localSheetId="11">#REF!</definedName>
    <definedName name="RESUMO_27" localSheetId="6">#REF!</definedName>
    <definedName name="RESUMO_27">#REF!</definedName>
    <definedName name="RESUMO_29" localSheetId="8">#REF!</definedName>
    <definedName name="RESUMO_29" localSheetId="11">#REF!</definedName>
    <definedName name="RESUMO_29" localSheetId="6">#REF!</definedName>
    <definedName name="RESUMO_29">#REF!</definedName>
    <definedName name="RESUMO_30" localSheetId="8">#REF!</definedName>
    <definedName name="RESUMO_30" localSheetId="11">#REF!</definedName>
    <definedName name="RESUMO_30" localSheetId="6">#REF!</definedName>
    <definedName name="RESUMO_30">#REF!</definedName>
    <definedName name="RESUMO_31" localSheetId="8">#REF!</definedName>
    <definedName name="RESUMO_31" localSheetId="11">#REF!</definedName>
    <definedName name="RESUMO_31" localSheetId="6">#REF!</definedName>
    <definedName name="RESUMO_31">#REF!</definedName>
    <definedName name="RESUMO_33" localSheetId="8">#REF!</definedName>
    <definedName name="RESUMO_33" localSheetId="11">#REF!</definedName>
    <definedName name="RESUMO_33" localSheetId="6">#REF!</definedName>
    <definedName name="RESUMO_33">#REF!</definedName>
    <definedName name="RESUMO_34" localSheetId="8">#REF!</definedName>
    <definedName name="RESUMO_34" localSheetId="11">#REF!</definedName>
    <definedName name="RESUMO_34" localSheetId="6">#REF!</definedName>
    <definedName name="RESUMO_34">#REF!</definedName>
    <definedName name="RESUMO_35" localSheetId="8">#REF!</definedName>
    <definedName name="RESUMO_35" localSheetId="11">#REF!</definedName>
    <definedName name="RESUMO_35" localSheetId="6">#REF!</definedName>
    <definedName name="RESUMO_35">#REF!</definedName>
    <definedName name="RESUMO_36" localSheetId="8">#REF!</definedName>
    <definedName name="RESUMO_36" localSheetId="11">#REF!</definedName>
    <definedName name="RESUMO_36" localSheetId="6">#REF!</definedName>
    <definedName name="RESUMO_36">#REF!</definedName>
    <definedName name="RESUMO_37" localSheetId="8">#REF!</definedName>
    <definedName name="RESUMO_37" localSheetId="11">#REF!</definedName>
    <definedName name="RESUMO_37" localSheetId="6">#REF!</definedName>
    <definedName name="RESUMO_37">#REF!</definedName>
    <definedName name="RESUMO_38" localSheetId="8">#REF!</definedName>
    <definedName name="RESUMO_38" localSheetId="11">#REF!</definedName>
    <definedName name="RESUMO_38" localSheetId="6">#REF!</definedName>
    <definedName name="RESUMO_38">#REF!</definedName>
    <definedName name="RESUMO_39" localSheetId="8">#REF!</definedName>
    <definedName name="RESUMO_39" localSheetId="11">#REF!</definedName>
    <definedName name="RESUMO_39" localSheetId="6">#REF!</definedName>
    <definedName name="RESUMO_39">#REF!</definedName>
    <definedName name="RESUMO_4" localSheetId="8">#REF!</definedName>
    <definedName name="RESUMO_4" localSheetId="11">#REF!</definedName>
    <definedName name="RESUMO_4" localSheetId="6">#REF!</definedName>
    <definedName name="RESUMO_4">#REF!</definedName>
    <definedName name="RESUMO_40" localSheetId="8">#REF!</definedName>
    <definedName name="RESUMO_40" localSheetId="11">#REF!</definedName>
    <definedName name="RESUMO_40" localSheetId="6">#REF!</definedName>
    <definedName name="RESUMO_40">#REF!</definedName>
    <definedName name="RESUMO_41" localSheetId="8">#REF!</definedName>
    <definedName name="RESUMO_41" localSheetId="11">#REF!</definedName>
    <definedName name="RESUMO_41" localSheetId="6">#REF!</definedName>
    <definedName name="RESUMO_41">#REF!</definedName>
    <definedName name="RESUMO_42" localSheetId="8">#REF!</definedName>
    <definedName name="RESUMO_42" localSheetId="11">#REF!</definedName>
    <definedName name="RESUMO_42" localSheetId="6">#REF!</definedName>
    <definedName name="RESUMO_42">#REF!</definedName>
    <definedName name="RESUMO_43" localSheetId="8">#REF!</definedName>
    <definedName name="RESUMO_43" localSheetId="11">#REF!</definedName>
    <definedName name="RESUMO_43" localSheetId="6">#REF!</definedName>
    <definedName name="RESUMO_43">#REF!</definedName>
    <definedName name="RESUMO_44" localSheetId="8">#REF!</definedName>
    <definedName name="RESUMO_44" localSheetId="11">#REF!</definedName>
    <definedName name="RESUMO_44" localSheetId="6">#REF!</definedName>
    <definedName name="RESUMO_44">#REF!</definedName>
    <definedName name="RESUMO_45" localSheetId="8">#REF!</definedName>
    <definedName name="RESUMO_45" localSheetId="11">#REF!</definedName>
    <definedName name="RESUMO_45" localSheetId="6">#REF!</definedName>
    <definedName name="RESUMO_45">#REF!</definedName>
    <definedName name="RESUMO_46" localSheetId="8">#REF!</definedName>
    <definedName name="RESUMO_46" localSheetId="11">#REF!</definedName>
    <definedName name="RESUMO_46" localSheetId="6">#REF!</definedName>
    <definedName name="RESUMO_46">#REF!</definedName>
    <definedName name="RESUMO_47" localSheetId="8">#REF!</definedName>
    <definedName name="RESUMO_47" localSheetId="11">#REF!</definedName>
    <definedName name="RESUMO_47" localSheetId="6">#REF!</definedName>
    <definedName name="RESUMO_47">#REF!</definedName>
    <definedName name="RESUMO_48" localSheetId="8">#REF!</definedName>
    <definedName name="RESUMO_48" localSheetId="11">#REF!</definedName>
    <definedName name="RESUMO_48" localSheetId="6">#REF!</definedName>
    <definedName name="RESUMO_48">#REF!</definedName>
    <definedName name="RESUMO_51" localSheetId="8">#REF!</definedName>
    <definedName name="RESUMO_51" localSheetId="11">#REF!</definedName>
    <definedName name="RESUMO_51" localSheetId="6">#REF!</definedName>
    <definedName name="RESUMO_51">#REF!</definedName>
    <definedName name="RESUMO_52" localSheetId="8">#REF!</definedName>
    <definedName name="RESUMO_52" localSheetId="11">#REF!</definedName>
    <definedName name="RESUMO_52" localSheetId="6">#REF!</definedName>
    <definedName name="RESUMO_52">#REF!</definedName>
    <definedName name="RESUMO_53" localSheetId="8">#REF!</definedName>
    <definedName name="RESUMO_53" localSheetId="11">#REF!</definedName>
    <definedName name="RESUMO_53" localSheetId="6">#REF!</definedName>
    <definedName name="RESUMO_53">#REF!</definedName>
    <definedName name="RESUMO_54" localSheetId="8">#REF!</definedName>
    <definedName name="RESUMO_54" localSheetId="11">#REF!</definedName>
    <definedName name="RESUMO_54" localSheetId="6">#REF!</definedName>
    <definedName name="RESUMO_54">#REF!</definedName>
    <definedName name="RESUMO_55" localSheetId="8">#REF!</definedName>
    <definedName name="RESUMO_55" localSheetId="11">#REF!</definedName>
    <definedName name="RESUMO_55" localSheetId="6">#REF!</definedName>
    <definedName name="RESUMO_55">#REF!</definedName>
    <definedName name="RESUMO_56" localSheetId="8">#REF!</definedName>
    <definedName name="RESUMO_56" localSheetId="11">#REF!</definedName>
    <definedName name="RESUMO_56" localSheetId="6">#REF!</definedName>
    <definedName name="RESUMO_56">#REF!</definedName>
    <definedName name="RESUMO_57" localSheetId="8">#REF!</definedName>
    <definedName name="RESUMO_57" localSheetId="11">#REF!</definedName>
    <definedName name="RESUMO_57" localSheetId="6">#REF!</definedName>
    <definedName name="RESUMO_57">#REF!</definedName>
    <definedName name="RESUMO_58" localSheetId="8">#REF!</definedName>
    <definedName name="RESUMO_58" localSheetId="11">#REF!</definedName>
    <definedName name="RESUMO_58" localSheetId="6">#REF!</definedName>
    <definedName name="RESUMO_58">#REF!</definedName>
    <definedName name="RESUMO_59" localSheetId="8">#REF!</definedName>
    <definedName name="RESUMO_59" localSheetId="11">#REF!</definedName>
    <definedName name="RESUMO_59" localSheetId="6">#REF!</definedName>
    <definedName name="RESUMO_59">#REF!</definedName>
    <definedName name="RESUMO_60" localSheetId="8">#REF!</definedName>
    <definedName name="RESUMO_60" localSheetId="11">#REF!</definedName>
    <definedName name="RESUMO_60" localSheetId="6">#REF!</definedName>
    <definedName name="RESUMO_60">#REF!</definedName>
    <definedName name="RESUMO_61" localSheetId="8">#REF!</definedName>
    <definedName name="RESUMO_61" localSheetId="11">#REF!</definedName>
    <definedName name="RESUMO_61" localSheetId="6">#REF!</definedName>
    <definedName name="RESUMO_61">#REF!</definedName>
    <definedName name="RESUMO_62" localSheetId="8">#REF!</definedName>
    <definedName name="RESUMO_62" localSheetId="11">#REF!</definedName>
    <definedName name="RESUMO_62" localSheetId="6">#REF!</definedName>
    <definedName name="RESUMO_62">#REF!</definedName>
    <definedName name="RESUMO_63" localSheetId="8">#REF!</definedName>
    <definedName name="RESUMO_63" localSheetId="11">#REF!</definedName>
    <definedName name="RESUMO_63" localSheetId="6">#REF!</definedName>
    <definedName name="RESUMO_63">#REF!</definedName>
    <definedName name="RESUMO_64" localSheetId="8">#REF!</definedName>
    <definedName name="RESUMO_64" localSheetId="11">#REF!</definedName>
    <definedName name="RESUMO_64" localSheetId="6">#REF!</definedName>
    <definedName name="RESUMO_64">#REF!</definedName>
    <definedName name="RESUMO_65" localSheetId="8">#REF!</definedName>
    <definedName name="RESUMO_65" localSheetId="11">#REF!</definedName>
    <definedName name="RESUMO_65" localSheetId="6">#REF!</definedName>
    <definedName name="RESUMO_65">#REF!</definedName>
    <definedName name="RESUMO_66" localSheetId="8">#REF!</definedName>
    <definedName name="RESUMO_66" localSheetId="11">#REF!</definedName>
    <definedName name="RESUMO_66" localSheetId="6">#REF!</definedName>
    <definedName name="RESUMO_66">#REF!</definedName>
    <definedName name="RESUMO_67" localSheetId="8">#REF!</definedName>
    <definedName name="RESUMO_67" localSheetId="11">#REF!</definedName>
    <definedName name="RESUMO_67" localSheetId="6">#REF!</definedName>
    <definedName name="RESUMO_67">#REF!</definedName>
    <definedName name="RESUMO_68" localSheetId="8">#REF!</definedName>
    <definedName name="RESUMO_68" localSheetId="11">#REF!</definedName>
    <definedName name="RESUMO_68" localSheetId="6">#REF!</definedName>
    <definedName name="RESUMO_68">#REF!</definedName>
    <definedName name="RESUMO_69" localSheetId="8">#REF!</definedName>
    <definedName name="RESUMO_69" localSheetId="11">#REF!</definedName>
    <definedName name="RESUMO_69" localSheetId="6">#REF!</definedName>
    <definedName name="RESUMO_69">#REF!</definedName>
    <definedName name="RESUMO_7" localSheetId="8">#REF!</definedName>
    <definedName name="RESUMO_7" localSheetId="11">#REF!</definedName>
    <definedName name="RESUMO_7" localSheetId="6">#REF!</definedName>
    <definedName name="RESUMO_7">#REF!</definedName>
    <definedName name="RESUMO_70" localSheetId="8">#REF!</definedName>
    <definedName name="RESUMO_70" localSheetId="11">#REF!</definedName>
    <definedName name="RESUMO_70" localSheetId="6">#REF!</definedName>
    <definedName name="RESUMO_70">#REF!</definedName>
    <definedName name="RESUMO_71" localSheetId="8">#REF!</definedName>
    <definedName name="RESUMO_71" localSheetId="11">#REF!</definedName>
    <definedName name="RESUMO_71" localSheetId="6">#REF!</definedName>
    <definedName name="RESUMO_71">#REF!</definedName>
    <definedName name="RESUMO_72" localSheetId="8">#REF!</definedName>
    <definedName name="RESUMO_72" localSheetId="11">#REF!</definedName>
    <definedName name="RESUMO_72" localSheetId="6">#REF!</definedName>
    <definedName name="RESUMO_72">#REF!</definedName>
    <definedName name="RESUMO_8" localSheetId="8">#REF!</definedName>
    <definedName name="RESUMO_8" localSheetId="11">#REF!</definedName>
    <definedName name="RESUMO_8" localSheetId="6">#REF!</definedName>
    <definedName name="RESUMO_8">#REF!</definedName>
    <definedName name="Resumo_dados" localSheetId="8">#REF!</definedName>
    <definedName name="Resumo_dados" localSheetId="11">#REF!</definedName>
    <definedName name="Resumo_dados" localSheetId="6">#REF!</definedName>
    <definedName name="Resumo_dados">#REF!</definedName>
    <definedName name="Resumo_de_Acompanhamento" localSheetId="8">OFFSET(#REF!,1,0):OFFSET(#REF!,-1,0)</definedName>
    <definedName name="Resumo_de_Acompanhamento" localSheetId="11">OFFSET(#REF!,1,0):OFFSET(#REF!,-1,0)</definedName>
    <definedName name="Resumo_de_Acompanhamento" localSheetId="6">OFFSET(#REF!,1,0):OFFSET(#REF!,-1,0)</definedName>
    <definedName name="Resumo_de_Acompanhamento">OFFSET(#REF!,1,0):OFFSET(#REF!,-1,0)</definedName>
    <definedName name="RESUMO1" localSheetId="9">#N/A</definedName>
    <definedName name="RESUMO1" localSheetId="6">#N/A</definedName>
    <definedName name="RESUMO1">#N/A</definedName>
    <definedName name="resumo2" localSheetId="8">#REF!</definedName>
    <definedName name="resumo2" localSheetId="11">#REF!</definedName>
    <definedName name="resumo2" localSheetId="6">#REF!</definedName>
    <definedName name="resumo2">#REF!</definedName>
    <definedName name="resumo2_2" localSheetId="8">#REF!</definedName>
    <definedName name="resumo2_2" localSheetId="11">#REF!</definedName>
    <definedName name="resumo2_2" localSheetId="6">#REF!</definedName>
    <definedName name="resumo2_2">#REF!</definedName>
    <definedName name="resumo2_4" localSheetId="8">#REF!</definedName>
    <definedName name="resumo2_4" localSheetId="11">#REF!</definedName>
    <definedName name="resumo2_4" localSheetId="6">#REF!</definedName>
    <definedName name="resumo2_4">#REF!</definedName>
    <definedName name="resumo2_4_2" localSheetId="8">#REF!</definedName>
    <definedName name="resumo2_4_2" localSheetId="11">#REF!</definedName>
    <definedName name="resumo2_4_2" localSheetId="6">#REF!</definedName>
    <definedName name="resumo2_4_2">#REF!</definedName>
    <definedName name="REV" localSheetId="8">#REF!</definedName>
    <definedName name="REV" localSheetId="11">#REF!</definedName>
    <definedName name="REV" localSheetId="6">#REF!</definedName>
    <definedName name="REV">#REF!</definedName>
    <definedName name="REV." localSheetId="8">#REF!</definedName>
    <definedName name="REV." localSheetId="11">#REF!</definedName>
    <definedName name="REV." localSheetId="6">#REF!</definedName>
    <definedName name="REV.">#REF!</definedName>
    <definedName name="REV_10" localSheetId="8">#REF!</definedName>
    <definedName name="REV_10" localSheetId="11">#REF!</definedName>
    <definedName name="REV_10" localSheetId="6">#REF!</definedName>
    <definedName name="REV_10">#REF!</definedName>
    <definedName name="REV_11" localSheetId="8">#REF!</definedName>
    <definedName name="REV_11" localSheetId="11">#REF!</definedName>
    <definedName name="REV_11" localSheetId="6">#REF!</definedName>
    <definedName name="REV_11">#REF!</definedName>
    <definedName name="REV_12" localSheetId="8">#REF!</definedName>
    <definedName name="REV_12" localSheetId="11">#REF!</definedName>
    <definedName name="REV_12" localSheetId="6">#REF!</definedName>
    <definedName name="REV_12">#REF!</definedName>
    <definedName name="REV_13" localSheetId="8">#REF!</definedName>
    <definedName name="REV_13" localSheetId="11">#REF!</definedName>
    <definedName name="REV_13" localSheetId="6">#REF!</definedName>
    <definedName name="REV_13">#REF!</definedName>
    <definedName name="REV_14" localSheetId="8">#REF!</definedName>
    <definedName name="REV_14" localSheetId="11">#REF!</definedName>
    <definedName name="REV_14" localSheetId="6">#REF!</definedName>
    <definedName name="REV_14">#REF!</definedName>
    <definedName name="REV_15" localSheetId="8">#REF!</definedName>
    <definedName name="REV_15" localSheetId="11">#REF!</definedName>
    <definedName name="REV_15" localSheetId="6">#REF!</definedName>
    <definedName name="REV_15">#REF!</definedName>
    <definedName name="REV_16" localSheetId="8">#REF!</definedName>
    <definedName name="REV_16" localSheetId="11">#REF!</definedName>
    <definedName name="REV_16" localSheetId="6">#REF!</definedName>
    <definedName name="REV_16">#REF!</definedName>
    <definedName name="REV_17" localSheetId="8">#REF!</definedName>
    <definedName name="REV_17" localSheetId="11">#REF!</definedName>
    <definedName name="REV_17" localSheetId="6">#REF!</definedName>
    <definedName name="REV_17">#REF!</definedName>
    <definedName name="REV_18" localSheetId="8">#REF!</definedName>
    <definedName name="REV_18" localSheetId="11">#REF!</definedName>
    <definedName name="REV_18" localSheetId="6">#REF!</definedName>
    <definedName name="REV_18">#REF!</definedName>
    <definedName name="REV_5" localSheetId="8">#REF!</definedName>
    <definedName name="REV_5" localSheetId="11">#REF!</definedName>
    <definedName name="REV_5" localSheetId="6">#REF!</definedName>
    <definedName name="REV_5">#REF!</definedName>
    <definedName name="REV_6" localSheetId="8">#REF!</definedName>
    <definedName name="REV_6" localSheetId="11">#REF!</definedName>
    <definedName name="REV_6" localSheetId="6">#REF!</definedName>
    <definedName name="REV_6">#REF!</definedName>
    <definedName name="REV_7" localSheetId="8">#REF!</definedName>
    <definedName name="REV_7" localSheetId="11">#REF!</definedName>
    <definedName name="REV_7" localSheetId="6">#REF!</definedName>
    <definedName name="REV_7">#REF!</definedName>
    <definedName name="REV_8" localSheetId="8">#REF!</definedName>
    <definedName name="REV_8" localSheetId="11">#REF!</definedName>
    <definedName name="REV_8" localSheetId="6">#REF!</definedName>
    <definedName name="REV_8">#REF!</definedName>
    <definedName name="REV_9" localSheetId="8">#REF!</definedName>
    <definedName name="REV_9" localSheetId="11">#REF!</definedName>
    <definedName name="REV_9" localSheetId="6">#REF!</definedName>
    <definedName name="REV_9">#REF!</definedName>
    <definedName name="RFL" localSheetId="8">#REF!</definedName>
    <definedName name="RFL" localSheetId="11">#REF!</definedName>
    <definedName name="RFL" localSheetId="6">#REF!</definedName>
    <definedName name="RFL">#REF!</definedName>
    <definedName name="rft" localSheetId="8">#REF!</definedName>
    <definedName name="rft" localSheetId="11">#REF!</definedName>
    <definedName name="rft" localSheetId="6">#REF!</definedName>
    <definedName name="rft">#REF!</definedName>
    <definedName name="RG" localSheetId="8">#REF!</definedName>
    <definedName name="RG" localSheetId="11">#REF!</definedName>
    <definedName name="RG" localSheetId="6">#REF!</definedName>
    <definedName name="RG">#REF!</definedName>
    <definedName name="RGC" localSheetId="8">#REF!</definedName>
    <definedName name="RGC" localSheetId="11">#REF!</definedName>
    <definedName name="RGC" localSheetId="6">#REF!</definedName>
    <definedName name="RGC">#REF!</definedName>
    <definedName name="RIJ" localSheetId="8">#REF!</definedName>
    <definedName name="RIJ" localSheetId="11">#REF!</definedName>
    <definedName name="RIJ" localSheetId="6">#REF!</definedName>
    <definedName name="RIJ">#REF!</definedName>
    <definedName name="rio" localSheetId="10" hidden="1">{#N/A,#N/A,FALSE,"Cronograma";#N/A,#N/A,FALSE,"Cronogr. 2"}</definedName>
    <definedName name="rio" localSheetId="8" hidden="1">{#N/A,#N/A,FALSE,"Cronograma";#N/A,#N/A,FALSE,"Cronogr. 2"}</definedName>
    <definedName name="rio" localSheetId="11" hidden="1">{#N/A,#N/A,FALSE,"Cronograma";#N/A,#N/A,FALSE,"Cronogr. 2"}</definedName>
    <definedName name="rio" localSheetId="9">{#N/A,#N/A,FALSE,"Cronograma";#N/A,#N/A,FALSE,"Cronogr. 2"}</definedName>
    <definedName name="rio" localSheetId="6">{#N/A,#N/A,FALSE,"Cronograma";#N/A,#N/A,FALSE,"Cronogr. 2"}</definedName>
    <definedName name="rio" hidden="1">{#N/A,#N/A,FALSE,"Cronograma";#N/A,#N/A,FALSE,"Cronogr. 2"}</definedName>
    <definedName name="Risco" localSheetId="8">#REF!</definedName>
    <definedName name="Risco" localSheetId="11">#REF!</definedName>
    <definedName name="Risco" localSheetId="6">#REF!</definedName>
    <definedName name="Risco">#REF!</definedName>
    <definedName name="RJO" localSheetId="8">#REF!</definedName>
    <definedName name="RJO" localSheetId="11">#REF!</definedName>
    <definedName name="RJO" localSheetId="6">#REF!</definedName>
    <definedName name="RJO">#REF!</definedName>
    <definedName name="RLA" localSheetId="8">#REF!</definedName>
    <definedName name="RLA" localSheetId="11">#REF!</definedName>
    <definedName name="RLA" localSheetId="6">#REF!</definedName>
    <definedName name="RLA">#REF!</definedName>
    <definedName name="RM" localSheetId="8">#REF!</definedName>
    <definedName name="RM" localSheetId="11">#REF!</definedName>
    <definedName name="RM" localSheetId="6">#REF!</definedName>
    <definedName name="RM">#REF!</definedName>
    <definedName name="RM1C" localSheetId="8">#REF!</definedName>
    <definedName name="RM1C" localSheetId="11">#REF!</definedName>
    <definedName name="RM1C" localSheetId="6">#REF!</definedName>
    <definedName name="RM1C">#REF!</definedName>
    <definedName name="RM1CW" localSheetId="8">#REF!</definedName>
    <definedName name="RM1CW" localSheetId="11">#REF!</definedName>
    <definedName name="RM1CW" localSheetId="6">#REF!</definedName>
    <definedName name="RM1CW">#REF!</definedName>
    <definedName name="RM1CWA" localSheetId="8">#REF!</definedName>
    <definedName name="RM1CWA" localSheetId="11">#REF!</definedName>
    <definedName name="RM1CWA" localSheetId="6">#REF!</definedName>
    <definedName name="RM1CWA">#REF!</definedName>
    <definedName name="RMA" localSheetId="8">#REF!</definedName>
    <definedName name="RMA" localSheetId="11">#REF!</definedName>
    <definedName name="RMA" localSheetId="6">#REF!</definedName>
    <definedName name="RMA">#REF!</definedName>
    <definedName name="RMA_10" localSheetId="8">#REF!</definedName>
    <definedName name="RMA_10" localSheetId="11">#REF!</definedName>
    <definedName name="RMA_10" localSheetId="6">#REF!</definedName>
    <definedName name="RMA_10">#REF!</definedName>
    <definedName name="RMA_11" localSheetId="8">#REF!</definedName>
    <definedName name="RMA_11" localSheetId="11">#REF!</definedName>
    <definedName name="RMA_11" localSheetId="6">#REF!</definedName>
    <definedName name="RMA_11">#REF!</definedName>
    <definedName name="RMA_12" localSheetId="8">#REF!</definedName>
    <definedName name="RMA_12" localSheetId="11">#REF!</definedName>
    <definedName name="RMA_12" localSheetId="6">#REF!</definedName>
    <definedName name="RMA_12">#REF!</definedName>
    <definedName name="RMA_13" localSheetId="8">#REF!</definedName>
    <definedName name="RMA_13" localSheetId="11">#REF!</definedName>
    <definedName name="RMA_13" localSheetId="6">#REF!</definedName>
    <definedName name="RMA_13">#REF!</definedName>
    <definedName name="RMA_14" localSheetId="8">#REF!</definedName>
    <definedName name="RMA_14" localSheetId="11">#REF!</definedName>
    <definedName name="RMA_14" localSheetId="6">#REF!</definedName>
    <definedName name="RMA_14">#REF!</definedName>
    <definedName name="RMA_15" localSheetId="8">#REF!</definedName>
    <definedName name="RMA_15" localSheetId="11">#REF!</definedName>
    <definedName name="RMA_15" localSheetId="6">#REF!</definedName>
    <definedName name="RMA_15">#REF!</definedName>
    <definedName name="RMA_16" localSheetId="8">#REF!</definedName>
    <definedName name="RMA_16" localSheetId="11">#REF!</definedName>
    <definedName name="RMA_16" localSheetId="6">#REF!</definedName>
    <definedName name="RMA_16">#REF!</definedName>
    <definedName name="RMA_17" localSheetId="8">#REF!</definedName>
    <definedName name="RMA_17" localSheetId="11">#REF!</definedName>
    <definedName name="RMA_17" localSheetId="6">#REF!</definedName>
    <definedName name="RMA_17">#REF!</definedName>
    <definedName name="RMA_18" localSheetId="8">#REF!</definedName>
    <definedName name="RMA_18" localSheetId="11">#REF!</definedName>
    <definedName name="RMA_18" localSheetId="6">#REF!</definedName>
    <definedName name="RMA_18">#REF!</definedName>
    <definedName name="RMA_5" localSheetId="8">#REF!</definedName>
    <definedName name="RMA_5" localSheetId="11">#REF!</definedName>
    <definedName name="RMA_5" localSheetId="6">#REF!</definedName>
    <definedName name="RMA_5">#REF!</definedName>
    <definedName name="RMA_6" localSheetId="8">#REF!</definedName>
    <definedName name="RMA_6" localSheetId="11">#REF!</definedName>
    <definedName name="RMA_6" localSheetId="6">#REF!</definedName>
    <definedName name="RMA_6">#REF!</definedName>
    <definedName name="RMA_7" localSheetId="8">#REF!</definedName>
    <definedName name="RMA_7" localSheetId="11">#REF!</definedName>
    <definedName name="RMA_7" localSheetId="6">#REF!</definedName>
    <definedName name="RMA_7">#REF!</definedName>
    <definedName name="RMA_8" localSheetId="8">#REF!</definedName>
    <definedName name="RMA_8" localSheetId="11">#REF!</definedName>
    <definedName name="RMA_8" localSheetId="6">#REF!</definedName>
    <definedName name="RMA_8">#REF!</definedName>
    <definedName name="RMA_9" localSheetId="8">#REF!</definedName>
    <definedName name="RMA_9" localSheetId="11">#REF!</definedName>
    <definedName name="RMA_9" localSheetId="6">#REF!</definedName>
    <definedName name="RMA_9">#REF!</definedName>
    <definedName name="RMAN" localSheetId="8">#REF!</definedName>
    <definedName name="RMAN" localSheetId="11">#REF!</definedName>
    <definedName name="RMAN" localSheetId="6">#REF!</definedName>
    <definedName name="RMAN">#REF!</definedName>
    <definedName name="RMAW" localSheetId="8">#REF!</definedName>
    <definedName name="RMAW" localSheetId="11">#REF!</definedName>
    <definedName name="RMAW" localSheetId="6">#REF!</definedName>
    <definedName name="RMAW">#REF!</definedName>
    <definedName name="RMAWA" localSheetId="8">#REF!</definedName>
    <definedName name="RMAWA" localSheetId="11">#REF!</definedName>
    <definedName name="RMAWA" localSheetId="6">#REF!</definedName>
    <definedName name="RMAWA">#REF!</definedName>
    <definedName name="RMCC" localSheetId="8">#REF!</definedName>
    <definedName name="RMCC" localSheetId="11">#REF!</definedName>
    <definedName name="RMCC" localSheetId="6">#REF!</definedName>
    <definedName name="RMCC">#REF!</definedName>
    <definedName name="RMCCW" localSheetId="8">#REF!</definedName>
    <definedName name="RMCCW" localSheetId="11">#REF!</definedName>
    <definedName name="RMCCW" localSheetId="6">#REF!</definedName>
    <definedName name="RMCCW">#REF!</definedName>
    <definedName name="RMCCWA" localSheetId="8">#REF!</definedName>
    <definedName name="RMCCWA" localSheetId="11">#REF!</definedName>
    <definedName name="RMCCWA" localSheetId="6">#REF!</definedName>
    <definedName name="RMCCWA">#REF!</definedName>
    <definedName name="RMEC" localSheetId="8">#REF!</definedName>
    <definedName name="RMEC" localSheetId="11">#REF!</definedName>
    <definedName name="RMEC" localSheetId="6">#REF!</definedName>
    <definedName name="RMEC">#REF!</definedName>
    <definedName name="RMN" localSheetId="8">#REF!</definedName>
    <definedName name="RMN" localSheetId="11">#REF!</definedName>
    <definedName name="RMN" localSheetId="6">#REF!</definedName>
    <definedName name="RMN">#REF!</definedName>
    <definedName name="RMRB" localSheetId="8">#REF!</definedName>
    <definedName name="RMRB" localSheetId="11">#REF!</definedName>
    <definedName name="RMRB" localSheetId="6">#REF!</definedName>
    <definedName name="RMRB">#REF!</definedName>
    <definedName name="RMTOTAL" localSheetId="8">#REF!</definedName>
    <definedName name="RMTOTAL" localSheetId="11">#REF!</definedName>
    <definedName name="RMTOTAL" localSheetId="6">#REF!</definedName>
    <definedName name="RMTOTAL">#REF!</definedName>
    <definedName name="RMW" localSheetId="8">#REF!</definedName>
    <definedName name="RMW" localSheetId="11">#REF!</definedName>
    <definedName name="RMW" localSheetId="6">#REF!</definedName>
    <definedName name="RMW">#REF!</definedName>
    <definedName name="RMWA" localSheetId="8">#REF!</definedName>
    <definedName name="RMWA" localSheetId="11">#REF!</definedName>
    <definedName name="RMWA" localSheetId="6">#REF!</definedName>
    <definedName name="RMWA">#REF!</definedName>
    <definedName name="RMZ" localSheetId="8">#REF!</definedName>
    <definedName name="RMZ" localSheetId="11">#REF!</definedName>
    <definedName name="RMZ" localSheetId="6">#REF!</definedName>
    <definedName name="RMZ">#REF!</definedName>
    <definedName name="RMZW" localSheetId="8">#REF!</definedName>
    <definedName name="RMZW" localSheetId="11">#REF!</definedName>
    <definedName name="RMZW" localSheetId="6">#REF!</definedName>
    <definedName name="RMZW">#REF!</definedName>
    <definedName name="RMZWA" localSheetId="8">#REF!</definedName>
    <definedName name="RMZWA" localSheetId="11">#REF!</definedName>
    <definedName name="RMZWA" localSheetId="6">#REF!</definedName>
    <definedName name="RMZWA">#REF!</definedName>
    <definedName name="Rod" localSheetId="8">#REF!</definedName>
    <definedName name="Rod" localSheetId="11">#REF!</definedName>
    <definedName name="Rod" localSheetId="6">#REF!</definedName>
    <definedName name="Rod">#REF!</definedName>
    <definedName name="rodo" localSheetId="8">#REF!</definedName>
    <definedName name="rodo" localSheetId="11">#REF!</definedName>
    <definedName name="rodo" localSheetId="6">#REF!</definedName>
    <definedName name="rodo">#REF!</definedName>
    <definedName name="Rodovia" localSheetId="8">#REF!</definedName>
    <definedName name="Rodovia" localSheetId="11">#REF!</definedName>
    <definedName name="Rodovia" localSheetId="6">#REF!</definedName>
    <definedName name="Rodovia">#REF!</definedName>
    <definedName name="Rodovia___................" localSheetId="8">#REF!</definedName>
    <definedName name="Rodovia___................" localSheetId="11">#REF!</definedName>
    <definedName name="Rodovia___................" localSheetId="6">#REF!</definedName>
    <definedName name="Rodovia___................">#REF!</definedName>
    <definedName name="ROMZ" localSheetId="8">#REF!</definedName>
    <definedName name="ROMZ" localSheetId="11">#REF!</definedName>
    <definedName name="ROMZ" localSheetId="6">#REF!</definedName>
    <definedName name="ROMZ">#REF!</definedName>
    <definedName name="rp" localSheetId="8">#REF!</definedName>
    <definedName name="rp" localSheetId="11">#REF!</definedName>
    <definedName name="rp" localSheetId="6">#REF!</definedName>
    <definedName name="rp">#REF!</definedName>
    <definedName name="rp_2" localSheetId="8">#REF!</definedName>
    <definedName name="rp_2" localSheetId="11">#REF!</definedName>
    <definedName name="rp_2" localSheetId="6">#REF!</definedName>
    <definedName name="rp_2">#REF!</definedName>
    <definedName name="RP110PI" localSheetId="8">#REF!</definedName>
    <definedName name="RP110PI" localSheetId="11">#REF!</definedName>
    <definedName name="RP110PI" localSheetId="6">#REF!</definedName>
    <definedName name="RP110PI">#REF!</definedName>
    <definedName name="RP110PI_2" localSheetId="8">#REF!</definedName>
    <definedName name="RP110PI_2" localSheetId="11">#REF!</definedName>
    <definedName name="RP110PI_2" localSheetId="6">#REF!</definedName>
    <definedName name="RP110PI_2">#REF!</definedName>
    <definedName name="RP110R" localSheetId="8">#REF!</definedName>
    <definedName name="RP110R" localSheetId="11">#REF!</definedName>
    <definedName name="RP110R" localSheetId="6">#REF!</definedName>
    <definedName name="RP110R">#REF!</definedName>
    <definedName name="RP110R_2" localSheetId="8">#REF!</definedName>
    <definedName name="RP110R_2" localSheetId="11">#REF!</definedName>
    <definedName name="RP110R_2" localSheetId="6">#REF!</definedName>
    <definedName name="RP110R_2">#REF!</definedName>
    <definedName name="RP316PI" localSheetId="8">#REF!</definedName>
    <definedName name="RP316PI" localSheetId="11">#REF!</definedName>
    <definedName name="RP316PI" localSheetId="6">#REF!</definedName>
    <definedName name="RP316PI">#REF!</definedName>
    <definedName name="RP316PI_2" localSheetId="8">#REF!</definedName>
    <definedName name="RP316PI_2" localSheetId="11">#REF!</definedName>
    <definedName name="RP316PI_2" localSheetId="6">#REF!</definedName>
    <definedName name="RP316PI_2">#REF!</definedName>
    <definedName name="RP316R" localSheetId="8">#REF!</definedName>
    <definedName name="RP316R" localSheetId="11">#REF!</definedName>
    <definedName name="RP316R" localSheetId="6">#REF!</definedName>
    <definedName name="RP316R">#REF!</definedName>
    <definedName name="RP316R_2" localSheetId="8">#REF!</definedName>
    <definedName name="RP316R_2" localSheetId="11">#REF!</definedName>
    <definedName name="RP316R_2" localSheetId="6">#REF!</definedName>
    <definedName name="RP316R_2">#REF!</definedName>
    <definedName name="RP423PI" localSheetId="8">#REF!</definedName>
    <definedName name="RP423PI" localSheetId="11">#REF!</definedName>
    <definedName name="RP423PI" localSheetId="6">#REF!</definedName>
    <definedName name="RP423PI">#REF!</definedName>
    <definedName name="RP423PI_2" localSheetId="8">#REF!</definedName>
    <definedName name="RP423PI_2" localSheetId="11">#REF!</definedName>
    <definedName name="RP423PI_2" localSheetId="6">#REF!</definedName>
    <definedName name="RP423PI_2">#REF!</definedName>
    <definedName name="RP423R" localSheetId="8">#REF!</definedName>
    <definedName name="RP423R" localSheetId="11">#REF!</definedName>
    <definedName name="RP423R" localSheetId="6">#REF!</definedName>
    <definedName name="RP423R">#REF!</definedName>
    <definedName name="RP423R_2" localSheetId="8">#REF!</definedName>
    <definedName name="RP423R_2" localSheetId="11">#REF!</definedName>
    <definedName name="RP423R_2" localSheetId="6">#REF!</definedName>
    <definedName name="RP423R_2">#REF!</definedName>
    <definedName name="RPA" localSheetId="8">#REF!</definedName>
    <definedName name="RPA" localSheetId="11">#REF!</definedName>
    <definedName name="RPA" localSheetId="6">#REF!</definedName>
    <definedName name="RPA">#REF!</definedName>
    <definedName name="RPL" localSheetId="8">#REF!</definedName>
    <definedName name="RPL" localSheetId="11">#REF!</definedName>
    <definedName name="RPL" localSheetId="6">#REF!</definedName>
    <definedName name="RPL">#REF!</definedName>
    <definedName name="RPMAN" localSheetId="8">#REF!</definedName>
    <definedName name="RPMAN" localSheetId="11">#REF!</definedName>
    <definedName name="RPMAN" localSheetId="6">#REF!</definedName>
    <definedName name="RPMAN">#REF!</definedName>
    <definedName name="RPMEC" localSheetId="8">#REF!</definedName>
    <definedName name="RPMEC" localSheetId="11">#REF!</definedName>
    <definedName name="RPMEC" localSheetId="6">#REF!</definedName>
    <definedName name="RPMEC">#REF!</definedName>
    <definedName name="RPS" localSheetId="8">#REF!</definedName>
    <definedName name="RPS" localSheetId="11">#REF!</definedName>
    <definedName name="RPS" localSheetId="6">#REF!</definedName>
    <definedName name="RPS">#REF!</definedName>
    <definedName name="RPT" localSheetId="8">#REF!</definedName>
    <definedName name="RPT" localSheetId="11">#REF!</definedName>
    <definedName name="RPT" localSheetId="6">#REF!</definedName>
    <definedName name="RPT">#REF!</definedName>
    <definedName name="RPW" localSheetId="8">#REF!</definedName>
    <definedName name="RPW" localSheetId="11">#REF!</definedName>
    <definedName name="RPW" localSheetId="6">#REF!</definedName>
    <definedName name="RPW">#REF!</definedName>
    <definedName name="RPWA" localSheetId="8">#REF!</definedName>
    <definedName name="RPWA" localSheetId="11">#REF!</definedName>
    <definedName name="RPWA" localSheetId="6">#REF!</definedName>
    <definedName name="RPWA">#REF!</definedName>
    <definedName name="RPZ" localSheetId="8">#REF!</definedName>
    <definedName name="RPZ" localSheetId="11">#REF!</definedName>
    <definedName name="RPZ" localSheetId="6">#REF!</definedName>
    <definedName name="RPZ">#REF!</definedName>
    <definedName name="RR" localSheetId="8">#REF!</definedName>
    <definedName name="RR" localSheetId="11">#REF!</definedName>
    <definedName name="RR" localSheetId="6">#REF!</definedName>
    <definedName name="RR">#REF!</definedName>
    <definedName name="RR1C" localSheetId="8">#REF!</definedName>
    <definedName name="RR1C" localSheetId="11">#REF!</definedName>
    <definedName name="RR1C" localSheetId="6">#REF!</definedName>
    <definedName name="RR1C">#REF!</definedName>
    <definedName name="RR1CW" localSheetId="8">#REF!</definedName>
    <definedName name="RR1CW" localSheetId="11">#REF!</definedName>
    <definedName name="RR1CW" localSheetId="6">#REF!</definedName>
    <definedName name="RR1CW">#REF!</definedName>
    <definedName name="RR1CWA" localSheetId="8">#REF!</definedName>
    <definedName name="RR1CWA" localSheetId="11">#REF!</definedName>
    <definedName name="RR1CWA" localSheetId="6">#REF!</definedName>
    <definedName name="RR1CWA">#REF!</definedName>
    <definedName name="rraauf" localSheetId="8">#REF!</definedName>
    <definedName name="rraauf" localSheetId="11">#REF!</definedName>
    <definedName name="rraauf" localSheetId="6">#REF!</definedName>
    <definedName name="rraauf">#REF!</definedName>
    <definedName name="rraauf_2" localSheetId="8">#REF!</definedName>
    <definedName name="rraauf_2" localSheetId="11">#REF!</definedName>
    <definedName name="rraauf_2" localSheetId="6">#REF!</definedName>
    <definedName name="rraauf_2">#REF!</definedName>
    <definedName name="rraauq" localSheetId="8">#REF!</definedName>
    <definedName name="rraauq" localSheetId="11">#REF!</definedName>
    <definedName name="rraauq" localSheetId="6">#REF!</definedName>
    <definedName name="rraauq">#REF!</definedName>
    <definedName name="rraauq_2" localSheetId="8">#REF!</definedName>
    <definedName name="rraauq_2" localSheetId="11">#REF!</definedName>
    <definedName name="rraauq_2" localSheetId="6">#REF!</definedName>
    <definedName name="rraauq_2">#REF!</definedName>
    <definedName name="RRE.MaxCPAcum" localSheetId="8" hidden="1">#REF!</definedName>
    <definedName name="RRE.MaxCPAcum" hidden="1">#REF!</definedName>
    <definedName name="RRE.MaxCPAnt" localSheetId="8" hidden="1">#REF!</definedName>
    <definedName name="RRE.MaxCPAnt" hidden="1">#REF!</definedName>
    <definedName name="RRE.MaxOUAcum" localSheetId="8" hidden="1">#REF!</definedName>
    <definedName name="RRE.MaxOUAcum" hidden="1">#REF!</definedName>
    <definedName name="RRE.MaxOUAnt" localSheetId="8" hidden="1">#REF!</definedName>
    <definedName name="RRE.MaxOUAnt" hidden="1">#REF!</definedName>
    <definedName name="RRE.Numero" localSheetId="8" hidden="1">OFFSET(#REF!,0,1)</definedName>
    <definedName name="RRE.Numero" hidden="1">OFFSET(#REF!,0,1)</definedName>
    <definedName name="RRE.VIMeta" localSheetId="8" hidden="1">#REF!</definedName>
    <definedName name="RRE.VIMeta" hidden="1">#REF!</definedName>
    <definedName name="rrff" localSheetId="8">#REF!</definedName>
    <definedName name="rrff" localSheetId="11">#REF!</definedName>
    <definedName name="rrff" localSheetId="6">#REF!</definedName>
    <definedName name="rrff">#REF!</definedName>
    <definedName name="rrfff" localSheetId="8">#REF!</definedName>
    <definedName name="rrfff" localSheetId="11">#REF!</definedName>
    <definedName name="rrfff" localSheetId="6">#REF!</definedName>
    <definedName name="rrfff">#REF!</definedName>
    <definedName name="RRMBUQ" localSheetId="8">#REF!</definedName>
    <definedName name="RRMBUQ" localSheetId="11">#REF!</definedName>
    <definedName name="RRMBUQ" localSheetId="6">#REF!</definedName>
    <definedName name="RRMBUQ">#REF!</definedName>
    <definedName name="RRMBUQW" localSheetId="8">#REF!</definedName>
    <definedName name="RRMBUQW" localSheetId="11">#REF!</definedName>
    <definedName name="RRMBUQW" localSheetId="6">#REF!</definedName>
    <definedName name="RRMBUQW">#REF!</definedName>
    <definedName name="RRMBUQWA" localSheetId="8">#REF!</definedName>
    <definedName name="RRMBUQWA" localSheetId="11">#REF!</definedName>
    <definedName name="RRMBUQWA" localSheetId="6">#REF!</definedName>
    <definedName name="RRMBUQWA">#REF!</definedName>
    <definedName name="RRP" localSheetId="8">#REF!</definedName>
    <definedName name="RRP" localSheetId="11">#REF!</definedName>
    <definedName name="RRP" localSheetId="6">#REF!</definedName>
    <definedName name="RRP">#REF!</definedName>
    <definedName name="RRPL" localSheetId="8">#REF!</definedName>
    <definedName name="RRPL" localSheetId="11">#REF!</definedName>
    <definedName name="RRPL" localSheetId="6">#REF!</definedName>
    <definedName name="RRPL">#REF!</definedName>
    <definedName name="RRPL_10" localSheetId="8">#REF!</definedName>
    <definedName name="RRPL_10" localSheetId="11">#REF!</definedName>
    <definedName name="RRPL_10" localSheetId="6">#REF!</definedName>
    <definedName name="RRPL_10">#REF!</definedName>
    <definedName name="RRPL_11" localSheetId="8">#REF!</definedName>
    <definedName name="RRPL_11" localSheetId="11">#REF!</definedName>
    <definedName name="RRPL_11" localSheetId="6">#REF!</definedName>
    <definedName name="RRPL_11">#REF!</definedName>
    <definedName name="RRPL_12" localSheetId="8">#REF!</definedName>
    <definedName name="RRPL_12" localSheetId="11">#REF!</definedName>
    <definedName name="RRPL_12" localSheetId="6">#REF!</definedName>
    <definedName name="RRPL_12">#REF!</definedName>
    <definedName name="RRPL_13" localSheetId="8">#REF!</definedName>
    <definedName name="RRPL_13" localSheetId="11">#REF!</definedName>
    <definedName name="RRPL_13" localSheetId="6">#REF!</definedName>
    <definedName name="RRPL_13">#REF!</definedName>
    <definedName name="RRPL_14" localSheetId="8">#REF!</definedName>
    <definedName name="RRPL_14" localSheetId="11">#REF!</definedName>
    <definedName name="RRPL_14" localSheetId="6">#REF!</definedName>
    <definedName name="RRPL_14">#REF!</definedName>
    <definedName name="RRPL_15" localSheetId="8">#REF!</definedName>
    <definedName name="RRPL_15" localSheetId="11">#REF!</definedName>
    <definedName name="RRPL_15" localSheetId="6">#REF!</definedName>
    <definedName name="RRPL_15">#REF!</definedName>
    <definedName name="RRPL_16" localSheetId="8">#REF!</definedName>
    <definedName name="RRPL_16" localSheetId="11">#REF!</definedName>
    <definedName name="RRPL_16" localSheetId="6">#REF!</definedName>
    <definedName name="RRPL_16">#REF!</definedName>
    <definedName name="RRPL_17" localSheetId="8">#REF!</definedName>
    <definedName name="RRPL_17" localSheetId="11">#REF!</definedName>
    <definedName name="RRPL_17" localSheetId="6">#REF!</definedName>
    <definedName name="RRPL_17">#REF!</definedName>
    <definedName name="RRPL_18" localSheetId="8">#REF!</definedName>
    <definedName name="RRPL_18" localSheetId="11">#REF!</definedName>
    <definedName name="RRPL_18" localSheetId="6">#REF!</definedName>
    <definedName name="RRPL_18">#REF!</definedName>
    <definedName name="RRPL_5" localSheetId="8">#REF!</definedName>
    <definedName name="RRPL_5" localSheetId="11">#REF!</definedName>
    <definedName name="RRPL_5" localSheetId="6">#REF!</definedName>
    <definedName name="RRPL_5">#REF!</definedName>
    <definedName name="RRPL_6" localSheetId="8">#REF!</definedName>
    <definedName name="RRPL_6" localSheetId="11">#REF!</definedName>
    <definedName name="RRPL_6" localSheetId="6">#REF!</definedName>
    <definedName name="RRPL_6">#REF!</definedName>
    <definedName name="RRPL_7" localSheetId="8">#REF!</definedName>
    <definedName name="RRPL_7" localSheetId="11">#REF!</definedName>
    <definedName name="RRPL_7" localSheetId="6">#REF!</definedName>
    <definedName name="RRPL_7">#REF!</definedName>
    <definedName name="RRPL_8" localSheetId="8">#REF!</definedName>
    <definedName name="RRPL_8" localSheetId="11">#REF!</definedName>
    <definedName name="RRPL_8" localSheetId="6">#REF!</definedName>
    <definedName name="RRPL_8">#REF!</definedName>
    <definedName name="RRPL_9" localSheetId="8">#REF!</definedName>
    <definedName name="RRPL_9" localSheetId="11">#REF!</definedName>
    <definedName name="RRPL_9" localSheetId="6">#REF!</definedName>
    <definedName name="RRPL_9">#REF!</definedName>
    <definedName name="RRQ" localSheetId="8">#REF!</definedName>
    <definedName name="RRQ" localSheetId="11">#REF!</definedName>
    <definedName name="RRQ" localSheetId="6">#REF!</definedName>
    <definedName name="RRQ">#REF!</definedName>
    <definedName name="rrr" localSheetId="8">#REF!</definedName>
    <definedName name="rrr" localSheetId="11">#REF!</definedName>
    <definedName name="rrr" localSheetId="6">#REF!</definedName>
    <definedName name="rrr">#REF!</definedName>
    <definedName name="RRS" localSheetId="8">#REF!</definedName>
    <definedName name="RRS" localSheetId="11">#REF!</definedName>
    <definedName name="RRS" localSheetId="6">#REF!</definedName>
    <definedName name="RRS">#REF!</definedName>
    <definedName name="RRTOTAL" localSheetId="8">#REF!</definedName>
    <definedName name="RRTOTAL" localSheetId="11">#REF!</definedName>
    <definedName name="RRTOTAL" localSheetId="6">#REF!</definedName>
    <definedName name="RRTOTAL">#REF!</definedName>
    <definedName name="RRVQ" localSheetId="8">#REF!</definedName>
    <definedName name="RRVQ" localSheetId="11">#REF!</definedName>
    <definedName name="RRVQ" localSheetId="6">#REF!</definedName>
    <definedName name="RRVQ">#REF!</definedName>
    <definedName name="RS" localSheetId="8">#REF!</definedName>
    <definedName name="RS" localSheetId="11">#REF!</definedName>
    <definedName name="RS" localSheetId="6">#REF!</definedName>
    <definedName name="RS">#REF!</definedName>
    <definedName name="RS_2" localSheetId="8">#REF!</definedName>
    <definedName name="RS_2" localSheetId="11">#REF!</definedName>
    <definedName name="RS_2" localSheetId="6">#REF!</definedName>
    <definedName name="RS_2">#REF!</definedName>
    <definedName name="RS_4" localSheetId="8">#REF!</definedName>
    <definedName name="RS_4" localSheetId="11">#REF!</definedName>
    <definedName name="RS_4" localSheetId="6">#REF!</definedName>
    <definedName name="RS_4">#REF!</definedName>
    <definedName name="rsa" localSheetId="8">#REF!</definedName>
    <definedName name="rsa" localSheetId="11">#REF!</definedName>
    <definedName name="rsa" localSheetId="6">#REF!</definedName>
    <definedName name="rsa">#REF!</definedName>
    <definedName name="RSM" localSheetId="8">#REF!</definedName>
    <definedName name="RSM" localSheetId="11">#REF!</definedName>
    <definedName name="RSM" localSheetId="6">#REF!</definedName>
    <definedName name="RSM">#REF!</definedName>
    <definedName name="RSS" localSheetId="8">#REF!</definedName>
    <definedName name="RSS" localSheetId="11">#REF!</definedName>
    <definedName name="RSS" localSheetId="6">#REF!</definedName>
    <definedName name="RSS">#REF!</definedName>
    <definedName name="RTB" localSheetId="8">#REF!</definedName>
    <definedName name="RTB" localSheetId="11">#REF!</definedName>
    <definedName name="RTB" localSheetId="6">#REF!</definedName>
    <definedName name="RTB">#REF!</definedName>
    <definedName name="RVI" localSheetId="8">#REF!</definedName>
    <definedName name="RVI" localSheetId="11">#REF!</definedName>
    <definedName name="RVI" localSheetId="6">#REF!</definedName>
    <definedName name="RVI">#REF!</definedName>
    <definedName name="RZ" localSheetId="8">#REF!</definedName>
    <definedName name="RZ" localSheetId="11">#REF!</definedName>
    <definedName name="RZ" localSheetId="6">#REF!</definedName>
    <definedName name="RZ">#REF!</definedName>
    <definedName name="s" localSheetId="10">#REF!</definedName>
    <definedName name="s" localSheetId="8">#REF!</definedName>
    <definedName name="s" localSheetId="11">#REF!</definedName>
    <definedName name="s" localSheetId="9">{#N/A,#N/A,FALSE,"MO (2)"}</definedName>
    <definedName name="s" localSheetId="6">{#N/A,#N/A,FALSE,"MO (2)"}</definedName>
    <definedName name="s">#REF!</definedName>
    <definedName name="sa" localSheetId="8">#REF!</definedName>
    <definedName name="sa" localSheetId="11">#REF!</definedName>
    <definedName name="sa" localSheetId="6">#REF!</definedName>
    <definedName name="sa">#REF!</definedName>
    <definedName name="SACO" localSheetId="8">#REF!</definedName>
    <definedName name="SACO" localSheetId="11">#REF!</definedName>
    <definedName name="SACO" localSheetId="6">#REF!</definedName>
    <definedName name="SACO">#REF!</definedName>
    <definedName name="SACO2" localSheetId="8">#REF!</definedName>
    <definedName name="SACO2" localSheetId="11">#REF!</definedName>
    <definedName name="SACO2" localSheetId="6">#REF!</definedName>
    <definedName name="SACO2">#REF!</definedName>
    <definedName name="SACO3" localSheetId="8">#REF!</definedName>
    <definedName name="SACO3" localSheetId="11">#REF!</definedName>
    <definedName name="SACO3" localSheetId="6">#REF!</definedName>
    <definedName name="SACO3">#REF!</definedName>
    <definedName name="sad" localSheetId="8">#REF!</definedName>
    <definedName name="sad" localSheetId="11">#REF!</definedName>
    <definedName name="sad" localSheetId="6">#REF!</definedName>
    <definedName name="sad">#REF!</definedName>
    <definedName name="sadsdf" localSheetId="10">#REF!</definedName>
    <definedName name="sadsdf" localSheetId="8">#REF!</definedName>
    <definedName name="sadsdf" localSheetId="11">#REF!</definedName>
    <definedName name="sadsdf" localSheetId="9">#REF!</definedName>
    <definedName name="sadsdf" localSheetId="6">#REF!</definedName>
    <definedName name="sadsdf">#REF!</definedName>
    <definedName name="Sal" localSheetId="8">#REF!</definedName>
    <definedName name="Sal" localSheetId="11">#REF!</definedName>
    <definedName name="Sal" localSheetId="6">#REF!</definedName>
    <definedName name="Sal">#REF!</definedName>
    <definedName name="SALARIOS" localSheetId="8">#REF!</definedName>
    <definedName name="SALARIOS" localSheetId="11">#REF!</definedName>
    <definedName name="SALARIOS" localSheetId="6">#REF!</definedName>
    <definedName name="SALARIOS">#REF!</definedName>
    <definedName name="Salas" localSheetId="8">#REF!</definedName>
    <definedName name="Salas" localSheetId="11">#REF!</definedName>
    <definedName name="Salas" localSheetId="6">#REF!</definedName>
    <definedName name="Salas">#REF!</definedName>
    <definedName name="SAO" localSheetId="10">{#N/A,#N/A,FALSE,"Planilha";#N/A,#N/A,FALSE,"Resumo";#N/A,#N/A,FALSE,"Fisico";#N/A,#N/A,FALSE,"Financeiro";#N/A,#N/A,FALSE,"Financeiro"}</definedName>
    <definedName name="SAO" localSheetId="8">{#N/A,#N/A,FALSE,"Planilha";#N/A,#N/A,FALSE,"Resumo";#N/A,#N/A,FALSE,"Fisico";#N/A,#N/A,FALSE,"Financeiro";#N/A,#N/A,FALSE,"Financeiro"}</definedName>
    <definedName name="SAO" localSheetId="11">{#N/A,#N/A,FALSE,"Planilha";#N/A,#N/A,FALSE,"Resumo";#N/A,#N/A,FALSE,"Fisico";#N/A,#N/A,FALSE,"Financeiro";#N/A,#N/A,FALSE,"Financeiro"}</definedName>
    <definedName name="SAO" localSheetId="9">{#N/A,#N/A,FALSE,"Planilha";#N/A,#N/A,FALSE,"Resumo";#N/A,#N/A,FALSE,"Fisico";#N/A,#N/A,FALSE,"Financeiro";#N/A,#N/A,FALSE,"Financeiro"}</definedName>
    <definedName name="SAO" localSheetId="6">{#N/A,#N/A,FALSE,"Planilha";#N/A,#N/A,FALSE,"Resumo";#N/A,#N/A,FALSE,"Fisico";#N/A,#N/A,FALSE,"Financeiro";#N/A,#N/A,FALSE,"Financeiro"}</definedName>
    <definedName name="SAO">{#N/A,#N/A,FALSE,"Planilha";#N/A,#N/A,FALSE,"Resumo";#N/A,#N/A,FALSE,"Fisico";#N/A,#N/A,FALSE,"Financeiro";#N/A,#N/A,FALSE,"Financeiro"}</definedName>
    <definedName name="SAO_11" localSheetId="8">#REF!</definedName>
    <definedName name="SAO_11" localSheetId="11">#REF!</definedName>
    <definedName name="SAO_11" localSheetId="6">#REF!</definedName>
    <definedName name="SAO_11">#REF!</definedName>
    <definedName name="SAO_12" localSheetId="8">#REF!</definedName>
    <definedName name="SAO_12" localSheetId="11">#REF!</definedName>
    <definedName name="SAO_12" localSheetId="6">#REF!</definedName>
    <definedName name="SAO_12">#REF!</definedName>
    <definedName name="SAO_13" localSheetId="8">#REF!</definedName>
    <definedName name="SAO_13" localSheetId="11">#REF!</definedName>
    <definedName name="SAO_13" localSheetId="6">#REF!</definedName>
    <definedName name="SAO_13">#REF!</definedName>
    <definedName name="SAO_14" localSheetId="8">#REF!</definedName>
    <definedName name="SAO_14" localSheetId="11">#REF!</definedName>
    <definedName name="SAO_14" localSheetId="6">#REF!</definedName>
    <definedName name="SAO_14">#REF!</definedName>
    <definedName name="SAO_15" localSheetId="8">#REF!</definedName>
    <definedName name="SAO_15" localSheetId="11">#REF!</definedName>
    <definedName name="SAO_15" localSheetId="6">#REF!</definedName>
    <definedName name="SAO_15">#REF!</definedName>
    <definedName name="SAO_19" localSheetId="8">#REF!</definedName>
    <definedName name="SAO_19" localSheetId="11">#REF!</definedName>
    <definedName name="SAO_19" localSheetId="6">#REF!</definedName>
    <definedName name="SAO_19">#REF!</definedName>
    <definedName name="SAO_19_1" localSheetId="8">#REF!</definedName>
    <definedName name="SAO_19_1" localSheetId="11">#REF!</definedName>
    <definedName name="SAO_19_1" localSheetId="6">#REF!</definedName>
    <definedName name="SAO_19_1">#REF!</definedName>
    <definedName name="Sarjeta" localSheetId="8">#REF!</definedName>
    <definedName name="Sarjeta" localSheetId="11">#REF!</definedName>
    <definedName name="Sarjeta" localSheetId="6">#REF!</definedName>
    <definedName name="Sarjeta">#REF!</definedName>
    <definedName name="SASASA" localSheetId="8">#REF!</definedName>
    <definedName name="SASASA" localSheetId="11">#REF!</definedName>
    <definedName name="SASASA" localSheetId="6">#REF!</definedName>
    <definedName name="SASASA">#REF!</definedName>
    <definedName name="sasda" localSheetId="8">#REF!</definedName>
    <definedName name="sasda" localSheetId="11">#REF!</definedName>
    <definedName name="sasda" localSheetId="6">#REF!</definedName>
    <definedName name="sasda">#REF!</definedName>
    <definedName name="sasdaa" localSheetId="8">#REF!</definedName>
    <definedName name="sasdaa" localSheetId="11">#REF!</definedName>
    <definedName name="sasdaa" localSheetId="6">#REF!</definedName>
    <definedName name="sasdaa">#REF!</definedName>
    <definedName name="SB" localSheetId="8">#REF!</definedName>
    <definedName name="SB" localSheetId="11">#REF!</definedName>
    <definedName name="SB" localSheetId="6">#REF!</definedName>
    <definedName name="SB">#REF!</definedName>
    <definedName name="sb_2" localSheetId="8">#REF!</definedName>
    <definedName name="sb_2" localSheetId="11">#REF!</definedName>
    <definedName name="sb_2" localSheetId="6">#REF!</definedName>
    <definedName name="sb_2">#REF!</definedName>
    <definedName name="sbg" localSheetId="8">#REF!</definedName>
    <definedName name="sbg" localSheetId="11">#REF!</definedName>
    <definedName name="sbg" localSheetId="6">#REF!</definedName>
    <definedName name="sbg">#REF!</definedName>
    <definedName name="sbg_2" localSheetId="8">#REF!</definedName>
    <definedName name="sbg_2" localSheetId="11">#REF!</definedName>
    <definedName name="sbg_2" localSheetId="6">#REF!</definedName>
    <definedName name="sbg_2">#REF!</definedName>
    <definedName name="sbg_4" localSheetId="8">#REF!</definedName>
    <definedName name="sbg_4" localSheetId="11">#REF!</definedName>
    <definedName name="sbg_4" localSheetId="6">#REF!</definedName>
    <definedName name="sbg_4">#REF!</definedName>
    <definedName name="sbgg" localSheetId="8">#REF!</definedName>
    <definedName name="sbgg" localSheetId="11">#REF!</definedName>
    <definedName name="sbgg" localSheetId="6">#REF!</definedName>
    <definedName name="sbgg">#REF!</definedName>
    <definedName name="SBL" localSheetId="8">#REF!</definedName>
    <definedName name="SBL" localSheetId="11">#REF!</definedName>
    <definedName name="SBL" localSheetId="6">#REF!</definedName>
    <definedName name="SBL">#REF!</definedName>
    <definedName name="SBRP" localSheetId="8">#REF!</definedName>
    <definedName name="SBRP" localSheetId="11">#REF!</definedName>
    <definedName name="SBRP" localSheetId="6">#REF!</definedName>
    <definedName name="SBRP">#REF!</definedName>
    <definedName name="sbrp." localSheetId="8">#REF!</definedName>
    <definedName name="sbrp." localSheetId="11">#REF!</definedName>
    <definedName name="sbrp." localSheetId="6">#REF!</definedName>
    <definedName name="sbrp.">#REF!</definedName>
    <definedName name="SBRP_2" localSheetId="8">#REF!</definedName>
    <definedName name="SBRP_2" localSheetId="11">#REF!</definedName>
    <definedName name="SBRP_2" localSheetId="6">#REF!</definedName>
    <definedName name="SBRP_2">#REF!</definedName>
    <definedName name="sbsdbsdb" localSheetId="8">#REF!</definedName>
    <definedName name="sbsdbsdb" localSheetId="11">#REF!</definedName>
    <definedName name="sbsdbsdb" localSheetId="6">#REF!</definedName>
    <definedName name="sbsdbsdb">#REF!</definedName>
    <definedName name="SBT" localSheetId="8">#REF!</definedName>
    <definedName name="SBT" localSheetId="11">#REF!</definedName>
    <definedName name="SBT" localSheetId="6">#REF!</definedName>
    <definedName name="SBT">#REF!</definedName>
    <definedName name="SBTC" localSheetId="8">#REF!</definedName>
    <definedName name="SBTC" localSheetId="11">#REF!</definedName>
    <definedName name="SBTC" localSheetId="6">#REF!</definedName>
    <definedName name="SBTC">#REF!</definedName>
    <definedName name="SBTC_2" localSheetId="8">#REF!</definedName>
    <definedName name="SBTC_2" localSheetId="11">#REF!</definedName>
    <definedName name="SBTC_2" localSheetId="6">#REF!</definedName>
    <definedName name="SBTC_2">#REF!</definedName>
    <definedName name="SBTC_4" localSheetId="8">#REF!</definedName>
    <definedName name="SBTC_4" localSheetId="11">#REF!</definedName>
    <definedName name="SBTC_4" localSheetId="6">#REF!</definedName>
    <definedName name="SBTC_4">#REF!</definedName>
    <definedName name="SBTCC" localSheetId="8">#REF!</definedName>
    <definedName name="SBTCC" localSheetId="11">#REF!</definedName>
    <definedName name="SBTCC" localSheetId="6">#REF!</definedName>
    <definedName name="SBTCC">#REF!</definedName>
    <definedName name="SC" localSheetId="8">#REF!</definedName>
    <definedName name="SC" localSheetId="11">#REF!</definedName>
    <definedName name="SC" localSheetId="6">#REF!</definedName>
    <definedName name="SC">#REF!</definedName>
    <definedName name="SCB" localSheetId="8">#REF!</definedName>
    <definedName name="SCB" localSheetId="11">#REF!</definedName>
    <definedName name="SCB" localSheetId="6">#REF!</definedName>
    <definedName name="SCB">#REF!</definedName>
    <definedName name="SDAGSADGF" localSheetId="8">#REF!</definedName>
    <definedName name="SDAGSADGF" localSheetId="11">#REF!</definedName>
    <definedName name="SDAGSADGF" localSheetId="6">#REF!</definedName>
    <definedName name="SDAGSADGF">#REF!</definedName>
    <definedName name="sdbbsdb" localSheetId="8">#REF!</definedName>
    <definedName name="sdbbsdb" localSheetId="11">#REF!</definedName>
    <definedName name="sdbbsdb" localSheetId="6">#REF!</definedName>
    <definedName name="sdbbsdb">#REF!</definedName>
    <definedName name="sdbsdb" localSheetId="8">#REF!</definedName>
    <definedName name="sdbsdb" localSheetId="11">#REF!</definedName>
    <definedName name="sdbsdb" localSheetId="6">#REF!</definedName>
    <definedName name="sdbsdb">#REF!</definedName>
    <definedName name="sddddddddddd" localSheetId="10">#REF!</definedName>
    <definedName name="sddddddddddd" localSheetId="8">#REF!</definedName>
    <definedName name="sddddddddddd" localSheetId="11">#REF!</definedName>
    <definedName name="sddddddddddd" localSheetId="9">#REF!</definedName>
    <definedName name="sddddddddddd" localSheetId="6">#REF!</definedName>
    <definedName name="sddddddddddd">#REF!</definedName>
    <definedName name="sdf" localSheetId="8">#REF!</definedName>
    <definedName name="sdf" localSheetId="11">#REF!</definedName>
    <definedName name="sdf" localSheetId="6">#REF!</definedName>
    <definedName name="sdf">#REF!</definedName>
    <definedName name="sdfs" localSheetId="8">#REF!</definedName>
    <definedName name="sdfs" localSheetId="11">#REF!</definedName>
    <definedName name="sdfs" localSheetId="6">#REF!</definedName>
    <definedName name="sdfs">#REF!</definedName>
    <definedName name="sdfsd" localSheetId="8">#REF!</definedName>
    <definedName name="sdfsd" localSheetId="11">#REF!</definedName>
    <definedName name="sdfsd" localSheetId="6">#REF!</definedName>
    <definedName name="sdfsd">#REF!</definedName>
    <definedName name="sdfsdf" localSheetId="8">#REF!</definedName>
    <definedName name="sdfsdf" localSheetId="11">#REF!</definedName>
    <definedName name="sdfsdf" localSheetId="6">#REF!</definedName>
    <definedName name="sdfsdf">#REF!</definedName>
    <definedName name="SDFSFS" localSheetId="10">#REF!</definedName>
    <definedName name="SDFSFS" localSheetId="8">#REF!</definedName>
    <definedName name="SDFSFS" localSheetId="11">#REF!</definedName>
    <definedName name="SDFSFS" localSheetId="9">#REF!</definedName>
    <definedName name="SDFSFS" localSheetId="6">#REF!</definedName>
    <definedName name="SDFSFS">#REF!</definedName>
    <definedName name="SDFSV" localSheetId="8">#REF!</definedName>
    <definedName name="SDFSV" localSheetId="11">#REF!</definedName>
    <definedName name="SDFSV" localSheetId="6">#REF!</definedName>
    <definedName name="SDFSV">#REF!</definedName>
    <definedName name="sds" localSheetId="8">#REF!</definedName>
    <definedName name="sds" localSheetId="11">#REF!</definedName>
    <definedName name="sds" localSheetId="6">#REF!</definedName>
    <definedName name="sds">#REF!</definedName>
    <definedName name="sdsd" localSheetId="8">#REF!</definedName>
    <definedName name="sdsd" localSheetId="11">#REF!</definedName>
    <definedName name="sdsd" localSheetId="6">#REF!</definedName>
    <definedName name="sdsd">#REF!</definedName>
    <definedName name="SE" localSheetId="8">#REF!</definedName>
    <definedName name="SE" localSheetId="11">#REF!</definedName>
    <definedName name="SE" localSheetId="6">#REF!</definedName>
    <definedName name="SE">#REF!</definedName>
    <definedName name="Segmento" localSheetId="8">#REF!</definedName>
    <definedName name="Segmento" localSheetId="11">#REF!</definedName>
    <definedName name="Segmento" localSheetId="6">#REF!</definedName>
    <definedName name="Segmento">#REF!</definedName>
    <definedName name="SEMP100" localSheetId="8">#REF!</definedName>
    <definedName name="SEMP100" localSheetId="11">#REF!</definedName>
    <definedName name="SEMP100" localSheetId="6">#REF!</definedName>
    <definedName name="SEMP100">#REF!</definedName>
    <definedName name="SEMP109" localSheetId="8">#REF!</definedName>
    <definedName name="SEMP109" localSheetId="11">#REF!</definedName>
    <definedName name="SEMP109" localSheetId="6">#REF!</definedName>
    <definedName name="SEMP109">#REF!</definedName>
    <definedName name="SEMP164" localSheetId="8">#REF!</definedName>
    <definedName name="SEMP164" localSheetId="11">#REF!</definedName>
    <definedName name="SEMP164" localSheetId="6">#REF!</definedName>
    <definedName name="SEMP164">#REF!</definedName>
    <definedName name="SEMP221" localSheetId="8">#REF!</definedName>
    <definedName name="SEMP221" localSheetId="11">#REF!</definedName>
    <definedName name="SEMP221" localSheetId="6">#REF!</definedName>
    <definedName name="SEMP221">#REF!</definedName>
    <definedName name="SEMP223" localSheetId="8">#REF!</definedName>
    <definedName name="SEMP223" localSheetId="11">#REF!</definedName>
    <definedName name="SEMP223" localSheetId="6">#REF!</definedName>
    <definedName name="SEMP223">#REF!</definedName>
    <definedName name="SEMP225" localSheetId="8">#REF!</definedName>
    <definedName name="SEMP225" localSheetId="11">#REF!</definedName>
    <definedName name="SEMP225" localSheetId="6">#REF!</definedName>
    <definedName name="SEMP225">#REF!</definedName>
    <definedName name="SEMP235" localSheetId="8">#REF!</definedName>
    <definedName name="SEMP235" localSheetId="11">#REF!</definedName>
    <definedName name="SEMP235" localSheetId="6">#REF!</definedName>
    <definedName name="SEMP235">#REF!</definedName>
    <definedName name="SEMP237" localSheetId="8">#REF!</definedName>
    <definedName name="SEMP237" localSheetId="11">#REF!</definedName>
    <definedName name="SEMP237" localSheetId="6">#REF!</definedName>
    <definedName name="SEMP237">#REF!</definedName>
    <definedName name="SEMP258" localSheetId="8">#REF!</definedName>
    <definedName name="SEMP258" localSheetId="11">#REF!</definedName>
    <definedName name="SEMP258" localSheetId="6">#REF!</definedName>
    <definedName name="SEMP258">#REF!</definedName>
    <definedName name="SEMP270" localSheetId="8">#REF!</definedName>
    <definedName name="SEMP270" localSheetId="11">#REF!</definedName>
    <definedName name="SEMP270" localSheetId="6">#REF!</definedName>
    <definedName name="SEMP270">#REF!</definedName>
    <definedName name="SEMP271" localSheetId="8">#REF!</definedName>
    <definedName name="SEMP271" localSheetId="11">#REF!</definedName>
    <definedName name="SEMP271" localSheetId="6">#REF!</definedName>
    <definedName name="SEMP271">#REF!</definedName>
    <definedName name="SEMP2731" localSheetId="8">#REF!</definedName>
    <definedName name="SEMP2731" localSheetId="11">#REF!</definedName>
    <definedName name="SEMP2731" localSheetId="6">#REF!</definedName>
    <definedName name="SEMP2731">#REF!</definedName>
    <definedName name="SEMP2732" localSheetId="8">#REF!</definedName>
    <definedName name="SEMP2732" localSheetId="11">#REF!</definedName>
    <definedName name="SEMP2732" localSheetId="6">#REF!</definedName>
    <definedName name="SEMP2732">#REF!</definedName>
    <definedName name="SEMP274" localSheetId="8">#REF!</definedName>
    <definedName name="SEMP274" localSheetId="11">#REF!</definedName>
    <definedName name="SEMP274" localSheetId="6">#REF!</definedName>
    <definedName name="SEMP274">#REF!</definedName>
    <definedName name="SEMP333" localSheetId="8">#REF!</definedName>
    <definedName name="SEMP333" localSheetId="11">#REF!</definedName>
    <definedName name="SEMP333" localSheetId="6">#REF!</definedName>
    <definedName name="SEMP333">#REF!</definedName>
    <definedName name="SEMP337" localSheetId="8">#REF!</definedName>
    <definedName name="SEMP337" localSheetId="11">#REF!</definedName>
    <definedName name="SEMP337" localSheetId="6">#REF!</definedName>
    <definedName name="SEMP337">#REF!</definedName>
    <definedName name="SEMP352" localSheetId="8">#REF!</definedName>
    <definedName name="SEMP352" localSheetId="11">#REF!</definedName>
    <definedName name="SEMP352" localSheetId="6">#REF!</definedName>
    <definedName name="SEMP352">#REF!</definedName>
    <definedName name="SEMP387ZC" localSheetId="8">#REF!</definedName>
    <definedName name="SEMP387ZC" localSheetId="11">#REF!</definedName>
    <definedName name="SEMP387ZC" localSheetId="6">#REF!</definedName>
    <definedName name="SEMP387ZC">#REF!</definedName>
    <definedName name="SEMP387ZN" localSheetId="8">#REF!</definedName>
    <definedName name="SEMP387ZN" localSheetId="11">#REF!</definedName>
    <definedName name="SEMP387ZN" localSheetId="6">#REF!</definedName>
    <definedName name="SEMP387ZN">#REF!</definedName>
    <definedName name="SEMP387ZS" localSheetId="8">#REF!</definedName>
    <definedName name="SEMP387ZS" localSheetId="11">#REF!</definedName>
    <definedName name="SEMP387ZS" localSheetId="6">#REF!</definedName>
    <definedName name="SEMP387ZS">#REF!</definedName>
    <definedName name="sencount">1</definedName>
    <definedName name="senha" localSheetId="8">#REF!</definedName>
    <definedName name="senha" localSheetId="11">#REF!</definedName>
    <definedName name="senha" localSheetId="6">#REF!</definedName>
    <definedName name="senha">#REF!</definedName>
    <definedName name="SENHAGT" localSheetId="11" hidden="1">"PM2CAIXA"</definedName>
    <definedName name="SENHAGT" localSheetId="9">"eventosglobais"</definedName>
    <definedName name="SENHAGT" localSheetId="6">"eventosglobais"</definedName>
    <definedName name="SENHAGT" hidden="1">"PM2CAIXA"</definedName>
    <definedName name="SERV" localSheetId="8">#REF!</definedName>
    <definedName name="SERV" localSheetId="11">#REF!</definedName>
    <definedName name="SERV" localSheetId="6">#REF!</definedName>
    <definedName name="SERV">#REF!</definedName>
    <definedName name="Serv_prev" localSheetId="8">#REF!</definedName>
    <definedName name="Serv_prev" localSheetId="11">#REF!</definedName>
    <definedName name="Serv_prev" localSheetId="6">#REF!</definedName>
    <definedName name="Serv_prev">#REF!</definedName>
    <definedName name="Serv_prev_4" localSheetId="8">#REF!</definedName>
    <definedName name="Serv_prev_4" localSheetId="11">#REF!</definedName>
    <definedName name="Serv_prev_4" localSheetId="6">#REF!</definedName>
    <definedName name="Serv_prev_4">#REF!</definedName>
    <definedName name="Serv_prevv" localSheetId="8">#REF!</definedName>
    <definedName name="Serv_prevv" localSheetId="11">#REF!</definedName>
    <definedName name="Serv_prevv" localSheetId="6">#REF!</definedName>
    <definedName name="Serv_prevv">#REF!</definedName>
    <definedName name="SERVCOMPL" localSheetId="8">#REF!</definedName>
    <definedName name="SERVCOMPL" localSheetId="11">#REF!</definedName>
    <definedName name="SERVCOMPL" localSheetId="6">#REF!</definedName>
    <definedName name="SERVCOMPL">#REF!</definedName>
    <definedName name="serviço" localSheetId="8">#REF!</definedName>
    <definedName name="serviço" localSheetId="11">#REF!</definedName>
    <definedName name="serviço" localSheetId="6">#REF!</definedName>
    <definedName name="serviço">#REF!</definedName>
    <definedName name="servico_4" localSheetId="8">#REF!</definedName>
    <definedName name="servico_4" localSheetId="11">#REF!</definedName>
    <definedName name="servico_4" localSheetId="6">#REF!</definedName>
    <definedName name="servico_4">#REF!</definedName>
    <definedName name="servico_4_2" localSheetId="8">#REF!</definedName>
    <definedName name="servico_4_2" localSheetId="11">#REF!</definedName>
    <definedName name="servico_4_2" localSheetId="6">#REF!</definedName>
    <definedName name="servico_4_2">#REF!</definedName>
    <definedName name="servico_6" localSheetId="8">#REF!</definedName>
    <definedName name="servico_6" localSheetId="11">#REF!</definedName>
    <definedName name="servico_6" localSheetId="6">#REF!</definedName>
    <definedName name="servico_6">#REF!</definedName>
    <definedName name="servico_6_2" localSheetId="8">#REF!</definedName>
    <definedName name="servico_6_2" localSheetId="11">#REF!</definedName>
    <definedName name="servico_6_2" localSheetId="6">#REF!</definedName>
    <definedName name="servico_6_2">#REF!</definedName>
    <definedName name="servico_7_2" localSheetId="8">#REF!</definedName>
    <definedName name="servico_7_2" localSheetId="11">#REF!</definedName>
    <definedName name="servico_7_2" localSheetId="6">#REF!</definedName>
    <definedName name="servico_7_2">#REF!</definedName>
    <definedName name="servico_8" localSheetId="8">#REF!</definedName>
    <definedName name="servico_8" localSheetId="11">#REF!</definedName>
    <definedName name="servico_8" localSheetId="6">#REF!</definedName>
    <definedName name="servico_8">#REF!</definedName>
    <definedName name="servico_8_2" localSheetId="8">#REF!</definedName>
    <definedName name="servico_8_2" localSheetId="11">#REF!</definedName>
    <definedName name="servico_8_2" localSheetId="6">#REF!</definedName>
    <definedName name="servico_8_2">#REF!</definedName>
    <definedName name="servico_9" localSheetId="8">#REF!</definedName>
    <definedName name="servico_9" localSheetId="11">#REF!</definedName>
    <definedName name="servico_9" localSheetId="6">#REF!</definedName>
    <definedName name="servico_9">#REF!</definedName>
    <definedName name="servico_9_2" localSheetId="8">#REF!</definedName>
    <definedName name="servico_9_2" localSheetId="11">#REF!</definedName>
    <definedName name="servico_9_2" localSheetId="6">#REF!</definedName>
    <definedName name="servico_9_2">#REF!</definedName>
    <definedName name="serviço1" localSheetId="8">#REF!</definedName>
    <definedName name="serviço1" localSheetId="11">#REF!</definedName>
    <definedName name="serviço1" localSheetId="6">#REF!</definedName>
    <definedName name="serviço1">#REF!</definedName>
    <definedName name="Serviços" localSheetId="8">#REF!</definedName>
    <definedName name="Serviços" localSheetId="11">#REF!</definedName>
    <definedName name="Serviços" localSheetId="6">#REF!</definedName>
    <definedName name="Serviços">#REF!</definedName>
    <definedName name="Serviços_1" localSheetId="8">#REF!</definedName>
    <definedName name="Serviços_1" localSheetId="11">#REF!</definedName>
    <definedName name="Serviços_1" localSheetId="6">#REF!</definedName>
    <definedName name="Serviços_1">#REF!</definedName>
    <definedName name="Serviços_10" localSheetId="8">#REF!</definedName>
    <definedName name="Serviços_10" localSheetId="11">#REF!</definedName>
    <definedName name="Serviços_10" localSheetId="6">#REF!</definedName>
    <definedName name="Serviços_10">#REF!</definedName>
    <definedName name="Serviços_11" localSheetId="8">#REF!</definedName>
    <definedName name="Serviços_11" localSheetId="11">#REF!</definedName>
    <definedName name="Serviços_11" localSheetId="6">#REF!</definedName>
    <definedName name="Serviços_11">#REF!</definedName>
    <definedName name="Serviços_12" localSheetId="8">#REF!</definedName>
    <definedName name="Serviços_12" localSheetId="11">#REF!</definedName>
    <definedName name="Serviços_12" localSheetId="6">#REF!</definedName>
    <definedName name="Serviços_12">#REF!</definedName>
    <definedName name="Serviços_2" localSheetId="8">#REF!</definedName>
    <definedName name="Serviços_2" localSheetId="11">#REF!</definedName>
    <definedName name="Serviços_2" localSheetId="6">#REF!</definedName>
    <definedName name="Serviços_2">#REF!</definedName>
    <definedName name="Serviços_3" localSheetId="8">#REF!</definedName>
    <definedName name="Serviços_3" localSheetId="11">#REF!</definedName>
    <definedName name="Serviços_3" localSheetId="6">#REF!</definedName>
    <definedName name="Serviços_3">#REF!</definedName>
    <definedName name="Serviços_4" localSheetId="8">#REF!</definedName>
    <definedName name="Serviços_4" localSheetId="11">#REF!</definedName>
    <definedName name="Serviços_4" localSheetId="6">#REF!</definedName>
    <definedName name="Serviços_4">#REF!</definedName>
    <definedName name="Serviços_5" localSheetId="8">#REF!</definedName>
    <definedName name="Serviços_5" localSheetId="11">#REF!</definedName>
    <definedName name="Serviços_5" localSheetId="6">#REF!</definedName>
    <definedName name="Serviços_5">#REF!</definedName>
    <definedName name="Serviços_6" localSheetId="8">#REF!</definedName>
    <definedName name="Serviços_6" localSheetId="11">#REF!</definedName>
    <definedName name="Serviços_6" localSheetId="6">#REF!</definedName>
    <definedName name="Serviços_6">#REF!</definedName>
    <definedName name="Serviços_7" localSheetId="8">#REF!</definedName>
    <definedName name="Serviços_7" localSheetId="11">#REF!</definedName>
    <definedName name="Serviços_7" localSheetId="6">#REF!</definedName>
    <definedName name="Serviços_7">#REF!</definedName>
    <definedName name="Serviços_8" localSheetId="8">#REF!</definedName>
    <definedName name="Serviços_8" localSheetId="11">#REF!</definedName>
    <definedName name="Serviços_8" localSheetId="6">#REF!</definedName>
    <definedName name="Serviços_8">#REF!</definedName>
    <definedName name="Serviços_9" localSheetId="8">#REF!</definedName>
    <definedName name="Serviços_9" localSheetId="11">#REF!</definedName>
    <definedName name="Serviços_9" localSheetId="6">#REF!</definedName>
    <definedName name="Serviços_9">#REF!</definedName>
    <definedName name="SERVPRE" localSheetId="8">#REF!</definedName>
    <definedName name="SERVPRE" localSheetId="11">#REF!</definedName>
    <definedName name="SERVPRE" localSheetId="6">#REF!</definedName>
    <definedName name="SERVPRE">#REF!</definedName>
    <definedName name="SET" localSheetId="8">#REF!</definedName>
    <definedName name="SET" localSheetId="11">#REF!</definedName>
    <definedName name="SET" localSheetId="6">#REF!</definedName>
    <definedName name="SET">#REF!</definedName>
    <definedName name="SETA" localSheetId="8">#REF!</definedName>
    <definedName name="SETA" localSheetId="11">#REF!</definedName>
    <definedName name="SETA" localSheetId="6">#REF!</definedName>
    <definedName name="SETA">#REF!</definedName>
    <definedName name="SETEMBRO" localSheetId="8">#REF!</definedName>
    <definedName name="SETEMBRO" localSheetId="11">#REF!</definedName>
    <definedName name="SETEMBRO" localSheetId="6">#REF!</definedName>
    <definedName name="SETEMBRO">#REF!</definedName>
    <definedName name="SETEMBROO" localSheetId="8">#REF!</definedName>
    <definedName name="SETEMBROO" localSheetId="11">#REF!</definedName>
    <definedName name="SETEMBROO" localSheetId="6">#REF!</definedName>
    <definedName name="SETEMBROO">#REF!</definedName>
    <definedName name="SEVE" localSheetId="8">#REF!</definedName>
    <definedName name="SEVE" localSheetId="11">#REF!</definedName>
    <definedName name="SEVE" localSheetId="6">#REF!</definedName>
    <definedName name="SEVE">#REF!</definedName>
    <definedName name="seven" localSheetId="8">#REF!</definedName>
    <definedName name="seven" localSheetId="11">#REF!</definedName>
    <definedName name="seven" localSheetId="6">#REF!</definedName>
    <definedName name="seven">#REF!</definedName>
    <definedName name="sfahjbrgoaiejrbg" localSheetId="8">#REF!</definedName>
    <definedName name="sfahjbrgoaiejrbg" localSheetId="11">#REF!</definedName>
    <definedName name="sfahjbrgoaiejrbg" localSheetId="6">#REF!</definedName>
    <definedName name="sfahjbrgoaiejrbg">#REF!</definedName>
    <definedName name="sfds" localSheetId="8">#REF!</definedName>
    <definedName name="sfds" localSheetId="11">#REF!</definedName>
    <definedName name="sfds" localSheetId="6">#REF!</definedName>
    <definedName name="sfds">#REF!</definedName>
    <definedName name="SG_01_01" localSheetId="8">#REF!</definedName>
    <definedName name="SG_01_01" localSheetId="11">#REF!</definedName>
    <definedName name="SG_01_01" localSheetId="6">#REF!</definedName>
    <definedName name="SG_01_01">#REF!</definedName>
    <definedName name="SG_01_02" localSheetId="8">#REF!</definedName>
    <definedName name="SG_01_02" localSheetId="11">#REF!</definedName>
    <definedName name="SG_01_02" localSheetId="6">#REF!</definedName>
    <definedName name="SG_01_02">#REF!</definedName>
    <definedName name="SG_01_03" localSheetId="8">#REF!</definedName>
    <definedName name="SG_01_03" localSheetId="11">#REF!</definedName>
    <definedName name="SG_01_03" localSheetId="6">#REF!</definedName>
    <definedName name="SG_01_03">#REF!</definedName>
    <definedName name="SG_01_04" localSheetId="8">#REF!</definedName>
    <definedName name="SG_01_04" localSheetId="11">#REF!</definedName>
    <definedName name="SG_01_04" localSheetId="6">#REF!</definedName>
    <definedName name="SG_01_04">#REF!</definedName>
    <definedName name="SG_01_05" localSheetId="8">#REF!</definedName>
    <definedName name="SG_01_05" localSheetId="11">#REF!</definedName>
    <definedName name="SG_01_05" localSheetId="6">#REF!</definedName>
    <definedName name="SG_01_05">#REF!</definedName>
    <definedName name="SG_01_06" localSheetId="8">#REF!</definedName>
    <definedName name="SG_01_06" localSheetId="11">#REF!</definedName>
    <definedName name="SG_01_06" localSheetId="6">#REF!</definedName>
    <definedName name="SG_01_06">#REF!</definedName>
    <definedName name="SG_01_07" localSheetId="8">#REF!</definedName>
    <definedName name="SG_01_07" localSheetId="11">#REF!</definedName>
    <definedName name="SG_01_07" localSheetId="6">#REF!</definedName>
    <definedName name="SG_01_07">#REF!</definedName>
    <definedName name="SG_01_08" localSheetId="8">#REF!</definedName>
    <definedName name="SG_01_08" localSheetId="11">#REF!</definedName>
    <definedName name="SG_01_08" localSheetId="6">#REF!</definedName>
    <definedName name="SG_01_08">#REF!</definedName>
    <definedName name="SG_01_09" localSheetId="8">#REF!</definedName>
    <definedName name="SG_01_09" localSheetId="11">#REF!</definedName>
    <definedName name="SG_01_09" localSheetId="6">#REF!</definedName>
    <definedName name="SG_01_09">#REF!</definedName>
    <definedName name="SG_01_10" localSheetId="8">#REF!</definedName>
    <definedName name="SG_01_10" localSheetId="11">#REF!</definedName>
    <definedName name="SG_01_10" localSheetId="6">#REF!</definedName>
    <definedName name="SG_01_10">#REF!</definedName>
    <definedName name="SG_01_11" localSheetId="8">#REF!</definedName>
    <definedName name="SG_01_11" localSheetId="11">#REF!</definedName>
    <definedName name="SG_01_11" localSheetId="6">#REF!</definedName>
    <definedName name="SG_01_11">#REF!</definedName>
    <definedName name="SG_01_12" localSheetId="8">#REF!</definedName>
    <definedName name="SG_01_12" localSheetId="11">#REF!</definedName>
    <definedName name="SG_01_12" localSheetId="6">#REF!</definedName>
    <definedName name="SG_01_12">#REF!</definedName>
    <definedName name="SG_01_13" localSheetId="8">#REF!</definedName>
    <definedName name="SG_01_13" localSheetId="11">#REF!</definedName>
    <definedName name="SG_01_13" localSheetId="6">#REF!</definedName>
    <definedName name="SG_01_13">#REF!</definedName>
    <definedName name="SG_01_14" localSheetId="8">#REF!</definedName>
    <definedName name="SG_01_14" localSheetId="11">#REF!</definedName>
    <definedName name="SG_01_14" localSheetId="6">#REF!</definedName>
    <definedName name="SG_01_14">#REF!</definedName>
    <definedName name="SG_01_15" localSheetId="8">#REF!</definedName>
    <definedName name="SG_01_15" localSheetId="11">#REF!</definedName>
    <definedName name="SG_01_15" localSheetId="6">#REF!</definedName>
    <definedName name="SG_01_15">#REF!</definedName>
    <definedName name="SG_02_01" localSheetId="8">#REF!</definedName>
    <definedName name="SG_02_01" localSheetId="11">#REF!</definedName>
    <definedName name="SG_02_01" localSheetId="6">#REF!</definedName>
    <definedName name="SG_02_01">#REF!</definedName>
    <definedName name="SG_02_02" localSheetId="8">#REF!</definedName>
    <definedName name="SG_02_02" localSheetId="11">#REF!</definedName>
    <definedName name="SG_02_02" localSheetId="6">#REF!</definedName>
    <definedName name="SG_02_02">#REF!</definedName>
    <definedName name="SG_02_03" localSheetId="8">#REF!</definedName>
    <definedName name="SG_02_03" localSheetId="11">#REF!</definedName>
    <definedName name="SG_02_03" localSheetId="6">#REF!</definedName>
    <definedName name="SG_02_03">#REF!</definedName>
    <definedName name="SG_02_04" localSheetId="8">#REF!</definedName>
    <definedName name="SG_02_04" localSheetId="11">#REF!</definedName>
    <definedName name="SG_02_04" localSheetId="6">#REF!</definedName>
    <definedName name="SG_02_04">#REF!</definedName>
    <definedName name="SG_02_05" localSheetId="8">#REF!</definedName>
    <definedName name="SG_02_05" localSheetId="11">#REF!</definedName>
    <definedName name="SG_02_05" localSheetId="6">#REF!</definedName>
    <definedName name="SG_02_05">#REF!</definedName>
    <definedName name="SG_02_06" localSheetId="8">#REF!</definedName>
    <definedName name="SG_02_06" localSheetId="11">#REF!</definedName>
    <definedName name="SG_02_06" localSheetId="6">#REF!</definedName>
    <definedName name="SG_02_06">#REF!</definedName>
    <definedName name="SG_02_07" localSheetId="8">#REF!</definedName>
    <definedName name="SG_02_07" localSheetId="11">#REF!</definedName>
    <definedName name="SG_02_07" localSheetId="6">#REF!</definedName>
    <definedName name="SG_02_07">#REF!</definedName>
    <definedName name="SG_02_08" localSheetId="8">#REF!</definedName>
    <definedName name="SG_02_08" localSheetId="11">#REF!</definedName>
    <definedName name="SG_02_08" localSheetId="6">#REF!</definedName>
    <definedName name="SG_02_08">#REF!</definedName>
    <definedName name="SG_02_09" localSheetId="8">#REF!</definedName>
    <definedName name="SG_02_09" localSheetId="11">#REF!</definedName>
    <definedName name="SG_02_09" localSheetId="6">#REF!</definedName>
    <definedName name="SG_02_09">#REF!</definedName>
    <definedName name="SG_02_10" localSheetId="8">#REF!</definedName>
    <definedName name="SG_02_10" localSheetId="11">#REF!</definedName>
    <definedName name="SG_02_10" localSheetId="6">#REF!</definedName>
    <definedName name="SG_02_10">#REF!</definedName>
    <definedName name="SG_02_11" localSheetId="8">#REF!</definedName>
    <definedName name="SG_02_11" localSheetId="11">#REF!</definedName>
    <definedName name="SG_02_11" localSheetId="6">#REF!</definedName>
    <definedName name="SG_02_11">#REF!</definedName>
    <definedName name="SG_02_12" localSheetId="8">#REF!</definedName>
    <definedName name="SG_02_12" localSheetId="11">#REF!</definedName>
    <definedName name="SG_02_12" localSheetId="6">#REF!</definedName>
    <definedName name="SG_02_12">#REF!</definedName>
    <definedName name="SG_02_13" localSheetId="8">#REF!</definedName>
    <definedName name="SG_02_13" localSheetId="11">#REF!</definedName>
    <definedName name="SG_02_13" localSheetId="6">#REF!</definedName>
    <definedName name="SG_02_13">#REF!</definedName>
    <definedName name="SG_02_14" localSheetId="8">#REF!</definedName>
    <definedName name="SG_02_14" localSheetId="11">#REF!</definedName>
    <definedName name="SG_02_14" localSheetId="6">#REF!</definedName>
    <definedName name="SG_02_14">#REF!</definedName>
    <definedName name="SG_02_15" localSheetId="8">#REF!</definedName>
    <definedName name="SG_02_15" localSheetId="11">#REF!</definedName>
    <definedName name="SG_02_15" localSheetId="6">#REF!</definedName>
    <definedName name="SG_02_15">#REF!</definedName>
    <definedName name="SG_03_01" localSheetId="8">#REF!</definedName>
    <definedName name="SG_03_01" localSheetId="11">#REF!</definedName>
    <definedName name="SG_03_01" localSheetId="6">#REF!</definedName>
    <definedName name="SG_03_01">#REF!</definedName>
    <definedName name="SG_03_02" localSheetId="8">#REF!</definedName>
    <definedName name="SG_03_02" localSheetId="11">#REF!</definedName>
    <definedName name="SG_03_02" localSheetId="6">#REF!</definedName>
    <definedName name="SG_03_02">#REF!</definedName>
    <definedName name="SG_03_03" localSheetId="8">#REF!</definedName>
    <definedName name="SG_03_03" localSheetId="11">#REF!</definedName>
    <definedName name="SG_03_03" localSheetId="6">#REF!</definedName>
    <definedName name="SG_03_03">#REF!</definedName>
    <definedName name="SG_03_04" localSheetId="8">#REF!</definedName>
    <definedName name="SG_03_04" localSheetId="11">#REF!</definedName>
    <definedName name="SG_03_04" localSheetId="6">#REF!</definedName>
    <definedName name="SG_03_04">#REF!</definedName>
    <definedName name="SG_03_05" localSheetId="8">#REF!</definedName>
    <definedName name="SG_03_05" localSheetId="11">#REF!</definedName>
    <definedName name="SG_03_05" localSheetId="6">#REF!</definedName>
    <definedName name="SG_03_05">#REF!</definedName>
    <definedName name="SG_03_06" localSheetId="8">#REF!</definedName>
    <definedName name="SG_03_06" localSheetId="11">#REF!</definedName>
    <definedName name="SG_03_06" localSheetId="6">#REF!</definedName>
    <definedName name="SG_03_06">#REF!</definedName>
    <definedName name="SG_03_07" localSheetId="8">#REF!</definedName>
    <definedName name="SG_03_07" localSheetId="11">#REF!</definedName>
    <definedName name="SG_03_07" localSheetId="6">#REF!</definedName>
    <definedName name="SG_03_07">#REF!</definedName>
    <definedName name="SG_03_08" localSheetId="8">#REF!</definedName>
    <definedName name="SG_03_08" localSheetId="11">#REF!</definedName>
    <definedName name="SG_03_08" localSheetId="6">#REF!</definedName>
    <definedName name="SG_03_08">#REF!</definedName>
    <definedName name="SG_03_09" localSheetId="8">#REF!</definedName>
    <definedName name="SG_03_09" localSheetId="11">#REF!</definedName>
    <definedName name="SG_03_09" localSheetId="6">#REF!</definedName>
    <definedName name="SG_03_09">#REF!</definedName>
    <definedName name="SG_03_10" localSheetId="8">#REF!</definedName>
    <definedName name="SG_03_10" localSheetId="11">#REF!</definedName>
    <definedName name="SG_03_10" localSheetId="6">#REF!</definedName>
    <definedName name="SG_03_10">#REF!</definedName>
    <definedName name="SG_03_11" localSheetId="8">#REF!</definedName>
    <definedName name="SG_03_11" localSheetId="11">#REF!</definedName>
    <definedName name="SG_03_11" localSheetId="6">#REF!</definedName>
    <definedName name="SG_03_11">#REF!</definedName>
    <definedName name="SG_03_12" localSheetId="8">#REF!</definedName>
    <definedName name="SG_03_12" localSheetId="11">#REF!</definedName>
    <definedName name="SG_03_12" localSheetId="6">#REF!</definedName>
    <definedName name="SG_03_12">#REF!</definedName>
    <definedName name="SG_03_13" localSheetId="8">#REF!</definedName>
    <definedName name="SG_03_13" localSheetId="11">#REF!</definedName>
    <definedName name="SG_03_13" localSheetId="6">#REF!</definedName>
    <definedName name="SG_03_13">#REF!</definedName>
    <definedName name="SG_03_14" localSheetId="8">#REF!</definedName>
    <definedName name="SG_03_14" localSheetId="11">#REF!</definedName>
    <definedName name="SG_03_14" localSheetId="6">#REF!</definedName>
    <definedName name="SG_03_14">#REF!</definedName>
    <definedName name="SG_03_15" localSheetId="8">#REF!</definedName>
    <definedName name="SG_03_15" localSheetId="11">#REF!</definedName>
    <definedName name="SG_03_15" localSheetId="6">#REF!</definedName>
    <definedName name="SG_03_15">#REF!</definedName>
    <definedName name="SG_03_17" localSheetId="8">#REF!</definedName>
    <definedName name="SG_03_17" localSheetId="11">#REF!</definedName>
    <definedName name="SG_03_17" localSheetId="6">#REF!</definedName>
    <definedName name="SG_03_17">#REF!</definedName>
    <definedName name="SG_03_18" localSheetId="8">#REF!</definedName>
    <definedName name="SG_03_18" localSheetId="11">#REF!</definedName>
    <definedName name="SG_03_18" localSheetId="6">#REF!</definedName>
    <definedName name="SG_03_18">#REF!</definedName>
    <definedName name="SG_04_01" localSheetId="8">#REF!</definedName>
    <definedName name="SG_04_01" localSheetId="11">#REF!</definedName>
    <definedName name="SG_04_01" localSheetId="6">#REF!</definedName>
    <definedName name="SG_04_01">#REF!</definedName>
    <definedName name="SG_04_02" localSheetId="8">#REF!</definedName>
    <definedName name="SG_04_02" localSheetId="11">#REF!</definedName>
    <definedName name="SG_04_02" localSheetId="6">#REF!</definedName>
    <definedName name="SG_04_02">#REF!</definedName>
    <definedName name="SG_04_03" localSheetId="8">#REF!</definedName>
    <definedName name="SG_04_03" localSheetId="11">#REF!</definedName>
    <definedName name="SG_04_03" localSheetId="6">#REF!</definedName>
    <definedName name="SG_04_03">#REF!</definedName>
    <definedName name="SG_04_04" localSheetId="8">#REF!</definedName>
    <definedName name="SG_04_04" localSheetId="11">#REF!</definedName>
    <definedName name="SG_04_04" localSheetId="6">#REF!</definedName>
    <definedName name="SG_04_04">#REF!</definedName>
    <definedName name="SG_04_05" localSheetId="8">#REF!</definedName>
    <definedName name="SG_04_05" localSheetId="11">#REF!</definedName>
    <definedName name="SG_04_05" localSheetId="6">#REF!</definedName>
    <definedName name="SG_04_05">#REF!</definedName>
    <definedName name="SG_04_06" localSheetId="8">#REF!</definedName>
    <definedName name="SG_04_06" localSheetId="11">#REF!</definedName>
    <definedName name="SG_04_06" localSheetId="6">#REF!</definedName>
    <definedName name="SG_04_06">#REF!</definedName>
    <definedName name="SG_04_07" localSheetId="8">#REF!</definedName>
    <definedName name="SG_04_07" localSheetId="11">#REF!</definedName>
    <definedName name="SG_04_07" localSheetId="6">#REF!</definedName>
    <definedName name="SG_04_07">#REF!</definedName>
    <definedName name="SG_04_08" localSheetId="8">#REF!</definedName>
    <definedName name="SG_04_08" localSheetId="11">#REF!</definedName>
    <definedName name="SG_04_08" localSheetId="6">#REF!</definedName>
    <definedName name="SG_04_08">#REF!</definedName>
    <definedName name="SG_04_09" localSheetId="8">#REF!</definedName>
    <definedName name="SG_04_09" localSheetId="11">#REF!</definedName>
    <definedName name="SG_04_09" localSheetId="6">#REF!</definedName>
    <definedName name="SG_04_09">#REF!</definedName>
    <definedName name="SG_04_10" localSheetId="8">#REF!</definedName>
    <definedName name="SG_04_10" localSheetId="11">#REF!</definedName>
    <definedName name="SG_04_10" localSheetId="6">#REF!</definedName>
    <definedName name="SG_04_10">#REF!</definedName>
    <definedName name="SG_04_11" localSheetId="8">#REF!</definedName>
    <definedName name="SG_04_11" localSheetId="11">#REF!</definedName>
    <definedName name="SG_04_11" localSheetId="6">#REF!</definedName>
    <definedName name="SG_04_11">#REF!</definedName>
    <definedName name="SG_04_12" localSheetId="8">#REF!</definedName>
    <definedName name="SG_04_12" localSheetId="11">#REF!</definedName>
    <definedName name="SG_04_12" localSheetId="6">#REF!</definedName>
    <definedName name="SG_04_12">#REF!</definedName>
    <definedName name="SG_04_13" localSheetId="8">#REF!</definedName>
    <definedName name="SG_04_13" localSheetId="11">#REF!</definedName>
    <definedName name="SG_04_13" localSheetId="6">#REF!</definedName>
    <definedName name="SG_04_13">#REF!</definedName>
    <definedName name="SG_04_14" localSheetId="8">#REF!</definedName>
    <definedName name="SG_04_14" localSheetId="11">#REF!</definedName>
    <definedName name="SG_04_14" localSheetId="6">#REF!</definedName>
    <definedName name="SG_04_14">#REF!</definedName>
    <definedName name="SG_04_15" localSheetId="8">#REF!</definedName>
    <definedName name="SG_04_15" localSheetId="11">#REF!</definedName>
    <definedName name="SG_04_15" localSheetId="6">#REF!</definedName>
    <definedName name="SG_04_15">#REF!</definedName>
    <definedName name="SG_05_01" localSheetId="8">#REF!</definedName>
    <definedName name="SG_05_01" localSheetId="11">#REF!</definedName>
    <definedName name="SG_05_01" localSheetId="6">#REF!</definedName>
    <definedName name="SG_05_01">#REF!</definedName>
    <definedName name="SG_05_02" localSheetId="8">#REF!</definedName>
    <definedName name="SG_05_02" localSheetId="11">#REF!</definedName>
    <definedName name="SG_05_02" localSheetId="6">#REF!</definedName>
    <definedName name="SG_05_02">#REF!</definedName>
    <definedName name="SG_05_03" localSheetId="8">#REF!</definedName>
    <definedName name="SG_05_03" localSheetId="11">#REF!</definedName>
    <definedName name="SG_05_03" localSheetId="6">#REF!</definedName>
    <definedName name="SG_05_03">#REF!</definedName>
    <definedName name="SG_05_04" localSheetId="8">#REF!</definedName>
    <definedName name="SG_05_04" localSheetId="11">#REF!</definedName>
    <definedName name="SG_05_04" localSheetId="6">#REF!</definedName>
    <definedName name="SG_05_04">#REF!</definedName>
    <definedName name="SG_05_05" localSheetId="8">#REF!</definedName>
    <definedName name="SG_05_05" localSheetId="11">#REF!</definedName>
    <definedName name="SG_05_05" localSheetId="6">#REF!</definedName>
    <definedName name="SG_05_05">#REF!</definedName>
    <definedName name="SG_05_06" localSheetId="8">#REF!</definedName>
    <definedName name="SG_05_06" localSheetId="11">#REF!</definedName>
    <definedName name="SG_05_06" localSheetId="6">#REF!</definedName>
    <definedName name="SG_05_06">#REF!</definedName>
    <definedName name="SG_05_07" localSheetId="8">#REF!</definedName>
    <definedName name="SG_05_07" localSheetId="11">#REF!</definedName>
    <definedName name="SG_05_07" localSheetId="6">#REF!</definedName>
    <definedName name="SG_05_07">#REF!</definedName>
    <definedName name="SG_05_08" localSheetId="8">#REF!</definedName>
    <definedName name="SG_05_08" localSheetId="11">#REF!</definedName>
    <definedName name="SG_05_08" localSheetId="6">#REF!</definedName>
    <definedName name="SG_05_08">#REF!</definedName>
    <definedName name="SG_05_09" localSheetId="8">#REF!</definedName>
    <definedName name="SG_05_09" localSheetId="11">#REF!</definedName>
    <definedName name="SG_05_09" localSheetId="6">#REF!</definedName>
    <definedName name="SG_05_09">#REF!</definedName>
    <definedName name="SG_05_10" localSheetId="8">#REF!</definedName>
    <definedName name="SG_05_10" localSheetId="11">#REF!</definedName>
    <definedName name="SG_05_10" localSheetId="6">#REF!</definedName>
    <definedName name="SG_05_10">#REF!</definedName>
    <definedName name="SG_05_11" localSheetId="8">#REF!</definedName>
    <definedName name="SG_05_11" localSheetId="11">#REF!</definedName>
    <definedName name="SG_05_11" localSheetId="6">#REF!</definedName>
    <definedName name="SG_05_11">#REF!</definedName>
    <definedName name="SG_05_12" localSheetId="8">#REF!</definedName>
    <definedName name="SG_05_12" localSheetId="11">#REF!</definedName>
    <definedName name="SG_05_12" localSheetId="6">#REF!</definedName>
    <definedName name="SG_05_12">#REF!</definedName>
    <definedName name="SG_05_13" localSheetId="8">#REF!</definedName>
    <definedName name="SG_05_13" localSheetId="11">#REF!</definedName>
    <definedName name="SG_05_13" localSheetId="6">#REF!</definedName>
    <definedName name="SG_05_13">#REF!</definedName>
    <definedName name="SG_05_14" localSheetId="8">#REF!</definedName>
    <definedName name="SG_05_14" localSheetId="11">#REF!</definedName>
    <definedName name="SG_05_14" localSheetId="6">#REF!</definedName>
    <definedName name="SG_05_14">#REF!</definedName>
    <definedName name="SG_05_15" localSheetId="8">#REF!</definedName>
    <definedName name="SG_05_15" localSheetId="11">#REF!</definedName>
    <definedName name="SG_05_15" localSheetId="6">#REF!</definedName>
    <definedName name="SG_05_15">#REF!</definedName>
    <definedName name="SG_06_01" localSheetId="8">#REF!</definedName>
    <definedName name="SG_06_01" localSheetId="11">#REF!</definedName>
    <definedName name="SG_06_01" localSheetId="6">#REF!</definedName>
    <definedName name="SG_06_01">#REF!</definedName>
    <definedName name="SG_06_02" localSheetId="8">#REF!</definedName>
    <definedName name="SG_06_02" localSheetId="11">#REF!</definedName>
    <definedName name="SG_06_02" localSheetId="6">#REF!</definedName>
    <definedName name="SG_06_02">#REF!</definedName>
    <definedName name="SG_06_03" localSheetId="8">#REF!</definedName>
    <definedName name="SG_06_03" localSheetId="11">#REF!</definedName>
    <definedName name="SG_06_03" localSheetId="6">#REF!</definedName>
    <definedName name="SG_06_03">#REF!</definedName>
    <definedName name="SG_06_04" localSheetId="8">#REF!</definedName>
    <definedName name="SG_06_04" localSheetId="11">#REF!</definedName>
    <definedName name="SG_06_04" localSheetId="6">#REF!</definedName>
    <definedName name="SG_06_04">#REF!</definedName>
    <definedName name="SG_06_05" localSheetId="8">#REF!</definedName>
    <definedName name="SG_06_05" localSheetId="11">#REF!</definedName>
    <definedName name="SG_06_05" localSheetId="6">#REF!</definedName>
    <definedName name="SG_06_05">#REF!</definedName>
    <definedName name="SG_06_06" localSheetId="8">#REF!</definedName>
    <definedName name="SG_06_06" localSheetId="11">#REF!</definedName>
    <definedName name="SG_06_06" localSheetId="6">#REF!</definedName>
    <definedName name="SG_06_06">#REF!</definedName>
    <definedName name="SG_06_07" localSheetId="8">#REF!</definedName>
    <definedName name="SG_06_07" localSheetId="11">#REF!</definedName>
    <definedName name="SG_06_07" localSheetId="6">#REF!</definedName>
    <definedName name="SG_06_07">#REF!</definedName>
    <definedName name="SG_06_08" localSheetId="8">#REF!</definedName>
    <definedName name="SG_06_08" localSheetId="11">#REF!</definedName>
    <definedName name="SG_06_08" localSheetId="6">#REF!</definedName>
    <definedName name="SG_06_08">#REF!</definedName>
    <definedName name="SG_06_09" localSheetId="8">#REF!</definedName>
    <definedName name="SG_06_09" localSheetId="11">#REF!</definedName>
    <definedName name="SG_06_09" localSheetId="6">#REF!</definedName>
    <definedName name="SG_06_09">#REF!</definedName>
    <definedName name="SG_06_10" localSheetId="8">#REF!</definedName>
    <definedName name="SG_06_10" localSheetId="11">#REF!</definedName>
    <definedName name="SG_06_10" localSheetId="6">#REF!</definedName>
    <definedName name="SG_06_10">#REF!</definedName>
    <definedName name="SG_06_11" localSheetId="8">#REF!</definedName>
    <definedName name="SG_06_11" localSheetId="11">#REF!</definedName>
    <definedName name="SG_06_11" localSheetId="6">#REF!</definedName>
    <definedName name="SG_06_11">#REF!</definedName>
    <definedName name="SG_06_12" localSheetId="8">#REF!</definedName>
    <definedName name="SG_06_12" localSheetId="11">#REF!</definedName>
    <definedName name="SG_06_12" localSheetId="6">#REF!</definedName>
    <definedName name="SG_06_12">#REF!</definedName>
    <definedName name="SG_06_13" localSheetId="8">#REF!</definedName>
    <definedName name="SG_06_13" localSheetId="11">#REF!</definedName>
    <definedName name="SG_06_13" localSheetId="6">#REF!</definedName>
    <definedName name="SG_06_13">#REF!</definedName>
    <definedName name="SG_06_14" localSheetId="8">#REF!</definedName>
    <definedName name="SG_06_14" localSheetId="11">#REF!</definedName>
    <definedName name="SG_06_14" localSheetId="6">#REF!</definedName>
    <definedName name="SG_06_14">#REF!</definedName>
    <definedName name="SG_06_15" localSheetId="8">#REF!</definedName>
    <definedName name="SG_06_15" localSheetId="11">#REF!</definedName>
    <definedName name="SG_06_15" localSheetId="6">#REF!</definedName>
    <definedName name="SG_06_15">#REF!</definedName>
    <definedName name="SG_07_01" localSheetId="8">#REF!</definedName>
    <definedName name="SG_07_01" localSheetId="11">#REF!</definedName>
    <definedName name="SG_07_01" localSheetId="6">#REF!</definedName>
    <definedName name="SG_07_01">#REF!</definedName>
    <definedName name="SG_07_02" localSheetId="8">#REF!</definedName>
    <definedName name="SG_07_02" localSheetId="11">#REF!</definedName>
    <definedName name="SG_07_02" localSheetId="6">#REF!</definedName>
    <definedName name="SG_07_02">#REF!</definedName>
    <definedName name="SG_07_03" localSheetId="8">#REF!</definedName>
    <definedName name="SG_07_03" localSheetId="11">#REF!</definedName>
    <definedName name="SG_07_03" localSheetId="6">#REF!</definedName>
    <definedName name="SG_07_03">#REF!</definedName>
    <definedName name="SG_07_04" localSheetId="8">#REF!</definedName>
    <definedName name="SG_07_04" localSheetId="11">#REF!</definedName>
    <definedName name="SG_07_04" localSheetId="6">#REF!</definedName>
    <definedName name="SG_07_04">#REF!</definedName>
    <definedName name="SG_07_05" localSheetId="8">#REF!</definedName>
    <definedName name="SG_07_05" localSheetId="11">#REF!</definedName>
    <definedName name="SG_07_05" localSheetId="6">#REF!</definedName>
    <definedName name="SG_07_05">#REF!</definedName>
    <definedName name="SG_07_06" localSheetId="8">#REF!</definedName>
    <definedName name="SG_07_06" localSheetId="11">#REF!</definedName>
    <definedName name="SG_07_06" localSheetId="6">#REF!</definedName>
    <definedName name="SG_07_06">#REF!</definedName>
    <definedName name="SG_07_07" localSheetId="8">#REF!</definedName>
    <definedName name="SG_07_07" localSheetId="11">#REF!</definedName>
    <definedName name="SG_07_07" localSheetId="6">#REF!</definedName>
    <definedName name="SG_07_07">#REF!</definedName>
    <definedName name="SG_07_08" localSheetId="8">#REF!</definedName>
    <definedName name="SG_07_08" localSheetId="11">#REF!</definedName>
    <definedName name="SG_07_08" localSheetId="6">#REF!</definedName>
    <definedName name="SG_07_08">#REF!</definedName>
    <definedName name="SG_07_09" localSheetId="8">#REF!</definedName>
    <definedName name="SG_07_09" localSheetId="11">#REF!</definedName>
    <definedName name="SG_07_09" localSheetId="6">#REF!</definedName>
    <definedName name="SG_07_09">#REF!</definedName>
    <definedName name="SG_07_10" localSheetId="8">#REF!</definedName>
    <definedName name="SG_07_10" localSheetId="11">#REF!</definedName>
    <definedName name="SG_07_10" localSheetId="6">#REF!</definedName>
    <definedName name="SG_07_10">#REF!</definedName>
    <definedName name="SG_07_11" localSheetId="8">#REF!</definedName>
    <definedName name="SG_07_11" localSheetId="11">#REF!</definedName>
    <definedName name="SG_07_11" localSheetId="6">#REF!</definedName>
    <definedName name="SG_07_11">#REF!</definedName>
    <definedName name="SG_07_12" localSheetId="8">#REF!</definedName>
    <definedName name="SG_07_12" localSheetId="11">#REF!</definedName>
    <definedName name="SG_07_12" localSheetId="6">#REF!</definedName>
    <definedName name="SG_07_12">#REF!</definedName>
    <definedName name="SG_07_13" localSheetId="8">#REF!</definedName>
    <definedName name="SG_07_13" localSheetId="11">#REF!</definedName>
    <definedName name="SG_07_13" localSheetId="6">#REF!</definedName>
    <definedName name="SG_07_13">#REF!</definedName>
    <definedName name="SG_07_14" localSheetId="8">#REF!</definedName>
    <definedName name="SG_07_14" localSheetId="11">#REF!</definedName>
    <definedName name="SG_07_14" localSheetId="6">#REF!</definedName>
    <definedName name="SG_07_14">#REF!</definedName>
    <definedName name="SG_07_15" localSheetId="8">#REF!</definedName>
    <definedName name="SG_07_15" localSheetId="11">#REF!</definedName>
    <definedName name="SG_07_15" localSheetId="6">#REF!</definedName>
    <definedName name="SG_07_15">#REF!</definedName>
    <definedName name="SG_08_01" localSheetId="8">#REF!</definedName>
    <definedName name="SG_08_01" localSheetId="11">#REF!</definedName>
    <definedName name="SG_08_01" localSheetId="6">#REF!</definedName>
    <definedName name="SG_08_01">#REF!</definedName>
    <definedName name="SG_08_02" localSheetId="8">#REF!</definedName>
    <definedName name="SG_08_02" localSheetId="11">#REF!</definedName>
    <definedName name="SG_08_02" localSheetId="6">#REF!</definedName>
    <definedName name="SG_08_02">#REF!</definedName>
    <definedName name="SG_08_03" localSheetId="8">#REF!</definedName>
    <definedName name="SG_08_03" localSheetId="11">#REF!</definedName>
    <definedName name="SG_08_03" localSheetId="6">#REF!</definedName>
    <definedName name="SG_08_03">#REF!</definedName>
    <definedName name="SG_08_04" localSheetId="8">#REF!</definedName>
    <definedName name="SG_08_04" localSheetId="11">#REF!</definedName>
    <definedName name="SG_08_04" localSheetId="6">#REF!</definedName>
    <definedName name="SG_08_04">#REF!</definedName>
    <definedName name="SG_08_05" localSheetId="8">#REF!</definedName>
    <definedName name="SG_08_05" localSheetId="11">#REF!</definedName>
    <definedName name="SG_08_05" localSheetId="6">#REF!</definedName>
    <definedName name="SG_08_05">#REF!</definedName>
    <definedName name="SG_08_06" localSheetId="8">#REF!</definedName>
    <definedName name="SG_08_06" localSheetId="11">#REF!</definedName>
    <definedName name="SG_08_06" localSheetId="6">#REF!</definedName>
    <definedName name="SG_08_06">#REF!</definedName>
    <definedName name="SG_08_07" localSheetId="8">#REF!</definedName>
    <definedName name="SG_08_07" localSheetId="11">#REF!</definedName>
    <definedName name="SG_08_07" localSheetId="6">#REF!</definedName>
    <definedName name="SG_08_07">#REF!</definedName>
    <definedName name="SG_08_08" localSheetId="8">#REF!</definedName>
    <definedName name="SG_08_08" localSheetId="11">#REF!</definedName>
    <definedName name="SG_08_08" localSheetId="6">#REF!</definedName>
    <definedName name="SG_08_08">#REF!</definedName>
    <definedName name="SG_08_09" localSheetId="8">#REF!</definedName>
    <definedName name="SG_08_09" localSheetId="11">#REF!</definedName>
    <definedName name="SG_08_09" localSheetId="6">#REF!</definedName>
    <definedName name="SG_08_09">#REF!</definedName>
    <definedName name="SG_08_10" localSheetId="8">#REF!</definedName>
    <definedName name="SG_08_10" localSheetId="11">#REF!</definedName>
    <definedName name="SG_08_10" localSheetId="6">#REF!</definedName>
    <definedName name="SG_08_10">#REF!</definedName>
    <definedName name="SG_08_11" localSheetId="8">#REF!</definedName>
    <definedName name="SG_08_11" localSheetId="11">#REF!</definedName>
    <definedName name="SG_08_11" localSheetId="6">#REF!</definedName>
    <definedName name="SG_08_11">#REF!</definedName>
    <definedName name="SG_08_12" localSheetId="8">#REF!</definedName>
    <definedName name="SG_08_12" localSheetId="11">#REF!</definedName>
    <definedName name="SG_08_12" localSheetId="6">#REF!</definedName>
    <definedName name="SG_08_12">#REF!</definedName>
    <definedName name="SG_08_13" localSheetId="8">#REF!</definedName>
    <definedName name="SG_08_13" localSheetId="11">#REF!</definedName>
    <definedName name="SG_08_13" localSheetId="6">#REF!</definedName>
    <definedName name="SG_08_13">#REF!</definedName>
    <definedName name="SG_08_14" localSheetId="8">#REF!</definedName>
    <definedName name="SG_08_14" localSheetId="11">#REF!</definedName>
    <definedName name="SG_08_14" localSheetId="6">#REF!</definedName>
    <definedName name="SG_08_14">#REF!</definedName>
    <definedName name="SG_08_15" localSheetId="8">#REF!</definedName>
    <definedName name="SG_08_15" localSheetId="11">#REF!</definedName>
    <definedName name="SG_08_15" localSheetId="6">#REF!</definedName>
    <definedName name="SG_08_15">#REF!</definedName>
    <definedName name="SG_09_01" localSheetId="8">#REF!</definedName>
    <definedName name="SG_09_01" localSheetId="11">#REF!</definedName>
    <definedName name="SG_09_01" localSheetId="6">#REF!</definedName>
    <definedName name="SG_09_01">#REF!</definedName>
    <definedName name="SG_09_02" localSheetId="8">#REF!</definedName>
    <definedName name="SG_09_02" localSheetId="11">#REF!</definedName>
    <definedName name="SG_09_02" localSheetId="6">#REF!</definedName>
    <definedName name="SG_09_02">#REF!</definedName>
    <definedName name="SG_09_03" localSheetId="8">#REF!</definedName>
    <definedName name="SG_09_03" localSheetId="11">#REF!</definedName>
    <definedName name="SG_09_03" localSheetId="6">#REF!</definedName>
    <definedName name="SG_09_03">#REF!</definedName>
    <definedName name="SG_09_04" localSheetId="8">#REF!</definedName>
    <definedName name="SG_09_04" localSheetId="11">#REF!</definedName>
    <definedName name="SG_09_04" localSheetId="6">#REF!</definedName>
    <definedName name="SG_09_04">#REF!</definedName>
    <definedName name="SG_09_05" localSheetId="8">#REF!</definedName>
    <definedName name="SG_09_05" localSheetId="11">#REF!</definedName>
    <definedName name="SG_09_05" localSheetId="6">#REF!</definedName>
    <definedName name="SG_09_05">#REF!</definedName>
    <definedName name="SG_09_06" localSheetId="8">#REF!</definedName>
    <definedName name="SG_09_06" localSheetId="11">#REF!</definedName>
    <definedName name="SG_09_06" localSheetId="6">#REF!</definedName>
    <definedName name="SG_09_06">#REF!</definedName>
    <definedName name="SG_09_07" localSheetId="8">#REF!</definedName>
    <definedName name="SG_09_07" localSheetId="11">#REF!</definedName>
    <definedName name="SG_09_07" localSheetId="6">#REF!</definedName>
    <definedName name="SG_09_07">#REF!</definedName>
    <definedName name="SG_09_08" localSheetId="8">#REF!</definedName>
    <definedName name="SG_09_08" localSheetId="11">#REF!</definedName>
    <definedName name="SG_09_08" localSheetId="6">#REF!</definedName>
    <definedName name="SG_09_08">#REF!</definedName>
    <definedName name="SG_09_09" localSheetId="8">#REF!</definedName>
    <definedName name="SG_09_09" localSheetId="11">#REF!</definedName>
    <definedName name="SG_09_09" localSheetId="6">#REF!</definedName>
    <definedName name="SG_09_09">#REF!</definedName>
    <definedName name="SG_09_10" localSheetId="8">#REF!</definedName>
    <definedName name="SG_09_10" localSheetId="11">#REF!</definedName>
    <definedName name="SG_09_10" localSheetId="6">#REF!</definedName>
    <definedName name="SG_09_10">#REF!</definedName>
    <definedName name="SG_09_11" localSheetId="8">#REF!</definedName>
    <definedName name="SG_09_11" localSheetId="11">#REF!</definedName>
    <definedName name="SG_09_11" localSheetId="6">#REF!</definedName>
    <definedName name="SG_09_11">#REF!</definedName>
    <definedName name="SG_09_12" localSheetId="8">#REF!</definedName>
    <definedName name="SG_09_12" localSheetId="11">#REF!</definedName>
    <definedName name="SG_09_12" localSheetId="6">#REF!</definedName>
    <definedName name="SG_09_12">#REF!</definedName>
    <definedName name="SG_09_13" localSheetId="8">#REF!</definedName>
    <definedName name="SG_09_13" localSheetId="11">#REF!</definedName>
    <definedName name="SG_09_13" localSheetId="6">#REF!</definedName>
    <definedName name="SG_09_13">#REF!</definedName>
    <definedName name="SG_09_14" localSheetId="8">#REF!</definedName>
    <definedName name="SG_09_14" localSheetId="11">#REF!</definedName>
    <definedName name="SG_09_14" localSheetId="6">#REF!</definedName>
    <definedName name="SG_09_14">#REF!</definedName>
    <definedName name="SG_09_15" localSheetId="8">#REF!</definedName>
    <definedName name="SG_09_15" localSheetId="11">#REF!</definedName>
    <definedName name="SG_09_15" localSheetId="6">#REF!</definedName>
    <definedName name="SG_09_15">#REF!</definedName>
    <definedName name="SG_10_01" localSheetId="8">#REF!</definedName>
    <definedName name="SG_10_01" localSheetId="11">#REF!</definedName>
    <definedName name="SG_10_01" localSheetId="6">#REF!</definedName>
    <definedName name="SG_10_01">#REF!</definedName>
    <definedName name="SG_10_02" localSheetId="8">#REF!</definedName>
    <definedName name="SG_10_02" localSheetId="11">#REF!</definedName>
    <definedName name="SG_10_02" localSheetId="6">#REF!</definedName>
    <definedName name="SG_10_02">#REF!</definedName>
    <definedName name="SG_10_03" localSheetId="8">#REF!</definedName>
    <definedName name="SG_10_03" localSheetId="11">#REF!</definedName>
    <definedName name="SG_10_03" localSheetId="6">#REF!</definedName>
    <definedName name="SG_10_03">#REF!</definedName>
    <definedName name="SG_10_04" localSheetId="8">#REF!</definedName>
    <definedName name="SG_10_04" localSheetId="11">#REF!</definedName>
    <definedName name="SG_10_04" localSheetId="6">#REF!</definedName>
    <definedName name="SG_10_04">#REF!</definedName>
    <definedName name="SG_10_05" localSheetId="8">#REF!</definedName>
    <definedName name="SG_10_05" localSheetId="11">#REF!</definedName>
    <definedName name="SG_10_05" localSheetId="6">#REF!</definedName>
    <definedName name="SG_10_05">#REF!</definedName>
    <definedName name="SG_10_06" localSheetId="8">#REF!</definedName>
    <definedName name="SG_10_06" localSheetId="11">#REF!</definedName>
    <definedName name="SG_10_06" localSheetId="6">#REF!</definedName>
    <definedName name="SG_10_06">#REF!</definedName>
    <definedName name="SG_10_07" localSheetId="8">#REF!</definedName>
    <definedName name="SG_10_07" localSheetId="11">#REF!</definedName>
    <definedName name="SG_10_07" localSheetId="6">#REF!</definedName>
    <definedName name="SG_10_07">#REF!</definedName>
    <definedName name="SG_10_08" localSheetId="8">#REF!</definedName>
    <definedName name="SG_10_08" localSheetId="11">#REF!</definedName>
    <definedName name="SG_10_08" localSheetId="6">#REF!</definedName>
    <definedName name="SG_10_08">#REF!</definedName>
    <definedName name="SG_10_09" localSheetId="8">#REF!</definedName>
    <definedName name="SG_10_09" localSheetId="11">#REF!</definedName>
    <definedName name="SG_10_09" localSheetId="6">#REF!</definedName>
    <definedName name="SG_10_09">#REF!</definedName>
    <definedName name="SG_10_10" localSheetId="8">#REF!</definedName>
    <definedName name="SG_10_10" localSheetId="11">#REF!</definedName>
    <definedName name="SG_10_10" localSheetId="6">#REF!</definedName>
    <definedName name="SG_10_10">#REF!</definedName>
    <definedName name="SG_10_11" localSheetId="8">#REF!</definedName>
    <definedName name="SG_10_11" localSheetId="11">#REF!</definedName>
    <definedName name="SG_10_11" localSheetId="6">#REF!</definedName>
    <definedName name="SG_10_11">#REF!</definedName>
    <definedName name="SG_10_12" localSheetId="8">#REF!</definedName>
    <definedName name="SG_10_12" localSheetId="11">#REF!</definedName>
    <definedName name="SG_10_12" localSheetId="6">#REF!</definedName>
    <definedName name="SG_10_12">#REF!</definedName>
    <definedName name="SG_10_13" localSheetId="8">#REF!</definedName>
    <definedName name="SG_10_13" localSheetId="11">#REF!</definedName>
    <definedName name="SG_10_13" localSheetId="6">#REF!</definedName>
    <definedName name="SG_10_13">#REF!</definedName>
    <definedName name="SG_10_14" localSheetId="8">#REF!</definedName>
    <definedName name="SG_10_14" localSheetId="11">#REF!</definedName>
    <definedName name="SG_10_14" localSheetId="6">#REF!</definedName>
    <definedName name="SG_10_14">#REF!</definedName>
    <definedName name="SG_10_15" localSheetId="8">#REF!</definedName>
    <definedName name="SG_10_15" localSheetId="11">#REF!</definedName>
    <definedName name="SG_10_15" localSheetId="6">#REF!</definedName>
    <definedName name="SG_10_15">#REF!</definedName>
    <definedName name="SG_11_01" localSheetId="8">#REF!</definedName>
    <definedName name="SG_11_01" localSheetId="11">#REF!</definedName>
    <definedName name="SG_11_01" localSheetId="6">#REF!</definedName>
    <definedName name="SG_11_01">#REF!</definedName>
    <definedName name="SG_11_02" localSheetId="8">#REF!</definedName>
    <definedName name="SG_11_02" localSheetId="11">#REF!</definedName>
    <definedName name="SG_11_02" localSheetId="6">#REF!</definedName>
    <definedName name="SG_11_02">#REF!</definedName>
    <definedName name="SG_11_03" localSheetId="8">#REF!</definedName>
    <definedName name="SG_11_03" localSheetId="11">#REF!</definedName>
    <definedName name="SG_11_03" localSheetId="6">#REF!</definedName>
    <definedName name="SG_11_03">#REF!</definedName>
    <definedName name="SG_11_04" localSheetId="8">#REF!</definedName>
    <definedName name="SG_11_04" localSheetId="11">#REF!</definedName>
    <definedName name="SG_11_04" localSheetId="6">#REF!</definedName>
    <definedName name="SG_11_04">#REF!</definedName>
    <definedName name="SG_11_05" localSheetId="8">#REF!</definedName>
    <definedName name="SG_11_05" localSheetId="11">#REF!</definedName>
    <definedName name="SG_11_05" localSheetId="6">#REF!</definedName>
    <definedName name="SG_11_05">#REF!</definedName>
    <definedName name="SG_11_06" localSheetId="8">#REF!</definedName>
    <definedName name="SG_11_06" localSheetId="11">#REF!</definedName>
    <definedName name="SG_11_06" localSheetId="6">#REF!</definedName>
    <definedName name="SG_11_06">#REF!</definedName>
    <definedName name="SG_11_07" localSheetId="8">#REF!</definedName>
    <definedName name="SG_11_07" localSheetId="11">#REF!</definedName>
    <definedName name="SG_11_07" localSheetId="6">#REF!</definedName>
    <definedName name="SG_11_07">#REF!</definedName>
    <definedName name="SG_11_08" localSheetId="8">#REF!</definedName>
    <definedName name="SG_11_08" localSheetId="11">#REF!</definedName>
    <definedName name="SG_11_08" localSheetId="6">#REF!</definedName>
    <definedName name="SG_11_08">#REF!</definedName>
    <definedName name="SG_11_09" localSheetId="8">#REF!</definedName>
    <definedName name="SG_11_09" localSheetId="11">#REF!</definedName>
    <definedName name="SG_11_09" localSheetId="6">#REF!</definedName>
    <definedName name="SG_11_09">#REF!</definedName>
    <definedName name="SG_11_10" localSheetId="8">#REF!</definedName>
    <definedName name="SG_11_10" localSheetId="11">#REF!</definedName>
    <definedName name="SG_11_10" localSheetId="6">#REF!</definedName>
    <definedName name="SG_11_10">#REF!</definedName>
    <definedName name="SG_11_11" localSheetId="8">#REF!</definedName>
    <definedName name="SG_11_11" localSheetId="11">#REF!</definedName>
    <definedName name="SG_11_11" localSheetId="6">#REF!</definedName>
    <definedName name="SG_11_11">#REF!</definedName>
    <definedName name="SG_11_12" localSheetId="8">#REF!</definedName>
    <definedName name="SG_11_12" localSheetId="11">#REF!</definedName>
    <definedName name="SG_11_12" localSheetId="6">#REF!</definedName>
    <definedName name="SG_11_12">#REF!</definedName>
    <definedName name="SG_11_13" localSheetId="8">#REF!</definedName>
    <definedName name="SG_11_13" localSheetId="11">#REF!</definedName>
    <definedName name="SG_11_13" localSheetId="6">#REF!</definedName>
    <definedName name="SG_11_13">#REF!</definedName>
    <definedName name="SG_11_14" localSheetId="8">#REF!</definedName>
    <definedName name="SG_11_14" localSheetId="11">#REF!</definedName>
    <definedName name="SG_11_14" localSheetId="6">#REF!</definedName>
    <definedName name="SG_11_14">#REF!</definedName>
    <definedName name="SG_11_15" localSheetId="8">#REF!</definedName>
    <definedName name="SG_11_15" localSheetId="11">#REF!</definedName>
    <definedName name="SG_11_15" localSheetId="6">#REF!</definedName>
    <definedName name="SG_11_15">#REF!</definedName>
    <definedName name="SG_12_01" localSheetId="8">#REF!</definedName>
    <definedName name="SG_12_01" localSheetId="11">#REF!</definedName>
    <definedName name="SG_12_01" localSheetId="6">#REF!</definedName>
    <definedName name="SG_12_01">#REF!</definedName>
    <definedName name="SG_12_02" localSheetId="8">#REF!</definedName>
    <definedName name="SG_12_02" localSheetId="11">#REF!</definedName>
    <definedName name="SG_12_02" localSheetId="6">#REF!</definedName>
    <definedName name="SG_12_02">#REF!</definedName>
    <definedName name="SG_12_03" localSheetId="8">#REF!</definedName>
    <definedName name="SG_12_03" localSheetId="11">#REF!</definedName>
    <definedName name="SG_12_03" localSheetId="6">#REF!</definedName>
    <definedName name="SG_12_03">#REF!</definedName>
    <definedName name="SG_12_04" localSheetId="8">#REF!</definedName>
    <definedName name="SG_12_04" localSheetId="11">#REF!</definedName>
    <definedName name="SG_12_04" localSheetId="6">#REF!</definedName>
    <definedName name="SG_12_04">#REF!</definedName>
    <definedName name="SG_12_05" localSheetId="8">#REF!</definedName>
    <definedName name="SG_12_05" localSheetId="11">#REF!</definedName>
    <definedName name="SG_12_05" localSheetId="6">#REF!</definedName>
    <definedName name="SG_12_05">#REF!</definedName>
    <definedName name="SG_12_06" localSheetId="8">#REF!</definedName>
    <definedName name="SG_12_06" localSheetId="11">#REF!</definedName>
    <definedName name="SG_12_06" localSheetId="6">#REF!</definedName>
    <definedName name="SG_12_06">#REF!</definedName>
    <definedName name="SG_12_07" localSheetId="8">#REF!</definedName>
    <definedName name="SG_12_07" localSheetId="11">#REF!</definedName>
    <definedName name="SG_12_07" localSheetId="6">#REF!</definedName>
    <definedName name="SG_12_07">#REF!</definedName>
    <definedName name="SG_12_08" localSheetId="8">#REF!</definedName>
    <definedName name="SG_12_08" localSheetId="11">#REF!</definedName>
    <definedName name="SG_12_08" localSheetId="6">#REF!</definedName>
    <definedName name="SG_12_08">#REF!</definedName>
    <definedName name="SG_12_09" localSheetId="8">#REF!</definedName>
    <definedName name="SG_12_09" localSheetId="11">#REF!</definedName>
    <definedName name="SG_12_09" localSheetId="6">#REF!</definedName>
    <definedName name="SG_12_09">#REF!</definedName>
    <definedName name="SG_12_10" localSheetId="8">#REF!</definedName>
    <definedName name="SG_12_10" localSheetId="11">#REF!</definedName>
    <definedName name="SG_12_10" localSheetId="6">#REF!</definedName>
    <definedName name="SG_12_10">#REF!</definedName>
    <definedName name="SG_12_11" localSheetId="8">#REF!</definedName>
    <definedName name="SG_12_11" localSheetId="11">#REF!</definedName>
    <definedName name="SG_12_11" localSheetId="6">#REF!</definedName>
    <definedName name="SG_12_11">#REF!</definedName>
    <definedName name="SG_12_12" localSheetId="8">#REF!</definedName>
    <definedName name="SG_12_12" localSheetId="11">#REF!</definedName>
    <definedName name="SG_12_12" localSheetId="6">#REF!</definedName>
    <definedName name="SG_12_12">#REF!</definedName>
    <definedName name="SG_12_13" localSheetId="8">#REF!</definedName>
    <definedName name="SG_12_13" localSheetId="11">#REF!</definedName>
    <definedName name="SG_12_13" localSheetId="6">#REF!</definedName>
    <definedName name="SG_12_13">#REF!</definedName>
    <definedName name="SG_12_14" localSheetId="8">#REF!</definedName>
    <definedName name="SG_12_14" localSheetId="11">#REF!</definedName>
    <definedName name="SG_12_14" localSheetId="6">#REF!</definedName>
    <definedName name="SG_12_14">#REF!</definedName>
    <definedName name="SG_12_15" localSheetId="8">#REF!</definedName>
    <definedName name="SG_12_15" localSheetId="11">#REF!</definedName>
    <definedName name="SG_12_15" localSheetId="6">#REF!</definedName>
    <definedName name="SG_12_15">#REF!</definedName>
    <definedName name="SG_12_16" localSheetId="8">#REF!</definedName>
    <definedName name="SG_12_16" localSheetId="11">#REF!</definedName>
    <definedName name="SG_12_16" localSheetId="6">#REF!</definedName>
    <definedName name="SG_12_16">#REF!</definedName>
    <definedName name="SG_12_17" localSheetId="8">#REF!</definedName>
    <definedName name="SG_12_17" localSheetId="11">#REF!</definedName>
    <definedName name="SG_12_17" localSheetId="6">#REF!</definedName>
    <definedName name="SG_12_17">#REF!</definedName>
    <definedName name="SG_12_18" localSheetId="8">#REF!</definedName>
    <definedName name="SG_12_18" localSheetId="11">#REF!</definedName>
    <definedName name="SG_12_18" localSheetId="6">#REF!</definedName>
    <definedName name="SG_12_18">#REF!</definedName>
    <definedName name="SG_12_19" localSheetId="8">#REF!</definedName>
    <definedName name="SG_12_19" localSheetId="11">#REF!</definedName>
    <definedName name="SG_12_19" localSheetId="6">#REF!</definedName>
    <definedName name="SG_12_19">#REF!</definedName>
    <definedName name="SG_12_20" localSheetId="8">#REF!</definedName>
    <definedName name="SG_12_20" localSheetId="11">#REF!</definedName>
    <definedName name="SG_12_20" localSheetId="6">#REF!</definedName>
    <definedName name="SG_12_20">#REF!</definedName>
    <definedName name="SG_12_21" localSheetId="8">#REF!</definedName>
    <definedName name="SG_12_21" localSheetId="11">#REF!</definedName>
    <definedName name="SG_12_21" localSheetId="6">#REF!</definedName>
    <definedName name="SG_12_21">#REF!</definedName>
    <definedName name="SG_12_22" localSheetId="8">#REF!</definedName>
    <definedName name="SG_12_22" localSheetId="11">#REF!</definedName>
    <definedName name="SG_12_22" localSheetId="6">#REF!</definedName>
    <definedName name="SG_12_22">#REF!</definedName>
    <definedName name="SG_12_23" localSheetId="8">#REF!</definedName>
    <definedName name="SG_12_23" localSheetId="11">#REF!</definedName>
    <definedName name="SG_12_23" localSheetId="6">#REF!</definedName>
    <definedName name="SG_12_23">#REF!</definedName>
    <definedName name="SG_12_24" localSheetId="8">#REF!</definedName>
    <definedName name="SG_12_24" localSheetId="11">#REF!</definedName>
    <definedName name="SG_12_24" localSheetId="6">#REF!</definedName>
    <definedName name="SG_12_24">#REF!</definedName>
    <definedName name="SG_12_25" localSheetId="8">#REF!</definedName>
    <definedName name="SG_12_25" localSheetId="11">#REF!</definedName>
    <definedName name="SG_12_25" localSheetId="6">#REF!</definedName>
    <definedName name="SG_12_25">#REF!</definedName>
    <definedName name="SG_13_01" localSheetId="8">#REF!</definedName>
    <definedName name="SG_13_01" localSheetId="11">#REF!</definedName>
    <definedName name="SG_13_01" localSheetId="6">#REF!</definedName>
    <definedName name="SG_13_01">#REF!</definedName>
    <definedName name="SG_13_02" localSheetId="8">#REF!</definedName>
    <definedName name="SG_13_02" localSheetId="11">#REF!</definedName>
    <definedName name="SG_13_02" localSheetId="6">#REF!</definedName>
    <definedName name="SG_13_02">#REF!</definedName>
    <definedName name="SG_13_03" localSheetId="8">#REF!</definedName>
    <definedName name="SG_13_03" localSheetId="11">#REF!</definedName>
    <definedName name="SG_13_03" localSheetId="6">#REF!</definedName>
    <definedName name="SG_13_03">#REF!</definedName>
    <definedName name="SG_13_04" localSheetId="8">#REF!</definedName>
    <definedName name="SG_13_04" localSheetId="11">#REF!</definedName>
    <definedName name="SG_13_04" localSheetId="6">#REF!</definedName>
    <definedName name="SG_13_04">#REF!</definedName>
    <definedName name="SG_13_05" localSheetId="8">#REF!</definedName>
    <definedName name="SG_13_05" localSheetId="11">#REF!</definedName>
    <definedName name="SG_13_05" localSheetId="6">#REF!</definedName>
    <definedName name="SG_13_05">#REF!</definedName>
    <definedName name="SG_13_06" localSheetId="8">#REF!</definedName>
    <definedName name="SG_13_06" localSheetId="11">#REF!</definedName>
    <definedName name="SG_13_06" localSheetId="6">#REF!</definedName>
    <definedName name="SG_13_06">#REF!</definedName>
    <definedName name="SG_13_07" localSheetId="8">#REF!</definedName>
    <definedName name="SG_13_07" localSheetId="11">#REF!</definedName>
    <definedName name="SG_13_07" localSheetId="6">#REF!</definedName>
    <definedName name="SG_13_07">#REF!</definedName>
    <definedName name="SG_13_08" localSheetId="8">#REF!</definedName>
    <definedName name="SG_13_08" localSheetId="11">#REF!</definedName>
    <definedName name="SG_13_08" localSheetId="6">#REF!</definedName>
    <definedName name="SG_13_08">#REF!</definedName>
    <definedName name="SG_13_09" localSheetId="8">#REF!</definedName>
    <definedName name="SG_13_09" localSheetId="11">#REF!</definedName>
    <definedName name="SG_13_09" localSheetId="6">#REF!</definedName>
    <definedName name="SG_13_09">#REF!</definedName>
    <definedName name="SG_13_10" localSheetId="8">#REF!</definedName>
    <definedName name="SG_13_10" localSheetId="11">#REF!</definedName>
    <definedName name="SG_13_10" localSheetId="6">#REF!</definedName>
    <definedName name="SG_13_10">#REF!</definedName>
    <definedName name="SG_13_11" localSheetId="8">#REF!</definedName>
    <definedName name="SG_13_11" localSheetId="11">#REF!</definedName>
    <definedName name="SG_13_11" localSheetId="6">#REF!</definedName>
    <definedName name="SG_13_11">#REF!</definedName>
    <definedName name="SG_13_12" localSheetId="8">#REF!</definedName>
    <definedName name="SG_13_12" localSheetId="11">#REF!</definedName>
    <definedName name="SG_13_12" localSheetId="6">#REF!</definedName>
    <definedName name="SG_13_12">#REF!</definedName>
    <definedName name="SG_13_13" localSheetId="8">#REF!</definedName>
    <definedName name="SG_13_13" localSheetId="11">#REF!</definedName>
    <definedName name="SG_13_13" localSheetId="6">#REF!</definedName>
    <definedName name="SG_13_13">#REF!</definedName>
    <definedName name="SG_13_14" localSheetId="8">#REF!</definedName>
    <definedName name="SG_13_14" localSheetId="11">#REF!</definedName>
    <definedName name="SG_13_14" localSheetId="6">#REF!</definedName>
    <definedName name="SG_13_14">#REF!</definedName>
    <definedName name="SG_13_15" localSheetId="8">#REF!</definedName>
    <definedName name="SG_13_15" localSheetId="11">#REF!</definedName>
    <definedName name="SG_13_15" localSheetId="6">#REF!</definedName>
    <definedName name="SG_13_15">#REF!</definedName>
    <definedName name="SG_13_16" localSheetId="8">#REF!</definedName>
    <definedName name="SG_13_16" localSheetId="11">#REF!</definedName>
    <definedName name="SG_13_16" localSheetId="6">#REF!</definedName>
    <definedName name="SG_13_16">#REF!</definedName>
    <definedName name="SG_13_17" localSheetId="8">#REF!</definedName>
    <definedName name="SG_13_17" localSheetId="11">#REF!</definedName>
    <definedName name="SG_13_17" localSheetId="6">#REF!</definedName>
    <definedName name="SG_13_17">#REF!</definedName>
    <definedName name="SG_13_18" localSheetId="8">#REF!</definedName>
    <definedName name="SG_13_18" localSheetId="11">#REF!</definedName>
    <definedName name="SG_13_18" localSheetId="6">#REF!</definedName>
    <definedName name="SG_13_18">#REF!</definedName>
    <definedName name="SG_13_19" localSheetId="8">#REF!</definedName>
    <definedName name="SG_13_19" localSheetId="11">#REF!</definedName>
    <definedName name="SG_13_19" localSheetId="6">#REF!</definedName>
    <definedName name="SG_13_19">#REF!</definedName>
    <definedName name="SG_13_20" localSheetId="8">#REF!</definedName>
    <definedName name="SG_13_20" localSheetId="11">#REF!</definedName>
    <definedName name="SG_13_20" localSheetId="6">#REF!</definedName>
    <definedName name="SG_13_20">#REF!</definedName>
    <definedName name="SG_13_21" localSheetId="8">#REF!</definedName>
    <definedName name="SG_13_21" localSheetId="11">#REF!</definedName>
    <definedName name="SG_13_21" localSheetId="6">#REF!</definedName>
    <definedName name="SG_13_21">#REF!</definedName>
    <definedName name="SG_13_22" localSheetId="8">#REF!</definedName>
    <definedName name="SG_13_22" localSheetId="11">#REF!</definedName>
    <definedName name="SG_13_22" localSheetId="6">#REF!</definedName>
    <definedName name="SG_13_22">#REF!</definedName>
    <definedName name="SG_13_23" localSheetId="8">#REF!</definedName>
    <definedName name="SG_13_23" localSheetId="11">#REF!</definedName>
    <definedName name="SG_13_23" localSheetId="6">#REF!</definedName>
    <definedName name="SG_13_23">#REF!</definedName>
    <definedName name="SG_13_24" localSheetId="8">#REF!</definedName>
    <definedName name="SG_13_24" localSheetId="11">#REF!</definedName>
    <definedName name="SG_13_24" localSheetId="6">#REF!</definedName>
    <definedName name="SG_13_24">#REF!</definedName>
    <definedName name="SG_13_25" localSheetId="8">#REF!</definedName>
    <definedName name="SG_13_25" localSheetId="11">#REF!</definedName>
    <definedName name="SG_13_25" localSheetId="6">#REF!</definedName>
    <definedName name="SG_13_25">#REF!</definedName>
    <definedName name="SG_14_01" localSheetId="8">#REF!</definedName>
    <definedName name="SG_14_01" localSheetId="11">#REF!</definedName>
    <definedName name="SG_14_01" localSheetId="6">#REF!</definedName>
    <definedName name="SG_14_01">#REF!</definedName>
    <definedName name="SG_14_02" localSheetId="8">#REF!</definedName>
    <definedName name="SG_14_02" localSheetId="11">#REF!</definedName>
    <definedName name="SG_14_02" localSheetId="6">#REF!</definedName>
    <definedName name="SG_14_02">#REF!</definedName>
    <definedName name="SG_14_03" localSheetId="8">#REF!</definedName>
    <definedName name="SG_14_03" localSheetId="11">#REF!</definedName>
    <definedName name="SG_14_03" localSheetId="6">#REF!</definedName>
    <definedName name="SG_14_03">#REF!</definedName>
    <definedName name="SG_14_04" localSheetId="8">#REF!</definedName>
    <definedName name="SG_14_04" localSheetId="11">#REF!</definedName>
    <definedName name="SG_14_04" localSheetId="6">#REF!</definedName>
    <definedName name="SG_14_04">#REF!</definedName>
    <definedName name="SG_14_05" localSheetId="8">#REF!</definedName>
    <definedName name="SG_14_05" localSheetId="11">#REF!</definedName>
    <definedName name="SG_14_05" localSheetId="6">#REF!</definedName>
    <definedName name="SG_14_05">#REF!</definedName>
    <definedName name="SG_14_06" localSheetId="8">#REF!</definedName>
    <definedName name="SG_14_06" localSheetId="11">#REF!</definedName>
    <definedName name="SG_14_06" localSheetId="6">#REF!</definedName>
    <definedName name="SG_14_06">#REF!</definedName>
    <definedName name="SG_14_07" localSheetId="8">#REF!</definedName>
    <definedName name="SG_14_07" localSheetId="11">#REF!</definedName>
    <definedName name="SG_14_07" localSheetId="6">#REF!</definedName>
    <definedName name="SG_14_07">#REF!</definedName>
    <definedName name="SG_14_08" localSheetId="8">#REF!</definedName>
    <definedName name="SG_14_08" localSheetId="11">#REF!</definedName>
    <definedName name="SG_14_08" localSheetId="6">#REF!</definedName>
    <definedName name="SG_14_08">#REF!</definedName>
    <definedName name="SG_14_09" localSheetId="8">#REF!</definedName>
    <definedName name="SG_14_09" localSheetId="11">#REF!</definedName>
    <definedName name="SG_14_09" localSheetId="6">#REF!</definedName>
    <definedName name="SG_14_09">#REF!</definedName>
    <definedName name="SG_14_10" localSheetId="8">#REF!</definedName>
    <definedName name="SG_14_10" localSheetId="11">#REF!</definedName>
    <definedName name="SG_14_10" localSheetId="6">#REF!</definedName>
    <definedName name="SG_14_10">#REF!</definedName>
    <definedName name="SG_14_11" localSheetId="8">#REF!</definedName>
    <definedName name="SG_14_11" localSheetId="11">#REF!</definedName>
    <definedName name="SG_14_11" localSheetId="6">#REF!</definedName>
    <definedName name="SG_14_11">#REF!</definedName>
    <definedName name="SG_14_12" localSheetId="8">#REF!</definedName>
    <definedName name="SG_14_12" localSheetId="11">#REF!</definedName>
    <definedName name="SG_14_12" localSheetId="6">#REF!</definedName>
    <definedName name="SG_14_12">#REF!</definedName>
    <definedName name="SG_14_13" localSheetId="8">#REF!</definedName>
    <definedName name="SG_14_13" localSheetId="11">#REF!</definedName>
    <definedName name="SG_14_13" localSheetId="6">#REF!</definedName>
    <definedName name="SG_14_13">#REF!</definedName>
    <definedName name="SG_14_14" localSheetId="8">#REF!</definedName>
    <definedName name="SG_14_14" localSheetId="11">#REF!</definedName>
    <definedName name="SG_14_14" localSheetId="6">#REF!</definedName>
    <definedName name="SG_14_14">#REF!</definedName>
    <definedName name="SG_14_15" localSheetId="8">#REF!</definedName>
    <definedName name="SG_14_15" localSheetId="11">#REF!</definedName>
    <definedName name="SG_14_15" localSheetId="6">#REF!</definedName>
    <definedName name="SG_14_15">#REF!</definedName>
    <definedName name="SG_14_16" localSheetId="8">#REF!</definedName>
    <definedName name="SG_14_16" localSheetId="11">#REF!</definedName>
    <definedName name="SG_14_16" localSheetId="6">#REF!</definedName>
    <definedName name="SG_14_16">#REF!</definedName>
    <definedName name="SG_14_17" localSheetId="8">#REF!</definedName>
    <definedName name="SG_14_17" localSheetId="11">#REF!</definedName>
    <definedName name="SG_14_17" localSheetId="6">#REF!</definedName>
    <definedName name="SG_14_17">#REF!</definedName>
    <definedName name="SG_14_18" localSheetId="8">#REF!</definedName>
    <definedName name="SG_14_18" localSheetId="11">#REF!</definedName>
    <definedName name="SG_14_18" localSheetId="6">#REF!</definedName>
    <definedName name="SG_14_18">#REF!</definedName>
    <definedName name="SG_14_19" localSheetId="8">#REF!</definedName>
    <definedName name="SG_14_19" localSheetId="11">#REF!</definedName>
    <definedName name="SG_14_19" localSheetId="6">#REF!</definedName>
    <definedName name="SG_14_19">#REF!</definedName>
    <definedName name="SG_14_20" localSheetId="8">#REF!</definedName>
    <definedName name="SG_14_20" localSheetId="11">#REF!</definedName>
    <definedName name="SG_14_20" localSheetId="6">#REF!</definedName>
    <definedName name="SG_14_20">#REF!</definedName>
    <definedName name="SG_14_21" localSheetId="8">#REF!</definedName>
    <definedName name="SG_14_21" localSheetId="11">#REF!</definedName>
    <definedName name="SG_14_21" localSheetId="6">#REF!</definedName>
    <definedName name="SG_14_21">#REF!</definedName>
    <definedName name="SG_14_22" localSheetId="8">#REF!</definedName>
    <definedName name="SG_14_22" localSheetId="11">#REF!</definedName>
    <definedName name="SG_14_22" localSheetId="6">#REF!</definedName>
    <definedName name="SG_14_22">#REF!</definedName>
    <definedName name="SG_14_23" localSheetId="8">#REF!</definedName>
    <definedName name="SG_14_23" localSheetId="11">#REF!</definedName>
    <definedName name="SG_14_23" localSheetId="6">#REF!</definedName>
    <definedName name="SG_14_23">#REF!</definedName>
    <definedName name="SG_14_24" localSheetId="8">#REF!</definedName>
    <definedName name="SG_14_24" localSheetId="11">#REF!</definedName>
    <definedName name="SG_14_24" localSheetId="6">#REF!</definedName>
    <definedName name="SG_14_24">#REF!</definedName>
    <definedName name="SG_14_25" localSheetId="8">#REF!</definedName>
    <definedName name="SG_14_25" localSheetId="11">#REF!</definedName>
    <definedName name="SG_14_25" localSheetId="6">#REF!</definedName>
    <definedName name="SG_14_25">#REF!</definedName>
    <definedName name="SG_15_01" localSheetId="8">#REF!</definedName>
    <definedName name="SG_15_01" localSheetId="11">#REF!</definedName>
    <definedName name="SG_15_01" localSheetId="6">#REF!</definedName>
    <definedName name="SG_15_01">#REF!</definedName>
    <definedName name="SG_15_02" localSheetId="8">#REF!</definedName>
    <definedName name="SG_15_02" localSheetId="11">#REF!</definedName>
    <definedName name="SG_15_02" localSheetId="6">#REF!</definedName>
    <definedName name="SG_15_02">#REF!</definedName>
    <definedName name="SG_15_03" localSheetId="8">#REF!</definedName>
    <definedName name="SG_15_03" localSheetId="11">#REF!</definedName>
    <definedName name="SG_15_03" localSheetId="6">#REF!</definedName>
    <definedName name="SG_15_03">#REF!</definedName>
    <definedName name="SG_15_04" localSheetId="8">#REF!</definedName>
    <definedName name="SG_15_04" localSheetId="11">#REF!</definedName>
    <definedName name="SG_15_04" localSheetId="6">#REF!</definedName>
    <definedName name="SG_15_04">#REF!</definedName>
    <definedName name="SG_15_05" localSheetId="8">#REF!</definedName>
    <definedName name="SG_15_05" localSheetId="11">#REF!</definedName>
    <definedName name="SG_15_05" localSheetId="6">#REF!</definedName>
    <definedName name="SG_15_05">#REF!</definedName>
    <definedName name="SG_15_06" localSheetId="8">#REF!</definedName>
    <definedName name="SG_15_06" localSheetId="11">#REF!</definedName>
    <definedName name="SG_15_06" localSheetId="6">#REF!</definedName>
    <definedName name="SG_15_06">#REF!</definedName>
    <definedName name="SG_15_07" localSheetId="8">#REF!</definedName>
    <definedName name="SG_15_07" localSheetId="11">#REF!</definedName>
    <definedName name="SG_15_07" localSheetId="6">#REF!</definedName>
    <definedName name="SG_15_07">#REF!</definedName>
    <definedName name="SG_15_08" localSheetId="8">#REF!</definedName>
    <definedName name="SG_15_08" localSheetId="11">#REF!</definedName>
    <definedName name="SG_15_08" localSheetId="6">#REF!</definedName>
    <definedName name="SG_15_08">#REF!</definedName>
    <definedName name="SG_15_09" localSheetId="8">#REF!</definedName>
    <definedName name="SG_15_09" localSheetId="11">#REF!</definedName>
    <definedName name="SG_15_09" localSheetId="6">#REF!</definedName>
    <definedName name="SG_15_09">#REF!</definedName>
    <definedName name="SG_15_10" localSheetId="8">#REF!</definedName>
    <definedName name="SG_15_10" localSheetId="11">#REF!</definedName>
    <definedName name="SG_15_10" localSheetId="6">#REF!</definedName>
    <definedName name="SG_15_10">#REF!</definedName>
    <definedName name="SG_15_11" localSheetId="8">#REF!</definedName>
    <definedName name="SG_15_11" localSheetId="11">#REF!</definedName>
    <definedName name="SG_15_11" localSheetId="6">#REF!</definedName>
    <definedName name="SG_15_11">#REF!</definedName>
    <definedName name="SG_15_12" localSheetId="8">#REF!</definedName>
    <definedName name="SG_15_12" localSheetId="11">#REF!</definedName>
    <definedName name="SG_15_12" localSheetId="6">#REF!</definedName>
    <definedName name="SG_15_12">#REF!</definedName>
    <definedName name="SG_15_13" localSheetId="8">#REF!</definedName>
    <definedName name="SG_15_13" localSheetId="11">#REF!</definedName>
    <definedName name="SG_15_13" localSheetId="6">#REF!</definedName>
    <definedName name="SG_15_13">#REF!</definedName>
    <definedName name="SG_15_14" localSheetId="8">#REF!</definedName>
    <definedName name="SG_15_14" localSheetId="11">#REF!</definedName>
    <definedName name="SG_15_14" localSheetId="6">#REF!</definedName>
    <definedName name="SG_15_14">#REF!</definedName>
    <definedName name="SG_15_15" localSheetId="8">#REF!</definedName>
    <definedName name="SG_15_15" localSheetId="11">#REF!</definedName>
    <definedName name="SG_15_15" localSheetId="6">#REF!</definedName>
    <definedName name="SG_15_15">#REF!</definedName>
    <definedName name="SG_15_16" localSheetId="8">#REF!</definedName>
    <definedName name="SG_15_16" localSheetId="11">#REF!</definedName>
    <definedName name="SG_15_16" localSheetId="6">#REF!</definedName>
    <definedName name="SG_15_16">#REF!</definedName>
    <definedName name="SG_15_17" localSheetId="8">#REF!</definedName>
    <definedName name="SG_15_17" localSheetId="11">#REF!</definedName>
    <definedName name="SG_15_17" localSheetId="6">#REF!</definedName>
    <definedName name="SG_15_17">#REF!</definedName>
    <definedName name="SG_15_18" localSheetId="8">#REF!</definedName>
    <definedName name="SG_15_18" localSheetId="11">#REF!</definedName>
    <definedName name="SG_15_18" localSheetId="6">#REF!</definedName>
    <definedName name="SG_15_18">#REF!</definedName>
    <definedName name="SG_15_19" localSheetId="8">#REF!</definedName>
    <definedName name="SG_15_19" localSheetId="11">#REF!</definedName>
    <definedName name="SG_15_19" localSheetId="6">#REF!</definedName>
    <definedName name="SG_15_19">#REF!</definedName>
    <definedName name="SG_15_20" localSheetId="8">#REF!</definedName>
    <definedName name="SG_15_20" localSheetId="11">#REF!</definedName>
    <definedName name="SG_15_20" localSheetId="6">#REF!</definedName>
    <definedName name="SG_15_20">#REF!</definedName>
    <definedName name="SG_15_21" localSheetId="8">#REF!</definedName>
    <definedName name="SG_15_21" localSheetId="11">#REF!</definedName>
    <definedName name="SG_15_21" localSheetId="6">#REF!</definedName>
    <definedName name="SG_15_21">#REF!</definedName>
    <definedName name="SG_15_22" localSheetId="8">#REF!</definedName>
    <definedName name="SG_15_22" localSheetId="11">#REF!</definedName>
    <definedName name="SG_15_22" localSheetId="6">#REF!</definedName>
    <definedName name="SG_15_22">#REF!</definedName>
    <definedName name="SG_15_23" localSheetId="8">#REF!</definedName>
    <definedName name="SG_15_23" localSheetId="11">#REF!</definedName>
    <definedName name="SG_15_23" localSheetId="6">#REF!</definedName>
    <definedName name="SG_15_23">#REF!</definedName>
    <definedName name="SG_15_24" localSheetId="8">#REF!</definedName>
    <definedName name="SG_15_24" localSheetId="11">#REF!</definedName>
    <definedName name="SG_15_24" localSheetId="6">#REF!</definedName>
    <definedName name="SG_15_24">#REF!</definedName>
    <definedName name="SG_15_25" localSheetId="8">#REF!</definedName>
    <definedName name="SG_15_25" localSheetId="11">#REF!</definedName>
    <definedName name="SG_15_25" localSheetId="6">#REF!</definedName>
    <definedName name="SG_15_25">#REF!</definedName>
    <definedName name="SG_16_01" localSheetId="8">#REF!</definedName>
    <definedName name="SG_16_01" localSheetId="11">#REF!</definedName>
    <definedName name="SG_16_01" localSheetId="6">#REF!</definedName>
    <definedName name="SG_16_01">#REF!</definedName>
    <definedName name="SG_16_02" localSheetId="8">#REF!</definedName>
    <definedName name="SG_16_02" localSheetId="11">#REF!</definedName>
    <definedName name="SG_16_02" localSheetId="6">#REF!</definedName>
    <definedName name="SG_16_02">#REF!</definedName>
    <definedName name="SG_16_03" localSheetId="8">#REF!</definedName>
    <definedName name="SG_16_03" localSheetId="11">#REF!</definedName>
    <definedName name="SG_16_03" localSheetId="6">#REF!</definedName>
    <definedName name="SG_16_03">#REF!</definedName>
    <definedName name="SG_16_04" localSheetId="8">#REF!</definedName>
    <definedName name="SG_16_04" localSheetId="11">#REF!</definedName>
    <definedName name="SG_16_04" localSheetId="6">#REF!</definedName>
    <definedName name="SG_16_04">#REF!</definedName>
    <definedName name="SG_16_05" localSheetId="8">#REF!</definedName>
    <definedName name="SG_16_05" localSheetId="11">#REF!</definedName>
    <definedName name="SG_16_05" localSheetId="6">#REF!</definedName>
    <definedName name="SG_16_05">#REF!</definedName>
    <definedName name="SG_16_06" localSheetId="8">#REF!</definedName>
    <definedName name="SG_16_06" localSheetId="11">#REF!</definedName>
    <definedName name="SG_16_06" localSheetId="6">#REF!</definedName>
    <definedName name="SG_16_06">#REF!</definedName>
    <definedName name="SG_16_07" localSheetId="8">#REF!</definedName>
    <definedName name="SG_16_07" localSheetId="11">#REF!</definedName>
    <definedName name="SG_16_07" localSheetId="6">#REF!</definedName>
    <definedName name="SG_16_07">#REF!</definedName>
    <definedName name="SG_16_08" localSheetId="8">#REF!</definedName>
    <definedName name="SG_16_08" localSheetId="11">#REF!</definedName>
    <definedName name="SG_16_08" localSheetId="6">#REF!</definedName>
    <definedName name="SG_16_08">#REF!</definedName>
    <definedName name="SG_16_09" localSheetId="8">#REF!</definedName>
    <definedName name="SG_16_09" localSheetId="11">#REF!</definedName>
    <definedName name="SG_16_09" localSheetId="6">#REF!</definedName>
    <definedName name="SG_16_09">#REF!</definedName>
    <definedName name="SG_16_10" localSheetId="8">#REF!</definedName>
    <definedName name="SG_16_10" localSheetId="11">#REF!</definedName>
    <definedName name="SG_16_10" localSheetId="6">#REF!</definedName>
    <definedName name="SG_16_10">#REF!</definedName>
    <definedName name="SG_16_11" localSheetId="8">#REF!</definedName>
    <definedName name="SG_16_11" localSheetId="11">#REF!</definedName>
    <definedName name="SG_16_11" localSheetId="6">#REF!</definedName>
    <definedName name="SG_16_11">#REF!</definedName>
    <definedName name="SG_16_12" localSheetId="8">#REF!</definedName>
    <definedName name="SG_16_12" localSheetId="11">#REF!</definedName>
    <definedName name="SG_16_12" localSheetId="6">#REF!</definedName>
    <definedName name="SG_16_12">#REF!</definedName>
    <definedName name="SG_16_13" localSheetId="8">#REF!</definedName>
    <definedName name="SG_16_13" localSheetId="11">#REF!</definedName>
    <definedName name="SG_16_13" localSheetId="6">#REF!</definedName>
    <definedName name="SG_16_13">#REF!</definedName>
    <definedName name="SG_16_14" localSheetId="8">#REF!</definedName>
    <definedName name="SG_16_14" localSheetId="11">#REF!</definedName>
    <definedName name="SG_16_14" localSheetId="6">#REF!</definedName>
    <definedName name="SG_16_14">#REF!</definedName>
    <definedName name="SG_16_15" localSheetId="8">#REF!</definedName>
    <definedName name="SG_16_15" localSheetId="11">#REF!</definedName>
    <definedName name="SG_16_15" localSheetId="6">#REF!</definedName>
    <definedName name="SG_16_15">#REF!</definedName>
    <definedName name="SG_16_16" localSheetId="8">#REF!</definedName>
    <definedName name="SG_16_16" localSheetId="11">#REF!</definedName>
    <definedName name="SG_16_16" localSheetId="6">#REF!</definedName>
    <definedName name="SG_16_16">#REF!</definedName>
    <definedName name="SG_16_17" localSheetId="8">#REF!</definedName>
    <definedName name="SG_16_17" localSheetId="11">#REF!</definedName>
    <definedName name="SG_16_17" localSheetId="6">#REF!</definedName>
    <definedName name="SG_16_17">#REF!</definedName>
    <definedName name="SG_16_18" localSheetId="8">#REF!</definedName>
    <definedName name="SG_16_18" localSheetId="11">#REF!</definedName>
    <definedName name="SG_16_18" localSheetId="6">#REF!</definedName>
    <definedName name="SG_16_18">#REF!</definedName>
    <definedName name="SG_16_19" localSheetId="8">#REF!</definedName>
    <definedName name="SG_16_19" localSheetId="11">#REF!</definedName>
    <definedName name="SG_16_19" localSheetId="6">#REF!</definedName>
    <definedName name="SG_16_19">#REF!</definedName>
    <definedName name="SG_16_20" localSheetId="8">#REF!</definedName>
    <definedName name="SG_16_20" localSheetId="11">#REF!</definedName>
    <definedName name="SG_16_20" localSheetId="6">#REF!</definedName>
    <definedName name="SG_16_20">#REF!</definedName>
    <definedName name="SG_16_21" localSheetId="8">#REF!</definedName>
    <definedName name="SG_16_21" localSheetId="11">#REF!</definedName>
    <definedName name="SG_16_21" localSheetId="6">#REF!</definedName>
    <definedName name="SG_16_21">#REF!</definedName>
    <definedName name="SG_16_22" localSheetId="8">#REF!</definedName>
    <definedName name="SG_16_22" localSheetId="11">#REF!</definedName>
    <definedName name="SG_16_22" localSheetId="6">#REF!</definedName>
    <definedName name="SG_16_22">#REF!</definedName>
    <definedName name="SG_16_23" localSheetId="8">#REF!</definedName>
    <definedName name="SG_16_23" localSheetId="11">#REF!</definedName>
    <definedName name="SG_16_23" localSheetId="6">#REF!</definedName>
    <definedName name="SG_16_23">#REF!</definedName>
    <definedName name="SG_16_24" localSheetId="8">#REF!</definedName>
    <definedName name="SG_16_24" localSheetId="11">#REF!</definedName>
    <definedName name="SG_16_24" localSheetId="6">#REF!</definedName>
    <definedName name="SG_16_24">#REF!</definedName>
    <definedName name="SG_16_25" localSheetId="8">#REF!</definedName>
    <definedName name="SG_16_25" localSheetId="11">#REF!</definedName>
    <definedName name="SG_16_25" localSheetId="6">#REF!</definedName>
    <definedName name="SG_16_25">#REF!</definedName>
    <definedName name="SG_17_01" localSheetId="8">#REF!</definedName>
    <definedName name="SG_17_01" localSheetId="11">#REF!</definedName>
    <definedName name="SG_17_01" localSheetId="6">#REF!</definedName>
    <definedName name="SG_17_01">#REF!</definedName>
    <definedName name="SG_17_02" localSheetId="8">#REF!</definedName>
    <definedName name="SG_17_02" localSheetId="11">#REF!</definedName>
    <definedName name="SG_17_02" localSheetId="6">#REF!</definedName>
    <definedName name="SG_17_02">#REF!</definedName>
    <definedName name="SG_17_03" localSheetId="8">#REF!</definedName>
    <definedName name="SG_17_03" localSheetId="11">#REF!</definedName>
    <definedName name="SG_17_03" localSheetId="6">#REF!</definedName>
    <definedName name="SG_17_03">#REF!</definedName>
    <definedName name="SG_17_04" localSheetId="8">#REF!</definedName>
    <definedName name="SG_17_04" localSheetId="11">#REF!</definedName>
    <definedName name="SG_17_04" localSheetId="6">#REF!</definedName>
    <definedName name="SG_17_04">#REF!</definedName>
    <definedName name="SG_17_05" localSheetId="8">#REF!</definedName>
    <definedName name="SG_17_05" localSheetId="11">#REF!</definedName>
    <definedName name="SG_17_05" localSheetId="6">#REF!</definedName>
    <definedName name="SG_17_05">#REF!</definedName>
    <definedName name="SG_17_06" localSheetId="8">#REF!</definedName>
    <definedName name="SG_17_06" localSheetId="11">#REF!</definedName>
    <definedName name="SG_17_06" localSheetId="6">#REF!</definedName>
    <definedName name="SG_17_06">#REF!</definedName>
    <definedName name="SG_17_07" localSheetId="8">#REF!</definedName>
    <definedName name="SG_17_07" localSheetId="11">#REF!</definedName>
    <definedName name="SG_17_07" localSheetId="6">#REF!</definedName>
    <definedName name="SG_17_07">#REF!</definedName>
    <definedName name="SG_17_08" localSheetId="8">#REF!</definedName>
    <definedName name="SG_17_08" localSheetId="11">#REF!</definedName>
    <definedName name="SG_17_08" localSheetId="6">#REF!</definedName>
    <definedName name="SG_17_08">#REF!</definedName>
    <definedName name="SG_17_09" localSheetId="8">#REF!</definedName>
    <definedName name="SG_17_09" localSheetId="11">#REF!</definedName>
    <definedName name="SG_17_09" localSheetId="6">#REF!</definedName>
    <definedName name="SG_17_09">#REF!</definedName>
    <definedName name="SG_17_10" localSheetId="8">#REF!</definedName>
    <definedName name="SG_17_10" localSheetId="11">#REF!</definedName>
    <definedName name="SG_17_10" localSheetId="6">#REF!</definedName>
    <definedName name="SG_17_10">#REF!</definedName>
    <definedName name="SG_17_11" localSheetId="8">#REF!</definedName>
    <definedName name="SG_17_11" localSheetId="11">#REF!</definedName>
    <definedName name="SG_17_11" localSheetId="6">#REF!</definedName>
    <definedName name="SG_17_11">#REF!</definedName>
    <definedName name="SG_17_12" localSheetId="8">#REF!</definedName>
    <definedName name="SG_17_12" localSheetId="11">#REF!</definedName>
    <definedName name="SG_17_12" localSheetId="6">#REF!</definedName>
    <definedName name="SG_17_12">#REF!</definedName>
    <definedName name="SG_17_13" localSheetId="8">#REF!</definedName>
    <definedName name="SG_17_13" localSheetId="11">#REF!</definedName>
    <definedName name="SG_17_13" localSheetId="6">#REF!</definedName>
    <definedName name="SG_17_13">#REF!</definedName>
    <definedName name="SG_17_14" localSheetId="8">#REF!</definedName>
    <definedName name="SG_17_14" localSheetId="11">#REF!</definedName>
    <definedName name="SG_17_14" localSheetId="6">#REF!</definedName>
    <definedName name="SG_17_14">#REF!</definedName>
    <definedName name="SG_17_15" localSheetId="8">#REF!</definedName>
    <definedName name="SG_17_15" localSheetId="11">#REF!</definedName>
    <definedName name="SG_17_15" localSheetId="6">#REF!</definedName>
    <definedName name="SG_17_15">#REF!</definedName>
    <definedName name="SG_17_16" localSheetId="8">#REF!</definedName>
    <definedName name="SG_17_16" localSheetId="11">#REF!</definedName>
    <definedName name="SG_17_16" localSheetId="6">#REF!</definedName>
    <definedName name="SG_17_16">#REF!</definedName>
    <definedName name="SG_17_17" localSheetId="8">#REF!</definedName>
    <definedName name="SG_17_17" localSheetId="11">#REF!</definedName>
    <definedName name="SG_17_17" localSheetId="6">#REF!</definedName>
    <definedName name="SG_17_17">#REF!</definedName>
    <definedName name="SG_17_18" localSheetId="8">#REF!</definedName>
    <definedName name="SG_17_18" localSheetId="11">#REF!</definedName>
    <definedName name="SG_17_18" localSheetId="6">#REF!</definedName>
    <definedName name="SG_17_18">#REF!</definedName>
    <definedName name="SG_17_19" localSheetId="8">#REF!</definedName>
    <definedName name="SG_17_19" localSheetId="11">#REF!</definedName>
    <definedName name="SG_17_19" localSheetId="6">#REF!</definedName>
    <definedName name="SG_17_19">#REF!</definedName>
    <definedName name="SG_17_20" localSheetId="8">#REF!</definedName>
    <definedName name="SG_17_20" localSheetId="11">#REF!</definedName>
    <definedName name="SG_17_20" localSheetId="6">#REF!</definedName>
    <definedName name="SG_17_20">#REF!</definedName>
    <definedName name="SG_17_21" localSheetId="8">#REF!</definedName>
    <definedName name="SG_17_21" localSheetId="11">#REF!</definedName>
    <definedName name="SG_17_21" localSheetId="6">#REF!</definedName>
    <definedName name="SG_17_21">#REF!</definedName>
    <definedName name="SG_17_22" localSheetId="8">#REF!</definedName>
    <definedName name="SG_17_22" localSheetId="11">#REF!</definedName>
    <definedName name="SG_17_22" localSheetId="6">#REF!</definedName>
    <definedName name="SG_17_22">#REF!</definedName>
    <definedName name="SG_17_23" localSheetId="8">#REF!</definedName>
    <definedName name="SG_17_23" localSheetId="11">#REF!</definedName>
    <definedName name="SG_17_23" localSheetId="6">#REF!</definedName>
    <definedName name="SG_17_23">#REF!</definedName>
    <definedName name="SG_17_24" localSheetId="8">#REF!</definedName>
    <definedName name="SG_17_24" localSheetId="11">#REF!</definedName>
    <definedName name="SG_17_24" localSheetId="6">#REF!</definedName>
    <definedName name="SG_17_24">#REF!</definedName>
    <definedName name="SG_17_25" localSheetId="8">#REF!</definedName>
    <definedName name="SG_17_25" localSheetId="11">#REF!</definedName>
    <definedName name="SG_17_25" localSheetId="6">#REF!</definedName>
    <definedName name="SG_17_25">#REF!</definedName>
    <definedName name="SG_18_01" localSheetId="8">#REF!</definedName>
    <definedName name="SG_18_01" localSheetId="11">#REF!</definedName>
    <definedName name="SG_18_01" localSheetId="6">#REF!</definedName>
    <definedName name="SG_18_01">#REF!</definedName>
    <definedName name="SG_18_02" localSheetId="8">#REF!</definedName>
    <definedName name="SG_18_02" localSheetId="11">#REF!</definedName>
    <definedName name="SG_18_02" localSheetId="6">#REF!</definedName>
    <definedName name="SG_18_02">#REF!</definedName>
    <definedName name="SG_18_03" localSheetId="8">#REF!</definedName>
    <definedName name="SG_18_03" localSheetId="11">#REF!</definedName>
    <definedName name="SG_18_03" localSheetId="6">#REF!</definedName>
    <definedName name="SG_18_03">#REF!</definedName>
    <definedName name="SG_18_04" localSheetId="8">#REF!</definedName>
    <definedName name="SG_18_04" localSheetId="11">#REF!</definedName>
    <definedName name="SG_18_04" localSheetId="6">#REF!</definedName>
    <definedName name="SG_18_04">#REF!</definedName>
    <definedName name="SG_18_05" localSheetId="8">#REF!</definedName>
    <definedName name="SG_18_05" localSheetId="11">#REF!</definedName>
    <definedName name="SG_18_05" localSheetId="6">#REF!</definedName>
    <definedName name="SG_18_05">#REF!</definedName>
    <definedName name="SG_18_06" localSheetId="8">#REF!</definedName>
    <definedName name="SG_18_06" localSheetId="11">#REF!</definedName>
    <definedName name="SG_18_06" localSheetId="6">#REF!</definedName>
    <definedName name="SG_18_06">#REF!</definedName>
    <definedName name="SG_18_07" localSheetId="8">#REF!</definedName>
    <definedName name="SG_18_07" localSheetId="11">#REF!</definedName>
    <definedName name="SG_18_07" localSheetId="6">#REF!</definedName>
    <definedName name="SG_18_07">#REF!</definedName>
    <definedName name="SG_18_08" localSheetId="8">#REF!</definedName>
    <definedName name="SG_18_08" localSheetId="11">#REF!</definedName>
    <definedName name="SG_18_08" localSheetId="6">#REF!</definedName>
    <definedName name="SG_18_08">#REF!</definedName>
    <definedName name="SG_18_09" localSheetId="8">#REF!</definedName>
    <definedName name="SG_18_09" localSheetId="11">#REF!</definedName>
    <definedName name="SG_18_09" localSheetId="6">#REF!</definedName>
    <definedName name="SG_18_09">#REF!</definedName>
    <definedName name="SG_18_10" localSheetId="8">#REF!</definedName>
    <definedName name="SG_18_10" localSheetId="11">#REF!</definedName>
    <definedName name="SG_18_10" localSheetId="6">#REF!</definedName>
    <definedName name="SG_18_10">#REF!</definedName>
    <definedName name="SG_18_11" localSheetId="8">#REF!</definedName>
    <definedName name="SG_18_11" localSheetId="11">#REF!</definedName>
    <definedName name="SG_18_11" localSheetId="6">#REF!</definedName>
    <definedName name="SG_18_11">#REF!</definedName>
    <definedName name="SG_18_12" localSheetId="8">#REF!</definedName>
    <definedName name="SG_18_12" localSheetId="11">#REF!</definedName>
    <definedName name="SG_18_12" localSheetId="6">#REF!</definedName>
    <definedName name="SG_18_12">#REF!</definedName>
    <definedName name="SG_18_13" localSheetId="8">#REF!</definedName>
    <definedName name="SG_18_13" localSheetId="11">#REF!</definedName>
    <definedName name="SG_18_13" localSheetId="6">#REF!</definedName>
    <definedName name="SG_18_13">#REF!</definedName>
    <definedName name="SG_18_14" localSheetId="8">#REF!</definedName>
    <definedName name="SG_18_14" localSheetId="11">#REF!</definedName>
    <definedName name="SG_18_14" localSheetId="6">#REF!</definedName>
    <definedName name="SG_18_14">#REF!</definedName>
    <definedName name="SG_18_15" localSheetId="8">#REF!</definedName>
    <definedName name="SG_18_15" localSheetId="11">#REF!</definedName>
    <definedName name="SG_18_15" localSheetId="6">#REF!</definedName>
    <definedName name="SG_18_15">#REF!</definedName>
    <definedName name="SG_18_16" localSheetId="8">#REF!</definedName>
    <definedName name="SG_18_16" localSheetId="11">#REF!</definedName>
    <definedName name="SG_18_16" localSheetId="6">#REF!</definedName>
    <definedName name="SG_18_16">#REF!</definedName>
    <definedName name="SG_18_17" localSheetId="8">#REF!</definedName>
    <definedName name="SG_18_17" localSheetId="11">#REF!</definedName>
    <definedName name="SG_18_17" localSheetId="6">#REF!</definedName>
    <definedName name="SG_18_17">#REF!</definedName>
    <definedName name="SG_18_18" localSheetId="8">#REF!</definedName>
    <definedName name="SG_18_18" localSheetId="11">#REF!</definedName>
    <definedName name="SG_18_18" localSheetId="6">#REF!</definedName>
    <definedName name="SG_18_18">#REF!</definedName>
    <definedName name="SG_18_19" localSheetId="8">#REF!</definedName>
    <definedName name="SG_18_19" localSheetId="11">#REF!</definedName>
    <definedName name="SG_18_19" localSheetId="6">#REF!</definedName>
    <definedName name="SG_18_19">#REF!</definedName>
    <definedName name="SG_18_20" localSheetId="8">#REF!</definedName>
    <definedName name="SG_18_20" localSheetId="11">#REF!</definedName>
    <definedName name="SG_18_20" localSheetId="6">#REF!</definedName>
    <definedName name="SG_18_20">#REF!</definedName>
    <definedName name="SG_18_21" localSheetId="8">#REF!</definedName>
    <definedName name="SG_18_21" localSheetId="11">#REF!</definedName>
    <definedName name="SG_18_21" localSheetId="6">#REF!</definedName>
    <definedName name="SG_18_21">#REF!</definedName>
    <definedName name="SG_18_22" localSheetId="8">#REF!</definedName>
    <definedName name="SG_18_22" localSheetId="11">#REF!</definedName>
    <definedName name="SG_18_22" localSheetId="6">#REF!</definedName>
    <definedName name="SG_18_22">#REF!</definedName>
    <definedName name="SG_18_23" localSheetId="8">#REF!</definedName>
    <definedName name="SG_18_23" localSheetId="11">#REF!</definedName>
    <definedName name="SG_18_23" localSheetId="6">#REF!</definedName>
    <definedName name="SG_18_23">#REF!</definedName>
    <definedName name="SG_18_24" localSheetId="8">#REF!</definedName>
    <definedName name="SG_18_24" localSheetId="11">#REF!</definedName>
    <definedName name="SG_18_24" localSheetId="6">#REF!</definedName>
    <definedName name="SG_18_24">#REF!</definedName>
    <definedName name="SG_18_25" localSheetId="8">#REF!</definedName>
    <definedName name="SG_18_25" localSheetId="11">#REF!</definedName>
    <definedName name="SG_18_25" localSheetId="6">#REF!</definedName>
    <definedName name="SG_18_25">#REF!</definedName>
    <definedName name="SG_19_01" localSheetId="8">#REF!</definedName>
    <definedName name="SG_19_01" localSheetId="11">#REF!</definedName>
    <definedName name="SG_19_01" localSheetId="6">#REF!</definedName>
    <definedName name="SG_19_01">#REF!</definedName>
    <definedName name="SG_19_02" localSheetId="8">#REF!</definedName>
    <definedName name="SG_19_02" localSheetId="11">#REF!</definedName>
    <definedName name="SG_19_02" localSheetId="6">#REF!</definedName>
    <definedName name="SG_19_02">#REF!</definedName>
    <definedName name="SG_19_03" localSheetId="8">#REF!</definedName>
    <definedName name="SG_19_03" localSheetId="11">#REF!</definedName>
    <definedName name="SG_19_03" localSheetId="6">#REF!</definedName>
    <definedName name="SG_19_03">#REF!</definedName>
    <definedName name="SG_19_04" localSheetId="8">#REF!</definedName>
    <definedName name="SG_19_04" localSheetId="11">#REF!</definedName>
    <definedName name="SG_19_04" localSheetId="6">#REF!</definedName>
    <definedName name="SG_19_04">#REF!</definedName>
    <definedName name="SG_19_05" localSheetId="8">#REF!</definedName>
    <definedName name="SG_19_05" localSheetId="11">#REF!</definedName>
    <definedName name="SG_19_05" localSheetId="6">#REF!</definedName>
    <definedName name="SG_19_05">#REF!</definedName>
    <definedName name="SG_19_06" localSheetId="8">#REF!</definedName>
    <definedName name="SG_19_06" localSheetId="11">#REF!</definedName>
    <definedName name="SG_19_06" localSheetId="6">#REF!</definedName>
    <definedName name="SG_19_06">#REF!</definedName>
    <definedName name="SG_19_07" localSheetId="8">#REF!</definedName>
    <definedName name="SG_19_07" localSheetId="11">#REF!</definedName>
    <definedName name="SG_19_07" localSheetId="6">#REF!</definedName>
    <definedName name="SG_19_07">#REF!</definedName>
    <definedName name="SG_19_08" localSheetId="8">#REF!</definedName>
    <definedName name="SG_19_08" localSheetId="11">#REF!</definedName>
    <definedName name="SG_19_08" localSheetId="6">#REF!</definedName>
    <definedName name="SG_19_08">#REF!</definedName>
    <definedName name="SG_19_09" localSheetId="8">#REF!</definedName>
    <definedName name="SG_19_09" localSheetId="11">#REF!</definedName>
    <definedName name="SG_19_09" localSheetId="6">#REF!</definedName>
    <definedName name="SG_19_09">#REF!</definedName>
    <definedName name="SG_19_10" localSheetId="8">#REF!</definedName>
    <definedName name="SG_19_10" localSheetId="11">#REF!</definedName>
    <definedName name="SG_19_10" localSheetId="6">#REF!</definedName>
    <definedName name="SG_19_10">#REF!</definedName>
    <definedName name="SG_19_11" localSheetId="8">#REF!</definedName>
    <definedName name="SG_19_11" localSheetId="11">#REF!</definedName>
    <definedName name="SG_19_11" localSheetId="6">#REF!</definedName>
    <definedName name="SG_19_11">#REF!</definedName>
    <definedName name="SG_19_12" localSheetId="8">#REF!</definedName>
    <definedName name="SG_19_12" localSheetId="11">#REF!</definedName>
    <definedName name="SG_19_12" localSheetId="6">#REF!</definedName>
    <definedName name="SG_19_12">#REF!</definedName>
    <definedName name="SG_19_13" localSheetId="8">#REF!</definedName>
    <definedName name="SG_19_13" localSheetId="11">#REF!</definedName>
    <definedName name="SG_19_13" localSheetId="6">#REF!</definedName>
    <definedName name="SG_19_13">#REF!</definedName>
    <definedName name="SG_19_14" localSheetId="8">#REF!</definedName>
    <definedName name="SG_19_14" localSheetId="11">#REF!</definedName>
    <definedName name="SG_19_14" localSheetId="6">#REF!</definedName>
    <definedName name="SG_19_14">#REF!</definedName>
    <definedName name="SG_19_15" localSheetId="8">#REF!</definedName>
    <definedName name="SG_19_15" localSheetId="11">#REF!</definedName>
    <definedName name="SG_19_15" localSheetId="6">#REF!</definedName>
    <definedName name="SG_19_15">#REF!</definedName>
    <definedName name="SG_19_16" localSheetId="8">#REF!</definedName>
    <definedName name="SG_19_16" localSheetId="11">#REF!</definedName>
    <definedName name="SG_19_16" localSheetId="6">#REF!</definedName>
    <definedName name="SG_19_16">#REF!</definedName>
    <definedName name="SG_19_17" localSheetId="8">#REF!</definedName>
    <definedName name="SG_19_17" localSheetId="11">#REF!</definedName>
    <definedName name="SG_19_17" localSheetId="6">#REF!</definedName>
    <definedName name="SG_19_17">#REF!</definedName>
    <definedName name="SG_19_18" localSheetId="8">#REF!</definedName>
    <definedName name="SG_19_18" localSheetId="11">#REF!</definedName>
    <definedName name="SG_19_18" localSheetId="6">#REF!</definedName>
    <definedName name="SG_19_18">#REF!</definedName>
    <definedName name="SG_19_19" localSheetId="8">#REF!</definedName>
    <definedName name="SG_19_19" localSheetId="11">#REF!</definedName>
    <definedName name="SG_19_19" localSheetId="6">#REF!</definedName>
    <definedName name="SG_19_19">#REF!</definedName>
    <definedName name="SG_19_20" localSheetId="8">#REF!</definedName>
    <definedName name="SG_19_20" localSheetId="11">#REF!</definedName>
    <definedName name="SG_19_20" localSheetId="6">#REF!</definedName>
    <definedName name="SG_19_20">#REF!</definedName>
    <definedName name="SG_19_21" localSheetId="8">#REF!</definedName>
    <definedName name="SG_19_21" localSheetId="11">#REF!</definedName>
    <definedName name="SG_19_21" localSheetId="6">#REF!</definedName>
    <definedName name="SG_19_21">#REF!</definedName>
    <definedName name="SG_19_22" localSheetId="8">#REF!</definedName>
    <definedName name="SG_19_22" localSheetId="11">#REF!</definedName>
    <definedName name="SG_19_22" localSheetId="6">#REF!</definedName>
    <definedName name="SG_19_22">#REF!</definedName>
    <definedName name="SG_19_23" localSheetId="8">#REF!</definedName>
    <definedName name="SG_19_23" localSheetId="11">#REF!</definedName>
    <definedName name="SG_19_23" localSheetId="6">#REF!</definedName>
    <definedName name="SG_19_23">#REF!</definedName>
    <definedName name="SG_19_24" localSheetId="8">#REF!</definedName>
    <definedName name="SG_19_24" localSheetId="11">#REF!</definedName>
    <definedName name="SG_19_24" localSheetId="6">#REF!</definedName>
    <definedName name="SG_19_24">#REF!</definedName>
    <definedName name="SG_19_25" localSheetId="8">#REF!</definedName>
    <definedName name="SG_19_25" localSheetId="11">#REF!</definedName>
    <definedName name="SG_19_25" localSheetId="6">#REF!</definedName>
    <definedName name="SG_19_25">#REF!</definedName>
    <definedName name="SG_20_01" localSheetId="8">#REF!</definedName>
    <definedName name="SG_20_01" localSheetId="11">#REF!</definedName>
    <definedName name="SG_20_01" localSheetId="6">#REF!</definedName>
    <definedName name="SG_20_01">#REF!</definedName>
    <definedName name="SG_20_02" localSheetId="8">#REF!</definedName>
    <definedName name="SG_20_02" localSheetId="11">#REF!</definedName>
    <definedName name="SG_20_02" localSheetId="6">#REF!</definedName>
    <definedName name="SG_20_02">#REF!</definedName>
    <definedName name="SG_20_03" localSheetId="8">#REF!</definedName>
    <definedName name="SG_20_03" localSheetId="11">#REF!</definedName>
    <definedName name="SG_20_03" localSheetId="6">#REF!</definedName>
    <definedName name="SG_20_03">#REF!</definedName>
    <definedName name="SG_20_04" localSheetId="8">#REF!</definedName>
    <definedName name="SG_20_04" localSheetId="11">#REF!</definedName>
    <definedName name="SG_20_04" localSheetId="6">#REF!</definedName>
    <definedName name="SG_20_04">#REF!</definedName>
    <definedName name="SG_20_05" localSheetId="8">#REF!</definedName>
    <definedName name="SG_20_05" localSheetId="11">#REF!</definedName>
    <definedName name="SG_20_05" localSheetId="6">#REF!</definedName>
    <definedName name="SG_20_05">#REF!</definedName>
    <definedName name="SG_20_06" localSheetId="8">#REF!</definedName>
    <definedName name="SG_20_06" localSheetId="11">#REF!</definedName>
    <definedName name="SG_20_06" localSheetId="6">#REF!</definedName>
    <definedName name="SG_20_06">#REF!</definedName>
    <definedName name="SG_20_07" localSheetId="8">#REF!</definedName>
    <definedName name="SG_20_07" localSheetId="11">#REF!</definedName>
    <definedName name="SG_20_07" localSheetId="6">#REF!</definedName>
    <definedName name="SG_20_07">#REF!</definedName>
    <definedName name="SG_20_08" localSheetId="8">#REF!</definedName>
    <definedName name="SG_20_08" localSheetId="11">#REF!</definedName>
    <definedName name="SG_20_08" localSheetId="6">#REF!</definedName>
    <definedName name="SG_20_08">#REF!</definedName>
    <definedName name="SG_20_09" localSheetId="8">#REF!</definedName>
    <definedName name="SG_20_09" localSheetId="11">#REF!</definedName>
    <definedName name="SG_20_09" localSheetId="6">#REF!</definedName>
    <definedName name="SG_20_09">#REF!</definedName>
    <definedName name="SG_20_10" localSheetId="8">#REF!</definedName>
    <definedName name="SG_20_10" localSheetId="11">#REF!</definedName>
    <definedName name="SG_20_10" localSheetId="6">#REF!</definedName>
    <definedName name="SG_20_10">#REF!</definedName>
    <definedName name="SG_20_11" localSheetId="8">#REF!</definedName>
    <definedName name="SG_20_11" localSheetId="11">#REF!</definedName>
    <definedName name="SG_20_11" localSheetId="6">#REF!</definedName>
    <definedName name="SG_20_11">#REF!</definedName>
    <definedName name="SG_20_12" localSheetId="8">#REF!</definedName>
    <definedName name="SG_20_12" localSheetId="11">#REF!</definedName>
    <definedName name="SG_20_12" localSheetId="6">#REF!</definedName>
    <definedName name="SG_20_12">#REF!</definedName>
    <definedName name="SG_20_13" localSheetId="8">#REF!</definedName>
    <definedName name="SG_20_13" localSheetId="11">#REF!</definedName>
    <definedName name="SG_20_13" localSheetId="6">#REF!</definedName>
    <definedName name="SG_20_13">#REF!</definedName>
    <definedName name="SG_20_14" localSheetId="8">#REF!</definedName>
    <definedName name="SG_20_14" localSheetId="11">#REF!</definedName>
    <definedName name="SG_20_14" localSheetId="6">#REF!</definedName>
    <definedName name="SG_20_14">#REF!</definedName>
    <definedName name="SG_20_15" localSheetId="8">#REF!</definedName>
    <definedName name="SG_20_15" localSheetId="11">#REF!</definedName>
    <definedName name="SG_20_15" localSheetId="6">#REF!</definedName>
    <definedName name="SG_20_15">#REF!</definedName>
    <definedName name="SG_20_16" localSheetId="8">#REF!</definedName>
    <definedName name="SG_20_16" localSheetId="11">#REF!</definedName>
    <definedName name="SG_20_16" localSheetId="6">#REF!</definedName>
    <definedName name="SG_20_16">#REF!</definedName>
    <definedName name="SG_20_17" localSheetId="8">#REF!</definedName>
    <definedName name="SG_20_17" localSheetId="11">#REF!</definedName>
    <definedName name="SG_20_17" localSheetId="6">#REF!</definedName>
    <definedName name="SG_20_17">#REF!</definedName>
    <definedName name="SG_20_18" localSheetId="8">#REF!</definedName>
    <definedName name="SG_20_18" localSheetId="11">#REF!</definedName>
    <definedName name="SG_20_18" localSheetId="6">#REF!</definedName>
    <definedName name="SG_20_18">#REF!</definedName>
    <definedName name="SG_20_19" localSheetId="8">#REF!</definedName>
    <definedName name="SG_20_19" localSheetId="11">#REF!</definedName>
    <definedName name="SG_20_19" localSheetId="6">#REF!</definedName>
    <definedName name="SG_20_19">#REF!</definedName>
    <definedName name="SG_20_20" localSheetId="8">#REF!</definedName>
    <definedName name="SG_20_20" localSheetId="11">#REF!</definedName>
    <definedName name="SG_20_20" localSheetId="6">#REF!</definedName>
    <definedName name="SG_20_20">#REF!</definedName>
    <definedName name="SG_20_21" localSheetId="8">#REF!</definedName>
    <definedName name="SG_20_21" localSheetId="11">#REF!</definedName>
    <definedName name="SG_20_21" localSheetId="6">#REF!</definedName>
    <definedName name="SG_20_21">#REF!</definedName>
    <definedName name="SG_20_22" localSheetId="8">#REF!</definedName>
    <definedName name="SG_20_22" localSheetId="11">#REF!</definedName>
    <definedName name="SG_20_22" localSheetId="6">#REF!</definedName>
    <definedName name="SG_20_22">#REF!</definedName>
    <definedName name="SG_20_23" localSheetId="8">#REF!</definedName>
    <definedName name="SG_20_23" localSheetId="11">#REF!</definedName>
    <definedName name="SG_20_23" localSheetId="6">#REF!</definedName>
    <definedName name="SG_20_23">#REF!</definedName>
    <definedName name="SG_20_24" localSheetId="8">#REF!</definedName>
    <definedName name="SG_20_24" localSheetId="11">#REF!</definedName>
    <definedName name="SG_20_24" localSheetId="6">#REF!</definedName>
    <definedName name="SG_20_24">#REF!</definedName>
    <definedName name="SG_20_25" localSheetId="8">#REF!</definedName>
    <definedName name="SG_20_25" localSheetId="11">#REF!</definedName>
    <definedName name="SG_20_25" localSheetId="6">#REF!</definedName>
    <definedName name="SG_20_25">#REF!</definedName>
    <definedName name="SG_21_01" localSheetId="8">#REF!</definedName>
    <definedName name="SG_21_01" localSheetId="11">#REF!</definedName>
    <definedName name="SG_21_01" localSheetId="6">#REF!</definedName>
    <definedName name="SG_21_01">#REF!</definedName>
    <definedName name="SG_21_02" localSheetId="8">#REF!</definedName>
    <definedName name="SG_21_02" localSheetId="11">#REF!</definedName>
    <definedName name="SG_21_02" localSheetId="6">#REF!</definedName>
    <definedName name="SG_21_02">#REF!</definedName>
    <definedName name="SG_21_03" localSheetId="8">#REF!</definedName>
    <definedName name="SG_21_03" localSheetId="11">#REF!</definedName>
    <definedName name="SG_21_03" localSheetId="6">#REF!</definedName>
    <definedName name="SG_21_03">#REF!</definedName>
    <definedName name="SG_21_04" localSheetId="8">#REF!</definedName>
    <definedName name="SG_21_04" localSheetId="11">#REF!</definedName>
    <definedName name="SG_21_04" localSheetId="6">#REF!</definedName>
    <definedName name="SG_21_04">#REF!</definedName>
    <definedName name="SG_21_05" localSheetId="8">#REF!</definedName>
    <definedName name="SG_21_05" localSheetId="11">#REF!</definedName>
    <definedName name="SG_21_05" localSheetId="6">#REF!</definedName>
    <definedName name="SG_21_05">#REF!</definedName>
    <definedName name="SG_21_06" localSheetId="8">#REF!</definedName>
    <definedName name="SG_21_06" localSheetId="11">#REF!</definedName>
    <definedName name="SG_21_06" localSheetId="6">#REF!</definedName>
    <definedName name="SG_21_06">#REF!</definedName>
    <definedName name="SG_21_07" localSheetId="8">#REF!</definedName>
    <definedName name="SG_21_07" localSheetId="11">#REF!</definedName>
    <definedName name="SG_21_07" localSheetId="6">#REF!</definedName>
    <definedName name="SG_21_07">#REF!</definedName>
    <definedName name="SG_21_08" localSheetId="8">#REF!</definedName>
    <definedName name="SG_21_08" localSheetId="11">#REF!</definedName>
    <definedName name="SG_21_08" localSheetId="6">#REF!</definedName>
    <definedName name="SG_21_08">#REF!</definedName>
    <definedName name="SG_21_09" localSheetId="8">#REF!</definedName>
    <definedName name="SG_21_09" localSheetId="11">#REF!</definedName>
    <definedName name="SG_21_09" localSheetId="6">#REF!</definedName>
    <definedName name="SG_21_09">#REF!</definedName>
    <definedName name="SG_21_10" localSheetId="8">#REF!</definedName>
    <definedName name="SG_21_10" localSheetId="11">#REF!</definedName>
    <definedName name="SG_21_10" localSheetId="6">#REF!</definedName>
    <definedName name="SG_21_10">#REF!</definedName>
    <definedName name="SG_21_11" localSheetId="8">#REF!</definedName>
    <definedName name="SG_21_11" localSheetId="11">#REF!</definedName>
    <definedName name="SG_21_11" localSheetId="6">#REF!</definedName>
    <definedName name="SG_21_11">#REF!</definedName>
    <definedName name="SG_21_12" localSheetId="8">#REF!</definedName>
    <definedName name="SG_21_12" localSheetId="11">#REF!</definedName>
    <definedName name="SG_21_12" localSheetId="6">#REF!</definedName>
    <definedName name="SG_21_12">#REF!</definedName>
    <definedName name="SG_21_13" localSheetId="8">#REF!</definedName>
    <definedName name="SG_21_13" localSheetId="11">#REF!</definedName>
    <definedName name="SG_21_13" localSheetId="6">#REF!</definedName>
    <definedName name="SG_21_13">#REF!</definedName>
    <definedName name="SG_21_14" localSheetId="8">#REF!</definedName>
    <definedName name="SG_21_14" localSheetId="11">#REF!</definedName>
    <definedName name="SG_21_14" localSheetId="6">#REF!</definedName>
    <definedName name="SG_21_14">#REF!</definedName>
    <definedName name="SG_21_15" localSheetId="8">#REF!</definedName>
    <definedName name="SG_21_15" localSheetId="11">#REF!</definedName>
    <definedName name="SG_21_15" localSheetId="6">#REF!</definedName>
    <definedName name="SG_21_15">#REF!</definedName>
    <definedName name="SG_21_16" localSheetId="8">#REF!</definedName>
    <definedName name="SG_21_16" localSheetId="11">#REF!</definedName>
    <definedName name="SG_21_16" localSheetId="6">#REF!</definedName>
    <definedName name="SG_21_16">#REF!</definedName>
    <definedName name="SG_21_17" localSheetId="8">#REF!</definedName>
    <definedName name="SG_21_17" localSheetId="11">#REF!</definedName>
    <definedName name="SG_21_17" localSheetId="6">#REF!</definedName>
    <definedName name="SG_21_17">#REF!</definedName>
    <definedName name="SG_21_18" localSheetId="8">#REF!</definedName>
    <definedName name="SG_21_18" localSheetId="11">#REF!</definedName>
    <definedName name="SG_21_18" localSheetId="6">#REF!</definedName>
    <definedName name="SG_21_18">#REF!</definedName>
    <definedName name="SG_21_19" localSheetId="8">#REF!</definedName>
    <definedName name="SG_21_19" localSheetId="11">#REF!</definedName>
    <definedName name="SG_21_19" localSheetId="6">#REF!</definedName>
    <definedName name="SG_21_19">#REF!</definedName>
    <definedName name="SG_21_20" localSheetId="8">#REF!</definedName>
    <definedName name="SG_21_20" localSheetId="11">#REF!</definedName>
    <definedName name="SG_21_20" localSheetId="6">#REF!</definedName>
    <definedName name="SG_21_20">#REF!</definedName>
    <definedName name="SG_21_21" localSheetId="8">#REF!</definedName>
    <definedName name="SG_21_21" localSheetId="11">#REF!</definedName>
    <definedName name="SG_21_21" localSheetId="6">#REF!</definedName>
    <definedName name="SG_21_21">#REF!</definedName>
    <definedName name="SG_21_22" localSheetId="8">#REF!</definedName>
    <definedName name="SG_21_22" localSheetId="11">#REF!</definedName>
    <definedName name="SG_21_22" localSheetId="6">#REF!</definedName>
    <definedName name="SG_21_22">#REF!</definedName>
    <definedName name="SG_21_23" localSheetId="8">#REF!</definedName>
    <definedName name="SG_21_23" localSheetId="11">#REF!</definedName>
    <definedName name="SG_21_23" localSheetId="6">#REF!</definedName>
    <definedName name="SG_21_23">#REF!</definedName>
    <definedName name="SG_21_24" localSheetId="8">#REF!</definedName>
    <definedName name="SG_21_24" localSheetId="11">#REF!</definedName>
    <definedName name="SG_21_24" localSheetId="6">#REF!</definedName>
    <definedName name="SG_21_24">#REF!</definedName>
    <definedName name="SG_21_25" localSheetId="8">#REF!</definedName>
    <definedName name="SG_21_25" localSheetId="11">#REF!</definedName>
    <definedName name="SG_21_25" localSheetId="6">#REF!</definedName>
    <definedName name="SG_21_25">#REF!</definedName>
    <definedName name="SG_22_01" localSheetId="8">#REF!</definedName>
    <definedName name="SG_22_01" localSheetId="11">#REF!</definedName>
    <definedName name="SG_22_01" localSheetId="6">#REF!</definedName>
    <definedName name="SG_22_01">#REF!</definedName>
    <definedName name="SG_22_02" localSheetId="8">#REF!</definedName>
    <definedName name="SG_22_02" localSheetId="11">#REF!</definedName>
    <definedName name="SG_22_02" localSheetId="6">#REF!</definedName>
    <definedName name="SG_22_02">#REF!</definedName>
    <definedName name="SG_22_03" localSheetId="8">#REF!</definedName>
    <definedName name="SG_22_03" localSheetId="11">#REF!</definedName>
    <definedName name="SG_22_03" localSheetId="6">#REF!</definedName>
    <definedName name="SG_22_03">#REF!</definedName>
    <definedName name="SG_22_04" localSheetId="8">#REF!</definedName>
    <definedName name="SG_22_04" localSheetId="11">#REF!</definedName>
    <definedName name="SG_22_04" localSheetId="6">#REF!</definedName>
    <definedName name="SG_22_04">#REF!</definedName>
    <definedName name="SG_22_05" localSheetId="8">#REF!</definedName>
    <definedName name="SG_22_05" localSheetId="11">#REF!</definedName>
    <definedName name="SG_22_05" localSheetId="6">#REF!</definedName>
    <definedName name="SG_22_05">#REF!</definedName>
    <definedName name="SG_22_06" localSheetId="8">#REF!</definedName>
    <definedName name="SG_22_06" localSheetId="11">#REF!</definedName>
    <definedName name="SG_22_06" localSheetId="6">#REF!</definedName>
    <definedName name="SG_22_06">#REF!</definedName>
    <definedName name="SG_22_07" localSheetId="8">#REF!</definedName>
    <definedName name="SG_22_07" localSheetId="11">#REF!</definedName>
    <definedName name="SG_22_07" localSheetId="6">#REF!</definedName>
    <definedName name="SG_22_07">#REF!</definedName>
    <definedName name="SG_22_08" localSheetId="8">#REF!</definedName>
    <definedName name="SG_22_08" localSheetId="11">#REF!</definedName>
    <definedName name="SG_22_08" localSheetId="6">#REF!</definedName>
    <definedName name="SG_22_08">#REF!</definedName>
    <definedName name="SG_22_09" localSheetId="8">#REF!</definedName>
    <definedName name="SG_22_09" localSheetId="11">#REF!</definedName>
    <definedName name="SG_22_09" localSheetId="6">#REF!</definedName>
    <definedName name="SG_22_09">#REF!</definedName>
    <definedName name="SG_22_10" localSheetId="8">#REF!</definedName>
    <definedName name="SG_22_10" localSheetId="11">#REF!</definedName>
    <definedName name="SG_22_10" localSheetId="6">#REF!</definedName>
    <definedName name="SG_22_10">#REF!</definedName>
    <definedName name="SG_22_11" localSheetId="8">#REF!</definedName>
    <definedName name="SG_22_11" localSheetId="11">#REF!</definedName>
    <definedName name="SG_22_11" localSheetId="6">#REF!</definedName>
    <definedName name="SG_22_11">#REF!</definedName>
    <definedName name="SG_22_12" localSheetId="8">#REF!</definedName>
    <definedName name="SG_22_12" localSheetId="11">#REF!</definedName>
    <definedName name="SG_22_12" localSheetId="6">#REF!</definedName>
    <definedName name="SG_22_12">#REF!</definedName>
    <definedName name="SG_22_13" localSheetId="8">#REF!</definedName>
    <definedName name="SG_22_13" localSheetId="11">#REF!</definedName>
    <definedName name="SG_22_13" localSheetId="6">#REF!</definedName>
    <definedName name="SG_22_13">#REF!</definedName>
    <definedName name="SG_22_14" localSheetId="8">#REF!</definedName>
    <definedName name="SG_22_14" localSheetId="11">#REF!</definedName>
    <definedName name="SG_22_14" localSheetId="6">#REF!</definedName>
    <definedName name="SG_22_14">#REF!</definedName>
    <definedName name="SG_22_15" localSheetId="8">#REF!</definedName>
    <definedName name="SG_22_15" localSheetId="11">#REF!</definedName>
    <definedName name="SG_22_15" localSheetId="6">#REF!</definedName>
    <definedName name="SG_22_15">#REF!</definedName>
    <definedName name="SG_22_16" localSheetId="8">#REF!</definedName>
    <definedName name="SG_22_16" localSheetId="11">#REF!</definedName>
    <definedName name="SG_22_16" localSheetId="6">#REF!</definedName>
    <definedName name="SG_22_16">#REF!</definedName>
    <definedName name="SG_22_17" localSheetId="8">#REF!</definedName>
    <definedName name="SG_22_17" localSheetId="11">#REF!</definedName>
    <definedName name="SG_22_17" localSheetId="6">#REF!</definedName>
    <definedName name="SG_22_17">#REF!</definedName>
    <definedName name="SG_22_18" localSheetId="8">#REF!</definedName>
    <definedName name="SG_22_18" localSheetId="11">#REF!</definedName>
    <definedName name="SG_22_18" localSheetId="6">#REF!</definedName>
    <definedName name="SG_22_18">#REF!</definedName>
    <definedName name="SG_22_19" localSheetId="8">#REF!</definedName>
    <definedName name="SG_22_19" localSheetId="11">#REF!</definedName>
    <definedName name="SG_22_19" localSheetId="6">#REF!</definedName>
    <definedName name="SG_22_19">#REF!</definedName>
    <definedName name="SG_22_20" localSheetId="8">#REF!</definedName>
    <definedName name="SG_22_20" localSheetId="11">#REF!</definedName>
    <definedName name="SG_22_20" localSheetId="6">#REF!</definedName>
    <definedName name="SG_22_20">#REF!</definedName>
    <definedName name="SG_22_21" localSheetId="8">#REF!</definedName>
    <definedName name="SG_22_21" localSheetId="11">#REF!</definedName>
    <definedName name="SG_22_21" localSheetId="6">#REF!</definedName>
    <definedName name="SG_22_21">#REF!</definedName>
    <definedName name="SG_22_22" localSheetId="8">#REF!</definedName>
    <definedName name="SG_22_22" localSheetId="11">#REF!</definedName>
    <definedName name="SG_22_22" localSheetId="6">#REF!</definedName>
    <definedName name="SG_22_22">#REF!</definedName>
    <definedName name="SG_22_23" localSheetId="8">#REF!</definedName>
    <definedName name="SG_22_23" localSheetId="11">#REF!</definedName>
    <definedName name="SG_22_23" localSheetId="6">#REF!</definedName>
    <definedName name="SG_22_23">#REF!</definedName>
    <definedName name="SG_22_24" localSheetId="8">#REF!</definedName>
    <definedName name="SG_22_24" localSheetId="11">#REF!</definedName>
    <definedName name="SG_22_24" localSheetId="6">#REF!</definedName>
    <definedName name="SG_22_24">#REF!</definedName>
    <definedName name="SG_22_25" localSheetId="8">#REF!</definedName>
    <definedName name="SG_22_25" localSheetId="11">#REF!</definedName>
    <definedName name="SG_22_25" localSheetId="6">#REF!</definedName>
    <definedName name="SG_22_25">#REF!</definedName>
    <definedName name="SG_23_01" localSheetId="8">#REF!</definedName>
    <definedName name="SG_23_01" localSheetId="11">#REF!</definedName>
    <definedName name="SG_23_01" localSheetId="6">#REF!</definedName>
    <definedName name="SG_23_01">#REF!</definedName>
    <definedName name="SG_23_02" localSheetId="8">#REF!</definedName>
    <definedName name="SG_23_02" localSheetId="11">#REF!</definedName>
    <definedName name="SG_23_02" localSheetId="6">#REF!</definedName>
    <definedName name="SG_23_02">#REF!</definedName>
    <definedName name="SG_23_03" localSheetId="8">#REF!</definedName>
    <definedName name="SG_23_03" localSheetId="11">#REF!</definedName>
    <definedName name="SG_23_03" localSheetId="6">#REF!</definedName>
    <definedName name="SG_23_03">#REF!</definedName>
    <definedName name="SG_23_04" localSheetId="8">#REF!</definedName>
    <definedName name="SG_23_04" localSheetId="11">#REF!</definedName>
    <definedName name="SG_23_04" localSheetId="6">#REF!</definedName>
    <definedName name="SG_23_04">#REF!</definedName>
    <definedName name="SG_23_05" localSheetId="8">#REF!</definedName>
    <definedName name="SG_23_05" localSheetId="11">#REF!</definedName>
    <definedName name="SG_23_05" localSheetId="6">#REF!</definedName>
    <definedName name="SG_23_05">#REF!</definedName>
    <definedName name="SG_23_06" localSheetId="8">#REF!</definedName>
    <definedName name="SG_23_06" localSheetId="11">#REF!</definedName>
    <definedName name="SG_23_06" localSheetId="6">#REF!</definedName>
    <definedName name="SG_23_06">#REF!</definedName>
    <definedName name="SG_23_07" localSheetId="8">#REF!</definedName>
    <definedName name="SG_23_07" localSheetId="11">#REF!</definedName>
    <definedName name="SG_23_07" localSheetId="6">#REF!</definedName>
    <definedName name="SG_23_07">#REF!</definedName>
    <definedName name="SG_23_08" localSheetId="8">#REF!</definedName>
    <definedName name="SG_23_08" localSheetId="11">#REF!</definedName>
    <definedName name="SG_23_08" localSheetId="6">#REF!</definedName>
    <definedName name="SG_23_08">#REF!</definedName>
    <definedName name="SG_23_09" localSheetId="8">#REF!</definedName>
    <definedName name="SG_23_09" localSheetId="11">#REF!</definedName>
    <definedName name="SG_23_09" localSheetId="6">#REF!</definedName>
    <definedName name="SG_23_09">#REF!</definedName>
    <definedName name="SG_23_10" localSheetId="8">#REF!</definedName>
    <definedName name="SG_23_10" localSheetId="11">#REF!</definedName>
    <definedName name="SG_23_10" localSheetId="6">#REF!</definedName>
    <definedName name="SG_23_10">#REF!</definedName>
    <definedName name="SG_23_11" localSheetId="8">#REF!</definedName>
    <definedName name="SG_23_11" localSheetId="11">#REF!</definedName>
    <definedName name="SG_23_11" localSheetId="6">#REF!</definedName>
    <definedName name="SG_23_11">#REF!</definedName>
    <definedName name="SG_23_12" localSheetId="8">#REF!</definedName>
    <definedName name="SG_23_12" localSheetId="11">#REF!</definedName>
    <definedName name="SG_23_12" localSheetId="6">#REF!</definedName>
    <definedName name="SG_23_12">#REF!</definedName>
    <definedName name="SG_23_13" localSheetId="8">#REF!</definedName>
    <definedName name="SG_23_13" localSheetId="11">#REF!</definedName>
    <definedName name="SG_23_13" localSheetId="6">#REF!</definedName>
    <definedName name="SG_23_13">#REF!</definedName>
    <definedName name="SG_23_14" localSheetId="8">#REF!</definedName>
    <definedName name="SG_23_14" localSheetId="11">#REF!</definedName>
    <definedName name="SG_23_14" localSheetId="6">#REF!</definedName>
    <definedName name="SG_23_14">#REF!</definedName>
    <definedName name="SG_23_15" localSheetId="8">#REF!</definedName>
    <definedName name="SG_23_15" localSheetId="11">#REF!</definedName>
    <definedName name="SG_23_15" localSheetId="6">#REF!</definedName>
    <definedName name="SG_23_15">#REF!</definedName>
    <definedName name="SG_23_16" localSheetId="8">#REF!</definedName>
    <definedName name="SG_23_16" localSheetId="11">#REF!</definedName>
    <definedName name="SG_23_16" localSheetId="6">#REF!</definedName>
    <definedName name="SG_23_16">#REF!</definedName>
    <definedName name="SG_23_17" localSheetId="8">#REF!</definedName>
    <definedName name="SG_23_17" localSheetId="11">#REF!</definedName>
    <definedName name="SG_23_17" localSheetId="6">#REF!</definedName>
    <definedName name="SG_23_17">#REF!</definedName>
    <definedName name="SG_23_18" localSheetId="8">#REF!</definedName>
    <definedName name="SG_23_18" localSheetId="11">#REF!</definedName>
    <definedName name="SG_23_18" localSheetId="6">#REF!</definedName>
    <definedName name="SG_23_18">#REF!</definedName>
    <definedName name="SG_23_19" localSheetId="8">#REF!</definedName>
    <definedName name="SG_23_19" localSheetId="11">#REF!</definedName>
    <definedName name="SG_23_19" localSheetId="6">#REF!</definedName>
    <definedName name="SG_23_19">#REF!</definedName>
    <definedName name="SG_23_20" localSheetId="8">#REF!</definedName>
    <definedName name="SG_23_20" localSheetId="11">#REF!</definedName>
    <definedName name="SG_23_20" localSheetId="6">#REF!</definedName>
    <definedName name="SG_23_20">#REF!</definedName>
    <definedName name="SG_23_21" localSheetId="8">#REF!</definedName>
    <definedName name="SG_23_21" localSheetId="11">#REF!</definedName>
    <definedName name="SG_23_21" localSheetId="6">#REF!</definedName>
    <definedName name="SG_23_21">#REF!</definedName>
    <definedName name="SG_23_22" localSheetId="8">#REF!</definedName>
    <definedName name="SG_23_22" localSheetId="11">#REF!</definedName>
    <definedName name="SG_23_22" localSheetId="6">#REF!</definedName>
    <definedName name="SG_23_22">#REF!</definedName>
    <definedName name="SG_23_23" localSheetId="8">#REF!</definedName>
    <definedName name="SG_23_23" localSheetId="11">#REF!</definedName>
    <definedName name="SG_23_23" localSheetId="6">#REF!</definedName>
    <definedName name="SG_23_23">#REF!</definedName>
    <definedName name="SG_23_24" localSheetId="8">#REF!</definedName>
    <definedName name="SG_23_24" localSheetId="11">#REF!</definedName>
    <definedName name="SG_23_24" localSheetId="6">#REF!</definedName>
    <definedName name="SG_23_24">#REF!</definedName>
    <definedName name="SG_23_25" localSheetId="8">#REF!</definedName>
    <definedName name="SG_23_25" localSheetId="11">#REF!</definedName>
    <definedName name="SG_23_25" localSheetId="6">#REF!</definedName>
    <definedName name="SG_23_25">#REF!</definedName>
    <definedName name="SG_24_01" localSheetId="8">#REF!</definedName>
    <definedName name="SG_24_01" localSheetId="11">#REF!</definedName>
    <definedName name="SG_24_01" localSheetId="6">#REF!</definedName>
    <definedName name="SG_24_01">#REF!</definedName>
    <definedName name="SG_24_02" localSheetId="8">#REF!</definedName>
    <definedName name="SG_24_02" localSheetId="11">#REF!</definedName>
    <definedName name="SG_24_02" localSheetId="6">#REF!</definedName>
    <definedName name="SG_24_02">#REF!</definedName>
    <definedName name="SG_24_03" localSheetId="8">#REF!</definedName>
    <definedName name="SG_24_03" localSheetId="11">#REF!</definedName>
    <definedName name="SG_24_03" localSheetId="6">#REF!</definedName>
    <definedName name="SG_24_03">#REF!</definedName>
    <definedName name="SG_24_04" localSheetId="8">#REF!</definedName>
    <definedName name="SG_24_04" localSheetId="11">#REF!</definedName>
    <definedName name="SG_24_04" localSheetId="6">#REF!</definedName>
    <definedName name="SG_24_04">#REF!</definedName>
    <definedName name="SG_24_05" localSheetId="8">#REF!</definedName>
    <definedName name="SG_24_05" localSheetId="11">#REF!</definedName>
    <definedName name="SG_24_05" localSheetId="6">#REF!</definedName>
    <definedName name="SG_24_05">#REF!</definedName>
    <definedName name="SG_24_06" localSheetId="8">#REF!</definedName>
    <definedName name="SG_24_06" localSheetId="11">#REF!</definedName>
    <definedName name="SG_24_06" localSheetId="6">#REF!</definedName>
    <definedName name="SG_24_06">#REF!</definedName>
    <definedName name="SG_24_07" localSheetId="8">#REF!</definedName>
    <definedName name="SG_24_07" localSheetId="11">#REF!</definedName>
    <definedName name="SG_24_07" localSheetId="6">#REF!</definedName>
    <definedName name="SG_24_07">#REF!</definedName>
    <definedName name="SG_24_08" localSheetId="8">#REF!</definedName>
    <definedName name="SG_24_08" localSheetId="11">#REF!</definedName>
    <definedName name="SG_24_08" localSheetId="6">#REF!</definedName>
    <definedName name="SG_24_08">#REF!</definedName>
    <definedName name="SG_24_09" localSheetId="8">#REF!</definedName>
    <definedName name="SG_24_09" localSheetId="11">#REF!</definedName>
    <definedName name="SG_24_09" localSheetId="6">#REF!</definedName>
    <definedName name="SG_24_09">#REF!</definedName>
    <definedName name="SG_24_10" localSheetId="8">#REF!</definedName>
    <definedName name="SG_24_10" localSheetId="11">#REF!</definedName>
    <definedName name="SG_24_10" localSheetId="6">#REF!</definedName>
    <definedName name="SG_24_10">#REF!</definedName>
    <definedName name="SG_24_11" localSheetId="8">#REF!</definedName>
    <definedName name="SG_24_11" localSheetId="11">#REF!</definedName>
    <definedName name="SG_24_11" localSheetId="6">#REF!</definedName>
    <definedName name="SG_24_11">#REF!</definedName>
    <definedName name="SG_24_12" localSheetId="8">#REF!</definedName>
    <definedName name="SG_24_12" localSheetId="11">#REF!</definedName>
    <definedName name="SG_24_12" localSheetId="6">#REF!</definedName>
    <definedName name="SG_24_12">#REF!</definedName>
    <definedName name="SG_24_13" localSheetId="8">#REF!</definedName>
    <definedName name="SG_24_13" localSheetId="11">#REF!</definedName>
    <definedName name="SG_24_13" localSheetId="6">#REF!</definedName>
    <definedName name="SG_24_13">#REF!</definedName>
    <definedName name="SG_24_14" localSheetId="8">#REF!</definedName>
    <definedName name="SG_24_14" localSheetId="11">#REF!</definedName>
    <definedName name="SG_24_14" localSheetId="6">#REF!</definedName>
    <definedName name="SG_24_14">#REF!</definedName>
    <definedName name="SG_24_15" localSheetId="8">#REF!</definedName>
    <definedName name="SG_24_15" localSheetId="11">#REF!</definedName>
    <definedName name="SG_24_15" localSheetId="6">#REF!</definedName>
    <definedName name="SG_24_15">#REF!</definedName>
    <definedName name="SG_24_16" localSheetId="8">#REF!</definedName>
    <definedName name="SG_24_16" localSheetId="11">#REF!</definedName>
    <definedName name="SG_24_16" localSheetId="6">#REF!</definedName>
    <definedName name="SG_24_16">#REF!</definedName>
    <definedName name="SG_24_17" localSheetId="8">#REF!</definedName>
    <definedName name="SG_24_17" localSheetId="11">#REF!</definedName>
    <definedName name="SG_24_17" localSheetId="6">#REF!</definedName>
    <definedName name="SG_24_17">#REF!</definedName>
    <definedName name="SG_24_18" localSheetId="8">#REF!</definedName>
    <definedName name="SG_24_18" localSheetId="11">#REF!</definedName>
    <definedName name="SG_24_18" localSheetId="6">#REF!</definedName>
    <definedName name="SG_24_18">#REF!</definedName>
    <definedName name="SG_24_19" localSheetId="8">#REF!</definedName>
    <definedName name="SG_24_19" localSheetId="11">#REF!</definedName>
    <definedName name="SG_24_19" localSheetId="6">#REF!</definedName>
    <definedName name="SG_24_19">#REF!</definedName>
    <definedName name="SG_24_20" localSheetId="8">#REF!</definedName>
    <definedName name="SG_24_20" localSheetId="11">#REF!</definedName>
    <definedName name="SG_24_20" localSheetId="6">#REF!</definedName>
    <definedName name="SG_24_20">#REF!</definedName>
    <definedName name="SG_24_21" localSheetId="8">#REF!</definedName>
    <definedName name="SG_24_21" localSheetId="11">#REF!</definedName>
    <definedName name="SG_24_21" localSheetId="6">#REF!</definedName>
    <definedName name="SG_24_21">#REF!</definedName>
    <definedName name="SG_24_22" localSheetId="8">#REF!</definedName>
    <definedName name="SG_24_22" localSheetId="11">#REF!</definedName>
    <definedName name="SG_24_22" localSheetId="6">#REF!</definedName>
    <definedName name="SG_24_22">#REF!</definedName>
    <definedName name="SG_24_23" localSheetId="8">#REF!</definedName>
    <definedName name="SG_24_23" localSheetId="11">#REF!</definedName>
    <definedName name="SG_24_23" localSheetId="6">#REF!</definedName>
    <definedName name="SG_24_23">#REF!</definedName>
    <definedName name="SG_24_24" localSheetId="8">#REF!</definedName>
    <definedName name="SG_24_24" localSheetId="11">#REF!</definedName>
    <definedName name="SG_24_24" localSheetId="6">#REF!</definedName>
    <definedName name="SG_24_24">#REF!</definedName>
    <definedName name="SG_24_25" localSheetId="8">#REF!</definedName>
    <definedName name="SG_24_25" localSheetId="11">#REF!</definedName>
    <definedName name="SG_24_25" localSheetId="6">#REF!</definedName>
    <definedName name="SG_24_25">#REF!</definedName>
    <definedName name="SG_25_01" localSheetId="8">#REF!</definedName>
    <definedName name="SG_25_01" localSheetId="11">#REF!</definedName>
    <definedName name="SG_25_01" localSheetId="6">#REF!</definedName>
    <definedName name="SG_25_01">#REF!</definedName>
    <definedName name="SG_25_02" localSheetId="8">#REF!</definedName>
    <definedName name="SG_25_02" localSheetId="11">#REF!</definedName>
    <definedName name="SG_25_02" localSheetId="6">#REF!</definedName>
    <definedName name="SG_25_02">#REF!</definedName>
    <definedName name="SG_25_03" localSheetId="8">#REF!</definedName>
    <definedName name="SG_25_03" localSheetId="11">#REF!</definedName>
    <definedName name="SG_25_03" localSheetId="6">#REF!</definedName>
    <definedName name="SG_25_03">#REF!</definedName>
    <definedName name="SG_25_04" localSheetId="8">#REF!</definedName>
    <definedName name="SG_25_04" localSheetId="11">#REF!</definedName>
    <definedName name="SG_25_04" localSheetId="6">#REF!</definedName>
    <definedName name="SG_25_04">#REF!</definedName>
    <definedName name="SG_25_05" localSheetId="8">#REF!</definedName>
    <definedName name="SG_25_05" localSheetId="11">#REF!</definedName>
    <definedName name="SG_25_05" localSheetId="6">#REF!</definedName>
    <definedName name="SG_25_05">#REF!</definedName>
    <definedName name="SG_25_06" localSheetId="8">#REF!</definedName>
    <definedName name="SG_25_06" localSheetId="11">#REF!</definedName>
    <definedName name="SG_25_06" localSheetId="6">#REF!</definedName>
    <definedName name="SG_25_06">#REF!</definedName>
    <definedName name="SG_25_07" localSheetId="8">#REF!</definedName>
    <definedName name="SG_25_07" localSheetId="11">#REF!</definedName>
    <definedName name="SG_25_07" localSheetId="6">#REF!</definedName>
    <definedName name="SG_25_07">#REF!</definedName>
    <definedName name="SG_25_08" localSheetId="8">#REF!</definedName>
    <definedName name="SG_25_08" localSheetId="11">#REF!</definedName>
    <definedName name="SG_25_08" localSheetId="6">#REF!</definedName>
    <definedName name="SG_25_08">#REF!</definedName>
    <definedName name="SG_25_09" localSheetId="8">#REF!</definedName>
    <definedName name="SG_25_09" localSheetId="11">#REF!</definedName>
    <definedName name="SG_25_09" localSheetId="6">#REF!</definedName>
    <definedName name="SG_25_09">#REF!</definedName>
    <definedName name="SG_25_10" localSheetId="8">#REF!</definedName>
    <definedName name="SG_25_10" localSheetId="11">#REF!</definedName>
    <definedName name="SG_25_10" localSheetId="6">#REF!</definedName>
    <definedName name="SG_25_10">#REF!</definedName>
    <definedName name="SG_25_11" localSheetId="8">#REF!</definedName>
    <definedName name="SG_25_11" localSheetId="11">#REF!</definedName>
    <definedName name="SG_25_11" localSheetId="6">#REF!</definedName>
    <definedName name="SG_25_11">#REF!</definedName>
    <definedName name="SG_25_12" localSheetId="8">#REF!</definedName>
    <definedName name="SG_25_12" localSheetId="11">#REF!</definedName>
    <definedName name="SG_25_12" localSheetId="6">#REF!</definedName>
    <definedName name="SG_25_12">#REF!</definedName>
    <definedName name="SG_25_13" localSheetId="8">#REF!</definedName>
    <definedName name="SG_25_13" localSheetId="11">#REF!</definedName>
    <definedName name="SG_25_13" localSheetId="6">#REF!</definedName>
    <definedName name="SG_25_13">#REF!</definedName>
    <definedName name="SG_25_14" localSheetId="8">#REF!</definedName>
    <definedName name="SG_25_14" localSheetId="11">#REF!</definedName>
    <definedName name="SG_25_14" localSheetId="6">#REF!</definedName>
    <definedName name="SG_25_14">#REF!</definedName>
    <definedName name="SG_25_15" localSheetId="8">#REF!</definedName>
    <definedName name="SG_25_15" localSheetId="11">#REF!</definedName>
    <definedName name="SG_25_15" localSheetId="6">#REF!</definedName>
    <definedName name="SG_25_15">#REF!</definedName>
    <definedName name="SG_25_16" localSheetId="8">#REF!</definedName>
    <definedName name="SG_25_16" localSheetId="11">#REF!</definedName>
    <definedName name="SG_25_16" localSheetId="6">#REF!</definedName>
    <definedName name="SG_25_16">#REF!</definedName>
    <definedName name="SG_25_17" localSheetId="8">#REF!</definedName>
    <definedName name="SG_25_17" localSheetId="11">#REF!</definedName>
    <definedName name="SG_25_17" localSheetId="6">#REF!</definedName>
    <definedName name="SG_25_17">#REF!</definedName>
    <definedName name="SG_25_18" localSheetId="8">#REF!</definedName>
    <definedName name="SG_25_18" localSheetId="11">#REF!</definedName>
    <definedName name="SG_25_18" localSheetId="6">#REF!</definedName>
    <definedName name="SG_25_18">#REF!</definedName>
    <definedName name="SG_25_19" localSheetId="8">#REF!</definedName>
    <definedName name="SG_25_19" localSheetId="11">#REF!</definedName>
    <definedName name="SG_25_19" localSheetId="6">#REF!</definedName>
    <definedName name="SG_25_19">#REF!</definedName>
    <definedName name="SG_25_20" localSheetId="8">#REF!</definedName>
    <definedName name="SG_25_20" localSheetId="11">#REF!</definedName>
    <definedName name="SG_25_20" localSheetId="6">#REF!</definedName>
    <definedName name="SG_25_20">#REF!</definedName>
    <definedName name="SG_25_21" localSheetId="8">#REF!</definedName>
    <definedName name="SG_25_21" localSheetId="11">#REF!</definedName>
    <definedName name="SG_25_21" localSheetId="6">#REF!</definedName>
    <definedName name="SG_25_21">#REF!</definedName>
    <definedName name="SG_25_22" localSheetId="8">#REF!</definedName>
    <definedName name="SG_25_22" localSheetId="11">#REF!</definedName>
    <definedName name="SG_25_22" localSheetId="6">#REF!</definedName>
    <definedName name="SG_25_22">#REF!</definedName>
    <definedName name="SG_25_23" localSheetId="8">#REF!</definedName>
    <definedName name="SG_25_23" localSheetId="11">#REF!</definedName>
    <definedName name="SG_25_23" localSheetId="6">#REF!</definedName>
    <definedName name="SG_25_23">#REF!</definedName>
    <definedName name="SG_25_24" localSheetId="8">#REF!</definedName>
    <definedName name="SG_25_24" localSheetId="11">#REF!</definedName>
    <definedName name="SG_25_24" localSheetId="6">#REF!</definedName>
    <definedName name="SG_25_24">#REF!</definedName>
    <definedName name="SG_25_25" localSheetId="8">#REF!</definedName>
    <definedName name="SG_25_25" localSheetId="11">#REF!</definedName>
    <definedName name="SG_25_25" localSheetId="6">#REF!</definedName>
    <definedName name="SG_25_25">#REF!</definedName>
    <definedName name="SHARED_FORMULA_0" localSheetId="8">#REF!</definedName>
    <definedName name="SHARED_FORMULA_0" localSheetId="11">#REF!</definedName>
    <definedName name="SHARED_FORMULA_0" localSheetId="6">#REF!</definedName>
    <definedName name="SHARED_FORMULA_0">#REF!</definedName>
    <definedName name="SHARED_FORMULA_1" localSheetId="8">#REF!</definedName>
    <definedName name="SHARED_FORMULA_1" localSheetId="11">#REF!</definedName>
    <definedName name="SHARED_FORMULA_1" localSheetId="6">#REF!</definedName>
    <definedName name="SHARED_FORMULA_1">#REF!</definedName>
    <definedName name="SHARED_FORMULA_10" localSheetId="8">#REF!</definedName>
    <definedName name="SHARED_FORMULA_10" localSheetId="11">#REF!</definedName>
    <definedName name="SHARED_FORMULA_10" localSheetId="6">#REF!</definedName>
    <definedName name="SHARED_FORMULA_10">#REF!</definedName>
    <definedName name="SHARED_FORMULA_11" localSheetId="8">#REF!</definedName>
    <definedName name="SHARED_FORMULA_11" localSheetId="11">#REF!</definedName>
    <definedName name="SHARED_FORMULA_11" localSheetId="6">#REF!</definedName>
    <definedName name="SHARED_FORMULA_11">#REF!</definedName>
    <definedName name="SHARED_FORMULA_12" localSheetId="8">#REF!</definedName>
    <definedName name="SHARED_FORMULA_12" localSheetId="11">#REF!</definedName>
    <definedName name="SHARED_FORMULA_12" localSheetId="6">#REF!</definedName>
    <definedName name="SHARED_FORMULA_12">#REF!</definedName>
    <definedName name="SHARED_FORMULA_13" localSheetId="8">#REF!</definedName>
    <definedName name="SHARED_FORMULA_13" localSheetId="11">#REF!</definedName>
    <definedName name="SHARED_FORMULA_13" localSheetId="6">#REF!</definedName>
    <definedName name="SHARED_FORMULA_13">#REF!</definedName>
    <definedName name="SHARED_FORMULA_14" localSheetId="8">#REF!</definedName>
    <definedName name="SHARED_FORMULA_14" localSheetId="11">#REF!</definedName>
    <definedName name="SHARED_FORMULA_14" localSheetId="6">#REF!</definedName>
    <definedName name="SHARED_FORMULA_14">#REF!</definedName>
    <definedName name="SHARED_FORMULA_15" localSheetId="8">#REF!</definedName>
    <definedName name="SHARED_FORMULA_15" localSheetId="11">#REF!</definedName>
    <definedName name="SHARED_FORMULA_15" localSheetId="6">#REF!</definedName>
    <definedName name="SHARED_FORMULA_15">#REF!</definedName>
    <definedName name="SHARED_FORMULA_16" localSheetId="8">#REF!</definedName>
    <definedName name="SHARED_FORMULA_16" localSheetId="11">#REF!</definedName>
    <definedName name="SHARED_FORMULA_16" localSheetId="6">#REF!</definedName>
    <definedName name="SHARED_FORMULA_16">#REF!</definedName>
    <definedName name="SHARED_FORMULA_17" localSheetId="8">#REF!</definedName>
    <definedName name="SHARED_FORMULA_17" localSheetId="11">#REF!</definedName>
    <definedName name="SHARED_FORMULA_17" localSheetId="6">#REF!</definedName>
    <definedName name="SHARED_FORMULA_17">#REF!</definedName>
    <definedName name="SHARED_FORMULA_18" localSheetId="8">#REF!</definedName>
    <definedName name="SHARED_FORMULA_18" localSheetId="11">#REF!</definedName>
    <definedName name="SHARED_FORMULA_18" localSheetId="6">#REF!</definedName>
    <definedName name="SHARED_FORMULA_18">#REF!</definedName>
    <definedName name="SHARED_FORMULA_19" localSheetId="8">#REF!</definedName>
    <definedName name="SHARED_FORMULA_19" localSheetId="11">#REF!</definedName>
    <definedName name="SHARED_FORMULA_19" localSheetId="6">#REF!</definedName>
    <definedName name="SHARED_FORMULA_19">#REF!</definedName>
    <definedName name="SHARED_FORMULA_2" localSheetId="8">#REF!</definedName>
    <definedName name="SHARED_FORMULA_2" localSheetId="11">#REF!</definedName>
    <definedName name="SHARED_FORMULA_2" localSheetId="6">#REF!</definedName>
    <definedName name="SHARED_FORMULA_2">#REF!</definedName>
    <definedName name="SHARED_FORMULA_20" localSheetId="8">#REF!</definedName>
    <definedName name="SHARED_FORMULA_20" localSheetId="11">#REF!</definedName>
    <definedName name="SHARED_FORMULA_20" localSheetId="6">#REF!</definedName>
    <definedName name="SHARED_FORMULA_20">#REF!</definedName>
    <definedName name="SHARED_FORMULA_21" localSheetId="8">#REF!</definedName>
    <definedName name="SHARED_FORMULA_21" localSheetId="11">#REF!</definedName>
    <definedName name="SHARED_FORMULA_21" localSheetId="6">#REF!</definedName>
    <definedName name="SHARED_FORMULA_21">#REF!</definedName>
    <definedName name="SHARED_FORMULA_22" localSheetId="8">#REF!</definedName>
    <definedName name="SHARED_FORMULA_22" localSheetId="11">#REF!</definedName>
    <definedName name="SHARED_FORMULA_22" localSheetId="6">#REF!</definedName>
    <definedName name="SHARED_FORMULA_22">#REF!</definedName>
    <definedName name="SHARED_FORMULA_23" localSheetId="8">#REF!</definedName>
    <definedName name="SHARED_FORMULA_23" localSheetId="11">#REF!</definedName>
    <definedName name="SHARED_FORMULA_23" localSheetId="6">#REF!</definedName>
    <definedName name="SHARED_FORMULA_23">#REF!</definedName>
    <definedName name="SHARED_FORMULA_24" localSheetId="8">#REF!</definedName>
    <definedName name="SHARED_FORMULA_24" localSheetId="11">#REF!</definedName>
    <definedName name="SHARED_FORMULA_24" localSheetId="6">#REF!</definedName>
    <definedName name="SHARED_FORMULA_24">#REF!</definedName>
    <definedName name="SHARED_FORMULA_25" localSheetId="8">#REF!</definedName>
    <definedName name="SHARED_FORMULA_25" localSheetId="11">#REF!</definedName>
    <definedName name="SHARED_FORMULA_25" localSheetId="6">#REF!</definedName>
    <definedName name="SHARED_FORMULA_25">#REF!</definedName>
    <definedName name="SHARED_FORMULA_26" localSheetId="8">#REF!</definedName>
    <definedName name="SHARED_FORMULA_26" localSheetId="11">#REF!</definedName>
    <definedName name="SHARED_FORMULA_26" localSheetId="6">#REF!</definedName>
    <definedName name="SHARED_FORMULA_26">#REF!</definedName>
    <definedName name="SHARED_FORMULA_27" localSheetId="8">#REF!</definedName>
    <definedName name="SHARED_FORMULA_27" localSheetId="11">#REF!</definedName>
    <definedName name="SHARED_FORMULA_27" localSheetId="6">#REF!</definedName>
    <definedName name="SHARED_FORMULA_27">#REF!</definedName>
    <definedName name="SHARED_FORMULA_28" localSheetId="8">#REF!</definedName>
    <definedName name="SHARED_FORMULA_28" localSheetId="11">#REF!</definedName>
    <definedName name="SHARED_FORMULA_28" localSheetId="6">#REF!</definedName>
    <definedName name="SHARED_FORMULA_28">#REF!</definedName>
    <definedName name="SHARED_FORMULA_29" localSheetId="8">#REF!</definedName>
    <definedName name="SHARED_FORMULA_29" localSheetId="11">#REF!</definedName>
    <definedName name="SHARED_FORMULA_29" localSheetId="6">#REF!</definedName>
    <definedName name="SHARED_FORMULA_29">#REF!</definedName>
    <definedName name="SHARED_FORMULA_3" localSheetId="8">#REF!</definedName>
    <definedName name="SHARED_FORMULA_3" localSheetId="11">#REF!</definedName>
    <definedName name="SHARED_FORMULA_3" localSheetId="6">#REF!</definedName>
    <definedName name="SHARED_FORMULA_3">#REF!</definedName>
    <definedName name="SHARED_FORMULA_30" localSheetId="8">#REF!</definedName>
    <definedName name="SHARED_FORMULA_30" localSheetId="11">#REF!</definedName>
    <definedName name="SHARED_FORMULA_30" localSheetId="6">#REF!</definedName>
    <definedName name="SHARED_FORMULA_30">#REF!</definedName>
    <definedName name="SHARED_FORMULA_31" localSheetId="8">#REF!</definedName>
    <definedName name="SHARED_FORMULA_31" localSheetId="11">#REF!</definedName>
    <definedName name="SHARED_FORMULA_31" localSheetId="6">#REF!</definedName>
    <definedName name="SHARED_FORMULA_31">#REF!</definedName>
    <definedName name="SHARED_FORMULA_32" localSheetId="8">#REF!</definedName>
    <definedName name="SHARED_FORMULA_32" localSheetId="11">#REF!</definedName>
    <definedName name="SHARED_FORMULA_32" localSheetId="6">#REF!</definedName>
    <definedName name="SHARED_FORMULA_32">#REF!</definedName>
    <definedName name="SHARED_FORMULA_33" localSheetId="8">#REF!</definedName>
    <definedName name="SHARED_FORMULA_33" localSheetId="11">#REF!</definedName>
    <definedName name="SHARED_FORMULA_33" localSheetId="6">#REF!</definedName>
    <definedName name="SHARED_FORMULA_33">#REF!</definedName>
    <definedName name="SHARED_FORMULA_34" localSheetId="8">#REF!</definedName>
    <definedName name="SHARED_FORMULA_34" localSheetId="11">#REF!</definedName>
    <definedName name="SHARED_FORMULA_34" localSheetId="6">#REF!</definedName>
    <definedName name="SHARED_FORMULA_34">#REF!</definedName>
    <definedName name="SHARED_FORMULA_35" localSheetId="8">#REF!</definedName>
    <definedName name="SHARED_FORMULA_35" localSheetId="11">#REF!</definedName>
    <definedName name="SHARED_FORMULA_35" localSheetId="6">#REF!</definedName>
    <definedName name="SHARED_FORMULA_35">#REF!</definedName>
    <definedName name="SHARED_FORMULA_36" localSheetId="8">#REF!</definedName>
    <definedName name="SHARED_FORMULA_36" localSheetId="11">#REF!</definedName>
    <definedName name="SHARED_FORMULA_36" localSheetId="6">#REF!</definedName>
    <definedName name="SHARED_FORMULA_36">#REF!</definedName>
    <definedName name="SHARED_FORMULA_37" localSheetId="8">#REF!</definedName>
    <definedName name="SHARED_FORMULA_37" localSheetId="11">#REF!</definedName>
    <definedName name="SHARED_FORMULA_37" localSheetId="6">#REF!</definedName>
    <definedName name="SHARED_FORMULA_37">#REF!</definedName>
    <definedName name="SHARED_FORMULA_38" localSheetId="8">#REF!</definedName>
    <definedName name="SHARED_FORMULA_38" localSheetId="11">#REF!</definedName>
    <definedName name="SHARED_FORMULA_38" localSheetId="6">#REF!</definedName>
    <definedName name="SHARED_FORMULA_38">#REF!</definedName>
    <definedName name="SHARED_FORMULA_39" localSheetId="8">#REF!</definedName>
    <definedName name="SHARED_FORMULA_39" localSheetId="11">#REF!</definedName>
    <definedName name="SHARED_FORMULA_39" localSheetId="6">#REF!</definedName>
    <definedName name="SHARED_FORMULA_39">#REF!</definedName>
    <definedName name="SHARED_FORMULA_4" localSheetId="8">#REF!</definedName>
    <definedName name="SHARED_FORMULA_4" localSheetId="11">#REF!</definedName>
    <definedName name="SHARED_FORMULA_4" localSheetId="6">#REF!</definedName>
    <definedName name="SHARED_FORMULA_4">#REF!</definedName>
    <definedName name="SHARED_FORMULA_40" localSheetId="8">#REF!</definedName>
    <definedName name="SHARED_FORMULA_40" localSheetId="11">#REF!</definedName>
    <definedName name="SHARED_FORMULA_40" localSheetId="6">#REF!</definedName>
    <definedName name="SHARED_FORMULA_40">#REF!</definedName>
    <definedName name="SHARED_FORMULA_41" localSheetId="8">#REF!</definedName>
    <definedName name="SHARED_FORMULA_41" localSheetId="11">#REF!</definedName>
    <definedName name="SHARED_FORMULA_41" localSheetId="6">#REF!</definedName>
    <definedName name="SHARED_FORMULA_41">#REF!</definedName>
    <definedName name="SHARED_FORMULA_42" localSheetId="8">#REF!</definedName>
    <definedName name="SHARED_FORMULA_42" localSheetId="11">#REF!</definedName>
    <definedName name="SHARED_FORMULA_42" localSheetId="6">#REF!</definedName>
    <definedName name="SHARED_FORMULA_42">#REF!</definedName>
    <definedName name="SHARED_FORMULA_43" localSheetId="8">#REF!</definedName>
    <definedName name="SHARED_FORMULA_43" localSheetId="11">#REF!</definedName>
    <definedName name="SHARED_FORMULA_43" localSheetId="6">#REF!</definedName>
    <definedName name="SHARED_FORMULA_43">#REF!</definedName>
    <definedName name="SHARED_FORMULA_44" localSheetId="8">#REF!</definedName>
    <definedName name="SHARED_FORMULA_44" localSheetId="11">#REF!</definedName>
    <definedName name="SHARED_FORMULA_44" localSheetId="6">#REF!</definedName>
    <definedName name="SHARED_FORMULA_44">#REF!</definedName>
    <definedName name="SHARED_FORMULA_45" localSheetId="8">#REF!</definedName>
    <definedName name="SHARED_FORMULA_45" localSheetId="11">#REF!</definedName>
    <definedName name="SHARED_FORMULA_45" localSheetId="6">#REF!</definedName>
    <definedName name="SHARED_FORMULA_45">#REF!</definedName>
    <definedName name="SHARED_FORMULA_46" localSheetId="8">#REF!</definedName>
    <definedName name="SHARED_FORMULA_46" localSheetId="11">#REF!</definedName>
    <definedName name="SHARED_FORMULA_46" localSheetId="6">#REF!</definedName>
    <definedName name="SHARED_FORMULA_46">#REF!</definedName>
    <definedName name="SHARED_FORMULA_47" localSheetId="8">#REF!</definedName>
    <definedName name="SHARED_FORMULA_47" localSheetId="11">#REF!</definedName>
    <definedName name="SHARED_FORMULA_47" localSheetId="6">#REF!</definedName>
    <definedName name="SHARED_FORMULA_47">#REF!</definedName>
    <definedName name="SHARED_FORMULA_48" localSheetId="8">#REF!</definedName>
    <definedName name="SHARED_FORMULA_48" localSheetId="11">#REF!</definedName>
    <definedName name="SHARED_FORMULA_48" localSheetId="6">#REF!</definedName>
    <definedName name="SHARED_FORMULA_48">#REF!</definedName>
    <definedName name="SHARED_FORMULA_49" localSheetId="8">#REF!</definedName>
    <definedName name="SHARED_FORMULA_49" localSheetId="11">#REF!</definedName>
    <definedName name="SHARED_FORMULA_49" localSheetId="6">#REF!</definedName>
    <definedName name="SHARED_FORMULA_49">#REF!</definedName>
    <definedName name="SHARED_FORMULA_5" localSheetId="8">#REF!</definedName>
    <definedName name="SHARED_FORMULA_5" localSheetId="11">#REF!</definedName>
    <definedName name="SHARED_FORMULA_5" localSheetId="6">#REF!</definedName>
    <definedName name="SHARED_FORMULA_5">#REF!</definedName>
    <definedName name="SHARED_FORMULA_50" localSheetId="8">#REF!</definedName>
    <definedName name="SHARED_FORMULA_50" localSheetId="11">#REF!</definedName>
    <definedName name="SHARED_FORMULA_50" localSheetId="6">#REF!</definedName>
    <definedName name="SHARED_FORMULA_50">#REF!</definedName>
    <definedName name="SHARED_FORMULA_51" localSheetId="8">#REF!</definedName>
    <definedName name="SHARED_FORMULA_51" localSheetId="11">#REF!</definedName>
    <definedName name="SHARED_FORMULA_51" localSheetId="6">#REF!</definedName>
    <definedName name="SHARED_FORMULA_51">#REF!</definedName>
    <definedName name="SHARED_FORMULA_6" localSheetId="8">#REF!</definedName>
    <definedName name="SHARED_FORMULA_6" localSheetId="11">#REF!</definedName>
    <definedName name="SHARED_FORMULA_6" localSheetId="6">#REF!</definedName>
    <definedName name="SHARED_FORMULA_6">#REF!</definedName>
    <definedName name="SHARED_FORMULA_7" localSheetId="8">#REF!</definedName>
    <definedName name="SHARED_FORMULA_7" localSheetId="11">#REF!</definedName>
    <definedName name="SHARED_FORMULA_7" localSheetId="6">#REF!</definedName>
    <definedName name="SHARED_FORMULA_7">#REF!</definedName>
    <definedName name="SHARED_FORMULA_8" localSheetId="8">#REF!</definedName>
    <definedName name="SHARED_FORMULA_8" localSheetId="11">#REF!</definedName>
    <definedName name="SHARED_FORMULA_8" localSheetId="6">#REF!</definedName>
    <definedName name="SHARED_FORMULA_8">#REF!</definedName>
    <definedName name="SHARED_FORMULA_9" localSheetId="8">#REF!</definedName>
    <definedName name="SHARED_FORMULA_9" localSheetId="11">#REF!</definedName>
    <definedName name="SHARED_FORMULA_9" localSheetId="6">#REF!</definedName>
    <definedName name="SHARED_FORMULA_9">#REF!</definedName>
    <definedName name="SIN" localSheetId="10">{#N/A,#N/A,FALSE,"Planilha";#N/A,#N/A,FALSE,"Resumo";#N/A,#N/A,FALSE,"Fisico";#N/A,#N/A,FALSE,"Financeiro";#N/A,#N/A,FALSE,"Financeiro"}</definedName>
    <definedName name="SIN" localSheetId="8">{#N/A,#N/A,FALSE,"Planilha";#N/A,#N/A,FALSE,"Resumo";#N/A,#N/A,FALSE,"Fisico";#N/A,#N/A,FALSE,"Financeiro";#N/A,#N/A,FALSE,"Financeiro"}</definedName>
    <definedName name="SIN" localSheetId="11">{#N/A,#N/A,FALSE,"Planilha";#N/A,#N/A,FALSE,"Resumo";#N/A,#N/A,FALSE,"Fisico";#N/A,#N/A,FALSE,"Financeiro";#N/A,#N/A,FALSE,"Financeiro"}</definedName>
    <definedName name="SIN" localSheetId="9">{#N/A,#N/A,FALSE,"Planilha";#N/A,#N/A,FALSE,"Resumo";#N/A,#N/A,FALSE,"Fisico";#N/A,#N/A,FALSE,"Financeiro";#N/A,#N/A,FALSE,"Financeiro"}</definedName>
    <definedName name="SIN" localSheetId="6">{#N/A,#N/A,FALSE,"Planilha";#N/A,#N/A,FALSE,"Resumo";#N/A,#N/A,FALSE,"Fisico";#N/A,#N/A,FALSE,"Financeiro";#N/A,#N/A,FALSE,"Financeiro"}</definedName>
    <definedName name="SIN">{#N/A,#N/A,FALSE,"Planilha";#N/A,#N/A,FALSE,"Resumo";#N/A,#N/A,FALSE,"Fisico";#N/A,#N/A,FALSE,"Financeiro";#N/A,#N/A,FALSE,"Financeiro"}</definedName>
    <definedName name="SINA" localSheetId="10">{#N/A,#N/A,FALSE,"Planilha";#N/A,#N/A,FALSE,"Resumo";#N/A,#N/A,FALSE,"Fisico";#N/A,#N/A,FALSE,"Financeiro";#N/A,#N/A,FALSE,"Financeiro"}</definedName>
    <definedName name="SINA" localSheetId="8">{#N/A,#N/A,FALSE,"Planilha";#N/A,#N/A,FALSE,"Resumo";#N/A,#N/A,FALSE,"Fisico";#N/A,#N/A,FALSE,"Financeiro";#N/A,#N/A,FALSE,"Financeiro"}</definedName>
    <definedName name="SINA" localSheetId="11">{#N/A,#N/A,FALSE,"Planilha";#N/A,#N/A,FALSE,"Resumo";#N/A,#N/A,FALSE,"Fisico";#N/A,#N/A,FALSE,"Financeiro";#N/A,#N/A,FALSE,"Financeiro"}</definedName>
    <definedName name="SINA" localSheetId="9">{#N/A,#N/A,FALSE,"Planilha";#N/A,#N/A,FALSE,"Resumo";#N/A,#N/A,FALSE,"Fisico";#N/A,#N/A,FALSE,"Financeiro";#N/A,#N/A,FALSE,"Financeiro"}</definedName>
    <definedName name="SINA" localSheetId="6">{#N/A,#N/A,FALSE,"Planilha";#N/A,#N/A,FALSE,"Resumo";#N/A,#N/A,FALSE,"Fisico";#N/A,#N/A,FALSE,"Financeiro";#N/A,#N/A,FALSE,"Financeiro"}</definedName>
    <definedName name="SINA">{#N/A,#N/A,FALSE,"Planilha";#N/A,#N/A,FALSE,"Resumo";#N/A,#N/A,FALSE,"Fisico";#N/A,#N/A,FALSE,"Financeiro";#N/A,#N/A,FALSE,"Financeiro"}</definedName>
    <definedName name="SINAL" localSheetId="8">#REF!</definedName>
    <definedName name="SINAL" localSheetId="11">#REF!</definedName>
    <definedName name="SINAL" localSheetId="6">#REF!</definedName>
    <definedName name="SINAL">#REF!</definedName>
    <definedName name="Sinapi" localSheetId="8">#REF!</definedName>
    <definedName name="Sinapi" localSheetId="11">#REF!</definedName>
    <definedName name="Sinapi" localSheetId="6">#REF!</definedName>
    <definedName name="Sinapi">#REF!</definedName>
    <definedName name="SINAPI_AC" localSheetId="10" hidden="1">#REF!</definedName>
    <definedName name="SINAPI_AC" localSheetId="8" hidden="1">#REF!</definedName>
    <definedName name="SINAPI_AC" localSheetId="11">#REF!</definedName>
    <definedName name="SINAPI_AC" localSheetId="9">#REF!</definedName>
    <definedName name="SINAPI_AC" localSheetId="6">#REF!</definedName>
    <definedName name="SINAPI_AC" hidden="1">#REF!</definedName>
    <definedName name="SJ" localSheetId="8">#REF!</definedName>
    <definedName name="SJ" localSheetId="11">#REF!</definedName>
    <definedName name="SJ" localSheetId="6">#REF!</definedName>
    <definedName name="SJ">#REF!</definedName>
    <definedName name="SM" localSheetId="8">#REF!</definedName>
    <definedName name="SM" localSheetId="11">#REF!</definedName>
    <definedName name="SM" localSheetId="6">#REF!</definedName>
    <definedName name="SM">#REF!</definedName>
    <definedName name="SMW" localSheetId="8">#REF!</definedName>
    <definedName name="SMW" localSheetId="11">#REF!</definedName>
    <definedName name="SMW" localSheetId="6">#REF!</definedName>
    <definedName name="SMW">#REF!</definedName>
    <definedName name="SMWA" localSheetId="8">#REF!</definedName>
    <definedName name="SMWA" localSheetId="11">#REF!</definedName>
    <definedName name="SMWA" localSheetId="6">#REF!</definedName>
    <definedName name="SMWA">#REF!</definedName>
    <definedName name="SOLUM" localSheetId="8">#REF!</definedName>
    <definedName name="SOLUM" localSheetId="11">#REF!</definedName>
    <definedName name="SOLUM" localSheetId="6">#REF!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 localSheetId="8">#REF!</definedName>
    <definedName name="SOMA1" localSheetId="11">#REF!</definedName>
    <definedName name="SOMA1" localSheetId="6">#REF!</definedName>
    <definedName name="SOMA1">#REF!</definedName>
    <definedName name="SOMA1_13" localSheetId="8">#REF!</definedName>
    <definedName name="SOMA1_13" localSheetId="11">#REF!</definedName>
    <definedName name="SOMA1_13" localSheetId="6">#REF!</definedName>
    <definedName name="SOMA1_13">#REF!</definedName>
    <definedName name="SOMA1_14" localSheetId="8">#REF!</definedName>
    <definedName name="SOMA1_14" localSheetId="11">#REF!</definedName>
    <definedName name="SOMA1_14" localSheetId="6">#REF!</definedName>
    <definedName name="SOMA1_14">#REF!</definedName>
    <definedName name="SOMA2" localSheetId="8">#REF!</definedName>
    <definedName name="SOMA2" localSheetId="11">#REF!</definedName>
    <definedName name="SOMA2" localSheetId="6">#REF!</definedName>
    <definedName name="SOMA2">#REF!</definedName>
    <definedName name="SOMA2_13" localSheetId="8">#REF!</definedName>
    <definedName name="SOMA2_13" localSheetId="11">#REF!</definedName>
    <definedName name="SOMA2_13" localSheetId="6">#REF!</definedName>
    <definedName name="SOMA2_13">#REF!</definedName>
    <definedName name="SOMA2_14" localSheetId="8">#REF!</definedName>
    <definedName name="SOMA2_14" localSheetId="11">#REF!</definedName>
    <definedName name="SOMA2_14" localSheetId="6">#REF!</definedName>
    <definedName name="SOMA2_14">#REF!</definedName>
    <definedName name="SOMA3" localSheetId="8">#REF!</definedName>
    <definedName name="SOMA3" localSheetId="11">#REF!</definedName>
    <definedName name="SOMA3" localSheetId="6">#REF!</definedName>
    <definedName name="SOMA3">#REF!</definedName>
    <definedName name="SOMA3_13" localSheetId="8">#REF!</definedName>
    <definedName name="SOMA3_13" localSheetId="11">#REF!</definedName>
    <definedName name="SOMA3_13" localSheetId="6">#REF!</definedName>
    <definedName name="SOMA3_13">#REF!</definedName>
    <definedName name="SOMA3_14" localSheetId="8">#REF!</definedName>
    <definedName name="SOMA3_14" localSheetId="11">#REF!</definedName>
    <definedName name="SOMA3_14" localSheetId="6">#REF!</definedName>
    <definedName name="SOMA3_14">#REF!</definedName>
    <definedName name="SOMA4" localSheetId="8">#REF!</definedName>
    <definedName name="SOMA4" localSheetId="11">#REF!</definedName>
    <definedName name="SOMA4" localSheetId="6">#REF!</definedName>
    <definedName name="SOMA4">#REF!</definedName>
    <definedName name="SOMA4_13" localSheetId="8">#REF!</definedName>
    <definedName name="SOMA4_13" localSheetId="11">#REF!</definedName>
    <definedName name="SOMA4_13" localSheetId="6">#REF!</definedName>
    <definedName name="SOMA4_13">#REF!</definedName>
    <definedName name="SOMA4_14" localSheetId="8">#REF!</definedName>
    <definedName name="SOMA4_14" localSheetId="11">#REF!</definedName>
    <definedName name="SOMA4_14" localSheetId="6">#REF!</definedName>
    <definedName name="SOMA4_14">#REF!</definedName>
    <definedName name="SOMA5" localSheetId="8">#REF!</definedName>
    <definedName name="SOMA5" localSheetId="11">#REF!</definedName>
    <definedName name="SOMA5" localSheetId="6">#REF!</definedName>
    <definedName name="SOMA5">#REF!</definedName>
    <definedName name="SOMA5_13" localSheetId="8">#REF!</definedName>
    <definedName name="SOMA5_13" localSheetId="11">#REF!</definedName>
    <definedName name="SOMA5_13" localSheetId="6">#REF!</definedName>
    <definedName name="SOMA5_13">#REF!</definedName>
    <definedName name="SOMA5_14" localSheetId="8">#REF!</definedName>
    <definedName name="SOMA5_14" localSheetId="11">#REF!</definedName>
    <definedName name="SOMA5_14" localSheetId="6">#REF!</definedName>
    <definedName name="SOMA5_14">#REF!</definedName>
    <definedName name="SomaAgrup" localSheetId="8" hidden="1">SUMIF(OFFSET(#REF!,1,0,#REF!),"S",OFFSET(#REF!,1,0,#REF!))</definedName>
    <definedName name="SomaAgrup" hidden="1">SUMIF(OFFSET(#REF!,1,0,#REF!),"S",OFFSET(#REF!,1,0,#REF!))</definedName>
    <definedName name="SomaAgrupBM" localSheetId="8" hidden="1">SUMIF(OFFSET(#REF!,1,0,#REF!),"S",OFFSET(#REF!,1,0,#REF!))</definedName>
    <definedName name="SomaAgrupBM" hidden="1">SUMIF(OFFSET(#REF!,1,0,#REF!),"S",OFFSET(#REF!,1,0,#REF!))</definedName>
    <definedName name="SomaMedAtual" localSheetId="8">#REF!</definedName>
    <definedName name="SomaMedAtual" localSheetId="11">#REF!</definedName>
    <definedName name="SomaMedAtual" localSheetId="6">#REF!</definedName>
    <definedName name="SomaMedAtual">#REF!</definedName>
    <definedName name="SomaTotal" localSheetId="8">#REF!</definedName>
    <definedName name="SomaTotal" localSheetId="11">#REF!</definedName>
    <definedName name="SomaTotal" localSheetId="6">#REF!</definedName>
    <definedName name="SomaTotal">#REF!</definedName>
    <definedName name="sort" localSheetId="8">#REF!</definedName>
    <definedName name="sort" localSheetId="11">#REF!</definedName>
    <definedName name="sort" localSheetId="6">#REF!</definedName>
    <definedName name="sort">#REF!</definedName>
    <definedName name="souza" localSheetId="8">#REF!</definedName>
    <definedName name="souza" localSheetId="11">#REF!</definedName>
    <definedName name="souza" localSheetId="6">#REF!</definedName>
    <definedName name="souza">#REF!</definedName>
    <definedName name="SR" localSheetId="8">OFFSET(#REF!,1,,COUNTA(#REF!),COUNTA(#REF!))</definedName>
    <definedName name="SR" localSheetId="11">OFFSET(#REF!,1,,COUNTA(#REF!),COUNTA(#REF!))</definedName>
    <definedName name="SR" localSheetId="6">OFFSET(#REF!,1,,COUNTA(#REF!),COUNTA(#REF!))</definedName>
    <definedName name="SR">OFFSET(#REF!,1,,COUNTA(#REF!),COUNTA(#REF!))</definedName>
    <definedName name="SRV" localSheetId="8">#REF!</definedName>
    <definedName name="SRV" localSheetId="11">#REF!</definedName>
    <definedName name="SRV" localSheetId="6">#REF!</definedName>
    <definedName name="SRV">#REF!</definedName>
    <definedName name="ss" localSheetId="10" hidden="1">{#N/A,#N/A,FALSE,"Cronograma";#N/A,#N/A,FALSE,"Cronogr. 2"}</definedName>
    <definedName name="ss" localSheetId="8" hidden="1">{#N/A,#N/A,FALSE,"Cronograma";#N/A,#N/A,FALSE,"Cronogr. 2"}</definedName>
    <definedName name="ss" localSheetId="11" hidden="1">{#N/A,#N/A,FALSE,"Cronograma";#N/A,#N/A,FALSE,"Cronogr. 2"}</definedName>
    <definedName name="ss" localSheetId="9">{#N/A,#N/A,FALSE,"Cronograma";#N/A,#N/A,FALSE,"Cronogr. 2"}</definedName>
    <definedName name="ss" localSheetId="6">{#N/A,#N/A,FALSE,"Cronograma";#N/A,#N/A,FALSE,"Cronogr. 2"}</definedName>
    <definedName name="ss" hidden="1">{#N/A,#N/A,FALSE,"Cronograma";#N/A,#N/A,FALSE,"Cronogr. 2"}</definedName>
    <definedName name="sssa" localSheetId="8">#REF!</definedName>
    <definedName name="sssa" localSheetId="11">#REF!</definedName>
    <definedName name="sssa" localSheetId="6">#REF!</definedName>
    <definedName name="sssa">#REF!</definedName>
    <definedName name="sssd" localSheetId="8">#REF!</definedName>
    <definedName name="sssd" localSheetId="11">#REF!</definedName>
    <definedName name="sssd" localSheetId="6">#REF!</definedName>
    <definedName name="sssd">#REF!</definedName>
    <definedName name="ssss" localSheetId="8">#REF!</definedName>
    <definedName name="ssss" localSheetId="11">#REF!</definedName>
    <definedName name="ssss" localSheetId="6">#REF!</definedName>
    <definedName name="ssss">#REF!</definedName>
    <definedName name="ssssa" localSheetId="8">#REF!</definedName>
    <definedName name="ssssa" localSheetId="11">#REF!</definedName>
    <definedName name="ssssa" localSheetId="6">#REF!</definedName>
    <definedName name="ssssa">#REF!</definedName>
    <definedName name="SSSSSSSSSSS" localSheetId="8">#REF!</definedName>
    <definedName name="SSSSSSSSSSS" localSheetId="11">#REF!</definedName>
    <definedName name="SSSSSSSSSSS" localSheetId="6">#REF!</definedName>
    <definedName name="SSSSSSSSSSS">#REF!</definedName>
    <definedName name="sssssssssssssssssssss" localSheetId="8">#REF!</definedName>
    <definedName name="sssssssssssssssssssss" localSheetId="11">#REF!</definedName>
    <definedName name="sssssssssssssssssssss" localSheetId="6">#REF!</definedName>
    <definedName name="sssssssssssssssssssss">#REF!</definedName>
    <definedName name="ST" localSheetId="8">#REF!</definedName>
    <definedName name="ST" localSheetId="11">#REF!</definedName>
    <definedName name="ST" localSheetId="6">#REF!</definedName>
    <definedName name="ST">#REF!</definedName>
    <definedName name="STR" localSheetId="8">#REF!</definedName>
    <definedName name="STR" localSheetId="11">#REF!</definedName>
    <definedName name="STR" localSheetId="6">#REF!</definedName>
    <definedName name="STR">#REF!</definedName>
    <definedName name="SUB" localSheetId="8">#REF!</definedName>
    <definedName name="SUB" localSheetId="11">#REF!</definedName>
    <definedName name="SUB" localSheetId="6">#REF!</definedName>
    <definedName name="SUB">#REF!</definedName>
    <definedName name="Sub__trecho" localSheetId="8">#REF!</definedName>
    <definedName name="Sub__trecho" localSheetId="11">#REF!</definedName>
    <definedName name="Sub__trecho" localSheetId="6">#REF!</definedName>
    <definedName name="Sub__trecho">#REF!</definedName>
    <definedName name="SUB_TRECHO" localSheetId="8">#REF!</definedName>
    <definedName name="SUB_TRECHO" localSheetId="11">#REF!</definedName>
    <definedName name="SUB_TRECHO" localSheetId="6">#REF!</definedName>
    <definedName name="SUB_TRECHO">#REF!</definedName>
    <definedName name="Subestação" localSheetId="8">#REF!</definedName>
    <definedName name="Subestação" localSheetId="11">#REF!</definedName>
    <definedName name="Subestação" localSheetId="6">#REF!</definedName>
    <definedName name="Subestação">#REF!</definedName>
    <definedName name="SUBT" localSheetId="8">#REF!</definedName>
    <definedName name="SUBT" localSheetId="11">#REF!</definedName>
    <definedName name="SUBT" localSheetId="6">#REF!</definedName>
    <definedName name="SUBT">#REF!</definedName>
    <definedName name="SUBTO" localSheetId="8">#REF!</definedName>
    <definedName name="SUBTO" localSheetId="11">#REF!</definedName>
    <definedName name="SUBTO" localSheetId="6">#REF!</definedName>
    <definedName name="SUBTO">#REF!</definedName>
    <definedName name="SUBTOT" localSheetId="8">#REF!</definedName>
    <definedName name="SUBTOT" localSheetId="11">#REF!</definedName>
    <definedName name="SUBTOT" localSheetId="6">#REF!</definedName>
    <definedName name="SUBTOT">#REF!</definedName>
    <definedName name="Subtrecho" localSheetId="8">#REF!</definedName>
    <definedName name="Subtrecho" localSheetId="11">#REF!</definedName>
    <definedName name="Subtrecho" localSheetId="6">#REF!</definedName>
    <definedName name="Subtrecho">#REF!</definedName>
    <definedName name="SUMMERY" localSheetId="8">#REF!</definedName>
    <definedName name="SUMMERY" localSheetId="11">#REF!</definedName>
    <definedName name="SUMMERY" localSheetId="6">#REF!</definedName>
    <definedName name="SUMMERY">#REF!</definedName>
    <definedName name="SUMMERYY" localSheetId="8">#REF!</definedName>
    <definedName name="SUMMERYY" localSheetId="11">#REF!</definedName>
    <definedName name="SUMMERYY" localSheetId="6">#REF!</definedName>
    <definedName name="SUMMERYY">#REF!</definedName>
    <definedName name="SUUU7" localSheetId="8">#REF!</definedName>
    <definedName name="SUUU7" localSheetId="11">#REF!</definedName>
    <definedName name="SUUU7" localSheetId="6">#REF!</definedName>
    <definedName name="SUUU7">#REF!</definedName>
    <definedName name="SVASRTVARTVAWRTVAWRTBVAWTEBAWEBTAW" localSheetId="8">#REF!</definedName>
    <definedName name="SVASRTVARTVAWRTVAWRTBVAWTEBAWEBTAW" localSheetId="11">#REF!</definedName>
    <definedName name="SVASRTVARTVAWRTVAWRTBVAWTEBAWEBTAW" localSheetId="6">#REF!</definedName>
    <definedName name="SVASRTVARTVAWRTVAWRTBVAWTEBAWEBTAW">#REF!</definedName>
    <definedName name="T" localSheetId="8">#REF!</definedName>
    <definedName name="T" localSheetId="11">#REF!</definedName>
    <definedName name="T" localSheetId="6">#REF!</definedName>
    <definedName name="T">#REF!</definedName>
    <definedName name="TA" localSheetId="8">#REF!</definedName>
    <definedName name="TA" localSheetId="11">#REF!</definedName>
    <definedName name="TA" localSheetId="6">#REF!</definedName>
    <definedName name="TA">#REF!</definedName>
    <definedName name="tab" localSheetId="8">#REF!</definedName>
    <definedName name="tab" localSheetId="11">#REF!</definedName>
    <definedName name="tab" localSheetId="6">#REF!</definedName>
    <definedName name="tab">#REF!</definedName>
    <definedName name="Tab_Serv." localSheetId="8">#REF!</definedName>
    <definedName name="Tab_Serv." localSheetId="11">#REF!</definedName>
    <definedName name="Tab_Serv." localSheetId="6">#REF!</definedName>
    <definedName name="Tab_Serv.">#REF!</definedName>
    <definedName name="Tab_Serviços" localSheetId="8">#REF!</definedName>
    <definedName name="Tab_Serviços" localSheetId="11">#REF!</definedName>
    <definedName name="Tab_Serviços" localSheetId="6">#REF!</definedName>
    <definedName name="Tab_Serviços">#REF!</definedName>
    <definedName name="TABELA" localSheetId="10">'[9]PLANILHA FONTE'!$B$1:$G$290</definedName>
    <definedName name="TABELA" localSheetId="11">'[10]PLANILHA FONTE'!$B$1:$G$290</definedName>
    <definedName name="Tabela" localSheetId="9">#REF!</definedName>
    <definedName name="Tabela" localSheetId="6">#REF!</definedName>
    <definedName name="TABELA">'[10]PLANILHA FONTE'!$B$1:$G$290</definedName>
    <definedName name="Tabela_1" localSheetId="8">#REF!</definedName>
    <definedName name="Tabela_1" localSheetId="11">#REF!</definedName>
    <definedName name="Tabela_1" localSheetId="6">#REF!</definedName>
    <definedName name="Tabela_1">#REF!</definedName>
    <definedName name="Tabela_1_6" localSheetId="8">#REF!</definedName>
    <definedName name="Tabela_1_6" localSheetId="11">#REF!</definedName>
    <definedName name="Tabela_1_6" localSheetId="6">#REF!</definedName>
    <definedName name="Tabela_1_6">#REF!</definedName>
    <definedName name="Tabela_10" localSheetId="8">#REF!</definedName>
    <definedName name="Tabela_10" localSheetId="11">#REF!</definedName>
    <definedName name="Tabela_10" localSheetId="6">#REF!</definedName>
    <definedName name="Tabela_10">#REF!</definedName>
    <definedName name="Tabela_2" localSheetId="8">#REF!</definedName>
    <definedName name="Tabela_2" localSheetId="11">#REF!</definedName>
    <definedName name="Tabela_2" localSheetId="6">#REF!</definedName>
    <definedName name="Tabela_2">#REF!</definedName>
    <definedName name="Tabela_3" localSheetId="8">#REF!</definedName>
    <definedName name="Tabela_3" localSheetId="11">#REF!</definedName>
    <definedName name="Tabela_3" localSheetId="6">#REF!</definedName>
    <definedName name="Tabela_3">#REF!</definedName>
    <definedName name="Tabela_4" localSheetId="8">#REF!</definedName>
    <definedName name="Tabela_4" localSheetId="11">#REF!</definedName>
    <definedName name="Tabela_4" localSheetId="6">#REF!</definedName>
    <definedName name="Tabela_4">#REF!</definedName>
    <definedName name="Tabela_5" localSheetId="8">#REF!</definedName>
    <definedName name="Tabela_5" localSheetId="11">#REF!</definedName>
    <definedName name="Tabela_5" localSheetId="6">#REF!</definedName>
    <definedName name="Tabela_5">#REF!</definedName>
    <definedName name="Tabela_5_1" localSheetId="8">#REF!</definedName>
    <definedName name="Tabela_5_1" localSheetId="11">#REF!</definedName>
    <definedName name="Tabela_5_1" localSheetId="6">#REF!</definedName>
    <definedName name="Tabela_5_1">#REF!</definedName>
    <definedName name="Tabela_6" localSheetId="8">#REF!</definedName>
    <definedName name="Tabela_6" localSheetId="11">#REF!</definedName>
    <definedName name="Tabela_6" localSheetId="6">#REF!</definedName>
    <definedName name="Tabela_6">#REF!</definedName>
    <definedName name="tabelaDenominação" localSheetId="8">#REF!</definedName>
    <definedName name="tabelaDenominação" localSheetId="11">#REF!</definedName>
    <definedName name="tabelaDenominação" localSheetId="6">#REF!</definedName>
    <definedName name="tabelaDenominação">#REF!</definedName>
    <definedName name="TABMAT" localSheetId="8">#REF!</definedName>
    <definedName name="TABMAT" localSheetId="11">#REF!</definedName>
    <definedName name="TABMAT" localSheetId="6">#REF!</definedName>
    <definedName name="TABMAT">#REF!</definedName>
    <definedName name="TABREC" localSheetId="8">#REF!</definedName>
    <definedName name="TABREC" localSheetId="11">#REF!</definedName>
    <definedName name="TABREC" localSheetId="6">#REF!</definedName>
    <definedName name="TABREC">#REF!</definedName>
    <definedName name="tabserv" localSheetId="8">#REF!</definedName>
    <definedName name="tabserv" localSheetId="11">#REF!</definedName>
    <definedName name="tabserv" localSheetId="6">#REF!</definedName>
    <definedName name="tabserv">#REF!</definedName>
    <definedName name="Tachas" localSheetId="8">#REF!</definedName>
    <definedName name="Tachas" localSheetId="11">#REF!</definedName>
    <definedName name="Tachas" localSheetId="6">#REF!</definedName>
    <definedName name="Tachas">#REF!</definedName>
    <definedName name="Tag_Carga" localSheetId="8">#REF!</definedName>
    <definedName name="Tag_Carga" localSheetId="11">#REF!</definedName>
    <definedName name="Tag_Carga" localSheetId="6">#REF!</definedName>
    <definedName name="Tag_Carga">#REF!</definedName>
    <definedName name="Tag_CCM" localSheetId="8">#REF!</definedName>
    <definedName name="Tag_CCM" localSheetId="11">#REF!</definedName>
    <definedName name="Tag_CCM" localSheetId="6">#REF!</definedName>
    <definedName name="Tag_CCM">#REF!</definedName>
    <definedName name="TAM" localSheetId="8">#REF!</definedName>
    <definedName name="TAM" localSheetId="11">#REF!</definedName>
    <definedName name="TAM" localSheetId="6">#REF!</definedName>
    <definedName name="TAM">#REF!</definedName>
    <definedName name="Tanque_lavar_roupa" localSheetId="8">#REF!</definedName>
    <definedName name="Tanque_lavar_roupa" localSheetId="11">#REF!</definedName>
    <definedName name="Tanque_lavar_roupa" localSheetId="6">#REF!</definedName>
    <definedName name="Tanque_lavar_roupa">#REF!</definedName>
    <definedName name="Tanque_premoldado" localSheetId="8">#REF!</definedName>
    <definedName name="Tanque_premoldado" localSheetId="11">#REF!</definedName>
    <definedName name="Tanque_premoldado" localSheetId="6">#REF!</definedName>
    <definedName name="Tanque_premoldado">#REF!</definedName>
    <definedName name="taxa_cap" localSheetId="8">#REF!</definedName>
    <definedName name="taxa_cap" localSheetId="11">#REF!</definedName>
    <definedName name="taxa_cap" localSheetId="6">#REF!</definedName>
    <definedName name="taxa_cap">#REF!</definedName>
    <definedName name="TaxaJuros" localSheetId="8">#REF!</definedName>
    <definedName name="TaxaJuros" localSheetId="11">#REF!</definedName>
    <definedName name="TaxaJuros" localSheetId="6">#REF!</definedName>
    <definedName name="TaxaJuros">#REF!</definedName>
    <definedName name="tb" localSheetId="8">#REF!</definedName>
    <definedName name="tb" localSheetId="11">#REF!</definedName>
    <definedName name="tb" localSheetId="6">#REF!</definedName>
    <definedName name="tb">#REF!</definedName>
    <definedName name="tb_2" localSheetId="8">#REF!</definedName>
    <definedName name="tb_2" localSheetId="11">#REF!</definedName>
    <definedName name="tb_2" localSheetId="6">#REF!</definedName>
    <definedName name="tb_2">#REF!</definedName>
    <definedName name="TB110PI" localSheetId="8">#REF!</definedName>
    <definedName name="TB110PI" localSheetId="11">#REF!</definedName>
    <definedName name="TB110PI" localSheetId="6">#REF!</definedName>
    <definedName name="TB110PI">#REF!</definedName>
    <definedName name="TB110PI_2" localSheetId="8">#REF!</definedName>
    <definedName name="TB110PI_2" localSheetId="11">#REF!</definedName>
    <definedName name="TB110PI_2" localSheetId="6">#REF!</definedName>
    <definedName name="TB110PI_2">#REF!</definedName>
    <definedName name="TB110R" localSheetId="8">#REF!</definedName>
    <definedName name="TB110R" localSheetId="11">#REF!</definedName>
    <definedName name="TB110R" localSheetId="6">#REF!</definedName>
    <definedName name="TB110R">#REF!</definedName>
    <definedName name="TB110R_2" localSheetId="8">#REF!</definedName>
    <definedName name="TB110R_2" localSheetId="11">#REF!</definedName>
    <definedName name="TB110R_2" localSheetId="6">#REF!</definedName>
    <definedName name="TB110R_2">#REF!</definedName>
    <definedName name="TB316PI" localSheetId="8">#REF!</definedName>
    <definedName name="TB316PI" localSheetId="11">#REF!</definedName>
    <definedName name="TB316PI" localSheetId="6">#REF!</definedName>
    <definedName name="TB316PI">#REF!</definedName>
    <definedName name="TB316PI_2" localSheetId="8">#REF!</definedName>
    <definedName name="TB316PI_2" localSheetId="11">#REF!</definedName>
    <definedName name="TB316PI_2" localSheetId="6">#REF!</definedName>
    <definedName name="TB316PI_2">#REF!</definedName>
    <definedName name="TB316R" localSheetId="8">#REF!</definedName>
    <definedName name="TB316R" localSheetId="11">#REF!</definedName>
    <definedName name="TB316R" localSheetId="6">#REF!</definedName>
    <definedName name="TB316R">#REF!</definedName>
    <definedName name="TB316R_2" localSheetId="8">#REF!</definedName>
    <definedName name="TB316R_2" localSheetId="11">#REF!</definedName>
    <definedName name="TB316R_2" localSheetId="6">#REF!</definedName>
    <definedName name="TB316R_2">#REF!</definedName>
    <definedName name="TB423PI" localSheetId="8">#REF!</definedName>
    <definedName name="TB423PI" localSheetId="11">#REF!</definedName>
    <definedName name="TB423PI" localSheetId="6">#REF!</definedName>
    <definedName name="TB423PI">#REF!</definedName>
    <definedName name="TB423PI_2" localSheetId="8">#REF!</definedName>
    <definedName name="TB423PI_2" localSheetId="11">#REF!</definedName>
    <definedName name="TB423PI_2" localSheetId="6">#REF!</definedName>
    <definedName name="TB423PI_2">#REF!</definedName>
    <definedName name="TB423R" localSheetId="8">#REF!</definedName>
    <definedName name="TB423R" localSheetId="11">#REF!</definedName>
    <definedName name="TB423R" localSheetId="6">#REF!</definedName>
    <definedName name="TB423R">#REF!</definedName>
    <definedName name="TB423R_2" localSheetId="8">#REF!</definedName>
    <definedName name="TB423R_2" localSheetId="11">#REF!</definedName>
    <definedName name="TB423R_2" localSheetId="6">#REF!</definedName>
    <definedName name="TB423R_2">#REF!</definedName>
    <definedName name="TBA" localSheetId="8">#REF!</definedName>
    <definedName name="TBA" localSheetId="11">#REF!</definedName>
    <definedName name="TBA" localSheetId="6">#REF!</definedName>
    <definedName name="TBA">#REF!</definedName>
    <definedName name="TBT" localSheetId="8">#REF!</definedName>
    <definedName name="TBT" localSheetId="11">#REF!</definedName>
    <definedName name="TBT" localSheetId="6">#REF!</definedName>
    <definedName name="TBT">#REF!</definedName>
    <definedName name="TBW" localSheetId="8">#REF!</definedName>
    <definedName name="TBW" localSheetId="11">#REF!</definedName>
    <definedName name="TBW" localSheetId="6">#REF!</definedName>
    <definedName name="TBW">#REF!</definedName>
    <definedName name="TBWA" localSheetId="8">#REF!</definedName>
    <definedName name="TBWA" localSheetId="11">#REF!</definedName>
    <definedName name="TBWA" localSheetId="6">#REF!</definedName>
    <definedName name="TBWA">#REF!</definedName>
    <definedName name="TCAP20" localSheetId="8">#REF!</definedName>
    <definedName name="TCAP20" localSheetId="11">#REF!</definedName>
    <definedName name="TCAP20" localSheetId="6">#REF!</definedName>
    <definedName name="TCAP20">#REF!</definedName>
    <definedName name="TCB" localSheetId="8">#REF!</definedName>
    <definedName name="TCB" localSheetId="11">#REF!</definedName>
    <definedName name="TCB" localSheetId="6">#REF!</definedName>
    <definedName name="TCB">#REF!</definedName>
    <definedName name="TCB5M3" localSheetId="8">#REF!</definedName>
    <definedName name="TCB5M3" localSheetId="11">#REF!</definedName>
    <definedName name="TCB5M3" localSheetId="6">#REF!</definedName>
    <definedName name="TCB5M3">#REF!</definedName>
    <definedName name="TCBMBUQ" localSheetId="8">#REF!</definedName>
    <definedName name="TCBMBUQ" localSheetId="11">#REF!</definedName>
    <definedName name="TCBMBUQ" localSheetId="6">#REF!</definedName>
    <definedName name="TCBMBUQ">#REF!</definedName>
    <definedName name="TCBW" localSheetId="8">#REF!</definedName>
    <definedName name="TCBW" localSheetId="11">#REF!</definedName>
    <definedName name="TCBW" localSheetId="6">#REF!</definedName>
    <definedName name="TCBW">#REF!</definedName>
    <definedName name="TCBWA" localSheetId="8">#REF!</definedName>
    <definedName name="TCBWA" localSheetId="11">#REF!</definedName>
    <definedName name="TCBWA" localSheetId="6">#REF!</definedName>
    <definedName name="TCBWA">#REF!</definedName>
    <definedName name="TCC" localSheetId="8">#REF!</definedName>
    <definedName name="TCC" localSheetId="11">#REF!</definedName>
    <definedName name="TCC" localSheetId="6">#REF!</definedName>
    <definedName name="TCC">#REF!</definedName>
    <definedName name="TCC4TCONCR" localSheetId="8">#REF!</definedName>
    <definedName name="TCC4TCONCR" localSheetId="11">#REF!</definedName>
    <definedName name="TCC4TCONCR" localSheetId="6">#REF!</definedName>
    <definedName name="TCC4TCONCR">#REF!</definedName>
    <definedName name="TCC4TFORMA" localSheetId="8">#REF!</definedName>
    <definedName name="TCC4TFORMA" localSheetId="11">#REF!</definedName>
    <definedName name="TCC4TFORMA" localSheetId="6">#REF!</definedName>
    <definedName name="TCC4TFORMA">#REF!</definedName>
    <definedName name="TCCB10" localSheetId="8">#REF!</definedName>
    <definedName name="TCCB10" localSheetId="11">#REF!</definedName>
    <definedName name="TCCB10" localSheetId="6">#REF!</definedName>
    <definedName name="TCCB10">#REF!</definedName>
    <definedName name="TCCBRMZ" localSheetId="8">#REF!</definedName>
    <definedName name="TCCBRMZ" localSheetId="11">#REF!</definedName>
    <definedName name="TCCBRMZ" localSheetId="6">#REF!</definedName>
    <definedName name="TCCBRMZ">#REF!</definedName>
    <definedName name="TCCW" localSheetId="8">#REF!</definedName>
    <definedName name="TCCW" localSheetId="11">#REF!</definedName>
    <definedName name="TCCW" localSheetId="6">#REF!</definedName>
    <definedName name="TCCW">#REF!</definedName>
    <definedName name="TCCWA" localSheetId="8">#REF!</definedName>
    <definedName name="TCCWA" localSheetId="11">#REF!</definedName>
    <definedName name="TCCWA" localSheetId="6">#REF!</definedName>
    <definedName name="TCCWA">#REF!</definedName>
    <definedName name="TEB" localSheetId="8">#REF!</definedName>
    <definedName name="TEB" localSheetId="11">#REF!</definedName>
    <definedName name="TEB" localSheetId="6">#REF!</definedName>
    <definedName name="TEB">#REF!</definedName>
    <definedName name="TEBW" localSheetId="8">#REF!</definedName>
    <definedName name="TEBW" localSheetId="11">#REF!</definedName>
    <definedName name="TEBW" localSheetId="6">#REF!</definedName>
    <definedName name="TEBW">#REF!</definedName>
    <definedName name="TEBWA" localSheetId="8">#REF!</definedName>
    <definedName name="TEBWA" localSheetId="11">#REF!</definedName>
    <definedName name="TEBWA" localSheetId="6">#REF!</definedName>
    <definedName name="TEBWA">#REF!</definedName>
    <definedName name="TECD" localSheetId="8">#REF!</definedName>
    <definedName name="TECD" localSheetId="11">#REF!</definedName>
    <definedName name="TECD" localSheetId="6">#REF!</definedName>
    <definedName name="TECD">#REF!</definedName>
    <definedName name="TECD97" localSheetId="8">#REF!</definedName>
    <definedName name="TECD97" localSheetId="11">#REF!</definedName>
    <definedName name="TECD97" localSheetId="6">#REF!</definedName>
    <definedName name="TECD97">#REF!</definedName>
    <definedName name="temul" localSheetId="8">#REF!</definedName>
    <definedName name="temul" localSheetId="11">#REF!</definedName>
    <definedName name="temul" localSheetId="6">#REF!</definedName>
    <definedName name="temul">#REF!</definedName>
    <definedName name="Teor" localSheetId="8">#REF!</definedName>
    <definedName name="Teor" localSheetId="11">#REF!</definedName>
    <definedName name="Teor" localSheetId="6">#REF!</definedName>
    <definedName name="Teor">#REF!</definedName>
    <definedName name="Teor1" localSheetId="8">#REF!</definedName>
    <definedName name="Teor1" localSheetId="11">#REF!</definedName>
    <definedName name="Teor1" localSheetId="6">#REF!</definedName>
    <definedName name="Teor1">#REF!</definedName>
    <definedName name="TER" localSheetId="8">#REF!</definedName>
    <definedName name="TER" localSheetId="11">#REF!</definedName>
    <definedName name="TER" localSheetId="6">#REF!</definedName>
    <definedName name="TER">#REF!</definedName>
    <definedName name="TERP" localSheetId="8">#REF!</definedName>
    <definedName name="TERP" localSheetId="11">#REF!</definedName>
    <definedName name="TERP" localSheetId="6">#REF!</definedName>
    <definedName name="TERP">#REF!</definedName>
    <definedName name="terra" localSheetId="8">#REF!</definedName>
    <definedName name="terra" localSheetId="11">#REF!</definedName>
    <definedName name="terra" localSheetId="6">#REF!</definedName>
    <definedName name="terra">#REF!</definedName>
    <definedName name="Terraplenagem">#N/A</definedName>
    <definedName name="TESM" localSheetId="8">#REF!</definedName>
    <definedName name="TESM" localSheetId="11">#REF!</definedName>
    <definedName name="TESM" localSheetId="6">#REF!</definedName>
    <definedName name="TESM">#REF!</definedName>
    <definedName name="TEST" localSheetId="8">#REF!</definedName>
    <definedName name="TEST" localSheetId="11">#REF!</definedName>
    <definedName name="TEST" localSheetId="6">#REF!</definedName>
    <definedName name="TEST">#REF!</definedName>
    <definedName name="teste" localSheetId="8">#REF!</definedName>
    <definedName name="teste" localSheetId="11">#REF!</definedName>
    <definedName name="teste" localSheetId="6">#REF!</definedName>
    <definedName name="teste">#REF!</definedName>
    <definedName name="teste1" localSheetId="8">#REF!</definedName>
    <definedName name="teste1" localSheetId="11">#REF!</definedName>
    <definedName name="teste1" localSheetId="6">#REF!</definedName>
    <definedName name="teste1">#REF!</definedName>
    <definedName name="teste10" localSheetId="8">#REF!</definedName>
    <definedName name="teste10" localSheetId="11">#REF!</definedName>
    <definedName name="teste10" localSheetId="6">#REF!</definedName>
    <definedName name="teste10">#REF!</definedName>
    <definedName name="teste2" localSheetId="8">#REF!</definedName>
    <definedName name="teste2" localSheetId="11">#REF!</definedName>
    <definedName name="teste2" localSheetId="6">#REF!</definedName>
    <definedName name="teste2">#REF!</definedName>
    <definedName name="teste3" localSheetId="8">#REF!</definedName>
    <definedName name="teste3" localSheetId="11">#REF!</definedName>
    <definedName name="teste3" localSheetId="6">#REF!</definedName>
    <definedName name="teste3">#REF!</definedName>
    <definedName name="TESTE4" localSheetId="8">#REF!</definedName>
    <definedName name="TESTE4" localSheetId="11">#REF!</definedName>
    <definedName name="TESTE4" localSheetId="6">#REF!</definedName>
    <definedName name="TESTE4">#REF!</definedName>
    <definedName name="TESTE4teste" localSheetId="8">#REF!</definedName>
    <definedName name="TESTE4teste" localSheetId="11">#REF!</definedName>
    <definedName name="TESTE4teste" localSheetId="6">#REF!</definedName>
    <definedName name="TESTE4teste">#REF!</definedName>
    <definedName name="TESTES" localSheetId="8">#REF!</definedName>
    <definedName name="TESTES" localSheetId="11">#REF!</definedName>
    <definedName name="TESTES" localSheetId="6">#REF!</definedName>
    <definedName name="TESTES">#REF!</definedName>
    <definedName name="TETB" localSheetId="8">#REF!</definedName>
    <definedName name="TETB" localSheetId="11">#REF!</definedName>
    <definedName name="TETB" localSheetId="6">#REF!</definedName>
    <definedName name="TETB">#REF!</definedName>
    <definedName name="TETB97" localSheetId="8">#REF!</definedName>
    <definedName name="TETB97" localSheetId="11">#REF!</definedName>
    <definedName name="TETB97" localSheetId="6">#REF!</definedName>
    <definedName name="TETB97">#REF!</definedName>
    <definedName name="texto" localSheetId="8">#REF!</definedName>
    <definedName name="texto" localSheetId="11">#REF!</definedName>
    <definedName name="texto" localSheetId="6">#REF!</definedName>
    <definedName name="texto">#REF!</definedName>
    <definedName name="TIPOORCAMENTO" localSheetId="8" hidden="1">IF(VALUE(#REF!)=2,"Licitado","Proposto")</definedName>
    <definedName name="TIPOORCAMENTO" hidden="1">IF(VALUE(#REF!)=2,"Licitado","Proposto")</definedName>
    <definedName name="Tiradentes" localSheetId="8">#REF!</definedName>
    <definedName name="Tiradentes" localSheetId="11">#REF!</definedName>
    <definedName name="Tiradentes" localSheetId="6">#REF!</definedName>
    <definedName name="Tiradentes">#REF!</definedName>
    <definedName name="TITULO" localSheetId="8">#REF!</definedName>
    <definedName name="TITULO" localSheetId="11">#REF!</definedName>
    <definedName name="TITULO" localSheetId="6">#REF!</definedName>
    <definedName name="TITULO">#REF!</definedName>
    <definedName name="TituloEventos" localSheetId="8">OFFSET(#REF!,1,0):OFFSET(#REF!,-1,0)</definedName>
    <definedName name="TituloEventos" localSheetId="11">OFFSET(#REF!,1,0):OFFSET(#REF!,-1,0)</definedName>
    <definedName name="TituloEventos" localSheetId="6">OFFSET(#REF!,1,0):OFFSET(#REF!,-1,0)</definedName>
    <definedName name="TituloEventos">OFFSET(#REF!,1,0):OFFSET(#REF!,-1,0)</definedName>
    <definedName name="_xlnm.Print_Titles" localSheetId="10">'_RESUMO COMPARATIVO_'!$1:$9</definedName>
    <definedName name="_xlnm.Print_Titles" localSheetId="8">#REF!</definedName>
    <definedName name="_xlnm.Print_Titles" localSheetId="7">CPUs!$1:$5</definedName>
    <definedName name="_xlnm.Print_Titles" localSheetId="12">'Curva ABC Serv. c Preço Unit.'!$1:$4</definedName>
    <definedName name="_xlnm.Print_Titles" localSheetId="6">'MC - CRECHE 10 SALAS RASA'!$1:$2</definedName>
    <definedName name="_xlnm.Print_Titles" localSheetId="5">'Orçamento Sintético'!$1:$6</definedName>
    <definedName name="_xlnm.Print_Titles" localSheetId="0">'Resumo do Orçamento - Vantajoso'!$1:$4</definedName>
    <definedName name="_xlnm.Print_Titles">#REF!</definedName>
    <definedName name="Títulos_impressão_IM" localSheetId="8">#REF!</definedName>
    <definedName name="Títulos_impressão_IM" localSheetId="11">#REF!</definedName>
    <definedName name="Títulos_impressão_IM" localSheetId="6">#REF!</definedName>
    <definedName name="Títulos_impressão_IM">#REF!</definedName>
    <definedName name="TLCC4" localSheetId="8">#REF!</definedName>
    <definedName name="TLCC4" localSheetId="11">#REF!</definedName>
    <definedName name="TLCC4" localSheetId="6">#REF!</definedName>
    <definedName name="TLCC4">#REF!</definedName>
    <definedName name="TLMB" localSheetId="8">#REF!</definedName>
    <definedName name="TLMB" localSheetId="11">#REF!</definedName>
    <definedName name="TLMB" localSheetId="6">#REF!</definedName>
    <definedName name="TLMB">#REF!</definedName>
    <definedName name="tom" localSheetId="8">#REF!</definedName>
    <definedName name="tom" localSheetId="11">#REF!</definedName>
    <definedName name="tom" localSheetId="6">#REF!</definedName>
    <definedName name="tom">#REF!</definedName>
    <definedName name="TOP" localSheetId="8">#REF!</definedName>
    <definedName name="TOP" localSheetId="11">#REF!</definedName>
    <definedName name="TOP" localSheetId="6">#REF!</definedName>
    <definedName name="TOP">#REF!</definedName>
    <definedName name="TOT" localSheetId="8">#REF!</definedName>
    <definedName name="TOT" localSheetId="11">#REF!</definedName>
    <definedName name="TOT" localSheetId="6">#REF!</definedName>
    <definedName name="TOT">#REF!</definedName>
    <definedName name="Total" localSheetId="8">#REF!</definedName>
    <definedName name="Total" localSheetId="11">#REF!</definedName>
    <definedName name="Total" localSheetId="6">#REF!</definedName>
    <definedName name="Total">#REF!</definedName>
    <definedName name="total_19" localSheetId="8">#REF!</definedName>
    <definedName name="total_19" localSheetId="11">#REF!</definedName>
    <definedName name="total_19" localSheetId="6">#REF!</definedName>
    <definedName name="total_19">#REF!</definedName>
    <definedName name="TOTAL_GERAL" localSheetId="8">#REF!</definedName>
    <definedName name="TOTAL_GERAL" localSheetId="11">#REF!</definedName>
    <definedName name="TOTAL_GERAL" localSheetId="6">#REF!</definedName>
    <definedName name="TOTAL_GERAL">#REF!</definedName>
    <definedName name="TOTAL_RESUMO" localSheetId="8">#REF!</definedName>
    <definedName name="TOTAL_RESUMO" localSheetId="11">#REF!</definedName>
    <definedName name="TOTAL_RESUMO" localSheetId="6">#REF!</definedName>
    <definedName name="TOTAL_RESUMO">#REF!</definedName>
    <definedName name="total1" localSheetId="8">#REF!</definedName>
    <definedName name="total1" localSheetId="11">#REF!</definedName>
    <definedName name="total1" localSheetId="6">#REF!</definedName>
    <definedName name="total1">#REF!</definedName>
    <definedName name="total2" localSheetId="8">#REF!</definedName>
    <definedName name="total2" localSheetId="11">#REF!</definedName>
    <definedName name="total2" localSheetId="6">#REF!</definedName>
    <definedName name="total2">#REF!</definedName>
    <definedName name="total3" localSheetId="8">#REF!</definedName>
    <definedName name="total3" localSheetId="11">#REF!</definedName>
    <definedName name="total3" localSheetId="6">#REF!</definedName>
    <definedName name="total3">#REF!</definedName>
    <definedName name="total4" localSheetId="8">#REF!</definedName>
    <definedName name="total4" localSheetId="11">#REF!</definedName>
    <definedName name="total4" localSheetId="6">#REF!</definedName>
    <definedName name="total4">#REF!</definedName>
    <definedName name="total5" localSheetId="8">#REF!</definedName>
    <definedName name="total5" localSheetId="11">#REF!</definedName>
    <definedName name="total5" localSheetId="6">#REF!</definedName>
    <definedName name="total5">#REF!</definedName>
    <definedName name="total6" localSheetId="8">#REF!</definedName>
    <definedName name="total6" localSheetId="11">#REF!</definedName>
    <definedName name="total6" localSheetId="6">#REF!</definedName>
    <definedName name="total6">#REF!</definedName>
    <definedName name="TotalEventos" localSheetId="10">SUM(TotalPorEvento)</definedName>
    <definedName name="TotalEventos" localSheetId="8">SUM('BDI_EDIFICACOES_20,50%_SEM'!TotalPorEvento)</definedName>
    <definedName name="TotalEventos" localSheetId="11">SUM(COMP_ENCARGOS_SOCIAIS_SEM_D!TotalPorEvento)</definedName>
    <definedName name="TotalEventos" localSheetId="9">SUM(TotalPorEvento)</definedName>
    <definedName name="TotalEventos" localSheetId="6">SUM('MC - CRECHE 10 SALAS RASA'!TotalPorEvento)</definedName>
    <definedName name="TotalEventos">SUM(TotalPorEvento)</definedName>
    <definedName name="TotalPorEvento" localSheetId="8">#REF!:OFFSET(#REF!,-1,0)</definedName>
    <definedName name="TotalPorEvento" localSheetId="11">#REF!:OFFSET(#REF!,-1,0)</definedName>
    <definedName name="TotalPorEvento" localSheetId="6">#REF!:OFFSET(#REF!,-1,0)</definedName>
    <definedName name="TotalPorEvento">#REF!:OFFSET(#REF!,-1,0)</definedName>
    <definedName name="TOTALSAIBRO" localSheetId="8">#REF!</definedName>
    <definedName name="TOTALSAIBRO" localSheetId="11">#REF!</definedName>
    <definedName name="TOTALSAIBRO" localSheetId="6">#REF!</definedName>
    <definedName name="TOTALSAIBRO">#REF!</definedName>
    <definedName name="totee_3" localSheetId="8">#REF!</definedName>
    <definedName name="totee_3" localSheetId="11">#REF!</definedName>
    <definedName name="totee_3" localSheetId="6">#REF!</definedName>
    <definedName name="totee_3">#REF!</definedName>
    <definedName name="totee1" localSheetId="8">#REF!</definedName>
    <definedName name="totee1" localSheetId="11">#REF!</definedName>
    <definedName name="totee1" localSheetId="6">#REF!</definedName>
    <definedName name="totee1">#REF!</definedName>
    <definedName name="totee2" localSheetId="8">#REF!</definedName>
    <definedName name="totee2" localSheetId="11">#REF!</definedName>
    <definedName name="totee2" localSheetId="6">#REF!</definedName>
    <definedName name="totee2">#REF!</definedName>
    <definedName name="TOTMAT_EE1" localSheetId="8">#REF!</definedName>
    <definedName name="TOTMAT_EE1" localSheetId="11">#REF!</definedName>
    <definedName name="TOTMAT_EE1" localSheetId="6">#REF!</definedName>
    <definedName name="TOTMAT_EE1">#REF!</definedName>
    <definedName name="TOTMAT_EE2" localSheetId="8">#REF!</definedName>
    <definedName name="TOTMAT_EE2" localSheetId="11">#REF!</definedName>
    <definedName name="TOTMAT_EE2" localSheetId="6">#REF!</definedName>
    <definedName name="TOTMAT_EE2">#REF!</definedName>
    <definedName name="TOTMAT_EE3" localSheetId="8">#REF!</definedName>
    <definedName name="TOTMAT_EE3" localSheetId="11">#REF!</definedName>
    <definedName name="TOTMAT_EE3" localSheetId="6">#REF!</definedName>
    <definedName name="TOTMAT_EE3">#REF!</definedName>
    <definedName name="TOTPAA" localSheetId="8">#REF!</definedName>
    <definedName name="TOTPAA" localSheetId="11">#REF!</definedName>
    <definedName name="TOTPAA" localSheetId="6">#REF!</definedName>
    <definedName name="TOTPAA">#REF!</definedName>
    <definedName name="TOTPAA_1" localSheetId="8">#REF!</definedName>
    <definedName name="TOTPAA_1" localSheetId="11">#REF!</definedName>
    <definedName name="TOTPAA_1" localSheetId="6">#REF!</definedName>
    <definedName name="TOTPAA_1">#REF!</definedName>
    <definedName name="TOTPAA_10" localSheetId="8">#REF!</definedName>
    <definedName name="TOTPAA_10" localSheetId="11">#REF!</definedName>
    <definedName name="TOTPAA_10" localSheetId="6">#REF!</definedName>
    <definedName name="TOTPAA_10">#REF!</definedName>
    <definedName name="TOTPAA_11" localSheetId="8">#REF!</definedName>
    <definedName name="TOTPAA_11" localSheetId="11">#REF!</definedName>
    <definedName name="TOTPAA_11" localSheetId="6">#REF!</definedName>
    <definedName name="TOTPAA_11">#REF!</definedName>
    <definedName name="TOTPAA_12" localSheetId="8">#REF!</definedName>
    <definedName name="TOTPAA_12" localSheetId="11">#REF!</definedName>
    <definedName name="TOTPAA_12" localSheetId="6">#REF!</definedName>
    <definedName name="TOTPAA_12">#REF!</definedName>
    <definedName name="TOTPAA_13" localSheetId="8">#REF!</definedName>
    <definedName name="TOTPAA_13" localSheetId="11">#REF!</definedName>
    <definedName name="TOTPAA_13" localSheetId="6">#REF!</definedName>
    <definedName name="TOTPAA_13">#REF!</definedName>
    <definedName name="TOTPAA_2" localSheetId="8">#REF!</definedName>
    <definedName name="TOTPAA_2" localSheetId="11">#REF!</definedName>
    <definedName name="TOTPAA_2" localSheetId="6">#REF!</definedName>
    <definedName name="TOTPAA_2">#REF!</definedName>
    <definedName name="TOTPAA_3" localSheetId="8">#REF!</definedName>
    <definedName name="TOTPAA_3" localSheetId="11">#REF!</definedName>
    <definedName name="TOTPAA_3" localSheetId="6">#REF!</definedName>
    <definedName name="TOTPAA_3">#REF!</definedName>
    <definedName name="TOTPAA_4" localSheetId="8">#REF!</definedName>
    <definedName name="TOTPAA_4" localSheetId="11">#REF!</definedName>
    <definedName name="TOTPAA_4" localSheetId="6">#REF!</definedName>
    <definedName name="TOTPAA_4">#REF!</definedName>
    <definedName name="TOTPAA_5" localSheetId="8">#REF!</definedName>
    <definedName name="TOTPAA_5" localSheetId="11">#REF!</definedName>
    <definedName name="TOTPAA_5" localSheetId="6">#REF!</definedName>
    <definedName name="TOTPAA_5">#REF!</definedName>
    <definedName name="TOTPAA_6" localSheetId="8">#REF!</definedName>
    <definedName name="TOTPAA_6" localSheetId="11">#REF!</definedName>
    <definedName name="TOTPAA_6" localSheetId="6">#REF!</definedName>
    <definedName name="TOTPAA_6">#REF!</definedName>
    <definedName name="TOTPAA_7" localSheetId="8">#REF!</definedName>
    <definedName name="TOTPAA_7" localSheetId="11">#REF!</definedName>
    <definedName name="TOTPAA_7" localSheetId="6">#REF!</definedName>
    <definedName name="TOTPAA_7">#REF!</definedName>
    <definedName name="TOTPAA_8" localSheetId="8">#REF!</definedName>
    <definedName name="TOTPAA_8" localSheetId="11">#REF!</definedName>
    <definedName name="TOTPAA_8" localSheetId="6">#REF!</definedName>
    <definedName name="TOTPAA_8">#REF!</definedName>
    <definedName name="TOTPAA_9" localSheetId="8">#REF!</definedName>
    <definedName name="TOTPAA_9" localSheetId="11">#REF!</definedName>
    <definedName name="TOTPAA_9" localSheetId="6">#REF!</definedName>
    <definedName name="TOTPAA_9">#REF!</definedName>
    <definedName name="TOTSER_EE1" localSheetId="8">#REF!</definedName>
    <definedName name="TOTSER_EE1" localSheetId="11">#REF!</definedName>
    <definedName name="TOTSER_EE1" localSheetId="6">#REF!</definedName>
    <definedName name="TOTSER_EE1">#REF!</definedName>
    <definedName name="TOTSER_EE2" localSheetId="8">#REF!</definedName>
    <definedName name="TOTSER_EE2" localSheetId="11">#REF!</definedName>
    <definedName name="TOTSER_EE2" localSheetId="6">#REF!</definedName>
    <definedName name="TOTSER_EE2">#REF!</definedName>
    <definedName name="TOTSER_EE3" localSheetId="8">#REF!</definedName>
    <definedName name="TOTSER_EE3" localSheetId="11">#REF!</definedName>
    <definedName name="TOTSER_EE3" localSheetId="6">#REF!</definedName>
    <definedName name="TOTSER_EE3">#REF!</definedName>
    <definedName name="TOTSERV" localSheetId="8">#REF!</definedName>
    <definedName name="TOTSERV" localSheetId="11">#REF!</definedName>
    <definedName name="TOTSERV" localSheetId="6">#REF!</definedName>
    <definedName name="TOTSERV">#REF!</definedName>
    <definedName name="TPC" localSheetId="8">#REF!</definedName>
    <definedName name="TPC" localSheetId="11">#REF!</definedName>
    <definedName name="TPC" localSheetId="6">#REF!</definedName>
    <definedName name="TPC">#REF!</definedName>
    <definedName name="TPC_10" localSheetId="8">#REF!</definedName>
    <definedName name="TPC_10" localSheetId="11">#REF!</definedName>
    <definedName name="TPC_10" localSheetId="6">#REF!</definedName>
    <definedName name="TPC_10">#REF!</definedName>
    <definedName name="TPC_11" localSheetId="8">#REF!</definedName>
    <definedName name="TPC_11" localSheetId="11">#REF!</definedName>
    <definedName name="TPC_11" localSheetId="6">#REF!</definedName>
    <definedName name="TPC_11">#REF!</definedName>
    <definedName name="TPC_12" localSheetId="8">#REF!</definedName>
    <definedName name="TPC_12" localSheetId="11">#REF!</definedName>
    <definedName name="TPC_12" localSheetId="6">#REF!</definedName>
    <definedName name="TPC_12">#REF!</definedName>
    <definedName name="TPC_13" localSheetId="8">#REF!</definedName>
    <definedName name="TPC_13" localSheetId="11">#REF!</definedName>
    <definedName name="TPC_13" localSheetId="6">#REF!</definedName>
    <definedName name="TPC_13">#REF!</definedName>
    <definedName name="TPC_14" localSheetId="8">#REF!</definedName>
    <definedName name="TPC_14" localSheetId="11">#REF!</definedName>
    <definedName name="TPC_14" localSheetId="6">#REF!</definedName>
    <definedName name="TPC_14">#REF!</definedName>
    <definedName name="TPC_15" localSheetId="8">#REF!</definedName>
    <definedName name="TPC_15" localSheetId="11">#REF!</definedName>
    <definedName name="TPC_15" localSheetId="6">#REF!</definedName>
    <definedName name="TPC_15">#REF!</definedName>
    <definedName name="TPC_16" localSheetId="8">#REF!</definedName>
    <definedName name="TPC_16" localSheetId="11">#REF!</definedName>
    <definedName name="TPC_16" localSheetId="6">#REF!</definedName>
    <definedName name="TPC_16">#REF!</definedName>
    <definedName name="TPC_17" localSheetId="8">#REF!</definedName>
    <definedName name="TPC_17" localSheetId="11">#REF!</definedName>
    <definedName name="TPC_17" localSheetId="6">#REF!</definedName>
    <definedName name="TPC_17">#REF!</definedName>
    <definedName name="TPC_18" localSheetId="8">#REF!</definedName>
    <definedName name="TPC_18" localSheetId="11">#REF!</definedName>
    <definedName name="TPC_18" localSheetId="6">#REF!</definedName>
    <definedName name="TPC_18">#REF!</definedName>
    <definedName name="TPC_5" localSheetId="8">#REF!</definedName>
    <definedName name="TPC_5" localSheetId="11">#REF!</definedName>
    <definedName name="TPC_5" localSheetId="6">#REF!</definedName>
    <definedName name="TPC_5">#REF!</definedName>
    <definedName name="TPC_6" localSheetId="8">#REF!</definedName>
    <definedName name="TPC_6" localSheetId="11">#REF!</definedName>
    <definedName name="TPC_6" localSheetId="6">#REF!</definedName>
    <definedName name="TPC_6">#REF!</definedName>
    <definedName name="TPC_7" localSheetId="8">#REF!</definedName>
    <definedName name="TPC_7" localSheetId="11">#REF!</definedName>
    <definedName name="TPC_7" localSheetId="6">#REF!</definedName>
    <definedName name="TPC_7">#REF!</definedName>
    <definedName name="TPC_8" localSheetId="8">#REF!</definedName>
    <definedName name="TPC_8" localSheetId="11">#REF!</definedName>
    <definedName name="TPC_8" localSheetId="6">#REF!</definedName>
    <definedName name="TPC_8">#REF!</definedName>
    <definedName name="TPC_9" localSheetId="8">#REF!</definedName>
    <definedName name="TPC_9" localSheetId="11">#REF!</definedName>
    <definedName name="TPC_9" localSheetId="6">#REF!</definedName>
    <definedName name="TPC_9">#REF!</definedName>
    <definedName name="TPM" localSheetId="8">#REF!</definedName>
    <definedName name="TPM" localSheetId="11">#REF!</definedName>
    <definedName name="TPM" localSheetId="6">#REF!</definedName>
    <definedName name="TPM">#REF!</definedName>
    <definedName name="TPM_2" localSheetId="8">#REF!</definedName>
    <definedName name="TPM_2" localSheetId="11">#REF!</definedName>
    <definedName name="TPM_2" localSheetId="6">#REF!</definedName>
    <definedName name="TPM_2">#REF!</definedName>
    <definedName name="TPM_4" localSheetId="8">#REF!</definedName>
    <definedName name="TPM_4" localSheetId="11">#REF!</definedName>
    <definedName name="TPM_4" localSheetId="6">#REF!</definedName>
    <definedName name="TPM_4">#REF!</definedName>
    <definedName name="TPMM" localSheetId="8">#REF!</definedName>
    <definedName name="TPMM" localSheetId="11">#REF!</definedName>
    <definedName name="TPMM" localSheetId="6">#REF!</definedName>
    <definedName name="TPMM">#REF!</definedName>
    <definedName name="TR" localSheetId="8">#REF!</definedName>
    <definedName name="TR" localSheetId="11">#REF!</definedName>
    <definedName name="TR" localSheetId="6">#REF!</definedName>
    <definedName name="TR">#REF!</definedName>
    <definedName name="TRABALHO" localSheetId="8">#REF!</definedName>
    <definedName name="TRABALHO" localSheetId="11">#REF!</definedName>
    <definedName name="TRABALHO" localSheetId="6">#REF!</definedName>
    <definedName name="TRABALHO">#REF!</definedName>
    <definedName name="TrabAnual" localSheetId="8">#REF!</definedName>
    <definedName name="TrabAnual" localSheetId="11">#REF!</definedName>
    <definedName name="TrabAnual" localSheetId="6">#REF!</definedName>
    <definedName name="TrabAnual">#REF!</definedName>
    <definedName name="TRANS" localSheetId="8">#REF!</definedName>
    <definedName name="TRANS" localSheetId="11">#REF!</definedName>
    <definedName name="TRANS" localSheetId="6">#REF!</definedName>
    <definedName name="TRANS">#REF!</definedName>
    <definedName name="TRÂNS_SEG_EMISS2" localSheetId="8">#REF!</definedName>
    <definedName name="TRÂNS_SEG_EMISS2" localSheetId="11">#REF!</definedName>
    <definedName name="TRÂNS_SEG_EMISS2" localSheetId="6">#REF!</definedName>
    <definedName name="TRÂNS_SEG_EMISS2">#REF!</definedName>
    <definedName name="TRÂNS_SEG_EMISS3" localSheetId="8">#REF!</definedName>
    <definedName name="TRÂNS_SEG_EMISS3" localSheetId="11">#REF!</definedName>
    <definedName name="TRÂNS_SEG_EMISS3" localSheetId="6">#REF!</definedName>
    <definedName name="TRÂNS_SEG_EMISS3">#REF!</definedName>
    <definedName name="TRÂNS_SEGU" localSheetId="8">#REF!</definedName>
    <definedName name="TRÂNS_SEGU" localSheetId="11">#REF!</definedName>
    <definedName name="TRÂNS_SEGU" localSheetId="6">#REF!</definedName>
    <definedName name="TRÂNS_SEGU">#REF!</definedName>
    <definedName name="TRÂNS_SEGURANÇA" localSheetId="8">#REF!</definedName>
    <definedName name="TRÂNS_SEGURANÇA" localSheetId="11">#REF!</definedName>
    <definedName name="TRÂNS_SEGURANÇA" localSheetId="6">#REF!</definedName>
    <definedName name="TRÂNS_SEGURANÇA">#REF!</definedName>
    <definedName name="transporte" localSheetId="8">#REF!</definedName>
    <definedName name="transporte" localSheetId="11">#REF!</definedName>
    <definedName name="transporte" localSheetId="6">#REF!</definedName>
    <definedName name="transporte">#REF!</definedName>
    <definedName name="Transportes" localSheetId="8">#REF!</definedName>
    <definedName name="Transportes" localSheetId="11">#REF!</definedName>
    <definedName name="Transportes" localSheetId="6">#REF!</definedName>
    <definedName name="Transportes">#REF!</definedName>
    <definedName name="TRAV_EMISS3_S" localSheetId="8">#REF!</definedName>
    <definedName name="TRAV_EMISS3_S" localSheetId="11">#REF!</definedName>
    <definedName name="TRAV_EMISS3_S" localSheetId="6">#REF!</definedName>
    <definedName name="TRAV_EMISS3_S">#REF!</definedName>
    <definedName name="TRCAP20" localSheetId="8">#REF!</definedName>
    <definedName name="TRCAP20" localSheetId="11">#REF!</definedName>
    <definedName name="TRCAP20" localSheetId="6">#REF!</definedName>
    <definedName name="TRCAP20">#REF!</definedName>
    <definedName name="TRCM30" localSheetId="8">#REF!</definedName>
    <definedName name="TRCM30" localSheetId="11">#REF!</definedName>
    <definedName name="TRCM30" localSheetId="6">#REF!</definedName>
    <definedName name="TRCM30">#REF!</definedName>
    <definedName name="tre" localSheetId="8">#REF!</definedName>
    <definedName name="tre" localSheetId="11">#REF!</definedName>
    <definedName name="tre" localSheetId="6">#REF!</definedName>
    <definedName name="tre">#REF!</definedName>
    <definedName name="Trecho" localSheetId="8">#REF!</definedName>
    <definedName name="Trecho" localSheetId="11">#REF!</definedName>
    <definedName name="Trecho" localSheetId="6">#REF!</definedName>
    <definedName name="Trecho">#REF!</definedName>
    <definedName name="Trev" localSheetId="8">#REF!</definedName>
    <definedName name="Trev" localSheetId="11">#REF!</definedName>
    <definedName name="Trev" localSheetId="6">#REF!</definedName>
    <definedName name="Trev">#REF!</definedName>
    <definedName name="TRFE" localSheetId="8">#REF!</definedName>
    <definedName name="TRFE" localSheetId="11">#REF!</definedName>
    <definedName name="TRFE" localSheetId="6">#REF!</definedName>
    <definedName name="TRFE">#REF!</definedName>
    <definedName name="TRRM1C" localSheetId="8">#REF!</definedName>
    <definedName name="TRRM1C" localSheetId="11">#REF!</definedName>
    <definedName name="TRRM1C" localSheetId="6">#REF!</definedName>
    <definedName name="TRRM1C">#REF!</definedName>
    <definedName name="TRRPL" localSheetId="8">#REF!</definedName>
    <definedName name="TRRPL" localSheetId="11">#REF!</definedName>
    <definedName name="TRRPL" localSheetId="6">#REF!</definedName>
    <definedName name="TRRPL">#REF!</definedName>
    <definedName name="TRRPL_10" localSheetId="8">#REF!</definedName>
    <definedName name="TRRPL_10" localSheetId="11">#REF!</definedName>
    <definedName name="TRRPL_10" localSheetId="6">#REF!</definedName>
    <definedName name="TRRPL_10">#REF!</definedName>
    <definedName name="TRRPL_11" localSheetId="8">#REF!</definedName>
    <definedName name="TRRPL_11" localSheetId="11">#REF!</definedName>
    <definedName name="TRRPL_11" localSheetId="6">#REF!</definedName>
    <definedName name="TRRPL_11">#REF!</definedName>
    <definedName name="TRRPL_12" localSheetId="8">#REF!</definedName>
    <definedName name="TRRPL_12" localSheetId="11">#REF!</definedName>
    <definedName name="TRRPL_12" localSheetId="6">#REF!</definedName>
    <definedName name="TRRPL_12">#REF!</definedName>
    <definedName name="TRRPL_13" localSheetId="8">#REF!</definedName>
    <definedName name="TRRPL_13" localSheetId="11">#REF!</definedName>
    <definedName name="TRRPL_13" localSheetId="6">#REF!</definedName>
    <definedName name="TRRPL_13">#REF!</definedName>
    <definedName name="TRRPL_14" localSheetId="8">#REF!</definedName>
    <definedName name="TRRPL_14" localSheetId="11">#REF!</definedName>
    <definedName name="TRRPL_14" localSheetId="6">#REF!</definedName>
    <definedName name="TRRPL_14">#REF!</definedName>
    <definedName name="TRRPL_15" localSheetId="8">#REF!</definedName>
    <definedName name="TRRPL_15" localSheetId="11">#REF!</definedName>
    <definedName name="TRRPL_15" localSheetId="6">#REF!</definedName>
    <definedName name="TRRPL_15">#REF!</definedName>
    <definedName name="TRRPL_16" localSheetId="8">#REF!</definedName>
    <definedName name="TRRPL_16" localSheetId="11">#REF!</definedName>
    <definedName name="TRRPL_16" localSheetId="6">#REF!</definedName>
    <definedName name="TRRPL_16">#REF!</definedName>
    <definedName name="TRRPL_17" localSheetId="8">#REF!</definedName>
    <definedName name="TRRPL_17" localSheetId="11">#REF!</definedName>
    <definedName name="TRRPL_17" localSheetId="6">#REF!</definedName>
    <definedName name="TRRPL_17">#REF!</definedName>
    <definedName name="TRRPL_18" localSheetId="8">#REF!</definedName>
    <definedName name="TRRPL_18" localSheetId="11">#REF!</definedName>
    <definedName name="TRRPL_18" localSheetId="6">#REF!</definedName>
    <definedName name="TRRPL_18">#REF!</definedName>
    <definedName name="TRRPL_5" localSheetId="8">#REF!</definedName>
    <definedName name="TRRPL_5" localSheetId="11">#REF!</definedName>
    <definedName name="TRRPL_5" localSheetId="6">#REF!</definedName>
    <definedName name="TRRPL_5">#REF!</definedName>
    <definedName name="TRRPL_6" localSheetId="8">#REF!</definedName>
    <definedName name="TRRPL_6" localSheetId="11">#REF!</definedName>
    <definedName name="TRRPL_6" localSheetId="6">#REF!</definedName>
    <definedName name="TRRPL_6">#REF!</definedName>
    <definedName name="TRRPL_7" localSheetId="8">#REF!</definedName>
    <definedName name="TRRPL_7" localSheetId="11">#REF!</definedName>
    <definedName name="TRRPL_7" localSheetId="6">#REF!</definedName>
    <definedName name="TRRPL_7">#REF!</definedName>
    <definedName name="TRRPL_8" localSheetId="8">#REF!</definedName>
    <definedName name="TRRPL_8" localSheetId="11">#REF!</definedName>
    <definedName name="TRRPL_8" localSheetId="6">#REF!</definedName>
    <definedName name="TRRPL_8">#REF!</definedName>
    <definedName name="TRRPL_9" localSheetId="8">#REF!</definedName>
    <definedName name="TRRPL_9" localSheetId="11">#REF!</definedName>
    <definedName name="TRRPL_9" localSheetId="6">#REF!</definedName>
    <definedName name="TRRPL_9">#REF!</definedName>
    <definedName name="TRRR1C" localSheetId="8">#REF!</definedName>
    <definedName name="TRRR1C" localSheetId="11">#REF!</definedName>
    <definedName name="TRRR1C" localSheetId="6">#REF!</definedName>
    <definedName name="TRRR1C">#REF!</definedName>
    <definedName name="truncar">[3]Serv!#REF!</definedName>
    <definedName name="trut" localSheetId="8">#REF!</definedName>
    <definedName name="trut" localSheetId="11">#REF!</definedName>
    <definedName name="trut" localSheetId="6">#REF!</definedName>
    <definedName name="trut">#REF!</definedName>
    <definedName name="TS" localSheetId="8">#REF!</definedName>
    <definedName name="TS" localSheetId="11">#REF!</definedName>
    <definedName name="TS" localSheetId="6">#REF!</definedName>
    <definedName name="TS">#REF!</definedName>
    <definedName name="TSD" localSheetId="8">#REF!</definedName>
    <definedName name="TSD" localSheetId="11">#REF!</definedName>
    <definedName name="TSD" localSheetId="6">#REF!</definedName>
    <definedName name="TSD">#REF!</definedName>
    <definedName name="TSDB" localSheetId="8">#REF!</definedName>
    <definedName name="TSDB" localSheetId="11">#REF!</definedName>
    <definedName name="TSDB" localSheetId="6">#REF!</definedName>
    <definedName name="TSDB">#REF!</definedName>
    <definedName name="TSS" localSheetId="8">#REF!</definedName>
    <definedName name="TSS" localSheetId="11">#REF!</definedName>
    <definedName name="TSS" localSheetId="6">#REF!</definedName>
    <definedName name="TSS">#REF!</definedName>
    <definedName name="TSSB" localSheetId="8">#REF!</definedName>
    <definedName name="TSSB" localSheetId="11">#REF!</definedName>
    <definedName name="TSSB" localSheetId="6">#REF!</definedName>
    <definedName name="TSSB">#REF!</definedName>
    <definedName name="tssp" localSheetId="8">#REF!</definedName>
    <definedName name="tssp" localSheetId="11">#REF!</definedName>
    <definedName name="tssp" localSheetId="6">#REF!</definedName>
    <definedName name="tssp">#REF!</definedName>
    <definedName name="tssp_2" localSheetId="8">#REF!</definedName>
    <definedName name="tssp_2" localSheetId="11">#REF!</definedName>
    <definedName name="tssp_2" localSheetId="6">#REF!</definedName>
    <definedName name="tssp_2">#REF!</definedName>
    <definedName name="TT" localSheetId="8">#REF!</definedName>
    <definedName name="TT" localSheetId="11">#REF!</definedName>
    <definedName name="TT" localSheetId="6">#REF!</definedName>
    <definedName name="TT">#REF!</definedName>
    <definedName name="tttt" localSheetId="8">#REF!</definedName>
    <definedName name="tttt" localSheetId="11">#REF!</definedName>
    <definedName name="tttt" localSheetId="6">#REF!</definedName>
    <definedName name="tttt">#REF!</definedName>
    <definedName name="ttttttttttttttttttttttttttttttttt" localSheetId="8">#REF!</definedName>
    <definedName name="ttttttttttttttttttttttttttttttttt" localSheetId="11">#REF!</definedName>
    <definedName name="ttttttttttttttttttttttttttttttttt" localSheetId="6">#REF!</definedName>
    <definedName name="ttttttttttttttttttttttttttttttttt">#REF!</definedName>
    <definedName name="tudo" localSheetId="8">#REF!</definedName>
    <definedName name="tudo" localSheetId="11">#REF!</definedName>
    <definedName name="tudo" localSheetId="6">#REF!</definedName>
    <definedName name="tudo">#REF!</definedName>
    <definedName name="tvbbb" localSheetId="8">#REF!</definedName>
    <definedName name="tvbbb" localSheetId="11">#REF!</definedName>
    <definedName name="tvbbb" localSheetId="6">#REF!</definedName>
    <definedName name="tvbbb">#REF!</definedName>
    <definedName name="TxCresc" localSheetId="8">#REF!</definedName>
    <definedName name="TxCresc" localSheetId="11">#REF!</definedName>
    <definedName name="TxCresc" localSheetId="6">#REF!</definedName>
    <definedName name="TxCresc">#REF!</definedName>
    <definedName name="tyu" localSheetId="8">#REF!</definedName>
    <definedName name="tyu" localSheetId="11">#REF!</definedName>
    <definedName name="tyu" localSheetId="6">#REF!</definedName>
    <definedName name="tyu">#REF!</definedName>
    <definedName name="TYUIO" localSheetId="8">#REF!</definedName>
    <definedName name="TYUIO" localSheetId="11">#REF!</definedName>
    <definedName name="TYUIO" localSheetId="6">#REF!</definedName>
    <definedName name="TYUIO">#REF!</definedName>
    <definedName name="TYUIOO" localSheetId="8">#REF!</definedName>
    <definedName name="TYUIOO" localSheetId="11">#REF!</definedName>
    <definedName name="TYUIOO" localSheetId="6">#REF!</definedName>
    <definedName name="TYUIOO">#REF!</definedName>
    <definedName name="U" localSheetId="8">#REF!</definedName>
    <definedName name="U" localSheetId="11">#REF!</definedName>
    <definedName name="U" localSheetId="6">#REF!</definedName>
    <definedName name="U">#REF!</definedName>
    <definedName name="uer" localSheetId="8">#REF!</definedName>
    <definedName name="uer" localSheetId="11">#REF!</definedName>
    <definedName name="uer" localSheetId="6">#REF!</definedName>
    <definedName name="uer">#REF!</definedName>
    <definedName name="ujk" localSheetId="8">#REF!</definedName>
    <definedName name="ujk" localSheetId="11">#REF!</definedName>
    <definedName name="ujk" localSheetId="6">#REF!</definedName>
    <definedName name="ujk">#REF!</definedName>
    <definedName name="últimaMedição" localSheetId="10">#N/A</definedName>
    <definedName name="últimaMedição" localSheetId="8">#N/A</definedName>
    <definedName name="últimaMedição" localSheetId="11">MAX(COMP_ENCARGOS_SOCIAIS_SEM_D!Import.PLE)</definedName>
    <definedName name="últimaMedição" localSheetId="9">MAX('CRONOGRAMA FISICO FINANCEIRO'!Import.PLE)</definedName>
    <definedName name="últimaMedição" localSheetId="6">MAX('MC - CRECHE 10 SALAS RASA'!Import.PLE)</definedName>
    <definedName name="últimaMedição">MAX('CRONOGRAMA FISICO FINANCEIRO'!Import.PLE)</definedName>
    <definedName name="um" localSheetId="8">#REF!</definedName>
    <definedName name="um" localSheetId="11">#REF!</definedName>
    <definedName name="um" localSheetId="6">#REF!</definedName>
    <definedName name="um">#REF!</definedName>
    <definedName name="UN" localSheetId="8">#REF!</definedName>
    <definedName name="UN" localSheetId="11">#REF!</definedName>
    <definedName name="UN" localSheetId="6">#REF!</definedName>
    <definedName name="UN">#REF!</definedName>
    <definedName name="UN." localSheetId="8">#REF!</definedName>
    <definedName name="UN." localSheetId="11">#REF!</definedName>
    <definedName name="UN." localSheetId="6">#REF!</definedName>
    <definedName name="UN.">#REF!</definedName>
    <definedName name="unid.2" localSheetId="8">#REF!</definedName>
    <definedName name="unid.2" localSheetId="11">#REF!</definedName>
    <definedName name="unid.2" localSheetId="6">#REF!</definedName>
    <definedName name="unid.2">#REF!</definedName>
    <definedName name="Unidade1" localSheetId="8">#REF!</definedName>
    <definedName name="Unidade1" localSheetId="11">#REF!</definedName>
    <definedName name="Unidade1" localSheetId="6">#REF!</definedName>
    <definedName name="Unidade1">#REF!</definedName>
    <definedName name="UnidAux" localSheetId="8">#REF!</definedName>
    <definedName name="UnidAux" localSheetId="11">#REF!</definedName>
    <definedName name="UnidAux" localSheetId="6">#REF!</definedName>
    <definedName name="UnidAux">#REF!</definedName>
    <definedName name="UNIT" localSheetId="8">#REF!</definedName>
    <definedName name="UNIT" localSheetId="11">#REF!</definedName>
    <definedName name="UNIT" localSheetId="6">#REF!</definedName>
    <definedName name="UNIT">#REF!</definedName>
    <definedName name="Unit." localSheetId="8">#REF!</definedName>
    <definedName name="Unit." localSheetId="11">#REF!</definedName>
    <definedName name="Unit." localSheetId="6">#REF!</definedName>
    <definedName name="Unit.">#REF!</definedName>
    <definedName name="UnitAnexo" localSheetId="8">#REF!</definedName>
    <definedName name="UnitAnexo" localSheetId="11">#REF!</definedName>
    <definedName name="UnitAnexo" localSheetId="6">#REF!</definedName>
    <definedName name="UnitAnexo">#REF!</definedName>
    <definedName name="UNITÁRIO" localSheetId="8">#REF!</definedName>
    <definedName name="UNITÁRIO" localSheetId="11">#REF!</definedName>
    <definedName name="UNITÁRIO" localSheetId="6">#REF!</definedName>
    <definedName name="UNITÁRIO">#REF!</definedName>
    <definedName name="UnitNome" localSheetId="8">#REF!</definedName>
    <definedName name="UnitNome" localSheetId="11">#REF!</definedName>
    <definedName name="UnitNome" localSheetId="6">#REF!</definedName>
    <definedName name="UnitNome">#REF!</definedName>
    <definedName name="UU" localSheetId="8">#REF!</definedName>
    <definedName name="UU" localSheetId="11">#REF!</definedName>
    <definedName name="UU" localSheetId="6">#REF!</definedName>
    <definedName name="UU">#REF!</definedName>
    <definedName name="uuuuuty" localSheetId="8">#REF!</definedName>
    <definedName name="uuuuuty" localSheetId="11">#REF!</definedName>
    <definedName name="uuuuuty" localSheetId="6">#REF!</definedName>
    <definedName name="uuuuuty">#REF!</definedName>
    <definedName name="UYT" localSheetId="8">#REF!</definedName>
    <definedName name="UYT" localSheetId="11">#REF!</definedName>
    <definedName name="UYT" localSheetId="6">#REF!</definedName>
    <definedName name="UYT">#REF!</definedName>
    <definedName name="v" localSheetId="8">#REF!</definedName>
    <definedName name="v" localSheetId="11">#REF!</definedName>
    <definedName name="v" localSheetId="6">#REF!</definedName>
    <definedName name="v">#REF!</definedName>
    <definedName name="V_VENDA" localSheetId="8">#REF!</definedName>
    <definedName name="V_VENDA" localSheetId="11">#REF!</definedName>
    <definedName name="V_VENDA" localSheetId="6">#REF!</definedName>
    <definedName name="V_VENDA">#REF!</definedName>
    <definedName name="VACAP" localSheetId="8">#REF!</definedName>
    <definedName name="VACAP" localSheetId="11">#REF!</definedName>
    <definedName name="VACAP" localSheetId="6">#REF!</definedName>
    <definedName name="VACAP">#REF!</definedName>
    <definedName name="VACM" localSheetId="8">#REF!</definedName>
    <definedName name="VACM" localSheetId="11">#REF!</definedName>
    <definedName name="VACM" localSheetId="6">#REF!</definedName>
    <definedName name="VACM">#REF!</definedName>
    <definedName name="VALAS_EMI_19" localSheetId="8">#REF!</definedName>
    <definedName name="VALAS_EMI_19" localSheetId="11">#REF!</definedName>
    <definedName name="VALAS_EMI_19" localSheetId="6">#REF!</definedName>
    <definedName name="VALAS_EMI_19">#REF!</definedName>
    <definedName name="ValoresPorEvento" localSheetId="8">#REF!:OFFSET(#REF!,-1,0)</definedName>
    <definedName name="ValoresPorEvento" localSheetId="11">#REF!:OFFSET(#REF!,-1,0)</definedName>
    <definedName name="ValoresPorEvento" localSheetId="6">#REF!:OFFSET(#REF!,-1,0)</definedName>
    <definedName name="ValoresPorEvento">#REF!:OFFSET(#REF!,-1,0)</definedName>
    <definedName name="VAM" localSheetId="8">#REF!</definedName>
    <definedName name="VAM" localSheetId="11">#REF!</definedName>
    <definedName name="VAM" localSheetId="6">#REF!</definedName>
    <definedName name="VAM">#REF!</definedName>
    <definedName name="VAMM" localSheetId="8">#REF!</definedName>
    <definedName name="VAMM" localSheetId="11">#REF!</definedName>
    <definedName name="VAMM" localSheetId="6">#REF!</definedName>
    <definedName name="VAMM">#REF!</definedName>
    <definedName name="VARM" localSheetId="8">#REF!</definedName>
    <definedName name="VARM" localSheetId="11">#REF!</definedName>
    <definedName name="VARM" localSheetId="6">#REF!</definedName>
    <definedName name="VARM">#REF!</definedName>
    <definedName name="VARR" localSheetId="8">#REF!</definedName>
    <definedName name="VARR" localSheetId="11">#REF!</definedName>
    <definedName name="VARR" localSheetId="6">#REF!</definedName>
    <definedName name="VARR">#REF!</definedName>
    <definedName name="Vazio1" localSheetId="8">#REF!</definedName>
    <definedName name="Vazio1" localSheetId="11">#REF!</definedName>
    <definedName name="Vazio1" localSheetId="6">#REF!</definedName>
    <definedName name="Vazio1">#REF!</definedName>
    <definedName name="Vazios" localSheetId="8">#REF!</definedName>
    <definedName name="Vazios" localSheetId="11">#REF!</definedName>
    <definedName name="Vazios" localSheetId="6">#REF!</definedName>
    <definedName name="Vazios">#REF!</definedName>
    <definedName name="vbg" localSheetId="8">#REF!</definedName>
    <definedName name="vbg" localSheetId="11">#REF!</definedName>
    <definedName name="vbg" localSheetId="6">#REF!</definedName>
    <definedName name="vbg">#REF!</definedName>
    <definedName name="VCANT" localSheetId="8">#REF!</definedName>
    <definedName name="VCANT" localSheetId="11">#REF!</definedName>
    <definedName name="VCANT" localSheetId="6">#REF!</definedName>
    <definedName name="VCANT">#REF!</definedName>
    <definedName name="VCRT" localSheetId="8">#REF!</definedName>
    <definedName name="VCRT" localSheetId="11">#REF!</definedName>
    <definedName name="VCRT" localSheetId="6">#REF!</definedName>
    <definedName name="VCRT">#REF!</definedName>
    <definedName name="Veic" localSheetId="8">#REF!</definedName>
    <definedName name="Veic" localSheetId="11">#REF!</definedName>
    <definedName name="Veic" localSheetId="6">#REF!</definedName>
    <definedName name="Veic">#REF!</definedName>
    <definedName name="VEICULO" localSheetId="8">#REF!</definedName>
    <definedName name="VEICULO" localSheetId="11">#REF!</definedName>
    <definedName name="VEICULO" localSheetId="6">#REF!</definedName>
    <definedName name="VEICULO">#REF!</definedName>
    <definedName name="VENDA_ADOTADA" localSheetId="8">#REF!</definedName>
    <definedName name="VENDA_ADOTADA" localSheetId="11">#REF!</definedName>
    <definedName name="VENDA_ADOTADA" localSheetId="6">#REF!</definedName>
    <definedName name="VENDA_ADOTADA">#REF!</definedName>
    <definedName name="verde" localSheetId="8">#REF!</definedName>
    <definedName name="verde" localSheetId="11">#REF!</definedName>
    <definedName name="verde" localSheetId="6">#REF!</definedName>
    <definedName name="verde">#REF!</definedName>
    <definedName name="verde_2" localSheetId="8">#REF!</definedName>
    <definedName name="verde_2" localSheetId="11">#REF!</definedName>
    <definedName name="verde_2" localSheetId="6">#REF!</definedName>
    <definedName name="verde_2">#REF!</definedName>
    <definedName name="verde_4" localSheetId="8">#REF!</definedName>
    <definedName name="verde_4" localSheetId="11">#REF!</definedName>
    <definedName name="verde_4" localSheetId="6">#REF!</definedName>
    <definedName name="verde_4">#REF!</definedName>
    <definedName name="verdee" localSheetId="8">#REF!</definedName>
    <definedName name="verdee" localSheetId="11">#REF!</definedName>
    <definedName name="verdee" localSheetId="6">#REF!</definedName>
    <definedName name="verdee">#REF!</definedName>
    <definedName name="verdepav" localSheetId="8">#REF!</definedName>
    <definedName name="verdepav" localSheetId="11">#REF!</definedName>
    <definedName name="verdepav" localSheetId="6">#REF!</definedName>
    <definedName name="verdepav">#REF!</definedName>
    <definedName name="verdepav_2" localSheetId="8">#REF!</definedName>
    <definedName name="verdepav_2" localSheetId="11">#REF!</definedName>
    <definedName name="verdepav_2" localSheetId="6">#REF!</definedName>
    <definedName name="verdepav_2">#REF!</definedName>
    <definedName name="verdepav_4" localSheetId="8">#REF!</definedName>
    <definedName name="verdepav_4" localSheetId="11">#REF!</definedName>
    <definedName name="verdepav_4" localSheetId="6">#REF!</definedName>
    <definedName name="verdepav_4">#REF!</definedName>
    <definedName name="verdepavv" localSheetId="8">#REF!</definedName>
    <definedName name="verdepavv" localSheetId="11">#REF!</definedName>
    <definedName name="verdepavv" localSheetId="6">#REF!</definedName>
    <definedName name="verdepavv">#REF!</definedName>
    <definedName name="Verga" localSheetId="8">#REF!</definedName>
    <definedName name="Verga" localSheetId="11">#REF!</definedName>
    <definedName name="Verga" localSheetId="6">#REF!</definedName>
    <definedName name="Verga">#REF!</definedName>
    <definedName name="Versao" localSheetId="8" hidden="1">#REF!</definedName>
    <definedName name="Versao" hidden="1">#REF!</definedName>
    <definedName name="vfvr" localSheetId="8">#REF!</definedName>
    <definedName name="vfvr" localSheetId="11">#REF!</definedName>
    <definedName name="vfvr" localSheetId="6">#REF!</definedName>
    <definedName name="vfvr">#REF!</definedName>
    <definedName name="vhvb" localSheetId="10">#REF!</definedName>
    <definedName name="vhvb" localSheetId="8">#REF!</definedName>
    <definedName name="vhvb" localSheetId="11">#REF!</definedName>
    <definedName name="vhvb" localSheetId="9">#REF!</definedName>
    <definedName name="vhvb" localSheetId="6">#REF!</definedName>
    <definedName name="vhvb">#REF!</definedName>
    <definedName name="VI" localSheetId="10">{#N/A,#N/A,FALSE,"GERAL";#N/A,#N/A,FALSE,"012-96";#N/A,#N/A,FALSE,"018-96";#N/A,#N/A,FALSE,"027-96";#N/A,#N/A,FALSE,"059-96";#N/A,#N/A,FALSE,"076-96";#N/A,#N/A,FALSE,"019-97";#N/A,#N/A,FALSE,"021-97";#N/A,#N/A,FALSE,"022-97";#N/A,#N/A,FALSE,"028-97"}</definedName>
    <definedName name="VI" localSheetId="8">{#N/A,#N/A,FALSE,"GERAL";#N/A,#N/A,FALSE,"012-96";#N/A,#N/A,FALSE,"018-96";#N/A,#N/A,FALSE,"027-96";#N/A,#N/A,FALSE,"059-96";#N/A,#N/A,FALSE,"076-96";#N/A,#N/A,FALSE,"019-97";#N/A,#N/A,FALSE,"021-97";#N/A,#N/A,FALSE,"022-97";#N/A,#N/A,FALSE,"028-97"}</definedName>
    <definedName name="VI" localSheetId="11">{#N/A,#N/A,FALSE,"GERAL";#N/A,#N/A,FALSE,"012-96";#N/A,#N/A,FALSE,"018-96";#N/A,#N/A,FALSE,"027-96";#N/A,#N/A,FALSE,"059-96";#N/A,#N/A,FALSE,"076-96";#N/A,#N/A,FALSE,"019-97";#N/A,#N/A,FALSE,"021-97";#N/A,#N/A,FALSE,"022-97";#N/A,#N/A,FALSE,"028-97"}</definedName>
    <definedName name="VI" localSheetId="9">{#N/A,#N/A,FALSE,"GERAL";#N/A,#N/A,FALSE,"012-96";#N/A,#N/A,FALSE,"018-96";#N/A,#N/A,FALSE,"027-96";#N/A,#N/A,FALSE,"059-96";#N/A,#N/A,FALSE,"076-96";#N/A,#N/A,FALSE,"019-97";#N/A,#N/A,FALSE,"021-97";#N/A,#N/A,FALSE,"022-97";#N/A,#N/A,FALSE,"028-97"}</definedName>
    <definedName name="VI" localSheetId="6">{#N/A,#N/A,FALSE,"GERAL";#N/A,#N/A,FALSE,"012-96";#N/A,#N/A,FALSE,"018-96";#N/A,#N/A,FALSE,"027-96";#N/A,#N/A,FALSE,"059-96";#N/A,#N/A,FALSE,"076-96";#N/A,#N/A,FALSE,"019-97";#N/A,#N/A,FALSE,"021-97";#N/A,#N/A,FALSE,"022-97";#N/A,#N/A,FALSE,"028-97"}</definedName>
    <definedName name="VI">{#N/A,#N/A,FALSE,"GERAL";#N/A,#N/A,FALSE,"012-96";#N/A,#N/A,FALSE,"018-96";#N/A,#N/A,FALSE,"027-96";#N/A,#N/A,FALSE,"059-96";#N/A,#N/A,FALSE,"076-96";#N/A,#N/A,FALSE,"019-97";#N/A,#N/A,FALSE,"021-97";#N/A,#N/A,FALSE,"022-97";#N/A,#N/A,FALSE,"028-97"}</definedName>
    <definedName name="VidaAnos" localSheetId="8">#REF!</definedName>
    <definedName name="VidaAnos" localSheetId="11">#REF!</definedName>
    <definedName name="VidaAnos" localSheetId="6">#REF!</definedName>
    <definedName name="VidaAnos">#REF!</definedName>
    <definedName name="Vidahoras" localSheetId="8">#REF!</definedName>
    <definedName name="Vidahoras" localSheetId="11">#REF!</definedName>
    <definedName name="Vidahoras" localSheetId="6">#REF!</definedName>
    <definedName name="Vidahoras">#REF!</definedName>
    <definedName name="VL" localSheetId="8">#REF!</definedName>
    <definedName name="VL" localSheetId="11">#REF!</definedName>
    <definedName name="VL" localSheetId="6">#REF!</definedName>
    <definedName name="VL">#REF!</definedName>
    <definedName name="VLM" localSheetId="8">#REF!</definedName>
    <definedName name="VLM" localSheetId="11">#REF!</definedName>
    <definedName name="VLM" localSheetId="6">#REF!</definedName>
    <definedName name="VLM">#REF!</definedName>
    <definedName name="VLPI" localSheetId="8">#REF!</definedName>
    <definedName name="VLPI" localSheetId="11">#REF!</definedName>
    <definedName name="VLPI" localSheetId="6">#REF!</definedName>
    <definedName name="VLPI">#REF!</definedName>
    <definedName name="VLREAJ" localSheetId="8">#REF!</definedName>
    <definedName name="VLREAJ" localSheetId="11">#REF!</definedName>
    <definedName name="VLREAJ" localSheetId="6">#REF!</definedName>
    <definedName name="VLREAJ">#REF!</definedName>
    <definedName name="VMOB" localSheetId="8">#REF!</definedName>
    <definedName name="VMOB" localSheetId="11">#REF!</definedName>
    <definedName name="VMOB" localSheetId="6">#REF!</definedName>
    <definedName name="VMOB">#REF!</definedName>
    <definedName name="voce" localSheetId="8">#REF!</definedName>
    <definedName name="voce" localSheetId="11">#REF!</definedName>
    <definedName name="voce" localSheetId="6">#REF!</definedName>
    <definedName name="voce">#REF!</definedName>
    <definedName name="VOL_ACUM" localSheetId="8">#REF!</definedName>
    <definedName name="VOL_ACUM" localSheetId="11">#REF!</definedName>
    <definedName name="VOL_ACUM" localSheetId="6">#REF!</definedName>
    <definedName name="VOL_ACUM">#REF!</definedName>
    <definedName name="VOLUM_TUBO_EMI_19" localSheetId="8">#REF!</definedName>
    <definedName name="VOLUM_TUBO_EMI_19" localSheetId="11">#REF!</definedName>
    <definedName name="VOLUM_TUBO_EMI_19" localSheetId="6">#REF!</definedName>
    <definedName name="VOLUM_TUBO_EMI_19">#REF!</definedName>
    <definedName name="VOLUME" localSheetId="8">#REF!</definedName>
    <definedName name="VOLUME" localSheetId="11">#REF!</definedName>
    <definedName name="VOLUME" localSheetId="6">#REF!</definedName>
    <definedName name="VOLUME">#REF!</definedName>
    <definedName name="VR" localSheetId="8">#REF!</definedName>
    <definedName name="VR" localSheetId="11">#REF!</definedName>
    <definedName name="VR" localSheetId="6">#REF!</definedName>
    <definedName name="VR">#REF!</definedName>
    <definedName name="VSR" localSheetId="8">#REF!</definedName>
    <definedName name="VSR" localSheetId="11">#REF!</definedName>
    <definedName name="VSR" localSheetId="6">#REF!</definedName>
    <definedName name="VSR">#REF!</definedName>
    <definedName name="VT" localSheetId="8">#REF!</definedName>
    <definedName name="VT" localSheetId="11">#REF!</definedName>
    <definedName name="VT" localSheetId="6">#REF!</definedName>
    <definedName name="VT">#REF!</definedName>
    <definedName name="VTE" localSheetId="8">#REF!</definedName>
    <definedName name="VTE" localSheetId="11">#REF!</definedName>
    <definedName name="VTE" localSheetId="6">#REF!</definedName>
    <definedName name="VTE">#REF!</definedName>
    <definedName name="VTOTAL1" localSheetId="8" hidden="1">ROUND(#REF!*#REF!,15-13*#REF!)</definedName>
    <definedName name="VTOTAL1" hidden="1">ROUND(#REF!*#REF!,15-13*#REF!)</definedName>
    <definedName name="VTOTALBM" localSheetId="10" hidden="1">IF(#REF!=0,0,CHOOSE(MATCH('_RESUMO COMPARATIVO_'!RegimeExecucao,{"Global","Unitário"},0),ROUND(ROUND(#REF!,15-13*#REF!)/100*#REF!,15-13*#REF!),ROUND(ROUND(#REF!,15-13*#REF!)*ROUND(#REF!,15-13*#REF!),15-13*#REF!)))</definedName>
    <definedName name="VTOTALBM" localSheetId="8" hidden="1">IF(#REF!=0,0,CHOOSE(MATCH('BDI_EDIFICACOES_20,50%_SEM'!RegimeExecucao,{"Global","Unitário"},0),ROUND(ROUND(#REF!,15-13*#REF!)/100*#REF!,15-13*#REF!),ROUND(ROUND(#REF!,15-13*#REF!)*ROUND(#REF!,15-13*#REF!),15-13*#REF!)))</definedName>
    <definedName name="VTOTALBM" localSheetId="11" hidden="1">IF(#REF!=0,0,CHOOSE(MATCH(COMP_ENCARGOS_SOCIAIS_SEM_D!RegimeExecucao,{"Global","Unitário"},0),ROUND(ROUND(#REF!,15-13*#REF!)/100*#REF!,15-13*#REF!),ROUND(ROUND(#REF!,15-13*#REF!)*ROUND(#REF!,15-13*#REF!),15-13*#REF!)))</definedName>
    <definedName name="VTOTALBM" hidden="1">IF(#REF!=0,0,CHOOSE(MATCH(RegimeExecucao,{"Global","Unitário"},0),ROUND(ROUND(#REF!,15-13*#REF!)/100*#REF!,15-13*#REF!),ROUND(ROUND(#REF!,15-13*#REF!)*ROUND(#REF!,15-13*#REF!),15-13*#REF!)))</definedName>
    <definedName name="VV" localSheetId="8">#REF!</definedName>
    <definedName name="VV" localSheetId="11">#REF!</definedName>
    <definedName name="VV" localSheetId="6">#REF!</definedName>
    <definedName name="VV">#REF!</definedName>
    <definedName name="vvv" localSheetId="8">#REF!</definedName>
    <definedName name="vvv" localSheetId="11">#REF!</definedName>
    <definedName name="vvv" localSheetId="6">#REF!</definedName>
    <definedName name="vvv">#REF!</definedName>
    <definedName name="VVVV" localSheetId="8">#REF!</definedName>
    <definedName name="VVVV" localSheetId="11">#REF!</definedName>
    <definedName name="VVVV" localSheetId="6">#REF!</definedName>
    <definedName name="VVVV">#REF!</definedName>
    <definedName name="vvvvvvvvvvvvvv" localSheetId="10">#REF!</definedName>
    <definedName name="vvvvvvvvvvvvvv" localSheetId="8">#REF!</definedName>
    <definedName name="vvvvvvvvvvvvvv" localSheetId="11">#REF!</definedName>
    <definedName name="vvvvvvvvvvvvvv" localSheetId="9">#REF!</definedName>
    <definedName name="vvvvvvvvvvvvvv" localSheetId="6">#REF!</definedName>
    <definedName name="vvvvvvvvvvvvvv">#REF!</definedName>
    <definedName name="w" localSheetId="10">{#N/A,#N/A,FALSE,"GERAL";#N/A,#N/A,FALSE,"012-96";#N/A,#N/A,FALSE,"018-96";#N/A,#N/A,FALSE,"027-96";#N/A,#N/A,FALSE,"059-96";#N/A,#N/A,FALSE,"076-96";#N/A,#N/A,FALSE,"019-97";#N/A,#N/A,FALSE,"021-97";#N/A,#N/A,FALSE,"022-97";#N/A,#N/A,FALSE,"028-97"}</definedName>
    <definedName name="w" localSheetId="8">{#N/A,#N/A,FALSE,"GERAL";#N/A,#N/A,FALSE,"012-96";#N/A,#N/A,FALSE,"018-96";#N/A,#N/A,FALSE,"027-96";#N/A,#N/A,FALSE,"059-96";#N/A,#N/A,FALSE,"076-96";#N/A,#N/A,FALSE,"019-97";#N/A,#N/A,FALSE,"021-97";#N/A,#N/A,FALSE,"022-97";#N/A,#N/A,FALSE,"028-97"}</definedName>
    <definedName name="w" localSheetId="11">{#N/A,#N/A,FALSE,"GERAL";#N/A,#N/A,FALSE,"012-96";#N/A,#N/A,FALSE,"018-96";#N/A,#N/A,FALSE,"027-96";#N/A,#N/A,FALSE,"059-96";#N/A,#N/A,FALSE,"076-96";#N/A,#N/A,FALSE,"019-97";#N/A,#N/A,FALSE,"021-97";#N/A,#N/A,FALSE,"022-97";#N/A,#N/A,FALSE,"028-97"}</definedName>
    <definedName name="w" localSheetId="9">{#N/A,#N/A,FALSE,"GERAL";#N/A,#N/A,FALSE,"012-96";#N/A,#N/A,FALSE,"018-96";#N/A,#N/A,FALSE,"027-96";#N/A,#N/A,FALSE,"059-96";#N/A,#N/A,FALSE,"076-96";#N/A,#N/A,FALSE,"019-97";#N/A,#N/A,FALSE,"021-97";#N/A,#N/A,FALSE,"022-97";#N/A,#N/A,FALSE,"028-97"}</definedName>
    <definedName name="w" localSheetId="6">{#N/A,#N/A,FALSE,"GERAL";#N/A,#N/A,FALSE,"012-96";#N/A,#N/A,FALSE,"018-96";#N/A,#N/A,FALSE,"027-96";#N/A,#N/A,FALSE,"059-96";#N/A,#N/A,FALSE,"076-96";#N/A,#N/A,FALSE,"019-97";#N/A,#N/A,FALSE,"021-97";#N/A,#N/A,FALSE,"022-97";#N/A,#N/A,FALSE,"028-97"}</definedName>
    <definedName name="w">{#N/A,#N/A,FALSE,"GERAL";#N/A,#N/A,FALSE,"012-96";#N/A,#N/A,FALSE,"018-96";#N/A,#N/A,FALSE,"027-96";#N/A,#N/A,FALSE,"059-96";#N/A,#N/A,FALSE,"076-96";#N/A,#N/A,FALSE,"019-97";#N/A,#N/A,FALSE,"021-97";#N/A,#N/A,FALSE,"022-97";#N/A,#N/A,FALSE,"028-97"}</definedName>
    <definedName name="WALLACY" localSheetId="8">#REF!</definedName>
    <definedName name="WALLACY" localSheetId="11">#REF!</definedName>
    <definedName name="WALLACY" localSheetId="6">#REF!</definedName>
    <definedName name="WALLACY">#REF!</definedName>
    <definedName name="WEFWEF" localSheetId="8">#REF!</definedName>
    <definedName name="WEFWEF" localSheetId="11">#REF!</definedName>
    <definedName name="WEFWEF" localSheetId="6">#REF!</definedName>
    <definedName name="WEFWEF">#REF!</definedName>
    <definedName name="wer" localSheetId="8">#REF!</definedName>
    <definedName name="wer" localSheetId="11">#REF!</definedName>
    <definedName name="wer" localSheetId="6">#REF!</definedName>
    <definedName name="wer">#REF!</definedName>
    <definedName name="wew_38" localSheetId="8">#REF!</definedName>
    <definedName name="wew_38" localSheetId="11">#REF!</definedName>
    <definedName name="wew_38" localSheetId="6">#REF!</definedName>
    <definedName name="wew_38">#REF!</definedName>
    <definedName name="WEWRWR" localSheetId="9">#N/A</definedName>
    <definedName name="WEWRWR" localSheetId="6">#N/A</definedName>
    <definedName name="WEWRWR">#N/A</definedName>
    <definedName name="WEWRWR_1" localSheetId="8">#REF!</definedName>
    <definedName name="WEWRWR_1" localSheetId="11">#REF!</definedName>
    <definedName name="WEWRWR_1" localSheetId="6">#REF!</definedName>
    <definedName name="WEWRWR_1">#REF!</definedName>
    <definedName name="WEWRWR_10" localSheetId="8">#REF!</definedName>
    <definedName name="WEWRWR_10" localSheetId="11">#REF!</definedName>
    <definedName name="WEWRWR_10" localSheetId="6">#REF!</definedName>
    <definedName name="WEWRWR_10">#REF!</definedName>
    <definedName name="WEWRWR_12" localSheetId="8">#REF!</definedName>
    <definedName name="WEWRWR_12" localSheetId="11">#REF!</definedName>
    <definedName name="WEWRWR_12" localSheetId="6">#REF!</definedName>
    <definedName name="WEWRWR_12">#REF!</definedName>
    <definedName name="WEWRWR_13" localSheetId="8">#REF!</definedName>
    <definedName name="WEWRWR_13" localSheetId="11">#REF!</definedName>
    <definedName name="WEWRWR_13" localSheetId="6">#REF!</definedName>
    <definedName name="WEWRWR_13">#REF!</definedName>
    <definedName name="WEWRWR_19" localSheetId="8">#REF!</definedName>
    <definedName name="WEWRWR_19" localSheetId="11">#REF!</definedName>
    <definedName name="WEWRWR_19" localSheetId="6">#REF!</definedName>
    <definedName name="WEWRWR_19">#REF!</definedName>
    <definedName name="WEWRWR_2" localSheetId="8">#REF!</definedName>
    <definedName name="WEWRWR_2" localSheetId="11">#REF!</definedName>
    <definedName name="WEWRWR_2" localSheetId="6">#REF!</definedName>
    <definedName name="WEWRWR_2">#REF!</definedName>
    <definedName name="WEWRWR_21" localSheetId="8">#REF!</definedName>
    <definedName name="WEWRWR_21" localSheetId="11">#REF!</definedName>
    <definedName name="WEWRWR_21" localSheetId="6">#REF!</definedName>
    <definedName name="WEWRWR_21">#REF!</definedName>
    <definedName name="WEWRWR_23" localSheetId="8">#REF!</definedName>
    <definedName name="WEWRWR_23" localSheetId="11">#REF!</definedName>
    <definedName name="WEWRWR_23" localSheetId="6">#REF!</definedName>
    <definedName name="WEWRWR_23">#REF!</definedName>
    <definedName name="WEWRWR_24" localSheetId="8">#REF!</definedName>
    <definedName name="WEWRWR_24" localSheetId="11">#REF!</definedName>
    <definedName name="WEWRWR_24" localSheetId="6">#REF!</definedName>
    <definedName name="WEWRWR_24">#REF!</definedName>
    <definedName name="WEWRWR_26" localSheetId="8">#REF!</definedName>
    <definedName name="WEWRWR_26" localSheetId="11">#REF!</definedName>
    <definedName name="WEWRWR_26" localSheetId="6">#REF!</definedName>
    <definedName name="WEWRWR_26">#REF!</definedName>
    <definedName name="WEWRWR_27" localSheetId="8">#REF!</definedName>
    <definedName name="WEWRWR_27" localSheetId="11">#REF!</definedName>
    <definedName name="WEWRWR_27" localSheetId="6">#REF!</definedName>
    <definedName name="WEWRWR_27">#REF!</definedName>
    <definedName name="WEWRWR_29" localSheetId="8">#REF!</definedName>
    <definedName name="WEWRWR_29" localSheetId="11">#REF!</definedName>
    <definedName name="WEWRWR_29" localSheetId="6">#REF!</definedName>
    <definedName name="WEWRWR_29">#REF!</definedName>
    <definedName name="WEWRWR_30" localSheetId="8">#REF!</definedName>
    <definedName name="WEWRWR_30" localSheetId="11">#REF!</definedName>
    <definedName name="WEWRWR_30" localSheetId="6">#REF!</definedName>
    <definedName name="WEWRWR_30">#REF!</definedName>
    <definedName name="WEWRWR_31" localSheetId="8">#REF!</definedName>
    <definedName name="WEWRWR_31" localSheetId="11">#REF!</definedName>
    <definedName name="WEWRWR_31" localSheetId="6">#REF!</definedName>
    <definedName name="WEWRWR_31">#REF!</definedName>
    <definedName name="WEWRWR_33" localSheetId="8">#REF!</definedName>
    <definedName name="WEWRWR_33" localSheetId="11">#REF!</definedName>
    <definedName name="WEWRWR_33" localSheetId="6">#REF!</definedName>
    <definedName name="WEWRWR_33">#REF!</definedName>
    <definedName name="WEWRWR_34" localSheetId="8">#REF!</definedName>
    <definedName name="WEWRWR_34" localSheetId="11">#REF!</definedName>
    <definedName name="WEWRWR_34" localSheetId="6">#REF!</definedName>
    <definedName name="WEWRWR_34">#REF!</definedName>
    <definedName name="WEWRWR_35" localSheetId="8">#REF!</definedName>
    <definedName name="WEWRWR_35" localSheetId="11">#REF!</definedName>
    <definedName name="WEWRWR_35" localSheetId="6">#REF!</definedName>
    <definedName name="WEWRWR_35">#REF!</definedName>
    <definedName name="WEWRWR_36" localSheetId="8">#REF!</definedName>
    <definedName name="WEWRWR_36" localSheetId="11">#REF!</definedName>
    <definedName name="WEWRWR_36" localSheetId="6">#REF!</definedName>
    <definedName name="WEWRWR_36">#REF!</definedName>
    <definedName name="WEWRWR_37" localSheetId="8">#REF!</definedName>
    <definedName name="WEWRWR_37" localSheetId="11">#REF!</definedName>
    <definedName name="WEWRWR_37" localSheetId="6">#REF!</definedName>
    <definedName name="WEWRWR_37">#REF!</definedName>
    <definedName name="WEWRWR_38" localSheetId="8">#REF!</definedName>
    <definedName name="WEWRWR_38" localSheetId="11">#REF!</definedName>
    <definedName name="WEWRWR_38" localSheetId="6">#REF!</definedName>
    <definedName name="WEWRWR_38">#REF!</definedName>
    <definedName name="WEWRWR_39" localSheetId="8">#REF!</definedName>
    <definedName name="WEWRWR_39" localSheetId="11">#REF!</definedName>
    <definedName name="WEWRWR_39" localSheetId="6">#REF!</definedName>
    <definedName name="WEWRWR_39">#REF!</definedName>
    <definedName name="WEWRWR_4" localSheetId="8">#REF!</definedName>
    <definedName name="WEWRWR_4" localSheetId="11">#REF!</definedName>
    <definedName name="WEWRWR_4" localSheetId="6">#REF!</definedName>
    <definedName name="WEWRWR_4">#REF!</definedName>
    <definedName name="WEWRWR_40" localSheetId="8">#REF!</definedName>
    <definedName name="WEWRWR_40" localSheetId="11">#REF!</definedName>
    <definedName name="WEWRWR_40" localSheetId="6">#REF!</definedName>
    <definedName name="WEWRWR_40">#REF!</definedName>
    <definedName name="WEWRWR_41" localSheetId="8">#REF!</definedName>
    <definedName name="WEWRWR_41" localSheetId="11">#REF!</definedName>
    <definedName name="WEWRWR_41" localSheetId="6">#REF!</definedName>
    <definedName name="WEWRWR_41">#REF!</definedName>
    <definedName name="WEWRWR_42" localSheetId="8">#REF!</definedName>
    <definedName name="WEWRWR_42" localSheetId="11">#REF!</definedName>
    <definedName name="WEWRWR_42" localSheetId="6">#REF!</definedName>
    <definedName name="WEWRWR_42">#REF!</definedName>
    <definedName name="WEWRWR_43" localSheetId="8">#REF!</definedName>
    <definedName name="WEWRWR_43" localSheetId="11">#REF!</definedName>
    <definedName name="WEWRWR_43" localSheetId="6">#REF!</definedName>
    <definedName name="WEWRWR_43">#REF!</definedName>
    <definedName name="WEWRWR_44" localSheetId="8">#REF!</definedName>
    <definedName name="WEWRWR_44" localSheetId="11">#REF!</definedName>
    <definedName name="WEWRWR_44" localSheetId="6">#REF!</definedName>
    <definedName name="WEWRWR_44">#REF!</definedName>
    <definedName name="WEWRWR_45" localSheetId="8">#REF!</definedName>
    <definedName name="WEWRWR_45" localSheetId="11">#REF!</definedName>
    <definedName name="WEWRWR_45" localSheetId="6">#REF!</definedName>
    <definedName name="WEWRWR_45">#REF!</definedName>
    <definedName name="WEWRWR_46" localSheetId="8">#REF!</definedName>
    <definedName name="WEWRWR_46" localSheetId="11">#REF!</definedName>
    <definedName name="WEWRWR_46" localSheetId="6">#REF!</definedName>
    <definedName name="WEWRWR_46">#REF!</definedName>
    <definedName name="WEWRWR_47" localSheetId="8">#REF!</definedName>
    <definedName name="WEWRWR_47" localSheetId="11">#REF!</definedName>
    <definedName name="WEWRWR_47" localSheetId="6">#REF!</definedName>
    <definedName name="WEWRWR_47">#REF!</definedName>
    <definedName name="WEWRWR_48" localSheetId="8">#REF!</definedName>
    <definedName name="WEWRWR_48" localSheetId="11">#REF!</definedName>
    <definedName name="WEWRWR_48" localSheetId="6">#REF!</definedName>
    <definedName name="WEWRWR_48">#REF!</definedName>
    <definedName name="WEWRWR_51" localSheetId="8">#REF!</definedName>
    <definedName name="WEWRWR_51" localSheetId="11">#REF!</definedName>
    <definedName name="WEWRWR_51" localSheetId="6">#REF!</definedName>
    <definedName name="WEWRWR_51">#REF!</definedName>
    <definedName name="WEWRWR_52" localSheetId="8">#REF!</definedName>
    <definedName name="WEWRWR_52" localSheetId="11">#REF!</definedName>
    <definedName name="WEWRWR_52" localSheetId="6">#REF!</definedName>
    <definedName name="WEWRWR_52">#REF!</definedName>
    <definedName name="WEWRWR_53" localSheetId="8">#REF!</definedName>
    <definedName name="WEWRWR_53" localSheetId="11">#REF!</definedName>
    <definedName name="WEWRWR_53" localSheetId="6">#REF!</definedName>
    <definedName name="WEWRWR_53">#REF!</definedName>
    <definedName name="WEWRWR_54" localSheetId="8">#REF!</definedName>
    <definedName name="WEWRWR_54" localSheetId="11">#REF!</definedName>
    <definedName name="WEWRWR_54" localSheetId="6">#REF!</definedName>
    <definedName name="WEWRWR_54">#REF!</definedName>
    <definedName name="WEWRWR_55" localSheetId="8">#REF!</definedName>
    <definedName name="WEWRWR_55" localSheetId="11">#REF!</definedName>
    <definedName name="WEWRWR_55" localSheetId="6">#REF!</definedName>
    <definedName name="WEWRWR_55">#REF!</definedName>
    <definedName name="WEWRWR_56" localSheetId="8">#REF!</definedName>
    <definedName name="WEWRWR_56" localSheetId="11">#REF!</definedName>
    <definedName name="WEWRWR_56" localSheetId="6">#REF!</definedName>
    <definedName name="WEWRWR_56">#REF!</definedName>
    <definedName name="WEWRWR_57" localSheetId="8">#REF!</definedName>
    <definedName name="WEWRWR_57" localSheetId="11">#REF!</definedName>
    <definedName name="WEWRWR_57" localSheetId="6">#REF!</definedName>
    <definedName name="WEWRWR_57">#REF!</definedName>
    <definedName name="WEWRWR_58" localSheetId="8">#REF!</definedName>
    <definedName name="WEWRWR_58" localSheetId="11">#REF!</definedName>
    <definedName name="WEWRWR_58" localSheetId="6">#REF!</definedName>
    <definedName name="WEWRWR_58">#REF!</definedName>
    <definedName name="WEWRWR_59" localSheetId="8">#REF!</definedName>
    <definedName name="WEWRWR_59" localSheetId="11">#REF!</definedName>
    <definedName name="WEWRWR_59" localSheetId="6">#REF!</definedName>
    <definedName name="WEWRWR_59">#REF!</definedName>
    <definedName name="WEWRWR_60" localSheetId="8">#REF!</definedName>
    <definedName name="WEWRWR_60" localSheetId="11">#REF!</definedName>
    <definedName name="WEWRWR_60" localSheetId="6">#REF!</definedName>
    <definedName name="WEWRWR_60">#REF!</definedName>
    <definedName name="WEWRWR_61" localSheetId="8">#REF!</definedName>
    <definedName name="WEWRWR_61" localSheetId="11">#REF!</definedName>
    <definedName name="WEWRWR_61" localSheetId="6">#REF!</definedName>
    <definedName name="WEWRWR_61">#REF!</definedName>
    <definedName name="WEWRWR_62" localSheetId="8">#REF!</definedName>
    <definedName name="WEWRWR_62" localSheetId="11">#REF!</definedName>
    <definedName name="WEWRWR_62" localSheetId="6">#REF!</definedName>
    <definedName name="WEWRWR_62">#REF!</definedName>
    <definedName name="WEWRWR_63" localSheetId="8">#REF!</definedName>
    <definedName name="WEWRWR_63" localSheetId="11">#REF!</definedName>
    <definedName name="WEWRWR_63" localSheetId="6">#REF!</definedName>
    <definedName name="WEWRWR_63">#REF!</definedName>
    <definedName name="WEWRWR_64" localSheetId="8">#REF!</definedName>
    <definedName name="WEWRWR_64" localSheetId="11">#REF!</definedName>
    <definedName name="WEWRWR_64" localSheetId="6">#REF!</definedName>
    <definedName name="WEWRWR_64">#REF!</definedName>
    <definedName name="WEWRWR_65" localSheetId="8">#REF!</definedName>
    <definedName name="WEWRWR_65" localSheetId="11">#REF!</definedName>
    <definedName name="WEWRWR_65" localSheetId="6">#REF!</definedName>
    <definedName name="WEWRWR_65">#REF!</definedName>
    <definedName name="WEWRWR_66" localSheetId="8">#REF!</definedName>
    <definedName name="WEWRWR_66" localSheetId="11">#REF!</definedName>
    <definedName name="WEWRWR_66" localSheetId="6">#REF!</definedName>
    <definedName name="WEWRWR_66">#REF!</definedName>
    <definedName name="WEWRWR_67" localSheetId="8">#REF!</definedName>
    <definedName name="WEWRWR_67" localSheetId="11">#REF!</definedName>
    <definedName name="WEWRWR_67" localSheetId="6">#REF!</definedName>
    <definedName name="WEWRWR_67">#REF!</definedName>
    <definedName name="WEWRWR_68" localSheetId="8">#REF!</definedName>
    <definedName name="WEWRWR_68" localSheetId="11">#REF!</definedName>
    <definedName name="WEWRWR_68" localSheetId="6">#REF!</definedName>
    <definedName name="WEWRWR_68">#REF!</definedName>
    <definedName name="WEWRWR_69" localSheetId="8">#REF!</definedName>
    <definedName name="WEWRWR_69" localSheetId="11">#REF!</definedName>
    <definedName name="WEWRWR_69" localSheetId="6">#REF!</definedName>
    <definedName name="WEWRWR_69">#REF!</definedName>
    <definedName name="WEWRWR_7" localSheetId="8">#REF!</definedName>
    <definedName name="WEWRWR_7" localSheetId="11">#REF!</definedName>
    <definedName name="WEWRWR_7" localSheetId="6">#REF!</definedName>
    <definedName name="WEWRWR_7">#REF!</definedName>
    <definedName name="WEWRWR_70" localSheetId="8">#REF!</definedName>
    <definedName name="WEWRWR_70" localSheetId="11">#REF!</definedName>
    <definedName name="WEWRWR_70" localSheetId="6">#REF!</definedName>
    <definedName name="WEWRWR_70">#REF!</definedName>
    <definedName name="WEWRWR_71" localSheetId="8">#REF!</definedName>
    <definedName name="WEWRWR_71" localSheetId="11">#REF!</definedName>
    <definedName name="WEWRWR_71" localSheetId="6">#REF!</definedName>
    <definedName name="WEWRWR_71">#REF!</definedName>
    <definedName name="WEWRWR_72" localSheetId="8">#REF!</definedName>
    <definedName name="WEWRWR_72" localSheetId="11">#REF!</definedName>
    <definedName name="WEWRWR_72" localSheetId="6">#REF!</definedName>
    <definedName name="WEWRWR_72">#REF!</definedName>
    <definedName name="WEWRWR_8" localSheetId="8">#REF!</definedName>
    <definedName name="WEWRWR_8" localSheetId="11">#REF!</definedName>
    <definedName name="WEWRWR_8" localSheetId="6">#REF!</definedName>
    <definedName name="WEWRWR_8">#REF!</definedName>
    <definedName name="WEWRWRE" localSheetId="9">#N/A</definedName>
    <definedName name="WEWRWRE" localSheetId="6">#N/A</definedName>
    <definedName name="WEWRWRE">#N/A</definedName>
    <definedName name="whashintom" localSheetId="8">#REF!</definedName>
    <definedName name="whashintom" localSheetId="11">#REF!</definedName>
    <definedName name="whashintom" localSheetId="6">#REF!</definedName>
    <definedName name="whashintom">#REF!</definedName>
    <definedName name="WQW" localSheetId="8">#REF!</definedName>
    <definedName name="WQW" localSheetId="11">#REF!</definedName>
    <definedName name="WQW" localSheetId="6">#REF!</definedName>
    <definedName name="WQW">#REF!</definedName>
    <definedName name="wrkifoerngperg" localSheetId="8">#REF!</definedName>
    <definedName name="wrkifoerngperg" localSheetId="11">#REF!</definedName>
    <definedName name="wrkifoerngperg" localSheetId="6">#REF!</definedName>
    <definedName name="wrkifoerngperg">#REF!</definedName>
    <definedName name="wrn.Cronograma." localSheetId="10" hidden="1">{#N/A,#N/A,FALSE,"Cronograma";#N/A,#N/A,FALSE,"Cronogr. 2"}</definedName>
    <definedName name="wrn.Cronograma." localSheetId="8" hidden="1">{#N/A,#N/A,FALSE,"Cronograma";#N/A,#N/A,FALSE,"Cronogr. 2"}</definedName>
    <definedName name="wrn.Cronograma." localSheetId="11" hidden="1">{#N/A,#N/A,FALSE,"Cronograma";#N/A,#N/A,FALSE,"Cronogr. 2"}</definedName>
    <definedName name="wrn.Cronograma." localSheetId="9">{#N/A,#N/A,FALSE,"Cronograma";#N/A,#N/A,FALSE,"Cronogr. 2"}</definedName>
    <definedName name="wrn.Cronograma." localSheetId="6">{#N/A,#N/A,FALSE,"Cronograma";#N/A,#N/A,FALSE,"Cronogr. 2"}</definedName>
    <definedName name="wrn.Cronograma." hidden="1">{#N/A,#N/A,FALSE,"Cronograma";#N/A,#N/A,FALSE,"Cronogr. 2"}</definedName>
    <definedName name="wrn.GERAL." localSheetId="10" hidden="1">{#N/A,#N/A,FALSE,"ET-CAPA";#N/A,#N/A,FALSE,"ET-PAG1";#N/A,#N/A,FALSE,"ET-PAG2";#N/A,#N/A,FALSE,"ET-PAG3";#N/A,#N/A,FALSE,"ET-PAG4";#N/A,#N/A,FALSE,"ET-PAG5"}</definedName>
    <definedName name="wrn.GERAL." localSheetId="8" hidden="1">{#N/A,#N/A,FALSE,"ET-CAPA";#N/A,#N/A,FALSE,"ET-PAG1";#N/A,#N/A,FALSE,"ET-PAG2";#N/A,#N/A,FALSE,"ET-PAG3";#N/A,#N/A,FALSE,"ET-PAG4";#N/A,#N/A,FALSE,"ET-PAG5"}</definedName>
    <definedName name="wrn.GERAL." localSheetId="11" hidden="1">{#N/A,#N/A,FALSE,"ET-CAPA";#N/A,#N/A,FALSE,"ET-PAG1";#N/A,#N/A,FALSE,"ET-PAG2";#N/A,#N/A,FALSE,"ET-PAG3";#N/A,#N/A,FALSE,"ET-PAG4";#N/A,#N/A,FALSE,"ET-PAG5"}</definedName>
    <definedName name="wrn.GERAL." localSheetId="9">{#N/A,#N/A,FALSE,"ET-CAPA";#N/A,#N/A,FALSE,"ET-PAG1";#N/A,#N/A,FALSE,"ET-PAG2";#N/A,#N/A,FALSE,"ET-PAG3";#N/A,#N/A,FALSE,"ET-PAG4";#N/A,#N/A,FALSE,"ET-PAG5"}</definedName>
    <definedName name="wrn.GERAL." localSheetId="6">{#N/A,#N/A,FALSE,"ET-CAPA";#N/A,#N/A,FALSE,"ET-PAG1";#N/A,#N/A,FALSE,"ET-PAG2";#N/A,#N/A,FALSE,"ET-PAG3";#N/A,#N/A,FALSE,"ET-PAG4";#N/A,#N/A,FALSE,"ET-PAG5"}</definedName>
    <definedName name="wrn.GERAL." hidden="1">{#N/A,#N/A,FALSE,"ET-CAPA";#N/A,#N/A,FALSE,"ET-PAG1";#N/A,#N/A,FALSE,"ET-PAG2";#N/A,#N/A,FALSE,"ET-PAG3";#N/A,#N/A,FALSE,"ET-PAG4";#N/A,#N/A,FALSE,"ET-PAG5"}</definedName>
    <definedName name="wrn.impresión." localSheetId="8">#REF!</definedName>
    <definedName name="wrn.impresión." localSheetId="11">#REF!</definedName>
    <definedName name="wrn.impresión." localSheetId="6">#REF!</definedName>
    <definedName name="wrn.impresión.">#REF!</definedName>
    <definedName name="wrn.impresión.1" localSheetId="8">#REF!</definedName>
    <definedName name="wrn.impresión.1" localSheetId="11">#REF!</definedName>
    <definedName name="wrn.impresión.1" localSheetId="6">#REF!</definedName>
    <definedName name="wrn.impresión.1">#REF!</definedName>
    <definedName name="wrn.mo2." localSheetId="10">{#N/A,#N/A,FALSE,"MO (2)"}</definedName>
    <definedName name="wrn.mo2." localSheetId="8">{#N/A,#N/A,FALSE,"MO (2)"}</definedName>
    <definedName name="wrn.mo2." localSheetId="11">{#N/A,#N/A,FALSE,"MO (2)"}</definedName>
    <definedName name="wrn.mo2." localSheetId="9">{#N/A,#N/A,FALSE,"MO (2)"}</definedName>
    <definedName name="wrn.mo2." localSheetId="6">{#N/A,#N/A,FALSE,"MO (2)"}</definedName>
    <definedName name="wrn.mo2.">{#N/A,#N/A,FALSE,"MO (2)"}</definedName>
    <definedName name="wrn.Orçamento." localSheetId="10">{#N/A,#N/A,FALSE,"Planilha";#N/A,#N/A,FALSE,"Resumo";#N/A,#N/A,FALSE,"Fisico";#N/A,#N/A,FALSE,"Financeiro";#N/A,#N/A,FALSE,"Financeiro"}</definedName>
    <definedName name="wrn.Orçamento." localSheetId="8">{#N/A,#N/A,FALSE,"Planilha";#N/A,#N/A,FALSE,"Resumo";#N/A,#N/A,FALSE,"Fisico";#N/A,#N/A,FALSE,"Financeiro";#N/A,#N/A,FALSE,"Financeiro"}</definedName>
    <definedName name="wrn.Orçamento." localSheetId="11">{#N/A,#N/A,FALSE,"Planilha";#N/A,#N/A,FALSE,"Resumo";#N/A,#N/A,FALSE,"Fisico";#N/A,#N/A,FALSE,"Financeiro";#N/A,#N/A,FALSE,"Financeiro"}</definedName>
    <definedName name="wrn.Orçamento." localSheetId="9">{#N/A,#N/A,FALSE,"Planilha";#N/A,#N/A,FALSE,"Resumo";#N/A,#N/A,FALSE,"Fisico";#N/A,#N/A,FALSE,"Financeiro";#N/A,#N/A,FALSE,"Financeiro"}</definedName>
    <definedName name="wrn.Orçamento." localSheetId="6">{#N/A,#N/A,FALSE,"Planilha";#N/A,#N/A,FALSE,"Resumo";#N/A,#N/A,FALSE,"Fisico";#N/A,#N/A,FALSE,"Financeiro";#N/A,#N/A,FALSE,"Financeiro"}</definedName>
    <definedName name="wrn.Orçamento.">{#N/A,#N/A,FALSE,"Planilha";#N/A,#N/A,FALSE,"Resumo";#N/A,#N/A,FALSE,"Fisico";#N/A,#N/A,FALSE,"Financeiro";#N/A,#N/A,FALSE,"Financeiro"}</definedName>
    <definedName name="wrn.PENDENCIAS." localSheetId="10" hidden="1">{#N/A,#N/A,FALSE,"GERAL";#N/A,#N/A,FALSE,"012-96";#N/A,#N/A,FALSE,"018-96";#N/A,#N/A,FALSE,"027-96";#N/A,#N/A,FALSE,"059-96";#N/A,#N/A,FALSE,"076-96";#N/A,#N/A,FALSE,"019-97";#N/A,#N/A,FALSE,"021-97";#N/A,#N/A,FALSE,"022-97";#N/A,#N/A,FALSE,"028-97"}</definedName>
    <definedName name="wrn.PENDENCIAS." localSheetId="8" hidden="1">{#N/A,#N/A,FALSE,"GERAL";#N/A,#N/A,FALSE,"012-96";#N/A,#N/A,FALSE,"018-96";#N/A,#N/A,FALSE,"027-96";#N/A,#N/A,FALSE,"059-96";#N/A,#N/A,FALSE,"076-96";#N/A,#N/A,FALSE,"019-97";#N/A,#N/A,FALSE,"021-97";#N/A,#N/A,FALSE,"022-97";#N/A,#N/A,FALSE,"028-97"}</definedName>
    <definedName name="wrn.PENDENCIAS." localSheetId="11" hidden="1">{#N/A,#N/A,FALSE,"GERAL";#N/A,#N/A,FALSE,"012-96";#N/A,#N/A,FALSE,"018-96";#N/A,#N/A,FALSE,"027-96";#N/A,#N/A,FALSE,"059-96";#N/A,#N/A,FALSE,"076-96";#N/A,#N/A,FALSE,"019-97";#N/A,#N/A,FALSE,"021-97";#N/A,#N/A,FALSE,"022-97";#N/A,#N/A,FALSE,"028-97"}</definedName>
    <definedName name="wrn.PENDENCIAS." localSheetId="9">{#N/A,#N/A,FALSE,"GERAL";#N/A,#N/A,FALSE,"012-96";#N/A,#N/A,FALSE,"018-96";#N/A,#N/A,FALSE,"027-96";#N/A,#N/A,FALSE,"059-96";#N/A,#N/A,FALSE,"076-96";#N/A,#N/A,FALSE,"019-97";#N/A,#N/A,FALSE,"021-97";#N/A,#N/A,FALSE,"022-97";#N/A,#N/A,FALSE,"028-97"}</definedName>
    <definedName name="wrn.PENDENCIAS." localSheetId="6">{#N/A,#N/A,FALSE,"GERAL";#N/A,#N/A,FALSE,"012-96";#N/A,#N/A,FALSE,"018-96";#N/A,#N/A,FALSE,"027-96";#N/A,#N/A,FALSE,"059-96";#N/A,#N/A,FALSE,"076-96";#N/A,#N/A,FALSE,"019-97";#N/A,#N/A,FALSE,"021-97";#N/A,#N/A,FALSE,"022-97";#N/A,#N/A,FALSE,"028-97"}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RELAT_EAP." localSheetId="8">#REF!</definedName>
    <definedName name="wrn.RELAT_EAP." localSheetId="11">#REF!</definedName>
    <definedName name="wrn.RELAT_EAP." localSheetId="6">#REF!</definedName>
    <definedName name="wrn.RELAT_EAP.">#REF!</definedName>
    <definedName name="wrn.relext." localSheetId="8">#REF!</definedName>
    <definedName name="wrn.relext." localSheetId="11">#REF!</definedName>
    <definedName name="wrn.relext." localSheetId="6">#REF!</definedName>
    <definedName name="wrn.relext.">#REF!</definedName>
    <definedName name="wrn.SBBE." localSheetId="8">#REF!</definedName>
    <definedName name="wrn.SBBE." localSheetId="11">#REF!</definedName>
    <definedName name="wrn.SBBE." localSheetId="6">#REF!</definedName>
    <definedName name="wrn.SBBE.">#REF!</definedName>
    <definedName name="wrn.Tipo." localSheetId="8">#REF!</definedName>
    <definedName name="wrn.Tipo." localSheetId="11">#REF!</definedName>
    <definedName name="wrn.Tipo." localSheetId="6">#REF!</definedName>
    <definedName name="wrn.Tipo.">#REF!</definedName>
    <definedName name="wrn.Tipo.." localSheetId="8">#REF!</definedName>
    <definedName name="wrn.Tipo.." localSheetId="11">#REF!</definedName>
    <definedName name="wrn.Tipo.." localSheetId="6">#REF!</definedName>
    <definedName name="wrn.Tipo..">#REF!</definedName>
    <definedName name="wrn.VENTAS." localSheetId="8">#REF!</definedName>
    <definedName name="wrn.VENTAS." localSheetId="11">#REF!</definedName>
    <definedName name="wrn.VENTAS." localSheetId="6">#REF!</definedName>
    <definedName name="wrn.VENTAS.">#REF!</definedName>
    <definedName name="wrn.ventas.1" localSheetId="8">#REF!</definedName>
    <definedName name="wrn.ventas.1" localSheetId="11">#REF!</definedName>
    <definedName name="wrn.ventas.1" localSheetId="6">#REF!</definedName>
    <definedName name="wrn.ventas.1">#REF!</definedName>
    <definedName name="WSFDGSJHKJSçghsK" localSheetId="8">#REF!</definedName>
    <definedName name="WSFDGSJHKJSçghsK" localSheetId="11">#REF!</definedName>
    <definedName name="WSFDGSJHKJSçghsK" localSheetId="6">#REF!</definedName>
    <definedName name="WSFDGSJHKJSçghsK">#REF!</definedName>
    <definedName name="wvu.Print_Todo." localSheetId="8">#REF!</definedName>
    <definedName name="wvu.Print_Todo." localSheetId="11">#REF!</definedName>
    <definedName name="wvu.Print_Todo." localSheetId="6">#REF!</definedName>
    <definedName name="wvu.Print_Todo.">#REF!</definedName>
    <definedName name="wvu.Socios._.95." localSheetId="8">#REF!</definedName>
    <definedName name="wvu.Socios._.95." localSheetId="11">#REF!</definedName>
    <definedName name="wvu.Socios._.95." localSheetId="6">#REF!</definedName>
    <definedName name="wvu.Socios._.95.">#REF!</definedName>
    <definedName name="WW" localSheetId="8">#REF!</definedName>
    <definedName name="WW" localSheetId="11">#REF!</definedName>
    <definedName name="WW" localSheetId="6">#REF!</definedName>
    <definedName name="WW">#REF!</definedName>
    <definedName name="wwwwwwwwwwww" localSheetId="8">#REF!</definedName>
    <definedName name="wwwwwwwwwwww" localSheetId="11">#REF!</definedName>
    <definedName name="wwwwwwwwwwww" localSheetId="6">#REF!</definedName>
    <definedName name="wwwwwwwwwwww">#REF!</definedName>
    <definedName name="X" localSheetId="10">{#N/A,#N/A,FALSE,"Planilha";#N/A,#N/A,FALSE,"Resumo";#N/A,#N/A,FALSE,"Fisico";#N/A,#N/A,FALSE,"Financeiro";#N/A,#N/A,FALSE,"Financeiro"}</definedName>
    <definedName name="X" localSheetId="8">{#N/A,#N/A,FALSE,"Planilha";#N/A,#N/A,FALSE,"Resumo";#N/A,#N/A,FALSE,"Fisico";#N/A,#N/A,FALSE,"Financeiro";#N/A,#N/A,FALSE,"Financeiro"}</definedName>
    <definedName name="X" localSheetId="11">{#N/A,#N/A,FALSE,"Planilha";#N/A,#N/A,FALSE,"Resumo";#N/A,#N/A,FALSE,"Fisico";#N/A,#N/A,FALSE,"Financeiro";#N/A,#N/A,FALSE,"Financeiro"}</definedName>
    <definedName name="X" localSheetId="9">{#N/A,#N/A,FALSE,"Planilha";#N/A,#N/A,FALSE,"Resumo";#N/A,#N/A,FALSE,"Fisico";#N/A,#N/A,FALSE,"Financeiro";#N/A,#N/A,FALSE,"Financeiro"}</definedName>
    <definedName name="X" localSheetId="6">{#N/A,#N/A,FALSE,"Planilha";#N/A,#N/A,FALSE,"Resumo";#N/A,#N/A,FALSE,"Fisico";#N/A,#N/A,FALSE,"Financeiro";#N/A,#N/A,FALSE,"Financeiro"}</definedName>
    <definedName name="X">{#N/A,#N/A,FALSE,"Planilha";#N/A,#N/A,FALSE,"Resumo";#N/A,#N/A,FALSE,"Fisico";#N/A,#N/A,FALSE,"Financeiro";#N/A,#N/A,FALSE,"Financeiro"}</definedName>
    <definedName name="x_10" localSheetId="8">#REF!</definedName>
    <definedName name="x_10" localSheetId="11">#REF!</definedName>
    <definedName name="x_10" localSheetId="6">#REF!</definedName>
    <definedName name="x_10">#REF!</definedName>
    <definedName name="x_11" localSheetId="8">#REF!</definedName>
    <definedName name="x_11" localSheetId="11">#REF!</definedName>
    <definedName name="x_11" localSheetId="6">#REF!</definedName>
    <definedName name="x_11">#REF!</definedName>
    <definedName name="x_12" localSheetId="8">#REF!</definedName>
    <definedName name="x_12" localSheetId="11">#REF!</definedName>
    <definedName name="x_12" localSheetId="6">#REF!</definedName>
    <definedName name="x_12">#REF!</definedName>
    <definedName name="x_13" localSheetId="8">#REF!</definedName>
    <definedName name="x_13" localSheetId="11">#REF!</definedName>
    <definedName name="x_13" localSheetId="6">#REF!</definedName>
    <definedName name="x_13">#REF!</definedName>
    <definedName name="x_14" localSheetId="8">#REF!</definedName>
    <definedName name="x_14" localSheetId="11">#REF!</definedName>
    <definedName name="x_14" localSheetId="6">#REF!</definedName>
    <definedName name="x_14">#REF!</definedName>
    <definedName name="x_15" localSheetId="8">#REF!</definedName>
    <definedName name="x_15" localSheetId="11">#REF!</definedName>
    <definedName name="x_15" localSheetId="6">#REF!</definedName>
    <definedName name="x_15">#REF!</definedName>
    <definedName name="x_16" localSheetId="8">#REF!</definedName>
    <definedName name="x_16" localSheetId="11">#REF!</definedName>
    <definedName name="x_16" localSheetId="6">#REF!</definedName>
    <definedName name="x_16">#REF!</definedName>
    <definedName name="x_17" localSheetId="8">#REF!</definedName>
    <definedName name="x_17" localSheetId="11">#REF!</definedName>
    <definedName name="x_17" localSheetId="6">#REF!</definedName>
    <definedName name="x_17">#REF!</definedName>
    <definedName name="x_18" localSheetId="8">#REF!</definedName>
    <definedName name="x_18" localSheetId="11">#REF!</definedName>
    <definedName name="x_18" localSheetId="6">#REF!</definedName>
    <definedName name="x_18">#REF!</definedName>
    <definedName name="x_3" localSheetId="8">#REF!</definedName>
    <definedName name="x_3" localSheetId="11">#REF!</definedName>
    <definedName name="x_3" localSheetId="6">#REF!</definedName>
    <definedName name="x_3">#REF!</definedName>
    <definedName name="x_4" localSheetId="8">#REF!</definedName>
    <definedName name="x_4" localSheetId="11">#REF!</definedName>
    <definedName name="x_4" localSheetId="6">#REF!</definedName>
    <definedName name="x_4">#REF!</definedName>
    <definedName name="x_5" localSheetId="8">#REF!</definedName>
    <definedName name="x_5" localSheetId="11">#REF!</definedName>
    <definedName name="x_5" localSheetId="6">#REF!</definedName>
    <definedName name="x_5">#REF!</definedName>
    <definedName name="x_6" localSheetId="8">#REF!</definedName>
    <definedName name="x_6" localSheetId="11">#REF!</definedName>
    <definedName name="x_6" localSheetId="6">#REF!</definedName>
    <definedName name="x_6">#REF!</definedName>
    <definedName name="x_7" localSheetId="8">#REF!</definedName>
    <definedName name="x_7" localSheetId="11">#REF!</definedName>
    <definedName name="x_7" localSheetId="6">#REF!</definedName>
    <definedName name="x_7">#REF!</definedName>
    <definedName name="x_8" localSheetId="8">#REF!</definedName>
    <definedName name="x_8" localSheetId="11">#REF!</definedName>
    <definedName name="x_8" localSheetId="6">#REF!</definedName>
    <definedName name="x_8">#REF!</definedName>
    <definedName name="x_9" localSheetId="8">#REF!</definedName>
    <definedName name="x_9" localSheetId="11">#REF!</definedName>
    <definedName name="x_9" localSheetId="6">#REF!</definedName>
    <definedName name="x_9">#REF!</definedName>
    <definedName name="Xa" localSheetId="8">#REF!</definedName>
    <definedName name="Xa" localSheetId="11">#REF!</definedName>
    <definedName name="Xa" localSheetId="6">#REF!</definedName>
    <definedName name="Xa">#REF!</definedName>
    <definedName name="Xb" localSheetId="8">#REF!</definedName>
    <definedName name="Xb" localSheetId="11">#REF!</definedName>
    <definedName name="Xb" localSheetId="6">#REF!</definedName>
    <definedName name="Xb">#REF!</definedName>
    <definedName name="Xc" localSheetId="8">#REF!</definedName>
    <definedName name="Xc" localSheetId="11">#REF!</definedName>
    <definedName name="Xc" localSheetId="6">#REF!</definedName>
    <definedName name="Xc">#REF!</definedName>
    <definedName name="xc32dd" localSheetId="8">#REF!</definedName>
    <definedName name="xc32dd" localSheetId="11">#REF!</definedName>
    <definedName name="xc32dd" localSheetId="6">#REF!</definedName>
    <definedName name="xc32dd">#REF!</definedName>
    <definedName name="xczvzxc" localSheetId="8">#REF!</definedName>
    <definedName name="xczvzxc" localSheetId="11">#REF!</definedName>
    <definedName name="xczvzxc" localSheetId="6">#REF!</definedName>
    <definedName name="xczvzxc">#REF!</definedName>
    <definedName name="xsd" localSheetId="8">#REF!</definedName>
    <definedName name="xsd" localSheetId="11">#REF!</definedName>
    <definedName name="xsd" localSheetId="6">#REF!</definedName>
    <definedName name="xsd">#REF!</definedName>
    <definedName name="XX" localSheetId="8">#REF!</definedName>
    <definedName name="XX" localSheetId="11">#REF!</definedName>
    <definedName name="XX" localSheetId="6">#REF!</definedName>
    <definedName name="XX">#REF!</definedName>
    <definedName name="xx_38" localSheetId="8">#REF!</definedName>
    <definedName name="xx_38" localSheetId="11">#REF!</definedName>
    <definedName name="xx_38" localSheetId="6">#REF!</definedName>
    <definedName name="xx_38">#REF!</definedName>
    <definedName name="xxc" localSheetId="8">#REF!</definedName>
    <definedName name="xxc" localSheetId="11">#REF!</definedName>
    <definedName name="xxc" localSheetId="6">#REF!</definedName>
    <definedName name="xxc">#REF!</definedName>
    <definedName name="xxd" localSheetId="8">#REF!</definedName>
    <definedName name="xxd" localSheetId="11">#REF!</definedName>
    <definedName name="xxd" localSheetId="6">#REF!</definedName>
    <definedName name="xxd">#REF!</definedName>
    <definedName name="XXX" localSheetId="9">#N/A</definedName>
    <definedName name="XXX" localSheetId="6">#N/A</definedName>
    <definedName name="XXX">#N/A</definedName>
    <definedName name="XXX_1" localSheetId="8">#REF!</definedName>
    <definedName name="XXX_1" localSheetId="11">#REF!</definedName>
    <definedName name="XXX_1" localSheetId="6">#REF!</definedName>
    <definedName name="XXX_1">#REF!</definedName>
    <definedName name="XXX_10" localSheetId="8">#REF!</definedName>
    <definedName name="XXX_10" localSheetId="11">#REF!</definedName>
    <definedName name="XXX_10" localSheetId="6">#REF!</definedName>
    <definedName name="XXX_10">#REF!</definedName>
    <definedName name="XXX_12" localSheetId="8">#REF!</definedName>
    <definedName name="XXX_12" localSheetId="11">#REF!</definedName>
    <definedName name="XXX_12" localSheetId="6">#REF!</definedName>
    <definedName name="XXX_12">#REF!</definedName>
    <definedName name="XXX_13" localSheetId="8">#REF!</definedName>
    <definedName name="XXX_13" localSheetId="11">#REF!</definedName>
    <definedName name="XXX_13" localSheetId="6">#REF!</definedName>
    <definedName name="XXX_13">#REF!</definedName>
    <definedName name="XXX_19" localSheetId="8">#REF!</definedName>
    <definedName name="XXX_19" localSheetId="11">#REF!</definedName>
    <definedName name="XXX_19" localSheetId="6">#REF!</definedName>
    <definedName name="XXX_19">#REF!</definedName>
    <definedName name="XXX_2" localSheetId="8">#REF!</definedName>
    <definedName name="XXX_2" localSheetId="11">#REF!</definedName>
    <definedName name="XXX_2" localSheetId="6">#REF!</definedName>
    <definedName name="XXX_2">#REF!</definedName>
    <definedName name="XXX_21" localSheetId="8">#REF!</definedName>
    <definedName name="XXX_21" localSheetId="11">#REF!</definedName>
    <definedName name="XXX_21" localSheetId="6">#REF!</definedName>
    <definedName name="XXX_21">#REF!</definedName>
    <definedName name="XXX_23" localSheetId="8">#REF!</definedName>
    <definedName name="XXX_23" localSheetId="11">#REF!</definedName>
    <definedName name="XXX_23" localSheetId="6">#REF!</definedName>
    <definedName name="XXX_23">#REF!</definedName>
    <definedName name="XXX_24" localSheetId="8">#REF!</definedName>
    <definedName name="XXX_24" localSheetId="11">#REF!</definedName>
    <definedName name="XXX_24" localSheetId="6">#REF!</definedName>
    <definedName name="XXX_24">#REF!</definedName>
    <definedName name="XXX_26" localSheetId="8">#REF!</definedName>
    <definedName name="XXX_26" localSheetId="11">#REF!</definedName>
    <definedName name="XXX_26" localSheetId="6">#REF!</definedName>
    <definedName name="XXX_26">#REF!</definedName>
    <definedName name="XXX_27" localSheetId="8">#REF!</definedName>
    <definedName name="XXX_27" localSheetId="11">#REF!</definedName>
    <definedName name="XXX_27" localSheetId="6">#REF!</definedName>
    <definedName name="XXX_27">#REF!</definedName>
    <definedName name="XXX_29" localSheetId="8">#REF!</definedName>
    <definedName name="XXX_29" localSheetId="11">#REF!</definedName>
    <definedName name="XXX_29" localSheetId="6">#REF!</definedName>
    <definedName name="XXX_29">#REF!</definedName>
    <definedName name="XXX_30" localSheetId="8">#REF!</definedName>
    <definedName name="XXX_30" localSheetId="11">#REF!</definedName>
    <definedName name="XXX_30" localSheetId="6">#REF!</definedName>
    <definedName name="XXX_30">#REF!</definedName>
    <definedName name="XXX_31" localSheetId="8">#REF!</definedName>
    <definedName name="XXX_31" localSheetId="11">#REF!</definedName>
    <definedName name="XXX_31" localSheetId="6">#REF!</definedName>
    <definedName name="XXX_31">#REF!</definedName>
    <definedName name="XXX_33" localSheetId="8">#REF!</definedName>
    <definedName name="XXX_33" localSheetId="11">#REF!</definedName>
    <definedName name="XXX_33" localSheetId="6">#REF!</definedName>
    <definedName name="XXX_33">#REF!</definedName>
    <definedName name="XXX_34" localSheetId="8">#REF!</definedName>
    <definedName name="XXX_34" localSheetId="11">#REF!</definedName>
    <definedName name="XXX_34" localSheetId="6">#REF!</definedName>
    <definedName name="XXX_34">#REF!</definedName>
    <definedName name="XXX_35" localSheetId="8">#REF!</definedName>
    <definedName name="XXX_35" localSheetId="11">#REF!</definedName>
    <definedName name="XXX_35" localSheetId="6">#REF!</definedName>
    <definedName name="XXX_35">#REF!</definedName>
    <definedName name="XXX_36" localSheetId="8">#REF!</definedName>
    <definedName name="XXX_36" localSheetId="11">#REF!</definedName>
    <definedName name="XXX_36" localSheetId="6">#REF!</definedName>
    <definedName name="XXX_36">#REF!</definedName>
    <definedName name="XXX_37" localSheetId="8">#REF!</definedName>
    <definedName name="XXX_37" localSheetId="11">#REF!</definedName>
    <definedName name="XXX_37" localSheetId="6">#REF!</definedName>
    <definedName name="XXX_37">#REF!</definedName>
    <definedName name="XXX_38" localSheetId="8">#REF!</definedName>
    <definedName name="XXX_38" localSheetId="11">#REF!</definedName>
    <definedName name="XXX_38" localSheetId="6">#REF!</definedName>
    <definedName name="XXX_38">#REF!</definedName>
    <definedName name="XXX_39" localSheetId="8">#REF!</definedName>
    <definedName name="XXX_39" localSheetId="11">#REF!</definedName>
    <definedName name="XXX_39" localSheetId="6">#REF!</definedName>
    <definedName name="XXX_39">#REF!</definedName>
    <definedName name="XXX_4" localSheetId="8">#REF!</definedName>
    <definedName name="XXX_4" localSheetId="11">#REF!</definedName>
    <definedName name="XXX_4" localSheetId="6">#REF!</definedName>
    <definedName name="XXX_4">#REF!</definedName>
    <definedName name="XXX_40" localSheetId="8">#REF!</definedName>
    <definedName name="XXX_40" localSheetId="11">#REF!</definedName>
    <definedName name="XXX_40" localSheetId="6">#REF!</definedName>
    <definedName name="XXX_40">#REF!</definedName>
    <definedName name="XXX_41" localSheetId="8">#REF!</definedName>
    <definedName name="XXX_41" localSheetId="11">#REF!</definedName>
    <definedName name="XXX_41" localSheetId="6">#REF!</definedName>
    <definedName name="XXX_41">#REF!</definedName>
    <definedName name="XXX_42" localSheetId="8">#REF!</definedName>
    <definedName name="XXX_42" localSheetId="11">#REF!</definedName>
    <definedName name="XXX_42" localSheetId="6">#REF!</definedName>
    <definedName name="XXX_42">#REF!</definedName>
    <definedName name="XXX_43" localSheetId="8">#REF!</definedName>
    <definedName name="XXX_43" localSheetId="11">#REF!</definedName>
    <definedName name="XXX_43" localSheetId="6">#REF!</definedName>
    <definedName name="XXX_43">#REF!</definedName>
    <definedName name="XXX_44" localSheetId="8">#REF!</definedName>
    <definedName name="XXX_44" localSheetId="11">#REF!</definedName>
    <definedName name="XXX_44" localSheetId="6">#REF!</definedName>
    <definedName name="XXX_44">#REF!</definedName>
    <definedName name="XXX_45" localSheetId="8">#REF!</definedName>
    <definedName name="XXX_45" localSheetId="11">#REF!</definedName>
    <definedName name="XXX_45" localSheetId="6">#REF!</definedName>
    <definedName name="XXX_45">#REF!</definedName>
    <definedName name="XXX_46" localSheetId="8">#REF!</definedName>
    <definedName name="XXX_46" localSheetId="11">#REF!</definedName>
    <definedName name="XXX_46" localSheetId="6">#REF!</definedName>
    <definedName name="XXX_46">#REF!</definedName>
    <definedName name="XXX_47" localSheetId="8">#REF!</definedName>
    <definedName name="XXX_47" localSheetId="11">#REF!</definedName>
    <definedName name="XXX_47" localSheetId="6">#REF!</definedName>
    <definedName name="XXX_47">#REF!</definedName>
    <definedName name="XXX_48" localSheetId="8">#REF!</definedName>
    <definedName name="XXX_48" localSheetId="11">#REF!</definedName>
    <definedName name="XXX_48" localSheetId="6">#REF!</definedName>
    <definedName name="XXX_48">#REF!</definedName>
    <definedName name="XXX_51" localSheetId="8">#REF!</definedName>
    <definedName name="XXX_51" localSheetId="11">#REF!</definedName>
    <definedName name="XXX_51" localSheetId="6">#REF!</definedName>
    <definedName name="XXX_51">#REF!</definedName>
    <definedName name="XXX_52" localSheetId="8">#REF!</definedName>
    <definedName name="XXX_52" localSheetId="11">#REF!</definedName>
    <definedName name="XXX_52" localSheetId="6">#REF!</definedName>
    <definedName name="XXX_52">#REF!</definedName>
    <definedName name="XXX_53" localSheetId="8">#REF!</definedName>
    <definedName name="XXX_53" localSheetId="11">#REF!</definedName>
    <definedName name="XXX_53" localSheetId="6">#REF!</definedName>
    <definedName name="XXX_53">#REF!</definedName>
    <definedName name="XXX_54" localSheetId="8">#REF!</definedName>
    <definedName name="XXX_54" localSheetId="11">#REF!</definedName>
    <definedName name="XXX_54" localSheetId="6">#REF!</definedName>
    <definedName name="XXX_54">#REF!</definedName>
    <definedName name="XXX_55" localSheetId="8">#REF!</definedName>
    <definedName name="XXX_55" localSheetId="11">#REF!</definedName>
    <definedName name="XXX_55" localSheetId="6">#REF!</definedName>
    <definedName name="XXX_55">#REF!</definedName>
    <definedName name="XXX_56" localSheetId="8">#REF!</definedName>
    <definedName name="XXX_56" localSheetId="11">#REF!</definedName>
    <definedName name="XXX_56" localSheetId="6">#REF!</definedName>
    <definedName name="XXX_56">#REF!</definedName>
    <definedName name="XXX_57" localSheetId="8">#REF!</definedName>
    <definedName name="XXX_57" localSheetId="11">#REF!</definedName>
    <definedName name="XXX_57" localSheetId="6">#REF!</definedName>
    <definedName name="XXX_57">#REF!</definedName>
    <definedName name="XXX_58" localSheetId="8">#REF!</definedName>
    <definedName name="XXX_58" localSheetId="11">#REF!</definedName>
    <definedName name="XXX_58" localSheetId="6">#REF!</definedName>
    <definedName name="XXX_58">#REF!</definedName>
    <definedName name="XXX_59" localSheetId="8">#REF!</definedName>
    <definedName name="XXX_59" localSheetId="11">#REF!</definedName>
    <definedName name="XXX_59" localSheetId="6">#REF!</definedName>
    <definedName name="XXX_59">#REF!</definedName>
    <definedName name="XXX_60" localSheetId="8">#REF!</definedName>
    <definedName name="XXX_60" localSheetId="11">#REF!</definedName>
    <definedName name="XXX_60" localSheetId="6">#REF!</definedName>
    <definedName name="XXX_60">#REF!</definedName>
    <definedName name="XXX_61" localSheetId="8">#REF!</definedName>
    <definedName name="XXX_61" localSheetId="11">#REF!</definedName>
    <definedName name="XXX_61" localSheetId="6">#REF!</definedName>
    <definedName name="XXX_61">#REF!</definedName>
    <definedName name="XXX_62" localSheetId="8">#REF!</definedName>
    <definedName name="XXX_62" localSheetId="11">#REF!</definedName>
    <definedName name="XXX_62" localSheetId="6">#REF!</definedName>
    <definedName name="XXX_62">#REF!</definedName>
    <definedName name="XXX_63" localSheetId="8">#REF!</definedName>
    <definedName name="XXX_63" localSheetId="11">#REF!</definedName>
    <definedName name="XXX_63" localSheetId="6">#REF!</definedName>
    <definedName name="XXX_63">#REF!</definedName>
    <definedName name="XXX_64" localSheetId="8">#REF!</definedName>
    <definedName name="XXX_64" localSheetId="11">#REF!</definedName>
    <definedName name="XXX_64" localSheetId="6">#REF!</definedName>
    <definedName name="XXX_64">#REF!</definedName>
    <definedName name="XXX_65" localSheetId="8">#REF!</definedName>
    <definedName name="XXX_65" localSheetId="11">#REF!</definedName>
    <definedName name="XXX_65" localSheetId="6">#REF!</definedName>
    <definedName name="XXX_65">#REF!</definedName>
    <definedName name="XXX_66" localSheetId="8">#REF!</definedName>
    <definedName name="XXX_66" localSheetId="11">#REF!</definedName>
    <definedName name="XXX_66" localSheetId="6">#REF!</definedName>
    <definedName name="XXX_66">#REF!</definedName>
    <definedName name="XXX_67" localSheetId="8">#REF!</definedName>
    <definedName name="XXX_67" localSheetId="11">#REF!</definedName>
    <definedName name="XXX_67" localSheetId="6">#REF!</definedName>
    <definedName name="XXX_67">#REF!</definedName>
    <definedName name="XXX_68" localSheetId="8">#REF!</definedName>
    <definedName name="XXX_68" localSheetId="11">#REF!</definedName>
    <definedName name="XXX_68" localSheetId="6">#REF!</definedName>
    <definedName name="XXX_68">#REF!</definedName>
    <definedName name="XXX_69" localSheetId="8">#REF!</definedName>
    <definedName name="XXX_69" localSheetId="11">#REF!</definedName>
    <definedName name="XXX_69" localSheetId="6">#REF!</definedName>
    <definedName name="XXX_69">#REF!</definedName>
    <definedName name="XXX_7" localSheetId="8">#REF!</definedName>
    <definedName name="XXX_7" localSheetId="11">#REF!</definedName>
    <definedName name="XXX_7" localSheetId="6">#REF!</definedName>
    <definedName name="XXX_7">#REF!</definedName>
    <definedName name="XXX_70" localSheetId="8">#REF!</definedName>
    <definedName name="XXX_70" localSheetId="11">#REF!</definedName>
    <definedName name="XXX_70" localSheetId="6">#REF!</definedName>
    <definedName name="XXX_70">#REF!</definedName>
    <definedName name="XXX_71" localSheetId="8">#REF!</definedName>
    <definedName name="XXX_71" localSheetId="11">#REF!</definedName>
    <definedName name="XXX_71" localSheetId="6">#REF!</definedName>
    <definedName name="XXX_71">#REF!</definedName>
    <definedName name="XXX_72" localSheetId="8">#REF!</definedName>
    <definedName name="XXX_72" localSheetId="11">#REF!</definedName>
    <definedName name="XXX_72" localSheetId="6">#REF!</definedName>
    <definedName name="XXX_72">#REF!</definedName>
    <definedName name="XXX_8" localSheetId="8">#REF!</definedName>
    <definedName name="XXX_8" localSheetId="11">#REF!</definedName>
    <definedName name="XXX_8" localSheetId="6">#REF!</definedName>
    <definedName name="XXX_8">#REF!</definedName>
    <definedName name="xxxc" localSheetId="8">#REF!</definedName>
    <definedName name="xxxc" localSheetId="11">#REF!</definedName>
    <definedName name="xxxc" localSheetId="6">#REF!</definedName>
    <definedName name="xxxc">#REF!</definedName>
    <definedName name="XXXX" localSheetId="9">#N/A</definedName>
    <definedName name="XXXX" localSheetId="6">#N/A</definedName>
    <definedName name="XXXX">#N/A</definedName>
    <definedName name="xxxxx" localSheetId="8">#REF!</definedName>
    <definedName name="xxxxx" localSheetId="11">#REF!</definedName>
    <definedName name="xxxxx" localSheetId="6">#REF!</definedName>
    <definedName name="xxxxx">#REF!</definedName>
    <definedName name="xxxxxxx" localSheetId="8">#REF!</definedName>
    <definedName name="xxxxxxx" localSheetId="11">#REF!</definedName>
    <definedName name="xxxxxxx" localSheetId="6">#REF!</definedName>
    <definedName name="xxxxxxx">#REF!</definedName>
    <definedName name="XXXXXXXX" localSheetId="8">#REF!</definedName>
    <definedName name="XXXXXXXX" localSheetId="11">#REF!</definedName>
    <definedName name="XXXXXXXX" localSheetId="6">#REF!</definedName>
    <definedName name="XXXXXXXX">#REF!</definedName>
    <definedName name="Y" localSheetId="8">#REF!</definedName>
    <definedName name="Y" localSheetId="11">#REF!</definedName>
    <definedName name="Y" localSheetId="6">#REF!</definedName>
    <definedName name="Y">#REF!</definedName>
    <definedName name="yety" localSheetId="8">#REF!</definedName>
    <definedName name="yety" localSheetId="11">#REF!</definedName>
    <definedName name="yety" localSheetId="6">#REF!</definedName>
    <definedName name="yety">#REF!</definedName>
    <definedName name="YJGGHG" localSheetId="8">#REF!</definedName>
    <definedName name="YJGGHG" localSheetId="11">#REF!</definedName>
    <definedName name="YJGGHG" localSheetId="6">#REF!</definedName>
    <definedName name="YJGGHG">#REF!</definedName>
    <definedName name="yngrid" localSheetId="8">#REF!</definedName>
    <definedName name="yngrid" localSheetId="11">#REF!</definedName>
    <definedName name="yngrid" localSheetId="6">#REF!</definedName>
    <definedName name="yngrid">#REF!</definedName>
    <definedName name="yngridd" localSheetId="8">#REF!</definedName>
    <definedName name="yngridd" localSheetId="11">#REF!</definedName>
    <definedName name="yngridd" localSheetId="6">#REF!</definedName>
    <definedName name="yngridd">#REF!</definedName>
    <definedName name="yoli" localSheetId="8">#REF!</definedName>
    <definedName name="yoli" localSheetId="11">#REF!</definedName>
    <definedName name="yoli" localSheetId="6">#REF!</definedName>
    <definedName name="yoli">#REF!</definedName>
    <definedName name="yreyre" localSheetId="8">#REF!</definedName>
    <definedName name="yreyre" localSheetId="11">#REF!</definedName>
    <definedName name="yreyre" localSheetId="6">#REF!</definedName>
    <definedName name="yreyre">#REF!</definedName>
    <definedName name="yULIAN" localSheetId="8">#REF!</definedName>
    <definedName name="yULIAN" localSheetId="11">#REF!</definedName>
    <definedName name="yULIAN" localSheetId="6">#REF!</definedName>
    <definedName name="yULIAN">#REF!</definedName>
    <definedName name="YY" localSheetId="8">#REF!</definedName>
    <definedName name="YY" localSheetId="11">#REF!</definedName>
    <definedName name="YY" localSheetId="6">#REF!</definedName>
    <definedName name="YY">#REF!</definedName>
    <definedName name="Z" localSheetId="8">#REF!</definedName>
    <definedName name="Z" localSheetId="11">#REF!</definedName>
    <definedName name="Z" localSheetId="6">#REF!</definedName>
    <definedName name="Z">#REF!</definedName>
    <definedName name="ZA" localSheetId="8">#REF!</definedName>
    <definedName name="ZA" localSheetId="11">#REF!</definedName>
    <definedName name="ZA" localSheetId="6">#REF!</definedName>
    <definedName name="ZA">#REF!</definedName>
    <definedName name="zaza" localSheetId="8">#REF!</definedName>
    <definedName name="zaza" localSheetId="11">#REF!</definedName>
    <definedName name="zaza" localSheetId="6">#REF!</definedName>
    <definedName name="zaza">#REF!</definedName>
    <definedName name="ZCERTOP" localSheetId="8">#REF!</definedName>
    <definedName name="ZCERTOP" localSheetId="11">#REF!</definedName>
    <definedName name="ZCERTOP" localSheetId="6">#REF!</definedName>
    <definedName name="ZCERTOP">#REF!</definedName>
    <definedName name="ZONASUL" localSheetId="8">#REF!</definedName>
    <definedName name="ZONASUL" localSheetId="11">#REF!</definedName>
    <definedName name="ZONASUL" localSheetId="6">#REF!</definedName>
    <definedName name="ZONASUL">#REF!</definedName>
    <definedName name="zsfdbvzsfdbfzdb" localSheetId="8">#REF!</definedName>
    <definedName name="zsfdbvzsfdbfzdb" localSheetId="11">#REF!</definedName>
    <definedName name="zsfdbvzsfdbfzdb" localSheetId="6">#REF!</definedName>
    <definedName name="zsfdbvzsfdbfzdb">#REF!</definedName>
    <definedName name="zxc" localSheetId="8">#REF!</definedName>
    <definedName name="zxc" localSheetId="11">#REF!</definedName>
    <definedName name="zxc" localSheetId="6">#REF!</definedName>
    <definedName name="zxc">#REF!</definedName>
    <definedName name="ZZ" localSheetId="8">#REF!</definedName>
    <definedName name="ZZ" localSheetId="11">#REF!</definedName>
    <definedName name="ZZ" localSheetId="6">#REF!</definedName>
    <definedName name="ZZ">#REF!</definedName>
    <definedName name="zzzzz" localSheetId="8">#REF!</definedName>
    <definedName name="zzzzz" localSheetId="11">#REF!</definedName>
    <definedName name="zzzzz" localSheetId="6">#REF!</definedName>
    <definedName name="zzzzz">#REF!</definedName>
  </definedNames>
  <calcPr calcId="181029"/>
</workbook>
</file>

<file path=xl/calcChain.xml><?xml version="1.0" encoding="utf-8"?>
<calcChain xmlns="http://schemas.openxmlformats.org/spreadsheetml/2006/main">
  <c r="L39" i="13" l="1"/>
  <c r="L38" i="13"/>
  <c r="B38" i="13"/>
  <c r="B39" i="13" s="1"/>
  <c r="L24" i="13"/>
  <c r="L26" i="13" s="1"/>
  <c r="L18" i="13"/>
  <c r="L20" i="13" s="1"/>
  <c r="L12" i="13"/>
  <c r="L14" i="13" s="1"/>
  <c r="L7" i="13"/>
  <c r="L9" i="13" s="1"/>
  <c r="L2327" i="13"/>
  <c r="L2326" i="13"/>
  <c r="K2323" i="13"/>
  <c r="L2323" i="13" s="1"/>
  <c r="L2322" i="13" s="1"/>
  <c r="L2320" i="13"/>
  <c r="L2319" i="13" s="1"/>
  <c r="L2317" i="13"/>
  <c r="L2316" i="13" s="1"/>
  <c r="K2314" i="13"/>
  <c r="L2314" i="13" s="1"/>
  <c r="K2313" i="13"/>
  <c r="L2313" i="13" s="1"/>
  <c r="K2312" i="13"/>
  <c r="L2312" i="13" s="1"/>
  <c r="K2309" i="13"/>
  <c r="L2309" i="13" s="1"/>
  <c r="L2308" i="13" s="1"/>
  <c r="L2306" i="13"/>
  <c r="L2305" i="13" s="1"/>
  <c r="L2303" i="13"/>
  <c r="L2302" i="13" s="1"/>
  <c r="K2300" i="13"/>
  <c r="K2296" i="13" s="1"/>
  <c r="L2296" i="13" s="1"/>
  <c r="K2299" i="13"/>
  <c r="L2299" i="13" s="1"/>
  <c r="B2298" i="13"/>
  <c r="D2294" i="13"/>
  <c r="L2292" i="13"/>
  <c r="L2291" i="13" s="1"/>
  <c r="D2291" i="13"/>
  <c r="L2290" i="13"/>
  <c r="L2289" i="13" s="1"/>
  <c r="L2288" i="13"/>
  <c r="L2287" i="13" s="1"/>
  <c r="L2286" i="13"/>
  <c r="L2285" i="13" s="1"/>
  <c r="L2284" i="13"/>
  <c r="L2283" i="13" s="1"/>
  <c r="L2282" i="13"/>
  <c r="L2281" i="13" s="1"/>
  <c r="L2280" i="13"/>
  <c r="L2279" i="13"/>
  <c r="L2278" i="13"/>
  <c r="L2277" i="13" s="1"/>
  <c r="L2276" i="13"/>
  <c r="L2275" i="13" s="1"/>
  <c r="L2274" i="13"/>
  <c r="L2273" i="13" s="1"/>
  <c r="L2272" i="13"/>
  <c r="L2271" i="13" s="1"/>
  <c r="L2270" i="13"/>
  <c r="L2269" i="13" s="1"/>
  <c r="B2269" i="13"/>
  <c r="B2271" i="13" s="1"/>
  <c r="L2268" i="13"/>
  <c r="L2267" i="13" s="1"/>
  <c r="D2267" i="13"/>
  <c r="L2266" i="13"/>
  <c r="L2265" i="13" s="1"/>
  <c r="L2264" i="13"/>
  <c r="L2263" i="13" s="1"/>
  <c r="L2262" i="13"/>
  <c r="L2261" i="13" s="1"/>
  <c r="L2260" i="13"/>
  <c r="L2259" i="13" s="1"/>
  <c r="L2258" i="13"/>
  <c r="L2257" i="13" s="1"/>
  <c r="L2256" i="13"/>
  <c r="L2255" i="13" s="1"/>
  <c r="L2254" i="13"/>
  <c r="L2253" i="13" s="1"/>
  <c r="L2252" i="13"/>
  <c r="L2251" i="13" s="1"/>
  <c r="L2250" i="13"/>
  <c r="L2249" i="13" s="1"/>
  <c r="L2248" i="13"/>
  <c r="L2247" i="13" s="1"/>
  <c r="L2246" i="13"/>
  <c r="L2245" i="13" s="1"/>
  <c r="L2244" i="13"/>
  <c r="L2243" i="13" s="1"/>
  <c r="L2242" i="13"/>
  <c r="L2241" i="13" s="1"/>
  <c r="L2240" i="13"/>
  <c r="L2239" i="13" s="1"/>
  <c r="L2238" i="13"/>
  <c r="L2237" i="13" s="1"/>
  <c r="L2236" i="13"/>
  <c r="L2235" i="13" s="1"/>
  <c r="L2234" i="13"/>
  <c r="L2233" i="13" s="1"/>
  <c r="L2232" i="13"/>
  <c r="L2231" i="13" s="1"/>
  <c r="L2230" i="13"/>
  <c r="L2229" i="13" s="1"/>
  <c r="L2228" i="13"/>
  <c r="L2227" i="13" s="1"/>
  <c r="L2226" i="13"/>
  <c r="L2225" i="13" s="1"/>
  <c r="L2224" i="13"/>
  <c r="L2223" i="13"/>
  <c r="L2222" i="13"/>
  <c r="L2221" i="13" s="1"/>
  <c r="L2220" i="13"/>
  <c r="L2219" i="13" s="1"/>
  <c r="L2218" i="13"/>
  <c r="L2217" i="13" s="1"/>
  <c r="L2216" i="13"/>
  <c r="L2215" i="13" s="1"/>
  <c r="B2215" i="13"/>
  <c r="L2214" i="13"/>
  <c r="L2213" i="13" s="1"/>
  <c r="D2213" i="13"/>
  <c r="L2211" i="13"/>
  <c r="L2210" i="13" s="1"/>
  <c r="L2209" i="13"/>
  <c r="L2208" i="13" s="1"/>
  <c r="L2207" i="13"/>
  <c r="L2206" i="13" s="1"/>
  <c r="L2205" i="13"/>
  <c r="L2204" i="13" s="1"/>
  <c r="L2203" i="13"/>
  <c r="L2202" i="13" s="1"/>
  <c r="L2201" i="13"/>
  <c r="L2200" i="13" s="1"/>
  <c r="L2199" i="13"/>
  <c r="L2198" i="13"/>
  <c r="L2197" i="13"/>
  <c r="L2196" i="13" s="1"/>
  <c r="L2195" i="13"/>
  <c r="L2194" i="13" s="1"/>
  <c r="L2193" i="13"/>
  <c r="L2192" i="13" s="1"/>
  <c r="L2191" i="13"/>
  <c r="L2190" i="13" s="1"/>
  <c r="L2189" i="13"/>
  <c r="L2188" i="13" s="1"/>
  <c r="B2188" i="13"/>
  <c r="D2188" i="13" s="1"/>
  <c r="L2187" i="13"/>
  <c r="L2186" i="13" s="1"/>
  <c r="D2186" i="13"/>
  <c r="L2184" i="13"/>
  <c r="L2183" i="13"/>
  <c r="L2182" i="13"/>
  <c r="L2181" i="13"/>
  <c r="L2179" i="13"/>
  <c r="L2178" i="13"/>
  <c r="L2177" i="13"/>
  <c r="L2175" i="13"/>
  <c r="L2174" i="13" s="1"/>
  <c r="L2173" i="13"/>
  <c r="L2172" i="13"/>
  <c r="L2170" i="13"/>
  <c r="L2169" i="13" s="1"/>
  <c r="B2169" i="13"/>
  <c r="B2171" i="13" s="1"/>
  <c r="L2168" i="13"/>
  <c r="L2167" i="13" s="1"/>
  <c r="D2167" i="13"/>
  <c r="L2165" i="13"/>
  <c r="L2164" i="13" s="1"/>
  <c r="L2163" i="13"/>
  <c r="L2162" i="13" s="1"/>
  <c r="L2161" i="13"/>
  <c r="L2160" i="13" s="1"/>
  <c r="L2159" i="13"/>
  <c r="L2158" i="13"/>
  <c r="L2157" i="13"/>
  <c r="L2156" i="13" s="1"/>
  <c r="L2155" i="13"/>
  <c r="L2154" i="13" s="1"/>
  <c r="L2153" i="13"/>
  <c r="L2152" i="13" s="1"/>
  <c r="L2151" i="13"/>
  <c r="L2150" i="13" s="1"/>
  <c r="L2149" i="13"/>
  <c r="L2148" i="13" s="1"/>
  <c r="L2147" i="13"/>
  <c r="L2146" i="13" s="1"/>
  <c r="L2145" i="13"/>
  <c r="L2144" i="13" s="1"/>
  <c r="L2143" i="13"/>
  <c r="L2142" i="13" s="1"/>
  <c r="L2141" i="13"/>
  <c r="L2140" i="13" s="1"/>
  <c r="L2139" i="13"/>
  <c r="L2138" i="13" s="1"/>
  <c r="L2137" i="13"/>
  <c r="L2136" i="13" s="1"/>
  <c r="L2135" i="13"/>
  <c r="L2134" i="13" s="1"/>
  <c r="L2133" i="13"/>
  <c r="L2132" i="13" s="1"/>
  <c r="L2131" i="13"/>
  <c r="L2130" i="13" s="1"/>
  <c r="L2129" i="13"/>
  <c r="L2128" i="13" s="1"/>
  <c r="L2127" i="13"/>
  <c r="L2126" i="13" s="1"/>
  <c r="L2125" i="13"/>
  <c r="L2124" i="13" s="1"/>
  <c r="L2123" i="13"/>
  <c r="L2122" i="13" s="1"/>
  <c r="L2121" i="13"/>
  <c r="L2120" i="13" s="1"/>
  <c r="L2119" i="13"/>
  <c r="L2118" i="13" s="1"/>
  <c r="L2117" i="13"/>
  <c r="L2116" i="13" s="1"/>
  <c r="L2115" i="13"/>
  <c r="L2114" i="13" s="1"/>
  <c r="L2113" i="13"/>
  <c r="L2112" i="13" s="1"/>
  <c r="L2111" i="13"/>
  <c r="L2110" i="13" s="1"/>
  <c r="L2109" i="13"/>
  <c r="L2108" i="13" s="1"/>
  <c r="L2107" i="13"/>
  <c r="L2106" i="13" s="1"/>
  <c r="L2105" i="13"/>
  <c r="L2104" i="13" s="1"/>
  <c r="L2103" i="13"/>
  <c r="L2102" i="13" s="1"/>
  <c r="L2101" i="13"/>
  <c r="L2100" i="13" s="1"/>
  <c r="L2099" i="13"/>
  <c r="L2098" i="13" s="1"/>
  <c r="L2097" i="13"/>
  <c r="L2096" i="13" s="1"/>
  <c r="L2095" i="13"/>
  <c r="L2094" i="13" s="1"/>
  <c r="L2093" i="13"/>
  <c r="L2092" i="13" s="1"/>
  <c r="L2091" i="13"/>
  <c r="L2090" i="13" s="1"/>
  <c r="L2089" i="13"/>
  <c r="L2088" i="13" s="1"/>
  <c r="L2087" i="13"/>
  <c r="L2086" i="13" s="1"/>
  <c r="L2085" i="13"/>
  <c r="L2084" i="13" s="1"/>
  <c r="L2083" i="13"/>
  <c r="L2082" i="13" s="1"/>
  <c r="L2081" i="13"/>
  <c r="L2080" i="13" s="1"/>
  <c r="L2079" i="13"/>
  <c r="L2078" i="13" s="1"/>
  <c r="L2077" i="13"/>
  <c r="L2076" i="13" s="1"/>
  <c r="L2075" i="13"/>
  <c r="L2074" i="13"/>
  <c r="L2073" i="13"/>
  <c r="L2072" i="13" s="1"/>
  <c r="L2071" i="13"/>
  <c r="L2070" i="13" s="1"/>
  <c r="L2069" i="13"/>
  <c r="L2068" i="13" s="1"/>
  <c r="L2067" i="13"/>
  <c r="L2066" i="13" s="1"/>
  <c r="L2065" i="13"/>
  <c r="L2064" i="13" s="1"/>
  <c r="L2063" i="13"/>
  <c r="L2062" i="13" s="1"/>
  <c r="L2061" i="13"/>
  <c r="L2060" i="13" s="1"/>
  <c r="L2059" i="13"/>
  <c r="L2058" i="13" s="1"/>
  <c r="L2057" i="13"/>
  <c r="L2056" i="13" s="1"/>
  <c r="L2055" i="13"/>
  <c r="L2054" i="13" s="1"/>
  <c r="L2053" i="13"/>
  <c r="L2052" i="13" s="1"/>
  <c r="L2051" i="13"/>
  <c r="L2050" i="13" s="1"/>
  <c r="L2049" i="13"/>
  <c r="L2048" i="13" s="1"/>
  <c r="L2047" i="13"/>
  <c r="L2046" i="13" s="1"/>
  <c r="L2045" i="13"/>
  <c r="L2044" i="13" s="1"/>
  <c r="L2043" i="13"/>
  <c r="L2042" i="13" s="1"/>
  <c r="L2041" i="13"/>
  <c r="L2040" i="13" s="1"/>
  <c r="L2039" i="13"/>
  <c r="L2038" i="13" s="1"/>
  <c r="L2037" i="13"/>
  <c r="L2036" i="13" s="1"/>
  <c r="L2035" i="13"/>
  <c r="L2034" i="13" s="1"/>
  <c r="L2033" i="13"/>
  <c r="L2032" i="13"/>
  <c r="B2032" i="13"/>
  <c r="B2034" i="13" s="1"/>
  <c r="D2034" i="13" s="1"/>
  <c r="L2031" i="13"/>
  <c r="L2030" i="13" s="1"/>
  <c r="D2030" i="13"/>
  <c r="L2027" i="13"/>
  <c r="L2026" i="13"/>
  <c r="L2025" i="13"/>
  <c r="L2024" i="13"/>
  <c r="L2023" i="13"/>
  <c r="D2022" i="13"/>
  <c r="L2020" i="13"/>
  <c r="L2019" i="13"/>
  <c r="L2018" i="13"/>
  <c r="L2016" i="13"/>
  <c r="L2015" i="13" s="1"/>
  <c r="L2014" i="13"/>
  <c r="L2013" i="13" s="1"/>
  <c r="L2012" i="13"/>
  <c r="L2011" i="13" s="1"/>
  <c r="L2010" i="13"/>
  <c r="L2009" i="13"/>
  <c r="L2008" i="13"/>
  <c r="L2007" i="13" s="1"/>
  <c r="L2006" i="13"/>
  <c r="L2005" i="13" s="1"/>
  <c r="L2004" i="13"/>
  <c r="L2003" i="13" s="1"/>
  <c r="L2002" i="13"/>
  <c r="L2001" i="13" s="1"/>
  <c r="L2000" i="13"/>
  <c r="L1999" i="13" s="1"/>
  <c r="L1998" i="13"/>
  <c r="L1997" i="13" s="1"/>
  <c r="L1996" i="13"/>
  <c r="L1995" i="13" s="1"/>
  <c r="L1994" i="13"/>
  <c r="L1993" i="13" s="1"/>
  <c r="L1992" i="13"/>
  <c r="L1991" i="13" s="1"/>
  <c r="L1990" i="13"/>
  <c r="L1989" i="13" s="1"/>
  <c r="L1988" i="13"/>
  <c r="L1987" i="13" s="1"/>
  <c r="L1986" i="13"/>
  <c r="L1985" i="13" s="1"/>
  <c r="L1984" i="13"/>
  <c r="L1983" i="13" s="1"/>
  <c r="L1982" i="13"/>
  <c r="L1981" i="13" s="1"/>
  <c r="L1980" i="13"/>
  <c r="L1979" i="13"/>
  <c r="L1978" i="13"/>
  <c r="L1977" i="13" s="1"/>
  <c r="L1976" i="13"/>
  <c r="L1975" i="13" s="1"/>
  <c r="L1974" i="13"/>
  <c r="L1973" i="13" s="1"/>
  <c r="L1972" i="13"/>
  <c r="L1971" i="13" s="1"/>
  <c r="L1970" i="13"/>
  <c r="L1969" i="13" s="1"/>
  <c r="L1968" i="13"/>
  <c r="L1967" i="13" s="1"/>
  <c r="L1966" i="13"/>
  <c r="L1965" i="13" s="1"/>
  <c r="L1964" i="13"/>
  <c r="L1963" i="13" s="1"/>
  <c r="L1962" i="13"/>
  <c r="L1961" i="13" s="1"/>
  <c r="B1961" i="13"/>
  <c r="B1963" i="13" s="1"/>
  <c r="L1960" i="13"/>
  <c r="L1959" i="13" s="1"/>
  <c r="D1959" i="13"/>
  <c r="L1957" i="13"/>
  <c r="L1956" i="13" s="1"/>
  <c r="L1955" i="13"/>
  <c r="L1954" i="13" s="1"/>
  <c r="L1953" i="13"/>
  <c r="L1952" i="13" s="1"/>
  <c r="L1951" i="13"/>
  <c r="L1950" i="13" s="1"/>
  <c r="L1949" i="13"/>
  <c r="L1948" i="13" s="1"/>
  <c r="L1947" i="13"/>
  <c r="L1946" i="13" s="1"/>
  <c r="L1945" i="13"/>
  <c r="L1944" i="13" s="1"/>
  <c r="L1943" i="13"/>
  <c r="L1942" i="13" s="1"/>
  <c r="L1941" i="13"/>
  <c r="L1940" i="13" s="1"/>
  <c r="L1939" i="13"/>
  <c r="L1938" i="13" s="1"/>
  <c r="L1937" i="13"/>
  <c r="L1936" i="13" s="1"/>
  <c r="L1935" i="13"/>
  <c r="L1934" i="13" s="1"/>
  <c r="L1933" i="13"/>
  <c r="L1932" i="13" s="1"/>
  <c r="L1931" i="13"/>
  <c r="L1930" i="13" s="1"/>
  <c r="L1929" i="13"/>
  <c r="L1928" i="13" s="1"/>
  <c r="L1927" i="13"/>
  <c r="L1926" i="13" s="1"/>
  <c r="L1925" i="13"/>
  <c r="L1924" i="13" s="1"/>
  <c r="L1923" i="13"/>
  <c r="L1922" i="13" s="1"/>
  <c r="L1921" i="13"/>
  <c r="L1920" i="13" s="1"/>
  <c r="L1919" i="13"/>
  <c r="L1918" i="13" s="1"/>
  <c r="L1917" i="13"/>
  <c r="L1916" i="13" s="1"/>
  <c r="L1915" i="13"/>
  <c r="L1914" i="13" s="1"/>
  <c r="L1913" i="13"/>
  <c r="L1912" i="13" s="1"/>
  <c r="L1911" i="13"/>
  <c r="L1910" i="13" s="1"/>
  <c r="L1909" i="13"/>
  <c r="L1908" i="13" s="1"/>
  <c r="L1907" i="13"/>
  <c r="L1906" i="13" s="1"/>
  <c r="L1905" i="13"/>
  <c r="L1904" i="13" s="1"/>
  <c r="L1903" i="13"/>
  <c r="L1902" i="13" s="1"/>
  <c r="L1901" i="13"/>
  <c r="L1900" i="13" s="1"/>
  <c r="L1899" i="13"/>
  <c r="L1898" i="13" s="1"/>
  <c r="L1897" i="13"/>
  <c r="L1896" i="13" s="1"/>
  <c r="L1895" i="13"/>
  <c r="L1894" i="13" s="1"/>
  <c r="L1893" i="13"/>
  <c r="L1892" i="13" s="1"/>
  <c r="L1891" i="13"/>
  <c r="L1890" i="13" s="1"/>
  <c r="C1890" i="13"/>
  <c r="L1888" i="13"/>
  <c r="L1887" i="13" s="1"/>
  <c r="L1886" i="13"/>
  <c r="L1885" i="13" s="1"/>
  <c r="K1884" i="13"/>
  <c r="L1884" i="13" s="1"/>
  <c r="L1883" i="13" s="1"/>
  <c r="L1882" i="13"/>
  <c r="L1881" i="13" s="1"/>
  <c r="L1880" i="13"/>
  <c r="L1879" i="13" s="1"/>
  <c r="L1878" i="13"/>
  <c r="L1877" i="13" s="1"/>
  <c r="L1876" i="13"/>
  <c r="L1875" i="13" s="1"/>
  <c r="L1874" i="13"/>
  <c r="L1873" i="13" s="1"/>
  <c r="L1872" i="13"/>
  <c r="L1871" i="13" s="1"/>
  <c r="L1870" i="13"/>
  <c r="L1869" i="13" s="1"/>
  <c r="L1868" i="13"/>
  <c r="L1867" i="13" s="1"/>
  <c r="L1866" i="13"/>
  <c r="L1865" i="13" s="1"/>
  <c r="L1864" i="13"/>
  <c r="L1863" i="13" s="1"/>
  <c r="L1862" i="13"/>
  <c r="L1861" i="13" s="1"/>
  <c r="L1860" i="13"/>
  <c r="L1859" i="13" s="1"/>
  <c r="L1858" i="13"/>
  <c r="L1857" i="13" s="1"/>
  <c r="L1856" i="13"/>
  <c r="L1855" i="13" s="1"/>
  <c r="L1854" i="13"/>
  <c r="L1853" i="13" s="1"/>
  <c r="L1852" i="13"/>
  <c r="L1851" i="13" s="1"/>
  <c r="L1850" i="13"/>
  <c r="L1849" i="13" s="1"/>
  <c r="L1848" i="13"/>
  <c r="L1847" i="13" s="1"/>
  <c r="L1846" i="13"/>
  <c r="L1845" i="13" s="1"/>
  <c r="L1844" i="13"/>
  <c r="L1843" i="13"/>
  <c r="L1842" i="13"/>
  <c r="L1841" i="13" s="1"/>
  <c r="L1840" i="13"/>
  <c r="L1839" i="13" s="1"/>
  <c r="L1838" i="13"/>
  <c r="L1837" i="13" s="1"/>
  <c r="L1836" i="13"/>
  <c r="L1835" i="13" s="1"/>
  <c r="L1834" i="13"/>
  <c r="L1833" i="13" s="1"/>
  <c r="L1832" i="13"/>
  <c r="L1831" i="13" s="1"/>
  <c r="L1830" i="13"/>
  <c r="L1829" i="13" s="1"/>
  <c r="L1828" i="13"/>
  <c r="L1827" i="13" s="1"/>
  <c r="L1826" i="13"/>
  <c r="L1825" i="13" s="1"/>
  <c r="L1824" i="13"/>
  <c r="L1823" i="13" s="1"/>
  <c r="L1822" i="13"/>
  <c r="L1821" i="13" s="1"/>
  <c r="L1820" i="13"/>
  <c r="L1819" i="13" s="1"/>
  <c r="C1819" i="13"/>
  <c r="C1821" i="13" s="1"/>
  <c r="L1817" i="13"/>
  <c r="L1816" i="13" s="1"/>
  <c r="L1815" i="13"/>
  <c r="L1814" i="13" s="1"/>
  <c r="L1813" i="13"/>
  <c r="L1812" i="13" s="1"/>
  <c r="L1811" i="13"/>
  <c r="L1810" i="13" s="1"/>
  <c r="L1809" i="13"/>
  <c r="L1808" i="13" s="1"/>
  <c r="L1807" i="13"/>
  <c r="L1806" i="13" s="1"/>
  <c r="L1805" i="13"/>
  <c r="L1804" i="13" s="1"/>
  <c r="L1803" i="13"/>
  <c r="L1802" i="13" s="1"/>
  <c r="L1801" i="13"/>
  <c r="L1800" i="13" s="1"/>
  <c r="L1799" i="13"/>
  <c r="L1798" i="13" s="1"/>
  <c r="L1797" i="13"/>
  <c r="L1796" i="13" s="1"/>
  <c r="L1795" i="13"/>
  <c r="L1794" i="13" s="1"/>
  <c r="L1793" i="13"/>
  <c r="L1792" i="13" s="1"/>
  <c r="L1791" i="13"/>
  <c r="L1790" i="13" s="1"/>
  <c r="L1789" i="13"/>
  <c r="L1788" i="13" s="1"/>
  <c r="L1787" i="13"/>
  <c r="L1786" i="13" s="1"/>
  <c r="L1785" i="13"/>
  <c r="L1784" i="13" s="1"/>
  <c r="L1783" i="13"/>
  <c r="L1782" i="13" s="1"/>
  <c r="L1781" i="13"/>
  <c r="L1780" i="13" s="1"/>
  <c r="L1779" i="13"/>
  <c r="L1778" i="13" s="1"/>
  <c r="L1777" i="13"/>
  <c r="L1776" i="13" s="1"/>
  <c r="L1775" i="13"/>
  <c r="L1774" i="13" s="1"/>
  <c r="L1773" i="13"/>
  <c r="L1772" i="13" s="1"/>
  <c r="L1771" i="13"/>
  <c r="L1770" i="13" s="1"/>
  <c r="L1769" i="13"/>
  <c r="L1768" i="13" s="1"/>
  <c r="L1767" i="13"/>
  <c r="L1766" i="13" s="1"/>
  <c r="L1765" i="13"/>
  <c r="L1764" i="13" s="1"/>
  <c r="L1763" i="13"/>
  <c r="L1762" i="13" s="1"/>
  <c r="L1761" i="13"/>
  <c r="L1760" i="13" s="1"/>
  <c r="L1759" i="13"/>
  <c r="L1758" i="13" s="1"/>
  <c r="L1757" i="13"/>
  <c r="L1756" i="13" s="1"/>
  <c r="L1755" i="13"/>
  <c r="L1754" i="13" s="1"/>
  <c r="L1753" i="13"/>
  <c r="L1752" i="13" s="1"/>
  <c r="L1751" i="13"/>
  <c r="L1750" i="13" s="1"/>
  <c r="L1749" i="13"/>
  <c r="L1748" i="13" s="1"/>
  <c r="L1747" i="13"/>
  <c r="L1746" i="13" s="1"/>
  <c r="L1745" i="13"/>
  <c r="L1744" i="13" s="1"/>
  <c r="L1743" i="13"/>
  <c r="L1742" i="13" s="1"/>
  <c r="C1742" i="13"/>
  <c r="C1744" i="13" s="1"/>
  <c r="D1744" i="13" s="1"/>
  <c r="L1740" i="13"/>
  <c r="L1739" i="13" s="1"/>
  <c r="L1738" i="13"/>
  <c r="L1737" i="13" s="1"/>
  <c r="L1736" i="13"/>
  <c r="L1735" i="13" s="1"/>
  <c r="L1734" i="13"/>
  <c r="L1733" i="13" s="1"/>
  <c r="L1732" i="13"/>
  <c r="L1731" i="13" s="1"/>
  <c r="L1730" i="13"/>
  <c r="L1729" i="13" s="1"/>
  <c r="L1728" i="13"/>
  <c r="L1727" i="13" s="1"/>
  <c r="L1726" i="13"/>
  <c r="L1725" i="13" s="1"/>
  <c r="L1724" i="13"/>
  <c r="L1723" i="13" s="1"/>
  <c r="L1722" i="13"/>
  <c r="L1721" i="13" s="1"/>
  <c r="L1720" i="13"/>
  <c r="L1719" i="13" s="1"/>
  <c r="L1718" i="13"/>
  <c r="L1717" i="13"/>
  <c r="L1716" i="13"/>
  <c r="L1715" i="13" s="1"/>
  <c r="L1714" i="13"/>
  <c r="L1713" i="13" s="1"/>
  <c r="L1712" i="13"/>
  <c r="L1711" i="13" s="1"/>
  <c r="L1710" i="13"/>
  <c r="L1709" i="13" s="1"/>
  <c r="L1708" i="13"/>
  <c r="L1707" i="13" s="1"/>
  <c r="L1706" i="13"/>
  <c r="L1705" i="13" s="1"/>
  <c r="L1704" i="13"/>
  <c r="L1703" i="13" s="1"/>
  <c r="L1702" i="13"/>
  <c r="L1701" i="13" s="1"/>
  <c r="L1700" i="13"/>
  <c r="L1699" i="13" s="1"/>
  <c r="L1698" i="13"/>
  <c r="L1697" i="13" s="1"/>
  <c r="L1696" i="13"/>
  <c r="L1695" i="13"/>
  <c r="L1694" i="13"/>
  <c r="L1693" i="13" s="1"/>
  <c r="L1692" i="13"/>
  <c r="L1691" i="13" s="1"/>
  <c r="L1690" i="13"/>
  <c r="L1689" i="13" s="1"/>
  <c r="L1688" i="13"/>
  <c r="L1687" i="13" s="1"/>
  <c r="L1686" i="13"/>
  <c r="L1685" i="13" s="1"/>
  <c r="L1684" i="13"/>
  <c r="L1683" i="13" s="1"/>
  <c r="L1682" i="13"/>
  <c r="L1681" i="13" s="1"/>
  <c r="L1680" i="13"/>
  <c r="L1679" i="13" s="1"/>
  <c r="L1678" i="13"/>
  <c r="L1677" i="13" s="1"/>
  <c r="L1676" i="13"/>
  <c r="L1675" i="13" s="1"/>
  <c r="L1674" i="13"/>
  <c r="L1673" i="13" s="1"/>
  <c r="L1672" i="13"/>
  <c r="L1671" i="13" s="1"/>
  <c r="L1670" i="13"/>
  <c r="L1669" i="13"/>
  <c r="L1668" i="13"/>
  <c r="L1667" i="13" s="1"/>
  <c r="L1666" i="13"/>
  <c r="L1665" i="13" s="1"/>
  <c r="L1664" i="13"/>
  <c r="L1663" i="13" s="1"/>
  <c r="L1662" i="13"/>
  <c r="L1661" i="13" s="1"/>
  <c r="L1660" i="13"/>
  <c r="L1659" i="13" s="1"/>
  <c r="L1658" i="13"/>
  <c r="L1657" i="13" s="1"/>
  <c r="L1656" i="13"/>
  <c r="L1655" i="13" s="1"/>
  <c r="L1654" i="13"/>
  <c r="L1653" i="13" s="1"/>
  <c r="L1652" i="13"/>
  <c r="L1651" i="13" s="1"/>
  <c r="L1650" i="13"/>
  <c r="L1649" i="13" s="1"/>
  <c r="L1648" i="13"/>
  <c r="L1647" i="13" s="1"/>
  <c r="L1646" i="13"/>
  <c r="L1645" i="13"/>
  <c r="L1644" i="13"/>
  <c r="L1643" i="13" s="1"/>
  <c r="L1642" i="13"/>
  <c r="L1641" i="13" s="1"/>
  <c r="L1640" i="13"/>
  <c r="L1639" i="13" s="1"/>
  <c r="L1638" i="13"/>
  <c r="L1637" i="13" s="1"/>
  <c r="L1636" i="13"/>
  <c r="L1635" i="13" s="1"/>
  <c r="L1634" i="13"/>
  <c r="L1633" i="13" s="1"/>
  <c r="L1632" i="13"/>
  <c r="L1631" i="13" s="1"/>
  <c r="C1631" i="13"/>
  <c r="D1631" i="13" s="1"/>
  <c r="L1630" i="13"/>
  <c r="L1629" i="13" s="1"/>
  <c r="D1629" i="13"/>
  <c r="L1626" i="13"/>
  <c r="L1625" i="13" s="1"/>
  <c r="L1624" i="13"/>
  <c r="L1623" i="13" s="1"/>
  <c r="L1622" i="13"/>
  <c r="L1621" i="13" s="1"/>
  <c r="L1620" i="13"/>
  <c r="L1619" i="13" s="1"/>
  <c r="L1618" i="13"/>
  <c r="L1617" i="13" s="1"/>
  <c r="L1616" i="13"/>
  <c r="L1615" i="13" s="1"/>
  <c r="L1614" i="13"/>
  <c r="L1613" i="13" s="1"/>
  <c r="L1612" i="13"/>
  <c r="L1611" i="13" s="1"/>
  <c r="B1611" i="13"/>
  <c r="B1613" i="13" s="1"/>
  <c r="L1610" i="13"/>
  <c r="L1609" i="13" s="1"/>
  <c r="D1609" i="13"/>
  <c r="H1606" i="13"/>
  <c r="L1606" i="13" s="1"/>
  <c r="H1605" i="13"/>
  <c r="L1605" i="13" s="1"/>
  <c r="H1604" i="13"/>
  <c r="L1604" i="13" s="1"/>
  <c r="L1601" i="13"/>
  <c r="L1600" i="13" s="1"/>
  <c r="L1598" i="13"/>
  <c r="B1597" i="13"/>
  <c r="B1600" i="13" s="1"/>
  <c r="L1595" i="13"/>
  <c r="D1594" i="13"/>
  <c r="L1592" i="13"/>
  <c r="L1591" i="13"/>
  <c r="L1590" i="13"/>
  <c r="L1589" i="13"/>
  <c r="K1588" i="13"/>
  <c r="L1588" i="13" s="1"/>
  <c r="K1587" i="13"/>
  <c r="L1587" i="13" s="1"/>
  <c r="L1586" i="13"/>
  <c r="K1585" i="13"/>
  <c r="L1585" i="13" s="1"/>
  <c r="L1584" i="13"/>
  <c r="L1583" i="13"/>
  <c r="L1582" i="13"/>
  <c r="L1581" i="13"/>
  <c r="L1578" i="13"/>
  <c r="L1577" i="13" s="1"/>
  <c r="L1575" i="13"/>
  <c r="L1574" i="13" s="1"/>
  <c r="L1572" i="13"/>
  <c r="L1571" i="13"/>
  <c r="L1570" i="13"/>
  <c r="L1569" i="13"/>
  <c r="L1566" i="13"/>
  <c r="L1565" i="13"/>
  <c r="L1564" i="13"/>
  <c r="L1563" i="13"/>
  <c r="K1560" i="13"/>
  <c r="L1560" i="13" s="1"/>
  <c r="L1559" i="13" s="1"/>
  <c r="L1557" i="13"/>
  <c r="L1556" i="13" s="1"/>
  <c r="L1554" i="13"/>
  <c r="L1553" i="13" s="1"/>
  <c r="L1551" i="13"/>
  <c r="L1550" i="13" s="1"/>
  <c r="L1548" i="13"/>
  <c r="L1547" i="13"/>
  <c r="L1546" i="13"/>
  <c r="L1543" i="13"/>
  <c r="L1542" i="13" s="1"/>
  <c r="L1540" i="13"/>
  <c r="L1539" i="13" s="1"/>
  <c r="L1537" i="13"/>
  <c r="L1536" i="13"/>
  <c r="L1535" i="13"/>
  <c r="L1534" i="13" s="1"/>
  <c r="L1532" i="13"/>
  <c r="L1531" i="13"/>
  <c r="L1530" i="13"/>
  <c r="L1527" i="13"/>
  <c r="L1526" i="13"/>
  <c r="L1525" i="13"/>
  <c r="L1524" i="13"/>
  <c r="L1521" i="13"/>
  <c r="L1520" i="13" s="1"/>
  <c r="L1518" i="13"/>
  <c r="L1517" i="13" s="1"/>
  <c r="L1515" i="13"/>
  <c r="L1514" i="13"/>
  <c r="L1513" i="13"/>
  <c r="L1512" i="13"/>
  <c r="L1509" i="13"/>
  <c r="L1508" i="13"/>
  <c r="B1501" i="13"/>
  <c r="B1504" i="13" s="1"/>
  <c r="L1499" i="13"/>
  <c r="L1498" i="13"/>
  <c r="L1497" i="13"/>
  <c r="L1496" i="13"/>
  <c r="D1495" i="13"/>
  <c r="L1492" i="13"/>
  <c r="L1490" i="13" s="1"/>
  <c r="L1488" i="13"/>
  <c r="L1486" i="13" s="1"/>
  <c r="L1484" i="13"/>
  <c r="L1483" i="13"/>
  <c r="L1479" i="13"/>
  <c r="L1478" i="13"/>
  <c r="L1474" i="13"/>
  <c r="L1472" i="13" s="1"/>
  <c r="L1470" i="13"/>
  <c r="L1468" i="13" s="1"/>
  <c r="L1466" i="13"/>
  <c r="L1464" i="13" s="1"/>
  <c r="C1464" i="13"/>
  <c r="C1468" i="13" s="1"/>
  <c r="L1462" i="13"/>
  <c r="L1461" i="13"/>
  <c r="D1459" i="13"/>
  <c r="L1453" i="13"/>
  <c r="L1450" i="13" s="1"/>
  <c r="L1449" i="13"/>
  <c r="L1448" i="13"/>
  <c r="L1444" i="13"/>
  <c r="L1443" i="13"/>
  <c r="L1434" i="13"/>
  <c r="L1433" i="13"/>
  <c r="L1432" i="13"/>
  <c r="L1427" i="13"/>
  <c r="L1425" i="13" s="1"/>
  <c r="L1451" i="13" s="1"/>
  <c r="K1423" i="13"/>
  <c r="L1423" i="13" s="1"/>
  <c r="L1421" i="13" s="1"/>
  <c r="L1418" i="13"/>
  <c r="L1417" i="13"/>
  <c r="L1416" i="13"/>
  <c r="L1414" i="13" s="1"/>
  <c r="L1412" i="13"/>
  <c r="L1411" i="13"/>
  <c r="L1410" i="13"/>
  <c r="L1405" i="13"/>
  <c r="L1403" i="13" s="1"/>
  <c r="L1400" i="13"/>
  <c r="L1398" i="13" s="1"/>
  <c r="L1395" i="13"/>
  <c r="L1393" i="13" s="1"/>
  <c r="L1386" i="13"/>
  <c r="L1379" i="13"/>
  <c r="L1372" i="13"/>
  <c r="L1370" i="13"/>
  <c r="L1368" i="13"/>
  <c r="L1364" i="13"/>
  <c r="K1360" i="13"/>
  <c r="H1360" i="13"/>
  <c r="K1359" i="13"/>
  <c r="C1357" i="13"/>
  <c r="D1357" i="13" s="1"/>
  <c r="J1355" i="13"/>
  <c r="H1355" i="13"/>
  <c r="J1354" i="13"/>
  <c r="L1354" i="13" s="1"/>
  <c r="J1353" i="13"/>
  <c r="H1353" i="13"/>
  <c r="D1351" i="13"/>
  <c r="L1349" i="13"/>
  <c r="L1348" i="13" s="1"/>
  <c r="L1347" i="13"/>
  <c r="L1346" i="13" s="1"/>
  <c r="L1345" i="13"/>
  <c r="L1344" i="13" s="1"/>
  <c r="L1343" i="13"/>
  <c r="L1342" i="13" s="1"/>
  <c r="L1341" i="13"/>
  <c r="L1340" i="13" s="1"/>
  <c r="L1339" i="13"/>
  <c r="L1338" i="13" s="1"/>
  <c r="L1337" i="13"/>
  <c r="L1336" i="13" s="1"/>
  <c r="L1335" i="13"/>
  <c r="L1334" i="13" s="1"/>
  <c r="L1333" i="13"/>
  <c r="L1332" i="13" s="1"/>
  <c r="L1331" i="13"/>
  <c r="L1330" i="13" s="1"/>
  <c r="L1329" i="13"/>
  <c r="L1328" i="13" s="1"/>
  <c r="L1327" i="13"/>
  <c r="L1326" i="13" s="1"/>
  <c r="L1325" i="13"/>
  <c r="L1324" i="13"/>
  <c r="L1323" i="13"/>
  <c r="L1322" i="13" s="1"/>
  <c r="L1321" i="13"/>
  <c r="L1320" i="13" s="1"/>
  <c r="L1319" i="13"/>
  <c r="L1318" i="13" s="1"/>
  <c r="L1317" i="13"/>
  <c r="L1316" i="13" s="1"/>
  <c r="L1315" i="13"/>
  <c r="L1314" i="13" s="1"/>
  <c r="L1313" i="13"/>
  <c r="L1312" i="13" s="1"/>
  <c r="L1311" i="13"/>
  <c r="L1310" i="13" s="1"/>
  <c r="L1309" i="13"/>
  <c r="L1308" i="13" s="1"/>
  <c r="L1307" i="13"/>
  <c r="L1306" i="13" s="1"/>
  <c r="L1305" i="13"/>
  <c r="L1304" i="13" s="1"/>
  <c r="C1304" i="13"/>
  <c r="D1304" i="13" s="1"/>
  <c r="L1303" i="13"/>
  <c r="L1302" i="13" s="1"/>
  <c r="D1302" i="13"/>
  <c r="L1300" i="13"/>
  <c r="L1299" i="13" s="1"/>
  <c r="L1298" i="13"/>
  <c r="L1297" i="13" s="1"/>
  <c r="L1296" i="13"/>
  <c r="L1295" i="13" s="1"/>
  <c r="L1294" i="13"/>
  <c r="L1293" i="13" s="1"/>
  <c r="L1292" i="13"/>
  <c r="L1291" i="13" s="1"/>
  <c r="L1290" i="13"/>
  <c r="L1289" i="13" s="1"/>
  <c r="L1288" i="13"/>
  <c r="L1287" i="13" s="1"/>
  <c r="L1286" i="13"/>
  <c r="L1285" i="13" s="1"/>
  <c r="L1284" i="13"/>
  <c r="L1283" i="13" s="1"/>
  <c r="L1282" i="13"/>
  <c r="L1281" i="13" s="1"/>
  <c r="L1280" i="13"/>
  <c r="L1279" i="13" s="1"/>
  <c r="L1278" i="13"/>
  <c r="L1277" i="13" s="1"/>
  <c r="L1276" i="13"/>
  <c r="L1275" i="13" s="1"/>
  <c r="L1274" i="13"/>
  <c r="L1273" i="13" s="1"/>
  <c r="L1272" i="13"/>
  <c r="L1271" i="13" s="1"/>
  <c r="L1270" i="13"/>
  <c r="L1269" i="13" s="1"/>
  <c r="L1268" i="13"/>
  <c r="L1267" i="13" s="1"/>
  <c r="L1266" i="13"/>
  <c r="L1265" i="13" s="1"/>
  <c r="L1264" i="13"/>
  <c r="L1263" i="13" s="1"/>
  <c r="L1262" i="13"/>
  <c r="L1261" i="13" s="1"/>
  <c r="L1260" i="13"/>
  <c r="L1259" i="13" s="1"/>
  <c r="L1258" i="13"/>
  <c r="L1257" i="13" s="1"/>
  <c r="L1256" i="13"/>
  <c r="L1255" i="13" s="1"/>
  <c r="L1254" i="13"/>
  <c r="L1253" i="13" s="1"/>
  <c r="L1252" i="13"/>
  <c r="L1251" i="13" s="1"/>
  <c r="L1250" i="13"/>
  <c r="L1249" i="13" s="1"/>
  <c r="L1248" i="13"/>
  <c r="L1247" i="13" s="1"/>
  <c r="L1246" i="13"/>
  <c r="L1245" i="13" s="1"/>
  <c r="L1244" i="13"/>
  <c r="L1243" i="13" s="1"/>
  <c r="L1242" i="13"/>
  <c r="L1241" i="13" s="1"/>
  <c r="L1240" i="13"/>
  <c r="L1239" i="13" s="1"/>
  <c r="L1238" i="13"/>
  <c r="L1237" i="13" s="1"/>
  <c r="L1236" i="13"/>
  <c r="L1235" i="13" s="1"/>
  <c r="L1234" i="13"/>
  <c r="L1233" i="13" s="1"/>
  <c r="L1232" i="13"/>
  <c r="L1231" i="13" s="1"/>
  <c r="L1230" i="13"/>
  <c r="L1229" i="13" s="1"/>
  <c r="L1228" i="13"/>
  <c r="L1227" i="13" s="1"/>
  <c r="L1226" i="13"/>
  <c r="L1225" i="13"/>
  <c r="L1224" i="13"/>
  <c r="L1223" i="13" s="1"/>
  <c r="L1222" i="13"/>
  <c r="L1221" i="13" s="1"/>
  <c r="L1220" i="13"/>
  <c r="L1219" i="13" s="1"/>
  <c r="L1218" i="13"/>
  <c r="L1217" i="13" s="1"/>
  <c r="C1217" i="13"/>
  <c r="D1217" i="13" s="1"/>
  <c r="L1216" i="13"/>
  <c r="L1215" i="13" s="1"/>
  <c r="D1215" i="13"/>
  <c r="L1213" i="13"/>
  <c r="L1212" i="13" s="1"/>
  <c r="L1211" i="13"/>
  <c r="L1210" i="13" s="1"/>
  <c r="L1209" i="13"/>
  <c r="L1208" i="13" s="1"/>
  <c r="L1207" i="13"/>
  <c r="L1206" i="13" s="1"/>
  <c r="L1205" i="13"/>
  <c r="L1204" i="13" s="1"/>
  <c r="L1203" i="13"/>
  <c r="L1202" i="13" s="1"/>
  <c r="L1201" i="13"/>
  <c r="L1200" i="13" s="1"/>
  <c r="L1199" i="13"/>
  <c r="L1198" i="13" s="1"/>
  <c r="L1197" i="13"/>
  <c r="L1196" i="13" s="1"/>
  <c r="L1195" i="13"/>
  <c r="L1194" i="13" s="1"/>
  <c r="L1193" i="13"/>
  <c r="L1192" i="13" s="1"/>
  <c r="L1191" i="13"/>
  <c r="L1190" i="13" s="1"/>
  <c r="L1189" i="13"/>
  <c r="L1188" i="13" s="1"/>
  <c r="L1187" i="13"/>
  <c r="L1186" i="13" s="1"/>
  <c r="L1185" i="13"/>
  <c r="L1184" i="13" s="1"/>
  <c r="L1183" i="13"/>
  <c r="L1182" i="13" s="1"/>
  <c r="L1181" i="13"/>
  <c r="L1180" i="13"/>
  <c r="L1179" i="13"/>
  <c r="L1178" i="13" s="1"/>
  <c r="L1177" i="13"/>
  <c r="L1176" i="13" s="1"/>
  <c r="L1175" i="13"/>
  <c r="L1174" i="13" s="1"/>
  <c r="L1173" i="13"/>
  <c r="L1172" i="13" s="1"/>
  <c r="L1171" i="13"/>
  <c r="L1170" i="13" s="1"/>
  <c r="L1169" i="13"/>
  <c r="L1168" i="13" s="1"/>
  <c r="L1167" i="13"/>
  <c r="L1166" i="13" s="1"/>
  <c r="L1165" i="13"/>
  <c r="L1164" i="13" s="1"/>
  <c r="L1163" i="13"/>
  <c r="L1162" i="13" s="1"/>
  <c r="L1161" i="13"/>
  <c r="L1160" i="13" s="1"/>
  <c r="L1159" i="13"/>
  <c r="L1158" i="13" s="1"/>
  <c r="L1157" i="13"/>
  <c r="L1156" i="13" s="1"/>
  <c r="L1155" i="13"/>
  <c r="L1154" i="13" s="1"/>
  <c r="L1153" i="13"/>
  <c r="L1152" i="13" s="1"/>
  <c r="L1151" i="13"/>
  <c r="L1150" i="13" s="1"/>
  <c r="L1149" i="13"/>
  <c r="L1148" i="13" s="1"/>
  <c r="L1147" i="13"/>
  <c r="L1146" i="13" s="1"/>
  <c r="L1145" i="13"/>
  <c r="L1144" i="13" s="1"/>
  <c r="L1143" i="13"/>
  <c r="L1142" i="13" s="1"/>
  <c r="L1141" i="13"/>
  <c r="L1140" i="13" s="1"/>
  <c r="L1139" i="13"/>
  <c r="L1138" i="13" s="1"/>
  <c r="L1137" i="13"/>
  <c r="L1136" i="13" s="1"/>
  <c r="L1135" i="13"/>
  <c r="L1134" i="13" s="1"/>
  <c r="L1133" i="13"/>
  <c r="L1132" i="13" s="1"/>
  <c r="L1131" i="13"/>
  <c r="L1130" i="13" s="1"/>
  <c r="L1129" i="13"/>
  <c r="L1128" i="13" s="1"/>
  <c r="L1127" i="13"/>
  <c r="L1126" i="13" s="1"/>
  <c r="L1125" i="13"/>
  <c r="L1124" i="13" s="1"/>
  <c r="L1123" i="13"/>
  <c r="L1122" i="13"/>
  <c r="L1121" i="13"/>
  <c r="L1120" i="13" s="1"/>
  <c r="L1119" i="13"/>
  <c r="L1118" i="13" s="1"/>
  <c r="L1117" i="13"/>
  <c r="L1116" i="13" s="1"/>
  <c r="L1115" i="13"/>
  <c r="L1114" i="13" s="1"/>
  <c r="L1113" i="13"/>
  <c r="L1112" i="13" s="1"/>
  <c r="L1111" i="13"/>
  <c r="L1110" i="13" s="1"/>
  <c r="L1109" i="13"/>
  <c r="L1108" i="13" s="1"/>
  <c r="L1107" i="13"/>
  <c r="L1106" i="13" s="1"/>
  <c r="C1106" i="13"/>
  <c r="C1108" i="13" s="1"/>
  <c r="L1105" i="13"/>
  <c r="L1104" i="13" s="1"/>
  <c r="D1104" i="13"/>
  <c r="L1100" i="13"/>
  <c r="L1099" i="13" s="1"/>
  <c r="K1097" i="13"/>
  <c r="L1097" i="13" s="1"/>
  <c r="L1096" i="13"/>
  <c r="C1095" i="13"/>
  <c r="D1095" i="13" s="1"/>
  <c r="I1092" i="13"/>
  <c r="H1092" i="13"/>
  <c r="I1091" i="13"/>
  <c r="H1091" i="13"/>
  <c r="I1090" i="13"/>
  <c r="H1090" i="13"/>
  <c r="I1089" i="13"/>
  <c r="H1089" i="13"/>
  <c r="L1086" i="13"/>
  <c r="K1085" i="13"/>
  <c r="L1085" i="13" s="1"/>
  <c r="K1084" i="13"/>
  <c r="L1084" i="13" s="1"/>
  <c r="L1080" i="13"/>
  <c r="K1079" i="13"/>
  <c r="L1079" i="13" s="1"/>
  <c r="K1078" i="13"/>
  <c r="L1078" i="13" s="1"/>
  <c r="L1074" i="13"/>
  <c r="K1073" i="13"/>
  <c r="L1073" i="13" s="1"/>
  <c r="K1072" i="13"/>
  <c r="L1072" i="13" s="1"/>
  <c r="C1070" i="13"/>
  <c r="D1070" i="13" s="1"/>
  <c r="K1067" i="13"/>
  <c r="L1067" i="13" s="1"/>
  <c r="L1066" i="13" s="1"/>
  <c r="M1063" i="13"/>
  <c r="L1059" i="13"/>
  <c r="L1058" i="13"/>
  <c r="L1057" i="13"/>
  <c r="L1056" i="13"/>
  <c r="C1053" i="13"/>
  <c r="C1060" i="13" s="1"/>
  <c r="D1060" i="13" s="1"/>
  <c r="L1049" i="13"/>
  <c r="K1048" i="13"/>
  <c r="L1048" i="13" s="1"/>
  <c r="K1047" i="13"/>
  <c r="L1047" i="13" s="1"/>
  <c r="L1044" i="13"/>
  <c r="K1043" i="13"/>
  <c r="L1043" i="13" s="1"/>
  <c r="K1042" i="13"/>
  <c r="L1042" i="13" s="1"/>
  <c r="C1041" i="13"/>
  <c r="L1039" i="13"/>
  <c r="L1038" i="13"/>
  <c r="L1037" i="13"/>
  <c r="L1036" i="13"/>
  <c r="L1035" i="13"/>
  <c r="L1034" i="13"/>
  <c r="L1033" i="13"/>
  <c r="L1032" i="13"/>
  <c r="L1031" i="13"/>
  <c r="L1030" i="13"/>
  <c r="L1029" i="13"/>
  <c r="L1028" i="13"/>
  <c r="L1027" i="13"/>
  <c r="H1026" i="13"/>
  <c r="L1026" i="13" s="1"/>
  <c r="L1025" i="13"/>
  <c r="L1024" i="13"/>
  <c r="L1023" i="13"/>
  <c r="L1022" i="13"/>
  <c r="L1021" i="13"/>
  <c r="L1020" i="13"/>
  <c r="L1019" i="13"/>
  <c r="L1018" i="13"/>
  <c r="L1017" i="13"/>
  <c r="L1016" i="13"/>
  <c r="L1015" i="13"/>
  <c r="L1014" i="13"/>
  <c r="L1013" i="13"/>
  <c r="L1012" i="13"/>
  <c r="L1011" i="13"/>
  <c r="L1010" i="13"/>
  <c r="L1009" i="13"/>
  <c r="L1008" i="13"/>
  <c r="L1007" i="13"/>
  <c r="L1006" i="13"/>
  <c r="L1005" i="13"/>
  <c r="L1004" i="13"/>
  <c r="L1003" i="13"/>
  <c r="L1002" i="13"/>
  <c r="L1001" i="13"/>
  <c r="L1000" i="13"/>
  <c r="D998" i="13"/>
  <c r="L995" i="13"/>
  <c r="L994" i="13"/>
  <c r="L993" i="13"/>
  <c r="L990" i="13"/>
  <c r="L989" i="13"/>
  <c r="L988" i="13"/>
  <c r="L987" i="13"/>
  <c r="L986" i="13"/>
  <c r="L985" i="13"/>
  <c r="L984" i="13"/>
  <c r="L983" i="13"/>
  <c r="L982" i="13"/>
  <c r="L981" i="13"/>
  <c r="L980" i="13"/>
  <c r="L979" i="13"/>
  <c r="L976" i="13"/>
  <c r="L975" i="13"/>
  <c r="L974" i="13"/>
  <c r="L973" i="13"/>
  <c r="L972" i="13"/>
  <c r="L971" i="13"/>
  <c r="L970" i="13"/>
  <c r="L969" i="13"/>
  <c r="L968" i="13"/>
  <c r="L967" i="13"/>
  <c r="L966" i="13"/>
  <c r="L965" i="13"/>
  <c r="L963" i="13"/>
  <c r="L962" i="13"/>
  <c r="L961" i="13"/>
  <c r="L960" i="13"/>
  <c r="L959" i="13"/>
  <c r="L958" i="13"/>
  <c r="L957" i="13"/>
  <c r="L956" i="13"/>
  <c r="L955" i="13"/>
  <c r="L954" i="13"/>
  <c r="L953" i="13"/>
  <c r="L952" i="13"/>
  <c r="L948" i="13"/>
  <c r="L947" i="13"/>
  <c r="L946" i="13"/>
  <c r="L945" i="13"/>
  <c r="L944" i="13"/>
  <c r="L943" i="13"/>
  <c r="L942" i="13"/>
  <c r="L941" i="13"/>
  <c r="L940" i="13"/>
  <c r="L939" i="13"/>
  <c r="L938" i="13"/>
  <c r="L937" i="13"/>
  <c r="L935" i="13"/>
  <c r="L934" i="13"/>
  <c r="L933" i="13"/>
  <c r="L932" i="13"/>
  <c r="L931" i="13"/>
  <c r="L930" i="13"/>
  <c r="L929" i="13"/>
  <c r="L928" i="13"/>
  <c r="L927" i="13"/>
  <c r="L926" i="13"/>
  <c r="L925" i="13"/>
  <c r="L924" i="13"/>
  <c r="L920" i="13"/>
  <c r="L919" i="13"/>
  <c r="L918" i="13"/>
  <c r="L917" i="13"/>
  <c r="L916" i="13"/>
  <c r="L915" i="13"/>
  <c r="L914" i="13"/>
  <c r="L913" i="13"/>
  <c r="L912" i="13"/>
  <c r="L911" i="13"/>
  <c r="L910" i="13"/>
  <c r="L909" i="13"/>
  <c r="L908" i="13"/>
  <c r="L907" i="13"/>
  <c r="L906" i="13"/>
  <c r="L905" i="13"/>
  <c r="L904" i="13"/>
  <c r="L903" i="13"/>
  <c r="L902" i="13"/>
  <c r="L901" i="13"/>
  <c r="L900" i="13"/>
  <c r="L899" i="13"/>
  <c r="L898" i="13"/>
  <c r="L897" i="13"/>
  <c r="L896" i="13"/>
  <c r="L895" i="13"/>
  <c r="L894" i="13"/>
  <c r="L893" i="13"/>
  <c r="K890" i="13"/>
  <c r="L890" i="13" s="1"/>
  <c r="L889" i="13"/>
  <c r="L888" i="13"/>
  <c r="L887" i="13"/>
  <c r="L886" i="13"/>
  <c r="L885" i="13"/>
  <c r="L884" i="13"/>
  <c r="L883" i="13"/>
  <c r="L882" i="13"/>
  <c r="L881" i="13"/>
  <c r="L880" i="13"/>
  <c r="L879" i="13"/>
  <c r="L878" i="13"/>
  <c r="L877" i="13"/>
  <c r="L876" i="13"/>
  <c r="L875" i="13"/>
  <c r="L874" i="13"/>
  <c r="L873" i="13"/>
  <c r="L872" i="13"/>
  <c r="L871" i="13"/>
  <c r="L870" i="13"/>
  <c r="L869" i="13"/>
  <c r="L868" i="13"/>
  <c r="L867" i="13"/>
  <c r="L866" i="13"/>
  <c r="L865" i="13"/>
  <c r="L864" i="13"/>
  <c r="L863" i="13"/>
  <c r="L862" i="13"/>
  <c r="L861" i="13"/>
  <c r="L860" i="13"/>
  <c r="L859" i="13"/>
  <c r="L858" i="13"/>
  <c r="L857" i="13"/>
  <c r="L856" i="13"/>
  <c r="L855" i="13"/>
  <c r="L854" i="13"/>
  <c r="L853" i="13"/>
  <c r="L852" i="13"/>
  <c r="L851" i="13"/>
  <c r="L850" i="13"/>
  <c r="L849" i="13"/>
  <c r="L848" i="13"/>
  <c r="L847" i="13"/>
  <c r="L846" i="13"/>
  <c r="L845" i="13"/>
  <c r="C841" i="13"/>
  <c r="D841" i="13" s="1"/>
  <c r="K839" i="13"/>
  <c r="L839" i="13" s="1"/>
  <c r="L838" i="13"/>
  <c r="L837" i="13"/>
  <c r="L836" i="13"/>
  <c r="L835" i="13"/>
  <c r="L834" i="13"/>
  <c r="D833" i="13"/>
  <c r="L830" i="13"/>
  <c r="L829" i="13" s="1"/>
  <c r="K1055" i="13" s="1"/>
  <c r="L1055" i="13" s="1"/>
  <c r="L827" i="13"/>
  <c r="L826" i="13"/>
  <c r="L825" i="13"/>
  <c r="L824" i="13"/>
  <c r="L823" i="13"/>
  <c r="L819" i="13"/>
  <c r="L818" i="13"/>
  <c r="L817" i="13"/>
  <c r="L816" i="13"/>
  <c r="L815" i="13"/>
  <c r="L814" i="13"/>
  <c r="L813" i="13"/>
  <c r="L812" i="13"/>
  <c r="L811" i="13"/>
  <c r="L810" i="13"/>
  <c r="L809" i="13"/>
  <c r="L808" i="13"/>
  <c r="L807" i="13"/>
  <c r="L806" i="13"/>
  <c r="L805" i="13"/>
  <c r="L804" i="13"/>
  <c r="L803" i="13"/>
  <c r="L802" i="13"/>
  <c r="L801" i="13"/>
  <c r="L800" i="13"/>
  <c r="L799" i="13"/>
  <c r="L798" i="13"/>
  <c r="L797" i="13"/>
  <c r="L796" i="13"/>
  <c r="L795" i="13"/>
  <c r="L794" i="13"/>
  <c r="L793" i="13"/>
  <c r="L792" i="13"/>
  <c r="L791" i="13"/>
  <c r="L790" i="13"/>
  <c r="L789" i="13"/>
  <c r="L788" i="13"/>
  <c r="L787" i="13"/>
  <c r="L786" i="13"/>
  <c r="L785" i="13"/>
  <c r="L784" i="13"/>
  <c r="L783" i="13"/>
  <c r="L782" i="13"/>
  <c r="L781" i="13"/>
  <c r="L780" i="13"/>
  <c r="L779" i="13"/>
  <c r="L778" i="13"/>
  <c r="L777" i="13"/>
  <c r="L776" i="13"/>
  <c r="L775" i="13"/>
  <c r="L774" i="13"/>
  <c r="L773" i="13"/>
  <c r="L772" i="13"/>
  <c r="L771" i="13"/>
  <c r="L770" i="13"/>
  <c r="L769" i="13"/>
  <c r="L768" i="13"/>
  <c r="L767" i="13"/>
  <c r="L766" i="13"/>
  <c r="L761" i="13"/>
  <c r="L760" i="13"/>
  <c r="L759" i="13"/>
  <c r="L758" i="13"/>
  <c r="L757" i="13"/>
  <c r="L756" i="13"/>
  <c r="L755" i="13"/>
  <c r="L754" i="13"/>
  <c r="L753" i="13"/>
  <c r="H752" i="13"/>
  <c r="L752" i="13" s="1"/>
  <c r="L751" i="13"/>
  <c r="L750" i="13"/>
  <c r="H749" i="13"/>
  <c r="L749" i="13" s="1"/>
  <c r="L748" i="13"/>
  <c r="L747" i="13"/>
  <c r="L746" i="13"/>
  <c r="L745" i="13"/>
  <c r="L744" i="13"/>
  <c r="L743" i="13"/>
  <c r="L742" i="13"/>
  <c r="L741" i="13"/>
  <c r="L740" i="13"/>
  <c r="L739" i="13"/>
  <c r="L738" i="13"/>
  <c r="L737" i="13"/>
  <c r="L736" i="13"/>
  <c r="L735" i="13"/>
  <c r="L734" i="13"/>
  <c r="L733" i="13"/>
  <c r="L732" i="13"/>
  <c r="L731" i="13"/>
  <c r="L730" i="13"/>
  <c r="L729" i="13"/>
  <c r="L728" i="13"/>
  <c r="L727" i="13"/>
  <c r="L726" i="13"/>
  <c r="L725" i="13"/>
  <c r="C716" i="13"/>
  <c r="C720" i="13" s="1"/>
  <c r="L714" i="13"/>
  <c r="L713" i="13"/>
  <c r="L712" i="13"/>
  <c r="L711" i="13"/>
  <c r="L710" i="13"/>
  <c r="L709" i="13"/>
  <c r="L708" i="13"/>
  <c r="L707" i="13"/>
  <c r="L706" i="13"/>
  <c r="L705" i="13"/>
  <c r="L704" i="13"/>
  <c r="L703" i="13"/>
  <c r="L702" i="13"/>
  <c r="L701" i="13"/>
  <c r="L700" i="13"/>
  <c r="L699" i="13"/>
  <c r="L698" i="13"/>
  <c r="L697" i="13"/>
  <c r="L696" i="13"/>
  <c r="L695" i="13"/>
  <c r="L694" i="13"/>
  <c r="L693" i="13"/>
  <c r="L692" i="13"/>
  <c r="L691" i="13"/>
  <c r="L690" i="13"/>
  <c r="L689" i="13"/>
  <c r="L688" i="13"/>
  <c r="L687" i="13"/>
  <c r="L686" i="13"/>
  <c r="L685" i="13"/>
  <c r="L684" i="13"/>
  <c r="L683" i="13"/>
  <c r="L682" i="13"/>
  <c r="L681" i="13"/>
  <c r="L680" i="13"/>
  <c r="L679" i="13"/>
  <c r="L678" i="13"/>
  <c r="L677" i="13"/>
  <c r="L676" i="13"/>
  <c r="L675" i="13"/>
  <c r="L674" i="13"/>
  <c r="L673" i="13"/>
  <c r="L672" i="13"/>
  <c r="L671" i="13"/>
  <c r="L670" i="13"/>
  <c r="L669" i="13"/>
  <c r="L668" i="13"/>
  <c r="L667" i="13"/>
  <c r="L666" i="13"/>
  <c r="L665" i="13"/>
  <c r="L664" i="13"/>
  <c r="L663" i="13"/>
  <c r="L662" i="13"/>
  <c r="L661" i="13"/>
  <c r="L660" i="13"/>
  <c r="L659" i="13"/>
  <c r="L658" i="13"/>
  <c r="L657" i="13"/>
  <c r="L656" i="13"/>
  <c r="L655" i="13"/>
  <c r="L654" i="13"/>
  <c r="L653" i="13"/>
  <c r="L652" i="13"/>
  <c r="L651" i="13"/>
  <c r="L650" i="13"/>
  <c r="L649" i="13"/>
  <c r="L648" i="13"/>
  <c r="L647" i="13"/>
  <c r="L646" i="13"/>
  <c r="L645" i="13"/>
  <c r="L644" i="13"/>
  <c r="L643" i="13"/>
  <c r="L642" i="13"/>
  <c r="L641" i="13"/>
  <c r="L640" i="13"/>
  <c r="L639" i="13"/>
  <c r="L638" i="13"/>
  <c r="L637" i="13"/>
  <c r="L636" i="13"/>
  <c r="L635" i="13"/>
  <c r="L634" i="13"/>
  <c r="L633" i="13"/>
  <c r="L632" i="13"/>
  <c r="L631" i="13"/>
  <c r="L630" i="13"/>
  <c r="L629" i="13"/>
  <c r="L628" i="13"/>
  <c r="L627" i="13"/>
  <c r="L626" i="13"/>
  <c r="L625" i="13"/>
  <c r="L624" i="13"/>
  <c r="L623" i="13"/>
  <c r="L622" i="13"/>
  <c r="L621" i="13"/>
  <c r="L620" i="13"/>
  <c r="L619" i="13"/>
  <c r="L618" i="13"/>
  <c r="L617" i="13"/>
  <c r="L616" i="13"/>
  <c r="L615" i="13"/>
  <c r="L614" i="13"/>
  <c r="L613" i="13"/>
  <c r="L612" i="13"/>
  <c r="L611" i="13"/>
  <c r="L610" i="13"/>
  <c r="L609" i="13"/>
  <c r="L608" i="13"/>
  <c r="L607" i="13"/>
  <c r="L606" i="13"/>
  <c r="L605" i="13"/>
  <c r="L604" i="13"/>
  <c r="L603" i="13"/>
  <c r="L602" i="13"/>
  <c r="L601" i="13"/>
  <c r="L600" i="13"/>
  <c r="L599" i="13"/>
  <c r="L598" i="13"/>
  <c r="L597" i="13"/>
  <c r="L596" i="13"/>
  <c r="L595" i="13"/>
  <c r="L594" i="13"/>
  <c r="L593" i="13"/>
  <c r="L592" i="13"/>
  <c r="L591" i="13"/>
  <c r="L590" i="13"/>
  <c r="L589" i="13"/>
  <c r="L588" i="13"/>
  <c r="L587" i="13"/>
  <c r="L586" i="13"/>
  <c r="L585" i="13"/>
  <c r="L584" i="13"/>
  <c r="D581" i="13"/>
  <c r="L577" i="13"/>
  <c r="L576" i="13" s="1"/>
  <c r="L574" i="13"/>
  <c r="L573" i="13" s="1"/>
  <c r="L571" i="13"/>
  <c r="L570" i="13" s="1"/>
  <c r="L568" i="13"/>
  <c r="L567" i="13" s="1"/>
  <c r="L565" i="13"/>
  <c r="L564" i="13" s="1"/>
  <c r="L562" i="13"/>
  <c r="L561" i="13"/>
  <c r="L560" i="13"/>
  <c r="L559" i="13"/>
  <c r="L558" i="13"/>
  <c r="L557" i="13"/>
  <c r="L556" i="13"/>
  <c r="L553" i="13"/>
  <c r="L552" i="13"/>
  <c r="L551" i="13"/>
  <c r="L550" i="13"/>
  <c r="L549" i="13"/>
  <c r="L548" i="13"/>
  <c r="L545" i="13"/>
  <c r="L544" i="13"/>
  <c r="L543" i="13"/>
  <c r="L542" i="13"/>
  <c r="L541" i="13"/>
  <c r="L540" i="13"/>
  <c r="L537" i="13"/>
  <c r="L536" i="13"/>
  <c r="L535" i="13"/>
  <c r="L534" i="13"/>
  <c r="L531" i="13"/>
  <c r="L530" i="13"/>
  <c r="L529" i="13"/>
  <c r="L526" i="13"/>
  <c r="L525" i="13"/>
  <c r="L524" i="13"/>
  <c r="L523" i="13"/>
  <c r="L522" i="13"/>
  <c r="L521" i="13"/>
  <c r="C520" i="13"/>
  <c r="C528" i="13" s="1"/>
  <c r="D528" i="13" s="1"/>
  <c r="L518" i="13"/>
  <c r="L517" i="13"/>
  <c r="L516" i="13"/>
  <c r="L515" i="13"/>
  <c r="L514" i="13"/>
  <c r="L513" i="13"/>
  <c r="L512" i="13"/>
  <c r="D511" i="13"/>
  <c r="L508" i="13"/>
  <c r="L507" i="13"/>
  <c r="L504" i="13"/>
  <c r="L503" i="13" s="1"/>
  <c r="L501" i="13"/>
  <c r="L500" i="13" s="1"/>
  <c r="L498" i="13"/>
  <c r="L497" i="13" s="1"/>
  <c r="L495" i="13"/>
  <c r="L494" i="13" s="1"/>
  <c r="L492" i="13"/>
  <c r="L491" i="13" s="1"/>
  <c r="C491" i="13"/>
  <c r="D491" i="13" s="1"/>
  <c r="L489" i="13"/>
  <c r="L488" i="13" s="1"/>
  <c r="D488" i="13"/>
  <c r="H485" i="13"/>
  <c r="L485" i="13" s="1"/>
  <c r="H484" i="13"/>
  <c r="L484" i="13" s="1"/>
  <c r="H483" i="13"/>
  <c r="L483" i="13" s="1"/>
  <c r="H482" i="13"/>
  <c r="L482" i="13" s="1"/>
  <c r="H481" i="13"/>
  <c r="L481" i="13" s="1"/>
  <c r="H480" i="13"/>
  <c r="L480" i="13" s="1"/>
  <c r="H479" i="13"/>
  <c r="L479" i="13" s="1"/>
  <c r="H478" i="13"/>
  <c r="L478" i="13" s="1"/>
  <c r="H477" i="13"/>
  <c r="L477" i="13" s="1"/>
  <c r="H476" i="13"/>
  <c r="L476" i="13" s="1"/>
  <c r="H475" i="13"/>
  <c r="L475" i="13" s="1"/>
  <c r="H474" i="13"/>
  <c r="L474" i="13" s="1"/>
  <c r="H473" i="13"/>
  <c r="L473" i="13" s="1"/>
  <c r="H470" i="13"/>
  <c r="L470" i="13" s="1"/>
  <c r="H469" i="13"/>
  <c r="L469" i="13" s="1"/>
  <c r="H468" i="13"/>
  <c r="L468" i="13" s="1"/>
  <c r="H467" i="13"/>
  <c r="L467" i="13" s="1"/>
  <c r="H466" i="13"/>
  <c r="L466" i="13" s="1"/>
  <c r="H465" i="13"/>
  <c r="L465" i="13" s="1"/>
  <c r="H464" i="13"/>
  <c r="L464" i="13" s="1"/>
  <c r="H463" i="13"/>
  <c r="L463" i="13" s="1"/>
  <c r="H462" i="13"/>
  <c r="L462" i="13" s="1"/>
  <c r="H461" i="13"/>
  <c r="L461" i="13" s="1"/>
  <c r="H460" i="13"/>
  <c r="L460" i="13" s="1"/>
  <c r="H459" i="13"/>
  <c r="L459" i="13" s="1"/>
  <c r="H458" i="13"/>
  <c r="L458" i="13" s="1"/>
  <c r="C456" i="13"/>
  <c r="C472" i="13" s="1"/>
  <c r="D472" i="13" s="1"/>
  <c r="L454" i="13"/>
  <c r="H453" i="13"/>
  <c r="L453" i="13" s="1"/>
  <c r="H452" i="13"/>
  <c r="L452" i="13" s="1"/>
  <c r="H451" i="13"/>
  <c r="L451" i="13" s="1"/>
  <c r="H450" i="13"/>
  <c r="L450" i="13" s="1"/>
  <c r="H449" i="13"/>
  <c r="L449" i="13" s="1"/>
  <c r="H448" i="13"/>
  <c r="L448" i="13" s="1"/>
  <c r="H447" i="13"/>
  <c r="L447" i="13" s="1"/>
  <c r="H446" i="13"/>
  <c r="L446" i="13" s="1"/>
  <c r="H445" i="13"/>
  <c r="L445" i="13" s="1"/>
  <c r="H444" i="13"/>
  <c r="L444" i="13" s="1"/>
  <c r="L443" i="13"/>
  <c r="H442" i="13"/>
  <c r="L442" i="13" s="1"/>
  <c r="H441" i="13"/>
  <c r="L441" i="13" s="1"/>
  <c r="H440" i="13"/>
  <c r="L440" i="13" s="1"/>
  <c r="H439" i="13"/>
  <c r="L439" i="13" s="1"/>
  <c r="H438" i="13"/>
  <c r="L438" i="13" s="1"/>
  <c r="H437" i="13"/>
  <c r="L437" i="13" s="1"/>
  <c r="H436" i="13"/>
  <c r="L436" i="13" s="1"/>
  <c r="H435" i="13"/>
  <c r="L435" i="13" s="1"/>
  <c r="H434" i="13"/>
  <c r="L434" i="13" s="1"/>
  <c r="H433" i="13"/>
  <c r="L433" i="13" s="1"/>
  <c r="H432" i="13"/>
  <c r="L432" i="13" s="1"/>
  <c r="H431" i="13"/>
  <c r="L431" i="13" s="1"/>
  <c r="H430" i="13"/>
  <c r="L430" i="13" s="1"/>
  <c r="D429" i="13"/>
  <c r="L426" i="13"/>
  <c r="L425" i="13"/>
  <c r="L424" i="13"/>
  <c r="L423" i="13"/>
  <c r="L422" i="13"/>
  <c r="L421" i="13"/>
  <c r="L420" i="13"/>
  <c r="K417" i="13"/>
  <c r="L417" i="13" s="1"/>
  <c r="L416" i="13" s="1"/>
  <c r="L414" i="13"/>
  <c r="L413" i="13"/>
  <c r="L410" i="13"/>
  <c r="L409" i="13" s="1"/>
  <c r="L407" i="13"/>
  <c r="L406" i="13"/>
  <c r="L405" i="13"/>
  <c r="L404" i="13"/>
  <c r="L403" i="13"/>
  <c r="L402" i="13"/>
  <c r="L401" i="13"/>
  <c r="L398" i="13"/>
  <c r="L397" i="13"/>
  <c r="L396" i="13"/>
  <c r="L395" i="13"/>
  <c r="L394" i="13"/>
  <c r="L393" i="13"/>
  <c r="L392" i="13"/>
  <c r="L391" i="13"/>
  <c r="L390" i="13"/>
  <c r="L387" i="13"/>
  <c r="L386" i="13"/>
  <c r="L385" i="13"/>
  <c r="L384" i="13"/>
  <c r="L383" i="13"/>
  <c r="L382" i="13"/>
  <c r="L381" i="13"/>
  <c r="K378" i="13"/>
  <c r="L378" i="13" s="1"/>
  <c r="L377" i="13" s="1"/>
  <c r="L375" i="13"/>
  <c r="L374" i="13" s="1"/>
  <c r="L372" i="13"/>
  <c r="L371" i="13"/>
  <c r="L370" i="13"/>
  <c r="L369" i="13"/>
  <c r="L368" i="13"/>
  <c r="L367" i="13"/>
  <c r="L364" i="13"/>
  <c r="L363" i="13" s="1"/>
  <c r="B363" i="13"/>
  <c r="B366" i="13" s="1"/>
  <c r="D366" i="13" s="1"/>
  <c r="L361" i="13"/>
  <c r="L360" i="13"/>
  <c r="D359" i="13"/>
  <c r="L356" i="13"/>
  <c r="L355" i="13"/>
  <c r="L351" i="13"/>
  <c r="L350" i="13"/>
  <c r="L349" i="13"/>
  <c r="L348" i="13"/>
  <c r="L347" i="13"/>
  <c r="L346" i="13"/>
  <c r="L345" i="13"/>
  <c r="L344" i="13"/>
  <c r="L343" i="13"/>
  <c r="L342" i="13"/>
  <c r="L341" i="13"/>
  <c r="L340" i="13"/>
  <c r="L337" i="13"/>
  <c r="L336" i="13" s="1"/>
  <c r="L334" i="13"/>
  <c r="L333" i="13"/>
  <c r="L330" i="13"/>
  <c r="L329" i="13"/>
  <c r="L328" i="13"/>
  <c r="L325" i="13"/>
  <c r="I324" i="13"/>
  <c r="L324" i="13" s="1"/>
  <c r="B323" i="13"/>
  <c r="D323" i="13" s="1"/>
  <c r="L321" i="13"/>
  <c r="L320" i="13"/>
  <c r="L319" i="13"/>
  <c r="L318" i="13"/>
  <c r="L317" i="13"/>
  <c r="L316" i="13"/>
  <c r="L315" i="13"/>
  <c r="L314" i="13"/>
  <c r="L313" i="13"/>
  <c r="L312" i="13"/>
  <c r="L311" i="13"/>
  <c r="L310" i="13"/>
  <c r="L309" i="13"/>
  <c r="L308" i="13"/>
  <c r="L307" i="13"/>
  <c r="L306" i="13"/>
  <c r="L305" i="13"/>
  <c r="L304" i="13"/>
  <c r="L303" i="13"/>
  <c r="L302" i="13"/>
  <c r="L301" i="13"/>
  <c r="L300" i="13"/>
  <c r="L299" i="13"/>
  <c r="L298" i="13"/>
  <c r="L297" i="13"/>
  <c r="L296" i="13"/>
  <c r="L295" i="13"/>
  <c r="L294" i="13"/>
  <c r="L293" i="13"/>
  <c r="L292" i="13"/>
  <c r="L291" i="13"/>
  <c r="L290" i="13"/>
  <c r="L289" i="13"/>
  <c r="L288" i="13"/>
  <c r="L287" i="13"/>
  <c r="L286" i="13"/>
  <c r="L285" i="13"/>
  <c r="L284" i="13"/>
  <c r="L283" i="13"/>
  <c r="L282" i="13"/>
  <c r="L281" i="13"/>
  <c r="L280" i="13"/>
  <c r="L279" i="13"/>
  <c r="L278" i="13"/>
  <c r="L277" i="13"/>
  <c r="L276" i="13"/>
  <c r="L275" i="13"/>
  <c r="L274" i="13"/>
  <c r="L273" i="13"/>
  <c r="L272" i="13"/>
  <c r="L271" i="13"/>
  <c r="L270" i="13"/>
  <c r="L269" i="13"/>
  <c r="L268" i="13"/>
  <c r="L267" i="13"/>
  <c r="L266" i="13"/>
  <c r="L265" i="13"/>
  <c r="L264" i="13"/>
  <c r="L263" i="13"/>
  <c r="L262" i="13"/>
  <c r="L261" i="13"/>
  <c r="L260" i="13"/>
  <c r="L259" i="13"/>
  <c r="L258" i="13"/>
  <c r="L257" i="13"/>
  <c r="L256" i="13"/>
  <c r="L255" i="13"/>
  <c r="L254" i="13"/>
  <c r="L253" i="13"/>
  <c r="L252" i="13"/>
  <c r="L251" i="13"/>
  <c r="L250" i="13"/>
  <c r="L249" i="13"/>
  <c r="L248" i="13"/>
  <c r="L247" i="13"/>
  <c r="L246" i="13"/>
  <c r="L245" i="13"/>
  <c r="L244" i="13"/>
  <c r="L243" i="13"/>
  <c r="L242" i="13"/>
  <c r="L241" i="13"/>
  <c r="L240" i="13"/>
  <c r="L239" i="13"/>
  <c r="L238" i="13"/>
  <c r="L237" i="13"/>
  <c r="L236" i="13"/>
  <c r="L235" i="13"/>
  <c r="L234" i="13"/>
  <c r="L233" i="13"/>
  <c r="L232" i="13"/>
  <c r="L231" i="13"/>
  <c r="L230" i="13"/>
  <c r="L229" i="13"/>
  <c r="L228" i="13"/>
  <c r="L227" i="13"/>
  <c r="L226" i="13"/>
  <c r="L225" i="13"/>
  <c r="L224" i="13"/>
  <c r="L223" i="13"/>
  <c r="L222" i="13"/>
  <c r="L221" i="13"/>
  <c r="L220" i="13"/>
  <c r="L219" i="13"/>
  <c r="L218" i="13"/>
  <c r="L217" i="13"/>
  <c r="L216" i="13"/>
  <c r="L215" i="13"/>
  <c r="L214" i="13"/>
  <c r="L213" i="13"/>
  <c r="L212" i="13"/>
  <c r="L211" i="13"/>
  <c r="L210" i="13"/>
  <c r="L209" i="13"/>
  <c r="L208" i="13"/>
  <c r="L207" i="13"/>
  <c r="L206" i="13"/>
  <c r="L205" i="13"/>
  <c r="L204" i="13"/>
  <c r="L203" i="13"/>
  <c r="L202" i="13"/>
  <c r="L201" i="13"/>
  <c r="L200" i="13"/>
  <c r="L199" i="13"/>
  <c r="L198" i="13"/>
  <c r="L197" i="13"/>
  <c r="L196" i="13"/>
  <c r="L195" i="13"/>
  <c r="L194" i="13"/>
  <c r="L193" i="13"/>
  <c r="L192" i="13"/>
  <c r="L191" i="13"/>
  <c r="M581" i="13" s="1"/>
  <c r="D189" i="13"/>
  <c r="L187" i="13"/>
  <c r="L185" i="13" s="1"/>
  <c r="L183" i="13"/>
  <c r="L182" i="13"/>
  <c r="L178" i="13"/>
  <c r="L176" i="13" s="1"/>
  <c r="L174" i="13"/>
  <c r="L172" i="13" s="1"/>
  <c r="L170" i="13"/>
  <c r="L168" i="13" s="1"/>
  <c r="L165" i="13"/>
  <c r="L163" i="13" s="1"/>
  <c r="L161" i="13"/>
  <c r="L159" i="13" s="1"/>
  <c r="L157" i="13"/>
  <c r="L156" i="13"/>
  <c r="L151" i="13"/>
  <c r="L150" i="13"/>
  <c r="B148" i="13"/>
  <c r="D148" i="13" s="1"/>
  <c r="L145" i="13"/>
  <c r="L144" i="13"/>
  <c r="D142" i="13"/>
  <c r="L137" i="13"/>
  <c r="L134" i="13"/>
  <c r="L133" i="13" s="1"/>
  <c r="L131" i="13"/>
  <c r="L130" i="13" s="1"/>
  <c r="L126" i="13"/>
  <c r="L121" i="13"/>
  <c r="L120" i="13" s="1"/>
  <c r="K125" i="13" s="1"/>
  <c r="L125" i="13" s="1"/>
  <c r="H118" i="13"/>
  <c r="L118" i="13" s="1"/>
  <c r="H117" i="13"/>
  <c r="L117" i="13" s="1"/>
  <c r="H116" i="13"/>
  <c r="L116" i="13" s="1"/>
  <c r="H115" i="13"/>
  <c r="L115" i="13" s="1"/>
  <c r="H114" i="13"/>
  <c r="L114" i="13" s="1"/>
  <c r="H113" i="13"/>
  <c r="L113" i="13" s="1"/>
  <c r="H112" i="13"/>
  <c r="L112" i="13" s="1"/>
  <c r="H111" i="13"/>
  <c r="L111" i="13" s="1"/>
  <c r="H110" i="13"/>
  <c r="L110" i="13" s="1"/>
  <c r="H109" i="13"/>
  <c r="L109" i="13" s="1"/>
  <c r="H108" i="13"/>
  <c r="L108" i="13" s="1"/>
  <c r="H107" i="13"/>
  <c r="L107" i="13" s="1"/>
  <c r="H106" i="13"/>
  <c r="L106" i="13" s="1"/>
  <c r="H105" i="13"/>
  <c r="L105" i="13" s="1"/>
  <c r="H104" i="13"/>
  <c r="L104" i="13" s="1"/>
  <c r="H103" i="13"/>
  <c r="L103" i="13" s="1"/>
  <c r="H102" i="13"/>
  <c r="L102" i="13" s="1"/>
  <c r="H101" i="13"/>
  <c r="L101" i="13" s="1"/>
  <c r="H100" i="13"/>
  <c r="L100" i="13" s="1"/>
  <c r="H99" i="13"/>
  <c r="L99" i="13" s="1"/>
  <c r="H98" i="13"/>
  <c r="L98" i="13" s="1"/>
  <c r="H97" i="13"/>
  <c r="L97" i="13" s="1"/>
  <c r="H96" i="13"/>
  <c r="L96" i="13" s="1"/>
  <c r="H95" i="13"/>
  <c r="L95" i="13" s="1"/>
  <c r="H94" i="13"/>
  <c r="L94" i="13" s="1"/>
  <c r="H90" i="13"/>
  <c r="L90" i="13" s="1"/>
  <c r="H89" i="13"/>
  <c r="L89" i="13" s="1"/>
  <c r="H88" i="13"/>
  <c r="L88" i="13" s="1"/>
  <c r="H87" i="13"/>
  <c r="L87" i="13" s="1"/>
  <c r="H86" i="13"/>
  <c r="L86" i="13" s="1"/>
  <c r="H85" i="13"/>
  <c r="L85" i="13" s="1"/>
  <c r="H84" i="13"/>
  <c r="L84" i="13" s="1"/>
  <c r="H83" i="13"/>
  <c r="L83" i="13" s="1"/>
  <c r="H82" i="13"/>
  <c r="L82" i="13" s="1"/>
  <c r="H81" i="13"/>
  <c r="L81" i="13" s="1"/>
  <c r="H80" i="13"/>
  <c r="L80" i="13" s="1"/>
  <c r="H79" i="13"/>
  <c r="L79" i="13" s="1"/>
  <c r="H78" i="13"/>
  <c r="L78" i="13" s="1"/>
  <c r="H77" i="13"/>
  <c r="L77" i="13" s="1"/>
  <c r="H76" i="13"/>
  <c r="L76" i="13" s="1"/>
  <c r="H75" i="13"/>
  <c r="L75" i="13" s="1"/>
  <c r="H74" i="13"/>
  <c r="L74" i="13" s="1"/>
  <c r="H73" i="13"/>
  <c r="L73" i="13" s="1"/>
  <c r="H72" i="13"/>
  <c r="L72" i="13" s="1"/>
  <c r="H71" i="13"/>
  <c r="L71" i="13" s="1"/>
  <c r="H70" i="13"/>
  <c r="L70" i="13" s="1"/>
  <c r="H69" i="13"/>
  <c r="L69" i="13" s="1"/>
  <c r="H68" i="13"/>
  <c r="L68" i="13" s="1"/>
  <c r="H67" i="13"/>
  <c r="L67" i="13" s="1"/>
  <c r="H66" i="13"/>
  <c r="L66" i="13" s="1"/>
  <c r="L62" i="13"/>
  <c r="L61" i="13" s="1"/>
  <c r="K138" i="13" s="1"/>
  <c r="L138" i="13" s="1"/>
  <c r="L59" i="13"/>
  <c r="L58" i="13" s="1"/>
  <c r="L56" i="13"/>
  <c r="L55" i="13"/>
  <c r="L53" i="13"/>
  <c r="L52" i="13" s="1"/>
  <c r="L50" i="13"/>
  <c r="L49" i="13" s="1"/>
  <c r="L47" i="13"/>
  <c r="L46" i="13"/>
  <c r="L45" i="13" s="1"/>
  <c r="B45" i="13"/>
  <c r="B49" i="13" s="1"/>
  <c r="L43" i="13"/>
  <c r="L42" i="13" s="1"/>
  <c r="D42" i="13"/>
  <c r="J37" i="13"/>
  <c r="L36" i="13" s="1"/>
  <c r="L35" i="13"/>
  <c r="L34" i="13"/>
  <c r="L33" i="13"/>
  <c r="L32" i="13"/>
  <c r="L31" i="13"/>
  <c r="L30" i="13"/>
  <c r="B30" i="13"/>
  <c r="L29" i="13"/>
  <c r="L4" i="13"/>
  <c r="D4" i="13"/>
  <c r="L1091" i="13" l="1"/>
  <c r="L1353" i="13"/>
  <c r="L332" i="13"/>
  <c r="L154" i="13"/>
  <c r="L2180" i="13"/>
  <c r="L1481" i="13"/>
  <c r="L2325" i="13"/>
  <c r="L1562" i="13"/>
  <c r="L180" i="13"/>
  <c r="L533" i="13"/>
  <c r="L389" i="13"/>
  <c r="L1430" i="13"/>
  <c r="L2171" i="13"/>
  <c r="B374" i="13"/>
  <c r="B377" i="13" s="1"/>
  <c r="D377" i="13" s="1"/>
  <c r="L1523" i="13"/>
  <c r="L528" i="13"/>
  <c r="L1355" i="13"/>
  <c r="L2176" i="13"/>
  <c r="C1099" i="13"/>
  <c r="D1099" i="13" s="1"/>
  <c r="L359" i="13"/>
  <c r="B31" i="13"/>
  <c r="B32" i="13" s="1"/>
  <c r="L833" i="13"/>
  <c r="K842" i="13" s="1"/>
  <c r="L842" i="13" s="1"/>
  <c r="L841" i="13" s="1"/>
  <c r="L1092" i="13"/>
  <c r="L2017" i="13"/>
  <c r="L511" i="13"/>
  <c r="L327" i="13"/>
  <c r="C533" i="13"/>
  <c r="C539" i="13" s="1"/>
  <c r="D539" i="13" s="1"/>
  <c r="L412" i="13"/>
  <c r="L547" i="13"/>
  <c r="L1529" i="13"/>
  <c r="L1603" i="13"/>
  <c r="L1568" i="13"/>
  <c r="K2295" i="13"/>
  <c r="L2295" i="13" s="1"/>
  <c r="L2294" i="13" s="1"/>
  <c r="L136" i="13"/>
  <c r="L419" i="13"/>
  <c r="L1446" i="13"/>
  <c r="L339" i="13"/>
  <c r="L323" i="13"/>
  <c r="L1095" i="13"/>
  <c r="L1459" i="13"/>
  <c r="L1495" i="13"/>
  <c r="K1502" i="13" s="1"/>
  <c r="L1502" i="13" s="1"/>
  <c r="L1501" i="13" s="1"/>
  <c r="K1505" i="13" s="1"/>
  <c r="L1505" i="13" s="1"/>
  <c r="L1504" i="13" s="1"/>
  <c r="D1597" i="13"/>
  <c r="C723" i="13"/>
  <c r="D720" i="13"/>
  <c r="B1965" i="13"/>
  <c r="B1967" i="13" s="1"/>
  <c r="D1967" i="13" s="1"/>
  <c r="D1963" i="13"/>
  <c r="D716" i="13"/>
  <c r="D456" i="13"/>
  <c r="C844" i="13"/>
  <c r="C892" i="13" s="1"/>
  <c r="D1961" i="13"/>
  <c r="L189" i="13"/>
  <c r="L366" i="13"/>
  <c r="C1306" i="13"/>
  <c r="D1306" i="13" s="1"/>
  <c r="B154" i="13"/>
  <c r="B159" i="13" s="1"/>
  <c r="D159" i="13" s="1"/>
  <c r="L1089" i="13"/>
  <c r="H1359" i="13"/>
  <c r="L1359" i="13" s="1"/>
  <c r="D1742" i="13"/>
  <c r="L1360" i="13"/>
  <c r="L2022" i="13"/>
  <c r="K128" i="13"/>
  <c r="L128" i="13" s="1"/>
  <c r="L992" i="13"/>
  <c r="L1046" i="13"/>
  <c r="C1076" i="13"/>
  <c r="C1364" i="13"/>
  <c r="C1368" i="13" s="1"/>
  <c r="D2169" i="13"/>
  <c r="L2300" i="13"/>
  <c r="L2298" i="13" s="1"/>
  <c r="D45" i="13"/>
  <c r="L2311" i="13"/>
  <c r="L456" i="13"/>
  <c r="L429" i="13"/>
  <c r="L148" i="13"/>
  <c r="L950" i="13"/>
  <c r="C1063" i="13"/>
  <c r="C1066" i="13" s="1"/>
  <c r="D1066" i="13" s="1"/>
  <c r="L1408" i="13"/>
  <c r="C1633" i="13"/>
  <c r="C1635" i="13" s="1"/>
  <c r="D1635" i="13" s="1"/>
  <c r="L400" i="13"/>
  <c r="D1819" i="13"/>
  <c r="B2190" i="13"/>
  <c r="L506" i="13"/>
  <c r="L764" i="13"/>
  <c r="L354" i="13"/>
  <c r="L892" i="13"/>
  <c r="B327" i="13"/>
  <c r="L1476" i="13"/>
  <c r="L1507" i="13"/>
  <c r="L1580" i="13"/>
  <c r="C1746" i="13"/>
  <c r="C1748" i="13" s="1"/>
  <c r="B1615" i="13"/>
  <c r="D1613" i="13"/>
  <c r="L92" i="13"/>
  <c r="K124" i="13" s="1"/>
  <c r="L124" i="13" s="1"/>
  <c r="B1507" i="13"/>
  <c r="D1504" i="13"/>
  <c r="B1603" i="13"/>
  <c r="D1603" i="13" s="1"/>
  <c r="D1600" i="13"/>
  <c r="C1046" i="13"/>
  <c r="D1046" i="13" s="1"/>
  <c r="D1041" i="13"/>
  <c r="L844" i="13"/>
  <c r="C1110" i="13"/>
  <c r="D1108" i="13"/>
  <c r="D1611" i="13"/>
  <c r="D1501" i="13"/>
  <c r="C1219" i="13"/>
  <c r="B2036" i="13"/>
  <c r="D2271" i="13"/>
  <c r="B2273" i="13"/>
  <c r="C1892" i="13"/>
  <c r="D1890" i="13"/>
  <c r="L64" i="13"/>
  <c r="K127" i="13" s="1"/>
  <c r="L127" i="13" s="1"/>
  <c r="L539" i="13"/>
  <c r="L581" i="13"/>
  <c r="L922" i="13"/>
  <c r="L1545" i="13"/>
  <c r="D363" i="13"/>
  <c r="L555" i="13"/>
  <c r="D1464" i="13"/>
  <c r="B2217" i="13"/>
  <c r="D2215" i="13"/>
  <c r="L472" i="13"/>
  <c r="L998" i="13"/>
  <c r="K1071" i="13" s="1"/>
  <c r="D1053" i="13"/>
  <c r="D1468" i="13"/>
  <c r="C1472" i="13"/>
  <c r="D49" i="13"/>
  <c r="B52" i="13"/>
  <c r="L142" i="13"/>
  <c r="L520" i="13"/>
  <c r="L1090" i="13"/>
  <c r="D1106" i="13"/>
  <c r="D2032" i="13"/>
  <c r="D2269" i="13"/>
  <c r="L380" i="13"/>
  <c r="D520" i="13"/>
  <c r="C494" i="13"/>
  <c r="B2302" i="13"/>
  <c r="D2298" i="13"/>
  <c r="L821" i="13"/>
  <c r="K762" i="13" s="1"/>
  <c r="L762" i="13" s="1"/>
  <c r="L723" i="13" s="1"/>
  <c r="L1511" i="13"/>
  <c r="D1821" i="13"/>
  <c r="C1823" i="13"/>
  <c r="B2174" i="13"/>
  <c r="D2171" i="13"/>
  <c r="L1041" i="13"/>
  <c r="L978" i="13"/>
  <c r="D374" i="13" l="1"/>
  <c r="B380" i="13"/>
  <c r="D380" i="13" s="1"/>
  <c r="L1351" i="13"/>
  <c r="L1440" i="13" s="1"/>
  <c r="D1965" i="13"/>
  <c r="C1637" i="13"/>
  <c r="D533" i="13"/>
  <c r="C547" i="13"/>
  <c r="B1969" i="13"/>
  <c r="D1633" i="13"/>
  <c r="D1364" i="13"/>
  <c r="L1357" i="13"/>
  <c r="L1442" i="13" s="1"/>
  <c r="L1437" i="13" s="1"/>
  <c r="B163" i="13"/>
  <c r="D163" i="13" s="1"/>
  <c r="D154" i="13"/>
  <c r="K721" i="13"/>
  <c r="L721" i="13" s="1"/>
  <c r="L720" i="13" s="1"/>
  <c r="K717" i="13" s="1"/>
  <c r="L717" i="13" s="1"/>
  <c r="C1308" i="13"/>
  <c r="C1310" i="13" s="1"/>
  <c r="D1063" i="13"/>
  <c r="L1088" i="13"/>
  <c r="B332" i="13"/>
  <c r="D327" i="13"/>
  <c r="B2192" i="13"/>
  <c r="D2190" i="13"/>
  <c r="D892" i="13"/>
  <c r="C922" i="13"/>
  <c r="D1746" i="13"/>
  <c r="D844" i="13"/>
  <c r="C1082" i="13"/>
  <c r="D1076" i="13"/>
  <c r="L123" i="13"/>
  <c r="D723" i="13"/>
  <c r="C764" i="13"/>
  <c r="B2176" i="13"/>
  <c r="D2174" i="13"/>
  <c r="D1748" i="13"/>
  <c r="C1750" i="13"/>
  <c r="B2275" i="13"/>
  <c r="D2273" i="13"/>
  <c r="D1507" i="13"/>
  <c r="B1511" i="13"/>
  <c r="B2219" i="13"/>
  <c r="D2217" i="13"/>
  <c r="D1637" i="13"/>
  <c r="C1639" i="13"/>
  <c r="D2302" i="13"/>
  <c r="B2305" i="13"/>
  <c r="D494" i="13"/>
  <c r="C497" i="13"/>
  <c r="C1894" i="13"/>
  <c r="D1892" i="13"/>
  <c r="K1077" i="13"/>
  <c r="L1071" i="13"/>
  <c r="L1070" i="13" s="1"/>
  <c r="D1368" i="13"/>
  <c r="C1372" i="13"/>
  <c r="C1112" i="13"/>
  <c r="D1110" i="13"/>
  <c r="B1617" i="13"/>
  <c r="D1615" i="13"/>
  <c r="C1221" i="13"/>
  <c r="D1219" i="13"/>
  <c r="D52" i="13"/>
  <c r="B55" i="13"/>
  <c r="C1476" i="13"/>
  <c r="D1472" i="13"/>
  <c r="D1969" i="13"/>
  <c r="B1971" i="13"/>
  <c r="D1823" i="13"/>
  <c r="C1825" i="13"/>
  <c r="B2038" i="13"/>
  <c r="D2036" i="13"/>
  <c r="N581" i="13"/>
  <c r="K718" i="13"/>
  <c r="L718" i="13" s="1"/>
  <c r="B389" i="13" l="1"/>
  <c r="B168" i="13"/>
  <c r="D168" i="13" s="1"/>
  <c r="C555" i="13"/>
  <c r="D547" i="13"/>
  <c r="L716" i="13"/>
  <c r="K1054" i="13" s="1"/>
  <c r="L1054" i="13" s="1"/>
  <c r="L1053" i="13" s="1"/>
  <c r="K1061" i="13" s="1"/>
  <c r="L1061" i="13" s="1"/>
  <c r="L1060" i="13" s="1"/>
  <c r="D1308" i="13"/>
  <c r="C821" i="13"/>
  <c r="D764" i="13"/>
  <c r="C950" i="13"/>
  <c r="D922" i="13"/>
  <c r="B336" i="13"/>
  <c r="D332" i="13"/>
  <c r="D1082" i="13"/>
  <c r="C1088" i="13"/>
  <c r="D1088" i="13" s="1"/>
  <c r="B2194" i="13"/>
  <c r="D2192" i="13"/>
  <c r="D2219" i="13"/>
  <c r="B2221" i="13"/>
  <c r="D2275" i="13"/>
  <c r="B2277" i="13"/>
  <c r="D1372" i="13"/>
  <c r="C1379" i="13"/>
  <c r="D1476" i="13"/>
  <c r="C1481" i="13"/>
  <c r="C1752" i="13"/>
  <c r="D1750" i="13"/>
  <c r="D1310" i="13"/>
  <c r="C1312" i="13"/>
  <c r="B58" i="13"/>
  <c r="D55" i="13"/>
  <c r="D2038" i="13"/>
  <c r="B2040" i="13"/>
  <c r="B2308" i="13"/>
  <c r="D2305" i="13"/>
  <c r="B1619" i="13"/>
  <c r="D1617" i="13"/>
  <c r="B1973" i="13"/>
  <c r="D1971" i="13"/>
  <c r="L1077" i="13"/>
  <c r="L1076" i="13" s="1"/>
  <c r="K1083" i="13"/>
  <c r="L1083" i="13" s="1"/>
  <c r="L1082" i="13" s="1"/>
  <c r="D1221" i="13"/>
  <c r="C1223" i="13"/>
  <c r="C1827" i="13"/>
  <c r="D1825" i="13"/>
  <c r="B400" i="13"/>
  <c r="D389" i="13"/>
  <c r="C1641" i="13"/>
  <c r="D1639" i="13"/>
  <c r="C1114" i="13"/>
  <c r="D1112" i="13"/>
  <c r="D1511" i="13"/>
  <c r="B1517" i="13"/>
  <c r="C1896" i="13"/>
  <c r="D1894" i="13"/>
  <c r="D2176" i="13"/>
  <c r="B2180" i="13"/>
  <c r="D2180" i="13" s="1"/>
  <c r="C500" i="13"/>
  <c r="D497" i="13"/>
  <c r="B172" i="13" l="1"/>
  <c r="K1064" i="13"/>
  <c r="L1064" i="13" s="1"/>
  <c r="L1063" i="13" s="1"/>
  <c r="M1053" i="13"/>
  <c r="D555" i="13"/>
  <c r="C564" i="13"/>
  <c r="D2194" i="13"/>
  <c r="B2196" i="13"/>
  <c r="B339" i="13"/>
  <c r="D336" i="13"/>
  <c r="C978" i="13"/>
  <c r="D950" i="13"/>
  <c r="D821" i="13"/>
  <c r="C829" i="13"/>
  <c r="D829" i="13" s="1"/>
  <c r="C1754" i="13"/>
  <c r="D1752" i="13"/>
  <c r="D1481" i="13"/>
  <c r="C1486" i="13"/>
  <c r="B1975" i="13"/>
  <c r="D1973" i="13"/>
  <c r="C1643" i="13"/>
  <c r="D1641" i="13"/>
  <c r="B176" i="13"/>
  <c r="D172" i="13"/>
  <c r="C1116" i="13"/>
  <c r="D1114" i="13"/>
  <c r="B2311" i="13"/>
  <c r="D2308" i="13"/>
  <c r="D2040" i="13"/>
  <c r="B2042" i="13"/>
  <c r="C1314" i="13"/>
  <c r="D1312" i="13"/>
  <c r="D1896" i="13"/>
  <c r="C1898" i="13"/>
  <c r="D1517" i="13"/>
  <c r="B1520" i="13"/>
  <c r="D1379" i="13"/>
  <c r="C1386" i="13"/>
  <c r="D1619" i="13"/>
  <c r="B1621" i="13"/>
  <c r="B2279" i="13"/>
  <c r="D2277" i="13"/>
  <c r="D2221" i="13"/>
  <c r="B2223" i="13"/>
  <c r="C503" i="13"/>
  <c r="D500" i="13"/>
  <c r="B409" i="13"/>
  <c r="D400" i="13"/>
  <c r="B61" i="13"/>
  <c r="D58" i="13"/>
  <c r="C1829" i="13"/>
  <c r="D1827" i="13"/>
  <c r="D1223" i="13"/>
  <c r="C1225" i="13"/>
  <c r="C567" i="13" l="1"/>
  <c r="D564" i="13"/>
  <c r="C992" i="13"/>
  <c r="D992" i="13" s="1"/>
  <c r="D978" i="13"/>
  <c r="B354" i="13"/>
  <c r="D354" i="13" s="1"/>
  <c r="D339" i="13"/>
  <c r="D2196" i="13"/>
  <c r="B2198" i="13"/>
  <c r="B2281" i="13"/>
  <c r="D2279" i="13"/>
  <c r="D1621" i="13"/>
  <c r="B1623" i="13"/>
  <c r="D61" i="13"/>
  <c r="B64" i="13"/>
  <c r="D409" i="13"/>
  <c r="B412" i="13"/>
  <c r="D1643" i="13"/>
  <c r="C1645" i="13"/>
  <c r="D1225" i="13"/>
  <c r="C1227" i="13"/>
  <c r="D1829" i="13"/>
  <c r="C1831" i="13"/>
  <c r="C506" i="13"/>
  <c r="D506" i="13" s="1"/>
  <c r="D503" i="13"/>
  <c r="D1975" i="13"/>
  <c r="B1977" i="13"/>
  <c r="D1898" i="13"/>
  <c r="C1900" i="13"/>
  <c r="C1490" i="13"/>
  <c r="D1490" i="13" s="1"/>
  <c r="D1486" i="13"/>
  <c r="B2044" i="13"/>
  <c r="D2042" i="13"/>
  <c r="B2316" i="13"/>
  <c r="D2311" i="13"/>
  <c r="D1386" i="13"/>
  <c r="C1393" i="13"/>
  <c r="C1118" i="13"/>
  <c r="D1116" i="13"/>
  <c r="D1520" i="13"/>
  <c r="B1523" i="13"/>
  <c r="B180" i="13"/>
  <c r="D176" i="13"/>
  <c r="B2225" i="13"/>
  <c r="D2223" i="13"/>
  <c r="D1314" i="13"/>
  <c r="C1316" i="13"/>
  <c r="C1756" i="13"/>
  <c r="D1754" i="13"/>
  <c r="D567" i="13" l="1"/>
  <c r="C570" i="13"/>
  <c r="B2200" i="13"/>
  <c r="D2198" i="13"/>
  <c r="D1831" i="13"/>
  <c r="C1833" i="13"/>
  <c r="C1229" i="13"/>
  <c r="D1227" i="13"/>
  <c r="D1756" i="13"/>
  <c r="C1758" i="13"/>
  <c r="C1318" i="13"/>
  <c r="D1316" i="13"/>
  <c r="B92" i="13"/>
  <c r="D64" i="13"/>
  <c r="C1120" i="13"/>
  <c r="D1118" i="13"/>
  <c r="D1645" i="13"/>
  <c r="C1647" i="13"/>
  <c r="D2316" i="13"/>
  <c r="B2319" i="13"/>
  <c r="D412" i="13"/>
  <c r="B416" i="13"/>
  <c r="C1902" i="13"/>
  <c r="D1900" i="13"/>
  <c r="B185" i="13"/>
  <c r="D185" i="13" s="1"/>
  <c r="D180" i="13"/>
  <c r="C1398" i="13"/>
  <c r="D1393" i="13"/>
  <c r="B2046" i="13"/>
  <c r="D2044" i="13"/>
  <c r="B2227" i="13"/>
  <c r="D2225" i="13"/>
  <c r="B1979" i="13"/>
  <c r="D1977" i="13"/>
  <c r="B1625" i="13"/>
  <c r="D1625" i="13" s="1"/>
  <c r="D1623" i="13"/>
  <c r="D1523" i="13"/>
  <c r="B1529" i="13"/>
  <c r="D2281" i="13"/>
  <c r="B2283" i="13"/>
  <c r="D570" i="13" l="1"/>
  <c r="C573" i="13"/>
  <c r="B2202" i="13"/>
  <c r="D2200" i="13"/>
  <c r="D2227" i="13"/>
  <c r="B2229" i="13"/>
  <c r="B2322" i="13"/>
  <c r="D2319" i="13"/>
  <c r="D1647" i="13"/>
  <c r="C1649" i="13"/>
  <c r="D1318" i="13"/>
  <c r="C1320" i="13"/>
  <c r="B1534" i="13"/>
  <c r="D1529" i="13"/>
  <c r="C1904" i="13"/>
  <c r="D1902" i="13"/>
  <c r="D1229" i="13"/>
  <c r="C1231" i="13"/>
  <c r="B33" i="13"/>
  <c r="D2046" i="13"/>
  <c r="B2048" i="13"/>
  <c r="C1403" i="13"/>
  <c r="D1398" i="13"/>
  <c r="D416" i="13"/>
  <c r="B419" i="13"/>
  <c r="D419" i="13" s="1"/>
  <c r="D1833" i="13"/>
  <c r="C1835" i="13"/>
  <c r="D1120" i="13"/>
  <c r="C1122" i="13"/>
  <c r="D92" i="13"/>
  <c r="B120" i="13"/>
  <c r="D2283" i="13"/>
  <c r="B2285" i="13"/>
  <c r="C1760" i="13"/>
  <c r="D1758" i="13"/>
  <c r="B1981" i="13"/>
  <c r="D1979" i="13"/>
  <c r="C576" i="13" l="1"/>
  <c r="D576" i="13" s="1"/>
  <c r="D573" i="13"/>
  <c r="D2202" i="13"/>
  <c r="B2204" i="13"/>
  <c r="C1233" i="13"/>
  <c r="D1231" i="13"/>
  <c r="D1904" i="13"/>
  <c r="C1906" i="13"/>
  <c r="D1403" i="13"/>
  <c r="C1408" i="13"/>
  <c r="B2325" i="13"/>
  <c r="D2325" i="13" s="1"/>
  <c r="D2322" i="13"/>
  <c r="B2287" i="13"/>
  <c r="D2285" i="13"/>
  <c r="B34" i="13"/>
  <c r="B123" i="13"/>
  <c r="D120" i="13"/>
  <c r="C1124" i="13"/>
  <c r="D1122" i="13"/>
  <c r="B1539" i="13"/>
  <c r="D1534" i="13"/>
  <c r="D2048" i="13"/>
  <c r="B2050" i="13"/>
  <c r="D2229" i="13"/>
  <c r="B2231" i="13"/>
  <c r="C1837" i="13"/>
  <c r="D1835" i="13"/>
  <c r="C1322" i="13"/>
  <c r="D1320" i="13"/>
  <c r="C1651" i="13"/>
  <c r="D1649" i="13"/>
  <c r="B1983" i="13"/>
  <c r="D1981" i="13"/>
  <c r="D1760" i="13"/>
  <c r="C1762" i="13"/>
  <c r="B2206" i="13" l="1"/>
  <c r="D2204" i="13"/>
  <c r="C1126" i="13"/>
  <c r="D1124" i="13"/>
  <c r="D2231" i="13"/>
  <c r="B2233" i="13"/>
  <c r="D2050" i="13"/>
  <c r="B2052" i="13"/>
  <c r="D1983" i="13"/>
  <c r="B1985" i="13"/>
  <c r="B130" i="13"/>
  <c r="D123" i="13"/>
  <c r="D1651" i="13"/>
  <c r="C1653" i="13"/>
  <c r="B35" i="13"/>
  <c r="D1322" i="13"/>
  <c r="C1324" i="13"/>
  <c r="B2289" i="13"/>
  <c r="D2289" i="13" s="1"/>
  <c r="D2287" i="13"/>
  <c r="D1837" i="13"/>
  <c r="C1839" i="13"/>
  <c r="D1408" i="13"/>
  <c r="C1414" i="13"/>
  <c r="C1908" i="13"/>
  <c r="D1906" i="13"/>
  <c r="C1764" i="13"/>
  <c r="D1762" i="13"/>
  <c r="B1542" i="13"/>
  <c r="D1539" i="13"/>
  <c r="D1233" i="13"/>
  <c r="C1235" i="13"/>
  <c r="B2208" i="13" l="1"/>
  <c r="D2206" i="13"/>
  <c r="D1324" i="13"/>
  <c r="C1326" i="13"/>
  <c r="C1237" i="13"/>
  <c r="D1235" i="13"/>
  <c r="D1653" i="13"/>
  <c r="C1655" i="13"/>
  <c r="B133" i="13"/>
  <c r="D130" i="13"/>
  <c r="B36" i="13"/>
  <c r="B1545" i="13"/>
  <c r="D1542" i="13"/>
  <c r="D1764" i="13"/>
  <c r="C1766" i="13"/>
  <c r="B1987" i="13"/>
  <c r="D1985" i="13"/>
  <c r="C1910" i="13"/>
  <c r="D1908" i="13"/>
  <c r="C1421" i="13"/>
  <c r="D1414" i="13"/>
  <c r="B2054" i="13"/>
  <c r="D2052" i="13"/>
  <c r="D1839" i="13"/>
  <c r="C1841" i="13"/>
  <c r="B2235" i="13"/>
  <c r="D2233" i="13"/>
  <c r="C1128" i="13"/>
  <c r="D1126" i="13"/>
  <c r="D2208" i="13" l="1"/>
  <c r="B2210" i="13"/>
  <c r="D2210" i="13" s="1"/>
  <c r="D1987" i="13"/>
  <c r="B1989" i="13"/>
  <c r="D1128" i="13"/>
  <c r="C1130" i="13"/>
  <c r="B136" i="13"/>
  <c r="D136" i="13" s="1"/>
  <c r="D133" i="13"/>
  <c r="D1655" i="13"/>
  <c r="C1657" i="13"/>
  <c r="D2054" i="13"/>
  <c r="B2056" i="13"/>
  <c r="D1237" i="13"/>
  <c r="C1239" i="13"/>
  <c r="D1326" i="13"/>
  <c r="C1328" i="13"/>
  <c r="D1766" i="13"/>
  <c r="C1768" i="13"/>
  <c r="B1550" i="13"/>
  <c r="D1545" i="13"/>
  <c r="D2235" i="13"/>
  <c r="B2237" i="13"/>
  <c r="D1841" i="13"/>
  <c r="C1843" i="13"/>
  <c r="D1421" i="13"/>
  <c r="C1425" i="13"/>
  <c r="C1912" i="13"/>
  <c r="D1910" i="13"/>
  <c r="C1770" i="13" l="1"/>
  <c r="D1768" i="13"/>
  <c r="B2058" i="13"/>
  <c r="D2056" i="13"/>
  <c r="C1430" i="13"/>
  <c r="D1425" i="13"/>
  <c r="C1659" i="13"/>
  <c r="D1657" i="13"/>
  <c r="C1914" i="13"/>
  <c r="D1912" i="13"/>
  <c r="C1845" i="13"/>
  <c r="D1843" i="13"/>
  <c r="B1991" i="13"/>
  <c r="D1989" i="13"/>
  <c r="C1330" i="13"/>
  <c r="D1328" i="13"/>
  <c r="C1241" i="13"/>
  <c r="D1239" i="13"/>
  <c r="D2237" i="13"/>
  <c r="B2239" i="13"/>
  <c r="D1130" i="13"/>
  <c r="C1132" i="13"/>
  <c r="B1553" i="13"/>
  <c r="D1550" i="13"/>
  <c r="D1330" i="13" l="1"/>
  <c r="C1332" i="13"/>
  <c r="D1991" i="13"/>
  <c r="B1993" i="13"/>
  <c r="D1845" i="13"/>
  <c r="C1847" i="13"/>
  <c r="C1916" i="13"/>
  <c r="D1914" i="13"/>
  <c r="B1556" i="13"/>
  <c r="D1553" i="13"/>
  <c r="C1134" i="13"/>
  <c r="D1132" i="13"/>
  <c r="B2241" i="13"/>
  <c r="D2239" i="13"/>
  <c r="D1659" i="13"/>
  <c r="C1661" i="13"/>
  <c r="C1437" i="13"/>
  <c r="D1430" i="13"/>
  <c r="D2058" i="13"/>
  <c r="B2060" i="13"/>
  <c r="D1241" i="13"/>
  <c r="C1243" i="13"/>
  <c r="C1772" i="13"/>
  <c r="D1770" i="13"/>
  <c r="D1556" i="13" l="1"/>
  <c r="B1559" i="13"/>
  <c r="D1661" i="13"/>
  <c r="C1663" i="13"/>
  <c r="B2243" i="13"/>
  <c r="D2241" i="13"/>
  <c r="C1136" i="13"/>
  <c r="D1134" i="13"/>
  <c r="D1772" i="13"/>
  <c r="C1774" i="13"/>
  <c r="D1243" i="13"/>
  <c r="C1245" i="13"/>
  <c r="C1334" i="13"/>
  <c r="D1332" i="13"/>
  <c r="C1918" i="13"/>
  <c r="D1916" i="13"/>
  <c r="C1849" i="13"/>
  <c r="D1847" i="13"/>
  <c r="B2062" i="13"/>
  <c r="D2060" i="13"/>
  <c r="D1993" i="13"/>
  <c r="B1995" i="13"/>
  <c r="D1437" i="13"/>
  <c r="C1446" i="13"/>
  <c r="C1453" i="13" l="1"/>
  <c r="D1453" i="13" s="1"/>
  <c r="D1446" i="13"/>
  <c r="C1138" i="13"/>
  <c r="D1136" i="13"/>
  <c r="B1997" i="13"/>
  <c r="D1995" i="13"/>
  <c r="D2062" i="13"/>
  <c r="B2064" i="13"/>
  <c r="D2243" i="13"/>
  <c r="B2245" i="13"/>
  <c r="B1562" i="13"/>
  <c r="D1559" i="13"/>
  <c r="C1920" i="13"/>
  <c r="D1918" i="13"/>
  <c r="C1336" i="13"/>
  <c r="D1334" i="13"/>
  <c r="C1247" i="13"/>
  <c r="D1245" i="13"/>
  <c r="D1774" i="13"/>
  <c r="C1776" i="13"/>
  <c r="D1663" i="13"/>
  <c r="C1665" i="13"/>
  <c r="D1849" i="13"/>
  <c r="C1851" i="13"/>
  <c r="B1568" i="13" l="1"/>
  <c r="D1562" i="13"/>
  <c r="D1138" i="13"/>
  <c r="C1140" i="13"/>
  <c r="D1336" i="13"/>
  <c r="C1338" i="13"/>
  <c r="C1922" i="13"/>
  <c r="D1920" i="13"/>
  <c r="B2066" i="13"/>
  <c r="D2064" i="13"/>
  <c r="C1667" i="13"/>
  <c r="D1665" i="13"/>
  <c r="D2245" i="13"/>
  <c r="B2247" i="13"/>
  <c r="C1853" i="13"/>
  <c r="D1851" i="13"/>
  <c r="B1999" i="13"/>
  <c r="D1997" i="13"/>
  <c r="D1776" i="13"/>
  <c r="C1778" i="13"/>
  <c r="C1249" i="13"/>
  <c r="D1247" i="13"/>
  <c r="D1667" i="13" l="1"/>
  <c r="C1669" i="13"/>
  <c r="D2066" i="13"/>
  <c r="B2068" i="13"/>
  <c r="D1338" i="13"/>
  <c r="C1340" i="13"/>
  <c r="D1249" i="13"/>
  <c r="C1251" i="13"/>
  <c r="D1140" i="13"/>
  <c r="C1142" i="13"/>
  <c r="D1853" i="13"/>
  <c r="C1855" i="13"/>
  <c r="B2249" i="13"/>
  <c r="D2247" i="13"/>
  <c r="D1922" i="13"/>
  <c r="C1924" i="13"/>
  <c r="C1780" i="13"/>
  <c r="D1778" i="13"/>
  <c r="D1999" i="13"/>
  <c r="B2001" i="13"/>
  <c r="D1568" i="13"/>
  <c r="B1574" i="13"/>
  <c r="B2251" i="13" l="1"/>
  <c r="D2249" i="13"/>
  <c r="C1857" i="13"/>
  <c r="D1855" i="13"/>
  <c r="C1144" i="13"/>
  <c r="D1142" i="13"/>
  <c r="C1253" i="13"/>
  <c r="D1251" i="13"/>
  <c r="C1342" i="13"/>
  <c r="D1340" i="13"/>
  <c r="C1671" i="13"/>
  <c r="D1669" i="13"/>
  <c r="C1926" i="13"/>
  <c r="D1924" i="13"/>
  <c r="B1577" i="13"/>
  <c r="D1574" i="13"/>
  <c r="B2003" i="13"/>
  <c r="D2001" i="13"/>
  <c r="B2070" i="13"/>
  <c r="D2068" i="13"/>
  <c r="D1780" i="13"/>
  <c r="C1782" i="13"/>
  <c r="C1255" i="13" l="1"/>
  <c r="D1253" i="13"/>
  <c r="C1146" i="13"/>
  <c r="D1144" i="13"/>
  <c r="D1577" i="13"/>
  <c r="B1580" i="13"/>
  <c r="D1580" i="13" s="1"/>
  <c r="C1673" i="13"/>
  <c r="D1671" i="13"/>
  <c r="C1344" i="13"/>
  <c r="D1342" i="13"/>
  <c r="C1928" i="13"/>
  <c r="D1926" i="13"/>
  <c r="D1782" i="13"/>
  <c r="C1784" i="13"/>
  <c r="D2070" i="13"/>
  <c r="B2072" i="13"/>
  <c r="D1857" i="13"/>
  <c r="C1859" i="13"/>
  <c r="B2005" i="13"/>
  <c r="D2003" i="13"/>
  <c r="D2251" i="13"/>
  <c r="B2253" i="13"/>
  <c r="B2074" i="13" l="1"/>
  <c r="D2072" i="13"/>
  <c r="D1784" i="13"/>
  <c r="C1786" i="13"/>
  <c r="D1344" i="13"/>
  <c r="C1346" i="13"/>
  <c r="C1675" i="13"/>
  <c r="D1673" i="13"/>
  <c r="D2253" i="13"/>
  <c r="B2255" i="13"/>
  <c r="C1930" i="13"/>
  <c r="D1928" i="13"/>
  <c r="B2007" i="13"/>
  <c r="D2005" i="13"/>
  <c r="D1146" i="13"/>
  <c r="C1148" i="13"/>
  <c r="C1861" i="13"/>
  <c r="D1859" i="13"/>
  <c r="D1255" i="13"/>
  <c r="C1260" i="13"/>
  <c r="C1257" i="13"/>
  <c r="D1148" i="13" l="1"/>
  <c r="C1150" i="13"/>
  <c r="D2255" i="13"/>
  <c r="B2257" i="13"/>
  <c r="D2007" i="13"/>
  <c r="B2009" i="13"/>
  <c r="C1932" i="13"/>
  <c r="D1930" i="13"/>
  <c r="D1675" i="13"/>
  <c r="C1677" i="13"/>
  <c r="D1346" i="13"/>
  <c r="C1348" i="13"/>
  <c r="D1348" i="13" s="1"/>
  <c r="D1257" i="13"/>
  <c r="C1259" i="13"/>
  <c r="C1788" i="13"/>
  <c r="D1786" i="13"/>
  <c r="D1861" i="13"/>
  <c r="C1863" i="13"/>
  <c r="B2076" i="13"/>
  <c r="D2074" i="13"/>
  <c r="D1788" i="13" l="1"/>
  <c r="C1790" i="13"/>
  <c r="C1261" i="13"/>
  <c r="D1259" i="13"/>
  <c r="B2011" i="13"/>
  <c r="D2009" i="13"/>
  <c r="C1865" i="13"/>
  <c r="D1863" i="13"/>
  <c r="C1152" i="13"/>
  <c r="D1150" i="13"/>
  <c r="D1677" i="13"/>
  <c r="C1679" i="13"/>
  <c r="C1934" i="13"/>
  <c r="D1932" i="13"/>
  <c r="B2259" i="13"/>
  <c r="D2257" i="13"/>
  <c r="B2078" i="13"/>
  <c r="D2076" i="13"/>
  <c r="C1867" i="13" l="1"/>
  <c r="D1865" i="13"/>
  <c r="D1934" i="13"/>
  <c r="C1936" i="13"/>
  <c r="D1679" i="13"/>
  <c r="C1681" i="13"/>
  <c r="C1792" i="13"/>
  <c r="D1790" i="13"/>
  <c r="D2259" i="13"/>
  <c r="B2261" i="13"/>
  <c r="C1154" i="13"/>
  <c r="D1152" i="13"/>
  <c r="B2013" i="13"/>
  <c r="D2011" i="13"/>
  <c r="C1263" i="13"/>
  <c r="D1261" i="13"/>
  <c r="D2078" i="13"/>
  <c r="B2080" i="13"/>
  <c r="C1156" i="13" l="1"/>
  <c r="D1154" i="13"/>
  <c r="D1792" i="13"/>
  <c r="C1794" i="13"/>
  <c r="C1683" i="13"/>
  <c r="D1681" i="13"/>
  <c r="C1265" i="13"/>
  <c r="D1263" i="13"/>
  <c r="B2015" i="13"/>
  <c r="D2013" i="13"/>
  <c r="D2261" i="13"/>
  <c r="B2263" i="13"/>
  <c r="D1936" i="13"/>
  <c r="C1938" i="13"/>
  <c r="B2082" i="13"/>
  <c r="D2080" i="13"/>
  <c r="C1869" i="13"/>
  <c r="D1867" i="13"/>
  <c r="C1267" i="13" l="1"/>
  <c r="D1265" i="13"/>
  <c r="B2084" i="13"/>
  <c r="D2082" i="13"/>
  <c r="C1940" i="13"/>
  <c r="D1938" i="13"/>
  <c r="D2015" i="13"/>
  <c r="B2017" i="13"/>
  <c r="D2017" i="13" s="1"/>
  <c r="D2263" i="13"/>
  <c r="B2265" i="13"/>
  <c r="D2265" i="13" s="1"/>
  <c r="D1683" i="13"/>
  <c r="C1685" i="13"/>
  <c r="C1796" i="13"/>
  <c r="D1794" i="13"/>
  <c r="D1869" i="13"/>
  <c r="C1871" i="13"/>
  <c r="D1156" i="13"/>
  <c r="C1158" i="13"/>
  <c r="D1871" i="13" l="1"/>
  <c r="C1873" i="13"/>
  <c r="D1796" i="13"/>
  <c r="C1798" i="13"/>
  <c r="D1685" i="13"/>
  <c r="C1687" i="13"/>
  <c r="C1942" i="13"/>
  <c r="D1940" i="13"/>
  <c r="B2086" i="13"/>
  <c r="D2084" i="13"/>
  <c r="C1160" i="13"/>
  <c r="D1158" i="13"/>
  <c r="C1269" i="13"/>
  <c r="D1267" i="13"/>
  <c r="D1269" i="13" l="1"/>
  <c r="C1271" i="13"/>
  <c r="D2086" i="13"/>
  <c r="B2088" i="13"/>
  <c r="D1873" i="13"/>
  <c r="C1875" i="13"/>
  <c r="D1160" i="13"/>
  <c r="C1162" i="13"/>
  <c r="D1942" i="13"/>
  <c r="C1944" i="13"/>
  <c r="D1687" i="13"/>
  <c r="C1689" i="13"/>
  <c r="C1800" i="13"/>
  <c r="D1798" i="13"/>
  <c r="C1802" i="13" l="1"/>
  <c r="D1800" i="13"/>
  <c r="D1944" i="13"/>
  <c r="C1946" i="13"/>
  <c r="D1162" i="13"/>
  <c r="C1164" i="13"/>
  <c r="C1273" i="13"/>
  <c r="D1271" i="13"/>
  <c r="C1691" i="13"/>
  <c r="D1689" i="13"/>
  <c r="C1877" i="13"/>
  <c r="D1875" i="13"/>
  <c r="B2090" i="13"/>
  <c r="D2088" i="13"/>
  <c r="D1877" i="13" l="1"/>
  <c r="C1879" i="13"/>
  <c r="D1273" i="13"/>
  <c r="C1275" i="13"/>
  <c r="D1164" i="13"/>
  <c r="C1166" i="13"/>
  <c r="B2092" i="13"/>
  <c r="D2090" i="13"/>
  <c r="D1691" i="13"/>
  <c r="C1693" i="13"/>
  <c r="C1948" i="13"/>
  <c r="D1946" i="13"/>
  <c r="C1804" i="13"/>
  <c r="D1802" i="13"/>
  <c r="C1168" i="13" l="1"/>
  <c r="D1166" i="13"/>
  <c r="D1804" i="13"/>
  <c r="C1806" i="13"/>
  <c r="C1950" i="13"/>
  <c r="D1948" i="13"/>
  <c r="C1695" i="13"/>
  <c r="D1693" i="13"/>
  <c r="B2094" i="13"/>
  <c r="D2092" i="13"/>
  <c r="C1277" i="13"/>
  <c r="D1275" i="13"/>
  <c r="C1881" i="13"/>
  <c r="D1879" i="13"/>
  <c r="D1881" i="13" l="1"/>
  <c r="C1883" i="13"/>
  <c r="C1279" i="13"/>
  <c r="D1277" i="13"/>
  <c r="D2094" i="13"/>
  <c r="B2096" i="13"/>
  <c r="D1695" i="13"/>
  <c r="C1697" i="13"/>
  <c r="C1952" i="13"/>
  <c r="D1950" i="13"/>
  <c r="C1808" i="13"/>
  <c r="D1806" i="13"/>
  <c r="C1170" i="13"/>
  <c r="D1168" i="13"/>
  <c r="D1170" i="13" l="1"/>
  <c r="C1172" i="13"/>
  <c r="C1810" i="13"/>
  <c r="D1808" i="13"/>
  <c r="D1952" i="13"/>
  <c r="C1954" i="13"/>
  <c r="C1699" i="13"/>
  <c r="D1697" i="13"/>
  <c r="B2098" i="13"/>
  <c r="D2096" i="13"/>
  <c r="C1281" i="13"/>
  <c r="D1279" i="13"/>
  <c r="C1885" i="13"/>
  <c r="D1883" i="13"/>
  <c r="C1956" i="13" l="1"/>
  <c r="D1956" i="13" s="1"/>
  <c r="D1954" i="13"/>
  <c r="C1174" i="13"/>
  <c r="D1172" i="13"/>
  <c r="C1887" i="13"/>
  <c r="D1887" i="13" s="1"/>
  <c r="D1885" i="13"/>
  <c r="D1281" i="13"/>
  <c r="C1283" i="13"/>
  <c r="B2100" i="13"/>
  <c r="D2098" i="13"/>
  <c r="D1699" i="13"/>
  <c r="C1701" i="13"/>
  <c r="C1812" i="13"/>
  <c r="D1810" i="13"/>
  <c r="D1701" i="13" l="1"/>
  <c r="C1703" i="13"/>
  <c r="D1283" i="13"/>
  <c r="C1285" i="13"/>
  <c r="D1812" i="13"/>
  <c r="C1814" i="13"/>
  <c r="B2102" i="13"/>
  <c r="D2100" i="13"/>
  <c r="C1176" i="13"/>
  <c r="D1174" i="13"/>
  <c r="C1178" i="13" l="1"/>
  <c r="D1176" i="13"/>
  <c r="D2102" i="13"/>
  <c r="B2104" i="13"/>
  <c r="C1816" i="13"/>
  <c r="D1816" i="13" s="1"/>
  <c r="D1814" i="13"/>
  <c r="D1285" i="13"/>
  <c r="C1287" i="13"/>
  <c r="C1705" i="13"/>
  <c r="D1703" i="13"/>
  <c r="D2104" i="13" l="1"/>
  <c r="B2106" i="13"/>
  <c r="C1707" i="13"/>
  <c r="D1705" i="13"/>
  <c r="C1289" i="13"/>
  <c r="D1287" i="13"/>
  <c r="D1178" i="13"/>
  <c r="C1180" i="13"/>
  <c r="D1180" i="13" l="1"/>
  <c r="C1182" i="13"/>
  <c r="C1291" i="13"/>
  <c r="D1289" i="13"/>
  <c r="D1707" i="13"/>
  <c r="C1709" i="13"/>
  <c r="B2108" i="13"/>
  <c r="D2106" i="13"/>
  <c r="C1184" i="13" l="1"/>
  <c r="D1182" i="13"/>
  <c r="B2110" i="13"/>
  <c r="D2108" i="13"/>
  <c r="D1709" i="13"/>
  <c r="C1711" i="13"/>
  <c r="D1291" i="13"/>
  <c r="C1293" i="13"/>
  <c r="D1293" i="13" l="1"/>
  <c r="C1295" i="13"/>
  <c r="C1713" i="13"/>
  <c r="D1711" i="13"/>
  <c r="D2110" i="13"/>
  <c r="B2112" i="13"/>
  <c r="C1186" i="13"/>
  <c r="D1184" i="13"/>
  <c r="C1188" i="13" l="1"/>
  <c r="D1186" i="13"/>
  <c r="B2114" i="13"/>
  <c r="D2112" i="13"/>
  <c r="C1715" i="13"/>
  <c r="D1713" i="13"/>
  <c r="C1297" i="13"/>
  <c r="D1295" i="13"/>
  <c r="D1715" i="13" l="1"/>
  <c r="C1717" i="13"/>
  <c r="D1297" i="13"/>
  <c r="C1299" i="13"/>
  <c r="D1299" i="13" s="1"/>
  <c r="B2116" i="13"/>
  <c r="D2114" i="13"/>
  <c r="D1188" i="13"/>
  <c r="C1190" i="13"/>
  <c r="C1192" i="13" l="1"/>
  <c r="D1190" i="13"/>
  <c r="B2118" i="13"/>
  <c r="D2116" i="13"/>
  <c r="C1719" i="13"/>
  <c r="D1717" i="13"/>
  <c r="D1719" i="13" l="1"/>
  <c r="C1721" i="13"/>
  <c r="D2118" i="13"/>
  <c r="B2120" i="13"/>
  <c r="D1192" i="13"/>
  <c r="C1194" i="13"/>
  <c r="C1196" i="13" l="1"/>
  <c r="D1194" i="13"/>
  <c r="B2122" i="13"/>
  <c r="D2120" i="13"/>
  <c r="C1723" i="13"/>
  <c r="D1721" i="13"/>
  <c r="D1723" i="13" l="1"/>
  <c r="C1725" i="13"/>
  <c r="B2124" i="13"/>
  <c r="D2122" i="13"/>
  <c r="C1198" i="13"/>
  <c r="D1196" i="13"/>
  <c r="C1200" i="13" l="1"/>
  <c r="D1198" i="13"/>
  <c r="B2126" i="13"/>
  <c r="D2124" i="13"/>
  <c r="C1727" i="13"/>
  <c r="D1725" i="13"/>
  <c r="D2126" i="13" l="1"/>
  <c r="B2128" i="13"/>
  <c r="D1727" i="13"/>
  <c r="C1729" i="13"/>
  <c r="C1202" i="13"/>
  <c r="D1200" i="13"/>
  <c r="D1202" i="13" l="1"/>
  <c r="C1204" i="13"/>
  <c r="C1731" i="13"/>
  <c r="D1729" i="13"/>
  <c r="B2130" i="13"/>
  <c r="D2128" i="13"/>
  <c r="B2132" i="13" l="1"/>
  <c r="D2130" i="13"/>
  <c r="C1206" i="13"/>
  <c r="D1204" i="13"/>
  <c r="D1731" i="13"/>
  <c r="C1733" i="13"/>
  <c r="D1733" i="13" l="1"/>
  <c r="C1735" i="13"/>
  <c r="C1208" i="13"/>
  <c r="D1206" i="13"/>
  <c r="B2134" i="13"/>
  <c r="D2132" i="13"/>
  <c r="C1737" i="13" l="1"/>
  <c r="D1735" i="13"/>
  <c r="D2134" i="13"/>
  <c r="B2136" i="13"/>
  <c r="D1208" i="13"/>
  <c r="C1210" i="13"/>
  <c r="D1210" i="13" l="1"/>
  <c r="C1212" i="13"/>
  <c r="D1212" i="13" s="1"/>
  <c r="D2136" i="13"/>
  <c r="B2138" i="13"/>
  <c r="C1739" i="13"/>
  <c r="D1739" i="13" s="1"/>
  <c r="D1737" i="13"/>
  <c r="B2140" i="13" l="1"/>
  <c r="D2138" i="13"/>
  <c r="B2142" i="13" l="1"/>
  <c r="D2140" i="13"/>
  <c r="D2142" i="13" l="1"/>
  <c r="B2144" i="13"/>
  <c r="B2146" i="13" l="1"/>
  <c r="D2144" i="13"/>
  <c r="B2148" i="13" l="1"/>
  <c r="D2146" i="13"/>
  <c r="B2150" i="13" l="1"/>
  <c r="D2148" i="13"/>
  <c r="D2150" i="13" l="1"/>
  <c r="B2152" i="13"/>
  <c r="B2154" i="13" l="1"/>
  <c r="D2152" i="13"/>
  <c r="B2156" i="13" l="1"/>
  <c r="D2154" i="13"/>
  <c r="B2158" i="13" l="1"/>
  <c r="D2156" i="13"/>
  <c r="D2158" i="13" l="1"/>
  <c r="B2160" i="13"/>
  <c r="B2162" i="13" l="1"/>
  <c r="D2160" i="13"/>
  <c r="B2164" i="13" l="1"/>
  <c r="D2164" i="13" s="1"/>
  <c r="D2162" i="13"/>
  <c r="D23" i="12" l="1"/>
  <c r="D27" i="12" s="1"/>
  <c r="D16" i="11" l="1"/>
  <c r="C69" i="9"/>
  <c r="C66" i="9"/>
  <c r="C63" i="9"/>
  <c r="C60" i="9"/>
  <c r="C57" i="9"/>
  <c r="C54" i="9"/>
  <c r="C51" i="9"/>
  <c r="C48" i="9"/>
  <c r="C45" i="9"/>
  <c r="C42" i="9"/>
  <c r="N44" i="9" s="1"/>
  <c r="C39" i="9"/>
  <c r="J41" i="9" s="1"/>
  <c r="C36" i="9"/>
  <c r="L38" i="9" s="1"/>
  <c r="C33" i="9"/>
  <c r="C30" i="9"/>
  <c r="C27" i="9"/>
  <c r="C24" i="9"/>
  <c r="C21" i="9"/>
  <c r="C18" i="9"/>
  <c r="C15" i="9"/>
  <c r="C12" i="9"/>
  <c r="C8" i="9"/>
  <c r="N71" i="9"/>
  <c r="N68" i="9"/>
  <c r="M68" i="9"/>
  <c r="N65" i="9"/>
  <c r="N62" i="9"/>
  <c r="N59" i="9"/>
  <c r="M59" i="9"/>
  <c r="L56" i="9"/>
  <c r="N53" i="9"/>
  <c r="M53" i="9"/>
  <c r="L53" i="9"/>
  <c r="O51" i="9" s="1"/>
  <c r="P51" i="9" s="1"/>
  <c r="L50" i="9"/>
  <c r="N47" i="9"/>
  <c r="M44" i="9"/>
  <c r="M35" i="9"/>
  <c r="L32" i="9"/>
  <c r="J29" i="9"/>
  <c r="I29" i="9"/>
  <c r="O27" i="9" s="1"/>
  <c r="P27" i="9" s="1"/>
  <c r="H23" i="9"/>
  <c r="G20" i="9"/>
  <c r="F20" i="9"/>
  <c r="F17" i="9"/>
  <c r="E14" i="9"/>
  <c r="O42" i="9" l="1"/>
  <c r="P42" i="9" s="1"/>
  <c r="C11" i="9"/>
  <c r="C74" i="9" s="1"/>
  <c r="Q3" i="9" s="1"/>
  <c r="J38" i="9"/>
  <c r="K38" i="9"/>
  <c r="I26" i="9"/>
  <c r="O18" i="9"/>
  <c r="P18" i="9" s="1"/>
  <c r="G23" i="9"/>
  <c r="O21" i="9" s="1"/>
  <c r="P21" i="9" s="1"/>
  <c r="M47" i="9"/>
  <c r="O45" i="9" s="1"/>
  <c r="P45" i="9" s="1"/>
  <c r="M62" i="9"/>
  <c r="O60" i="9" s="1"/>
  <c r="P60" i="9" s="1"/>
  <c r="J32" i="9"/>
  <c r="F14" i="9"/>
  <c r="G26" i="9"/>
  <c r="I50" i="9"/>
  <c r="M65" i="9"/>
  <c r="L41" i="9"/>
  <c r="J26" i="9"/>
  <c r="M50" i="9"/>
  <c r="H41" i="9"/>
  <c r="M56" i="9"/>
  <c r="E17" i="9"/>
  <c r="K41" i="9"/>
  <c r="N56" i="9"/>
  <c r="K50" i="9"/>
  <c r="N35" i="9"/>
  <c r="N50" i="9"/>
  <c r="L59" i="9"/>
  <c r="O57" i="9" s="1"/>
  <c r="P57" i="9" s="1"/>
  <c r="L68" i="9"/>
  <c r="O66" i="9" s="1"/>
  <c r="P66" i="9" s="1"/>
  <c r="L71" i="9"/>
  <c r="M71" i="9"/>
  <c r="K32" i="9"/>
  <c r="I41" i="9"/>
  <c r="H26" i="9"/>
  <c r="J50" i="9"/>
  <c r="L35" i="9"/>
  <c r="O36" i="9" l="1"/>
  <c r="P36" i="9" s="1"/>
  <c r="O54" i="9"/>
  <c r="P54" i="9" s="1"/>
  <c r="O30" i="9"/>
  <c r="P30" i="9" s="1"/>
  <c r="N8" i="9"/>
  <c r="N10" i="9" s="1"/>
  <c r="N74" i="9" s="1"/>
  <c r="O63" i="9"/>
  <c r="P63" i="9" s="1"/>
  <c r="M8" i="9"/>
  <c r="M10" i="9" s="1"/>
  <c r="M74" i="9" s="1"/>
  <c r="I8" i="9"/>
  <c r="I10" i="9" s="1"/>
  <c r="I74" i="9" s="1"/>
  <c r="O48" i="9"/>
  <c r="P48" i="9" s="1"/>
  <c r="O24" i="9"/>
  <c r="P24" i="9" s="1"/>
  <c r="G8" i="9"/>
  <c r="G10" i="9" s="1"/>
  <c r="G74" i="9" s="1"/>
  <c r="O33" i="9"/>
  <c r="P33" i="9" s="1"/>
  <c r="K8" i="9"/>
  <c r="K10" i="9" s="1"/>
  <c r="K74" i="9" s="1"/>
  <c r="J8" i="9"/>
  <c r="J10" i="9" s="1"/>
  <c r="J74" i="9" s="1"/>
  <c r="O15" i="9"/>
  <c r="P15" i="9" s="1"/>
  <c r="E8" i="9"/>
  <c r="O12" i="9"/>
  <c r="F8" i="9"/>
  <c r="F10" i="9" s="1"/>
  <c r="F74" i="9" s="1"/>
  <c r="O39" i="9"/>
  <c r="P39" i="9" s="1"/>
  <c r="H8" i="9"/>
  <c r="H10" i="9" s="1"/>
  <c r="H74" i="9" s="1"/>
  <c r="L8" i="9"/>
  <c r="L10" i="9" s="1"/>
  <c r="L74" i="9" s="1"/>
  <c r="O69" i="9"/>
  <c r="P69" i="9" s="1"/>
  <c r="P12" i="9" l="1"/>
  <c r="O11" i="9"/>
  <c r="E10" i="9"/>
  <c r="Q8" i="9"/>
  <c r="O8" i="9" l="1"/>
  <c r="P8" i="9" s="1"/>
  <c r="E74" i="9"/>
  <c r="O74" i="9" l="1"/>
  <c r="O78" i="9" l="1"/>
  <c r="P74" i="9"/>
  <c r="H73" i="9"/>
  <c r="F73" i="9"/>
  <c r="K73" i="9"/>
  <c r="N73" i="9"/>
  <c r="I73" i="9"/>
  <c r="J73" i="9"/>
  <c r="G73" i="9"/>
  <c r="M73" i="9"/>
  <c r="L73" i="9"/>
  <c r="E73" i="9"/>
  <c r="O73" i="9" l="1"/>
  <c r="H666" i="8" l="1"/>
  <c r="I666" i="8" s="1"/>
  <c r="J666" i="8" s="1"/>
  <c r="I665" i="8"/>
  <c r="J665" i="8" s="1"/>
  <c r="H665" i="8"/>
  <c r="I664" i="8"/>
  <c r="J664" i="8" s="1"/>
  <c r="H664" i="8"/>
  <c r="H663" i="8"/>
  <c r="I663" i="8" s="1"/>
  <c r="J663" i="8" s="1"/>
  <c r="I662" i="8"/>
  <c r="J662" i="8" s="1"/>
  <c r="H662" i="8"/>
  <c r="I661" i="8"/>
  <c r="J661" i="8" s="1"/>
  <c r="H661" i="8"/>
  <c r="H660" i="8"/>
  <c r="I660" i="8" s="1"/>
  <c r="J660" i="8" s="1"/>
  <c r="H659" i="8"/>
  <c r="I659" i="8" s="1"/>
  <c r="J659" i="8" s="1"/>
  <c r="H658" i="8"/>
  <c r="I658" i="8" s="1"/>
  <c r="J658" i="8" s="1"/>
  <c r="H657" i="8"/>
  <c r="I657" i="8" s="1"/>
  <c r="H655" i="8"/>
  <c r="I655" i="8" s="1"/>
  <c r="J655" i="8" s="1"/>
  <c r="J654" i="8"/>
  <c r="I654" i="8"/>
  <c r="H654" i="8"/>
  <c r="I653" i="8"/>
  <c r="J653" i="8" s="1"/>
  <c r="H653" i="8"/>
  <c r="H652" i="8"/>
  <c r="I652" i="8" s="1"/>
  <c r="J652" i="8" s="1"/>
  <c r="J651" i="8"/>
  <c r="H651" i="8"/>
  <c r="I651" i="8" s="1"/>
  <c r="J650" i="8"/>
  <c r="I650" i="8"/>
  <c r="H650" i="8"/>
  <c r="H649" i="8"/>
  <c r="I649" i="8" s="1"/>
  <c r="J649" i="8" s="1"/>
  <c r="I648" i="8"/>
  <c r="J648" i="8" s="1"/>
  <c r="H648" i="8"/>
  <c r="I647" i="8"/>
  <c r="J647" i="8" s="1"/>
  <c r="H647" i="8"/>
  <c r="I646" i="8"/>
  <c r="J646" i="8" s="1"/>
  <c r="H646" i="8"/>
  <c r="I645" i="8"/>
  <c r="J645" i="8" s="1"/>
  <c r="H645" i="8"/>
  <c r="H644" i="8"/>
  <c r="I644" i="8" s="1"/>
  <c r="J644" i="8" s="1"/>
  <c r="J643" i="8"/>
  <c r="H643" i="8"/>
  <c r="I643" i="8" s="1"/>
  <c r="H642" i="8"/>
  <c r="I642" i="8" s="1"/>
  <c r="J642" i="8" s="1"/>
  <c r="I641" i="8"/>
  <c r="J641" i="8" s="1"/>
  <c r="H641" i="8"/>
  <c r="H640" i="8"/>
  <c r="I640" i="8" s="1"/>
  <c r="J640" i="8" s="1"/>
  <c r="H639" i="8"/>
  <c r="I639" i="8" s="1"/>
  <c r="J639" i="8" s="1"/>
  <c r="J638" i="8"/>
  <c r="I638" i="8"/>
  <c r="H638" i="8"/>
  <c r="I637" i="8"/>
  <c r="J637" i="8" s="1"/>
  <c r="H637" i="8"/>
  <c r="H636" i="8"/>
  <c r="I636" i="8" s="1"/>
  <c r="J636" i="8" s="1"/>
  <c r="J635" i="8"/>
  <c r="H635" i="8"/>
  <c r="I635" i="8" s="1"/>
  <c r="J634" i="8"/>
  <c r="I634" i="8"/>
  <c r="H634" i="8"/>
  <c r="J633" i="8"/>
  <c r="I633" i="8"/>
  <c r="H633" i="8"/>
  <c r="H632" i="8"/>
  <c r="I632" i="8" s="1"/>
  <c r="J632" i="8" s="1"/>
  <c r="I631" i="8"/>
  <c r="J631" i="8" s="1"/>
  <c r="H631" i="8"/>
  <c r="J630" i="8"/>
  <c r="I630" i="8"/>
  <c r="H630" i="8"/>
  <c r="I629" i="8"/>
  <c r="J629" i="8" s="1"/>
  <c r="H629" i="8"/>
  <c r="H628" i="8"/>
  <c r="I628" i="8" s="1"/>
  <c r="J628" i="8" s="1"/>
  <c r="H627" i="8"/>
  <c r="I627" i="8" s="1"/>
  <c r="J627" i="8" s="1"/>
  <c r="J626" i="8"/>
  <c r="H626" i="8"/>
  <c r="I626" i="8" s="1"/>
  <c r="H625" i="8"/>
  <c r="I625" i="8" s="1"/>
  <c r="J625" i="8" s="1"/>
  <c r="H624" i="8"/>
  <c r="I624" i="8" s="1"/>
  <c r="J624" i="8" s="1"/>
  <c r="H623" i="8"/>
  <c r="I623" i="8" s="1"/>
  <c r="J623" i="8" s="1"/>
  <c r="I622" i="8"/>
  <c r="J622" i="8" s="1"/>
  <c r="H622" i="8"/>
  <c r="I621" i="8"/>
  <c r="J621" i="8" s="1"/>
  <c r="H621" i="8"/>
  <c r="H620" i="8"/>
  <c r="I620" i="8" s="1"/>
  <c r="J620" i="8" s="1"/>
  <c r="H619" i="8"/>
  <c r="I619" i="8" s="1"/>
  <c r="J619" i="8" s="1"/>
  <c r="J618" i="8"/>
  <c r="I618" i="8"/>
  <c r="H618" i="8"/>
  <c r="H617" i="8"/>
  <c r="I617" i="8" s="1"/>
  <c r="J617" i="8" s="1"/>
  <c r="I616" i="8"/>
  <c r="H616" i="8"/>
  <c r="I614" i="8"/>
  <c r="J614" i="8" s="1"/>
  <c r="H614" i="8"/>
  <c r="I613" i="8"/>
  <c r="J613" i="8" s="1"/>
  <c r="H613" i="8"/>
  <c r="H612" i="8"/>
  <c r="I612" i="8" s="1"/>
  <c r="J612" i="8" s="1"/>
  <c r="J611" i="8"/>
  <c r="H611" i="8"/>
  <c r="I611" i="8" s="1"/>
  <c r="H610" i="8"/>
  <c r="I610" i="8" s="1"/>
  <c r="J610" i="8" s="1"/>
  <c r="H609" i="8"/>
  <c r="I609" i="8" s="1"/>
  <c r="J609" i="8" s="1"/>
  <c r="H608" i="8"/>
  <c r="I608" i="8" s="1"/>
  <c r="J608" i="8" s="1"/>
  <c r="H607" i="8"/>
  <c r="I607" i="8" s="1"/>
  <c r="J607" i="8" s="1"/>
  <c r="J606" i="8"/>
  <c r="I606" i="8"/>
  <c r="H606" i="8"/>
  <c r="J605" i="8"/>
  <c r="I605" i="8"/>
  <c r="H605" i="8"/>
  <c r="H604" i="8"/>
  <c r="I604" i="8" s="1"/>
  <c r="J603" i="8"/>
  <c r="H603" i="8"/>
  <c r="I603" i="8" s="1"/>
  <c r="J602" i="8"/>
  <c r="I602" i="8"/>
  <c r="H602" i="8"/>
  <c r="I600" i="8"/>
  <c r="J600" i="8" s="1"/>
  <c r="H600" i="8"/>
  <c r="I599" i="8"/>
  <c r="J599" i="8" s="1"/>
  <c r="H599" i="8"/>
  <c r="I598" i="8"/>
  <c r="J598" i="8" s="1"/>
  <c r="H598" i="8"/>
  <c r="I597" i="8"/>
  <c r="J597" i="8" s="1"/>
  <c r="H597" i="8"/>
  <c r="I596" i="8"/>
  <c r="J596" i="8" s="1"/>
  <c r="H596" i="8"/>
  <c r="H595" i="8"/>
  <c r="I595" i="8" s="1"/>
  <c r="J595" i="8" s="1"/>
  <c r="I593" i="8"/>
  <c r="J593" i="8" s="1"/>
  <c r="H593" i="8"/>
  <c r="H592" i="8"/>
  <c r="I592" i="8" s="1"/>
  <c r="J592" i="8" s="1"/>
  <c r="H591" i="8"/>
  <c r="I591" i="8" s="1"/>
  <c r="J591" i="8" s="1"/>
  <c r="J590" i="8"/>
  <c r="I590" i="8"/>
  <c r="H590" i="8"/>
  <c r="I589" i="8"/>
  <c r="J589" i="8" s="1"/>
  <c r="H589" i="8"/>
  <c r="J588" i="8"/>
  <c r="H588" i="8"/>
  <c r="I588" i="8" s="1"/>
  <c r="J587" i="8"/>
  <c r="H587" i="8"/>
  <c r="I587" i="8" s="1"/>
  <c r="J586" i="8"/>
  <c r="I586" i="8"/>
  <c r="H586" i="8"/>
  <c r="H585" i="8"/>
  <c r="I585" i="8" s="1"/>
  <c r="J585" i="8" s="1"/>
  <c r="I584" i="8"/>
  <c r="J584" i="8" s="1"/>
  <c r="H584" i="8"/>
  <c r="I583" i="8"/>
  <c r="J583" i="8" s="1"/>
  <c r="H583" i="8"/>
  <c r="J582" i="8"/>
  <c r="I582" i="8"/>
  <c r="H582" i="8"/>
  <c r="I581" i="8"/>
  <c r="J581" i="8" s="1"/>
  <c r="H581" i="8"/>
  <c r="H580" i="8"/>
  <c r="I580" i="8" s="1"/>
  <c r="J580" i="8" s="1"/>
  <c r="H579" i="8"/>
  <c r="I579" i="8" s="1"/>
  <c r="J579" i="8" s="1"/>
  <c r="J578" i="8"/>
  <c r="H578" i="8"/>
  <c r="I578" i="8" s="1"/>
  <c r="H577" i="8"/>
  <c r="I577" i="8" s="1"/>
  <c r="J577" i="8" s="1"/>
  <c r="H576" i="8"/>
  <c r="I576" i="8" s="1"/>
  <c r="J576" i="8" s="1"/>
  <c r="H575" i="8"/>
  <c r="I575" i="8" s="1"/>
  <c r="J575" i="8" s="1"/>
  <c r="I574" i="8"/>
  <c r="J574" i="8" s="1"/>
  <c r="H574" i="8"/>
  <c r="J573" i="8"/>
  <c r="I573" i="8"/>
  <c r="H573" i="8"/>
  <c r="H572" i="8"/>
  <c r="I572" i="8" s="1"/>
  <c r="J572" i="8" s="1"/>
  <c r="H571" i="8"/>
  <c r="I571" i="8" s="1"/>
  <c r="J571" i="8" s="1"/>
  <c r="J570" i="8"/>
  <c r="I570" i="8"/>
  <c r="H570" i="8"/>
  <c r="H569" i="8"/>
  <c r="I569" i="8" s="1"/>
  <c r="J569" i="8" s="1"/>
  <c r="H568" i="8"/>
  <c r="I568" i="8" s="1"/>
  <c r="J568" i="8" s="1"/>
  <c r="I567" i="8"/>
  <c r="J567" i="8" s="1"/>
  <c r="H567" i="8"/>
  <c r="I566" i="8"/>
  <c r="J566" i="8" s="1"/>
  <c r="H566" i="8"/>
  <c r="I565" i="8"/>
  <c r="J565" i="8" s="1"/>
  <c r="H565" i="8"/>
  <c r="I564" i="8"/>
  <c r="J564" i="8" s="1"/>
  <c r="H564" i="8"/>
  <c r="H563" i="8"/>
  <c r="I563" i="8" s="1"/>
  <c r="J563" i="8" s="1"/>
  <c r="J562" i="8"/>
  <c r="H562" i="8"/>
  <c r="I562" i="8" s="1"/>
  <c r="I561" i="8"/>
  <c r="J561" i="8" s="1"/>
  <c r="H561" i="8"/>
  <c r="H560" i="8"/>
  <c r="I560" i="8" s="1"/>
  <c r="J560" i="8" s="1"/>
  <c r="H559" i="8"/>
  <c r="I559" i="8" s="1"/>
  <c r="J559" i="8" s="1"/>
  <c r="J558" i="8"/>
  <c r="I558" i="8"/>
  <c r="H558" i="8"/>
  <c r="I557" i="8"/>
  <c r="J557" i="8" s="1"/>
  <c r="H557" i="8"/>
  <c r="J556" i="8"/>
  <c r="H556" i="8"/>
  <c r="I556" i="8" s="1"/>
  <c r="H555" i="8"/>
  <c r="I555" i="8" s="1"/>
  <c r="J555" i="8" s="1"/>
  <c r="J554" i="8"/>
  <c r="I554" i="8"/>
  <c r="H554" i="8"/>
  <c r="H553" i="8"/>
  <c r="I553" i="8" s="1"/>
  <c r="J553" i="8" s="1"/>
  <c r="I552" i="8"/>
  <c r="J552" i="8" s="1"/>
  <c r="H552" i="8"/>
  <c r="I551" i="8"/>
  <c r="J551" i="8" s="1"/>
  <c r="H551" i="8"/>
  <c r="J550" i="8"/>
  <c r="I550" i="8"/>
  <c r="H550" i="8"/>
  <c r="I549" i="8"/>
  <c r="J549" i="8" s="1"/>
  <c r="H549" i="8"/>
  <c r="H548" i="8"/>
  <c r="I548" i="8" s="1"/>
  <c r="J548" i="8" s="1"/>
  <c r="H547" i="8"/>
  <c r="I547" i="8" s="1"/>
  <c r="J547" i="8" s="1"/>
  <c r="H546" i="8"/>
  <c r="I546" i="8" s="1"/>
  <c r="J546" i="8" s="1"/>
  <c r="I545" i="8"/>
  <c r="J545" i="8" s="1"/>
  <c r="H545" i="8"/>
  <c r="H544" i="8"/>
  <c r="I544" i="8" s="1"/>
  <c r="J544" i="8" s="1"/>
  <c r="H543" i="8"/>
  <c r="I543" i="8" s="1"/>
  <c r="J543" i="8" s="1"/>
  <c r="I542" i="8"/>
  <c r="J542" i="8" s="1"/>
  <c r="H542" i="8"/>
  <c r="J541" i="8"/>
  <c r="I541" i="8"/>
  <c r="H541" i="8"/>
  <c r="H540" i="8"/>
  <c r="I540" i="8" s="1"/>
  <c r="J540" i="8" s="1"/>
  <c r="H539" i="8"/>
  <c r="I539" i="8" s="1"/>
  <c r="J539" i="8" s="1"/>
  <c r="J538" i="8"/>
  <c r="I538" i="8"/>
  <c r="H538" i="8"/>
  <c r="H537" i="8"/>
  <c r="I537" i="8" s="1"/>
  <c r="J537" i="8" s="1"/>
  <c r="I536" i="8"/>
  <c r="J536" i="8" s="1"/>
  <c r="H536" i="8"/>
  <c r="I535" i="8"/>
  <c r="J535" i="8" s="1"/>
  <c r="H535" i="8"/>
  <c r="J534" i="8"/>
  <c r="I534" i="8"/>
  <c r="H534" i="8"/>
  <c r="I533" i="8"/>
  <c r="J533" i="8" s="1"/>
  <c r="H533" i="8"/>
  <c r="I532" i="8"/>
  <c r="J532" i="8" s="1"/>
  <c r="H532" i="8"/>
  <c r="J531" i="8"/>
  <c r="H531" i="8"/>
  <c r="I531" i="8" s="1"/>
  <c r="J530" i="8"/>
  <c r="H530" i="8"/>
  <c r="I530" i="8" s="1"/>
  <c r="H529" i="8"/>
  <c r="I529" i="8" s="1"/>
  <c r="J529" i="8" s="1"/>
  <c r="H528" i="8"/>
  <c r="I528" i="8" s="1"/>
  <c r="J528" i="8" s="1"/>
  <c r="H527" i="8"/>
  <c r="I527" i="8" s="1"/>
  <c r="J527" i="8" s="1"/>
  <c r="J526" i="8"/>
  <c r="I526" i="8"/>
  <c r="H526" i="8"/>
  <c r="H524" i="8"/>
  <c r="I524" i="8" s="1"/>
  <c r="H523" i="8" s="1"/>
  <c r="I523" i="8" s="1"/>
  <c r="J523" i="8" s="1"/>
  <c r="J522" i="8"/>
  <c r="I522" i="8"/>
  <c r="H522" i="8"/>
  <c r="I521" i="8"/>
  <c r="J521" i="8" s="1"/>
  <c r="H521" i="8"/>
  <c r="H520" i="8"/>
  <c r="I520" i="8" s="1"/>
  <c r="J520" i="8" s="1"/>
  <c r="I519" i="8"/>
  <c r="J519" i="8" s="1"/>
  <c r="H519" i="8"/>
  <c r="I518" i="8"/>
  <c r="J518" i="8" s="1"/>
  <c r="H518" i="8"/>
  <c r="I517" i="8"/>
  <c r="J517" i="8" s="1"/>
  <c r="H517" i="8"/>
  <c r="H516" i="8"/>
  <c r="I516" i="8" s="1"/>
  <c r="J516" i="8" s="1"/>
  <c r="J515" i="8"/>
  <c r="H515" i="8"/>
  <c r="I515" i="8" s="1"/>
  <c r="H514" i="8"/>
  <c r="I514" i="8" s="1"/>
  <c r="J514" i="8" s="1"/>
  <c r="I513" i="8"/>
  <c r="J513" i="8" s="1"/>
  <c r="H513" i="8"/>
  <c r="H512" i="8"/>
  <c r="I512" i="8" s="1"/>
  <c r="J512" i="8" s="1"/>
  <c r="H511" i="8"/>
  <c r="I511" i="8" s="1"/>
  <c r="J511" i="8" s="1"/>
  <c r="J510" i="8"/>
  <c r="I510" i="8"/>
  <c r="H510" i="8"/>
  <c r="J509" i="8"/>
  <c r="H509" i="8"/>
  <c r="I509" i="8" s="1"/>
  <c r="H508" i="8"/>
  <c r="I508" i="8" s="1"/>
  <c r="J508" i="8" s="1"/>
  <c r="J507" i="8"/>
  <c r="H507" i="8"/>
  <c r="I507" i="8" s="1"/>
  <c r="J506" i="8"/>
  <c r="I506" i="8"/>
  <c r="H506" i="8"/>
  <c r="J505" i="8"/>
  <c r="I505" i="8"/>
  <c r="H505" i="8"/>
  <c r="I504" i="8"/>
  <c r="J504" i="8" s="1"/>
  <c r="H504" i="8"/>
  <c r="I503" i="8"/>
  <c r="J503" i="8" s="1"/>
  <c r="H503" i="8"/>
  <c r="J502" i="8"/>
  <c r="I502" i="8"/>
  <c r="H502" i="8"/>
  <c r="I501" i="8"/>
  <c r="J501" i="8" s="1"/>
  <c r="H501" i="8"/>
  <c r="H500" i="8"/>
  <c r="I500" i="8" s="1"/>
  <c r="J500" i="8" s="1"/>
  <c r="H499" i="8"/>
  <c r="I499" i="8" s="1"/>
  <c r="J499" i="8" s="1"/>
  <c r="I498" i="8"/>
  <c r="J498" i="8" s="1"/>
  <c r="H498" i="8"/>
  <c r="H497" i="8"/>
  <c r="I497" i="8" s="1"/>
  <c r="J497" i="8" s="1"/>
  <c r="H496" i="8"/>
  <c r="I496" i="8" s="1"/>
  <c r="J496" i="8" s="1"/>
  <c r="H495" i="8"/>
  <c r="I495" i="8" s="1"/>
  <c r="J495" i="8" s="1"/>
  <c r="J494" i="8"/>
  <c r="I494" i="8"/>
  <c r="H494" i="8"/>
  <c r="J493" i="8"/>
  <c r="I493" i="8"/>
  <c r="H493" i="8"/>
  <c r="H491" i="8"/>
  <c r="I491" i="8" s="1"/>
  <c r="J491" i="8" s="1"/>
  <c r="J490" i="8"/>
  <c r="I490" i="8"/>
  <c r="H490" i="8"/>
  <c r="I489" i="8"/>
  <c r="J489" i="8" s="1"/>
  <c r="H489" i="8"/>
  <c r="I488" i="8"/>
  <c r="J488" i="8" s="1"/>
  <c r="H488" i="8"/>
  <c r="J487" i="8"/>
  <c r="I487" i="8"/>
  <c r="H487" i="8"/>
  <c r="I486" i="8"/>
  <c r="J486" i="8" s="1"/>
  <c r="H486" i="8"/>
  <c r="I485" i="8"/>
  <c r="J485" i="8" s="1"/>
  <c r="H485" i="8"/>
  <c r="I484" i="8"/>
  <c r="J484" i="8" s="1"/>
  <c r="H484" i="8"/>
  <c r="H483" i="8"/>
  <c r="I483" i="8" s="1"/>
  <c r="J483" i="8" s="1"/>
  <c r="H482" i="8"/>
  <c r="I482" i="8" s="1"/>
  <c r="J482" i="8" s="1"/>
  <c r="H481" i="8"/>
  <c r="I481" i="8" s="1"/>
  <c r="J481" i="8" s="1"/>
  <c r="H480" i="8"/>
  <c r="I480" i="8" s="1"/>
  <c r="J480" i="8" s="1"/>
  <c r="H479" i="8"/>
  <c r="I479" i="8" s="1"/>
  <c r="J479" i="8" s="1"/>
  <c r="I478" i="8"/>
  <c r="J478" i="8" s="1"/>
  <c r="H478" i="8"/>
  <c r="H477" i="8"/>
  <c r="I477" i="8" s="1"/>
  <c r="J477" i="8" s="1"/>
  <c r="J476" i="8"/>
  <c r="H476" i="8"/>
  <c r="I476" i="8" s="1"/>
  <c r="H475" i="8"/>
  <c r="I475" i="8" s="1"/>
  <c r="J475" i="8" s="1"/>
  <c r="J474" i="8"/>
  <c r="I474" i="8"/>
  <c r="H474" i="8"/>
  <c r="I473" i="8"/>
  <c r="J473" i="8" s="1"/>
  <c r="H473" i="8"/>
  <c r="H472" i="8"/>
  <c r="I472" i="8" s="1"/>
  <c r="J472" i="8" s="1"/>
  <c r="J471" i="8"/>
  <c r="I471" i="8"/>
  <c r="H471" i="8"/>
  <c r="J470" i="8"/>
  <c r="I470" i="8"/>
  <c r="H470" i="8"/>
  <c r="I469" i="8"/>
  <c r="J469" i="8" s="1"/>
  <c r="H469" i="8"/>
  <c r="H468" i="8"/>
  <c r="I468" i="8" s="1"/>
  <c r="J468" i="8" s="1"/>
  <c r="H467" i="8"/>
  <c r="I467" i="8" s="1"/>
  <c r="J467" i="8" s="1"/>
  <c r="J466" i="8"/>
  <c r="I466" i="8"/>
  <c r="H466" i="8"/>
  <c r="I465" i="8"/>
  <c r="H465" i="8"/>
  <c r="H464" i="8"/>
  <c r="I464" i="8" s="1"/>
  <c r="J464" i="8" s="1"/>
  <c r="H463" i="8"/>
  <c r="I463" i="8" s="1"/>
  <c r="J463" i="8" s="1"/>
  <c r="J462" i="8"/>
  <c r="I462" i="8"/>
  <c r="H462" i="8"/>
  <c r="I461" i="8"/>
  <c r="J461" i="8" s="1"/>
  <c r="H461" i="8"/>
  <c r="J460" i="8"/>
  <c r="H460" i="8"/>
  <c r="I460" i="8" s="1"/>
  <c r="H459" i="8"/>
  <c r="I459" i="8" s="1"/>
  <c r="J459" i="8" s="1"/>
  <c r="J458" i="8"/>
  <c r="I458" i="8"/>
  <c r="H458" i="8"/>
  <c r="I456" i="8"/>
  <c r="J456" i="8" s="1"/>
  <c r="H456" i="8"/>
  <c r="I455" i="8"/>
  <c r="J455" i="8" s="1"/>
  <c r="H455" i="8"/>
  <c r="I454" i="8"/>
  <c r="J454" i="8" s="1"/>
  <c r="H454" i="8"/>
  <c r="I453" i="8"/>
  <c r="J453" i="8" s="1"/>
  <c r="H453" i="8"/>
  <c r="I452" i="8"/>
  <c r="J452" i="8" s="1"/>
  <c r="H452" i="8"/>
  <c r="H451" i="8"/>
  <c r="I451" i="8" s="1"/>
  <c r="J451" i="8" s="1"/>
  <c r="H450" i="8"/>
  <c r="I450" i="8" s="1"/>
  <c r="J450" i="8" s="1"/>
  <c r="I449" i="8"/>
  <c r="J449" i="8" s="1"/>
  <c r="H449" i="8"/>
  <c r="H448" i="8"/>
  <c r="I448" i="8" s="1"/>
  <c r="J448" i="8" s="1"/>
  <c r="H447" i="8"/>
  <c r="I447" i="8" s="1"/>
  <c r="J447" i="8" s="1"/>
  <c r="I446" i="8"/>
  <c r="J446" i="8" s="1"/>
  <c r="H446" i="8"/>
  <c r="I445" i="8"/>
  <c r="J445" i="8" s="1"/>
  <c r="H445" i="8"/>
  <c r="H444" i="8"/>
  <c r="I444" i="8" s="1"/>
  <c r="J444" i="8" s="1"/>
  <c r="H443" i="8"/>
  <c r="I443" i="8" s="1"/>
  <c r="J443" i="8" s="1"/>
  <c r="J442" i="8"/>
  <c r="I442" i="8"/>
  <c r="H442" i="8"/>
  <c r="H441" i="8"/>
  <c r="I441" i="8" s="1"/>
  <c r="J441" i="8" s="1"/>
  <c r="H440" i="8"/>
  <c r="I440" i="8" s="1"/>
  <c r="J440" i="8" s="1"/>
  <c r="I439" i="8"/>
  <c r="J439" i="8" s="1"/>
  <c r="H439" i="8"/>
  <c r="J438" i="8"/>
  <c r="I438" i="8"/>
  <c r="H438" i="8"/>
  <c r="I437" i="8"/>
  <c r="J437" i="8" s="1"/>
  <c r="H437" i="8"/>
  <c r="I436" i="8"/>
  <c r="J436" i="8" s="1"/>
  <c r="H436" i="8"/>
  <c r="J435" i="8"/>
  <c r="H435" i="8"/>
  <c r="I435" i="8" s="1"/>
  <c r="I434" i="8"/>
  <c r="J434" i="8" s="1"/>
  <c r="H434" i="8"/>
  <c r="I433" i="8"/>
  <c r="J433" i="8" s="1"/>
  <c r="H433" i="8"/>
  <c r="H432" i="8"/>
  <c r="I432" i="8" s="1"/>
  <c r="J432" i="8" s="1"/>
  <c r="H431" i="8"/>
  <c r="I431" i="8" s="1"/>
  <c r="J431" i="8" s="1"/>
  <c r="J430" i="8"/>
  <c r="I430" i="8"/>
  <c r="H430" i="8"/>
  <c r="H429" i="8"/>
  <c r="I429" i="8" s="1"/>
  <c r="J429" i="8" s="1"/>
  <c r="J428" i="8"/>
  <c r="H428" i="8"/>
  <c r="I428" i="8" s="1"/>
  <c r="H427" i="8"/>
  <c r="I427" i="8" s="1"/>
  <c r="J427" i="8" s="1"/>
  <c r="J426" i="8"/>
  <c r="I426" i="8"/>
  <c r="H426" i="8"/>
  <c r="I425" i="8"/>
  <c r="J425" i="8" s="1"/>
  <c r="H425" i="8"/>
  <c r="I424" i="8"/>
  <c r="J424" i="8" s="1"/>
  <c r="H424" i="8"/>
  <c r="I423" i="8"/>
  <c r="J423" i="8" s="1"/>
  <c r="H423" i="8"/>
  <c r="I422" i="8"/>
  <c r="H422" i="8"/>
  <c r="H420" i="8"/>
  <c r="I420" i="8" s="1"/>
  <c r="J420" i="8" s="1"/>
  <c r="H419" i="8"/>
  <c r="I419" i="8" s="1"/>
  <c r="J419" i="8" s="1"/>
  <c r="H418" i="8"/>
  <c r="I418" i="8" s="1"/>
  <c r="J418" i="8" s="1"/>
  <c r="I417" i="8"/>
  <c r="J417" i="8" s="1"/>
  <c r="H417" i="8"/>
  <c r="H416" i="8"/>
  <c r="I416" i="8" s="1"/>
  <c r="J416" i="8" s="1"/>
  <c r="H415" i="8"/>
  <c r="I415" i="8" s="1"/>
  <c r="J415" i="8" s="1"/>
  <c r="J414" i="8"/>
  <c r="I414" i="8"/>
  <c r="H414" i="8"/>
  <c r="H413" i="8"/>
  <c r="I413" i="8" s="1"/>
  <c r="J413" i="8" s="1"/>
  <c r="J412" i="8"/>
  <c r="H412" i="8"/>
  <c r="I412" i="8" s="1"/>
  <c r="J411" i="8"/>
  <c r="H411" i="8"/>
  <c r="I411" i="8" s="1"/>
  <c r="J410" i="8"/>
  <c r="I410" i="8"/>
  <c r="H410" i="8"/>
  <c r="H409" i="8"/>
  <c r="I409" i="8" s="1"/>
  <c r="J409" i="8" s="1"/>
  <c r="I408" i="8"/>
  <c r="J408" i="8" s="1"/>
  <c r="H408" i="8"/>
  <c r="J407" i="8"/>
  <c r="I407" i="8"/>
  <c r="H407" i="8"/>
  <c r="I406" i="8"/>
  <c r="J406" i="8" s="1"/>
  <c r="H406" i="8"/>
  <c r="I405" i="8"/>
  <c r="J405" i="8" s="1"/>
  <c r="H405" i="8"/>
  <c r="H404" i="8"/>
  <c r="I404" i="8" s="1"/>
  <c r="J404" i="8" s="1"/>
  <c r="J403" i="8"/>
  <c r="H403" i="8"/>
  <c r="I403" i="8" s="1"/>
  <c r="H402" i="8"/>
  <c r="I402" i="8" s="1"/>
  <c r="J402" i="8" s="1"/>
  <c r="H401" i="8"/>
  <c r="I401" i="8" s="1"/>
  <c r="J401" i="8" s="1"/>
  <c r="H400" i="8"/>
  <c r="I400" i="8" s="1"/>
  <c r="J400" i="8" s="1"/>
  <c r="H399" i="8"/>
  <c r="I399" i="8" s="1"/>
  <c r="J399" i="8" s="1"/>
  <c r="I398" i="8"/>
  <c r="J398" i="8" s="1"/>
  <c r="H398" i="8"/>
  <c r="H397" i="8"/>
  <c r="I397" i="8" s="1"/>
  <c r="J397" i="8" s="1"/>
  <c r="J396" i="8"/>
  <c r="H396" i="8"/>
  <c r="I396" i="8" s="1"/>
  <c r="H395" i="8"/>
  <c r="I395" i="8" s="1"/>
  <c r="J395" i="8" s="1"/>
  <c r="J394" i="8"/>
  <c r="I394" i="8"/>
  <c r="H394" i="8"/>
  <c r="J393" i="8"/>
  <c r="I393" i="8"/>
  <c r="H393" i="8"/>
  <c r="H392" i="8"/>
  <c r="I392" i="8" s="1"/>
  <c r="J392" i="8" s="1"/>
  <c r="I391" i="8"/>
  <c r="J391" i="8" s="1"/>
  <c r="H391" i="8"/>
  <c r="J390" i="8"/>
  <c r="I390" i="8"/>
  <c r="H390" i="8"/>
  <c r="I389" i="8"/>
  <c r="J389" i="8" s="1"/>
  <c r="H389" i="8"/>
  <c r="H388" i="8"/>
  <c r="I388" i="8" s="1"/>
  <c r="J388" i="8" s="1"/>
  <c r="H387" i="8"/>
  <c r="I387" i="8" s="1"/>
  <c r="J387" i="8" s="1"/>
  <c r="H386" i="8"/>
  <c r="I386" i="8" s="1"/>
  <c r="J386" i="8" s="1"/>
  <c r="I385" i="8"/>
  <c r="J385" i="8" s="1"/>
  <c r="H385" i="8"/>
  <c r="H384" i="8"/>
  <c r="I384" i="8" s="1"/>
  <c r="J384" i="8" s="1"/>
  <c r="H383" i="8"/>
  <c r="I383" i="8" s="1"/>
  <c r="H381" i="8"/>
  <c r="I381" i="8" s="1"/>
  <c r="J381" i="8" s="1"/>
  <c r="J380" i="8"/>
  <c r="H380" i="8"/>
  <c r="I380" i="8" s="1"/>
  <c r="J379" i="8"/>
  <c r="H379" i="8"/>
  <c r="I379" i="8" s="1"/>
  <c r="J378" i="8"/>
  <c r="I378" i="8"/>
  <c r="H378" i="8"/>
  <c r="J377" i="8"/>
  <c r="H377" i="8"/>
  <c r="I377" i="8" s="1"/>
  <c r="H376" i="8"/>
  <c r="I376" i="8" s="1"/>
  <c r="J376" i="8" s="1"/>
  <c r="J375" i="8"/>
  <c r="I375" i="8"/>
  <c r="H375" i="8"/>
  <c r="I374" i="8"/>
  <c r="J374" i="8" s="1"/>
  <c r="H374" i="8"/>
  <c r="I373" i="8"/>
  <c r="J373" i="8" s="1"/>
  <c r="H373" i="8"/>
  <c r="I372" i="8"/>
  <c r="J372" i="8" s="1"/>
  <c r="H372" i="8"/>
  <c r="H371" i="8"/>
  <c r="I371" i="8" s="1"/>
  <c r="J371" i="8" s="1"/>
  <c r="I370" i="8"/>
  <c r="J370" i="8" s="1"/>
  <c r="H370" i="8"/>
  <c r="I369" i="8"/>
  <c r="J369" i="8" s="1"/>
  <c r="H369" i="8"/>
  <c r="H368" i="8"/>
  <c r="I368" i="8" s="1"/>
  <c r="J368" i="8" s="1"/>
  <c r="H367" i="8"/>
  <c r="I367" i="8" s="1"/>
  <c r="J367" i="8" s="1"/>
  <c r="I366" i="8"/>
  <c r="J366" i="8" s="1"/>
  <c r="H366" i="8"/>
  <c r="J365" i="8"/>
  <c r="I365" i="8"/>
  <c r="H365" i="8"/>
  <c r="H364" i="8"/>
  <c r="I364" i="8" s="1"/>
  <c r="J364" i="8" s="1"/>
  <c r="J363" i="8"/>
  <c r="H363" i="8"/>
  <c r="I363" i="8" s="1"/>
  <c r="J362" i="8"/>
  <c r="I362" i="8"/>
  <c r="H362" i="8"/>
  <c r="J361" i="8"/>
  <c r="I361" i="8"/>
  <c r="H361" i="8"/>
  <c r="I360" i="8"/>
  <c r="J360" i="8" s="1"/>
  <c r="H360" i="8"/>
  <c r="I359" i="8"/>
  <c r="J359" i="8" s="1"/>
  <c r="H359" i="8"/>
  <c r="J358" i="8"/>
  <c r="I358" i="8"/>
  <c r="H358" i="8"/>
  <c r="I357" i="8"/>
  <c r="J357" i="8" s="1"/>
  <c r="H357" i="8"/>
  <c r="I356" i="8"/>
  <c r="J356" i="8" s="1"/>
  <c r="H356" i="8"/>
  <c r="H355" i="8"/>
  <c r="I355" i="8" s="1"/>
  <c r="J355" i="8" s="1"/>
  <c r="H354" i="8"/>
  <c r="I354" i="8" s="1"/>
  <c r="J354" i="8" s="1"/>
  <c r="H353" i="8"/>
  <c r="I353" i="8" s="1"/>
  <c r="J353" i="8" s="1"/>
  <c r="H352" i="8"/>
  <c r="I352" i="8" s="1"/>
  <c r="J352" i="8" s="1"/>
  <c r="H351" i="8"/>
  <c r="I351" i="8" s="1"/>
  <c r="J351" i="8" s="1"/>
  <c r="J350" i="8"/>
  <c r="I350" i="8"/>
  <c r="H350" i="8"/>
  <c r="J349" i="8"/>
  <c r="H349" i="8"/>
  <c r="I349" i="8" s="1"/>
  <c r="H348" i="8"/>
  <c r="I348" i="8" s="1"/>
  <c r="J348" i="8" s="1"/>
  <c r="J347" i="8"/>
  <c r="H347" i="8"/>
  <c r="I347" i="8" s="1"/>
  <c r="J346" i="8"/>
  <c r="I346" i="8"/>
  <c r="H346" i="8"/>
  <c r="H345" i="8"/>
  <c r="I345" i="8" s="1"/>
  <c r="J345" i="8" s="1"/>
  <c r="I344" i="8"/>
  <c r="J344" i="8" s="1"/>
  <c r="H344" i="8"/>
  <c r="I343" i="8"/>
  <c r="J343" i="8" s="1"/>
  <c r="H343" i="8"/>
  <c r="J342" i="8"/>
  <c r="I342" i="8"/>
  <c r="H342" i="8"/>
  <c r="I341" i="8"/>
  <c r="J341" i="8" s="1"/>
  <c r="H341" i="8"/>
  <c r="H340" i="8"/>
  <c r="I340" i="8" s="1"/>
  <c r="J340" i="8" s="1"/>
  <c r="H339" i="8"/>
  <c r="I339" i="8" s="1"/>
  <c r="J339" i="8" s="1"/>
  <c r="J338" i="8"/>
  <c r="I338" i="8"/>
  <c r="H338" i="8"/>
  <c r="H337" i="8"/>
  <c r="I337" i="8" s="1"/>
  <c r="J337" i="8" s="1"/>
  <c r="H336" i="8"/>
  <c r="I336" i="8" s="1"/>
  <c r="J336" i="8" s="1"/>
  <c r="H335" i="8"/>
  <c r="I335" i="8" s="1"/>
  <c r="J335" i="8" s="1"/>
  <c r="J334" i="8"/>
  <c r="I334" i="8"/>
  <c r="H334" i="8"/>
  <c r="J333" i="8"/>
  <c r="I333" i="8"/>
  <c r="H333" i="8"/>
  <c r="H332" i="8"/>
  <c r="I332" i="8" s="1"/>
  <c r="J332" i="8" s="1"/>
  <c r="H331" i="8"/>
  <c r="I331" i="8" s="1"/>
  <c r="J331" i="8" s="1"/>
  <c r="J330" i="8"/>
  <c r="I330" i="8"/>
  <c r="H330" i="8"/>
  <c r="I329" i="8"/>
  <c r="J329" i="8" s="1"/>
  <c r="H329" i="8"/>
  <c r="I328" i="8"/>
  <c r="J328" i="8" s="1"/>
  <c r="H328" i="8"/>
  <c r="J327" i="8"/>
  <c r="I327" i="8"/>
  <c r="H327" i="8"/>
  <c r="I326" i="8"/>
  <c r="H326" i="8"/>
  <c r="J323" i="8"/>
  <c r="H323" i="8"/>
  <c r="I323" i="8" s="1"/>
  <c r="J322" i="8"/>
  <c r="I322" i="8"/>
  <c r="H322" i="8"/>
  <c r="I321" i="8"/>
  <c r="J321" i="8" s="1"/>
  <c r="H321" i="8"/>
  <c r="H320" i="8"/>
  <c r="I320" i="8" s="1"/>
  <c r="J320" i="8" s="1"/>
  <c r="H319" i="8"/>
  <c r="I319" i="8" s="1"/>
  <c r="J319" i="8" s="1"/>
  <c r="J318" i="8"/>
  <c r="I318" i="8"/>
  <c r="H318" i="8"/>
  <c r="H317" i="8"/>
  <c r="I317" i="8" s="1"/>
  <c r="J317" i="8" s="1"/>
  <c r="J316" i="8"/>
  <c r="H316" i="8"/>
  <c r="I316" i="8" s="1"/>
  <c r="H315" i="8"/>
  <c r="I315" i="8" s="1"/>
  <c r="I313" i="8"/>
  <c r="J313" i="8" s="1"/>
  <c r="H313" i="8"/>
  <c r="H312" i="8"/>
  <c r="I312" i="8" s="1"/>
  <c r="J312" i="8" s="1"/>
  <c r="H311" i="8"/>
  <c r="I311" i="8" s="1"/>
  <c r="J311" i="8" s="1"/>
  <c r="J310" i="8"/>
  <c r="I310" i="8"/>
  <c r="H310" i="8"/>
  <c r="I309" i="8"/>
  <c r="J309" i="8" s="1"/>
  <c r="H309" i="8"/>
  <c r="H308" i="8"/>
  <c r="I308" i="8" s="1"/>
  <c r="J308" i="8" s="1"/>
  <c r="J307" i="8"/>
  <c r="H307" i="8"/>
  <c r="I307" i="8" s="1"/>
  <c r="H306" i="8"/>
  <c r="I306" i="8" s="1"/>
  <c r="J306" i="8" s="1"/>
  <c r="J305" i="8"/>
  <c r="I305" i="8"/>
  <c r="H305" i="8"/>
  <c r="H304" i="8"/>
  <c r="I304" i="8" s="1"/>
  <c r="J304" i="8" s="1"/>
  <c r="H303" i="8"/>
  <c r="I303" i="8" s="1"/>
  <c r="J303" i="8" s="1"/>
  <c r="J302" i="8"/>
  <c r="I302" i="8"/>
  <c r="H302" i="8"/>
  <c r="H301" i="8"/>
  <c r="I301" i="8" s="1"/>
  <c r="J301" i="8" s="1"/>
  <c r="J300" i="8"/>
  <c r="H300" i="8"/>
  <c r="I300" i="8" s="1"/>
  <c r="H299" i="8"/>
  <c r="I299" i="8" s="1"/>
  <c r="J299" i="8" s="1"/>
  <c r="J298" i="8"/>
  <c r="I298" i="8"/>
  <c r="H298" i="8"/>
  <c r="H297" i="8"/>
  <c r="I297" i="8" s="1"/>
  <c r="J297" i="8" s="1"/>
  <c r="H296" i="8"/>
  <c r="I296" i="8" s="1"/>
  <c r="J296" i="8" s="1"/>
  <c r="H295" i="8"/>
  <c r="I295" i="8" s="1"/>
  <c r="J294" i="8"/>
  <c r="I294" i="8"/>
  <c r="H294" i="8"/>
  <c r="I293" i="8"/>
  <c r="J293" i="8" s="1"/>
  <c r="H293" i="8"/>
  <c r="I292" i="8"/>
  <c r="J292" i="8" s="1"/>
  <c r="H292" i="8"/>
  <c r="H291" i="8"/>
  <c r="I291" i="8" s="1"/>
  <c r="J291" i="8" s="1"/>
  <c r="I290" i="8"/>
  <c r="J290" i="8" s="1"/>
  <c r="H290" i="8"/>
  <c r="J289" i="8"/>
  <c r="I289" i="8"/>
  <c r="H289" i="8"/>
  <c r="H288" i="8"/>
  <c r="I288" i="8" s="1"/>
  <c r="J288" i="8" s="1"/>
  <c r="I286" i="8"/>
  <c r="J286" i="8" s="1"/>
  <c r="H286" i="8"/>
  <c r="J285" i="8"/>
  <c r="I285" i="8"/>
  <c r="H285" i="8"/>
  <c r="H284" i="8"/>
  <c r="I284" i="8" s="1"/>
  <c r="J284" i="8" s="1"/>
  <c r="H283" i="8"/>
  <c r="I283" i="8" s="1"/>
  <c r="J283" i="8" s="1"/>
  <c r="J282" i="8"/>
  <c r="I282" i="8"/>
  <c r="H282" i="8"/>
  <c r="I281" i="8"/>
  <c r="J281" i="8" s="1"/>
  <c r="H281" i="8"/>
  <c r="I280" i="8"/>
  <c r="J280" i="8" s="1"/>
  <c r="H280" i="8"/>
  <c r="J279" i="8"/>
  <c r="I279" i="8"/>
  <c r="H279" i="8"/>
  <c r="I277" i="8"/>
  <c r="J277" i="8" s="1"/>
  <c r="H277" i="8"/>
  <c r="H276" i="8"/>
  <c r="I276" i="8" s="1"/>
  <c r="J276" i="8" s="1"/>
  <c r="J275" i="8"/>
  <c r="H275" i="8"/>
  <c r="I275" i="8" s="1"/>
  <c r="I274" i="8"/>
  <c r="J274" i="8" s="1"/>
  <c r="H274" i="8"/>
  <c r="H273" i="8"/>
  <c r="I273" i="8" s="1"/>
  <c r="J273" i="8" s="1"/>
  <c r="H272" i="8"/>
  <c r="I272" i="8" s="1"/>
  <c r="J272" i="8" s="1"/>
  <c r="H271" i="8"/>
  <c r="I271" i="8" s="1"/>
  <c r="J271" i="8" s="1"/>
  <c r="I270" i="8"/>
  <c r="J270" i="8" s="1"/>
  <c r="H270" i="8"/>
  <c r="I269" i="8"/>
  <c r="J269" i="8" s="1"/>
  <c r="H269" i="8"/>
  <c r="H268" i="8"/>
  <c r="I268" i="8" s="1"/>
  <c r="J268" i="8" s="1"/>
  <c r="J267" i="8"/>
  <c r="H267" i="8"/>
  <c r="I267" i="8" s="1"/>
  <c r="J266" i="8"/>
  <c r="I266" i="8"/>
  <c r="H266" i="8"/>
  <c r="J265" i="8"/>
  <c r="I265" i="8"/>
  <c r="H265" i="8"/>
  <c r="H264" i="8"/>
  <c r="I264" i="8" s="1"/>
  <c r="J264" i="8" s="1"/>
  <c r="J263" i="8"/>
  <c r="I263" i="8"/>
  <c r="H263" i="8"/>
  <c r="J262" i="8"/>
  <c r="I262" i="8"/>
  <c r="H262" i="8"/>
  <c r="I261" i="8"/>
  <c r="J261" i="8" s="1"/>
  <c r="H261" i="8"/>
  <c r="I260" i="8"/>
  <c r="J260" i="8" s="1"/>
  <c r="H260" i="8"/>
  <c r="H258" i="8"/>
  <c r="I258" i="8" s="1"/>
  <c r="J258" i="8" s="1"/>
  <c r="H257" i="8"/>
  <c r="I257" i="8" s="1"/>
  <c r="J257" i="8" s="1"/>
  <c r="H256" i="8"/>
  <c r="I256" i="8" s="1"/>
  <c r="J256" i="8" s="1"/>
  <c r="H255" i="8"/>
  <c r="I255" i="8" s="1"/>
  <c r="J255" i="8" s="1"/>
  <c r="I254" i="8"/>
  <c r="J254" i="8" s="1"/>
  <c r="H254" i="8"/>
  <c r="I253" i="8"/>
  <c r="J253" i="8" s="1"/>
  <c r="H253" i="8"/>
  <c r="I252" i="8"/>
  <c r="J252" i="8" s="1"/>
  <c r="H252" i="8"/>
  <c r="H251" i="8"/>
  <c r="I251" i="8" s="1"/>
  <c r="J251" i="8" s="1"/>
  <c r="J250" i="8"/>
  <c r="I250" i="8"/>
  <c r="H250" i="8"/>
  <c r="J249" i="8"/>
  <c r="I249" i="8"/>
  <c r="H249" i="8"/>
  <c r="I248" i="8"/>
  <c r="J248" i="8" s="1"/>
  <c r="H248" i="8"/>
  <c r="I247" i="8"/>
  <c r="J247" i="8" s="1"/>
  <c r="H247" i="8"/>
  <c r="I246" i="8"/>
  <c r="J246" i="8" s="1"/>
  <c r="H246" i="8"/>
  <c r="I245" i="8"/>
  <c r="J245" i="8" s="1"/>
  <c r="H245" i="8"/>
  <c r="I244" i="8"/>
  <c r="J244" i="8" s="1"/>
  <c r="H244" i="8"/>
  <c r="H243" i="8"/>
  <c r="I243" i="8" s="1"/>
  <c r="J243" i="8" s="1"/>
  <c r="H242" i="8"/>
  <c r="I242" i="8" s="1"/>
  <c r="J242" i="8" s="1"/>
  <c r="J241" i="8"/>
  <c r="H241" i="8"/>
  <c r="I241" i="8" s="1"/>
  <c r="H240" i="8"/>
  <c r="I240" i="8" s="1"/>
  <c r="J240" i="8" s="1"/>
  <c r="H239" i="8"/>
  <c r="I239" i="8" s="1"/>
  <c r="J239" i="8" s="1"/>
  <c r="J238" i="8"/>
  <c r="I238" i="8"/>
  <c r="H238" i="8"/>
  <c r="H237" i="8"/>
  <c r="I237" i="8" s="1"/>
  <c r="J237" i="8" s="1"/>
  <c r="J236" i="8"/>
  <c r="I236" i="8"/>
  <c r="H236" i="8"/>
  <c r="J234" i="8"/>
  <c r="I234" i="8"/>
  <c r="H234" i="8"/>
  <c r="H233" i="8"/>
  <c r="I233" i="8" s="1"/>
  <c r="J233" i="8" s="1"/>
  <c r="I232" i="8"/>
  <c r="J232" i="8" s="1"/>
  <c r="H232" i="8"/>
  <c r="I231" i="8"/>
  <c r="J231" i="8" s="1"/>
  <c r="H231" i="8"/>
  <c r="J230" i="8"/>
  <c r="I230" i="8"/>
  <c r="H230" i="8"/>
  <c r="I229" i="8"/>
  <c r="J229" i="8" s="1"/>
  <c r="H229" i="8"/>
  <c r="I228" i="8"/>
  <c r="J228" i="8" s="1"/>
  <c r="H228" i="8"/>
  <c r="H227" i="8"/>
  <c r="I227" i="8" s="1"/>
  <c r="J227" i="8" s="1"/>
  <c r="H226" i="8"/>
  <c r="I226" i="8" s="1"/>
  <c r="J226" i="8" s="1"/>
  <c r="H225" i="8"/>
  <c r="I225" i="8" s="1"/>
  <c r="J225" i="8" s="1"/>
  <c r="H224" i="8"/>
  <c r="I224" i="8" s="1"/>
  <c r="J224" i="8" s="1"/>
  <c r="H223" i="8"/>
  <c r="I223" i="8" s="1"/>
  <c r="J223" i="8" s="1"/>
  <c r="J222" i="8"/>
  <c r="I222" i="8"/>
  <c r="H222" i="8"/>
  <c r="I221" i="8"/>
  <c r="J221" i="8" s="1"/>
  <c r="H221" i="8"/>
  <c r="I220" i="8"/>
  <c r="J220" i="8" s="1"/>
  <c r="H220" i="8"/>
  <c r="H219" i="8"/>
  <c r="I219" i="8" s="1"/>
  <c r="J219" i="8" s="1"/>
  <c r="J218" i="8"/>
  <c r="I218" i="8"/>
  <c r="H218" i="8"/>
  <c r="H217" i="8"/>
  <c r="I217" i="8" s="1"/>
  <c r="J217" i="8" s="1"/>
  <c r="I216" i="8"/>
  <c r="J216" i="8" s="1"/>
  <c r="H216" i="8"/>
  <c r="I215" i="8"/>
  <c r="J215" i="8" s="1"/>
  <c r="H215" i="8"/>
  <c r="I214" i="8"/>
  <c r="J214" i="8" s="1"/>
  <c r="H214" i="8"/>
  <c r="I213" i="8"/>
  <c r="J213" i="8" s="1"/>
  <c r="H213" i="8"/>
  <c r="I212" i="8"/>
  <c r="J212" i="8" s="1"/>
  <c r="H212" i="8"/>
  <c r="J211" i="8"/>
  <c r="H211" i="8"/>
  <c r="I211" i="8" s="1"/>
  <c r="H210" i="8"/>
  <c r="I210" i="8" s="1"/>
  <c r="J210" i="8" s="1"/>
  <c r="H209" i="8"/>
  <c r="I209" i="8" s="1"/>
  <c r="J209" i="8" s="1"/>
  <c r="H208" i="8"/>
  <c r="I208" i="8" s="1"/>
  <c r="J208" i="8" s="1"/>
  <c r="H207" i="8"/>
  <c r="I207" i="8" s="1"/>
  <c r="J207" i="8" s="1"/>
  <c r="J206" i="8"/>
  <c r="I206" i="8"/>
  <c r="H206" i="8"/>
  <c r="J205" i="8"/>
  <c r="I205" i="8"/>
  <c r="H205" i="8"/>
  <c r="I204" i="8"/>
  <c r="J204" i="8" s="1"/>
  <c r="H204" i="8"/>
  <c r="H203" i="8"/>
  <c r="I203" i="8" s="1"/>
  <c r="J203" i="8" s="1"/>
  <c r="J202" i="8"/>
  <c r="I202" i="8"/>
  <c r="H202" i="8"/>
  <c r="J201" i="8"/>
  <c r="H201" i="8"/>
  <c r="I201" i="8" s="1"/>
  <c r="H200" i="8"/>
  <c r="I200" i="8" s="1"/>
  <c r="J200" i="8" s="1"/>
  <c r="J199" i="8"/>
  <c r="I199" i="8"/>
  <c r="H199" i="8"/>
  <c r="I198" i="8"/>
  <c r="J198" i="8" s="1"/>
  <c r="H198" i="8"/>
  <c r="I197" i="8"/>
  <c r="J197" i="8" s="1"/>
  <c r="H197" i="8"/>
  <c r="I196" i="8"/>
  <c r="J196" i="8" s="1"/>
  <c r="H196" i="8"/>
  <c r="H195" i="8"/>
  <c r="I195" i="8" s="1"/>
  <c r="J195" i="8" s="1"/>
  <c r="I194" i="8"/>
  <c r="J194" i="8" s="1"/>
  <c r="H194" i="8"/>
  <c r="J193" i="8"/>
  <c r="I193" i="8"/>
  <c r="H193" i="8"/>
  <c r="H192" i="8"/>
  <c r="I192" i="8" s="1"/>
  <c r="J192" i="8" s="1"/>
  <c r="I190" i="8"/>
  <c r="J190" i="8" s="1"/>
  <c r="H190" i="8"/>
  <c r="J189" i="8"/>
  <c r="I189" i="8"/>
  <c r="H189" i="8"/>
  <c r="I188" i="8"/>
  <c r="J188" i="8" s="1"/>
  <c r="H188" i="8"/>
  <c r="J187" i="8"/>
  <c r="H187" i="8"/>
  <c r="I187" i="8" s="1"/>
  <c r="J186" i="8"/>
  <c r="I186" i="8"/>
  <c r="H186" i="8"/>
  <c r="I185" i="8"/>
  <c r="J185" i="8" s="1"/>
  <c r="H185" i="8"/>
  <c r="H184" i="8"/>
  <c r="I184" i="8" s="1"/>
  <c r="J184" i="8" s="1"/>
  <c r="J183" i="8"/>
  <c r="I183" i="8"/>
  <c r="H183" i="8"/>
  <c r="I182" i="8"/>
  <c r="J182" i="8" s="1"/>
  <c r="H182" i="8"/>
  <c r="I181" i="8"/>
  <c r="J181" i="8" s="1"/>
  <c r="H181" i="8"/>
  <c r="I180" i="8"/>
  <c r="J180" i="8" s="1"/>
  <c r="H180" i="8"/>
  <c r="J179" i="8"/>
  <c r="H179" i="8"/>
  <c r="I179" i="8" s="1"/>
  <c r="H178" i="8"/>
  <c r="I178" i="8" s="1"/>
  <c r="J178" i="8" s="1"/>
  <c r="I177" i="8"/>
  <c r="J177" i="8" s="1"/>
  <c r="H177" i="8"/>
  <c r="H176" i="8"/>
  <c r="I176" i="8" s="1"/>
  <c r="J176" i="8" s="1"/>
  <c r="H175" i="8"/>
  <c r="I175" i="8" s="1"/>
  <c r="J175" i="8" s="1"/>
  <c r="J174" i="8"/>
  <c r="I174" i="8"/>
  <c r="H174" i="8"/>
  <c r="I173" i="8"/>
  <c r="J173" i="8" s="1"/>
  <c r="H173" i="8"/>
  <c r="H172" i="8"/>
  <c r="I172" i="8" s="1"/>
  <c r="J172" i="8" s="1"/>
  <c r="J171" i="8"/>
  <c r="H171" i="8"/>
  <c r="I171" i="8" s="1"/>
  <c r="J170" i="8"/>
  <c r="I170" i="8"/>
  <c r="H170" i="8"/>
  <c r="H169" i="8"/>
  <c r="I169" i="8" s="1"/>
  <c r="J169" i="8" s="1"/>
  <c r="H168" i="8"/>
  <c r="I168" i="8" s="1"/>
  <c r="J168" i="8" s="1"/>
  <c r="I167" i="8"/>
  <c r="J167" i="8" s="1"/>
  <c r="H167" i="8"/>
  <c r="J166" i="8"/>
  <c r="I166" i="8"/>
  <c r="H166" i="8"/>
  <c r="I165" i="8"/>
  <c r="J165" i="8" s="1"/>
  <c r="H165" i="8"/>
  <c r="I164" i="8"/>
  <c r="J164" i="8" s="1"/>
  <c r="H164" i="8"/>
  <c r="J163" i="8"/>
  <c r="H163" i="8"/>
  <c r="I163" i="8" s="1"/>
  <c r="I162" i="8"/>
  <c r="J162" i="8" s="1"/>
  <c r="H162" i="8"/>
  <c r="H161" i="8"/>
  <c r="I161" i="8" s="1"/>
  <c r="J161" i="8" s="1"/>
  <c r="H160" i="8"/>
  <c r="I160" i="8" s="1"/>
  <c r="J160" i="8" s="1"/>
  <c r="H159" i="8"/>
  <c r="I159" i="8" s="1"/>
  <c r="J159" i="8" s="1"/>
  <c r="I158" i="8"/>
  <c r="J158" i="8" s="1"/>
  <c r="H158" i="8"/>
  <c r="J157" i="8"/>
  <c r="H157" i="8"/>
  <c r="I157" i="8" s="1"/>
  <c r="H156" i="8"/>
  <c r="I156" i="8" s="1"/>
  <c r="J156" i="8" s="1"/>
  <c r="J155" i="8"/>
  <c r="H155" i="8"/>
  <c r="I155" i="8" s="1"/>
  <c r="J154" i="8"/>
  <c r="I154" i="8"/>
  <c r="H154" i="8"/>
  <c r="J153" i="8"/>
  <c r="I153" i="8"/>
  <c r="H153" i="8"/>
  <c r="I152" i="8"/>
  <c r="J152" i="8" s="1"/>
  <c r="H152" i="8"/>
  <c r="H151" i="8"/>
  <c r="I151" i="8" s="1"/>
  <c r="J151" i="8" s="1"/>
  <c r="J150" i="8"/>
  <c r="I150" i="8"/>
  <c r="H150" i="8"/>
  <c r="I149" i="8"/>
  <c r="J149" i="8" s="1"/>
  <c r="H149" i="8"/>
  <c r="I148" i="8"/>
  <c r="J148" i="8" s="1"/>
  <c r="H148" i="8"/>
  <c r="H147" i="8"/>
  <c r="I147" i="8" s="1"/>
  <c r="J147" i="8" s="1"/>
  <c r="H146" i="8"/>
  <c r="I146" i="8" s="1"/>
  <c r="J146" i="8" s="1"/>
  <c r="I145" i="8"/>
  <c r="J145" i="8" s="1"/>
  <c r="H145" i="8"/>
  <c r="H144" i="8"/>
  <c r="I144" i="8" s="1"/>
  <c r="J144" i="8" s="1"/>
  <c r="H143" i="8"/>
  <c r="I143" i="8" s="1"/>
  <c r="J143" i="8" s="1"/>
  <c r="I142" i="8"/>
  <c r="J142" i="8" s="1"/>
  <c r="H142" i="8"/>
  <c r="I141" i="8"/>
  <c r="J141" i="8" s="1"/>
  <c r="H141" i="8"/>
  <c r="J140" i="8"/>
  <c r="I140" i="8"/>
  <c r="H140" i="8"/>
  <c r="H139" i="8"/>
  <c r="I139" i="8" s="1"/>
  <c r="J139" i="8" s="1"/>
  <c r="J138" i="8"/>
  <c r="I138" i="8"/>
  <c r="H138" i="8"/>
  <c r="J137" i="8"/>
  <c r="I137" i="8"/>
  <c r="H137" i="8"/>
  <c r="H136" i="8"/>
  <c r="I136" i="8" s="1"/>
  <c r="I133" i="8"/>
  <c r="J133" i="8" s="1"/>
  <c r="H133" i="8"/>
  <c r="I132" i="8"/>
  <c r="J132" i="8" s="1"/>
  <c r="H132" i="8"/>
  <c r="H131" i="8"/>
  <c r="I131" i="8" s="1"/>
  <c r="J131" i="8" s="1"/>
  <c r="J130" i="8"/>
  <c r="I130" i="8"/>
  <c r="H130" i="8"/>
  <c r="I129" i="8"/>
  <c r="J129" i="8" s="1"/>
  <c r="H129" i="8"/>
  <c r="H128" i="8"/>
  <c r="I128" i="8" s="1"/>
  <c r="J128" i="8" s="1"/>
  <c r="H127" i="8"/>
  <c r="I127" i="8" s="1"/>
  <c r="H125" i="8"/>
  <c r="I125" i="8" s="1"/>
  <c r="J125" i="8" s="1"/>
  <c r="J124" i="8"/>
  <c r="I124" i="8"/>
  <c r="H124" i="8"/>
  <c r="J123" i="8"/>
  <c r="H123" i="8"/>
  <c r="I123" i="8" s="1"/>
  <c r="J122" i="8"/>
  <c r="I122" i="8"/>
  <c r="H122" i="8"/>
  <c r="H119" i="8"/>
  <c r="I119" i="8" s="1"/>
  <c r="J119" i="8" s="1"/>
  <c r="I118" i="8"/>
  <c r="J118" i="8" s="1"/>
  <c r="H118" i="8"/>
  <c r="I117" i="8"/>
  <c r="J117" i="8" s="1"/>
  <c r="H117" i="8"/>
  <c r="J115" i="8"/>
  <c r="H115" i="8"/>
  <c r="I115" i="8" s="1"/>
  <c r="H114" i="8"/>
  <c r="I114" i="8" s="1"/>
  <c r="J114" i="8" s="1"/>
  <c r="J113" i="8"/>
  <c r="I113" i="8"/>
  <c r="H113" i="8"/>
  <c r="H112" i="8"/>
  <c r="I112" i="8" s="1"/>
  <c r="J112" i="8" s="1"/>
  <c r="H111" i="8"/>
  <c r="I111" i="8" s="1"/>
  <c r="J111" i="8" s="1"/>
  <c r="J110" i="8"/>
  <c r="I110" i="8"/>
  <c r="H110" i="8"/>
  <c r="H109" i="8"/>
  <c r="I109" i="8" s="1"/>
  <c r="J109" i="8" s="1"/>
  <c r="H108" i="8"/>
  <c r="I108" i="8" s="1"/>
  <c r="H107" i="8" s="1"/>
  <c r="I107" i="8" s="1"/>
  <c r="J107" i="8" s="1"/>
  <c r="J106" i="8"/>
  <c r="I106" i="8"/>
  <c r="H106" i="8"/>
  <c r="I105" i="8"/>
  <c r="J105" i="8" s="1"/>
  <c r="H105" i="8"/>
  <c r="I104" i="8"/>
  <c r="J104" i="8" s="1"/>
  <c r="H104" i="8"/>
  <c r="J103" i="8"/>
  <c r="I103" i="8"/>
  <c r="H103" i="8"/>
  <c r="J102" i="8"/>
  <c r="I102" i="8"/>
  <c r="H102" i="8"/>
  <c r="I101" i="8"/>
  <c r="J101" i="8" s="1"/>
  <c r="H101" i="8"/>
  <c r="H100" i="8"/>
  <c r="I100" i="8" s="1"/>
  <c r="I97" i="8"/>
  <c r="J97" i="8" s="1"/>
  <c r="H97" i="8"/>
  <c r="H96" i="8"/>
  <c r="I96" i="8" s="1"/>
  <c r="J96" i="8" s="1"/>
  <c r="H95" i="8"/>
  <c r="I95" i="8" s="1"/>
  <c r="J95" i="8" s="1"/>
  <c r="J94" i="8"/>
  <c r="I94" i="8"/>
  <c r="H94" i="8"/>
  <c r="H93" i="8"/>
  <c r="I93" i="8" s="1"/>
  <c r="J93" i="8" s="1"/>
  <c r="H92" i="8"/>
  <c r="I92" i="8" s="1"/>
  <c r="J92" i="8" s="1"/>
  <c r="J91" i="8"/>
  <c r="H91" i="8"/>
  <c r="I91" i="8" s="1"/>
  <c r="J90" i="8"/>
  <c r="I90" i="8"/>
  <c r="H90" i="8"/>
  <c r="H89" i="8"/>
  <c r="I89" i="8" s="1"/>
  <c r="J89" i="8" s="1"/>
  <c r="H88" i="8"/>
  <c r="I88" i="8" s="1"/>
  <c r="J88" i="8" s="1"/>
  <c r="H87" i="8"/>
  <c r="I87" i="8" s="1"/>
  <c r="J87" i="8" s="1"/>
  <c r="J86" i="8"/>
  <c r="I86" i="8"/>
  <c r="H86" i="8"/>
  <c r="H84" i="8"/>
  <c r="I84" i="8" s="1"/>
  <c r="J84" i="8" s="1"/>
  <c r="J83" i="8"/>
  <c r="H83" i="8"/>
  <c r="I83" i="8" s="1"/>
  <c r="I82" i="8"/>
  <c r="J82" i="8" s="1"/>
  <c r="H82" i="8"/>
  <c r="I81" i="8"/>
  <c r="J81" i="8" s="1"/>
  <c r="H81" i="8"/>
  <c r="H80" i="8"/>
  <c r="I80" i="8" s="1"/>
  <c r="H79" i="8"/>
  <c r="I79" i="8" s="1"/>
  <c r="J79" i="8" s="1"/>
  <c r="J78" i="8"/>
  <c r="I78" i="8"/>
  <c r="H78" i="8"/>
  <c r="J76" i="8"/>
  <c r="I76" i="8"/>
  <c r="H76" i="8"/>
  <c r="H75" i="8"/>
  <c r="I75" i="8" s="1"/>
  <c r="H73" i="8" s="1"/>
  <c r="I73" i="8" s="1"/>
  <c r="J74" i="8"/>
  <c r="I74" i="8"/>
  <c r="H74" i="8"/>
  <c r="J73" i="8"/>
  <c r="H71" i="8"/>
  <c r="I71" i="8" s="1"/>
  <c r="J71" i="8" s="1"/>
  <c r="J70" i="8"/>
  <c r="I70" i="8"/>
  <c r="H70" i="8"/>
  <c r="I69" i="8"/>
  <c r="J69" i="8" s="1"/>
  <c r="H69" i="8"/>
  <c r="H68" i="8"/>
  <c r="I68" i="8" s="1"/>
  <c r="J68" i="8" s="1"/>
  <c r="H67" i="8"/>
  <c r="I67" i="8" s="1"/>
  <c r="J67" i="8" s="1"/>
  <c r="J66" i="8"/>
  <c r="I66" i="8"/>
  <c r="H66" i="8"/>
  <c r="J65" i="8"/>
  <c r="H65" i="8"/>
  <c r="I65" i="8" s="1"/>
  <c r="H64" i="8"/>
  <c r="I64" i="8" s="1"/>
  <c r="J64" i="8" s="1"/>
  <c r="H63" i="8"/>
  <c r="I63" i="8" s="1"/>
  <c r="J63" i="8" s="1"/>
  <c r="J62" i="8"/>
  <c r="I62" i="8"/>
  <c r="H62" i="8"/>
  <c r="H61" i="8"/>
  <c r="I61" i="8" s="1"/>
  <c r="J61" i="8" s="1"/>
  <c r="I60" i="8"/>
  <c r="H60" i="8"/>
  <c r="J58" i="8"/>
  <c r="I58" i="8"/>
  <c r="H58" i="8"/>
  <c r="I57" i="8"/>
  <c r="J57" i="8" s="1"/>
  <c r="H57" i="8"/>
  <c r="I56" i="8"/>
  <c r="J56" i="8" s="1"/>
  <c r="H56" i="8"/>
  <c r="I55" i="8"/>
  <c r="J55" i="8" s="1"/>
  <c r="H55" i="8"/>
  <c r="J54" i="8"/>
  <c r="I54" i="8"/>
  <c r="H54" i="8"/>
  <c r="I53" i="8"/>
  <c r="J53" i="8" s="1"/>
  <c r="H53" i="8"/>
  <c r="H52" i="8"/>
  <c r="I52" i="8" s="1"/>
  <c r="I50" i="8"/>
  <c r="J50" i="8" s="1"/>
  <c r="H50" i="8"/>
  <c r="H49" i="8"/>
  <c r="I49" i="8" s="1"/>
  <c r="J49" i="8" s="1"/>
  <c r="H48" i="8"/>
  <c r="I48" i="8" s="1"/>
  <c r="J48" i="8" s="1"/>
  <c r="H47" i="8"/>
  <c r="I47" i="8" s="1"/>
  <c r="J47" i="8" s="1"/>
  <c r="I46" i="8"/>
  <c r="J46" i="8" s="1"/>
  <c r="H46" i="8"/>
  <c r="H45" i="8"/>
  <c r="I45" i="8" s="1"/>
  <c r="J45" i="8" s="1"/>
  <c r="H44" i="8"/>
  <c r="I44" i="8" s="1"/>
  <c r="J43" i="8"/>
  <c r="H43" i="8"/>
  <c r="I43" i="8" s="1"/>
  <c r="J42" i="8"/>
  <c r="I42" i="8"/>
  <c r="H42" i="8"/>
  <c r="I41" i="8"/>
  <c r="J41" i="8" s="1"/>
  <c r="H41" i="8"/>
  <c r="H39" i="8"/>
  <c r="I39" i="8" s="1"/>
  <c r="J39" i="8" s="1"/>
  <c r="J38" i="8"/>
  <c r="I38" i="8"/>
  <c r="H38" i="8"/>
  <c r="I37" i="8"/>
  <c r="J37" i="8" s="1"/>
  <c r="H37" i="8"/>
  <c r="H36" i="8"/>
  <c r="I36" i="8" s="1"/>
  <c r="J36" i="8" s="1"/>
  <c r="J35" i="8"/>
  <c r="H35" i="8"/>
  <c r="I35" i="8" s="1"/>
  <c r="H34" i="8"/>
  <c r="I34" i="8" s="1"/>
  <c r="J34" i="8" s="1"/>
  <c r="J33" i="8"/>
  <c r="I33" i="8"/>
  <c r="H33" i="8"/>
  <c r="H32" i="8"/>
  <c r="I32" i="8" s="1"/>
  <c r="J32" i="8" s="1"/>
  <c r="H31" i="8"/>
  <c r="I31" i="8" s="1"/>
  <c r="J31" i="8" s="1"/>
  <c r="I30" i="8"/>
  <c r="J30" i="8" s="1"/>
  <c r="H30" i="8"/>
  <c r="H29" i="8"/>
  <c r="I29" i="8" s="1"/>
  <c r="J29" i="8" s="1"/>
  <c r="H28" i="8"/>
  <c r="I28" i="8" s="1"/>
  <c r="J28" i="8" s="1"/>
  <c r="H27" i="8"/>
  <c r="I27" i="8" s="1"/>
  <c r="J27" i="8" s="1"/>
  <c r="J26" i="8"/>
  <c r="I26" i="8"/>
  <c r="H26" i="8"/>
  <c r="H24" i="8"/>
  <c r="I24" i="8" s="1"/>
  <c r="J24" i="8" s="1"/>
  <c r="H23" i="8"/>
  <c r="I23" i="8" s="1"/>
  <c r="J23" i="8" s="1"/>
  <c r="J22" i="8"/>
  <c r="I22" i="8"/>
  <c r="H22" i="8"/>
  <c r="I21" i="8"/>
  <c r="J21" i="8" s="1"/>
  <c r="H21" i="8"/>
  <c r="I20" i="8"/>
  <c r="J20" i="8" s="1"/>
  <c r="H20" i="8"/>
  <c r="H19" i="8"/>
  <c r="I19" i="8" s="1"/>
  <c r="J19" i="8" s="1"/>
  <c r="J18" i="8"/>
  <c r="I18" i="8"/>
  <c r="H18" i="8"/>
  <c r="J17" i="8"/>
  <c r="I17" i="8"/>
  <c r="H17" i="8"/>
  <c r="I16" i="8"/>
  <c r="H16" i="8"/>
  <c r="J15" i="8"/>
  <c r="H15" i="8"/>
  <c r="I15" i="8" s="1"/>
  <c r="I13" i="8"/>
  <c r="J13" i="8" s="1"/>
  <c r="H13" i="8"/>
  <c r="J12" i="8"/>
  <c r="I12" i="8"/>
  <c r="H12" i="8"/>
  <c r="H11" i="8"/>
  <c r="I11" i="8" s="1"/>
  <c r="J11" i="8" s="1"/>
  <c r="J10" i="8"/>
  <c r="I10" i="8"/>
  <c r="H10" i="8"/>
  <c r="H8" i="8"/>
  <c r="I8" i="8" s="1"/>
  <c r="J8" i="8" s="1"/>
  <c r="P665" i="4"/>
  <c r="O665" i="4"/>
  <c r="N665" i="4"/>
  <c r="M665" i="4"/>
  <c r="L665" i="4"/>
  <c r="K665" i="4"/>
  <c r="O664" i="4"/>
  <c r="P664" i="4" s="1"/>
  <c r="N664" i="4"/>
  <c r="M664" i="4"/>
  <c r="L664" i="4"/>
  <c r="K664" i="4"/>
  <c r="O663" i="4"/>
  <c r="P663" i="4" s="1"/>
  <c r="N663" i="4"/>
  <c r="M663" i="4"/>
  <c r="L663" i="4"/>
  <c r="K663" i="4"/>
  <c r="O662" i="4"/>
  <c r="P662" i="4" s="1"/>
  <c r="N662" i="4"/>
  <c r="M662" i="4"/>
  <c r="L662" i="4"/>
  <c r="K662" i="4"/>
  <c r="P661" i="4"/>
  <c r="N661" i="4"/>
  <c r="M661" i="4"/>
  <c r="L661" i="4"/>
  <c r="K661" i="4"/>
  <c r="O661" i="4" s="1"/>
  <c r="N660" i="4"/>
  <c r="M660" i="4"/>
  <c r="L660" i="4"/>
  <c r="K660" i="4"/>
  <c r="O660" i="4" s="1"/>
  <c r="P660" i="4" s="1"/>
  <c r="N659" i="4"/>
  <c r="M659" i="4"/>
  <c r="L659" i="4"/>
  <c r="K659" i="4"/>
  <c r="O659" i="4" s="1"/>
  <c r="P659" i="4" s="1"/>
  <c r="N658" i="4"/>
  <c r="M658" i="4"/>
  <c r="L658" i="4"/>
  <c r="K658" i="4"/>
  <c r="O658" i="4" s="1"/>
  <c r="P658" i="4" s="1"/>
  <c r="P657" i="4"/>
  <c r="O657" i="4"/>
  <c r="N657" i="4"/>
  <c r="M657" i="4"/>
  <c r="L657" i="4"/>
  <c r="K657" i="4"/>
  <c r="N656" i="4"/>
  <c r="M656" i="4"/>
  <c r="L656" i="4"/>
  <c r="K656" i="4"/>
  <c r="O656" i="4" s="1"/>
  <c r="P656" i="4" s="1"/>
  <c r="P655" i="4"/>
  <c r="P654" i="4"/>
  <c r="O654" i="4"/>
  <c r="N654" i="4"/>
  <c r="M654" i="4"/>
  <c r="L654" i="4"/>
  <c r="K654" i="4"/>
  <c r="N653" i="4"/>
  <c r="M653" i="4"/>
  <c r="L653" i="4"/>
  <c r="K653" i="4"/>
  <c r="O653" i="4" s="1"/>
  <c r="P653" i="4" s="1"/>
  <c r="P652" i="4"/>
  <c r="N652" i="4"/>
  <c r="M652" i="4"/>
  <c r="L652" i="4"/>
  <c r="K652" i="4"/>
  <c r="O652" i="4" s="1"/>
  <c r="O651" i="4"/>
  <c r="P651" i="4" s="1"/>
  <c r="N651" i="4"/>
  <c r="M651" i="4"/>
  <c r="L651" i="4"/>
  <c r="K651" i="4"/>
  <c r="N650" i="4"/>
  <c r="M650" i="4"/>
  <c r="L650" i="4"/>
  <c r="K650" i="4"/>
  <c r="O650" i="4" s="1"/>
  <c r="P650" i="4" s="1"/>
  <c r="N649" i="4"/>
  <c r="M649" i="4"/>
  <c r="L649" i="4"/>
  <c r="K649" i="4"/>
  <c r="O649" i="4" s="1"/>
  <c r="P649" i="4" s="1"/>
  <c r="P648" i="4"/>
  <c r="O648" i="4"/>
  <c r="N648" i="4"/>
  <c r="M648" i="4"/>
  <c r="L648" i="4"/>
  <c r="K648" i="4"/>
  <c r="N647" i="4"/>
  <c r="M647" i="4"/>
  <c r="L647" i="4"/>
  <c r="K647" i="4"/>
  <c r="O647" i="4" s="1"/>
  <c r="P647" i="4" s="1"/>
  <c r="O646" i="4"/>
  <c r="P646" i="4" s="1"/>
  <c r="N646" i="4"/>
  <c r="M646" i="4"/>
  <c r="L646" i="4"/>
  <c r="K646" i="4"/>
  <c r="O645" i="4"/>
  <c r="P645" i="4" s="1"/>
  <c r="N645" i="4"/>
  <c r="M645" i="4"/>
  <c r="L645" i="4"/>
  <c r="K645" i="4"/>
  <c r="N644" i="4"/>
  <c r="M644" i="4"/>
  <c r="L644" i="4"/>
  <c r="K644" i="4"/>
  <c r="O644" i="4" s="1"/>
  <c r="P644" i="4" s="1"/>
  <c r="O643" i="4"/>
  <c r="P643" i="4" s="1"/>
  <c r="N643" i="4"/>
  <c r="M643" i="4"/>
  <c r="L643" i="4"/>
  <c r="K643" i="4"/>
  <c r="P642" i="4"/>
  <c r="N642" i="4"/>
  <c r="M642" i="4"/>
  <c r="L642" i="4"/>
  <c r="K642" i="4"/>
  <c r="O642" i="4" s="1"/>
  <c r="N641" i="4"/>
  <c r="M641" i="4"/>
  <c r="L641" i="4"/>
  <c r="K641" i="4"/>
  <c r="O641" i="4" s="1"/>
  <c r="P641" i="4" s="1"/>
  <c r="P640" i="4"/>
  <c r="O640" i="4"/>
  <c r="N640" i="4"/>
  <c r="M640" i="4"/>
  <c r="L640" i="4"/>
  <c r="K640" i="4"/>
  <c r="N639" i="4"/>
  <c r="M639" i="4"/>
  <c r="L639" i="4"/>
  <c r="K639" i="4"/>
  <c r="O639" i="4" s="1"/>
  <c r="P639" i="4" s="1"/>
  <c r="O638" i="4"/>
  <c r="P638" i="4" s="1"/>
  <c r="N638" i="4"/>
  <c r="M638" i="4"/>
  <c r="L638" i="4"/>
  <c r="K638" i="4"/>
  <c r="O637" i="4"/>
  <c r="P637" i="4" s="1"/>
  <c r="N637" i="4"/>
  <c r="M637" i="4"/>
  <c r="L637" i="4"/>
  <c r="K637" i="4"/>
  <c r="P636" i="4"/>
  <c r="O636" i="4"/>
  <c r="N636" i="4"/>
  <c r="M636" i="4"/>
  <c r="L636" i="4"/>
  <c r="K636" i="4"/>
  <c r="N635" i="4"/>
  <c r="M635" i="4"/>
  <c r="L635" i="4"/>
  <c r="K635" i="4"/>
  <c r="O635" i="4" s="1"/>
  <c r="P635" i="4" s="1"/>
  <c r="N634" i="4"/>
  <c r="M634" i="4"/>
  <c r="L634" i="4"/>
  <c r="K634" i="4"/>
  <c r="O634" i="4" s="1"/>
  <c r="P634" i="4" s="1"/>
  <c r="N633" i="4"/>
  <c r="M633" i="4"/>
  <c r="L633" i="4"/>
  <c r="K633" i="4"/>
  <c r="O633" i="4" s="1"/>
  <c r="P633" i="4" s="1"/>
  <c r="O632" i="4"/>
  <c r="P632" i="4" s="1"/>
  <c r="N632" i="4"/>
  <c r="M632" i="4"/>
  <c r="L632" i="4"/>
  <c r="K632" i="4"/>
  <c r="N631" i="4"/>
  <c r="M631" i="4"/>
  <c r="L631" i="4"/>
  <c r="K631" i="4"/>
  <c r="O631" i="4" s="1"/>
  <c r="P631" i="4" s="1"/>
  <c r="N630" i="4"/>
  <c r="M630" i="4"/>
  <c r="L630" i="4"/>
  <c r="K630" i="4"/>
  <c r="O630" i="4" s="1"/>
  <c r="P630" i="4" s="1"/>
  <c r="O629" i="4"/>
  <c r="P629" i="4" s="1"/>
  <c r="N629" i="4"/>
  <c r="M629" i="4"/>
  <c r="L629" i="4"/>
  <c r="K629" i="4"/>
  <c r="N628" i="4"/>
  <c r="M628" i="4"/>
  <c r="L628" i="4"/>
  <c r="K628" i="4"/>
  <c r="O628" i="4" s="1"/>
  <c r="P628" i="4" s="1"/>
  <c r="P627" i="4"/>
  <c r="O627" i="4"/>
  <c r="N627" i="4"/>
  <c r="M627" i="4"/>
  <c r="L627" i="4"/>
  <c r="K627" i="4"/>
  <c r="N626" i="4"/>
  <c r="M626" i="4"/>
  <c r="L626" i="4"/>
  <c r="K626" i="4"/>
  <c r="O626" i="4" s="1"/>
  <c r="P626" i="4" s="1"/>
  <c r="N625" i="4"/>
  <c r="M625" i="4"/>
  <c r="L625" i="4"/>
  <c r="K625" i="4"/>
  <c r="O625" i="4" s="1"/>
  <c r="P625" i="4" s="1"/>
  <c r="O624" i="4"/>
  <c r="P624" i="4" s="1"/>
  <c r="N624" i="4"/>
  <c r="M624" i="4"/>
  <c r="L624" i="4"/>
  <c r="K624" i="4"/>
  <c r="N623" i="4"/>
  <c r="M623" i="4"/>
  <c r="L623" i="4"/>
  <c r="K623" i="4"/>
  <c r="O623" i="4" s="1"/>
  <c r="P623" i="4" s="1"/>
  <c r="N622" i="4"/>
  <c r="M622" i="4"/>
  <c r="L622" i="4"/>
  <c r="K622" i="4"/>
  <c r="O622" i="4" s="1"/>
  <c r="P622" i="4" s="1"/>
  <c r="O621" i="4"/>
  <c r="P621" i="4" s="1"/>
  <c r="N621" i="4"/>
  <c r="M621" i="4"/>
  <c r="L621" i="4"/>
  <c r="K621" i="4"/>
  <c r="N620" i="4"/>
  <c r="M620" i="4"/>
  <c r="L620" i="4"/>
  <c r="K620" i="4"/>
  <c r="O620" i="4" s="1"/>
  <c r="P620" i="4" s="1"/>
  <c r="N619" i="4"/>
  <c r="M619" i="4"/>
  <c r="L619" i="4"/>
  <c r="K619" i="4"/>
  <c r="O619" i="4" s="1"/>
  <c r="P619" i="4" s="1"/>
  <c r="P618" i="4"/>
  <c r="N618" i="4"/>
  <c r="M618" i="4"/>
  <c r="L618" i="4"/>
  <c r="K618" i="4"/>
  <c r="O618" i="4" s="1"/>
  <c r="N617" i="4"/>
  <c r="M617" i="4"/>
  <c r="L617" i="4"/>
  <c r="K617" i="4"/>
  <c r="O617" i="4" s="1"/>
  <c r="P617" i="4" s="1"/>
  <c r="P616" i="4"/>
  <c r="O616" i="4"/>
  <c r="N616" i="4"/>
  <c r="M616" i="4"/>
  <c r="L616" i="4"/>
  <c r="K616" i="4"/>
  <c r="N615" i="4"/>
  <c r="M615" i="4"/>
  <c r="L615" i="4"/>
  <c r="K615" i="4"/>
  <c r="O615" i="4" s="1"/>
  <c r="P615" i="4" s="1"/>
  <c r="P614" i="4"/>
  <c r="P613" i="4"/>
  <c r="O613" i="4"/>
  <c r="N613" i="4"/>
  <c r="M613" i="4"/>
  <c r="L613" i="4"/>
  <c r="K613" i="4"/>
  <c r="N612" i="4"/>
  <c r="M612" i="4"/>
  <c r="L612" i="4"/>
  <c r="K612" i="4"/>
  <c r="O612" i="4" s="1"/>
  <c r="P612" i="4" s="1"/>
  <c r="P611" i="4"/>
  <c r="N611" i="4"/>
  <c r="M611" i="4"/>
  <c r="L611" i="4"/>
  <c r="K611" i="4"/>
  <c r="O611" i="4" s="1"/>
  <c r="N610" i="4"/>
  <c r="M610" i="4"/>
  <c r="L610" i="4"/>
  <c r="K610" i="4"/>
  <c r="O610" i="4" s="1"/>
  <c r="P610" i="4" s="1"/>
  <c r="N609" i="4"/>
  <c r="M609" i="4"/>
  <c r="L609" i="4"/>
  <c r="K609" i="4"/>
  <c r="O609" i="4" s="1"/>
  <c r="P609" i="4" s="1"/>
  <c r="O608" i="4"/>
  <c r="P608" i="4" s="1"/>
  <c r="N608" i="4"/>
  <c r="M608" i="4"/>
  <c r="L608" i="4"/>
  <c r="K608" i="4"/>
  <c r="P607" i="4"/>
  <c r="O607" i="4"/>
  <c r="N607" i="4"/>
  <c r="M607" i="4"/>
  <c r="L607" i="4"/>
  <c r="K607" i="4"/>
  <c r="N606" i="4"/>
  <c r="M606" i="4"/>
  <c r="L606" i="4"/>
  <c r="K606" i="4"/>
  <c r="O606" i="4" s="1"/>
  <c r="P606" i="4" s="1"/>
  <c r="P605" i="4"/>
  <c r="O605" i="4"/>
  <c r="N605" i="4"/>
  <c r="M605" i="4"/>
  <c r="L605" i="4"/>
  <c r="K605" i="4"/>
  <c r="N604" i="4"/>
  <c r="M604" i="4"/>
  <c r="L604" i="4"/>
  <c r="K604" i="4"/>
  <c r="O604" i="4" s="1"/>
  <c r="P604" i="4" s="1"/>
  <c r="N603" i="4"/>
  <c r="M603" i="4"/>
  <c r="L603" i="4"/>
  <c r="K603" i="4"/>
  <c r="O603" i="4" s="1"/>
  <c r="P603" i="4" s="1"/>
  <c r="P602" i="4"/>
  <c r="O602" i="4"/>
  <c r="N602" i="4"/>
  <c r="M602" i="4"/>
  <c r="L602" i="4"/>
  <c r="K602" i="4"/>
  <c r="N601" i="4"/>
  <c r="M601" i="4"/>
  <c r="L601" i="4"/>
  <c r="K601" i="4"/>
  <c r="O601" i="4" s="1"/>
  <c r="P601" i="4" s="1"/>
  <c r="P600" i="4"/>
  <c r="O599" i="4"/>
  <c r="P599" i="4" s="1"/>
  <c r="N599" i="4"/>
  <c r="M599" i="4"/>
  <c r="L599" i="4"/>
  <c r="K599" i="4"/>
  <c r="O598" i="4"/>
  <c r="P598" i="4" s="1"/>
  <c r="N598" i="4"/>
  <c r="M598" i="4"/>
  <c r="L598" i="4"/>
  <c r="K598" i="4"/>
  <c r="N597" i="4"/>
  <c r="M597" i="4"/>
  <c r="L597" i="4"/>
  <c r="K597" i="4"/>
  <c r="O597" i="4" s="1"/>
  <c r="P597" i="4" s="1"/>
  <c r="O596" i="4"/>
  <c r="P596" i="4" s="1"/>
  <c r="N596" i="4"/>
  <c r="M596" i="4"/>
  <c r="L596" i="4"/>
  <c r="K596" i="4"/>
  <c r="P595" i="4"/>
  <c r="N595" i="4"/>
  <c r="M595" i="4"/>
  <c r="L595" i="4"/>
  <c r="K595" i="4"/>
  <c r="O595" i="4" s="1"/>
  <c r="N594" i="4"/>
  <c r="M594" i="4"/>
  <c r="L594" i="4"/>
  <c r="K594" i="4"/>
  <c r="O594" i="4" s="1"/>
  <c r="P594" i="4" s="1"/>
  <c r="P593" i="4"/>
  <c r="P592" i="4"/>
  <c r="O592" i="4"/>
  <c r="N592" i="4"/>
  <c r="M592" i="4"/>
  <c r="L592" i="4"/>
  <c r="K592" i="4"/>
  <c r="O591" i="4"/>
  <c r="P591" i="4" s="1"/>
  <c r="N591" i="4"/>
  <c r="M591" i="4"/>
  <c r="L591" i="4"/>
  <c r="K591" i="4"/>
  <c r="P590" i="4"/>
  <c r="O590" i="4"/>
  <c r="N590" i="4"/>
  <c r="M590" i="4"/>
  <c r="L590" i="4"/>
  <c r="K590" i="4"/>
  <c r="N589" i="4"/>
  <c r="M589" i="4"/>
  <c r="L589" i="4"/>
  <c r="K589" i="4"/>
  <c r="O589" i="4" s="1"/>
  <c r="P589" i="4" s="1"/>
  <c r="N588" i="4"/>
  <c r="M588" i="4"/>
  <c r="L588" i="4"/>
  <c r="K588" i="4"/>
  <c r="O588" i="4" s="1"/>
  <c r="P588" i="4" s="1"/>
  <c r="O587" i="4"/>
  <c r="P587" i="4" s="1"/>
  <c r="N587" i="4"/>
  <c r="M587" i="4"/>
  <c r="L587" i="4"/>
  <c r="K587" i="4"/>
  <c r="N586" i="4"/>
  <c r="M586" i="4"/>
  <c r="L586" i="4"/>
  <c r="K586" i="4"/>
  <c r="O586" i="4" s="1"/>
  <c r="P586" i="4" s="1"/>
  <c r="N585" i="4"/>
  <c r="M585" i="4"/>
  <c r="L585" i="4"/>
  <c r="K585" i="4"/>
  <c r="O585" i="4" s="1"/>
  <c r="P585" i="4" s="1"/>
  <c r="P584" i="4"/>
  <c r="O584" i="4"/>
  <c r="N584" i="4"/>
  <c r="M584" i="4"/>
  <c r="L584" i="4"/>
  <c r="K584" i="4"/>
  <c r="O583" i="4"/>
  <c r="P583" i="4" s="1"/>
  <c r="N583" i="4"/>
  <c r="M583" i="4"/>
  <c r="L583" i="4"/>
  <c r="K583" i="4"/>
  <c r="O582" i="4"/>
  <c r="P582" i="4" s="1"/>
  <c r="N582" i="4"/>
  <c r="M582" i="4"/>
  <c r="L582" i="4"/>
  <c r="K582" i="4"/>
  <c r="O581" i="4"/>
  <c r="P581" i="4" s="1"/>
  <c r="N581" i="4"/>
  <c r="M581" i="4"/>
  <c r="L581" i="4"/>
  <c r="K581" i="4"/>
  <c r="P580" i="4"/>
  <c r="O580" i="4"/>
  <c r="N580" i="4"/>
  <c r="M580" i="4"/>
  <c r="L580" i="4"/>
  <c r="K580" i="4"/>
  <c r="N579" i="4"/>
  <c r="M579" i="4"/>
  <c r="L579" i="4"/>
  <c r="K579" i="4"/>
  <c r="O579" i="4" s="1"/>
  <c r="P579" i="4" s="1"/>
  <c r="N578" i="4"/>
  <c r="M578" i="4"/>
  <c r="L578" i="4"/>
  <c r="K578" i="4"/>
  <c r="O578" i="4" s="1"/>
  <c r="P578" i="4" s="1"/>
  <c r="O577" i="4"/>
  <c r="P577" i="4" s="1"/>
  <c r="N577" i="4"/>
  <c r="M577" i="4"/>
  <c r="L577" i="4"/>
  <c r="K577" i="4"/>
  <c r="O576" i="4"/>
  <c r="P576" i="4" s="1"/>
  <c r="N576" i="4"/>
  <c r="M576" i="4"/>
  <c r="L576" i="4"/>
  <c r="K576" i="4"/>
  <c r="N575" i="4"/>
  <c r="M575" i="4"/>
  <c r="L575" i="4"/>
  <c r="K575" i="4"/>
  <c r="O575" i="4" s="1"/>
  <c r="P575" i="4" s="1"/>
  <c r="P574" i="4"/>
  <c r="O574" i="4"/>
  <c r="N574" i="4"/>
  <c r="M574" i="4"/>
  <c r="L574" i="4"/>
  <c r="K574" i="4"/>
  <c r="N573" i="4"/>
  <c r="M573" i="4"/>
  <c r="L573" i="4"/>
  <c r="K573" i="4"/>
  <c r="O573" i="4" s="1"/>
  <c r="P573" i="4" s="1"/>
  <c r="P572" i="4"/>
  <c r="O572" i="4"/>
  <c r="N572" i="4"/>
  <c r="M572" i="4"/>
  <c r="L572" i="4"/>
  <c r="K572" i="4"/>
  <c r="O571" i="4"/>
  <c r="P571" i="4" s="1"/>
  <c r="N571" i="4"/>
  <c r="M571" i="4"/>
  <c r="L571" i="4"/>
  <c r="K571" i="4"/>
  <c r="N570" i="4"/>
  <c r="M570" i="4"/>
  <c r="L570" i="4"/>
  <c r="K570" i="4"/>
  <c r="O570" i="4" s="1"/>
  <c r="P570" i="4" s="1"/>
  <c r="O569" i="4"/>
  <c r="P569" i="4" s="1"/>
  <c r="N569" i="4"/>
  <c r="M569" i="4"/>
  <c r="L569" i="4"/>
  <c r="K569" i="4"/>
  <c r="P568" i="4"/>
  <c r="O568" i="4"/>
  <c r="N568" i="4"/>
  <c r="M568" i="4"/>
  <c r="L568" i="4"/>
  <c r="K568" i="4"/>
  <c r="N567" i="4"/>
  <c r="M567" i="4"/>
  <c r="L567" i="4"/>
  <c r="K567" i="4"/>
  <c r="O567" i="4" s="1"/>
  <c r="P567" i="4" s="1"/>
  <c r="O566" i="4"/>
  <c r="P566" i="4" s="1"/>
  <c r="N566" i="4"/>
  <c r="M566" i="4"/>
  <c r="L566" i="4"/>
  <c r="K566" i="4"/>
  <c r="O565" i="4"/>
  <c r="P565" i="4" s="1"/>
  <c r="N565" i="4"/>
  <c r="M565" i="4"/>
  <c r="L565" i="4"/>
  <c r="K565" i="4"/>
  <c r="N564" i="4"/>
  <c r="M564" i="4"/>
  <c r="L564" i="4"/>
  <c r="K564" i="4"/>
  <c r="O564" i="4" s="1"/>
  <c r="P564" i="4" s="1"/>
  <c r="N563" i="4"/>
  <c r="M563" i="4"/>
  <c r="L563" i="4"/>
  <c r="K563" i="4"/>
  <c r="O563" i="4" s="1"/>
  <c r="P563" i="4" s="1"/>
  <c r="N562" i="4"/>
  <c r="M562" i="4"/>
  <c r="L562" i="4"/>
  <c r="K562" i="4"/>
  <c r="O562" i="4" s="1"/>
  <c r="P562" i="4" s="1"/>
  <c r="N561" i="4"/>
  <c r="M561" i="4"/>
  <c r="L561" i="4"/>
  <c r="K561" i="4"/>
  <c r="O561" i="4" s="1"/>
  <c r="P561" i="4" s="1"/>
  <c r="O560" i="4"/>
  <c r="P560" i="4" s="1"/>
  <c r="N560" i="4"/>
  <c r="M560" i="4"/>
  <c r="L560" i="4"/>
  <c r="K560" i="4"/>
  <c r="O559" i="4"/>
  <c r="P559" i="4" s="1"/>
  <c r="N559" i="4"/>
  <c r="M559" i="4"/>
  <c r="L559" i="4"/>
  <c r="K559" i="4"/>
  <c r="N558" i="4"/>
  <c r="M558" i="4"/>
  <c r="L558" i="4"/>
  <c r="K558" i="4"/>
  <c r="O558" i="4" s="1"/>
  <c r="P558" i="4" s="1"/>
  <c r="N557" i="4"/>
  <c r="M557" i="4"/>
  <c r="L557" i="4"/>
  <c r="K557" i="4"/>
  <c r="O557" i="4" s="1"/>
  <c r="P557" i="4" s="1"/>
  <c r="N556" i="4"/>
  <c r="M556" i="4"/>
  <c r="L556" i="4"/>
  <c r="K556" i="4"/>
  <c r="O556" i="4" s="1"/>
  <c r="P556" i="4" s="1"/>
  <c r="O555" i="4"/>
  <c r="P555" i="4" s="1"/>
  <c r="N555" i="4"/>
  <c r="M555" i="4"/>
  <c r="L555" i="4"/>
  <c r="K555" i="4"/>
  <c r="N554" i="4"/>
  <c r="M554" i="4"/>
  <c r="L554" i="4"/>
  <c r="K554" i="4"/>
  <c r="O554" i="4" s="1"/>
  <c r="P554" i="4" s="1"/>
  <c r="N553" i="4"/>
  <c r="M553" i="4"/>
  <c r="L553" i="4"/>
  <c r="K553" i="4"/>
  <c r="O553" i="4" s="1"/>
  <c r="P553" i="4" s="1"/>
  <c r="P552" i="4"/>
  <c r="O552" i="4"/>
  <c r="N552" i="4"/>
  <c r="M552" i="4"/>
  <c r="L552" i="4"/>
  <c r="K552" i="4"/>
  <c r="O551" i="4"/>
  <c r="P551" i="4" s="1"/>
  <c r="N551" i="4"/>
  <c r="M551" i="4"/>
  <c r="L551" i="4"/>
  <c r="K551" i="4"/>
  <c r="N550" i="4"/>
  <c r="M550" i="4"/>
  <c r="L550" i="4"/>
  <c r="K550" i="4"/>
  <c r="O550" i="4" s="1"/>
  <c r="P550" i="4" s="1"/>
  <c r="N549" i="4"/>
  <c r="M549" i="4"/>
  <c r="L549" i="4"/>
  <c r="K549" i="4"/>
  <c r="O549" i="4" s="1"/>
  <c r="P549" i="4" s="1"/>
  <c r="P548" i="4"/>
  <c r="O548" i="4"/>
  <c r="N548" i="4"/>
  <c r="M548" i="4"/>
  <c r="L548" i="4"/>
  <c r="K548" i="4"/>
  <c r="N547" i="4"/>
  <c r="M547" i="4"/>
  <c r="L547" i="4"/>
  <c r="K547" i="4"/>
  <c r="O547" i="4" s="1"/>
  <c r="P547" i="4" s="1"/>
  <c r="N546" i="4"/>
  <c r="M546" i="4"/>
  <c r="L546" i="4"/>
  <c r="K546" i="4"/>
  <c r="O546" i="4" s="1"/>
  <c r="P546" i="4" s="1"/>
  <c r="O545" i="4"/>
  <c r="P545" i="4" s="1"/>
  <c r="N545" i="4"/>
  <c r="M545" i="4"/>
  <c r="L545" i="4"/>
  <c r="K545" i="4"/>
  <c r="O544" i="4"/>
  <c r="P544" i="4" s="1"/>
  <c r="N544" i="4"/>
  <c r="M544" i="4"/>
  <c r="L544" i="4"/>
  <c r="K544" i="4"/>
  <c r="N543" i="4"/>
  <c r="M543" i="4"/>
  <c r="L543" i="4"/>
  <c r="K543" i="4"/>
  <c r="O543" i="4" s="1"/>
  <c r="P543" i="4" s="1"/>
  <c r="P542" i="4"/>
  <c r="O542" i="4"/>
  <c r="N542" i="4"/>
  <c r="M542" i="4"/>
  <c r="L542" i="4"/>
  <c r="K542" i="4"/>
  <c r="N541" i="4"/>
  <c r="M541" i="4"/>
  <c r="L541" i="4"/>
  <c r="K541" i="4"/>
  <c r="O541" i="4" s="1"/>
  <c r="P541" i="4" s="1"/>
  <c r="O540" i="4"/>
  <c r="P540" i="4" s="1"/>
  <c r="N540" i="4"/>
  <c r="M540" i="4"/>
  <c r="L540" i="4"/>
  <c r="K540" i="4"/>
  <c r="O539" i="4"/>
  <c r="P539" i="4" s="1"/>
  <c r="N539" i="4"/>
  <c r="M539" i="4"/>
  <c r="L539" i="4"/>
  <c r="K539" i="4"/>
  <c r="N538" i="4"/>
  <c r="M538" i="4"/>
  <c r="L538" i="4"/>
  <c r="K538" i="4"/>
  <c r="O538" i="4" s="1"/>
  <c r="P538" i="4" s="1"/>
  <c r="O537" i="4"/>
  <c r="P537" i="4" s="1"/>
  <c r="N537" i="4"/>
  <c r="M537" i="4"/>
  <c r="L537" i="4"/>
  <c r="K537" i="4"/>
  <c r="P536" i="4"/>
  <c r="O536" i="4"/>
  <c r="N536" i="4"/>
  <c r="M536" i="4"/>
  <c r="L536" i="4"/>
  <c r="K536" i="4"/>
  <c r="N535" i="4"/>
  <c r="M535" i="4"/>
  <c r="L535" i="4"/>
  <c r="K535" i="4"/>
  <c r="O535" i="4" s="1"/>
  <c r="P535" i="4" s="1"/>
  <c r="P534" i="4"/>
  <c r="O534" i="4"/>
  <c r="N534" i="4"/>
  <c r="M534" i="4"/>
  <c r="L534" i="4"/>
  <c r="K534" i="4"/>
  <c r="O533" i="4"/>
  <c r="P533" i="4" s="1"/>
  <c r="N533" i="4"/>
  <c r="M533" i="4"/>
  <c r="L533" i="4"/>
  <c r="K533" i="4"/>
  <c r="N532" i="4"/>
  <c r="M532" i="4"/>
  <c r="L532" i="4"/>
  <c r="K532" i="4"/>
  <c r="O532" i="4" s="1"/>
  <c r="P532" i="4" s="1"/>
  <c r="O531" i="4"/>
  <c r="P531" i="4" s="1"/>
  <c r="N531" i="4"/>
  <c r="M531" i="4"/>
  <c r="L531" i="4"/>
  <c r="K531" i="4"/>
  <c r="N530" i="4"/>
  <c r="M530" i="4"/>
  <c r="L530" i="4"/>
  <c r="K530" i="4"/>
  <c r="O530" i="4" s="1"/>
  <c r="P530" i="4" s="1"/>
  <c r="N529" i="4"/>
  <c r="M529" i="4"/>
  <c r="L529" i="4"/>
  <c r="K529" i="4"/>
  <c r="O529" i="4" s="1"/>
  <c r="P529" i="4" s="1"/>
  <c r="O528" i="4"/>
  <c r="P528" i="4" s="1"/>
  <c r="N528" i="4"/>
  <c r="M528" i="4"/>
  <c r="L528" i="4"/>
  <c r="K528" i="4"/>
  <c r="O527" i="4"/>
  <c r="P527" i="4" s="1"/>
  <c r="N527" i="4"/>
  <c r="M527" i="4"/>
  <c r="L527" i="4"/>
  <c r="K527" i="4"/>
  <c r="N526" i="4"/>
  <c r="M526" i="4"/>
  <c r="L526" i="4"/>
  <c r="K526" i="4"/>
  <c r="O526" i="4" s="1"/>
  <c r="P526" i="4" s="1"/>
  <c r="P525" i="4"/>
  <c r="O525" i="4"/>
  <c r="N525" i="4"/>
  <c r="M525" i="4"/>
  <c r="L525" i="4"/>
  <c r="K525" i="4"/>
  <c r="P524" i="4"/>
  <c r="N523" i="4"/>
  <c r="M523" i="4"/>
  <c r="L523" i="4"/>
  <c r="K523" i="4"/>
  <c r="O523" i="4" s="1"/>
  <c r="P523" i="4" s="1"/>
  <c r="P522" i="4"/>
  <c r="O521" i="4"/>
  <c r="P521" i="4" s="1"/>
  <c r="N521" i="4"/>
  <c r="M521" i="4"/>
  <c r="L521" i="4"/>
  <c r="K521" i="4"/>
  <c r="O520" i="4"/>
  <c r="P520" i="4" s="1"/>
  <c r="N520" i="4"/>
  <c r="M520" i="4"/>
  <c r="L520" i="4"/>
  <c r="K520" i="4"/>
  <c r="N519" i="4"/>
  <c r="M519" i="4"/>
  <c r="L519" i="4"/>
  <c r="K519" i="4"/>
  <c r="O519" i="4" s="1"/>
  <c r="P519" i="4" s="1"/>
  <c r="O518" i="4"/>
  <c r="P518" i="4" s="1"/>
  <c r="N518" i="4"/>
  <c r="M518" i="4"/>
  <c r="L518" i="4"/>
  <c r="K518" i="4"/>
  <c r="O517" i="4"/>
  <c r="P517" i="4" s="1"/>
  <c r="N517" i="4"/>
  <c r="M517" i="4"/>
  <c r="L517" i="4"/>
  <c r="K517" i="4"/>
  <c r="N516" i="4"/>
  <c r="M516" i="4"/>
  <c r="L516" i="4"/>
  <c r="K516" i="4"/>
  <c r="O516" i="4" s="1"/>
  <c r="P516" i="4" s="1"/>
  <c r="N515" i="4"/>
  <c r="M515" i="4"/>
  <c r="L515" i="4"/>
  <c r="K515" i="4"/>
  <c r="O515" i="4" s="1"/>
  <c r="P515" i="4" s="1"/>
  <c r="O514" i="4"/>
  <c r="P514" i="4" s="1"/>
  <c r="N514" i="4"/>
  <c r="M514" i="4"/>
  <c r="L514" i="4"/>
  <c r="K514" i="4"/>
  <c r="O513" i="4"/>
  <c r="P513" i="4" s="1"/>
  <c r="N513" i="4"/>
  <c r="M513" i="4"/>
  <c r="L513" i="4"/>
  <c r="K513" i="4"/>
  <c r="O512" i="4"/>
  <c r="P512" i="4" s="1"/>
  <c r="N512" i="4"/>
  <c r="M512" i="4"/>
  <c r="L512" i="4"/>
  <c r="K512" i="4"/>
  <c r="O511" i="4"/>
  <c r="P511" i="4" s="1"/>
  <c r="N511" i="4"/>
  <c r="M511" i="4"/>
  <c r="L511" i="4"/>
  <c r="K511" i="4"/>
  <c r="N510" i="4"/>
  <c r="M510" i="4"/>
  <c r="L510" i="4"/>
  <c r="K510" i="4"/>
  <c r="O510" i="4" s="1"/>
  <c r="P510" i="4" s="1"/>
  <c r="N509" i="4"/>
  <c r="M509" i="4"/>
  <c r="L509" i="4"/>
  <c r="K509" i="4"/>
  <c r="O509" i="4" s="1"/>
  <c r="P509" i="4" s="1"/>
  <c r="N508" i="4"/>
  <c r="M508" i="4"/>
  <c r="L508" i="4"/>
  <c r="K508" i="4"/>
  <c r="O508" i="4" s="1"/>
  <c r="P508" i="4" s="1"/>
  <c r="N507" i="4"/>
  <c r="M507" i="4"/>
  <c r="L507" i="4"/>
  <c r="K507" i="4"/>
  <c r="O507" i="4" s="1"/>
  <c r="P507" i="4" s="1"/>
  <c r="O506" i="4"/>
  <c r="P506" i="4" s="1"/>
  <c r="N506" i="4"/>
  <c r="M506" i="4"/>
  <c r="L506" i="4"/>
  <c r="K506" i="4"/>
  <c r="P505" i="4"/>
  <c r="O505" i="4"/>
  <c r="N505" i="4"/>
  <c r="M505" i="4"/>
  <c r="L505" i="4"/>
  <c r="K505" i="4"/>
  <c r="N504" i="4"/>
  <c r="M504" i="4"/>
  <c r="L504" i="4"/>
  <c r="K504" i="4"/>
  <c r="O504" i="4" s="1"/>
  <c r="P504" i="4" s="1"/>
  <c r="O503" i="4"/>
  <c r="P503" i="4" s="1"/>
  <c r="N503" i="4"/>
  <c r="M503" i="4"/>
  <c r="L503" i="4"/>
  <c r="K503" i="4"/>
  <c r="N502" i="4"/>
  <c r="M502" i="4"/>
  <c r="L502" i="4"/>
  <c r="K502" i="4"/>
  <c r="O502" i="4" s="1"/>
  <c r="P502" i="4" s="1"/>
  <c r="O501" i="4"/>
  <c r="P501" i="4" s="1"/>
  <c r="N501" i="4"/>
  <c r="M501" i="4"/>
  <c r="L501" i="4"/>
  <c r="K501" i="4"/>
  <c r="O500" i="4"/>
  <c r="P500" i="4" s="1"/>
  <c r="N500" i="4"/>
  <c r="M500" i="4"/>
  <c r="L500" i="4"/>
  <c r="K500" i="4"/>
  <c r="N499" i="4"/>
  <c r="M499" i="4"/>
  <c r="L499" i="4"/>
  <c r="K499" i="4"/>
  <c r="O499" i="4" s="1"/>
  <c r="P499" i="4" s="1"/>
  <c r="N498" i="4"/>
  <c r="M498" i="4"/>
  <c r="L498" i="4"/>
  <c r="K498" i="4"/>
  <c r="O498" i="4" s="1"/>
  <c r="P498" i="4" s="1"/>
  <c r="P497" i="4"/>
  <c r="O497" i="4"/>
  <c r="N497" i="4"/>
  <c r="M497" i="4"/>
  <c r="L497" i="4"/>
  <c r="K497" i="4"/>
  <c r="N496" i="4"/>
  <c r="M496" i="4"/>
  <c r="L496" i="4"/>
  <c r="K496" i="4"/>
  <c r="O496" i="4" s="1"/>
  <c r="P496" i="4" s="1"/>
  <c r="O495" i="4"/>
  <c r="P495" i="4" s="1"/>
  <c r="N495" i="4"/>
  <c r="M495" i="4"/>
  <c r="L495" i="4"/>
  <c r="K495" i="4"/>
  <c r="O494" i="4"/>
  <c r="P494" i="4" s="1"/>
  <c r="N494" i="4"/>
  <c r="M494" i="4"/>
  <c r="L494" i="4"/>
  <c r="K494" i="4"/>
  <c r="N493" i="4"/>
  <c r="M493" i="4"/>
  <c r="L493" i="4"/>
  <c r="K493" i="4"/>
  <c r="O493" i="4" s="1"/>
  <c r="P493" i="4" s="1"/>
  <c r="O492" i="4"/>
  <c r="P492" i="4" s="1"/>
  <c r="N492" i="4"/>
  <c r="M492" i="4"/>
  <c r="L492" i="4"/>
  <c r="K492" i="4"/>
  <c r="P491" i="4"/>
  <c r="N490" i="4"/>
  <c r="M490" i="4"/>
  <c r="L490" i="4"/>
  <c r="K490" i="4"/>
  <c r="O490" i="4" s="1"/>
  <c r="P490" i="4" s="1"/>
  <c r="N489" i="4"/>
  <c r="M489" i="4"/>
  <c r="L489" i="4"/>
  <c r="K489" i="4"/>
  <c r="O489" i="4" s="1"/>
  <c r="P489" i="4" s="1"/>
  <c r="O488" i="4"/>
  <c r="P488" i="4" s="1"/>
  <c r="N488" i="4"/>
  <c r="M488" i="4"/>
  <c r="L488" i="4"/>
  <c r="K488" i="4"/>
  <c r="P487" i="4"/>
  <c r="N487" i="4"/>
  <c r="M487" i="4"/>
  <c r="L487" i="4"/>
  <c r="K487" i="4"/>
  <c r="O487" i="4" s="1"/>
  <c r="N486" i="4"/>
  <c r="M486" i="4"/>
  <c r="L486" i="4"/>
  <c r="K486" i="4"/>
  <c r="O486" i="4" s="1"/>
  <c r="P486" i="4" s="1"/>
  <c r="N485" i="4"/>
  <c r="M485" i="4"/>
  <c r="L485" i="4"/>
  <c r="K485" i="4"/>
  <c r="O485" i="4" s="1"/>
  <c r="P485" i="4" s="1"/>
  <c r="N484" i="4"/>
  <c r="M484" i="4"/>
  <c r="L484" i="4"/>
  <c r="K484" i="4"/>
  <c r="O484" i="4" s="1"/>
  <c r="P484" i="4" s="1"/>
  <c r="P483" i="4"/>
  <c r="O483" i="4"/>
  <c r="N483" i="4"/>
  <c r="M483" i="4"/>
  <c r="L483" i="4"/>
  <c r="K483" i="4"/>
  <c r="N482" i="4"/>
  <c r="M482" i="4"/>
  <c r="L482" i="4"/>
  <c r="K482" i="4"/>
  <c r="O482" i="4" s="1"/>
  <c r="P482" i="4" s="1"/>
  <c r="P481" i="4"/>
  <c r="N481" i="4"/>
  <c r="M481" i="4"/>
  <c r="L481" i="4"/>
  <c r="K481" i="4"/>
  <c r="O481" i="4" s="1"/>
  <c r="P480" i="4"/>
  <c r="O480" i="4"/>
  <c r="N480" i="4"/>
  <c r="M480" i="4"/>
  <c r="L480" i="4"/>
  <c r="K480" i="4"/>
  <c r="P479" i="4"/>
  <c r="O479" i="4"/>
  <c r="N479" i="4"/>
  <c r="M479" i="4"/>
  <c r="L479" i="4"/>
  <c r="K479" i="4"/>
  <c r="N478" i="4"/>
  <c r="M478" i="4"/>
  <c r="L478" i="4"/>
  <c r="K478" i="4"/>
  <c r="O478" i="4" s="1"/>
  <c r="P478" i="4" s="1"/>
  <c r="P477" i="4"/>
  <c r="N477" i="4"/>
  <c r="M477" i="4"/>
  <c r="L477" i="4"/>
  <c r="K477" i="4"/>
  <c r="O477" i="4" s="1"/>
  <c r="P476" i="4"/>
  <c r="N476" i="4"/>
  <c r="M476" i="4"/>
  <c r="L476" i="4"/>
  <c r="K476" i="4"/>
  <c r="O476" i="4" s="1"/>
  <c r="O475" i="4"/>
  <c r="P475" i="4" s="1"/>
  <c r="N475" i="4"/>
  <c r="M475" i="4"/>
  <c r="L475" i="4"/>
  <c r="K475" i="4"/>
  <c r="N474" i="4"/>
  <c r="M474" i="4"/>
  <c r="L474" i="4"/>
  <c r="K474" i="4"/>
  <c r="O474" i="4" s="1"/>
  <c r="P474" i="4" s="1"/>
  <c r="P473" i="4"/>
  <c r="O473" i="4"/>
  <c r="N473" i="4"/>
  <c r="M473" i="4"/>
  <c r="L473" i="4"/>
  <c r="K473" i="4"/>
  <c r="O472" i="4"/>
  <c r="P472" i="4" s="1"/>
  <c r="N472" i="4"/>
  <c r="M472" i="4"/>
  <c r="L472" i="4"/>
  <c r="K472" i="4"/>
  <c r="O471" i="4"/>
  <c r="P471" i="4" s="1"/>
  <c r="N471" i="4"/>
  <c r="M471" i="4"/>
  <c r="L471" i="4"/>
  <c r="K471" i="4"/>
  <c r="P470" i="4"/>
  <c r="O470" i="4"/>
  <c r="N470" i="4"/>
  <c r="M470" i="4"/>
  <c r="L470" i="4"/>
  <c r="K470" i="4"/>
  <c r="N469" i="4"/>
  <c r="M469" i="4"/>
  <c r="L469" i="4"/>
  <c r="K469" i="4"/>
  <c r="O469" i="4" s="1"/>
  <c r="P469" i="4" s="1"/>
  <c r="P468" i="4"/>
  <c r="N468" i="4"/>
  <c r="M468" i="4"/>
  <c r="L468" i="4"/>
  <c r="K468" i="4"/>
  <c r="O468" i="4" s="1"/>
  <c r="P467" i="4"/>
  <c r="O467" i="4"/>
  <c r="N467" i="4"/>
  <c r="M467" i="4"/>
  <c r="L467" i="4"/>
  <c r="K467" i="4"/>
  <c r="N466" i="4"/>
  <c r="M466" i="4"/>
  <c r="L466" i="4"/>
  <c r="K466" i="4"/>
  <c r="O466" i="4" s="1"/>
  <c r="P466" i="4" s="1"/>
  <c r="P465" i="4"/>
  <c r="O465" i="4"/>
  <c r="N465" i="4"/>
  <c r="M465" i="4"/>
  <c r="L465" i="4"/>
  <c r="K465" i="4"/>
  <c r="P464" i="4"/>
  <c r="O464" i="4"/>
  <c r="N464" i="4"/>
  <c r="M464" i="4"/>
  <c r="L464" i="4"/>
  <c r="K464" i="4"/>
  <c r="N463" i="4"/>
  <c r="M463" i="4"/>
  <c r="L463" i="4"/>
  <c r="K463" i="4"/>
  <c r="O463" i="4" s="1"/>
  <c r="P463" i="4" s="1"/>
  <c r="P462" i="4"/>
  <c r="O462" i="4"/>
  <c r="N462" i="4"/>
  <c r="M462" i="4"/>
  <c r="L462" i="4"/>
  <c r="K462" i="4"/>
  <c r="P461" i="4"/>
  <c r="N461" i="4"/>
  <c r="M461" i="4"/>
  <c r="L461" i="4"/>
  <c r="K461" i="4"/>
  <c r="O461" i="4" s="1"/>
  <c r="N460" i="4"/>
  <c r="M460" i="4"/>
  <c r="L460" i="4"/>
  <c r="K460" i="4"/>
  <c r="O460" i="4" s="1"/>
  <c r="P460" i="4" s="1"/>
  <c r="P459" i="4"/>
  <c r="O459" i="4"/>
  <c r="N459" i="4"/>
  <c r="M459" i="4"/>
  <c r="L459" i="4"/>
  <c r="K459" i="4"/>
  <c r="O458" i="4"/>
  <c r="P458" i="4" s="1"/>
  <c r="N458" i="4"/>
  <c r="M458" i="4"/>
  <c r="L458" i="4"/>
  <c r="K458" i="4"/>
  <c r="N457" i="4"/>
  <c r="M457" i="4"/>
  <c r="L457" i="4"/>
  <c r="K457" i="4"/>
  <c r="O457" i="4" s="1"/>
  <c r="P457" i="4" s="1"/>
  <c r="P456" i="4"/>
  <c r="P455" i="4"/>
  <c r="O455" i="4"/>
  <c r="N455" i="4"/>
  <c r="M455" i="4"/>
  <c r="L455" i="4"/>
  <c r="K455" i="4"/>
  <c r="N454" i="4"/>
  <c r="M454" i="4"/>
  <c r="L454" i="4"/>
  <c r="K454" i="4"/>
  <c r="O454" i="4" s="1"/>
  <c r="P454" i="4" s="1"/>
  <c r="N453" i="4"/>
  <c r="M453" i="4"/>
  <c r="L453" i="4"/>
  <c r="K453" i="4"/>
  <c r="O453" i="4" s="1"/>
  <c r="P453" i="4" s="1"/>
  <c r="N452" i="4"/>
  <c r="M452" i="4"/>
  <c r="L452" i="4"/>
  <c r="K452" i="4"/>
  <c r="O452" i="4" s="1"/>
  <c r="P452" i="4" s="1"/>
  <c r="N451" i="4"/>
  <c r="M451" i="4"/>
  <c r="L451" i="4"/>
  <c r="K451" i="4"/>
  <c r="O451" i="4" s="1"/>
  <c r="P451" i="4" s="1"/>
  <c r="O450" i="4"/>
  <c r="P450" i="4" s="1"/>
  <c r="N450" i="4"/>
  <c r="M450" i="4"/>
  <c r="L450" i="4"/>
  <c r="K450" i="4"/>
  <c r="O449" i="4"/>
  <c r="P449" i="4" s="1"/>
  <c r="N449" i="4"/>
  <c r="M449" i="4"/>
  <c r="L449" i="4"/>
  <c r="K449" i="4"/>
  <c r="N448" i="4"/>
  <c r="M448" i="4"/>
  <c r="L448" i="4"/>
  <c r="K448" i="4"/>
  <c r="O448" i="4" s="1"/>
  <c r="P448" i="4" s="1"/>
  <c r="P447" i="4"/>
  <c r="O447" i="4"/>
  <c r="N447" i="4"/>
  <c r="M447" i="4"/>
  <c r="L447" i="4"/>
  <c r="K447" i="4"/>
  <c r="P446" i="4"/>
  <c r="O446" i="4"/>
  <c r="N446" i="4"/>
  <c r="M446" i="4"/>
  <c r="L446" i="4"/>
  <c r="K446" i="4"/>
  <c r="N445" i="4"/>
  <c r="M445" i="4"/>
  <c r="L445" i="4"/>
  <c r="K445" i="4"/>
  <c r="O445" i="4" s="1"/>
  <c r="P445" i="4" s="1"/>
  <c r="N444" i="4"/>
  <c r="M444" i="4"/>
  <c r="L444" i="4"/>
  <c r="K444" i="4"/>
  <c r="O444" i="4" s="1"/>
  <c r="P444" i="4" s="1"/>
  <c r="O443" i="4"/>
  <c r="P443" i="4" s="1"/>
  <c r="N443" i="4"/>
  <c r="M443" i="4"/>
  <c r="L443" i="4"/>
  <c r="K443" i="4"/>
  <c r="O442" i="4"/>
  <c r="P442" i="4" s="1"/>
  <c r="N442" i="4"/>
  <c r="M442" i="4"/>
  <c r="L442" i="4"/>
  <c r="K442" i="4"/>
  <c r="O441" i="4"/>
  <c r="P441" i="4" s="1"/>
  <c r="N441" i="4"/>
  <c r="M441" i="4"/>
  <c r="L441" i="4"/>
  <c r="K441" i="4"/>
  <c r="P440" i="4"/>
  <c r="O440" i="4"/>
  <c r="N440" i="4"/>
  <c r="M440" i="4"/>
  <c r="L440" i="4"/>
  <c r="K440" i="4"/>
  <c r="N439" i="4"/>
  <c r="M439" i="4"/>
  <c r="L439" i="4"/>
  <c r="K439" i="4"/>
  <c r="O439" i="4" s="1"/>
  <c r="P439" i="4" s="1"/>
  <c r="P438" i="4"/>
  <c r="O438" i="4"/>
  <c r="N438" i="4"/>
  <c r="M438" i="4"/>
  <c r="L438" i="4"/>
  <c r="K438" i="4"/>
  <c r="P437" i="4"/>
  <c r="N437" i="4"/>
  <c r="M437" i="4"/>
  <c r="L437" i="4"/>
  <c r="K437" i="4"/>
  <c r="O437" i="4" s="1"/>
  <c r="N436" i="4"/>
  <c r="M436" i="4"/>
  <c r="L436" i="4"/>
  <c r="K436" i="4"/>
  <c r="O436" i="4" s="1"/>
  <c r="P436" i="4" s="1"/>
  <c r="N435" i="4"/>
  <c r="M435" i="4"/>
  <c r="L435" i="4"/>
  <c r="K435" i="4"/>
  <c r="O435" i="4" s="1"/>
  <c r="P435" i="4" s="1"/>
  <c r="O434" i="4"/>
  <c r="P434" i="4" s="1"/>
  <c r="N434" i="4"/>
  <c r="M434" i="4"/>
  <c r="L434" i="4"/>
  <c r="K434" i="4"/>
  <c r="N433" i="4"/>
  <c r="M433" i="4"/>
  <c r="L433" i="4"/>
  <c r="K433" i="4"/>
  <c r="O433" i="4" s="1"/>
  <c r="P433" i="4" s="1"/>
  <c r="P432" i="4"/>
  <c r="O432" i="4"/>
  <c r="N432" i="4"/>
  <c r="M432" i="4"/>
  <c r="L432" i="4"/>
  <c r="K432" i="4"/>
  <c r="P431" i="4"/>
  <c r="N431" i="4"/>
  <c r="M431" i="4"/>
  <c r="L431" i="4"/>
  <c r="K431" i="4"/>
  <c r="O431" i="4" s="1"/>
  <c r="N430" i="4"/>
  <c r="M430" i="4"/>
  <c r="L430" i="4"/>
  <c r="K430" i="4"/>
  <c r="O430" i="4" s="1"/>
  <c r="P430" i="4" s="1"/>
  <c r="O429" i="4"/>
  <c r="P429" i="4" s="1"/>
  <c r="N429" i="4"/>
  <c r="M429" i="4"/>
  <c r="L429" i="4"/>
  <c r="K429" i="4"/>
  <c r="N428" i="4"/>
  <c r="M428" i="4"/>
  <c r="L428" i="4"/>
  <c r="K428" i="4"/>
  <c r="O428" i="4" s="1"/>
  <c r="P428" i="4" s="1"/>
  <c r="N427" i="4"/>
  <c r="M427" i="4"/>
  <c r="L427" i="4"/>
  <c r="K427" i="4"/>
  <c r="O427" i="4" s="1"/>
  <c r="P427" i="4" s="1"/>
  <c r="O426" i="4"/>
  <c r="P426" i="4" s="1"/>
  <c r="N426" i="4"/>
  <c r="M426" i="4"/>
  <c r="L426" i="4"/>
  <c r="K426" i="4"/>
  <c r="N425" i="4"/>
  <c r="M425" i="4"/>
  <c r="L425" i="4"/>
  <c r="K425" i="4"/>
  <c r="O425" i="4" s="1"/>
  <c r="P425" i="4" s="1"/>
  <c r="N424" i="4"/>
  <c r="M424" i="4"/>
  <c r="L424" i="4"/>
  <c r="K424" i="4"/>
  <c r="O424" i="4" s="1"/>
  <c r="P424" i="4" s="1"/>
  <c r="P423" i="4"/>
  <c r="O423" i="4"/>
  <c r="N423" i="4"/>
  <c r="M423" i="4"/>
  <c r="L423" i="4"/>
  <c r="K423" i="4"/>
  <c r="N422" i="4"/>
  <c r="M422" i="4"/>
  <c r="L422" i="4"/>
  <c r="K422" i="4"/>
  <c r="O422" i="4" s="1"/>
  <c r="P422" i="4" s="1"/>
  <c r="P421" i="4"/>
  <c r="O421" i="4"/>
  <c r="N421" i="4"/>
  <c r="M421" i="4"/>
  <c r="L421" i="4"/>
  <c r="K421" i="4"/>
  <c r="P420" i="4"/>
  <c r="O419" i="4"/>
  <c r="P419" i="4" s="1"/>
  <c r="N419" i="4"/>
  <c r="M419" i="4"/>
  <c r="L419" i="4"/>
  <c r="K419" i="4"/>
  <c r="N418" i="4"/>
  <c r="M418" i="4"/>
  <c r="L418" i="4"/>
  <c r="K418" i="4"/>
  <c r="O418" i="4" s="1"/>
  <c r="P418" i="4" s="1"/>
  <c r="P417" i="4"/>
  <c r="O417" i="4"/>
  <c r="N417" i="4"/>
  <c r="M417" i="4"/>
  <c r="L417" i="4"/>
  <c r="K417" i="4"/>
  <c r="N416" i="4"/>
  <c r="M416" i="4"/>
  <c r="L416" i="4"/>
  <c r="K416" i="4"/>
  <c r="O416" i="4" s="1"/>
  <c r="P416" i="4" s="1"/>
  <c r="N415" i="4"/>
  <c r="M415" i="4"/>
  <c r="L415" i="4"/>
  <c r="K415" i="4"/>
  <c r="O415" i="4" s="1"/>
  <c r="P415" i="4" s="1"/>
  <c r="P414" i="4"/>
  <c r="N414" i="4"/>
  <c r="M414" i="4"/>
  <c r="L414" i="4"/>
  <c r="K414" i="4"/>
  <c r="O414" i="4" s="1"/>
  <c r="N413" i="4"/>
  <c r="M413" i="4"/>
  <c r="L413" i="4"/>
  <c r="K413" i="4"/>
  <c r="O413" i="4" s="1"/>
  <c r="P413" i="4" s="1"/>
  <c r="P412" i="4"/>
  <c r="O412" i="4"/>
  <c r="N412" i="4"/>
  <c r="M412" i="4"/>
  <c r="L412" i="4"/>
  <c r="K412" i="4"/>
  <c r="O411" i="4"/>
  <c r="P411" i="4" s="1"/>
  <c r="N411" i="4"/>
  <c r="M411" i="4"/>
  <c r="L411" i="4"/>
  <c r="K411" i="4"/>
  <c r="N410" i="4"/>
  <c r="M410" i="4"/>
  <c r="L410" i="4"/>
  <c r="K410" i="4"/>
  <c r="O410" i="4" s="1"/>
  <c r="P410" i="4" s="1"/>
  <c r="O409" i="4"/>
  <c r="P409" i="4" s="1"/>
  <c r="N409" i="4"/>
  <c r="M409" i="4"/>
  <c r="L409" i="4"/>
  <c r="K409" i="4"/>
  <c r="P408" i="4"/>
  <c r="O408" i="4"/>
  <c r="N408" i="4"/>
  <c r="M408" i="4"/>
  <c r="L408" i="4"/>
  <c r="K408" i="4"/>
  <c r="N407" i="4"/>
  <c r="M407" i="4"/>
  <c r="L407" i="4"/>
  <c r="K407" i="4"/>
  <c r="O407" i="4" s="1"/>
  <c r="P407" i="4" s="1"/>
  <c r="N406" i="4"/>
  <c r="M406" i="4"/>
  <c r="L406" i="4"/>
  <c r="K406" i="4"/>
  <c r="O406" i="4" s="1"/>
  <c r="P406" i="4" s="1"/>
  <c r="P405" i="4"/>
  <c r="N405" i="4"/>
  <c r="M405" i="4"/>
  <c r="L405" i="4"/>
  <c r="K405" i="4"/>
  <c r="O405" i="4" s="1"/>
  <c r="O404" i="4"/>
  <c r="P404" i="4" s="1"/>
  <c r="N404" i="4"/>
  <c r="M404" i="4"/>
  <c r="L404" i="4"/>
  <c r="K404" i="4"/>
  <c r="O403" i="4"/>
  <c r="P403" i="4" s="1"/>
  <c r="N403" i="4"/>
  <c r="M403" i="4"/>
  <c r="L403" i="4"/>
  <c r="K403" i="4"/>
  <c r="P402" i="4"/>
  <c r="O402" i="4"/>
  <c r="N402" i="4"/>
  <c r="M402" i="4"/>
  <c r="L402" i="4"/>
  <c r="K402" i="4"/>
  <c r="O401" i="4"/>
  <c r="P401" i="4" s="1"/>
  <c r="N401" i="4"/>
  <c r="M401" i="4"/>
  <c r="L401" i="4"/>
  <c r="K401" i="4"/>
  <c r="O400" i="4"/>
  <c r="P400" i="4" s="1"/>
  <c r="N400" i="4"/>
  <c r="M400" i="4"/>
  <c r="L400" i="4"/>
  <c r="K400" i="4"/>
  <c r="N399" i="4"/>
  <c r="M399" i="4"/>
  <c r="L399" i="4"/>
  <c r="K399" i="4"/>
  <c r="O399" i="4" s="1"/>
  <c r="P399" i="4" s="1"/>
  <c r="N398" i="4"/>
  <c r="M398" i="4"/>
  <c r="L398" i="4"/>
  <c r="K398" i="4"/>
  <c r="O398" i="4" s="1"/>
  <c r="P398" i="4" s="1"/>
  <c r="P397" i="4"/>
  <c r="N397" i="4"/>
  <c r="M397" i="4"/>
  <c r="L397" i="4"/>
  <c r="K397" i="4"/>
  <c r="O397" i="4" s="1"/>
  <c r="P396" i="4"/>
  <c r="O396" i="4"/>
  <c r="N396" i="4"/>
  <c r="M396" i="4"/>
  <c r="L396" i="4"/>
  <c r="K396" i="4"/>
  <c r="O395" i="4"/>
  <c r="P395" i="4" s="1"/>
  <c r="N395" i="4"/>
  <c r="M395" i="4"/>
  <c r="L395" i="4"/>
  <c r="K395" i="4"/>
  <c r="O394" i="4"/>
  <c r="P394" i="4" s="1"/>
  <c r="N394" i="4"/>
  <c r="M394" i="4"/>
  <c r="L394" i="4"/>
  <c r="K394" i="4"/>
  <c r="O393" i="4"/>
  <c r="P393" i="4" s="1"/>
  <c r="N393" i="4"/>
  <c r="M393" i="4"/>
  <c r="L393" i="4"/>
  <c r="K393" i="4"/>
  <c r="O392" i="4"/>
  <c r="P392" i="4" s="1"/>
  <c r="N392" i="4"/>
  <c r="M392" i="4"/>
  <c r="L392" i="4"/>
  <c r="K392" i="4"/>
  <c r="O391" i="4"/>
  <c r="P391" i="4" s="1"/>
  <c r="N391" i="4"/>
  <c r="M391" i="4"/>
  <c r="L391" i="4"/>
  <c r="K391" i="4"/>
  <c r="N390" i="4"/>
  <c r="M390" i="4"/>
  <c r="L390" i="4"/>
  <c r="K390" i="4"/>
  <c r="O390" i="4" s="1"/>
  <c r="P390" i="4" s="1"/>
  <c r="P389" i="4"/>
  <c r="N389" i="4"/>
  <c r="M389" i="4"/>
  <c r="L389" i="4"/>
  <c r="K389" i="4"/>
  <c r="O389" i="4" s="1"/>
  <c r="O388" i="4"/>
  <c r="P388" i="4" s="1"/>
  <c r="N388" i="4"/>
  <c r="M388" i="4"/>
  <c r="L388" i="4"/>
  <c r="K388" i="4"/>
  <c r="O387" i="4"/>
  <c r="P387" i="4" s="1"/>
  <c r="N387" i="4"/>
  <c r="M387" i="4"/>
  <c r="L387" i="4"/>
  <c r="K387" i="4"/>
  <c r="P386" i="4"/>
  <c r="O386" i="4"/>
  <c r="N386" i="4"/>
  <c r="M386" i="4"/>
  <c r="L386" i="4"/>
  <c r="K386" i="4"/>
  <c r="P385" i="4"/>
  <c r="O385" i="4"/>
  <c r="N385" i="4"/>
  <c r="M385" i="4"/>
  <c r="L385" i="4"/>
  <c r="K385" i="4"/>
  <c r="N384" i="4"/>
  <c r="M384" i="4"/>
  <c r="L384" i="4"/>
  <c r="K384" i="4"/>
  <c r="O384" i="4" s="1"/>
  <c r="P384" i="4" s="1"/>
  <c r="P383" i="4"/>
  <c r="O383" i="4"/>
  <c r="N383" i="4"/>
  <c r="M383" i="4"/>
  <c r="L383" i="4"/>
  <c r="K383" i="4"/>
  <c r="P382" i="4"/>
  <c r="N382" i="4"/>
  <c r="M382" i="4"/>
  <c r="L382" i="4"/>
  <c r="K382" i="4"/>
  <c r="O382" i="4" s="1"/>
  <c r="P381" i="4"/>
  <c r="N380" i="4"/>
  <c r="M380" i="4"/>
  <c r="L380" i="4"/>
  <c r="K380" i="4"/>
  <c r="O380" i="4" s="1"/>
  <c r="P380" i="4" s="1"/>
  <c r="P379" i="4"/>
  <c r="O379" i="4"/>
  <c r="N379" i="4"/>
  <c r="M379" i="4"/>
  <c r="L379" i="4"/>
  <c r="K379" i="4"/>
  <c r="N378" i="4"/>
  <c r="M378" i="4"/>
  <c r="L378" i="4"/>
  <c r="K378" i="4"/>
  <c r="O378" i="4" s="1"/>
  <c r="P378" i="4" s="1"/>
  <c r="N377" i="4"/>
  <c r="M377" i="4"/>
  <c r="L377" i="4"/>
  <c r="K377" i="4"/>
  <c r="O377" i="4" s="1"/>
  <c r="P377" i="4" s="1"/>
  <c r="P376" i="4"/>
  <c r="O376" i="4"/>
  <c r="N376" i="4"/>
  <c r="M376" i="4"/>
  <c r="L376" i="4"/>
  <c r="K376" i="4"/>
  <c r="N375" i="4"/>
  <c r="M375" i="4"/>
  <c r="L375" i="4"/>
  <c r="K375" i="4"/>
  <c r="O375" i="4" s="1"/>
  <c r="P375" i="4" s="1"/>
  <c r="P374" i="4"/>
  <c r="N374" i="4"/>
  <c r="M374" i="4"/>
  <c r="L374" i="4"/>
  <c r="K374" i="4"/>
  <c r="O374" i="4" s="1"/>
  <c r="N373" i="4"/>
  <c r="M373" i="4"/>
  <c r="L373" i="4"/>
  <c r="K373" i="4"/>
  <c r="O373" i="4" s="1"/>
  <c r="P373" i="4" s="1"/>
  <c r="N372" i="4"/>
  <c r="M372" i="4"/>
  <c r="L372" i="4"/>
  <c r="K372" i="4"/>
  <c r="O372" i="4" s="1"/>
  <c r="P372" i="4" s="1"/>
  <c r="O371" i="4"/>
  <c r="P371" i="4" s="1"/>
  <c r="N371" i="4"/>
  <c r="M371" i="4"/>
  <c r="L371" i="4"/>
  <c r="K371" i="4"/>
  <c r="O370" i="4"/>
  <c r="P370" i="4" s="1"/>
  <c r="N370" i="4"/>
  <c r="M370" i="4"/>
  <c r="L370" i="4"/>
  <c r="K370" i="4"/>
  <c r="N369" i="4"/>
  <c r="M369" i="4"/>
  <c r="L369" i="4"/>
  <c r="K369" i="4"/>
  <c r="O369" i="4" s="1"/>
  <c r="P369" i="4" s="1"/>
  <c r="P368" i="4"/>
  <c r="O368" i="4"/>
  <c r="N368" i="4"/>
  <c r="M368" i="4"/>
  <c r="L368" i="4"/>
  <c r="K368" i="4"/>
  <c r="O367" i="4"/>
  <c r="P367" i="4" s="1"/>
  <c r="N367" i="4"/>
  <c r="M367" i="4"/>
  <c r="L367" i="4"/>
  <c r="K367" i="4"/>
  <c r="N366" i="4"/>
  <c r="M366" i="4"/>
  <c r="L366" i="4"/>
  <c r="K366" i="4"/>
  <c r="O366" i="4" s="1"/>
  <c r="P366" i="4" s="1"/>
  <c r="N365" i="4"/>
  <c r="M365" i="4"/>
  <c r="L365" i="4"/>
  <c r="K365" i="4"/>
  <c r="O365" i="4" s="1"/>
  <c r="P365" i="4" s="1"/>
  <c r="O364" i="4"/>
  <c r="P364" i="4" s="1"/>
  <c r="N364" i="4"/>
  <c r="M364" i="4"/>
  <c r="L364" i="4"/>
  <c r="K364" i="4"/>
  <c r="O363" i="4"/>
  <c r="P363" i="4" s="1"/>
  <c r="N363" i="4"/>
  <c r="M363" i="4"/>
  <c r="L363" i="4"/>
  <c r="K363" i="4"/>
  <c r="O362" i="4"/>
  <c r="P362" i="4" s="1"/>
  <c r="N362" i="4"/>
  <c r="M362" i="4"/>
  <c r="L362" i="4"/>
  <c r="K362" i="4"/>
  <c r="O361" i="4"/>
  <c r="P361" i="4" s="1"/>
  <c r="N361" i="4"/>
  <c r="M361" i="4"/>
  <c r="L361" i="4"/>
  <c r="K361" i="4"/>
  <c r="N360" i="4"/>
  <c r="M360" i="4"/>
  <c r="L360" i="4"/>
  <c r="K360" i="4"/>
  <c r="O360" i="4" s="1"/>
  <c r="P360" i="4" s="1"/>
  <c r="O359" i="4"/>
  <c r="P359" i="4" s="1"/>
  <c r="N359" i="4"/>
  <c r="M359" i="4"/>
  <c r="L359" i="4"/>
  <c r="K359" i="4"/>
  <c r="P358" i="4"/>
  <c r="N358" i="4"/>
  <c r="M358" i="4"/>
  <c r="L358" i="4"/>
  <c r="K358" i="4"/>
  <c r="O358" i="4" s="1"/>
  <c r="N357" i="4"/>
  <c r="M357" i="4"/>
  <c r="L357" i="4"/>
  <c r="K357" i="4"/>
  <c r="O357" i="4" s="1"/>
  <c r="P357" i="4" s="1"/>
  <c r="N356" i="4"/>
  <c r="M356" i="4"/>
  <c r="L356" i="4"/>
  <c r="K356" i="4"/>
  <c r="O356" i="4" s="1"/>
  <c r="P356" i="4" s="1"/>
  <c r="O355" i="4"/>
  <c r="P355" i="4" s="1"/>
  <c r="N355" i="4"/>
  <c r="M355" i="4"/>
  <c r="L355" i="4"/>
  <c r="K355" i="4"/>
  <c r="N354" i="4"/>
  <c r="M354" i="4"/>
  <c r="L354" i="4"/>
  <c r="K354" i="4"/>
  <c r="O354" i="4" s="1"/>
  <c r="P354" i="4" s="1"/>
  <c r="O353" i="4"/>
  <c r="P353" i="4" s="1"/>
  <c r="N353" i="4"/>
  <c r="M353" i="4"/>
  <c r="L353" i="4"/>
  <c r="K353" i="4"/>
  <c r="P352" i="4"/>
  <c r="N352" i="4"/>
  <c r="M352" i="4"/>
  <c r="L352" i="4"/>
  <c r="K352" i="4"/>
  <c r="O352" i="4" s="1"/>
  <c r="N351" i="4"/>
  <c r="M351" i="4"/>
  <c r="L351" i="4"/>
  <c r="K351" i="4"/>
  <c r="O351" i="4" s="1"/>
  <c r="P351" i="4" s="1"/>
  <c r="P350" i="4"/>
  <c r="O350" i="4"/>
  <c r="N350" i="4"/>
  <c r="M350" i="4"/>
  <c r="L350" i="4"/>
  <c r="K350" i="4"/>
  <c r="N349" i="4"/>
  <c r="M349" i="4"/>
  <c r="L349" i="4"/>
  <c r="K349" i="4"/>
  <c r="O349" i="4" s="1"/>
  <c r="P349" i="4" s="1"/>
  <c r="N348" i="4"/>
  <c r="M348" i="4"/>
  <c r="L348" i="4"/>
  <c r="K348" i="4"/>
  <c r="O348" i="4" s="1"/>
  <c r="P348" i="4" s="1"/>
  <c r="P347" i="4"/>
  <c r="O347" i="4"/>
  <c r="N347" i="4"/>
  <c r="M347" i="4"/>
  <c r="L347" i="4"/>
  <c r="K347" i="4"/>
  <c r="N346" i="4"/>
  <c r="M346" i="4"/>
  <c r="L346" i="4"/>
  <c r="K346" i="4"/>
  <c r="O346" i="4" s="1"/>
  <c r="P346" i="4" s="1"/>
  <c r="N345" i="4"/>
  <c r="M345" i="4"/>
  <c r="L345" i="4"/>
  <c r="K345" i="4"/>
  <c r="O345" i="4" s="1"/>
  <c r="P345" i="4" s="1"/>
  <c r="P344" i="4"/>
  <c r="O344" i="4"/>
  <c r="N344" i="4"/>
  <c r="M344" i="4"/>
  <c r="L344" i="4"/>
  <c r="K344" i="4"/>
  <c r="O343" i="4"/>
  <c r="P343" i="4" s="1"/>
  <c r="N343" i="4"/>
  <c r="M343" i="4"/>
  <c r="L343" i="4"/>
  <c r="K343" i="4"/>
  <c r="N342" i="4"/>
  <c r="M342" i="4"/>
  <c r="L342" i="4"/>
  <c r="K342" i="4"/>
  <c r="O342" i="4" s="1"/>
  <c r="P342" i="4" s="1"/>
  <c r="N341" i="4"/>
  <c r="M341" i="4"/>
  <c r="L341" i="4"/>
  <c r="K341" i="4"/>
  <c r="O341" i="4" s="1"/>
  <c r="P341" i="4" s="1"/>
  <c r="N340" i="4"/>
  <c r="M340" i="4"/>
  <c r="L340" i="4"/>
  <c r="K340" i="4"/>
  <c r="O340" i="4" s="1"/>
  <c r="P340" i="4" s="1"/>
  <c r="O339" i="4"/>
  <c r="P339" i="4" s="1"/>
  <c r="N339" i="4"/>
  <c r="M339" i="4"/>
  <c r="L339" i="4"/>
  <c r="K339" i="4"/>
  <c r="N338" i="4"/>
  <c r="M338" i="4"/>
  <c r="L338" i="4"/>
  <c r="K338" i="4"/>
  <c r="O338" i="4" s="1"/>
  <c r="P338" i="4" s="1"/>
  <c r="P337" i="4"/>
  <c r="O337" i="4"/>
  <c r="N337" i="4"/>
  <c r="M337" i="4"/>
  <c r="L337" i="4"/>
  <c r="K337" i="4"/>
  <c r="O336" i="4"/>
  <c r="P336" i="4" s="1"/>
  <c r="N336" i="4"/>
  <c r="M336" i="4"/>
  <c r="L336" i="4"/>
  <c r="K336" i="4"/>
  <c r="N335" i="4"/>
  <c r="M335" i="4"/>
  <c r="L335" i="4"/>
  <c r="K335" i="4"/>
  <c r="O335" i="4" s="1"/>
  <c r="P335" i="4" s="1"/>
  <c r="P334" i="4"/>
  <c r="O334" i="4"/>
  <c r="N334" i="4"/>
  <c r="M334" i="4"/>
  <c r="L334" i="4"/>
  <c r="K334" i="4"/>
  <c r="P333" i="4"/>
  <c r="N333" i="4"/>
  <c r="M333" i="4"/>
  <c r="L333" i="4"/>
  <c r="K333" i="4"/>
  <c r="O333" i="4" s="1"/>
  <c r="N332" i="4"/>
  <c r="M332" i="4"/>
  <c r="L332" i="4"/>
  <c r="K332" i="4"/>
  <c r="O332" i="4" s="1"/>
  <c r="P332" i="4" s="1"/>
  <c r="O331" i="4"/>
  <c r="P331" i="4" s="1"/>
  <c r="N331" i="4"/>
  <c r="M331" i="4"/>
  <c r="L331" i="4"/>
  <c r="K331" i="4"/>
  <c r="N330" i="4"/>
  <c r="M330" i="4"/>
  <c r="L330" i="4"/>
  <c r="K330" i="4"/>
  <c r="O330" i="4" s="1"/>
  <c r="P330" i="4" s="1"/>
  <c r="N329" i="4"/>
  <c r="M329" i="4"/>
  <c r="L329" i="4"/>
  <c r="K329" i="4"/>
  <c r="O329" i="4" s="1"/>
  <c r="P329" i="4" s="1"/>
  <c r="O328" i="4"/>
  <c r="P328" i="4" s="1"/>
  <c r="N328" i="4"/>
  <c r="M328" i="4"/>
  <c r="L328" i="4"/>
  <c r="K328" i="4"/>
  <c r="N327" i="4"/>
  <c r="M327" i="4"/>
  <c r="L327" i="4"/>
  <c r="K327" i="4"/>
  <c r="O327" i="4" s="1"/>
  <c r="P327" i="4" s="1"/>
  <c r="N326" i="4"/>
  <c r="M326" i="4"/>
  <c r="L326" i="4"/>
  <c r="K326" i="4"/>
  <c r="O326" i="4" s="1"/>
  <c r="P326" i="4" s="1"/>
  <c r="O325" i="4"/>
  <c r="P325" i="4" s="1"/>
  <c r="N325" i="4"/>
  <c r="M325" i="4"/>
  <c r="L325" i="4"/>
  <c r="K325" i="4"/>
  <c r="P324" i="4"/>
  <c r="P323" i="4"/>
  <c r="O322" i="4"/>
  <c r="P322" i="4" s="1"/>
  <c r="N322" i="4"/>
  <c r="M322" i="4"/>
  <c r="L322" i="4"/>
  <c r="K322" i="4"/>
  <c r="O321" i="4"/>
  <c r="P321" i="4" s="1"/>
  <c r="N321" i="4"/>
  <c r="M321" i="4"/>
  <c r="L321" i="4"/>
  <c r="K321" i="4"/>
  <c r="N320" i="4"/>
  <c r="M320" i="4"/>
  <c r="L320" i="4"/>
  <c r="K320" i="4"/>
  <c r="O320" i="4" s="1"/>
  <c r="P320" i="4" s="1"/>
  <c r="O319" i="4"/>
  <c r="P319" i="4" s="1"/>
  <c r="N319" i="4"/>
  <c r="M319" i="4"/>
  <c r="L319" i="4"/>
  <c r="K319" i="4"/>
  <c r="O318" i="4"/>
  <c r="P318" i="4" s="1"/>
  <c r="N318" i="4"/>
  <c r="M318" i="4"/>
  <c r="L318" i="4"/>
  <c r="K318" i="4"/>
  <c r="N317" i="4"/>
  <c r="M317" i="4"/>
  <c r="L317" i="4"/>
  <c r="K317" i="4"/>
  <c r="O317" i="4" s="1"/>
  <c r="P317" i="4" s="1"/>
  <c r="O316" i="4"/>
  <c r="P316" i="4" s="1"/>
  <c r="N316" i="4"/>
  <c r="M316" i="4"/>
  <c r="L316" i="4"/>
  <c r="K316" i="4"/>
  <c r="P315" i="4"/>
  <c r="N315" i="4"/>
  <c r="M315" i="4"/>
  <c r="L315" i="4"/>
  <c r="K315" i="4"/>
  <c r="O315" i="4" s="1"/>
  <c r="P314" i="4"/>
  <c r="N314" i="4"/>
  <c r="M314" i="4"/>
  <c r="L314" i="4"/>
  <c r="K314" i="4"/>
  <c r="O314" i="4" s="1"/>
  <c r="P313" i="4"/>
  <c r="O312" i="4"/>
  <c r="P312" i="4" s="1"/>
  <c r="N312" i="4"/>
  <c r="M312" i="4"/>
  <c r="L312" i="4"/>
  <c r="K312" i="4"/>
  <c r="N311" i="4"/>
  <c r="M311" i="4"/>
  <c r="L311" i="4"/>
  <c r="K311" i="4"/>
  <c r="O311" i="4" s="1"/>
  <c r="P311" i="4" s="1"/>
  <c r="O310" i="4"/>
  <c r="P310" i="4" s="1"/>
  <c r="N310" i="4"/>
  <c r="M310" i="4"/>
  <c r="L310" i="4"/>
  <c r="K310" i="4"/>
  <c r="O309" i="4"/>
  <c r="P309" i="4" s="1"/>
  <c r="N309" i="4"/>
  <c r="M309" i="4"/>
  <c r="L309" i="4"/>
  <c r="K309" i="4"/>
  <c r="N308" i="4"/>
  <c r="M308" i="4"/>
  <c r="L308" i="4"/>
  <c r="K308" i="4"/>
  <c r="O308" i="4" s="1"/>
  <c r="P308" i="4" s="1"/>
  <c r="O307" i="4"/>
  <c r="P307" i="4" s="1"/>
  <c r="N307" i="4"/>
  <c r="M307" i="4"/>
  <c r="L307" i="4"/>
  <c r="K307" i="4"/>
  <c r="P306" i="4"/>
  <c r="N306" i="4"/>
  <c r="M306" i="4"/>
  <c r="L306" i="4"/>
  <c r="K306" i="4"/>
  <c r="O306" i="4" s="1"/>
  <c r="P305" i="4"/>
  <c r="N305" i="4"/>
  <c r="M305" i="4"/>
  <c r="L305" i="4"/>
  <c r="K305" i="4"/>
  <c r="O305" i="4" s="1"/>
  <c r="O304" i="4"/>
  <c r="P304" i="4" s="1"/>
  <c r="N304" i="4"/>
  <c r="M304" i="4"/>
  <c r="L304" i="4"/>
  <c r="K304" i="4"/>
  <c r="N303" i="4"/>
  <c r="M303" i="4"/>
  <c r="L303" i="4"/>
  <c r="K303" i="4"/>
  <c r="O303" i="4" s="1"/>
  <c r="P303" i="4" s="1"/>
  <c r="O302" i="4"/>
  <c r="P302" i="4" s="1"/>
  <c r="N302" i="4"/>
  <c r="M302" i="4"/>
  <c r="L302" i="4"/>
  <c r="K302" i="4"/>
  <c r="P301" i="4"/>
  <c r="O301" i="4"/>
  <c r="N301" i="4"/>
  <c r="M301" i="4"/>
  <c r="L301" i="4"/>
  <c r="K301" i="4"/>
  <c r="O300" i="4"/>
  <c r="P300" i="4" s="1"/>
  <c r="N300" i="4"/>
  <c r="M300" i="4"/>
  <c r="L300" i="4"/>
  <c r="K300" i="4"/>
  <c r="P299" i="4"/>
  <c r="O299" i="4"/>
  <c r="N299" i="4"/>
  <c r="M299" i="4"/>
  <c r="L299" i="4"/>
  <c r="K299" i="4"/>
  <c r="P298" i="4"/>
  <c r="N298" i="4"/>
  <c r="M298" i="4"/>
  <c r="L298" i="4"/>
  <c r="K298" i="4"/>
  <c r="O298" i="4" s="1"/>
  <c r="P297" i="4"/>
  <c r="N297" i="4"/>
  <c r="M297" i="4"/>
  <c r="L297" i="4"/>
  <c r="K297" i="4"/>
  <c r="O297" i="4" s="1"/>
  <c r="P296" i="4"/>
  <c r="O296" i="4"/>
  <c r="N296" i="4"/>
  <c r="M296" i="4"/>
  <c r="L296" i="4"/>
  <c r="K296" i="4"/>
  <c r="N295" i="4"/>
  <c r="M295" i="4"/>
  <c r="L295" i="4"/>
  <c r="K295" i="4"/>
  <c r="O295" i="4" s="1"/>
  <c r="P295" i="4" s="1"/>
  <c r="O294" i="4"/>
  <c r="P294" i="4" s="1"/>
  <c r="N294" i="4"/>
  <c r="M294" i="4"/>
  <c r="L294" i="4"/>
  <c r="K294" i="4"/>
  <c r="P293" i="4"/>
  <c r="O293" i="4"/>
  <c r="N293" i="4"/>
  <c r="M293" i="4"/>
  <c r="L293" i="4"/>
  <c r="K293" i="4"/>
  <c r="O292" i="4"/>
  <c r="P292" i="4" s="1"/>
  <c r="N292" i="4"/>
  <c r="M292" i="4"/>
  <c r="L292" i="4"/>
  <c r="K292" i="4"/>
  <c r="O291" i="4"/>
  <c r="P291" i="4" s="1"/>
  <c r="N291" i="4"/>
  <c r="M291" i="4"/>
  <c r="L291" i="4"/>
  <c r="K291" i="4"/>
  <c r="N290" i="4"/>
  <c r="M290" i="4"/>
  <c r="L290" i="4"/>
  <c r="K290" i="4"/>
  <c r="O290" i="4" s="1"/>
  <c r="P290" i="4" s="1"/>
  <c r="P289" i="4"/>
  <c r="N289" i="4"/>
  <c r="M289" i="4"/>
  <c r="L289" i="4"/>
  <c r="K289" i="4"/>
  <c r="O289" i="4" s="1"/>
  <c r="O288" i="4"/>
  <c r="P288" i="4" s="1"/>
  <c r="N288" i="4"/>
  <c r="M288" i="4"/>
  <c r="L288" i="4"/>
  <c r="K288" i="4"/>
  <c r="N287" i="4"/>
  <c r="M287" i="4"/>
  <c r="L287" i="4"/>
  <c r="K287" i="4"/>
  <c r="O287" i="4" s="1"/>
  <c r="P287" i="4" s="1"/>
  <c r="P286" i="4"/>
  <c r="P285" i="4"/>
  <c r="O285" i="4"/>
  <c r="N285" i="4"/>
  <c r="M285" i="4"/>
  <c r="L285" i="4"/>
  <c r="K285" i="4"/>
  <c r="P284" i="4"/>
  <c r="O284" i="4"/>
  <c r="N284" i="4"/>
  <c r="M284" i="4"/>
  <c r="L284" i="4"/>
  <c r="K284" i="4"/>
  <c r="N283" i="4"/>
  <c r="M283" i="4"/>
  <c r="L283" i="4"/>
  <c r="K283" i="4"/>
  <c r="O283" i="4" s="1"/>
  <c r="P283" i="4" s="1"/>
  <c r="P282" i="4"/>
  <c r="O282" i="4"/>
  <c r="N282" i="4"/>
  <c r="M282" i="4"/>
  <c r="L282" i="4"/>
  <c r="K282" i="4"/>
  <c r="N281" i="4"/>
  <c r="M281" i="4"/>
  <c r="L281" i="4"/>
  <c r="K281" i="4"/>
  <c r="O281" i="4" s="1"/>
  <c r="P281" i="4" s="1"/>
  <c r="N280" i="4"/>
  <c r="M280" i="4"/>
  <c r="L280" i="4"/>
  <c r="K280" i="4"/>
  <c r="O280" i="4" s="1"/>
  <c r="P280" i="4" s="1"/>
  <c r="P279" i="4"/>
  <c r="O279" i="4"/>
  <c r="N279" i="4"/>
  <c r="M279" i="4"/>
  <c r="L279" i="4"/>
  <c r="K279" i="4"/>
  <c r="N278" i="4"/>
  <c r="M278" i="4"/>
  <c r="L278" i="4"/>
  <c r="K278" i="4"/>
  <c r="O278" i="4" s="1"/>
  <c r="P278" i="4" s="1"/>
  <c r="P277" i="4"/>
  <c r="O276" i="4"/>
  <c r="P276" i="4" s="1"/>
  <c r="N276" i="4"/>
  <c r="M276" i="4"/>
  <c r="L276" i="4"/>
  <c r="K276" i="4"/>
  <c r="P275" i="4"/>
  <c r="N275" i="4"/>
  <c r="M275" i="4"/>
  <c r="L275" i="4"/>
  <c r="K275" i="4"/>
  <c r="O275" i="4" s="1"/>
  <c r="N274" i="4"/>
  <c r="M274" i="4"/>
  <c r="L274" i="4"/>
  <c r="K274" i="4"/>
  <c r="O274" i="4" s="1"/>
  <c r="P274" i="4" s="1"/>
  <c r="O273" i="4"/>
  <c r="P273" i="4" s="1"/>
  <c r="N273" i="4"/>
  <c r="M273" i="4"/>
  <c r="L273" i="4"/>
  <c r="K273" i="4"/>
  <c r="N272" i="4"/>
  <c r="M272" i="4"/>
  <c r="L272" i="4"/>
  <c r="K272" i="4"/>
  <c r="O272" i="4" s="1"/>
  <c r="P272" i="4" s="1"/>
  <c r="N271" i="4"/>
  <c r="M271" i="4"/>
  <c r="L271" i="4"/>
  <c r="K271" i="4"/>
  <c r="O271" i="4" s="1"/>
  <c r="P271" i="4" s="1"/>
  <c r="O270" i="4"/>
  <c r="P270" i="4" s="1"/>
  <c r="N270" i="4"/>
  <c r="M270" i="4"/>
  <c r="L270" i="4"/>
  <c r="K270" i="4"/>
  <c r="O269" i="4"/>
  <c r="P269" i="4" s="1"/>
  <c r="N269" i="4"/>
  <c r="M269" i="4"/>
  <c r="L269" i="4"/>
  <c r="K269" i="4"/>
  <c r="O268" i="4"/>
  <c r="P268" i="4" s="1"/>
  <c r="N268" i="4"/>
  <c r="M268" i="4"/>
  <c r="L268" i="4"/>
  <c r="K268" i="4"/>
  <c r="P267" i="4"/>
  <c r="N267" i="4"/>
  <c r="M267" i="4"/>
  <c r="L267" i="4"/>
  <c r="K267" i="4"/>
  <c r="O267" i="4" s="1"/>
  <c r="P266" i="4"/>
  <c r="N266" i="4"/>
  <c r="M266" i="4"/>
  <c r="L266" i="4"/>
  <c r="K266" i="4"/>
  <c r="O266" i="4" s="1"/>
  <c r="O265" i="4"/>
  <c r="P265" i="4" s="1"/>
  <c r="N265" i="4"/>
  <c r="M265" i="4"/>
  <c r="L265" i="4"/>
  <c r="K265" i="4"/>
  <c r="N264" i="4"/>
  <c r="M264" i="4"/>
  <c r="L264" i="4"/>
  <c r="K264" i="4"/>
  <c r="O264" i="4" s="1"/>
  <c r="P264" i="4" s="1"/>
  <c r="O263" i="4"/>
  <c r="P263" i="4" s="1"/>
  <c r="N263" i="4"/>
  <c r="M263" i="4"/>
  <c r="L263" i="4"/>
  <c r="K263" i="4"/>
  <c r="O262" i="4"/>
  <c r="P262" i="4" s="1"/>
  <c r="N262" i="4"/>
  <c r="M262" i="4"/>
  <c r="L262" i="4"/>
  <c r="K262" i="4"/>
  <c r="P261" i="4"/>
  <c r="O261" i="4"/>
  <c r="N261" i="4"/>
  <c r="M261" i="4"/>
  <c r="L261" i="4"/>
  <c r="K261" i="4"/>
  <c r="O260" i="4"/>
  <c r="P260" i="4" s="1"/>
  <c r="N260" i="4"/>
  <c r="M260" i="4"/>
  <c r="L260" i="4"/>
  <c r="K260" i="4"/>
  <c r="P259" i="4"/>
  <c r="N259" i="4"/>
  <c r="M259" i="4"/>
  <c r="L259" i="4"/>
  <c r="K259" i="4"/>
  <c r="O259" i="4" s="1"/>
  <c r="P258" i="4"/>
  <c r="O257" i="4"/>
  <c r="P257" i="4" s="1"/>
  <c r="N257" i="4"/>
  <c r="M257" i="4"/>
  <c r="L257" i="4"/>
  <c r="K257" i="4"/>
  <c r="P256" i="4"/>
  <c r="O256" i="4"/>
  <c r="N256" i="4"/>
  <c r="M256" i="4"/>
  <c r="L256" i="4"/>
  <c r="K256" i="4"/>
  <c r="N255" i="4"/>
  <c r="M255" i="4"/>
  <c r="L255" i="4"/>
  <c r="K255" i="4"/>
  <c r="O255" i="4" s="1"/>
  <c r="P255" i="4" s="1"/>
  <c r="P254" i="4"/>
  <c r="N254" i="4"/>
  <c r="M254" i="4"/>
  <c r="L254" i="4"/>
  <c r="K254" i="4"/>
  <c r="O254" i="4" s="1"/>
  <c r="N253" i="4"/>
  <c r="M253" i="4"/>
  <c r="L253" i="4"/>
  <c r="K253" i="4"/>
  <c r="O253" i="4" s="1"/>
  <c r="P253" i="4" s="1"/>
  <c r="N252" i="4"/>
  <c r="M252" i="4"/>
  <c r="L252" i="4"/>
  <c r="K252" i="4"/>
  <c r="O252" i="4" s="1"/>
  <c r="P252" i="4" s="1"/>
  <c r="O251" i="4"/>
  <c r="P251" i="4" s="1"/>
  <c r="N251" i="4"/>
  <c r="M251" i="4"/>
  <c r="L251" i="4"/>
  <c r="K251" i="4"/>
  <c r="N250" i="4"/>
  <c r="M250" i="4"/>
  <c r="L250" i="4"/>
  <c r="K250" i="4"/>
  <c r="O250" i="4" s="1"/>
  <c r="P250" i="4" s="1"/>
  <c r="N249" i="4"/>
  <c r="M249" i="4"/>
  <c r="L249" i="4"/>
  <c r="K249" i="4"/>
  <c r="O249" i="4" s="1"/>
  <c r="P249" i="4" s="1"/>
  <c r="P248" i="4"/>
  <c r="O248" i="4"/>
  <c r="N248" i="4"/>
  <c r="M248" i="4"/>
  <c r="L248" i="4"/>
  <c r="K248" i="4"/>
  <c r="N247" i="4"/>
  <c r="M247" i="4"/>
  <c r="L247" i="4"/>
  <c r="K247" i="4"/>
  <c r="O247" i="4" s="1"/>
  <c r="P247" i="4" s="1"/>
  <c r="O246" i="4"/>
  <c r="P246" i="4" s="1"/>
  <c r="N246" i="4"/>
  <c r="M246" i="4"/>
  <c r="L246" i="4"/>
  <c r="K246" i="4"/>
  <c r="O245" i="4"/>
  <c r="P245" i="4" s="1"/>
  <c r="N245" i="4"/>
  <c r="M245" i="4"/>
  <c r="L245" i="4"/>
  <c r="K245" i="4"/>
  <c r="N244" i="4"/>
  <c r="M244" i="4"/>
  <c r="L244" i="4"/>
  <c r="K244" i="4"/>
  <c r="O244" i="4" s="1"/>
  <c r="P244" i="4" s="1"/>
  <c r="P243" i="4"/>
  <c r="O243" i="4"/>
  <c r="N243" i="4"/>
  <c r="M243" i="4"/>
  <c r="L243" i="4"/>
  <c r="K243" i="4"/>
  <c r="N242" i="4"/>
  <c r="M242" i="4"/>
  <c r="L242" i="4"/>
  <c r="K242" i="4"/>
  <c r="O242" i="4" s="1"/>
  <c r="P242" i="4" s="1"/>
  <c r="N241" i="4"/>
  <c r="M241" i="4"/>
  <c r="L241" i="4"/>
  <c r="K241" i="4"/>
  <c r="O241" i="4" s="1"/>
  <c r="P241" i="4" s="1"/>
  <c r="O240" i="4"/>
  <c r="P240" i="4" s="1"/>
  <c r="N240" i="4"/>
  <c r="M240" i="4"/>
  <c r="L240" i="4"/>
  <c r="K240" i="4"/>
  <c r="O239" i="4"/>
  <c r="P239" i="4" s="1"/>
  <c r="N239" i="4"/>
  <c r="M239" i="4"/>
  <c r="L239" i="4"/>
  <c r="K239" i="4"/>
  <c r="O238" i="4"/>
  <c r="P238" i="4" s="1"/>
  <c r="N238" i="4"/>
  <c r="M238" i="4"/>
  <c r="L238" i="4"/>
  <c r="K238" i="4"/>
  <c r="O237" i="4"/>
  <c r="P237" i="4" s="1"/>
  <c r="N237" i="4"/>
  <c r="M237" i="4"/>
  <c r="L237" i="4"/>
  <c r="K237" i="4"/>
  <c r="O236" i="4"/>
  <c r="P236" i="4" s="1"/>
  <c r="N236" i="4"/>
  <c r="M236" i="4"/>
  <c r="L236" i="4"/>
  <c r="K236" i="4"/>
  <c r="P235" i="4"/>
  <c r="N235" i="4"/>
  <c r="M235" i="4"/>
  <c r="L235" i="4"/>
  <c r="K235" i="4"/>
  <c r="O235" i="4" s="1"/>
  <c r="P234" i="4"/>
  <c r="N233" i="4"/>
  <c r="M233" i="4"/>
  <c r="L233" i="4"/>
  <c r="K233" i="4"/>
  <c r="O233" i="4" s="1"/>
  <c r="P233" i="4" s="1"/>
  <c r="N232" i="4"/>
  <c r="M232" i="4"/>
  <c r="L232" i="4"/>
  <c r="K232" i="4"/>
  <c r="O232" i="4" s="1"/>
  <c r="P232" i="4" s="1"/>
  <c r="P231" i="4"/>
  <c r="O231" i="4"/>
  <c r="N231" i="4"/>
  <c r="M231" i="4"/>
  <c r="L231" i="4"/>
  <c r="K231" i="4"/>
  <c r="P230" i="4"/>
  <c r="O230" i="4"/>
  <c r="N230" i="4"/>
  <c r="M230" i="4"/>
  <c r="L230" i="4"/>
  <c r="K230" i="4"/>
  <c r="N229" i="4"/>
  <c r="M229" i="4"/>
  <c r="L229" i="4"/>
  <c r="K229" i="4"/>
  <c r="O229" i="4" s="1"/>
  <c r="P229" i="4" s="1"/>
  <c r="P228" i="4"/>
  <c r="N228" i="4"/>
  <c r="M228" i="4"/>
  <c r="L228" i="4"/>
  <c r="K228" i="4"/>
  <c r="O228" i="4" s="1"/>
  <c r="P227" i="4"/>
  <c r="N227" i="4"/>
  <c r="M227" i="4"/>
  <c r="L227" i="4"/>
  <c r="K227" i="4"/>
  <c r="O227" i="4" s="1"/>
  <c r="O226" i="4"/>
  <c r="P226" i="4" s="1"/>
  <c r="N226" i="4"/>
  <c r="M226" i="4"/>
  <c r="L226" i="4"/>
  <c r="K226" i="4"/>
  <c r="N225" i="4"/>
  <c r="M225" i="4"/>
  <c r="L225" i="4"/>
  <c r="K225" i="4"/>
  <c r="O225" i="4" s="1"/>
  <c r="P225" i="4" s="1"/>
  <c r="P224" i="4"/>
  <c r="O224" i="4"/>
  <c r="N224" i="4"/>
  <c r="M224" i="4"/>
  <c r="L224" i="4"/>
  <c r="K224" i="4"/>
  <c r="O223" i="4"/>
  <c r="P223" i="4" s="1"/>
  <c r="N223" i="4"/>
  <c r="M223" i="4"/>
  <c r="L223" i="4"/>
  <c r="K223" i="4"/>
  <c r="O222" i="4"/>
  <c r="P222" i="4" s="1"/>
  <c r="N222" i="4"/>
  <c r="M222" i="4"/>
  <c r="L222" i="4"/>
  <c r="K222" i="4"/>
  <c r="P221" i="4"/>
  <c r="O221" i="4"/>
  <c r="N221" i="4"/>
  <c r="M221" i="4"/>
  <c r="L221" i="4"/>
  <c r="K221" i="4"/>
  <c r="P220" i="4"/>
  <c r="N220" i="4"/>
  <c r="M220" i="4"/>
  <c r="L220" i="4"/>
  <c r="K220" i="4"/>
  <c r="O220" i="4" s="1"/>
  <c r="P219" i="4"/>
  <c r="N219" i="4"/>
  <c r="M219" i="4"/>
  <c r="L219" i="4"/>
  <c r="K219" i="4"/>
  <c r="O219" i="4" s="1"/>
  <c r="O218" i="4"/>
  <c r="P218" i="4" s="1"/>
  <c r="N218" i="4"/>
  <c r="M218" i="4"/>
  <c r="L218" i="4"/>
  <c r="K218" i="4"/>
  <c r="N217" i="4"/>
  <c r="M217" i="4"/>
  <c r="L217" i="4"/>
  <c r="K217" i="4"/>
  <c r="O217" i="4" s="1"/>
  <c r="P217" i="4" s="1"/>
  <c r="O216" i="4"/>
  <c r="P216" i="4" s="1"/>
  <c r="N216" i="4"/>
  <c r="M216" i="4"/>
  <c r="L216" i="4"/>
  <c r="K216" i="4"/>
  <c r="O215" i="4"/>
  <c r="P215" i="4" s="1"/>
  <c r="N215" i="4"/>
  <c r="M215" i="4"/>
  <c r="L215" i="4"/>
  <c r="K215" i="4"/>
  <c r="P214" i="4"/>
  <c r="O214" i="4"/>
  <c r="N214" i="4"/>
  <c r="M214" i="4"/>
  <c r="L214" i="4"/>
  <c r="K214" i="4"/>
  <c r="O213" i="4"/>
  <c r="P213" i="4" s="1"/>
  <c r="N213" i="4"/>
  <c r="M213" i="4"/>
  <c r="L213" i="4"/>
  <c r="K213" i="4"/>
  <c r="N212" i="4"/>
  <c r="M212" i="4"/>
  <c r="L212" i="4"/>
  <c r="K212" i="4"/>
  <c r="O212" i="4" s="1"/>
  <c r="P212" i="4" s="1"/>
  <c r="P211" i="4"/>
  <c r="N211" i="4"/>
  <c r="M211" i="4"/>
  <c r="L211" i="4"/>
  <c r="K211" i="4"/>
  <c r="O211" i="4" s="1"/>
  <c r="P210" i="4"/>
  <c r="O210" i="4"/>
  <c r="N210" i="4"/>
  <c r="M210" i="4"/>
  <c r="L210" i="4"/>
  <c r="K210" i="4"/>
  <c r="N209" i="4"/>
  <c r="M209" i="4"/>
  <c r="L209" i="4"/>
  <c r="K209" i="4"/>
  <c r="O209" i="4" s="1"/>
  <c r="P209" i="4" s="1"/>
  <c r="P208" i="4"/>
  <c r="O208" i="4"/>
  <c r="N208" i="4"/>
  <c r="M208" i="4"/>
  <c r="L208" i="4"/>
  <c r="K208" i="4"/>
  <c r="P207" i="4"/>
  <c r="O207" i="4"/>
  <c r="N207" i="4"/>
  <c r="M207" i="4"/>
  <c r="L207" i="4"/>
  <c r="K207" i="4"/>
  <c r="N206" i="4"/>
  <c r="M206" i="4"/>
  <c r="L206" i="4"/>
  <c r="K206" i="4"/>
  <c r="O206" i="4" s="1"/>
  <c r="P206" i="4" s="1"/>
  <c r="N205" i="4"/>
  <c r="M205" i="4"/>
  <c r="L205" i="4"/>
  <c r="K205" i="4"/>
  <c r="O205" i="4" s="1"/>
  <c r="P205" i="4" s="1"/>
  <c r="N204" i="4"/>
  <c r="M204" i="4"/>
  <c r="L204" i="4"/>
  <c r="K204" i="4"/>
  <c r="O204" i="4" s="1"/>
  <c r="P204" i="4" s="1"/>
  <c r="N203" i="4"/>
  <c r="M203" i="4"/>
  <c r="L203" i="4"/>
  <c r="K203" i="4"/>
  <c r="O203" i="4" s="1"/>
  <c r="P203" i="4" s="1"/>
  <c r="P202" i="4"/>
  <c r="O202" i="4"/>
  <c r="N202" i="4"/>
  <c r="M202" i="4"/>
  <c r="L202" i="4"/>
  <c r="K202" i="4"/>
  <c r="O201" i="4"/>
  <c r="P201" i="4" s="1"/>
  <c r="N201" i="4"/>
  <c r="M201" i="4"/>
  <c r="L201" i="4"/>
  <c r="K201" i="4"/>
  <c r="N200" i="4"/>
  <c r="M200" i="4"/>
  <c r="L200" i="4"/>
  <c r="K200" i="4"/>
  <c r="O200" i="4" s="1"/>
  <c r="P200" i="4" s="1"/>
  <c r="O199" i="4"/>
  <c r="P199" i="4" s="1"/>
  <c r="N199" i="4"/>
  <c r="M199" i="4"/>
  <c r="L199" i="4"/>
  <c r="K199" i="4"/>
  <c r="O198" i="4"/>
  <c r="P198" i="4" s="1"/>
  <c r="N198" i="4"/>
  <c r="M198" i="4"/>
  <c r="L198" i="4"/>
  <c r="K198" i="4"/>
  <c r="N197" i="4"/>
  <c r="M197" i="4"/>
  <c r="L197" i="4"/>
  <c r="K197" i="4"/>
  <c r="O197" i="4" s="1"/>
  <c r="P197" i="4" s="1"/>
  <c r="P196" i="4"/>
  <c r="N196" i="4"/>
  <c r="M196" i="4"/>
  <c r="L196" i="4"/>
  <c r="K196" i="4"/>
  <c r="O196" i="4" s="1"/>
  <c r="P195" i="4"/>
  <c r="N195" i="4"/>
  <c r="M195" i="4"/>
  <c r="L195" i="4"/>
  <c r="K195" i="4"/>
  <c r="O195" i="4" s="1"/>
  <c r="O194" i="4"/>
  <c r="P194" i="4" s="1"/>
  <c r="N194" i="4"/>
  <c r="M194" i="4"/>
  <c r="L194" i="4"/>
  <c r="K194" i="4"/>
  <c r="O193" i="4"/>
  <c r="P193" i="4" s="1"/>
  <c r="N193" i="4"/>
  <c r="M193" i="4"/>
  <c r="L193" i="4"/>
  <c r="K193" i="4"/>
  <c r="P192" i="4"/>
  <c r="O192" i="4"/>
  <c r="N192" i="4"/>
  <c r="M192" i="4"/>
  <c r="L192" i="4"/>
  <c r="K192" i="4"/>
  <c r="P191" i="4"/>
  <c r="O191" i="4"/>
  <c r="N191" i="4"/>
  <c r="M191" i="4"/>
  <c r="L191" i="4"/>
  <c r="K191" i="4"/>
  <c r="P190" i="4"/>
  <c r="N189" i="4"/>
  <c r="M189" i="4"/>
  <c r="L189" i="4"/>
  <c r="K189" i="4"/>
  <c r="O189" i="4" s="1"/>
  <c r="P189" i="4" s="1"/>
  <c r="N188" i="4"/>
  <c r="M188" i="4"/>
  <c r="L188" i="4"/>
  <c r="K188" i="4"/>
  <c r="O188" i="4" s="1"/>
  <c r="P188" i="4" s="1"/>
  <c r="N187" i="4"/>
  <c r="M187" i="4"/>
  <c r="L187" i="4"/>
  <c r="K187" i="4"/>
  <c r="O187" i="4" s="1"/>
  <c r="P187" i="4" s="1"/>
  <c r="O186" i="4"/>
  <c r="P186" i="4" s="1"/>
  <c r="N186" i="4"/>
  <c r="M186" i="4"/>
  <c r="L186" i="4"/>
  <c r="K186" i="4"/>
  <c r="P185" i="4"/>
  <c r="O185" i="4"/>
  <c r="N185" i="4"/>
  <c r="M185" i="4"/>
  <c r="L185" i="4"/>
  <c r="K185" i="4"/>
  <c r="N184" i="4"/>
  <c r="M184" i="4"/>
  <c r="L184" i="4"/>
  <c r="K184" i="4"/>
  <c r="O184" i="4" s="1"/>
  <c r="P184" i="4" s="1"/>
  <c r="O183" i="4"/>
  <c r="P183" i="4" s="1"/>
  <c r="N183" i="4"/>
  <c r="M183" i="4"/>
  <c r="L183" i="4"/>
  <c r="K183" i="4"/>
  <c r="N182" i="4"/>
  <c r="M182" i="4"/>
  <c r="L182" i="4"/>
  <c r="K182" i="4"/>
  <c r="O182" i="4" s="1"/>
  <c r="P182" i="4" s="1"/>
  <c r="O181" i="4"/>
  <c r="P181" i="4" s="1"/>
  <c r="N181" i="4"/>
  <c r="M181" i="4"/>
  <c r="L181" i="4"/>
  <c r="K181" i="4"/>
  <c r="O180" i="4"/>
  <c r="P180" i="4" s="1"/>
  <c r="N180" i="4"/>
  <c r="M180" i="4"/>
  <c r="L180" i="4"/>
  <c r="K180" i="4"/>
  <c r="N179" i="4"/>
  <c r="M179" i="4"/>
  <c r="L179" i="4"/>
  <c r="K179" i="4"/>
  <c r="O179" i="4" s="1"/>
  <c r="P179" i="4" s="1"/>
  <c r="N178" i="4"/>
  <c r="M178" i="4"/>
  <c r="L178" i="4"/>
  <c r="K178" i="4"/>
  <c r="O178" i="4" s="1"/>
  <c r="P178" i="4" s="1"/>
  <c r="P177" i="4"/>
  <c r="O177" i="4"/>
  <c r="N177" i="4"/>
  <c r="M177" i="4"/>
  <c r="L177" i="4"/>
  <c r="K177" i="4"/>
  <c r="N176" i="4"/>
  <c r="M176" i="4"/>
  <c r="L176" i="4"/>
  <c r="K176" i="4"/>
  <c r="O176" i="4" s="1"/>
  <c r="P176" i="4" s="1"/>
  <c r="N175" i="4"/>
  <c r="M175" i="4"/>
  <c r="L175" i="4"/>
  <c r="K175" i="4"/>
  <c r="O175" i="4" s="1"/>
  <c r="P175" i="4" s="1"/>
  <c r="O174" i="4"/>
  <c r="P174" i="4" s="1"/>
  <c r="N174" i="4"/>
  <c r="M174" i="4"/>
  <c r="L174" i="4"/>
  <c r="K174" i="4"/>
  <c r="O173" i="4"/>
  <c r="P173" i="4" s="1"/>
  <c r="N173" i="4"/>
  <c r="M173" i="4"/>
  <c r="L173" i="4"/>
  <c r="K173" i="4"/>
  <c r="N172" i="4"/>
  <c r="M172" i="4"/>
  <c r="L172" i="4"/>
  <c r="K172" i="4"/>
  <c r="O172" i="4" s="1"/>
  <c r="P172" i="4" s="1"/>
  <c r="N171" i="4"/>
  <c r="M171" i="4"/>
  <c r="L171" i="4"/>
  <c r="K171" i="4"/>
  <c r="O171" i="4" s="1"/>
  <c r="P171" i="4" s="1"/>
  <c r="O170" i="4"/>
  <c r="P170" i="4" s="1"/>
  <c r="N170" i="4"/>
  <c r="M170" i="4"/>
  <c r="L170" i="4"/>
  <c r="K170" i="4"/>
  <c r="O169" i="4"/>
  <c r="P169" i="4" s="1"/>
  <c r="N169" i="4"/>
  <c r="M169" i="4"/>
  <c r="L169" i="4"/>
  <c r="K169" i="4"/>
  <c r="O168" i="4"/>
  <c r="P168" i="4" s="1"/>
  <c r="N168" i="4"/>
  <c r="M168" i="4"/>
  <c r="L168" i="4"/>
  <c r="K168" i="4"/>
  <c r="O167" i="4"/>
  <c r="P167" i="4" s="1"/>
  <c r="N167" i="4"/>
  <c r="M167" i="4"/>
  <c r="L167" i="4"/>
  <c r="K167" i="4"/>
  <c r="O166" i="4"/>
  <c r="P166" i="4" s="1"/>
  <c r="N166" i="4"/>
  <c r="M166" i="4"/>
  <c r="L166" i="4"/>
  <c r="K166" i="4"/>
  <c r="N165" i="4"/>
  <c r="M165" i="4"/>
  <c r="L165" i="4"/>
  <c r="K165" i="4"/>
  <c r="O165" i="4" s="1"/>
  <c r="P165" i="4" s="1"/>
  <c r="O164" i="4"/>
  <c r="P164" i="4" s="1"/>
  <c r="N164" i="4"/>
  <c r="M164" i="4"/>
  <c r="L164" i="4"/>
  <c r="K164" i="4"/>
  <c r="N163" i="4"/>
  <c r="M163" i="4"/>
  <c r="L163" i="4"/>
  <c r="K163" i="4"/>
  <c r="O163" i="4" s="1"/>
  <c r="P163" i="4" s="1"/>
  <c r="O162" i="4"/>
  <c r="P162" i="4" s="1"/>
  <c r="N162" i="4"/>
  <c r="M162" i="4"/>
  <c r="L162" i="4"/>
  <c r="K162" i="4"/>
  <c r="P161" i="4"/>
  <c r="O161" i="4"/>
  <c r="N161" i="4"/>
  <c r="M161" i="4"/>
  <c r="L161" i="4"/>
  <c r="K161" i="4"/>
  <c r="O160" i="4"/>
  <c r="P160" i="4" s="1"/>
  <c r="N160" i="4"/>
  <c r="M160" i="4"/>
  <c r="L160" i="4"/>
  <c r="K160" i="4"/>
  <c r="N159" i="4"/>
  <c r="M159" i="4"/>
  <c r="L159" i="4"/>
  <c r="K159" i="4"/>
  <c r="O159" i="4" s="1"/>
  <c r="P159" i="4" s="1"/>
  <c r="N158" i="4"/>
  <c r="M158" i="4"/>
  <c r="L158" i="4"/>
  <c r="K158" i="4"/>
  <c r="O158" i="4" s="1"/>
  <c r="P158" i="4" s="1"/>
  <c r="P157" i="4"/>
  <c r="O157" i="4"/>
  <c r="N157" i="4"/>
  <c r="M157" i="4"/>
  <c r="L157" i="4"/>
  <c r="K157" i="4"/>
  <c r="N156" i="4"/>
  <c r="M156" i="4"/>
  <c r="L156" i="4"/>
  <c r="K156" i="4"/>
  <c r="O156" i="4" s="1"/>
  <c r="P156" i="4" s="1"/>
  <c r="N155" i="4"/>
  <c r="M155" i="4"/>
  <c r="L155" i="4"/>
  <c r="K155" i="4"/>
  <c r="O155" i="4" s="1"/>
  <c r="P155" i="4" s="1"/>
  <c r="N154" i="4"/>
  <c r="M154" i="4"/>
  <c r="L154" i="4"/>
  <c r="K154" i="4"/>
  <c r="O154" i="4" s="1"/>
  <c r="P154" i="4" s="1"/>
  <c r="P153" i="4"/>
  <c r="O153" i="4"/>
  <c r="N153" i="4"/>
  <c r="M153" i="4"/>
  <c r="L153" i="4"/>
  <c r="K153" i="4"/>
  <c r="O152" i="4"/>
  <c r="P152" i="4" s="1"/>
  <c r="N152" i="4"/>
  <c r="M152" i="4"/>
  <c r="L152" i="4"/>
  <c r="K152" i="4"/>
  <c r="O151" i="4"/>
  <c r="P151" i="4" s="1"/>
  <c r="N151" i="4"/>
  <c r="M151" i="4"/>
  <c r="L151" i="4"/>
  <c r="K151" i="4"/>
  <c r="N150" i="4"/>
  <c r="M150" i="4"/>
  <c r="L150" i="4"/>
  <c r="K150" i="4"/>
  <c r="O150" i="4" s="1"/>
  <c r="P150" i="4" s="1"/>
  <c r="O149" i="4"/>
  <c r="P149" i="4" s="1"/>
  <c r="N149" i="4"/>
  <c r="M149" i="4"/>
  <c r="L149" i="4"/>
  <c r="K149" i="4"/>
  <c r="O148" i="4"/>
  <c r="P148" i="4" s="1"/>
  <c r="N148" i="4"/>
  <c r="M148" i="4"/>
  <c r="L148" i="4"/>
  <c r="K148" i="4"/>
  <c r="N147" i="4"/>
  <c r="M147" i="4"/>
  <c r="L147" i="4"/>
  <c r="K147" i="4"/>
  <c r="O147" i="4" s="1"/>
  <c r="P147" i="4" s="1"/>
  <c r="N146" i="4"/>
  <c r="M146" i="4"/>
  <c r="L146" i="4"/>
  <c r="K146" i="4"/>
  <c r="O146" i="4" s="1"/>
  <c r="P146" i="4" s="1"/>
  <c r="P145" i="4"/>
  <c r="O145" i="4"/>
  <c r="N145" i="4"/>
  <c r="M145" i="4"/>
  <c r="L145" i="4"/>
  <c r="K145" i="4"/>
  <c r="N144" i="4"/>
  <c r="M144" i="4"/>
  <c r="L144" i="4"/>
  <c r="K144" i="4"/>
  <c r="O144" i="4" s="1"/>
  <c r="P144" i="4" s="1"/>
  <c r="O143" i="4"/>
  <c r="P143" i="4" s="1"/>
  <c r="N143" i="4"/>
  <c r="M143" i="4"/>
  <c r="L143" i="4"/>
  <c r="K143" i="4"/>
  <c r="O142" i="4"/>
  <c r="P142" i="4" s="1"/>
  <c r="N142" i="4"/>
  <c r="M142" i="4"/>
  <c r="L142" i="4"/>
  <c r="K142" i="4"/>
  <c r="N141" i="4"/>
  <c r="M141" i="4"/>
  <c r="L141" i="4"/>
  <c r="K141" i="4"/>
  <c r="O141" i="4" s="1"/>
  <c r="P141" i="4" s="1"/>
  <c r="P140" i="4"/>
  <c r="O140" i="4"/>
  <c r="N140" i="4"/>
  <c r="M140" i="4"/>
  <c r="L140" i="4"/>
  <c r="K140" i="4"/>
  <c r="N139" i="4"/>
  <c r="M139" i="4"/>
  <c r="L139" i="4"/>
  <c r="K139" i="4"/>
  <c r="O139" i="4" s="1"/>
  <c r="P139" i="4" s="1"/>
  <c r="O138" i="4"/>
  <c r="P138" i="4" s="1"/>
  <c r="N138" i="4"/>
  <c r="M138" i="4"/>
  <c r="L138" i="4"/>
  <c r="K138" i="4"/>
  <c r="P137" i="4"/>
  <c r="O137" i="4"/>
  <c r="N137" i="4"/>
  <c r="M137" i="4"/>
  <c r="L137" i="4"/>
  <c r="K137" i="4"/>
  <c r="O136" i="4"/>
  <c r="P136" i="4" s="1"/>
  <c r="N136" i="4"/>
  <c r="M136" i="4"/>
  <c r="L136" i="4"/>
  <c r="K136" i="4"/>
  <c r="N135" i="4"/>
  <c r="M135" i="4"/>
  <c r="L135" i="4"/>
  <c r="K135" i="4"/>
  <c r="O135" i="4" s="1"/>
  <c r="P135" i="4" s="1"/>
  <c r="P134" i="4"/>
  <c r="P133" i="4"/>
  <c r="N132" i="4"/>
  <c r="M132" i="4"/>
  <c r="L132" i="4"/>
  <c r="K132" i="4"/>
  <c r="O132" i="4" s="1"/>
  <c r="P132" i="4" s="1"/>
  <c r="O131" i="4"/>
  <c r="P131" i="4" s="1"/>
  <c r="N131" i="4"/>
  <c r="M131" i="4"/>
  <c r="L131" i="4"/>
  <c r="K131" i="4"/>
  <c r="P130" i="4"/>
  <c r="O129" i="4"/>
  <c r="P129" i="4" s="1"/>
  <c r="N129" i="4"/>
  <c r="M129" i="4"/>
  <c r="L129" i="4"/>
  <c r="K129" i="4"/>
  <c r="P128" i="4"/>
  <c r="N128" i="4"/>
  <c r="M128" i="4"/>
  <c r="L128" i="4"/>
  <c r="K128" i="4"/>
  <c r="O128" i="4" s="1"/>
  <c r="N127" i="4"/>
  <c r="M127" i="4"/>
  <c r="L127" i="4"/>
  <c r="K127" i="4"/>
  <c r="O127" i="4" s="1"/>
  <c r="P127" i="4" s="1"/>
  <c r="N126" i="4"/>
  <c r="M126" i="4"/>
  <c r="L126" i="4"/>
  <c r="K126" i="4"/>
  <c r="O126" i="4" s="1"/>
  <c r="P126" i="4" s="1"/>
  <c r="P125" i="4"/>
  <c r="O124" i="4"/>
  <c r="P124" i="4" s="1"/>
  <c r="N124" i="4"/>
  <c r="M124" i="4"/>
  <c r="L124" i="4"/>
  <c r="K124" i="4"/>
  <c r="O123" i="4"/>
  <c r="P123" i="4" s="1"/>
  <c r="N123" i="4"/>
  <c r="M123" i="4"/>
  <c r="L123" i="4"/>
  <c r="K123" i="4"/>
  <c r="N122" i="4"/>
  <c r="M122" i="4"/>
  <c r="L122" i="4"/>
  <c r="K122" i="4"/>
  <c r="O122" i="4" s="1"/>
  <c r="P122" i="4" s="1"/>
  <c r="O121" i="4"/>
  <c r="P121" i="4" s="1"/>
  <c r="N121" i="4"/>
  <c r="M121" i="4"/>
  <c r="L121" i="4"/>
  <c r="K121" i="4"/>
  <c r="P120" i="4"/>
  <c r="P119" i="4"/>
  <c r="N118" i="4"/>
  <c r="M118" i="4"/>
  <c r="L118" i="4"/>
  <c r="K118" i="4"/>
  <c r="O118" i="4" s="1"/>
  <c r="P118" i="4" s="1"/>
  <c r="N117" i="4"/>
  <c r="M117" i="4"/>
  <c r="L117" i="4"/>
  <c r="K117" i="4"/>
  <c r="O117" i="4" s="1"/>
  <c r="P117" i="4" s="1"/>
  <c r="O116" i="4"/>
  <c r="P116" i="4" s="1"/>
  <c r="N116" i="4"/>
  <c r="M116" i="4"/>
  <c r="L116" i="4"/>
  <c r="K116" i="4"/>
  <c r="P115" i="4"/>
  <c r="O114" i="4"/>
  <c r="P114" i="4" s="1"/>
  <c r="N114" i="4"/>
  <c r="M114" i="4"/>
  <c r="L114" i="4"/>
  <c r="K114" i="4"/>
  <c r="P113" i="4"/>
  <c r="O113" i="4"/>
  <c r="N113" i="4"/>
  <c r="M113" i="4"/>
  <c r="L113" i="4"/>
  <c r="K113" i="4"/>
  <c r="N112" i="4"/>
  <c r="M112" i="4"/>
  <c r="L112" i="4"/>
  <c r="K112" i="4"/>
  <c r="O112" i="4" s="1"/>
  <c r="P112" i="4" s="1"/>
  <c r="P111" i="4"/>
  <c r="N111" i="4"/>
  <c r="M111" i="4"/>
  <c r="L111" i="4"/>
  <c r="K111" i="4"/>
  <c r="O111" i="4" s="1"/>
  <c r="O110" i="4"/>
  <c r="P110" i="4" s="1"/>
  <c r="N110" i="4"/>
  <c r="M110" i="4"/>
  <c r="L110" i="4"/>
  <c r="K110" i="4"/>
  <c r="O109" i="4"/>
  <c r="P109" i="4" s="1"/>
  <c r="N109" i="4"/>
  <c r="M109" i="4"/>
  <c r="L109" i="4"/>
  <c r="K109" i="4"/>
  <c r="P108" i="4"/>
  <c r="N108" i="4"/>
  <c r="M108" i="4"/>
  <c r="L108" i="4"/>
  <c r="K108" i="4"/>
  <c r="O108" i="4" s="1"/>
  <c r="O107" i="4"/>
  <c r="P107" i="4" s="1"/>
  <c r="N107" i="4"/>
  <c r="M107" i="4"/>
  <c r="L107" i="4"/>
  <c r="K107" i="4"/>
  <c r="P106" i="4"/>
  <c r="O105" i="4"/>
  <c r="P105" i="4" s="1"/>
  <c r="N105" i="4"/>
  <c r="M105" i="4"/>
  <c r="L105" i="4"/>
  <c r="K105" i="4"/>
  <c r="P104" i="4"/>
  <c r="N104" i="4"/>
  <c r="M104" i="4"/>
  <c r="L104" i="4"/>
  <c r="K104" i="4"/>
  <c r="O104" i="4" s="1"/>
  <c r="N103" i="4"/>
  <c r="M103" i="4"/>
  <c r="L103" i="4"/>
  <c r="K103" i="4"/>
  <c r="O103" i="4" s="1"/>
  <c r="P103" i="4" s="1"/>
  <c r="O102" i="4"/>
  <c r="P102" i="4" s="1"/>
  <c r="N102" i="4"/>
  <c r="M102" i="4"/>
  <c r="L102" i="4"/>
  <c r="K102" i="4"/>
  <c r="O101" i="4"/>
  <c r="P101" i="4" s="1"/>
  <c r="N101" i="4"/>
  <c r="M101" i="4"/>
  <c r="L101" i="4"/>
  <c r="K101" i="4"/>
  <c r="O100" i="4"/>
  <c r="P100" i="4" s="1"/>
  <c r="N100" i="4"/>
  <c r="M100" i="4"/>
  <c r="L100" i="4"/>
  <c r="K100" i="4"/>
  <c r="N99" i="4"/>
  <c r="M99" i="4"/>
  <c r="L99" i="4"/>
  <c r="K99" i="4"/>
  <c r="O99" i="4" s="1"/>
  <c r="P99" i="4" s="1"/>
  <c r="P98" i="4"/>
  <c r="P97" i="4"/>
  <c r="N96" i="4"/>
  <c r="M96" i="4"/>
  <c r="L96" i="4"/>
  <c r="K96" i="4"/>
  <c r="O96" i="4" s="1"/>
  <c r="P96" i="4" s="1"/>
  <c r="O95" i="4"/>
  <c r="P95" i="4" s="1"/>
  <c r="N95" i="4"/>
  <c r="M95" i="4"/>
  <c r="L95" i="4"/>
  <c r="K95" i="4"/>
  <c r="O94" i="4"/>
  <c r="P94" i="4" s="1"/>
  <c r="N94" i="4"/>
  <c r="M94" i="4"/>
  <c r="L94" i="4"/>
  <c r="K94" i="4"/>
  <c r="O93" i="4"/>
  <c r="P93" i="4" s="1"/>
  <c r="N93" i="4"/>
  <c r="M93" i="4"/>
  <c r="L93" i="4"/>
  <c r="K93" i="4"/>
  <c r="P92" i="4"/>
  <c r="O92" i="4"/>
  <c r="N92" i="4"/>
  <c r="M92" i="4"/>
  <c r="L92" i="4"/>
  <c r="K92" i="4"/>
  <c r="N91" i="4"/>
  <c r="M91" i="4"/>
  <c r="L91" i="4"/>
  <c r="K91" i="4"/>
  <c r="O91" i="4" s="1"/>
  <c r="P91" i="4" s="1"/>
  <c r="N90" i="4"/>
  <c r="M90" i="4"/>
  <c r="L90" i="4"/>
  <c r="K90" i="4"/>
  <c r="O90" i="4" s="1"/>
  <c r="P90" i="4" s="1"/>
  <c r="N89" i="4"/>
  <c r="M89" i="4"/>
  <c r="L89" i="4"/>
  <c r="K89" i="4"/>
  <c r="O89" i="4" s="1"/>
  <c r="P89" i="4" s="1"/>
  <c r="N88" i="4"/>
  <c r="M88" i="4"/>
  <c r="L88" i="4"/>
  <c r="K88" i="4"/>
  <c r="O88" i="4" s="1"/>
  <c r="P88" i="4" s="1"/>
  <c r="O87" i="4"/>
  <c r="P87" i="4" s="1"/>
  <c r="N87" i="4"/>
  <c r="M87" i="4"/>
  <c r="L87" i="4"/>
  <c r="K87" i="4"/>
  <c r="P86" i="4"/>
  <c r="O86" i="4"/>
  <c r="N86" i="4"/>
  <c r="M86" i="4"/>
  <c r="L86" i="4"/>
  <c r="K86" i="4"/>
  <c r="N85" i="4"/>
  <c r="M85" i="4"/>
  <c r="L85" i="4"/>
  <c r="K85" i="4"/>
  <c r="O85" i="4" s="1"/>
  <c r="P85" i="4" s="1"/>
  <c r="P84" i="4"/>
  <c r="P83" i="4"/>
  <c r="O83" i="4"/>
  <c r="N83" i="4"/>
  <c r="M83" i="4"/>
  <c r="L83" i="4"/>
  <c r="K83" i="4"/>
  <c r="N82" i="4"/>
  <c r="M82" i="4"/>
  <c r="L82" i="4"/>
  <c r="K82" i="4"/>
  <c r="O82" i="4" s="1"/>
  <c r="P82" i="4" s="1"/>
  <c r="N81" i="4"/>
  <c r="M81" i="4"/>
  <c r="L81" i="4"/>
  <c r="K81" i="4"/>
  <c r="O81" i="4" s="1"/>
  <c r="P81" i="4" s="1"/>
  <c r="P80" i="4"/>
  <c r="O80" i="4"/>
  <c r="N80" i="4"/>
  <c r="M80" i="4"/>
  <c r="L80" i="4"/>
  <c r="K80" i="4"/>
  <c r="O79" i="4"/>
  <c r="P79" i="4" s="1"/>
  <c r="N79" i="4"/>
  <c r="M79" i="4"/>
  <c r="L79" i="4"/>
  <c r="K79" i="4"/>
  <c r="O78" i="4"/>
  <c r="P78" i="4" s="1"/>
  <c r="N78" i="4"/>
  <c r="M78" i="4"/>
  <c r="L78" i="4"/>
  <c r="K78" i="4"/>
  <c r="P77" i="4"/>
  <c r="O77" i="4"/>
  <c r="N77" i="4"/>
  <c r="M77" i="4"/>
  <c r="L77" i="4"/>
  <c r="K77" i="4"/>
  <c r="P76" i="4"/>
  <c r="P75" i="4"/>
  <c r="O75" i="4"/>
  <c r="N75" i="4"/>
  <c r="M75" i="4"/>
  <c r="L75" i="4"/>
  <c r="K75" i="4"/>
  <c r="N74" i="4"/>
  <c r="M74" i="4"/>
  <c r="L74" i="4"/>
  <c r="K74" i="4"/>
  <c r="O74" i="4" s="1"/>
  <c r="P74" i="4" s="1"/>
  <c r="N73" i="4"/>
  <c r="M73" i="4"/>
  <c r="L73" i="4"/>
  <c r="K73" i="4"/>
  <c r="O73" i="4" s="1"/>
  <c r="P73" i="4" s="1"/>
  <c r="P72" i="4"/>
  <c r="P71" i="4"/>
  <c r="P70" i="4"/>
  <c r="N70" i="4"/>
  <c r="M70" i="4"/>
  <c r="L70" i="4"/>
  <c r="K70" i="4"/>
  <c r="O70" i="4" s="1"/>
  <c r="O69" i="4"/>
  <c r="P69" i="4" s="1"/>
  <c r="N69" i="4"/>
  <c r="M69" i="4"/>
  <c r="L69" i="4"/>
  <c r="K69" i="4"/>
  <c r="O68" i="4"/>
  <c r="P68" i="4" s="1"/>
  <c r="N68" i="4"/>
  <c r="M68" i="4"/>
  <c r="L68" i="4"/>
  <c r="K68" i="4"/>
  <c r="O67" i="4"/>
  <c r="P67" i="4" s="1"/>
  <c r="N67" i="4"/>
  <c r="M67" i="4"/>
  <c r="L67" i="4"/>
  <c r="K67" i="4"/>
  <c r="N66" i="4"/>
  <c r="M66" i="4"/>
  <c r="L66" i="4"/>
  <c r="K66" i="4"/>
  <c r="O66" i="4" s="1"/>
  <c r="P66" i="4" s="1"/>
  <c r="N65" i="4"/>
  <c r="M65" i="4"/>
  <c r="L65" i="4"/>
  <c r="K65" i="4"/>
  <c r="O65" i="4" s="1"/>
  <c r="P65" i="4" s="1"/>
  <c r="O64" i="4"/>
  <c r="P64" i="4" s="1"/>
  <c r="N64" i="4"/>
  <c r="M64" i="4"/>
  <c r="L64" i="4"/>
  <c r="K64" i="4"/>
  <c r="O63" i="4"/>
  <c r="P63" i="4" s="1"/>
  <c r="N63" i="4"/>
  <c r="M63" i="4"/>
  <c r="L63" i="4"/>
  <c r="K63" i="4"/>
  <c r="O62" i="4"/>
  <c r="P62" i="4" s="1"/>
  <c r="N62" i="4"/>
  <c r="M62" i="4"/>
  <c r="L62" i="4"/>
  <c r="K62" i="4"/>
  <c r="N61" i="4"/>
  <c r="M61" i="4"/>
  <c r="L61" i="4"/>
  <c r="K61" i="4"/>
  <c r="O61" i="4" s="1"/>
  <c r="P61" i="4" s="1"/>
  <c r="O60" i="4"/>
  <c r="P60" i="4" s="1"/>
  <c r="N60" i="4"/>
  <c r="M60" i="4"/>
  <c r="L60" i="4"/>
  <c r="K60" i="4"/>
  <c r="N59" i="4"/>
  <c r="M59" i="4"/>
  <c r="L59" i="4"/>
  <c r="K59" i="4"/>
  <c r="O59" i="4" s="1"/>
  <c r="P59" i="4" s="1"/>
  <c r="P58" i="4"/>
  <c r="O57" i="4"/>
  <c r="P57" i="4" s="1"/>
  <c r="N57" i="4"/>
  <c r="M57" i="4"/>
  <c r="L57" i="4"/>
  <c r="K57" i="4"/>
  <c r="N56" i="4"/>
  <c r="M56" i="4"/>
  <c r="L56" i="4"/>
  <c r="K56" i="4"/>
  <c r="O56" i="4" s="1"/>
  <c r="P56" i="4" s="1"/>
  <c r="P55" i="4"/>
  <c r="O55" i="4"/>
  <c r="N55" i="4"/>
  <c r="M55" i="4"/>
  <c r="L55" i="4"/>
  <c r="K55" i="4"/>
  <c r="P54" i="4"/>
  <c r="O54" i="4"/>
  <c r="N54" i="4"/>
  <c r="M54" i="4"/>
  <c r="L54" i="4"/>
  <c r="K54" i="4"/>
  <c r="O53" i="4"/>
  <c r="P53" i="4" s="1"/>
  <c r="N53" i="4"/>
  <c r="M53" i="4"/>
  <c r="L53" i="4"/>
  <c r="K53" i="4"/>
  <c r="N52" i="4"/>
  <c r="M52" i="4"/>
  <c r="L52" i="4"/>
  <c r="K52" i="4"/>
  <c r="O52" i="4" s="1"/>
  <c r="P52" i="4" s="1"/>
  <c r="P51" i="4"/>
  <c r="N51" i="4"/>
  <c r="M51" i="4"/>
  <c r="L51" i="4"/>
  <c r="K51" i="4"/>
  <c r="O51" i="4" s="1"/>
  <c r="P50" i="4"/>
  <c r="O49" i="4"/>
  <c r="P49" i="4" s="1"/>
  <c r="N49" i="4"/>
  <c r="M49" i="4"/>
  <c r="L49" i="4"/>
  <c r="K49" i="4"/>
  <c r="N48" i="4"/>
  <c r="M48" i="4"/>
  <c r="L48" i="4"/>
  <c r="K48" i="4"/>
  <c r="O48" i="4" s="1"/>
  <c r="P48" i="4" s="1"/>
  <c r="O47" i="4"/>
  <c r="P47" i="4" s="1"/>
  <c r="N47" i="4"/>
  <c r="M47" i="4"/>
  <c r="L47" i="4"/>
  <c r="K47" i="4"/>
  <c r="P46" i="4"/>
  <c r="O46" i="4"/>
  <c r="N46" i="4"/>
  <c r="M46" i="4"/>
  <c r="L46" i="4"/>
  <c r="K46" i="4"/>
  <c r="N45" i="4"/>
  <c r="M45" i="4"/>
  <c r="L45" i="4"/>
  <c r="K45" i="4"/>
  <c r="O45" i="4" s="1"/>
  <c r="P45" i="4" s="1"/>
  <c r="P44" i="4"/>
  <c r="N44" i="4"/>
  <c r="M44" i="4"/>
  <c r="L44" i="4"/>
  <c r="K44" i="4"/>
  <c r="O44" i="4" s="1"/>
  <c r="N43" i="4"/>
  <c r="M43" i="4"/>
  <c r="L43" i="4"/>
  <c r="K43" i="4"/>
  <c r="O43" i="4" s="1"/>
  <c r="P43" i="4" s="1"/>
  <c r="N42" i="4"/>
  <c r="M42" i="4"/>
  <c r="L42" i="4"/>
  <c r="K42" i="4"/>
  <c r="O42" i="4" s="1"/>
  <c r="P42" i="4" s="1"/>
  <c r="P41" i="4"/>
  <c r="O41" i="4"/>
  <c r="N41" i="4"/>
  <c r="M41" i="4"/>
  <c r="L41" i="4"/>
  <c r="K41" i="4"/>
  <c r="O40" i="4"/>
  <c r="P40" i="4" s="1"/>
  <c r="N40" i="4"/>
  <c r="M40" i="4"/>
  <c r="L40" i="4"/>
  <c r="K40" i="4"/>
  <c r="P39" i="4"/>
  <c r="O38" i="4"/>
  <c r="P38" i="4" s="1"/>
  <c r="N38" i="4"/>
  <c r="M38" i="4"/>
  <c r="L38" i="4"/>
  <c r="K38" i="4"/>
  <c r="N37" i="4"/>
  <c r="M37" i="4"/>
  <c r="L37" i="4"/>
  <c r="K37" i="4"/>
  <c r="O37" i="4" s="1"/>
  <c r="P37" i="4" s="1"/>
  <c r="P36" i="4"/>
  <c r="N36" i="4"/>
  <c r="M36" i="4"/>
  <c r="L36" i="4"/>
  <c r="K36" i="4"/>
  <c r="O36" i="4" s="1"/>
  <c r="P35" i="4"/>
  <c r="O35" i="4"/>
  <c r="N35" i="4"/>
  <c r="M35" i="4"/>
  <c r="L35" i="4"/>
  <c r="K35" i="4"/>
  <c r="O34" i="4"/>
  <c r="P34" i="4" s="1"/>
  <c r="N34" i="4"/>
  <c r="M34" i="4"/>
  <c r="L34" i="4"/>
  <c r="K34" i="4"/>
  <c r="P33" i="4"/>
  <c r="N33" i="4"/>
  <c r="M33" i="4"/>
  <c r="L33" i="4"/>
  <c r="K33" i="4"/>
  <c r="O33" i="4" s="1"/>
  <c r="P32" i="4"/>
  <c r="O32" i="4"/>
  <c r="N32" i="4"/>
  <c r="M32" i="4"/>
  <c r="L32" i="4"/>
  <c r="K32" i="4"/>
  <c r="O31" i="4"/>
  <c r="P31" i="4" s="1"/>
  <c r="N31" i="4"/>
  <c r="M31" i="4"/>
  <c r="L31" i="4"/>
  <c r="K31" i="4"/>
  <c r="P30" i="4"/>
  <c r="O30" i="4"/>
  <c r="N30" i="4"/>
  <c r="M30" i="4"/>
  <c r="L30" i="4"/>
  <c r="K30" i="4"/>
  <c r="P29" i="4"/>
  <c r="N29" i="4"/>
  <c r="M29" i="4"/>
  <c r="L29" i="4"/>
  <c r="K29" i="4"/>
  <c r="O29" i="4" s="1"/>
  <c r="P28" i="4"/>
  <c r="N28" i="4"/>
  <c r="M28" i="4"/>
  <c r="L28" i="4"/>
  <c r="K28" i="4"/>
  <c r="O28" i="4" s="1"/>
  <c r="P27" i="4"/>
  <c r="O27" i="4"/>
  <c r="N27" i="4"/>
  <c r="M27" i="4"/>
  <c r="L27" i="4"/>
  <c r="K27" i="4"/>
  <c r="O26" i="4"/>
  <c r="P26" i="4" s="1"/>
  <c r="N26" i="4"/>
  <c r="M26" i="4"/>
  <c r="L26" i="4"/>
  <c r="K26" i="4"/>
  <c r="N25" i="4"/>
  <c r="M25" i="4"/>
  <c r="L25" i="4"/>
  <c r="K25" i="4"/>
  <c r="O25" i="4" s="1"/>
  <c r="P25" i="4" s="1"/>
  <c r="P24" i="4"/>
  <c r="O23" i="4"/>
  <c r="P23" i="4" s="1"/>
  <c r="N23" i="4"/>
  <c r="M23" i="4"/>
  <c r="L23" i="4"/>
  <c r="K23" i="4"/>
  <c r="N22" i="4"/>
  <c r="M22" i="4"/>
  <c r="L22" i="4"/>
  <c r="K22" i="4"/>
  <c r="O22" i="4" s="1"/>
  <c r="P22" i="4" s="1"/>
  <c r="P21" i="4"/>
  <c r="N21" i="4"/>
  <c r="M21" i="4"/>
  <c r="L21" i="4"/>
  <c r="K21" i="4"/>
  <c r="O21" i="4" s="1"/>
  <c r="N20" i="4"/>
  <c r="M20" i="4"/>
  <c r="L20" i="4"/>
  <c r="K20" i="4"/>
  <c r="O20" i="4" s="1"/>
  <c r="P20" i="4" s="1"/>
  <c r="N19" i="4"/>
  <c r="M19" i="4"/>
  <c r="L19" i="4"/>
  <c r="K19" i="4"/>
  <c r="O19" i="4" s="1"/>
  <c r="P19" i="4" s="1"/>
  <c r="O18" i="4"/>
  <c r="P18" i="4" s="1"/>
  <c r="N18" i="4"/>
  <c r="M18" i="4"/>
  <c r="L18" i="4"/>
  <c r="K18" i="4"/>
  <c r="O17" i="4"/>
  <c r="P17" i="4" s="1"/>
  <c r="N17" i="4"/>
  <c r="M17" i="4"/>
  <c r="L17" i="4"/>
  <c r="K17" i="4"/>
  <c r="N16" i="4"/>
  <c r="M16" i="4"/>
  <c r="L16" i="4"/>
  <c r="K16" i="4"/>
  <c r="O16" i="4" s="1"/>
  <c r="P16" i="4" s="1"/>
  <c r="N15" i="4"/>
  <c r="M15" i="4"/>
  <c r="L15" i="4"/>
  <c r="K15" i="4"/>
  <c r="O15" i="4" s="1"/>
  <c r="P15" i="4" s="1"/>
  <c r="O14" i="4"/>
  <c r="P14" i="4" s="1"/>
  <c r="N14" i="4"/>
  <c r="M14" i="4"/>
  <c r="L14" i="4"/>
  <c r="K14" i="4"/>
  <c r="P13" i="4"/>
  <c r="O12" i="4"/>
  <c r="P12" i="4" s="1"/>
  <c r="N12" i="4"/>
  <c r="M12" i="4"/>
  <c r="L12" i="4"/>
  <c r="K12" i="4"/>
  <c r="O11" i="4"/>
  <c r="P11" i="4" s="1"/>
  <c r="N11" i="4"/>
  <c r="M11" i="4"/>
  <c r="L11" i="4"/>
  <c r="K11" i="4"/>
  <c r="P10" i="4"/>
  <c r="O10" i="4"/>
  <c r="N10" i="4"/>
  <c r="M10" i="4"/>
  <c r="L10" i="4"/>
  <c r="K10" i="4"/>
  <c r="O9" i="4"/>
  <c r="P9" i="4" s="1"/>
  <c r="N9" i="4"/>
  <c r="M9" i="4"/>
  <c r="L9" i="4"/>
  <c r="K9" i="4"/>
  <c r="P8" i="4"/>
  <c r="O7" i="4"/>
  <c r="P7" i="4" s="1"/>
  <c r="N7" i="4"/>
  <c r="M7" i="4"/>
  <c r="L7" i="4"/>
  <c r="K7" i="4"/>
  <c r="P6" i="4"/>
  <c r="K665" i="3"/>
  <c r="J665" i="3"/>
  <c r="M665" i="3" s="1"/>
  <c r="N665" i="3" s="1"/>
  <c r="K664" i="3"/>
  <c r="J664" i="3"/>
  <c r="M664" i="3" s="1"/>
  <c r="K663" i="3"/>
  <c r="J663" i="3"/>
  <c r="M663" i="3" s="1"/>
  <c r="M662" i="3"/>
  <c r="N662" i="3" s="1"/>
  <c r="K662" i="3"/>
  <c r="L662" i="3" s="1"/>
  <c r="J662" i="3"/>
  <c r="K661" i="3"/>
  <c r="J661" i="3"/>
  <c r="M661" i="3" s="1"/>
  <c r="K660" i="3"/>
  <c r="J660" i="3"/>
  <c r="M660" i="3" s="1"/>
  <c r="N659" i="3"/>
  <c r="M659" i="3"/>
  <c r="K659" i="3"/>
  <c r="L659" i="3" s="1"/>
  <c r="J659" i="3"/>
  <c r="M658" i="3"/>
  <c r="K658" i="3"/>
  <c r="J658" i="3"/>
  <c r="K657" i="3"/>
  <c r="J657" i="3"/>
  <c r="M657" i="3" s="1"/>
  <c r="K656" i="3"/>
  <c r="J656" i="3"/>
  <c r="M656" i="3" s="1"/>
  <c r="N655" i="3"/>
  <c r="M654" i="3"/>
  <c r="K654" i="3"/>
  <c r="J654" i="3"/>
  <c r="K653" i="3"/>
  <c r="J653" i="3"/>
  <c r="M653" i="3" s="1"/>
  <c r="K652" i="3"/>
  <c r="J652" i="3"/>
  <c r="M652" i="3" s="1"/>
  <c r="N651" i="3"/>
  <c r="M651" i="3"/>
  <c r="L651" i="3"/>
  <c r="K651" i="3"/>
  <c r="J651" i="3"/>
  <c r="M650" i="3"/>
  <c r="K650" i="3"/>
  <c r="J650" i="3"/>
  <c r="K649" i="3"/>
  <c r="J649" i="3"/>
  <c r="M649" i="3" s="1"/>
  <c r="N648" i="3"/>
  <c r="M648" i="3"/>
  <c r="K648" i="3"/>
  <c r="L648" i="3" s="1"/>
  <c r="J648" i="3"/>
  <c r="K647" i="3"/>
  <c r="J647" i="3"/>
  <c r="M647" i="3" s="1"/>
  <c r="K646" i="3"/>
  <c r="J646" i="3"/>
  <c r="M646" i="3" s="1"/>
  <c r="M645" i="3"/>
  <c r="K645" i="3"/>
  <c r="J645" i="3"/>
  <c r="K644" i="3"/>
  <c r="J644" i="3"/>
  <c r="M644" i="3" s="1"/>
  <c r="N643" i="3"/>
  <c r="L643" i="3"/>
  <c r="K643" i="3"/>
  <c r="J643" i="3"/>
  <c r="M643" i="3" s="1"/>
  <c r="K642" i="3"/>
  <c r="J642" i="3"/>
  <c r="M642" i="3" s="1"/>
  <c r="L642" i="3" s="1"/>
  <c r="K641" i="3"/>
  <c r="J641" i="3"/>
  <c r="M641" i="3" s="1"/>
  <c r="N640" i="3"/>
  <c r="M640" i="3"/>
  <c r="L640" i="3" s="1"/>
  <c r="K640" i="3"/>
  <c r="J640" i="3"/>
  <c r="M639" i="3"/>
  <c r="N639" i="3" s="1"/>
  <c r="L639" i="3"/>
  <c r="K639" i="3"/>
  <c r="J639" i="3"/>
  <c r="M638" i="3"/>
  <c r="N638" i="3" s="1"/>
  <c r="K638" i="3"/>
  <c r="L638" i="3" s="1"/>
  <c r="J638" i="3"/>
  <c r="M637" i="3"/>
  <c r="N637" i="3" s="1"/>
  <c r="L637" i="3"/>
  <c r="K637" i="3"/>
  <c r="J637" i="3"/>
  <c r="M636" i="3"/>
  <c r="N636" i="3" s="1"/>
  <c r="L636" i="3"/>
  <c r="K636" i="3"/>
  <c r="J636" i="3"/>
  <c r="K635" i="3"/>
  <c r="L635" i="3" s="1"/>
  <c r="J635" i="3"/>
  <c r="M635" i="3" s="1"/>
  <c r="N635" i="3" s="1"/>
  <c r="M634" i="3"/>
  <c r="N634" i="3" s="1"/>
  <c r="K634" i="3"/>
  <c r="L634" i="3" s="1"/>
  <c r="J634" i="3"/>
  <c r="M633" i="3"/>
  <c r="N633" i="3" s="1"/>
  <c r="L633" i="3"/>
  <c r="K633" i="3"/>
  <c r="J633" i="3"/>
  <c r="K632" i="3"/>
  <c r="J632" i="3"/>
  <c r="M632" i="3" s="1"/>
  <c r="N631" i="3"/>
  <c r="L631" i="3"/>
  <c r="K631" i="3"/>
  <c r="J631" i="3"/>
  <c r="M631" i="3" s="1"/>
  <c r="K630" i="3"/>
  <c r="J630" i="3"/>
  <c r="M630" i="3" s="1"/>
  <c r="M629" i="3"/>
  <c r="L629" i="3" s="1"/>
  <c r="K629" i="3"/>
  <c r="J629" i="3"/>
  <c r="K628" i="3"/>
  <c r="J628" i="3"/>
  <c r="M628" i="3" s="1"/>
  <c r="N627" i="3"/>
  <c r="K627" i="3"/>
  <c r="L627" i="3" s="1"/>
  <c r="J627" i="3"/>
  <c r="M627" i="3" s="1"/>
  <c r="M626" i="3"/>
  <c r="N626" i="3" s="1"/>
  <c r="K626" i="3"/>
  <c r="L626" i="3" s="1"/>
  <c r="J626" i="3"/>
  <c r="K625" i="3"/>
  <c r="J625" i="3"/>
  <c r="M625" i="3" s="1"/>
  <c r="K624" i="3"/>
  <c r="J624" i="3"/>
  <c r="M624" i="3" s="1"/>
  <c r="N623" i="3"/>
  <c r="M623" i="3"/>
  <c r="K623" i="3"/>
  <c r="J623" i="3"/>
  <c r="K622" i="3"/>
  <c r="J622" i="3"/>
  <c r="M622" i="3" s="1"/>
  <c r="M621" i="3"/>
  <c r="L621" i="3" s="1"/>
  <c r="K621" i="3"/>
  <c r="J621" i="3"/>
  <c r="K620" i="3"/>
  <c r="J620" i="3"/>
  <c r="M620" i="3" s="1"/>
  <c r="N620" i="3" s="1"/>
  <c r="M619" i="3"/>
  <c r="K619" i="3"/>
  <c r="J619" i="3"/>
  <c r="M618" i="3"/>
  <c r="N618" i="3" s="1"/>
  <c r="L618" i="3"/>
  <c r="K618" i="3"/>
  <c r="J618" i="3"/>
  <c r="M617" i="3"/>
  <c r="N617" i="3" s="1"/>
  <c r="L617" i="3"/>
  <c r="K617" i="3"/>
  <c r="J617" i="3"/>
  <c r="M616" i="3"/>
  <c r="K616" i="3"/>
  <c r="J616" i="3"/>
  <c r="M615" i="3"/>
  <c r="N615" i="3" s="1"/>
  <c r="K615" i="3"/>
  <c r="L615" i="3" s="1"/>
  <c r="J615" i="3"/>
  <c r="N614" i="3"/>
  <c r="N613" i="3"/>
  <c r="M613" i="3"/>
  <c r="L613" i="3" s="1"/>
  <c r="K613" i="3"/>
  <c r="J613" i="3"/>
  <c r="N612" i="3"/>
  <c r="M612" i="3"/>
  <c r="L612" i="3"/>
  <c r="K612" i="3"/>
  <c r="J612" i="3"/>
  <c r="M611" i="3"/>
  <c r="K611" i="3"/>
  <c r="J611" i="3"/>
  <c r="L610" i="3"/>
  <c r="K610" i="3"/>
  <c r="J610" i="3"/>
  <c r="M610" i="3" s="1"/>
  <c r="N610" i="3" s="1"/>
  <c r="K609" i="3"/>
  <c r="J609" i="3"/>
  <c r="M609" i="3" s="1"/>
  <c r="K608" i="3"/>
  <c r="J608" i="3"/>
  <c r="M608" i="3" s="1"/>
  <c r="N607" i="3"/>
  <c r="K607" i="3"/>
  <c r="J607" i="3"/>
  <c r="M607" i="3" s="1"/>
  <c r="K606" i="3"/>
  <c r="J606" i="3"/>
  <c r="M606" i="3" s="1"/>
  <c r="N605" i="3"/>
  <c r="M605" i="3"/>
  <c r="L605" i="3" s="1"/>
  <c r="K605" i="3"/>
  <c r="J605" i="3"/>
  <c r="N604" i="3"/>
  <c r="M604" i="3"/>
  <c r="K604" i="3"/>
  <c r="J604" i="3"/>
  <c r="N603" i="3"/>
  <c r="M603" i="3"/>
  <c r="L603" i="3" s="1"/>
  <c r="K603" i="3"/>
  <c r="J603" i="3"/>
  <c r="M602" i="3"/>
  <c r="N602" i="3" s="1"/>
  <c r="L602" i="3"/>
  <c r="K602" i="3"/>
  <c r="J602" i="3"/>
  <c r="L601" i="3"/>
  <c r="K601" i="3"/>
  <c r="J601" i="3"/>
  <c r="M601" i="3" s="1"/>
  <c r="N601" i="3" s="1"/>
  <c r="N600" i="3"/>
  <c r="M599" i="3"/>
  <c r="N599" i="3" s="1"/>
  <c r="L599" i="3"/>
  <c r="K599" i="3"/>
  <c r="J599" i="3"/>
  <c r="M598" i="3"/>
  <c r="N598" i="3" s="1"/>
  <c r="L598" i="3"/>
  <c r="K598" i="3"/>
  <c r="J598" i="3"/>
  <c r="L597" i="3"/>
  <c r="K597" i="3"/>
  <c r="J597" i="3"/>
  <c r="M597" i="3" s="1"/>
  <c r="N597" i="3" s="1"/>
  <c r="K596" i="3"/>
  <c r="L596" i="3" s="1"/>
  <c r="J596" i="3"/>
  <c r="M596" i="3" s="1"/>
  <c r="N596" i="3" s="1"/>
  <c r="N595" i="3"/>
  <c r="M595" i="3"/>
  <c r="L595" i="3"/>
  <c r="K595" i="3"/>
  <c r="J595" i="3"/>
  <c r="N594" i="3"/>
  <c r="M594" i="3"/>
  <c r="K594" i="3"/>
  <c r="L594" i="3" s="1"/>
  <c r="J594" i="3"/>
  <c r="N593" i="3"/>
  <c r="K592" i="3"/>
  <c r="J592" i="3"/>
  <c r="M592" i="3" s="1"/>
  <c r="N592" i="3" s="1"/>
  <c r="N591" i="3"/>
  <c r="M591" i="3"/>
  <c r="L591" i="3" s="1"/>
  <c r="K591" i="3"/>
  <c r="J591" i="3"/>
  <c r="N590" i="3"/>
  <c r="M590" i="3"/>
  <c r="K590" i="3"/>
  <c r="L590" i="3" s="1"/>
  <c r="J590" i="3"/>
  <c r="K589" i="3"/>
  <c r="J589" i="3"/>
  <c r="M589" i="3" s="1"/>
  <c r="L589" i="3" s="1"/>
  <c r="L588" i="3"/>
  <c r="K588" i="3"/>
  <c r="J588" i="3"/>
  <c r="M588" i="3" s="1"/>
  <c r="N588" i="3" s="1"/>
  <c r="N587" i="3"/>
  <c r="K587" i="3"/>
  <c r="J587" i="3"/>
  <c r="M587" i="3" s="1"/>
  <c r="L587" i="3" s="1"/>
  <c r="K586" i="3"/>
  <c r="J586" i="3"/>
  <c r="M586" i="3" s="1"/>
  <c r="K585" i="3"/>
  <c r="J585" i="3"/>
  <c r="M585" i="3" s="1"/>
  <c r="M584" i="3"/>
  <c r="N584" i="3" s="1"/>
  <c r="L584" i="3"/>
  <c r="K584" i="3"/>
  <c r="J584" i="3"/>
  <c r="L583" i="3"/>
  <c r="K583" i="3"/>
  <c r="J583" i="3"/>
  <c r="M583" i="3" s="1"/>
  <c r="N583" i="3" s="1"/>
  <c r="K582" i="3"/>
  <c r="J582" i="3"/>
  <c r="M582" i="3" s="1"/>
  <c r="M581" i="3"/>
  <c r="K581" i="3"/>
  <c r="J581" i="3"/>
  <c r="K580" i="3"/>
  <c r="J580" i="3"/>
  <c r="M580" i="3" s="1"/>
  <c r="K579" i="3"/>
  <c r="J579" i="3"/>
  <c r="M579" i="3" s="1"/>
  <c r="K578" i="3"/>
  <c r="J578" i="3"/>
  <c r="M578" i="3" s="1"/>
  <c r="N577" i="3"/>
  <c r="M577" i="3"/>
  <c r="L577" i="3" s="1"/>
  <c r="K577" i="3"/>
  <c r="J577" i="3"/>
  <c r="M576" i="3"/>
  <c r="K576" i="3"/>
  <c r="J576" i="3"/>
  <c r="N575" i="3"/>
  <c r="M575" i="3"/>
  <c r="L575" i="3" s="1"/>
  <c r="K575" i="3"/>
  <c r="J575" i="3"/>
  <c r="N574" i="3"/>
  <c r="M574" i="3"/>
  <c r="L574" i="3"/>
  <c r="K574" i="3"/>
  <c r="J574" i="3"/>
  <c r="M573" i="3"/>
  <c r="K573" i="3"/>
  <c r="J573" i="3"/>
  <c r="N572" i="3"/>
  <c r="M572" i="3"/>
  <c r="L572" i="3" s="1"/>
  <c r="K572" i="3"/>
  <c r="J572" i="3"/>
  <c r="M571" i="3"/>
  <c r="N571" i="3" s="1"/>
  <c r="K571" i="3"/>
  <c r="L571" i="3" s="1"/>
  <c r="J571" i="3"/>
  <c r="K570" i="3"/>
  <c r="J570" i="3"/>
  <c r="M570" i="3" s="1"/>
  <c r="N569" i="3"/>
  <c r="K569" i="3"/>
  <c r="J569" i="3"/>
  <c r="M569" i="3" s="1"/>
  <c r="M568" i="3"/>
  <c r="N568" i="3" s="1"/>
  <c r="L568" i="3"/>
  <c r="K568" i="3"/>
  <c r="J568" i="3"/>
  <c r="N567" i="3"/>
  <c r="K567" i="3"/>
  <c r="J567" i="3"/>
  <c r="M567" i="3" s="1"/>
  <c r="L567" i="3" s="1"/>
  <c r="M566" i="3"/>
  <c r="N566" i="3" s="1"/>
  <c r="L566" i="3"/>
  <c r="K566" i="3"/>
  <c r="J566" i="3"/>
  <c r="M565" i="3"/>
  <c r="N565" i="3" s="1"/>
  <c r="L565" i="3"/>
  <c r="K565" i="3"/>
  <c r="J565" i="3"/>
  <c r="M564" i="3"/>
  <c r="K564" i="3"/>
  <c r="J564" i="3"/>
  <c r="K563" i="3"/>
  <c r="J563" i="3"/>
  <c r="M563" i="3" s="1"/>
  <c r="K562" i="3"/>
  <c r="J562" i="3"/>
  <c r="M562" i="3" s="1"/>
  <c r="M561" i="3"/>
  <c r="N561" i="3" s="1"/>
  <c r="L561" i="3"/>
  <c r="K561" i="3"/>
  <c r="J561" i="3"/>
  <c r="K560" i="3"/>
  <c r="J560" i="3"/>
  <c r="M560" i="3" s="1"/>
  <c r="K559" i="3"/>
  <c r="J559" i="3"/>
  <c r="M559" i="3" s="1"/>
  <c r="N558" i="3"/>
  <c r="M558" i="3"/>
  <c r="K558" i="3"/>
  <c r="L558" i="3" s="1"/>
  <c r="J558" i="3"/>
  <c r="K557" i="3"/>
  <c r="J557" i="3"/>
  <c r="M557" i="3" s="1"/>
  <c r="K556" i="3"/>
  <c r="J556" i="3"/>
  <c r="M556" i="3" s="1"/>
  <c r="K555" i="3"/>
  <c r="J555" i="3"/>
  <c r="M555" i="3" s="1"/>
  <c r="M554" i="3"/>
  <c r="N554" i="3" s="1"/>
  <c r="L554" i="3"/>
  <c r="K554" i="3"/>
  <c r="J554" i="3"/>
  <c r="M553" i="3"/>
  <c r="N553" i="3" s="1"/>
  <c r="K553" i="3"/>
  <c r="L553" i="3" s="1"/>
  <c r="J553" i="3"/>
  <c r="M552" i="3"/>
  <c r="N552" i="3" s="1"/>
  <c r="K552" i="3"/>
  <c r="J552" i="3"/>
  <c r="L551" i="3"/>
  <c r="K551" i="3"/>
  <c r="J551" i="3"/>
  <c r="M551" i="3" s="1"/>
  <c r="N551" i="3" s="1"/>
  <c r="K550" i="3"/>
  <c r="J550" i="3"/>
  <c r="M550" i="3" s="1"/>
  <c r="N549" i="3"/>
  <c r="K549" i="3"/>
  <c r="J549" i="3"/>
  <c r="M549" i="3" s="1"/>
  <c r="M548" i="3"/>
  <c r="K548" i="3"/>
  <c r="J548" i="3"/>
  <c r="N547" i="3"/>
  <c r="M547" i="3"/>
  <c r="L547" i="3" s="1"/>
  <c r="K547" i="3"/>
  <c r="J547" i="3"/>
  <c r="N546" i="3"/>
  <c r="M546" i="3"/>
  <c r="L546" i="3" s="1"/>
  <c r="K546" i="3"/>
  <c r="J546" i="3"/>
  <c r="M545" i="3"/>
  <c r="K545" i="3"/>
  <c r="J545" i="3"/>
  <c r="N544" i="3"/>
  <c r="M544" i="3"/>
  <c r="L544" i="3" s="1"/>
  <c r="K544" i="3"/>
  <c r="J544" i="3"/>
  <c r="M543" i="3"/>
  <c r="N543" i="3" s="1"/>
  <c r="K543" i="3"/>
  <c r="L543" i="3" s="1"/>
  <c r="J543" i="3"/>
  <c r="N542" i="3"/>
  <c r="M542" i="3"/>
  <c r="L542" i="3" s="1"/>
  <c r="K542" i="3"/>
  <c r="J542" i="3"/>
  <c r="N541" i="3"/>
  <c r="M541" i="3"/>
  <c r="L541" i="3" s="1"/>
  <c r="K541" i="3"/>
  <c r="J541" i="3"/>
  <c r="K540" i="3"/>
  <c r="J540" i="3"/>
  <c r="M540" i="3" s="1"/>
  <c r="M539" i="3"/>
  <c r="N539" i="3" s="1"/>
  <c r="L539" i="3"/>
  <c r="K539" i="3"/>
  <c r="J539" i="3"/>
  <c r="M538" i="3"/>
  <c r="K538" i="3"/>
  <c r="J538" i="3"/>
  <c r="K537" i="3"/>
  <c r="J537" i="3"/>
  <c r="M537" i="3" s="1"/>
  <c r="K536" i="3"/>
  <c r="J536" i="3"/>
  <c r="M536" i="3" s="1"/>
  <c r="L536" i="3" s="1"/>
  <c r="N535" i="3"/>
  <c r="K535" i="3"/>
  <c r="J535" i="3"/>
  <c r="M535" i="3" s="1"/>
  <c r="L535" i="3" s="1"/>
  <c r="M534" i="3"/>
  <c r="K534" i="3"/>
  <c r="J534" i="3"/>
  <c r="M533" i="3"/>
  <c r="N533" i="3" s="1"/>
  <c r="L533" i="3"/>
  <c r="K533" i="3"/>
  <c r="J533" i="3"/>
  <c r="K532" i="3"/>
  <c r="J532" i="3"/>
  <c r="M532" i="3" s="1"/>
  <c r="L531" i="3"/>
  <c r="K531" i="3"/>
  <c r="J531" i="3"/>
  <c r="M531" i="3" s="1"/>
  <c r="N531" i="3" s="1"/>
  <c r="K530" i="3"/>
  <c r="J530" i="3"/>
  <c r="M530" i="3" s="1"/>
  <c r="K529" i="3"/>
  <c r="J529" i="3"/>
  <c r="M529" i="3" s="1"/>
  <c r="N529" i="3" s="1"/>
  <c r="N528" i="3"/>
  <c r="K528" i="3"/>
  <c r="J528" i="3"/>
  <c r="M528" i="3" s="1"/>
  <c r="L528" i="3" s="1"/>
  <c r="N527" i="3"/>
  <c r="K527" i="3"/>
  <c r="J527" i="3"/>
  <c r="M527" i="3" s="1"/>
  <c r="L527" i="3" s="1"/>
  <c r="M526" i="3"/>
  <c r="K526" i="3"/>
  <c r="J526" i="3"/>
  <c r="N525" i="3"/>
  <c r="M525" i="3"/>
  <c r="L525" i="3" s="1"/>
  <c r="K525" i="3"/>
  <c r="J525" i="3"/>
  <c r="N524" i="3"/>
  <c r="K523" i="3"/>
  <c r="J523" i="3"/>
  <c r="M523" i="3" s="1"/>
  <c r="N522" i="3"/>
  <c r="N521" i="3"/>
  <c r="K521" i="3"/>
  <c r="J521" i="3"/>
  <c r="M521" i="3" s="1"/>
  <c r="L521" i="3" s="1"/>
  <c r="K520" i="3"/>
  <c r="J520" i="3"/>
  <c r="M520" i="3" s="1"/>
  <c r="N519" i="3"/>
  <c r="K519" i="3"/>
  <c r="J519" i="3"/>
  <c r="M519" i="3" s="1"/>
  <c r="L519" i="3" s="1"/>
  <c r="M518" i="3"/>
  <c r="K518" i="3"/>
  <c r="J518" i="3"/>
  <c r="M517" i="3"/>
  <c r="N517" i="3" s="1"/>
  <c r="L517" i="3"/>
  <c r="K517" i="3"/>
  <c r="J517" i="3"/>
  <c r="M516" i="3"/>
  <c r="K516" i="3"/>
  <c r="J516" i="3"/>
  <c r="M515" i="3"/>
  <c r="K515" i="3"/>
  <c r="J515" i="3"/>
  <c r="M514" i="3"/>
  <c r="N514" i="3" s="1"/>
  <c r="L514" i="3"/>
  <c r="K514" i="3"/>
  <c r="J514" i="3"/>
  <c r="M513" i="3"/>
  <c r="K513" i="3"/>
  <c r="J513" i="3"/>
  <c r="K512" i="3"/>
  <c r="J512" i="3"/>
  <c r="M512" i="3" s="1"/>
  <c r="N512" i="3" s="1"/>
  <c r="L511" i="3"/>
  <c r="K511" i="3"/>
  <c r="J511" i="3"/>
  <c r="M511" i="3" s="1"/>
  <c r="N511" i="3" s="1"/>
  <c r="K510" i="3"/>
  <c r="J510" i="3"/>
  <c r="M510" i="3" s="1"/>
  <c r="N509" i="3"/>
  <c r="K509" i="3"/>
  <c r="J509" i="3"/>
  <c r="M509" i="3" s="1"/>
  <c r="L509" i="3" s="1"/>
  <c r="K508" i="3"/>
  <c r="J508" i="3"/>
  <c r="M508" i="3" s="1"/>
  <c r="N507" i="3"/>
  <c r="M507" i="3"/>
  <c r="L507" i="3" s="1"/>
  <c r="K507" i="3"/>
  <c r="J507" i="3"/>
  <c r="N506" i="3"/>
  <c r="M506" i="3"/>
  <c r="L506" i="3" s="1"/>
  <c r="K506" i="3"/>
  <c r="J506" i="3"/>
  <c r="M505" i="3"/>
  <c r="K505" i="3"/>
  <c r="J505" i="3"/>
  <c r="N504" i="3"/>
  <c r="M504" i="3"/>
  <c r="L504" i="3" s="1"/>
  <c r="K504" i="3"/>
  <c r="J504" i="3"/>
  <c r="M503" i="3"/>
  <c r="N503" i="3" s="1"/>
  <c r="K503" i="3"/>
  <c r="L503" i="3" s="1"/>
  <c r="J503" i="3"/>
  <c r="M502" i="3"/>
  <c r="N502" i="3" s="1"/>
  <c r="L502" i="3"/>
  <c r="K502" i="3"/>
  <c r="J502" i="3"/>
  <c r="M501" i="3"/>
  <c r="K501" i="3"/>
  <c r="J501" i="3"/>
  <c r="N500" i="3"/>
  <c r="M500" i="3"/>
  <c r="L500" i="3" s="1"/>
  <c r="K500" i="3"/>
  <c r="J500" i="3"/>
  <c r="K499" i="3"/>
  <c r="J499" i="3"/>
  <c r="M499" i="3" s="1"/>
  <c r="N498" i="3"/>
  <c r="L498" i="3"/>
  <c r="K498" i="3"/>
  <c r="J498" i="3"/>
  <c r="M498" i="3" s="1"/>
  <c r="M497" i="3"/>
  <c r="N497" i="3" s="1"/>
  <c r="K497" i="3"/>
  <c r="J497" i="3"/>
  <c r="N496" i="3"/>
  <c r="K496" i="3"/>
  <c r="J496" i="3"/>
  <c r="M496" i="3" s="1"/>
  <c r="L496" i="3" s="1"/>
  <c r="K495" i="3"/>
  <c r="J495" i="3"/>
  <c r="M495" i="3" s="1"/>
  <c r="N494" i="3"/>
  <c r="M494" i="3"/>
  <c r="K494" i="3"/>
  <c r="L494" i="3" s="1"/>
  <c r="J494" i="3"/>
  <c r="N493" i="3"/>
  <c r="M493" i="3"/>
  <c r="L493" i="3" s="1"/>
  <c r="K493" i="3"/>
  <c r="J493" i="3"/>
  <c r="N492" i="3"/>
  <c r="M492" i="3"/>
  <c r="L492" i="3" s="1"/>
  <c r="K492" i="3"/>
  <c r="J492" i="3"/>
  <c r="N491" i="3"/>
  <c r="L490" i="3"/>
  <c r="K490" i="3"/>
  <c r="J490" i="3"/>
  <c r="M490" i="3" s="1"/>
  <c r="N490" i="3" s="1"/>
  <c r="M489" i="3"/>
  <c r="K489" i="3"/>
  <c r="J489" i="3"/>
  <c r="M488" i="3"/>
  <c r="K488" i="3"/>
  <c r="J488" i="3"/>
  <c r="M487" i="3"/>
  <c r="N487" i="3" s="1"/>
  <c r="L487" i="3"/>
  <c r="K487" i="3"/>
  <c r="J487" i="3"/>
  <c r="M486" i="3"/>
  <c r="K486" i="3"/>
  <c r="J486" i="3"/>
  <c r="M485" i="3"/>
  <c r="N485" i="3" s="1"/>
  <c r="L485" i="3"/>
  <c r="K485" i="3"/>
  <c r="J485" i="3"/>
  <c r="K484" i="3"/>
  <c r="J484" i="3"/>
  <c r="M484" i="3" s="1"/>
  <c r="N483" i="3"/>
  <c r="M483" i="3"/>
  <c r="L483" i="3"/>
  <c r="K483" i="3"/>
  <c r="J483" i="3"/>
  <c r="K482" i="3"/>
  <c r="J482" i="3"/>
  <c r="M482" i="3" s="1"/>
  <c r="M481" i="3"/>
  <c r="N481" i="3" s="1"/>
  <c r="K481" i="3"/>
  <c r="L481" i="3" s="1"/>
  <c r="J481" i="3"/>
  <c r="K480" i="3"/>
  <c r="J480" i="3"/>
  <c r="M480" i="3" s="1"/>
  <c r="N480" i="3" s="1"/>
  <c r="K479" i="3"/>
  <c r="J479" i="3"/>
  <c r="M479" i="3" s="1"/>
  <c r="N478" i="3"/>
  <c r="K478" i="3"/>
  <c r="J478" i="3"/>
  <c r="M478" i="3" s="1"/>
  <c r="L478" i="3" s="1"/>
  <c r="N477" i="3"/>
  <c r="M477" i="3"/>
  <c r="K477" i="3"/>
  <c r="L477" i="3" s="1"/>
  <c r="J477" i="3"/>
  <c r="K476" i="3"/>
  <c r="J476" i="3"/>
  <c r="M476" i="3" s="1"/>
  <c r="M475" i="3"/>
  <c r="L475" i="3" s="1"/>
  <c r="K475" i="3"/>
  <c r="J475" i="3"/>
  <c r="K474" i="3"/>
  <c r="J474" i="3"/>
  <c r="M474" i="3" s="1"/>
  <c r="N473" i="3"/>
  <c r="M473" i="3"/>
  <c r="L473" i="3" s="1"/>
  <c r="K473" i="3"/>
  <c r="J473" i="3"/>
  <c r="L472" i="3"/>
  <c r="K472" i="3"/>
  <c r="J472" i="3"/>
  <c r="M472" i="3" s="1"/>
  <c r="N472" i="3" s="1"/>
  <c r="M471" i="3"/>
  <c r="N471" i="3" s="1"/>
  <c r="L471" i="3"/>
  <c r="K471" i="3"/>
  <c r="J471" i="3"/>
  <c r="M470" i="3"/>
  <c r="K470" i="3"/>
  <c r="J470" i="3"/>
  <c r="M469" i="3"/>
  <c r="N469" i="3" s="1"/>
  <c r="K469" i="3"/>
  <c r="J469" i="3"/>
  <c r="K468" i="3"/>
  <c r="J468" i="3"/>
  <c r="M468" i="3" s="1"/>
  <c r="M467" i="3"/>
  <c r="N467" i="3" s="1"/>
  <c r="L467" i="3"/>
  <c r="K467" i="3"/>
  <c r="J467" i="3"/>
  <c r="L466" i="3"/>
  <c r="K466" i="3"/>
  <c r="J466" i="3"/>
  <c r="M466" i="3" s="1"/>
  <c r="N466" i="3" s="1"/>
  <c r="K465" i="3"/>
  <c r="J465" i="3"/>
  <c r="M465" i="3" s="1"/>
  <c r="M464" i="3"/>
  <c r="N464" i="3" s="1"/>
  <c r="L464" i="3"/>
  <c r="K464" i="3"/>
  <c r="J464" i="3"/>
  <c r="K463" i="3"/>
  <c r="J463" i="3"/>
  <c r="M463" i="3" s="1"/>
  <c r="K462" i="3"/>
  <c r="J462" i="3"/>
  <c r="M462" i="3" s="1"/>
  <c r="K461" i="3"/>
  <c r="J461" i="3"/>
  <c r="M461" i="3" s="1"/>
  <c r="N460" i="3"/>
  <c r="K460" i="3"/>
  <c r="J460" i="3"/>
  <c r="M460" i="3" s="1"/>
  <c r="L460" i="3" s="1"/>
  <c r="K459" i="3"/>
  <c r="J459" i="3"/>
  <c r="M459" i="3" s="1"/>
  <c r="M458" i="3"/>
  <c r="N458" i="3" s="1"/>
  <c r="L458" i="3"/>
  <c r="K458" i="3"/>
  <c r="J458" i="3"/>
  <c r="M457" i="3"/>
  <c r="L457" i="3" s="1"/>
  <c r="K457" i="3"/>
  <c r="J457" i="3"/>
  <c r="N456" i="3"/>
  <c r="N455" i="3"/>
  <c r="M455" i="3"/>
  <c r="K455" i="3"/>
  <c r="J455" i="3"/>
  <c r="K454" i="3"/>
  <c r="J454" i="3"/>
  <c r="M454" i="3" s="1"/>
  <c r="N453" i="3"/>
  <c r="M453" i="3"/>
  <c r="L453" i="3" s="1"/>
  <c r="K453" i="3"/>
  <c r="J453" i="3"/>
  <c r="M452" i="3"/>
  <c r="K452" i="3"/>
  <c r="J452" i="3"/>
  <c r="N451" i="3"/>
  <c r="K451" i="3"/>
  <c r="J451" i="3"/>
  <c r="M451" i="3" s="1"/>
  <c r="L451" i="3" s="1"/>
  <c r="N450" i="3"/>
  <c r="M450" i="3"/>
  <c r="L450" i="3"/>
  <c r="K450" i="3"/>
  <c r="J450" i="3"/>
  <c r="M449" i="3"/>
  <c r="N449" i="3" s="1"/>
  <c r="L449" i="3"/>
  <c r="K449" i="3"/>
  <c r="J449" i="3"/>
  <c r="N448" i="3"/>
  <c r="M448" i="3"/>
  <c r="L448" i="3" s="1"/>
  <c r="K448" i="3"/>
  <c r="J448" i="3"/>
  <c r="M447" i="3"/>
  <c r="N447" i="3" s="1"/>
  <c r="L447" i="3"/>
  <c r="K447" i="3"/>
  <c r="J447" i="3"/>
  <c r="K446" i="3"/>
  <c r="J446" i="3"/>
  <c r="M446" i="3" s="1"/>
  <c r="N446" i="3" s="1"/>
  <c r="K445" i="3"/>
  <c r="J445" i="3"/>
  <c r="M445" i="3" s="1"/>
  <c r="M444" i="3"/>
  <c r="K444" i="3"/>
  <c r="J444" i="3"/>
  <c r="K443" i="3"/>
  <c r="J443" i="3"/>
  <c r="M443" i="3" s="1"/>
  <c r="N442" i="3"/>
  <c r="L442" i="3"/>
  <c r="K442" i="3"/>
  <c r="J442" i="3"/>
  <c r="M442" i="3" s="1"/>
  <c r="M441" i="3"/>
  <c r="N441" i="3" s="1"/>
  <c r="L441" i="3"/>
  <c r="K441" i="3"/>
  <c r="J441" i="3"/>
  <c r="N440" i="3"/>
  <c r="K440" i="3"/>
  <c r="J440" i="3"/>
  <c r="M440" i="3" s="1"/>
  <c r="L440" i="3" s="1"/>
  <c r="N439" i="3"/>
  <c r="M439" i="3"/>
  <c r="L439" i="3" s="1"/>
  <c r="K439" i="3"/>
  <c r="J439" i="3"/>
  <c r="M438" i="3"/>
  <c r="L438" i="3" s="1"/>
  <c r="K438" i="3"/>
  <c r="J438" i="3"/>
  <c r="M437" i="3"/>
  <c r="K437" i="3"/>
  <c r="J437" i="3"/>
  <c r="K436" i="3"/>
  <c r="J436" i="3"/>
  <c r="M436" i="3" s="1"/>
  <c r="L436" i="3" s="1"/>
  <c r="N435" i="3"/>
  <c r="M435" i="3"/>
  <c r="L435" i="3"/>
  <c r="K435" i="3"/>
  <c r="J435" i="3"/>
  <c r="M434" i="3"/>
  <c r="N434" i="3" s="1"/>
  <c r="L434" i="3"/>
  <c r="K434" i="3"/>
  <c r="J434" i="3"/>
  <c r="M433" i="3"/>
  <c r="N433" i="3" s="1"/>
  <c r="L433" i="3"/>
  <c r="K433" i="3"/>
  <c r="J433" i="3"/>
  <c r="M432" i="3"/>
  <c r="N432" i="3" s="1"/>
  <c r="L432" i="3"/>
  <c r="K432" i="3"/>
  <c r="J432" i="3"/>
  <c r="N431" i="3"/>
  <c r="M431" i="3"/>
  <c r="L431" i="3" s="1"/>
  <c r="K431" i="3"/>
  <c r="J431" i="3"/>
  <c r="L430" i="3"/>
  <c r="K430" i="3"/>
  <c r="J430" i="3"/>
  <c r="M430" i="3" s="1"/>
  <c r="N430" i="3" s="1"/>
  <c r="L429" i="3"/>
  <c r="K429" i="3"/>
  <c r="J429" i="3"/>
  <c r="M429" i="3" s="1"/>
  <c r="N429" i="3" s="1"/>
  <c r="M428" i="3"/>
  <c r="N428" i="3" s="1"/>
  <c r="L428" i="3"/>
  <c r="K428" i="3"/>
  <c r="J428" i="3"/>
  <c r="K427" i="3"/>
  <c r="J427" i="3"/>
  <c r="M427" i="3" s="1"/>
  <c r="K426" i="3"/>
  <c r="J426" i="3"/>
  <c r="M426" i="3" s="1"/>
  <c r="L425" i="3"/>
  <c r="K425" i="3"/>
  <c r="J425" i="3"/>
  <c r="M425" i="3" s="1"/>
  <c r="N425" i="3" s="1"/>
  <c r="K424" i="3"/>
  <c r="J424" i="3"/>
  <c r="M424" i="3" s="1"/>
  <c r="L424" i="3" s="1"/>
  <c r="N423" i="3"/>
  <c r="M423" i="3"/>
  <c r="L423" i="3" s="1"/>
  <c r="K423" i="3"/>
  <c r="J423" i="3"/>
  <c r="K422" i="3"/>
  <c r="J422" i="3"/>
  <c r="M422" i="3" s="1"/>
  <c r="M421" i="3"/>
  <c r="L421" i="3" s="1"/>
  <c r="K421" i="3"/>
  <c r="J421" i="3"/>
  <c r="N420" i="3"/>
  <c r="N419" i="3"/>
  <c r="K419" i="3"/>
  <c r="J419" i="3"/>
  <c r="M419" i="3" s="1"/>
  <c r="L419" i="3" s="1"/>
  <c r="K418" i="3"/>
  <c r="J418" i="3"/>
  <c r="M418" i="3" s="1"/>
  <c r="N417" i="3"/>
  <c r="M417" i="3"/>
  <c r="L417" i="3" s="1"/>
  <c r="K417" i="3"/>
  <c r="J417" i="3"/>
  <c r="K416" i="3"/>
  <c r="J416" i="3"/>
  <c r="M416" i="3" s="1"/>
  <c r="N415" i="3"/>
  <c r="M415" i="3"/>
  <c r="L415" i="3" s="1"/>
  <c r="K415" i="3"/>
  <c r="J415" i="3"/>
  <c r="M414" i="3"/>
  <c r="N414" i="3" s="1"/>
  <c r="K414" i="3"/>
  <c r="J414" i="3"/>
  <c r="M413" i="3"/>
  <c r="K413" i="3"/>
  <c r="J413" i="3"/>
  <c r="N412" i="3"/>
  <c r="M412" i="3"/>
  <c r="K412" i="3"/>
  <c r="L412" i="3" s="1"/>
  <c r="J412" i="3"/>
  <c r="M411" i="3"/>
  <c r="N411" i="3" s="1"/>
  <c r="K411" i="3"/>
  <c r="L411" i="3" s="1"/>
  <c r="J411" i="3"/>
  <c r="K410" i="3"/>
  <c r="J410" i="3"/>
  <c r="M410" i="3" s="1"/>
  <c r="N410" i="3" s="1"/>
  <c r="L409" i="3"/>
  <c r="K409" i="3"/>
  <c r="J409" i="3"/>
  <c r="M409" i="3" s="1"/>
  <c r="N409" i="3" s="1"/>
  <c r="M408" i="3"/>
  <c r="K408" i="3"/>
  <c r="J408" i="3"/>
  <c r="K407" i="3"/>
  <c r="J407" i="3"/>
  <c r="M407" i="3" s="1"/>
  <c r="K406" i="3"/>
  <c r="J406" i="3"/>
  <c r="M406" i="3" s="1"/>
  <c r="N405" i="3"/>
  <c r="K405" i="3"/>
  <c r="L405" i="3" s="1"/>
  <c r="J405" i="3"/>
  <c r="M405" i="3" s="1"/>
  <c r="K404" i="3"/>
  <c r="J404" i="3"/>
  <c r="M404" i="3" s="1"/>
  <c r="K403" i="3"/>
  <c r="J403" i="3"/>
  <c r="M403" i="3" s="1"/>
  <c r="K402" i="3"/>
  <c r="J402" i="3"/>
  <c r="M402" i="3" s="1"/>
  <c r="M401" i="3"/>
  <c r="K401" i="3"/>
  <c r="J401" i="3"/>
  <c r="N400" i="3"/>
  <c r="M400" i="3"/>
  <c r="L400" i="3" s="1"/>
  <c r="K400" i="3"/>
  <c r="J400" i="3"/>
  <c r="M399" i="3"/>
  <c r="K399" i="3"/>
  <c r="J399" i="3"/>
  <c r="M398" i="3"/>
  <c r="L398" i="3" s="1"/>
  <c r="K398" i="3"/>
  <c r="J398" i="3"/>
  <c r="M397" i="3"/>
  <c r="N397" i="3" s="1"/>
  <c r="L397" i="3"/>
  <c r="K397" i="3"/>
  <c r="J397" i="3"/>
  <c r="K396" i="3"/>
  <c r="J396" i="3"/>
  <c r="M396" i="3" s="1"/>
  <c r="M395" i="3"/>
  <c r="N395" i="3" s="1"/>
  <c r="L395" i="3"/>
  <c r="K395" i="3"/>
  <c r="J395" i="3"/>
  <c r="K394" i="3"/>
  <c r="L394" i="3" s="1"/>
  <c r="J394" i="3"/>
  <c r="M394" i="3" s="1"/>
  <c r="N394" i="3" s="1"/>
  <c r="M393" i="3"/>
  <c r="N393" i="3" s="1"/>
  <c r="L393" i="3"/>
  <c r="K393" i="3"/>
  <c r="J393" i="3"/>
  <c r="L392" i="3"/>
  <c r="K392" i="3"/>
  <c r="J392" i="3"/>
  <c r="M392" i="3" s="1"/>
  <c r="N392" i="3" s="1"/>
  <c r="K391" i="3"/>
  <c r="J391" i="3"/>
  <c r="M391" i="3" s="1"/>
  <c r="K390" i="3"/>
  <c r="J390" i="3"/>
  <c r="M390" i="3" s="1"/>
  <c r="M389" i="3"/>
  <c r="N389" i="3" s="1"/>
  <c r="L389" i="3"/>
  <c r="K389" i="3"/>
  <c r="J389" i="3"/>
  <c r="K388" i="3"/>
  <c r="J388" i="3"/>
  <c r="M388" i="3" s="1"/>
  <c r="K387" i="3"/>
  <c r="J387" i="3"/>
  <c r="M387" i="3" s="1"/>
  <c r="K386" i="3"/>
  <c r="J386" i="3"/>
  <c r="M386" i="3" s="1"/>
  <c r="M385" i="3"/>
  <c r="L385" i="3" s="1"/>
  <c r="K385" i="3"/>
  <c r="J385" i="3"/>
  <c r="K384" i="3"/>
  <c r="J384" i="3"/>
  <c r="M384" i="3" s="1"/>
  <c r="M383" i="3"/>
  <c r="K383" i="3"/>
  <c r="J383" i="3"/>
  <c r="N382" i="3"/>
  <c r="M382" i="3"/>
  <c r="L382" i="3"/>
  <c r="K382" i="3"/>
  <c r="J382" i="3"/>
  <c r="N381" i="3"/>
  <c r="L380" i="3"/>
  <c r="K380" i="3"/>
  <c r="J380" i="3"/>
  <c r="M380" i="3" s="1"/>
  <c r="N380" i="3" s="1"/>
  <c r="M379" i="3"/>
  <c r="K379" i="3"/>
  <c r="J379" i="3"/>
  <c r="M378" i="3"/>
  <c r="L378" i="3" s="1"/>
  <c r="K378" i="3"/>
  <c r="J378" i="3"/>
  <c r="N377" i="3"/>
  <c r="M377" i="3"/>
  <c r="K377" i="3"/>
  <c r="L377" i="3" s="1"/>
  <c r="J377" i="3"/>
  <c r="N376" i="3"/>
  <c r="M376" i="3"/>
  <c r="L376" i="3"/>
  <c r="K376" i="3"/>
  <c r="J376" i="3"/>
  <c r="M375" i="3"/>
  <c r="K375" i="3"/>
  <c r="J375" i="3"/>
  <c r="M374" i="3"/>
  <c r="K374" i="3"/>
  <c r="J374" i="3"/>
  <c r="K373" i="3"/>
  <c r="J373" i="3"/>
  <c r="M373" i="3" s="1"/>
  <c r="M372" i="3"/>
  <c r="L372" i="3" s="1"/>
  <c r="K372" i="3"/>
  <c r="J372" i="3"/>
  <c r="K371" i="3"/>
  <c r="J371" i="3"/>
  <c r="M371" i="3" s="1"/>
  <c r="K370" i="3"/>
  <c r="J370" i="3"/>
  <c r="M370" i="3" s="1"/>
  <c r="M369" i="3"/>
  <c r="K369" i="3"/>
  <c r="J369" i="3"/>
  <c r="M368" i="3"/>
  <c r="K368" i="3"/>
  <c r="J368" i="3"/>
  <c r="M367" i="3"/>
  <c r="K367" i="3"/>
  <c r="J367" i="3"/>
  <c r="K366" i="3"/>
  <c r="L366" i="3" s="1"/>
  <c r="J366" i="3"/>
  <c r="M366" i="3" s="1"/>
  <c r="N366" i="3" s="1"/>
  <c r="L365" i="3"/>
  <c r="K365" i="3"/>
  <c r="J365" i="3"/>
  <c r="M365" i="3" s="1"/>
  <c r="N365" i="3" s="1"/>
  <c r="K364" i="3"/>
  <c r="J364" i="3"/>
  <c r="M364" i="3" s="1"/>
  <c r="K363" i="3"/>
  <c r="J363" i="3"/>
  <c r="M363" i="3" s="1"/>
  <c r="N362" i="3"/>
  <c r="M362" i="3"/>
  <c r="L362" i="3"/>
  <c r="K362" i="3"/>
  <c r="J362" i="3"/>
  <c r="M361" i="3"/>
  <c r="K361" i="3"/>
  <c r="J361" i="3"/>
  <c r="K360" i="3"/>
  <c r="J360" i="3"/>
  <c r="M360" i="3" s="1"/>
  <c r="L360" i="3" s="1"/>
  <c r="M359" i="3"/>
  <c r="K359" i="3"/>
  <c r="J359" i="3"/>
  <c r="M358" i="3"/>
  <c r="K358" i="3"/>
  <c r="J358" i="3"/>
  <c r="M357" i="3"/>
  <c r="K357" i="3"/>
  <c r="J357" i="3"/>
  <c r="M356" i="3"/>
  <c r="K356" i="3"/>
  <c r="J356" i="3"/>
  <c r="K355" i="3"/>
  <c r="J355" i="3"/>
  <c r="M355" i="3" s="1"/>
  <c r="N354" i="3"/>
  <c r="L354" i="3"/>
  <c r="K354" i="3"/>
  <c r="J354" i="3"/>
  <c r="M354" i="3" s="1"/>
  <c r="K353" i="3"/>
  <c r="J353" i="3"/>
  <c r="M353" i="3" s="1"/>
  <c r="M352" i="3"/>
  <c r="K352" i="3"/>
  <c r="J352" i="3"/>
  <c r="M351" i="3"/>
  <c r="L351" i="3" s="1"/>
  <c r="K351" i="3"/>
  <c r="J351" i="3"/>
  <c r="N350" i="3"/>
  <c r="M350" i="3"/>
  <c r="L350" i="3" s="1"/>
  <c r="K350" i="3"/>
  <c r="J350" i="3"/>
  <c r="M349" i="3"/>
  <c r="K349" i="3"/>
  <c r="J349" i="3"/>
  <c r="L348" i="3"/>
  <c r="K348" i="3"/>
  <c r="J348" i="3"/>
  <c r="M348" i="3" s="1"/>
  <c r="N348" i="3" s="1"/>
  <c r="M347" i="3"/>
  <c r="N347" i="3" s="1"/>
  <c r="L347" i="3"/>
  <c r="K347" i="3"/>
  <c r="J347" i="3"/>
  <c r="K346" i="3"/>
  <c r="J346" i="3"/>
  <c r="M346" i="3" s="1"/>
  <c r="M345" i="3"/>
  <c r="K345" i="3"/>
  <c r="J345" i="3"/>
  <c r="M344" i="3"/>
  <c r="N344" i="3" s="1"/>
  <c r="K344" i="3"/>
  <c r="J344" i="3"/>
  <c r="L343" i="3"/>
  <c r="K343" i="3"/>
  <c r="J343" i="3"/>
  <c r="M343" i="3" s="1"/>
  <c r="N343" i="3" s="1"/>
  <c r="K342" i="3"/>
  <c r="J342" i="3"/>
  <c r="M342" i="3" s="1"/>
  <c r="K341" i="3"/>
  <c r="J341" i="3"/>
  <c r="M341" i="3" s="1"/>
  <c r="K340" i="3"/>
  <c r="J340" i="3"/>
  <c r="M340" i="3" s="1"/>
  <c r="M339" i="3"/>
  <c r="N339" i="3" s="1"/>
  <c r="K339" i="3"/>
  <c r="J339" i="3"/>
  <c r="K338" i="3"/>
  <c r="J338" i="3"/>
  <c r="M338" i="3" s="1"/>
  <c r="M337" i="3"/>
  <c r="N337" i="3" s="1"/>
  <c r="L337" i="3"/>
  <c r="K337" i="3"/>
  <c r="J337" i="3"/>
  <c r="K336" i="3"/>
  <c r="J336" i="3"/>
  <c r="M336" i="3" s="1"/>
  <c r="N335" i="3"/>
  <c r="M335" i="3"/>
  <c r="L335" i="3" s="1"/>
  <c r="K335" i="3"/>
  <c r="J335" i="3"/>
  <c r="L334" i="3"/>
  <c r="K334" i="3"/>
  <c r="J334" i="3"/>
  <c r="M334" i="3" s="1"/>
  <c r="N334" i="3" s="1"/>
  <c r="K333" i="3"/>
  <c r="J333" i="3"/>
  <c r="M333" i="3" s="1"/>
  <c r="N332" i="3"/>
  <c r="M332" i="3"/>
  <c r="L332" i="3" s="1"/>
  <c r="K332" i="3"/>
  <c r="J332" i="3"/>
  <c r="M331" i="3"/>
  <c r="N331" i="3" s="1"/>
  <c r="L331" i="3"/>
  <c r="K331" i="3"/>
  <c r="J331" i="3"/>
  <c r="K330" i="3"/>
  <c r="J330" i="3"/>
  <c r="M330" i="3" s="1"/>
  <c r="L330" i="3" s="1"/>
  <c r="M329" i="3"/>
  <c r="N329" i="3" s="1"/>
  <c r="L329" i="3"/>
  <c r="K329" i="3"/>
  <c r="J329" i="3"/>
  <c r="K328" i="3"/>
  <c r="J328" i="3"/>
  <c r="M328" i="3" s="1"/>
  <c r="N327" i="3"/>
  <c r="M327" i="3"/>
  <c r="L327" i="3" s="1"/>
  <c r="K327" i="3"/>
  <c r="J327" i="3"/>
  <c r="K326" i="3"/>
  <c r="J326" i="3"/>
  <c r="M326" i="3" s="1"/>
  <c r="N325" i="3"/>
  <c r="K325" i="3"/>
  <c r="L325" i="3" s="1"/>
  <c r="J325" i="3"/>
  <c r="M325" i="3" s="1"/>
  <c r="N324" i="3"/>
  <c r="N323" i="3"/>
  <c r="K322" i="3"/>
  <c r="J322" i="3"/>
  <c r="M322" i="3" s="1"/>
  <c r="K321" i="3"/>
  <c r="J321" i="3"/>
  <c r="M321" i="3" s="1"/>
  <c r="L320" i="3"/>
  <c r="K320" i="3"/>
  <c r="J320" i="3"/>
  <c r="M320" i="3" s="1"/>
  <c r="N320" i="3" s="1"/>
  <c r="N319" i="3"/>
  <c r="M319" i="3"/>
  <c r="L319" i="3" s="1"/>
  <c r="K319" i="3"/>
  <c r="J319" i="3"/>
  <c r="N318" i="3"/>
  <c r="M318" i="3"/>
  <c r="L318" i="3"/>
  <c r="K318" i="3"/>
  <c r="J318" i="3"/>
  <c r="L317" i="3"/>
  <c r="K317" i="3"/>
  <c r="J317" i="3"/>
  <c r="M317" i="3" s="1"/>
  <c r="N317" i="3" s="1"/>
  <c r="M316" i="3"/>
  <c r="N316" i="3" s="1"/>
  <c r="L316" i="3"/>
  <c r="K316" i="3"/>
  <c r="J316" i="3"/>
  <c r="L315" i="3"/>
  <c r="K315" i="3"/>
  <c r="J315" i="3"/>
  <c r="M315" i="3" s="1"/>
  <c r="N315" i="3" s="1"/>
  <c r="N314" i="3"/>
  <c r="M314" i="3"/>
  <c r="L314" i="3" s="1"/>
  <c r="K314" i="3"/>
  <c r="J314" i="3"/>
  <c r="N313" i="3"/>
  <c r="M312" i="3"/>
  <c r="N312" i="3" s="1"/>
  <c r="L312" i="3"/>
  <c r="K312" i="3"/>
  <c r="J312" i="3"/>
  <c r="M311" i="3"/>
  <c r="K311" i="3"/>
  <c r="J311" i="3"/>
  <c r="N310" i="3"/>
  <c r="M310" i="3"/>
  <c r="K310" i="3"/>
  <c r="J310" i="3"/>
  <c r="M309" i="3"/>
  <c r="N309" i="3" s="1"/>
  <c r="L309" i="3"/>
  <c r="K309" i="3"/>
  <c r="J309" i="3"/>
  <c r="K308" i="3"/>
  <c r="L308" i="3" s="1"/>
  <c r="J308" i="3"/>
  <c r="M308" i="3" s="1"/>
  <c r="N308" i="3" s="1"/>
  <c r="N307" i="3"/>
  <c r="M307" i="3"/>
  <c r="L307" i="3" s="1"/>
  <c r="K307" i="3"/>
  <c r="J307" i="3"/>
  <c r="N306" i="3"/>
  <c r="M306" i="3"/>
  <c r="L306" i="3" s="1"/>
  <c r="K306" i="3"/>
  <c r="J306" i="3"/>
  <c r="K305" i="3"/>
  <c r="J305" i="3"/>
  <c r="M305" i="3" s="1"/>
  <c r="N304" i="3"/>
  <c r="M304" i="3"/>
  <c r="L304" i="3"/>
  <c r="K304" i="3"/>
  <c r="J304" i="3"/>
  <c r="N303" i="3"/>
  <c r="M303" i="3"/>
  <c r="L303" i="3" s="1"/>
  <c r="K303" i="3"/>
  <c r="J303" i="3"/>
  <c r="N302" i="3"/>
  <c r="K302" i="3"/>
  <c r="J302" i="3"/>
  <c r="M302" i="3" s="1"/>
  <c r="L302" i="3" s="1"/>
  <c r="K301" i="3"/>
  <c r="J301" i="3"/>
  <c r="M301" i="3" s="1"/>
  <c r="K300" i="3"/>
  <c r="J300" i="3"/>
  <c r="M300" i="3" s="1"/>
  <c r="M299" i="3"/>
  <c r="K299" i="3"/>
  <c r="J299" i="3"/>
  <c r="K298" i="3"/>
  <c r="J298" i="3"/>
  <c r="M298" i="3" s="1"/>
  <c r="K297" i="3"/>
  <c r="L297" i="3" s="1"/>
  <c r="J297" i="3"/>
  <c r="M297" i="3" s="1"/>
  <c r="N297" i="3" s="1"/>
  <c r="M296" i="3"/>
  <c r="N296" i="3" s="1"/>
  <c r="K296" i="3"/>
  <c r="J296" i="3"/>
  <c r="M295" i="3"/>
  <c r="K295" i="3"/>
  <c r="J295" i="3"/>
  <c r="K294" i="3"/>
  <c r="J294" i="3"/>
  <c r="M294" i="3" s="1"/>
  <c r="M293" i="3"/>
  <c r="K293" i="3"/>
  <c r="J293" i="3"/>
  <c r="K292" i="3"/>
  <c r="J292" i="3"/>
  <c r="M292" i="3" s="1"/>
  <c r="N292" i="3" s="1"/>
  <c r="M291" i="3"/>
  <c r="K291" i="3"/>
  <c r="J291" i="3"/>
  <c r="M290" i="3"/>
  <c r="K290" i="3"/>
  <c r="J290" i="3"/>
  <c r="K289" i="3"/>
  <c r="J289" i="3"/>
  <c r="M289" i="3" s="1"/>
  <c r="M288" i="3"/>
  <c r="K288" i="3"/>
  <c r="J288" i="3"/>
  <c r="N287" i="3"/>
  <c r="M287" i="3"/>
  <c r="L287" i="3" s="1"/>
  <c r="K287" i="3"/>
  <c r="J287" i="3"/>
  <c r="N286" i="3"/>
  <c r="K285" i="3"/>
  <c r="J285" i="3"/>
  <c r="M285" i="3" s="1"/>
  <c r="M284" i="3"/>
  <c r="N284" i="3" s="1"/>
  <c r="K284" i="3"/>
  <c r="J284" i="3"/>
  <c r="K283" i="3"/>
  <c r="J283" i="3"/>
  <c r="M283" i="3" s="1"/>
  <c r="L283" i="3" s="1"/>
  <c r="N282" i="3"/>
  <c r="K282" i="3"/>
  <c r="J282" i="3"/>
  <c r="M282" i="3" s="1"/>
  <c r="L282" i="3" s="1"/>
  <c r="N281" i="3"/>
  <c r="K281" i="3"/>
  <c r="L281" i="3" s="1"/>
  <c r="J281" i="3"/>
  <c r="M281" i="3" s="1"/>
  <c r="M280" i="3"/>
  <c r="N280" i="3" s="1"/>
  <c r="K280" i="3"/>
  <c r="J280" i="3"/>
  <c r="N279" i="3"/>
  <c r="M279" i="3"/>
  <c r="L279" i="3" s="1"/>
  <c r="K279" i="3"/>
  <c r="J279" i="3"/>
  <c r="K278" i="3"/>
  <c r="J278" i="3"/>
  <c r="M278" i="3" s="1"/>
  <c r="N277" i="3"/>
  <c r="K276" i="3"/>
  <c r="J276" i="3"/>
  <c r="M276" i="3" s="1"/>
  <c r="M275" i="3"/>
  <c r="K275" i="3"/>
  <c r="J275" i="3"/>
  <c r="M274" i="3"/>
  <c r="K274" i="3"/>
  <c r="J274" i="3"/>
  <c r="N273" i="3"/>
  <c r="K273" i="3"/>
  <c r="J273" i="3"/>
  <c r="M273" i="3" s="1"/>
  <c r="N272" i="3"/>
  <c r="M272" i="3"/>
  <c r="L272" i="3" s="1"/>
  <c r="K272" i="3"/>
  <c r="J272" i="3"/>
  <c r="K271" i="3"/>
  <c r="J271" i="3"/>
  <c r="M271" i="3" s="1"/>
  <c r="K270" i="3"/>
  <c r="J270" i="3"/>
  <c r="M270" i="3" s="1"/>
  <c r="M269" i="3"/>
  <c r="N269" i="3" s="1"/>
  <c r="K269" i="3"/>
  <c r="L269" i="3" s="1"/>
  <c r="J269" i="3"/>
  <c r="K268" i="3"/>
  <c r="J268" i="3"/>
  <c r="M268" i="3" s="1"/>
  <c r="M267" i="3"/>
  <c r="N267" i="3" s="1"/>
  <c r="L267" i="3"/>
  <c r="K267" i="3"/>
  <c r="J267" i="3"/>
  <c r="K266" i="3"/>
  <c r="J266" i="3"/>
  <c r="M266" i="3" s="1"/>
  <c r="N266" i="3" s="1"/>
  <c r="K265" i="3"/>
  <c r="J265" i="3"/>
  <c r="M265" i="3" s="1"/>
  <c r="M264" i="3"/>
  <c r="K264" i="3"/>
  <c r="J264" i="3"/>
  <c r="N263" i="3"/>
  <c r="M263" i="3"/>
  <c r="L263" i="3"/>
  <c r="K263" i="3"/>
  <c r="J263" i="3"/>
  <c r="K262" i="3"/>
  <c r="J262" i="3"/>
  <c r="M262" i="3" s="1"/>
  <c r="L262" i="3" s="1"/>
  <c r="N261" i="3"/>
  <c r="M261" i="3"/>
  <c r="L261" i="3"/>
  <c r="K261" i="3"/>
  <c r="J261" i="3"/>
  <c r="M260" i="3"/>
  <c r="K260" i="3"/>
  <c r="J260" i="3"/>
  <c r="N259" i="3"/>
  <c r="M259" i="3"/>
  <c r="L259" i="3" s="1"/>
  <c r="K259" i="3"/>
  <c r="J259" i="3"/>
  <c r="N258" i="3"/>
  <c r="N257" i="3"/>
  <c r="K257" i="3"/>
  <c r="J257" i="3"/>
  <c r="M257" i="3" s="1"/>
  <c r="L257" i="3" s="1"/>
  <c r="M256" i="3"/>
  <c r="K256" i="3"/>
  <c r="J256" i="3"/>
  <c r="N255" i="3"/>
  <c r="M255" i="3"/>
  <c r="L255" i="3" s="1"/>
  <c r="K255" i="3"/>
  <c r="J255" i="3"/>
  <c r="K254" i="3"/>
  <c r="J254" i="3"/>
  <c r="M254" i="3" s="1"/>
  <c r="N253" i="3"/>
  <c r="K253" i="3"/>
  <c r="J253" i="3"/>
  <c r="M253" i="3" s="1"/>
  <c r="L253" i="3" s="1"/>
  <c r="N252" i="3"/>
  <c r="M252" i="3"/>
  <c r="L252" i="3"/>
  <c r="K252" i="3"/>
  <c r="J252" i="3"/>
  <c r="M251" i="3"/>
  <c r="K251" i="3"/>
  <c r="J251" i="3"/>
  <c r="K250" i="3"/>
  <c r="J250" i="3"/>
  <c r="M250" i="3" s="1"/>
  <c r="N249" i="3"/>
  <c r="M249" i="3"/>
  <c r="L249" i="3"/>
  <c r="K249" i="3"/>
  <c r="J249" i="3"/>
  <c r="K248" i="3"/>
  <c r="L248" i="3" s="1"/>
  <c r="J248" i="3"/>
  <c r="M248" i="3" s="1"/>
  <c r="N248" i="3" s="1"/>
  <c r="M247" i="3"/>
  <c r="K247" i="3"/>
  <c r="J247" i="3"/>
  <c r="N246" i="3"/>
  <c r="L246" i="3"/>
  <c r="K246" i="3"/>
  <c r="J246" i="3"/>
  <c r="M246" i="3" s="1"/>
  <c r="K245" i="3"/>
  <c r="J245" i="3"/>
  <c r="M245" i="3" s="1"/>
  <c r="N244" i="3"/>
  <c r="M244" i="3"/>
  <c r="L244" i="3"/>
  <c r="K244" i="3"/>
  <c r="J244" i="3"/>
  <c r="K243" i="3"/>
  <c r="J243" i="3"/>
  <c r="M243" i="3" s="1"/>
  <c r="K242" i="3"/>
  <c r="J242" i="3"/>
  <c r="M242" i="3" s="1"/>
  <c r="N241" i="3"/>
  <c r="M241" i="3"/>
  <c r="K241" i="3"/>
  <c r="J241" i="3"/>
  <c r="M240" i="3"/>
  <c r="K240" i="3"/>
  <c r="J240" i="3"/>
  <c r="M239" i="3"/>
  <c r="L239" i="3" s="1"/>
  <c r="K239" i="3"/>
  <c r="J239" i="3"/>
  <c r="N238" i="3"/>
  <c r="K238" i="3"/>
  <c r="J238" i="3"/>
  <c r="M238" i="3" s="1"/>
  <c r="K237" i="3"/>
  <c r="J237" i="3"/>
  <c r="M237" i="3" s="1"/>
  <c r="N236" i="3"/>
  <c r="M236" i="3"/>
  <c r="L236" i="3" s="1"/>
  <c r="K236" i="3"/>
  <c r="J236" i="3"/>
  <c r="K235" i="3"/>
  <c r="J235" i="3"/>
  <c r="M235" i="3" s="1"/>
  <c r="N234" i="3"/>
  <c r="K233" i="3"/>
  <c r="J233" i="3"/>
  <c r="M233" i="3" s="1"/>
  <c r="N232" i="3"/>
  <c r="M232" i="3"/>
  <c r="L232" i="3" s="1"/>
  <c r="K232" i="3"/>
  <c r="J232" i="3"/>
  <c r="K231" i="3"/>
  <c r="J231" i="3"/>
  <c r="M231" i="3" s="1"/>
  <c r="M230" i="3"/>
  <c r="N230" i="3" s="1"/>
  <c r="L230" i="3"/>
  <c r="K230" i="3"/>
  <c r="J230" i="3"/>
  <c r="M229" i="3"/>
  <c r="L229" i="3" s="1"/>
  <c r="K229" i="3"/>
  <c r="J229" i="3"/>
  <c r="K228" i="3"/>
  <c r="J228" i="3"/>
  <c r="M228" i="3" s="1"/>
  <c r="K227" i="3"/>
  <c r="J227" i="3"/>
  <c r="M227" i="3" s="1"/>
  <c r="M226" i="3"/>
  <c r="N226" i="3" s="1"/>
  <c r="L226" i="3"/>
  <c r="K226" i="3"/>
  <c r="J226" i="3"/>
  <c r="K225" i="3"/>
  <c r="J225" i="3"/>
  <c r="M225" i="3" s="1"/>
  <c r="K224" i="3"/>
  <c r="J224" i="3"/>
  <c r="M224" i="3" s="1"/>
  <c r="K223" i="3"/>
  <c r="J223" i="3"/>
  <c r="M223" i="3" s="1"/>
  <c r="N222" i="3"/>
  <c r="K222" i="3"/>
  <c r="J222" i="3"/>
  <c r="M222" i="3" s="1"/>
  <c r="L222" i="3" s="1"/>
  <c r="M221" i="3"/>
  <c r="K221" i="3"/>
  <c r="J221" i="3"/>
  <c r="M220" i="3"/>
  <c r="K220" i="3"/>
  <c r="J220" i="3"/>
  <c r="N219" i="3"/>
  <c r="M219" i="3"/>
  <c r="L219" i="3" s="1"/>
  <c r="K219" i="3"/>
  <c r="J219" i="3"/>
  <c r="M218" i="3"/>
  <c r="N218" i="3" s="1"/>
  <c r="L218" i="3"/>
  <c r="K218" i="3"/>
  <c r="J218" i="3"/>
  <c r="K217" i="3"/>
  <c r="J217" i="3"/>
  <c r="M217" i="3" s="1"/>
  <c r="M216" i="3"/>
  <c r="K216" i="3"/>
  <c r="J216" i="3"/>
  <c r="M215" i="3"/>
  <c r="K215" i="3"/>
  <c r="J215" i="3"/>
  <c r="M214" i="3"/>
  <c r="L214" i="3" s="1"/>
  <c r="K214" i="3"/>
  <c r="J214" i="3"/>
  <c r="N213" i="3"/>
  <c r="M213" i="3"/>
  <c r="L213" i="3"/>
  <c r="K213" i="3"/>
  <c r="J213" i="3"/>
  <c r="L212" i="3"/>
  <c r="K212" i="3"/>
  <c r="J212" i="3"/>
  <c r="M212" i="3" s="1"/>
  <c r="N212" i="3" s="1"/>
  <c r="K211" i="3"/>
  <c r="J211" i="3"/>
  <c r="M211" i="3" s="1"/>
  <c r="K210" i="3"/>
  <c r="J210" i="3"/>
  <c r="M210" i="3" s="1"/>
  <c r="K209" i="3"/>
  <c r="J209" i="3"/>
  <c r="M209" i="3" s="1"/>
  <c r="N208" i="3"/>
  <c r="K208" i="3"/>
  <c r="J208" i="3"/>
  <c r="M208" i="3" s="1"/>
  <c r="M207" i="3"/>
  <c r="N207" i="3" s="1"/>
  <c r="L207" i="3"/>
  <c r="K207" i="3"/>
  <c r="J207" i="3"/>
  <c r="K206" i="3"/>
  <c r="J206" i="3"/>
  <c r="M206" i="3" s="1"/>
  <c r="M205" i="3"/>
  <c r="N205" i="3" s="1"/>
  <c r="L205" i="3"/>
  <c r="K205" i="3"/>
  <c r="J205" i="3"/>
  <c r="K204" i="3"/>
  <c r="J204" i="3"/>
  <c r="M204" i="3" s="1"/>
  <c r="M203" i="3"/>
  <c r="K203" i="3"/>
  <c r="J203" i="3"/>
  <c r="K202" i="3"/>
  <c r="J202" i="3"/>
  <c r="M202" i="3" s="1"/>
  <c r="M201" i="3"/>
  <c r="L201" i="3" s="1"/>
  <c r="K201" i="3"/>
  <c r="J201" i="3"/>
  <c r="N200" i="3"/>
  <c r="M200" i="3"/>
  <c r="L200" i="3"/>
  <c r="K200" i="3"/>
  <c r="J200" i="3"/>
  <c r="K199" i="3"/>
  <c r="J199" i="3"/>
  <c r="M199" i="3" s="1"/>
  <c r="K198" i="3"/>
  <c r="J198" i="3"/>
  <c r="M198" i="3" s="1"/>
  <c r="N197" i="3"/>
  <c r="M197" i="3"/>
  <c r="K197" i="3"/>
  <c r="L197" i="3" s="1"/>
  <c r="J197" i="3"/>
  <c r="L196" i="3"/>
  <c r="K196" i="3"/>
  <c r="J196" i="3"/>
  <c r="M196" i="3" s="1"/>
  <c r="N196" i="3" s="1"/>
  <c r="K195" i="3"/>
  <c r="J195" i="3"/>
  <c r="M195" i="3" s="1"/>
  <c r="K194" i="3"/>
  <c r="J194" i="3"/>
  <c r="M194" i="3" s="1"/>
  <c r="K193" i="3"/>
  <c r="J193" i="3"/>
  <c r="M193" i="3" s="1"/>
  <c r="M192" i="3"/>
  <c r="K192" i="3"/>
  <c r="J192" i="3"/>
  <c r="N191" i="3"/>
  <c r="L191" i="3"/>
  <c r="K191" i="3"/>
  <c r="J191" i="3"/>
  <c r="M191" i="3" s="1"/>
  <c r="N190" i="3"/>
  <c r="K189" i="3"/>
  <c r="J189" i="3"/>
  <c r="M189" i="3" s="1"/>
  <c r="M188" i="3"/>
  <c r="N188" i="3" s="1"/>
  <c r="L188" i="3"/>
  <c r="K188" i="3"/>
  <c r="J188" i="3"/>
  <c r="K187" i="3"/>
  <c r="J187" i="3"/>
  <c r="M187" i="3" s="1"/>
  <c r="K186" i="3"/>
  <c r="J186" i="3"/>
  <c r="M186" i="3" s="1"/>
  <c r="N185" i="3"/>
  <c r="M185" i="3"/>
  <c r="K185" i="3"/>
  <c r="L185" i="3" s="1"/>
  <c r="J185" i="3"/>
  <c r="N184" i="3"/>
  <c r="M184" i="3"/>
  <c r="L184" i="3"/>
  <c r="K184" i="3"/>
  <c r="J184" i="3"/>
  <c r="M183" i="3"/>
  <c r="K183" i="3"/>
  <c r="J183" i="3"/>
  <c r="K182" i="3"/>
  <c r="J182" i="3"/>
  <c r="M182" i="3" s="1"/>
  <c r="N182" i="3" s="1"/>
  <c r="N181" i="3"/>
  <c r="M181" i="3"/>
  <c r="K181" i="3"/>
  <c r="J181" i="3"/>
  <c r="N180" i="3"/>
  <c r="M180" i="3"/>
  <c r="L180" i="3"/>
  <c r="K180" i="3"/>
  <c r="J180" i="3"/>
  <c r="K179" i="3"/>
  <c r="J179" i="3"/>
  <c r="M179" i="3" s="1"/>
  <c r="N178" i="3"/>
  <c r="M178" i="3"/>
  <c r="K178" i="3"/>
  <c r="L178" i="3" s="1"/>
  <c r="J178" i="3"/>
  <c r="N177" i="3"/>
  <c r="M177" i="3"/>
  <c r="L177" i="3" s="1"/>
  <c r="K177" i="3"/>
  <c r="J177" i="3"/>
  <c r="L176" i="3"/>
  <c r="K176" i="3"/>
  <c r="J176" i="3"/>
  <c r="M176" i="3" s="1"/>
  <c r="N176" i="3" s="1"/>
  <c r="N175" i="3"/>
  <c r="K175" i="3"/>
  <c r="J175" i="3"/>
  <c r="M175" i="3" s="1"/>
  <c r="M174" i="3"/>
  <c r="K174" i="3"/>
  <c r="J174" i="3"/>
  <c r="K173" i="3"/>
  <c r="J173" i="3"/>
  <c r="M173" i="3" s="1"/>
  <c r="M172" i="3"/>
  <c r="K172" i="3"/>
  <c r="J172" i="3"/>
  <c r="K171" i="3"/>
  <c r="J171" i="3"/>
  <c r="M171" i="3" s="1"/>
  <c r="N170" i="3"/>
  <c r="K170" i="3"/>
  <c r="J170" i="3"/>
  <c r="M170" i="3" s="1"/>
  <c r="L170" i="3" s="1"/>
  <c r="K169" i="3"/>
  <c r="J169" i="3"/>
  <c r="M169" i="3" s="1"/>
  <c r="K168" i="3"/>
  <c r="J168" i="3"/>
  <c r="M168" i="3" s="1"/>
  <c r="N168" i="3" s="1"/>
  <c r="M167" i="3"/>
  <c r="L167" i="3" s="1"/>
  <c r="K167" i="3"/>
  <c r="J167" i="3"/>
  <c r="M166" i="3"/>
  <c r="K166" i="3"/>
  <c r="J166" i="3"/>
  <c r="M165" i="3"/>
  <c r="K165" i="3"/>
  <c r="J165" i="3"/>
  <c r="M164" i="3"/>
  <c r="N164" i="3" s="1"/>
  <c r="L164" i="3"/>
  <c r="K164" i="3"/>
  <c r="J164" i="3"/>
  <c r="M163" i="3"/>
  <c r="N163" i="3" s="1"/>
  <c r="L163" i="3"/>
  <c r="K163" i="3"/>
  <c r="J163" i="3"/>
  <c r="K162" i="3"/>
  <c r="J162" i="3"/>
  <c r="M162" i="3" s="1"/>
  <c r="M161" i="3"/>
  <c r="N161" i="3" s="1"/>
  <c r="L161" i="3"/>
  <c r="K161" i="3"/>
  <c r="J161" i="3"/>
  <c r="K160" i="3"/>
  <c r="J160" i="3"/>
  <c r="M160" i="3" s="1"/>
  <c r="N159" i="3"/>
  <c r="M159" i="3"/>
  <c r="L159" i="3"/>
  <c r="K159" i="3"/>
  <c r="J159" i="3"/>
  <c r="K158" i="3"/>
  <c r="J158" i="3"/>
  <c r="M158" i="3" s="1"/>
  <c r="K157" i="3"/>
  <c r="J157" i="3"/>
  <c r="M157" i="3" s="1"/>
  <c r="K156" i="3"/>
  <c r="J156" i="3"/>
  <c r="M156" i="3" s="1"/>
  <c r="L156" i="3" s="1"/>
  <c r="N155" i="3"/>
  <c r="M155" i="3"/>
  <c r="L155" i="3" s="1"/>
  <c r="K155" i="3"/>
  <c r="J155" i="3"/>
  <c r="N154" i="3"/>
  <c r="K154" i="3"/>
  <c r="J154" i="3"/>
  <c r="M154" i="3" s="1"/>
  <c r="L154" i="3" s="1"/>
  <c r="K153" i="3"/>
  <c r="J153" i="3"/>
  <c r="M153" i="3" s="1"/>
  <c r="M152" i="3"/>
  <c r="K152" i="3"/>
  <c r="J152" i="3"/>
  <c r="K151" i="3"/>
  <c r="J151" i="3"/>
  <c r="M151" i="3" s="1"/>
  <c r="M150" i="3"/>
  <c r="K150" i="3"/>
  <c r="J150" i="3"/>
  <c r="N149" i="3"/>
  <c r="M149" i="3"/>
  <c r="L149" i="3"/>
  <c r="K149" i="3"/>
  <c r="J149" i="3"/>
  <c r="N148" i="3"/>
  <c r="M148" i="3"/>
  <c r="L148" i="3" s="1"/>
  <c r="K148" i="3"/>
  <c r="J148" i="3"/>
  <c r="M147" i="3"/>
  <c r="K147" i="3"/>
  <c r="J147" i="3"/>
  <c r="K146" i="3"/>
  <c r="L146" i="3" s="1"/>
  <c r="J146" i="3"/>
  <c r="M146" i="3" s="1"/>
  <c r="N146" i="3" s="1"/>
  <c r="N145" i="3"/>
  <c r="M145" i="3"/>
  <c r="L145" i="3" s="1"/>
  <c r="K145" i="3"/>
  <c r="J145" i="3"/>
  <c r="K144" i="3"/>
  <c r="J144" i="3"/>
  <c r="M144" i="3" s="1"/>
  <c r="K143" i="3"/>
  <c r="J143" i="3"/>
  <c r="M143" i="3" s="1"/>
  <c r="M142" i="3"/>
  <c r="N142" i="3" s="1"/>
  <c r="L142" i="3"/>
  <c r="K142" i="3"/>
  <c r="J142" i="3"/>
  <c r="K141" i="3"/>
  <c r="J141" i="3"/>
  <c r="M141" i="3" s="1"/>
  <c r="N141" i="3" s="1"/>
  <c r="K140" i="3"/>
  <c r="J140" i="3"/>
  <c r="M140" i="3" s="1"/>
  <c r="M139" i="3"/>
  <c r="N139" i="3" s="1"/>
  <c r="L139" i="3"/>
  <c r="K139" i="3"/>
  <c r="J139" i="3"/>
  <c r="N138" i="3"/>
  <c r="M138" i="3"/>
  <c r="L138" i="3" s="1"/>
  <c r="K138" i="3"/>
  <c r="J138" i="3"/>
  <c r="K137" i="3"/>
  <c r="J137" i="3"/>
  <c r="M137" i="3" s="1"/>
  <c r="M136" i="3"/>
  <c r="N136" i="3" s="1"/>
  <c r="K136" i="3"/>
  <c r="J136" i="3"/>
  <c r="N135" i="3"/>
  <c r="M135" i="3"/>
  <c r="L135" i="3" s="1"/>
  <c r="K135" i="3"/>
  <c r="J135" i="3"/>
  <c r="N134" i="3"/>
  <c r="N133" i="3"/>
  <c r="M132" i="3"/>
  <c r="K132" i="3"/>
  <c r="J132" i="3"/>
  <c r="N131" i="3"/>
  <c r="M131" i="3"/>
  <c r="L131" i="3" s="1"/>
  <c r="K131" i="3"/>
  <c r="J131" i="3"/>
  <c r="N130" i="3"/>
  <c r="N129" i="3"/>
  <c r="L129" i="3"/>
  <c r="K129" i="3"/>
  <c r="J129" i="3"/>
  <c r="M129" i="3" s="1"/>
  <c r="N128" i="3"/>
  <c r="L128" i="3"/>
  <c r="K128" i="3"/>
  <c r="J128" i="3"/>
  <c r="M128" i="3" s="1"/>
  <c r="M127" i="3"/>
  <c r="N127" i="3" s="1"/>
  <c r="L127" i="3"/>
  <c r="K127" i="3"/>
  <c r="J127" i="3"/>
  <c r="M126" i="3"/>
  <c r="K126" i="3"/>
  <c r="J126" i="3"/>
  <c r="N125" i="3"/>
  <c r="M124" i="3"/>
  <c r="K124" i="3"/>
  <c r="J124" i="3"/>
  <c r="N123" i="3"/>
  <c r="M123" i="3"/>
  <c r="K123" i="3"/>
  <c r="J123" i="3"/>
  <c r="M122" i="3"/>
  <c r="K122" i="3"/>
  <c r="J122" i="3"/>
  <c r="K121" i="3"/>
  <c r="J121" i="3"/>
  <c r="M121" i="3" s="1"/>
  <c r="N120" i="3"/>
  <c r="N119" i="3"/>
  <c r="N118" i="3"/>
  <c r="K118" i="3"/>
  <c r="J118" i="3"/>
  <c r="M118" i="3" s="1"/>
  <c r="L118" i="3" s="1"/>
  <c r="L117" i="3"/>
  <c r="K117" i="3"/>
  <c r="J117" i="3"/>
  <c r="M117" i="3" s="1"/>
  <c r="N117" i="3" s="1"/>
  <c r="K116" i="3"/>
  <c r="J116" i="3"/>
  <c r="M116" i="3" s="1"/>
  <c r="N115" i="3"/>
  <c r="M114" i="3"/>
  <c r="K114" i="3"/>
  <c r="J114" i="3"/>
  <c r="K113" i="3"/>
  <c r="J113" i="3"/>
  <c r="M113" i="3" s="1"/>
  <c r="K112" i="3"/>
  <c r="J112" i="3"/>
  <c r="M112" i="3" s="1"/>
  <c r="M111" i="3"/>
  <c r="N111" i="3" s="1"/>
  <c r="K111" i="3"/>
  <c r="L111" i="3" s="1"/>
  <c r="J111" i="3"/>
  <c r="M110" i="3"/>
  <c r="K110" i="3"/>
  <c r="J110" i="3"/>
  <c r="M109" i="3"/>
  <c r="K109" i="3"/>
  <c r="J109" i="3"/>
  <c r="K108" i="3"/>
  <c r="J108" i="3"/>
  <c r="M108" i="3" s="1"/>
  <c r="N107" i="3"/>
  <c r="M107" i="3"/>
  <c r="L107" i="3" s="1"/>
  <c r="K107" i="3"/>
  <c r="J107" i="3"/>
  <c r="N106" i="3"/>
  <c r="N105" i="3"/>
  <c r="M105" i="3"/>
  <c r="L105" i="3"/>
  <c r="K105" i="3"/>
  <c r="J105" i="3"/>
  <c r="M104" i="3"/>
  <c r="K104" i="3"/>
  <c r="J104" i="3"/>
  <c r="K103" i="3"/>
  <c r="J103" i="3"/>
  <c r="M103" i="3" s="1"/>
  <c r="N103" i="3" s="1"/>
  <c r="M102" i="3"/>
  <c r="N102" i="3" s="1"/>
  <c r="L102" i="3"/>
  <c r="K102" i="3"/>
  <c r="J102" i="3"/>
  <c r="L101" i="3"/>
  <c r="K101" i="3"/>
  <c r="J101" i="3"/>
  <c r="M101" i="3" s="1"/>
  <c r="N101" i="3" s="1"/>
  <c r="M100" i="3"/>
  <c r="K100" i="3"/>
  <c r="J100" i="3"/>
  <c r="N99" i="3"/>
  <c r="M99" i="3"/>
  <c r="L99" i="3"/>
  <c r="K99" i="3"/>
  <c r="J99" i="3"/>
  <c r="N98" i="3"/>
  <c r="N97" i="3"/>
  <c r="K96" i="3"/>
  <c r="J96" i="3"/>
  <c r="M96" i="3" s="1"/>
  <c r="M95" i="3"/>
  <c r="N95" i="3" s="1"/>
  <c r="L95" i="3"/>
  <c r="K95" i="3"/>
  <c r="J95" i="3"/>
  <c r="M94" i="3"/>
  <c r="K94" i="3"/>
  <c r="J94" i="3"/>
  <c r="K93" i="3"/>
  <c r="J93" i="3"/>
  <c r="M93" i="3" s="1"/>
  <c r="N93" i="3" s="1"/>
  <c r="M92" i="3"/>
  <c r="N92" i="3" s="1"/>
  <c r="K92" i="3"/>
  <c r="J92" i="3"/>
  <c r="N91" i="3"/>
  <c r="K91" i="3"/>
  <c r="L91" i="3" s="1"/>
  <c r="J91" i="3"/>
  <c r="M91" i="3" s="1"/>
  <c r="K90" i="3"/>
  <c r="J90" i="3"/>
  <c r="M90" i="3" s="1"/>
  <c r="M89" i="3"/>
  <c r="N89" i="3" s="1"/>
  <c r="K89" i="3"/>
  <c r="L89" i="3" s="1"/>
  <c r="J89" i="3"/>
  <c r="M88" i="3"/>
  <c r="N88" i="3" s="1"/>
  <c r="L88" i="3"/>
  <c r="K88" i="3"/>
  <c r="J88" i="3"/>
  <c r="N87" i="3"/>
  <c r="M87" i="3"/>
  <c r="L87" i="3" s="1"/>
  <c r="K87" i="3"/>
  <c r="J87" i="3"/>
  <c r="N86" i="3"/>
  <c r="K86" i="3"/>
  <c r="L86" i="3" s="1"/>
  <c r="J86" i="3"/>
  <c r="M86" i="3" s="1"/>
  <c r="N85" i="3"/>
  <c r="K85" i="3"/>
  <c r="L85" i="3" s="1"/>
  <c r="J85" i="3"/>
  <c r="M85" i="3" s="1"/>
  <c r="N84" i="3"/>
  <c r="N83" i="3"/>
  <c r="M83" i="3"/>
  <c r="L83" i="3" s="1"/>
  <c r="K83" i="3"/>
  <c r="J83" i="3"/>
  <c r="M82" i="3"/>
  <c r="K82" i="3"/>
  <c r="J82" i="3"/>
  <c r="N81" i="3"/>
  <c r="L81" i="3"/>
  <c r="K81" i="3"/>
  <c r="J81" i="3"/>
  <c r="M81" i="3" s="1"/>
  <c r="K80" i="3"/>
  <c r="J80" i="3"/>
  <c r="M80" i="3" s="1"/>
  <c r="K79" i="3"/>
  <c r="J79" i="3"/>
  <c r="M79" i="3" s="1"/>
  <c r="K78" i="3"/>
  <c r="J78" i="3"/>
  <c r="M78" i="3" s="1"/>
  <c r="M77" i="3"/>
  <c r="N77" i="3" s="1"/>
  <c r="K77" i="3"/>
  <c r="J77" i="3"/>
  <c r="N76" i="3"/>
  <c r="N75" i="3"/>
  <c r="K75" i="3"/>
  <c r="J75" i="3"/>
  <c r="M75" i="3" s="1"/>
  <c r="L75" i="3" s="1"/>
  <c r="K74" i="3"/>
  <c r="J74" i="3"/>
  <c r="M74" i="3" s="1"/>
  <c r="K73" i="3"/>
  <c r="J73" i="3"/>
  <c r="M73" i="3" s="1"/>
  <c r="N72" i="3"/>
  <c r="N71" i="3"/>
  <c r="K70" i="3"/>
  <c r="J70" i="3"/>
  <c r="M70" i="3" s="1"/>
  <c r="K69" i="3"/>
  <c r="J69" i="3"/>
  <c r="M69" i="3" s="1"/>
  <c r="M68" i="3"/>
  <c r="N68" i="3" s="1"/>
  <c r="K68" i="3"/>
  <c r="J68" i="3"/>
  <c r="N67" i="3"/>
  <c r="M67" i="3"/>
  <c r="L67" i="3"/>
  <c r="K67" i="3"/>
  <c r="J67" i="3"/>
  <c r="K66" i="3"/>
  <c r="J66" i="3"/>
  <c r="M66" i="3" s="1"/>
  <c r="K65" i="3"/>
  <c r="J65" i="3"/>
  <c r="M65" i="3" s="1"/>
  <c r="K64" i="3"/>
  <c r="J64" i="3"/>
  <c r="M64" i="3" s="1"/>
  <c r="K63" i="3"/>
  <c r="J63" i="3"/>
  <c r="M63" i="3" s="1"/>
  <c r="K62" i="3"/>
  <c r="J62" i="3"/>
  <c r="M62" i="3" s="1"/>
  <c r="M61" i="3"/>
  <c r="N61" i="3" s="1"/>
  <c r="K61" i="3"/>
  <c r="J61" i="3"/>
  <c r="N60" i="3"/>
  <c r="K60" i="3"/>
  <c r="J60" i="3"/>
  <c r="M60" i="3" s="1"/>
  <c r="L60" i="3" s="1"/>
  <c r="K59" i="3"/>
  <c r="J59" i="3"/>
  <c r="M59" i="3" s="1"/>
  <c r="N58" i="3"/>
  <c r="K57" i="3"/>
  <c r="J57" i="3"/>
  <c r="M57" i="3" s="1"/>
  <c r="N56" i="3"/>
  <c r="K56" i="3"/>
  <c r="J56" i="3"/>
  <c r="M56" i="3" s="1"/>
  <c r="L56" i="3" s="1"/>
  <c r="M55" i="3"/>
  <c r="N55" i="3" s="1"/>
  <c r="L55" i="3"/>
  <c r="K55" i="3"/>
  <c r="J55" i="3"/>
  <c r="N54" i="3"/>
  <c r="M54" i="3"/>
  <c r="L54" i="3"/>
  <c r="K54" i="3"/>
  <c r="J54" i="3"/>
  <c r="M53" i="3"/>
  <c r="L53" i="3" s="1"/>
  <c r="K53" i="3"/>
  <c r="J53" i="3"/>
  <c r="N52" i="3"/>
  <c r="L52" i="3"/>
  <c r="K52" i="3"/>
  <c r="J52" i="3"/>
  <c r="M52" i="3" s="1"/>
  <c r="M51" i="3"/>
  <c r="L51" i="3" s="1"/>
  <c r="K51" i="3"/>
  <c r="J51" i="3"/>
  <c r="N50" i="3"/>
  <c r="M49" i="3"/>
  <c r="L49" i="3" s="1"/>
  <c r="K49" i="3"/>
  <c r="J49" i="3"/>
  <c r="K48" i="3"/>
  <c r="J48" i="3"/>
  <c r="M48" i="3" s="1"/>
  <c r="M47" i="3"/>
  <c r="K47" i="3"/>
  <c r="J47" i="3"/>
  <c r="N46" i="3"/>
  <c r="M46" i="3"/>
  <c r="L46" i="3"/>
  <c r="K46" i="3"/>
  <c r="J46" i="3"/>
  <c r="M45" i="3"/>
  <c r="K45" i="3"/>
  <c r="J45" i="3"/>
  <c r="K44" i="3"/>
  <c r="J44" i="3"/>
  <c r="M44" i="3" s="1"/>
  <c r="M43" i="3"/>
  <c r="N43" i="3" s="1"/>
  <c r="L43" i="3"/>
  <c r="K43" i="3"/>
  <c r="J43" i="3"/>
  <c r="L42" i="3"/>
  <c r="K42" i="3"/>
  <c r="J42" i="3"/>
  <c r="M42" i="3" s="1"/>
  <c r="N42" i="3" s="1"/>
  <c r="K41" i="3"/>
  <c r="J41" i="3"/>
  <c r="M41" i="3" s="1"/>
  <c r="L41" i="3" s="1"/>
  <c r="M40" i="3"/>
  <c r="N40" i="3" s="1"/>
  <c r="K40" i="3"/>
  <c r="J40" i="3"/>
  <c r="N39" i="3"/>
  <c r="L38" i="3"/>
  <c r="K38" i="3"/>
  <c r="J38" i="3"/>
  <c r="M38" i="3" s="1"/>
  <c r="N38" i="3" s="1"/>
  <c r="M37" i="3"/>
  <c r="N37" i="3" s="1"/>
  <c r="K37" i="3"/>
  <c r="L37" i="3" s="1"/>
  <c r="J37" i="3"/>
  <c r="K36" i="3"/>
  <c r="J36" i="3"/>
  <c r="M36" i="3" s="1"/>
  <c r="N36" i="3" s="1"/>
  <c r="K35" i="3"/>
  <c r="J35" i="3"/>
  <c r="M35" i="3" s="1"/>
  <c r="M34" i="3"/>
  <c r="N34" i="3" s="1"/>
  <c r="K34" i="3"/>
  <c r="L34" i="3" s="1"/>
  <c r="J34" i="3"/>
  <c r="K33" i="3"/>
  <c r="J33" i="3"/>
  <c r="M33" i="3" s="1"/>
  <c r="K32" i="3"/>
  <c r="J32" i="3"/>
  <c r="M32" i="3" s="1"/>
  <c r="M31" i="3"/>
  <c r="N31" i="3" s="1"/>
  <c r="K31" i="3"/>
  <c r="J31" i="3"/>
  <c r="M30" i="3"/>
  <c r="N30" i="3" s="1"/>
  <c r="L30" i="3"/>
  <c r="K30" i="3"/>
  <c r="J30" i="3"/>
  <c r="N29" i="3"/>
  <c r="M29" i="3"/>
  <c r="L29" i="3" s="1"/>
  <c r="K29" i="3"/>
  <c r="J29" i="3"/>
  <c r="K28" i="3"/>
  <c r="J28" i="3"/>
  <c r="M28" i="3" s="1"/>
  <c r="N27" i="3"/>
  <c r="M27" i="3"/>
  <c r="L27" i="3"/>
  <c r="K27" i="3"/>
  <c r="J27" i="3"/>
  <c r="N26" i="3"/>
  <c r="M26" i="3"/>
  <c r="L26" i="3"/>
  <c r="K26" i="3"/>
  <c r="J26" i="3"/>
  <c r="K25" i="3"/>
  <c r="J25" i="3"/>
  <c r="M25" i="3" s="1"/>
  <c r="N24" i="3"/>
  <c r="K23" i="3"/>
  <c r="J23" i="3"/>
  <c r="M23" i="3" s="1"/>
  <c r="N22" i="3"/>
  <c r="M22" i="3"/>
  <c r="L22" i="3"/>
  <c r="K22" i="3"/>
  <c r="J22" i="3"/>
  <c r="M21" i="3"/>
  <c r="K21" i="3"/>
  <c r="J21" i="3"/>
  <c r="K20" i="3"/>
  <c r="J20" i="3"/>
  <c r="M20" i="3" s="1"/>
  <c r="N19" i="3"/>
  <c r="M19" i="3"/>
  <c r="K19" i="3"/>
  <c r="L19" i="3" s="1"/>
  <c r="J19" i="3"/>
  <c r="L18" i="3"/>
  <c r="K18" i="3"/>
  <c r="J18" i="3"/>
  <c r="M18" i="3" s="1"/>
  <c r="N18" i="3" s="1"/>
  <c r="K17" i="3"/>
  <c r="J17" i="3"/>
  <c r="M17" i="3" s="1"/>
  <c r="N16" i="3"/>
  <c r="K16" i="3"/>
  <c r="J16" i="3"/>
  <c r="M16" i="3" s="1"/>
  <c r="K15" i="3"/>
  <c r="J15" i="3"/>
  <c r="M15" i="3" s="1"/>
  <c r="N14" i="3"/>
  <c r="K14" i="3"/>
  <c r="J14" i="3"/>
  <c r="M14" i="3" s="1"/>
  <c r="L14" i="3" s="1"/>
  <c r="N13" i="3"/>
  <c r="K12" i="3"/>
  <c r="J12" i="3"/>
  <c r="M12" i="3" s="1"/>
  <c r="K11" i="3"/>
  <c r="J11" i="3"/>
  <c r="M11" i="3" s="1"/>
  <c r="M10" i="3"/>
  <c r="K10" i="3"/>
  <c r="J10" i="3"/>
  <c r="M9" i="3"/>
  <c r="N9" i="3" s="1"/>
  <c r="K9" i="3"/>
  <c r="L9" i="3" s="1"/>
  <c r="J9" i="3"/>
  <c r="N8" i="3"/>
  <c r="K7" i="3"/>
  <c r="J7" i="3"/>
  <c r="M7" i="3" s="1"/>
  <c r="N6" i="3"/>
  <c r="L665" i="2"/>
  <c r="M665" i="2" s="1"/>
  <c r="K665" i="2"/>
  <c r="I665" i="2"/>
  <c r="L664" i="2"/>
  <c r="M664" i="2" s="1"/>
  <c r="K664" i="2"/>
  <c r="I664" i="2"/>
  <c r="L663" i="2"/>
  <c r="M663" i="2" s="1"/>
  <c r="K663" i="2"/>
  <c r="I663" i="2"/>
  <c r="L662" i="2"/>
  <c r="M662" i="2" s="1"/>
  <c r="I662" i="2"/>
  <c r="K662" i="2" s="1"/>
  <c r="I661" i="2"/>
  <c r="I660" i="2"/>
  <c r="M659" i="2"/>
  <c r="L659" i="2"/>
  <c r="K659" i="2"/>
  <c r="I659" i="2"/>
  <c r="L658" i="2"/>
  <c r="M658" i="2" s="1"/>
  <c r="I658" i="2"/>
  <c r="K658" i="2" s="1"/>
  <c r="L657" i="2"/>
  <c r="M657" i="2" s="1"/>
  <c r="I657" i="2"/>
  <c r="K657" i="2" s="1"/>
  <c r="L656" i="2"/>
  <c r="M656" i="2" s="1"/>
  <c r="K656" i="2"/>
  <c r="I656" i="2"/>
  <c r="M655" i="2"/>
  <c r="M654" i="2"/>
  <c r="L654" i="2"/>
  <c r="I654" i="2"/>
  <c r="K654" i="2" s="1"/>
  <c r="I653" i="2"/>
  <c r="I652" i="2"/>
  <c r="M651" i="2"/>
  <c r="L651" i="2"/>
  <c r="K651" i="2"/>
  <c r="I651" i="2"/>
  <c r="M650" i="2"/>
  <c r="L650" i="2"/>
  <c r="I650" i="2"/>
  <c r="K650" i="2" s="1"/>
  <c r="M649" i="2"/>
  <c r="I649" i="2"/>
  <c r="L649" i="2" s="1"/>
  <c r="I648" i="2"/>
  <c r="I647" i="2"/>
  <c r="M646" i="2"/>
  <c r="L646" i="2"/>
  <c r="I646" i="2"/>
  <c r="K646" i="2" s="1"/>
  <c r="I645" i="2"/>
  <c r="K644" i="2"/>
  <c r="I644" i="2"/>
  <c r="L644" i="2" s="1"/>
  <c r="M644" i="2" s="1"/>
  <c r="L643" i="2"/>
  <c r="M643" i="2" s="1"/>
  <c r="K643" i="2"/>
  <c r="I643" i="2"/>
  <c r="M642" i="2"/>
  <c r="L642" i="2"/>
  <c r="I642" i="2"/>
  <c r="K642" i="2" s="1"/>
  <c r="K641" i="2"/>
  <c r="I641" i="2"/>
  <c r="L641" i="2" s="1"/>
  <c r="M641" i="2" s="1"/>
  <c r="L640" i="2"/>
  <c r="M640" i="2" s="1"/>
  <c r="I640" i="2"/>
  <c r="K640" i="2" s="1"/>
  <c r="L639" i="2"/>
  <c r="M639" i="2" s="1"/>
  <c r="I639" i="2"/>
  <c r="K639" i="2" s="1"/>
  <c r="L638" i="2"/>
  <c r="M638" i="2" s="1"/>
  <c r="I638" i="2"/>
  <c r="K638" i="2" s="1"/>
  <c r="M637" i="2"/>
  <c r="L637" i="2"/>
  <c r="K637" i="2"/>
  <c r="I637" i="2"/>
  <c r="L636" i="2"/>
  <c r="M636" i="2" s="1"/>
  <c r="K636" i="2"/>
  <c r="I636" i="2"/>
  <c r="L635" i="2"/>
  <c r="M635" i="2" s="1"/>
  <c r="K635" i="2"/>
  <c r="I635" i="2"/>
  <c r="M634" i="2"/>
  <c r="L634" i="2"/>
  <c r="I634" i="2"/>
  <c r="K634" i="2" s="1"/>
  <c r="L633" i="2"/>
  <c r="M633" i="2" s="1"/>
  <c r="I633" i="2"/>
  <c r="K633" i="2" s="1"/>
  <c r="I632" i="2"/>
  <c r="K631" i="2"/>
  <c r="I631" i="2"/>
  <c r="L631" i="2" s="1"/>
  <c r="M631" i="2" s="1"/>
  <c r="L630" i="2"/>
  <c r="M630" i="2" s="1"/>
  <c r="I630" i="2"/>
  <c r="K630" i="2" s="1"/>
  <c r="M629" i="2"/>
  <c r="L629" i="2"/>
  <c r="K629" i="2"/>
  <c r="I629" i="2"/>
  <c r="I628" i="2"/>
  <c r="I627" i="2"/>
  <c r="M626" i="2"/>
  <c r="L626" i="2"/>
  <c r="I626" i="2"/>
  <c r="K626" i="2" s="1"/>
  <c r="I625" i="2"/>
  <c r="I624" i="2"/>
  <c r="M623" i="2"/>
  <c r="L623" i="2"/>
  <c r="I623" i="2"/>
  <c r="K623" i="2" s="1"/>
  <c r="M622" i="2"/>
  <c r="L622" i="2"/>
  <c r="I622" i="2"/>
  <c r="K622" i="2" s="1"/>
  <c r="L621" i="2"/>
  <c r="M621" i="2" s="1"/>
  <c r="I621" i="2"/>
  <c r="K621" i="2" s="1"/>
  <c r="L620" i="2"/>
  <c r="M620" i="2" s="1"/>
  <c r="K620" i="2"/>
  <c r="I620" i="2"/>
  <c r="L619" i="2"/>
  <c r="M619" i="2" s="1"/>
  <c r="K619" i="2"/>
  <c r="I619" i="2"/>
  <c r="L618" i="2"/>
  <c r="M618" i="2" s="1"/>
  <c r="I618" i="2"/>
  <c r="K618" i="2" s="1"/>
  <c r="I617" i="2"/>
  <c r="M616" i="2"/>
  <c r="K616" i="2"/>
  <c r="I616" i="2"/>
  <c r="L616" i="2" s="1"/>
  <c r="M615" i="2"/>
  <c r="L615" i="2"/>
  <c r="K615" i="2"/>
  <c r="I615" i="2"/>
  <c r="M614" i="2"/>
  <c r="I613" i="2"/>
  <c r="I612" i="2"/>
  <c r="L612" i="2" s="1"/>
  <c r="M612" i="2" s="1"/>
  <c r="I611" i="2"/>
  <c r="L611" i="2" s="1"/>
  <c r="M611" i="2" s="1"/>
  <c r="I610" i="2"/>
  <c r="I609" i="2"/>
  <c r="L608" i="2"/>
  <c r="M608" i="2" s="1"/>
  <c r="K608" i="2"/>
  <c r="I608" i="2"/>
  <c r="L607" i="2"/>
  <c r="M607" i="2" s="1"/>
  <c r="K607" i="2"/>
  <c r="I607" i="2"/>
  <c r="L606" i="2"/>
  <c r="M606" i="2" s="1"/>
  <c r="K606" i="2"/>
  <c r="I606" i="2"/>
  <c r="I605" i="2"/>
  <c r="I604" i="2"/>
  <c r="I603" i="2"/>
  <c r="L602" i="2"/>
  <c r="M602" i="2" s="1"/>
  <c r="K602" i="2"/>
  <c r="I602" i="2"/>
  <c r="I601" i="2"/>
  <c r="M600" i="2"/>
  <c r="M599" i="2"/>
  <c r="L599" i="2"/>
  <c r="I599" i="2"/>
  <c r="K599" i="2" s="1"/>
  <c r="I598" i="2"/>
  <c r="K598" i="2" s="1"/>
  <c r="I597" i="2"/>
  <c r="L597" i="2" s="1"/>
  <c r="M597" i="2" s="1"/>
  <c r="I596" i="2"/>
  <c r="L596" i="2" s="1"/>
  <c r="M596" i="2" s="1"/>
  <c r="I595" i="2"/>
  <c r="K594" i="2"/>
  <c r="I594" i="2"/>
  <c r="L594" i="2" s="1"/>
  <c r="M594" i="2" s="1"/>
  <c r="M593" i="2"/>
  <c r="L592" i="2"/>
  <c r="M592" i="2" s="1"/>
  <c r="K592" i="2"/>
  <c r="I592" i="2"/>
  <c r="I591" i="2"/>
  <c r="L591" i="2" s="1"/>
  <c r="M591" i="2" s="1"/>
  <c r="L590" i="2"/>
  <c r="M590" i="2" s="1"/>
  <c r="K590" i="2"/>
  <c r="I590" i="2"/>
  <c r="I589" i="2"/>
  <c r="L588" i="2"/>
  <c r="M588" i="2" s="1"/>
  <c r="K588" i="2"/>
  <c r="I588" i="2"/>
  <c r="I587" i="2"/>
  <c r="I586" i="2"/>
  <c r="L586" i="2" s="1"/>
  <c r="M586" i="2" s="1"/>
  <c r="I585" i="2"/>
  <c r="M584" i="2"/>
  <c r="L584" i="2"/>
  <c r="K584" i="2"/>
  <c r="I584" i="2"/>
  <c r="L583" i="2"/>
  <c r="M583" i="2" s="1"/>
  <c r="I583" i="2"/>
  <c r="K583" i="2" s="1"/>
  <c r="L582" i="2"/>
  <c r="M582" i="2" s="1"/>
  <c r="K582" i="2"/>
  <c r="I582" i="2"/>
  <c r="L581" i="2"/>
  <c r="M581" i="2" s="1"/>
  <c r="I581" i="2"/>
  <c r="K581" i="2" s="1"/>
  <c r="M580" i="2"/>
  <c r="L580" i="2"/>
  <c r="K580" i="2"/>
  <c r="I580" i="2"/>
  <c r="K579" i="2"/>
  <c r="I579" i="2"/>
  <c r="L579" i="2" s="1"/>
  <c r="M579" i="2" s="1"/>
  <c r="I578" i="2"/>
  <c r="M577" i="2"/>
  <c r="L577" i="2"/>
  <c r="K577" i="2"/>
  <c r="I577" i="2"/>
  <c r="L576" i="2"/>
  <c r="M576" i="2" s="1"/>
  <c r="K576" i="2"/>
  <c r="I576" i="2"/>
  <c r="L575" i="2"/>
  <c r="M575" i="2" s="1"/>
  <c r="I575" i="2"/>
  <c r="K575" i="2" s="1"/>
  <c r="M574" i="2"/>
  <c r="L574" i="2"/>
  <c r="I574" i="2"/>
  <c r="K574" i="2" s="1"/>
  <c r="L573" i="2"/>
  <c r="M573" i="2" s="1"/>
  <c r="K573" i="2"/>
  <c r="I573" i="2"/>
  <c r="L572" i="2"/>
  <c r="M572" i="2" s="1"/>
  <c r="K572" i="2"/>
  <c r="I572" i="2"/>
  <c r="I571" i="2"/>
  <c r="L571" i="2" s="1"/>
  <c r="M571" i="2" s="1"/>
  <c r="I570" i="2"/>
  <c r="M569" i="2"/>
  <c r="L569" i="2"/>
  <c r="K569" i="2"/>
  <c r="I569" i="2"/>
  <c r="M568" i="2"/>
  <c r="L568" i="2"/>
  <c r="K568" i="2"/>
  <c r="I568" i="2"/>
  <c r="I567" i="2"/>
  <c r="K567" i="2" s="1"/>
  <c r="L566" i="2"/>
  <c r="M566" i="2" s="1"/>
  <c r="K566" i="2"/>
  <c r="I566" i="2"/>
  <c r="L565" i="2"/>
  <c r="M565" i="2" s="1"/>
  <c r="K565" i="2"/>
  <c r="I565" i="2"/>
  <c r="M564" i="2"/>
  <c r="L564" i="2"/>
  <c r="K564" i="2"/>
  <c r="I564" i="2"/>
  <c r="L563" i="2"/>
  <c r="M563" i="2" s="1"/>
  <c r="K563" i="2"/>
  <c r="I563" i="2"/>
  <c r="I562" i="2"/>
  <c r="L562" i="2" s="1"/>
  <c r="M562" i="2" s="1"/>
  <c r="I561" i="2"/>
  <c r="L561" i="2" s="1"/>
  <c r="M561" i="2" s="1"/>
  <c r="L560" i="2"/>
  <c r="M560" i="2" s="1"/>
  <c r="K560" i="2"/>
  <c r="I560" i="2"/>
  <c r="K559" i="2"/>
  <c r="I559" i="2"/>
  <c r="L559" i="2" s="1"/>
  <c r="M559" i="2" s="1"/>
  <c r="K558" i="2"/>
  <c r="I558" i="2"/>
  <c r="L558" i="2" s="1"/>
  <c r="M558" i="2" s="1"/>
  <c r="M557" i="2"/>
  <c r="L557" i="2"/>
  <c r="K557" i="2"/>
  <c r="I557" i="2"/>
  <c r="L556" i="2"/>
  <c r="M556" i="2" s="1"/>
  <c r="K556" i="2"/>
  <c r="I556" i="2"/>
  <c r="I555" i="2"/>
  <c r="K554" i="2"/>
  <c r="I554" i="2"/>
  <c r="L554" i="2" s="1"/>
  <c r="M554" i="2" s="1"/>
  <c r="I553" i="2"/>
  <c r="L552" i="2"/>
  <c r="M552" i="2" s="1"/>
  <c r="K552" i="2"/>
  <c r="I552" i="2"/>
  <c r="L551" i="2"/>
  <c r="M551" i="2" s="1"/>
  <c r="I551" i="2"/>
  <c r="K551" i="2" s="1"/>
  <c r="I550" i="2"/>
  <c r="K550" i="2" s="1"/>
  <c r="L549" i="2"/>
  <c r="M549" i="2" s="1"/>
  <c r="K549" i="2"/>
  <c r="I549" i="2"/>
  <c r="L548" i="2"/>
  <c r="M548" i="2" s="1"/>
  <c r="K548" i="2"/>
  <c r="I548" i="2"/>
  <c r="L547" i="2"/>
  <c r="M547" i="2" s="1"/>
  <c r="I547" i="2"/>
  <c r="K547" i="2" s="1"/>
  <c r="I546" i="2"/>
  <c r="I545" i="2"/>
  <c r="M544" i="2"/>
  <c r="L544" i="2"/>
  <c r="K544" i="2"/>
  <c r="I544" i="2"/>
  <c r="M543" i="2"/>
  <c r="L543" i="2"/>
  <c r="I543" i="2"/>
  <c r="K543" i="2" s="1"/>
  <c r="I542" i="2"/>
  <c r="K542" i="2" s="1"/>
  <c r="L541" i="2"/>
  <c r="M541" i="2" s="1"/>
  <c r="I541" i="2"/>
  <c r="K541" i="2" s="1"/>
  <c r="L540" i="2"/>
  <c r="M540" i="2" s="1"/>
  <c r="K540" i="2"/>
  <c r="I540" i="2"/>
  <c r="L539" i="2"/>
  <c r="M539" i="2" s="1"/>
  <c r="I539" i="2"/>
  <c r="K539" i="2" s="1"/>
  <c r="L538" i="2"/>
  <c r="M538" i="2" s="1"/>
  <c r="I538" i="2"/>
  <c r="K538" i="2" s="1"/>
  <c r="K537" i="2"/>
  <c r="I537" i="2"/>
  <c r="L537" i="2" s="1"/>
  <c r="M537" i="2" s="1"/>
  <c r="L536" i="2"/>
  <c r="M536" i="2" s="1"/>
  <c r="K536" i="2"/>
  <c r="I536" i="2"/>
  <c r="M535" i="2"/>
  <c r="L535" i="2"/>
  <c r="I535" i="2"/>
  <c r="K535" i="2" s="1"/>
  <c r="I534" i="2"/>
  <c r="L533" i="2"/>
  <c r="M533" i="2" s="1"/>
  <c r="I533" i="2"/>
  <c r="K533" i="2" s="1"/>
  <c r="M532" i="2"/>
  <c r="L532" i="2"/>
  <c r="K532" i="2"/>
  <c r="I532" i="2"/>
  <c r="L531" i="2"/>
  <c r="M531" i="2" s="1"/>
  <c r="I531" i="2"/>
  <c r="K531" i="2" s="1"/>
  <c r="I530" i="2"/>
  <c r="L529" i="2"/>
  <c r="M529" i="2" s="1"/>
  <c r="K529" i="2"/>
  <c r="I529" i="2"/>
  <c r="L528" i="2"/>
  <c r="M528" i="2" s="1"/>
  <c r="K528" i="2"/>
  <c r="I528" i="2"/>
  <c r="L527" i="2"/>
  <c r="M527" i="2" s="1"/>
  <c r="I527" i="2"/>
  <c r="K527" i="2" s="1"/>
  <c r="M526" i="2"/>
  <c r="L526" i="2"/>
  <c r="I526" i="2"/>
  <c r="K526" i="2" s="1"/>
  <c r="L525" i="2"/>
  <c r="M525" i="2" s="1"/>
  <c r="K525" i="2"/>
  <c r="I525" i="2"/>
  <c r="M524" i="2"/>
  <c r="I523" i="2"/>
  <c r="K523" i="2" s="1"/>
  <c r="M522" i="2"/>
  <c r="I521" i="2"/>
  <c r="I520" i="2"/>
  <c r="I519" i="2"/>
  <c r="M518" i="2"/>
  <c r="K518" i="2"/>
  <c r="I518" i="2"/>
  <c r="L518" i="2" s="1"/>
  <c r="M517" i="2"/>
  <c r="L517" i="2"/>
  <c r="I517" i="2"/>
  <c r="K517" i="2" s="1"/>
  <c r="L516" i="2"/>
  <c r="M516" i="2" s="1"/>
  <c r="I516" i="2"/>
  <c r="K516" i="2" s="1"/>
  <c r="I515" i="2"/>
  <c r="I514" i="2"/>
  <c r="L513" i="2"/>
  <c r="M513" i="2" s="1"/>
  <c r="K513" i="2"/>
  <c r="I513" i="2"/>
  <c r="L512" i="2"/>
  <c r="M512" i="2" s="1"/>
  <c r="K512" i="2"/>
  <c r="I512" i="2"/>
  <c r="M511" i="2"/>
  <c r="L511" i="2"/>
  <c r="K511" i="2"/>
  <c r="I511" i="2"/>
  <c r="M510" i="2"/>
  <c r="K510" i="2"/>
  <c r="I510" i="2"/>
  <c r="L510" i="2" s="1"/>
  <c r="L509" i="2"/>
  <c r="M509" i="2" s="1"/>
  <c r="I509" i="2"/>
  <c r="K509" i="2" s="1"/>
  <c r="K508" i="2"/>
  <c r="I508" i="2"/>
  <c r="L508" i="2" s="1"/>
  <c r="M508" i="2" s="1"/>
  <c r="I507" i="2"/>
  <c r="M506" i="2"/>
  <c r="I506" i="2"/>
  <c r="L506" i="2" s="1"/>
  <c r="L505" i="2"/>
  <c r="M505" i="2" s="1"/>
  <c r="K505" i="2"/>
  <c r="I505" i="2"/>
  <c r="I504" i="2"/>
  <c r="K503" i="2"/>
  <c r="I503" i="2"/>
  <c r="L503" i="2" s="1"/>
  <c r="M503" i="2" s="1"/>
  <c r="M502" i="2"/>
  <c r="I502" i="2"/>
  <c r="L502" i="2" s="1"/>
  <c r="L501" i="2"/>
  <c r="M501" i="2" s="1"/>
  <c r="I501" i="2"/>
  <c r="K501" i="2" s="1"/>
  <c r="L500" i="2"/>
  <c r="M500" i="2" s="1"/>
  <c r="I500" i="2"/>
  <c r="K500" i="2" s="1"/>
  <c r="I499" i="2"/>
  <c r="M498" i="2"/>
  <c r="I498" i="2"/>
  <c r="L498" i="2" s="1"/>
  <c r="I497" i="2"/>
  <c r="M496" i="2"/>
  <c r="L496" i="2"/>
  <c r="K496" i="2"/>
  <c r="I496" i="2"/>
  <c r="L495" i="2"/>
  <c r="M495" i="2" s="1"/>
  <c r="K495" i="2"/>
  <c r="I495" i="2"/>
  <c r="K494" i="2"/>
  <c r="I494" i="2"/>
  <c r="L494" i="2" s="1"/>
  <c r="M494" i="2" s="1"/>
  <c r="M493" i="2"/>
  <c r="L493" i="2"/>
  <c r="K493" i="2"/>
  <c r="I493" i="2"/>
  <c r="L492" i="2"/>
  <c r="M492" i="2" s="1"/>
  <c r="K492" i="2"/>
  <c r="I492" i="2"/>
  <c r="M491" i="2"/>
  <c r="L490" i="2"/>
  <c r="M490" i="2" s="1"/>
  <c r="K490" i="2"/>
  <c r="I490" i="2"/>
  <c r="I489" i="2"/>
  <c r="L488" i="2"/>
  <c r="M488" i="2" s="1"/>
  <c r="K488" i="2"/>
  <c r="I488" i="2"/>
  <c r="K487" i="2"/>
  <c r="I487" i="2"/>
  <c r="L487" i="2" s="1"/>
  <c r="M487" i="2" s="1"/>
  <c r="I486" i="2"/>
  <c r="L486" i="2" s="1"/>
  <c r="M486" i="2" s="1"/>
  <c r="I485" i="2"/>
  <c r="I484" i="2"/>
  <c r="K483" i="2"/>
  <c r="I483" i="2"/>
  <c r="L483" i="2" s="1"/>
  <c r="M483" i="2" s="1"/>
  <c r="I482" i="2"/>
  <c r="L481" i="2"/>
  <c r="M481" i="2" s="1"/>
  <c r="I481" i="2"/>
  <c r="K481" i="2" s="1"/>
  <c r="I480" i="2"/>
  <c r="I479" i="2"/>
  <c r="M478" i="2"/>
  <c r="L478" i="2"/>
  <c r="I478" i="2"/>
  <c r="K478" i="2" s="1"/>
  <c r="L477" i="2"/>
  <c r="M477" i="2" s="1"/>
  <c r="K477" i="2"/>
  <c r="I477" i="2"/>
  <c r="M476" i="2"/>
  <c r="L476" i="2"/>
  <c r="I476" i="2"/>
  <c r="K476" i="2" s="1"/>
  <c r="L475" i="2"/>
  <c r="M475" i="2" s="1"/>
  <c r="K475" i="2"/>
  <c r="I475" i="2"/>
  <c r="L474" i="2"/>
  <c r="M474" i="2" s="1"/>
  <c r="K474" i="2"/>
  <c r="I474" i="2"/>
  <c r="I473" i="2"/>
  <c r="L473" i="2" s="1"/>
  <c r="M473" i="2" s="1"/>
  <c r="I472" i="2"/>
  <c r="M471" i="2"/>
  <c r="L471" i="2"/>
  <c r="K471" i="2"/>
  <c r="I471" i="2"/>
  <c r="M470" i="2"/>
  <c r="L470" i="2"/>
  <c r="K470" i="2"/>
  <c r="I470" i="2"/>
  <c r="I469" i="2"/>
  <c r="M468" i="2"/>
  <c r="I468" i="2"/>
  <c r="L468" i="2" s="1"/>
  <c r="I467" i="2"/>
  <c r="M466" i="2"/>
  <c r="L466" i="2"/>
  <c r="K466" i="2"/>
  <c r="I466" i="2"/>
  <c r="L465" i="2"/>
  <c r="M465" i="2" s="1"/>
  <c r="I465" i="2"/>
  <c r="K465" i="2" s="1"/>
  <c r="I464" i="2"/>
  <c r="I463" i="2"/>
  <c r="L463" i="2" s="1"/>
  <c r="M463" i="2" s="1"/>
  <c r="K462" i="2"/>
  <c r="I462" i="2"/>
  <c r="L462" i="2" s="1"/>
  <c r="M462" i="2" s="1"/>
  <c r="L461" i="2"/>
  <c r="M461" i="2" s="1"/>
  <c r="K461" i="2"/>
  <c r="I461" i="2"/>
  <c r="L460" i="2"/>
  <c r="M460" i="2" s="1"/>
  <c r="K460" i="2"/>
  <c r="I460" i="2"/>
  <c r="K459" i="2"/>
  <c r="I459" i="2"/>
  <c r="L459" i="2" s="1"/>
  <c r="M459" i="2" s="1"/>
  <c r="M458" i="2"/>
  <c r="L458" i="2"/>
  <c r="I458" i="2"/>
  <c r="K458" i="2" s="1"/>
  <c r="L457" i="2"/>
  <c r="M457" i="2" s="1"/>
  <c r="K457" i="2"/>
  <c r="I457" i="2"/>
  <c r="M456" i="2"/>
  <c r="L455" i="2"/>
  <c r="M455" i="2" s="1"/>
  <c r="K455" i="2"/>
  <c r="I455" i="2"/>
  <c r="K454" i="2"/>
  <c r="I454" i="2"/>
  <c r="L454" i="2" s="1"/>
  <c r="M454" i="2" s="1"/>
  <c r="M453" i="2"/>
  <c r="L453" i="2"/>
  <c r="K453" i="2"/>
  <c r="I453" i="2"/>
  <c r="L452" i="2"/>
  <c r="M452" i="2" s="1"/>
  <c r="K452" i="2"/>
  <c r="I452" i="2"/>
  <c r="L451" i="2"/>
  <c r="M451" i="2" s="1"/>
  <c r="K451" i="2"/>
  <c r="I451" i="2"/>
  <c r="I450" i="2"/>
  <c r="M449" i="2"/>
  <c r="L449" i="2"/>
  <c r="K449" i="2"/>
  <c r="I449" i="2"/>
  <c r="L448" i="2"/>
  <c r="M448" i="2" s="1"/>
  <c r="K448" i="2"/>
  <c r="I448" i="2"/>
  <c r="L447" i="2"/>
  <c r="M447" i="2" s="1"/>
  <c r="K447" i="2"/>
  <c r="I447" i="2"/>
  <c r="M446" i="2"/>
  <c r="L446" i="2"/>
  <c r="K446" i="2"/>
  <c r="I446" i="2"/>
  <c r="L445" i="2"/>
  <c r="M445" i="2" s="1"/>
  <c r="K445" i="2"/>
  <c r="I445" i="2"/>
  <c r="M444" i="2"/>
  <c r="L444" i="2"/>
  <c r="K444" i="2"/>
  <c r="I444" i="2"/>
  <c r="L443" i="2"/>
  <c r="M443" i="2" s="1"/>
  <c r="K443" i="2"/>
  <c r="I443" i="2"/>
  <c r="L442" i="2"/>
  <c r="M442" i="2" s="1"/>
  <c r="K442" i="2"/>
  <c r="I442" i="2"/>
  <c r="L441" i="2"/>
  <c r="M441" i="2" s="1"/>
  <c r="K441" i="2"/>
  <c r="I441" i="2"/>
  <c r="L440" i="2"/>
  <c r="M440" i="2" s="1"/>
  <c r="K440" i="2"/>
  <c r="I440" i="2"/>
  <c r="L439" i="2"/>
  <c r="M439" i="2" s="1"/>
  <c r="K439" i="2"/>
  <c r="I439" i="2"/>
  <c r="K438" i="2"/>
  <c r="I438" i="2"/>
  <c r="L438" i="2" s="1"/>
  <c r="M438" i="2" s="1"/>
  <c r="M437" i="2"/>
  <c r="L437" i="2"/>
  <c r="K437" i="2"/>
  <c r="I437" i="2"/>
  <c r="L436" i="2"/>
  <c r="M436" i="2" s="1"/>
  <c r="K436" i="2"/>
  <c r="I436" i="2"/>
  <c r="L435" i="2"/>
  <c r="M435" i="2" s="1"/>
  <c r="K435" i="2"/>
  <c r="I435" i="2"/>
  <c r="I434" i="2"/>
  <c r="M433" i="2"/>
  <c r="L433" i="2"/>
  <c r="K433" i="2"/>
  <c r="I433" i="2"/>
  <c r="M432" i="2"/>
  <c r="L432" i="2"/>
  <c r="K432" i="2"/>
  <c r="I432" i="2"/>
  <c r="L431" i="2"/>
  <c r="M431" i="2" s="1"/>
  <c r="K431" i="2"/>
  <c r="I431" i="2"/>
  <c r="M430" i="2"/>
  <c r="L430" i="2"/>
  <c r="K430" i="2"/>
  <c r="I430" i="2"/>
  <c r="L429" i="2"/>
  <c r="M429" i="2" s="1"/>
  <c r="K429" i="2"/>
  <c r="I429" i="2"/>
  <c r="L428" i="2"/>
  <c r="M428" i="2" s="1"/>
  <c r="K428" i="2"/>
  <c r="I428" i="2"/>
  <c r="L427" i="2"/>
  <c r="M427" i="2" s="1"/>
  <c r="K427" i="2"/>
  <c r="I427" i="2"/>
  <c r="L426" i="2"/>
  <c r="M426" i="2" s="1"/>
  <c r="I426" i="2"/>
  <c r="K426" i="2" s="1"/>
  <c r="L425" i="2"/>
  <c r="M425" i="2" s="1"/>
  <c r="K425" i="2"/>
  <c r="I425" i="2"/>
  <c r="L424" i="2"/>
  <c r="M424" i="2" s="1"/>
  <c r="K424" i="2"/>
  <c r="I424" i="2"/>
  <c r="L423" i="2"/>
  <c r="M423" i="2" s="1"/>
  <c r="K423" i="2"/>
  <c r="I423" i="2"/>
  <c r="L422" i="2"/>
  <c r="M422" i="2" s="1"/>
  <c r="K422" i="2"/>
  <c r="I422" i="2"/>
  <c r="M421" i="2"/>
  <c r="L421" i="2"/>
  <c r="K421" i="2"/>
  <c r="I421" i="2"/>
  <c r="M420" i="2"/>
  <c r="L419" i="2"/>
  <c r="M419" i="2" s="1"/>
  <c r="I419" i="2"/>
  <c r="K419" i="2" s="1"/>
  <c r="I418" i="2"/>
  <c r="K418" i="2" s="1"/>
  <c r="I417" i="2"/>
  <c r="L417" i="2" s="1"/>
  <c r="M417" i="2" s="1"/>
  <c r="L416" i="2"/>
  <c r="M416" i="2" s="1"/>
  <c r="I416" i="2"/>
  <c r="K416" i="2" s="1"/>
  <c r="L415" i="2"/>
  <c r="M415" i="2" s="1"/>
  <c r="K415" i="2"/>
  <c r="I415" i="2"/>
  <c r="L414" i="2"/>
  <c r="M414" i="2" s="1"/>
  <c r="K414" i="2"/>
  <c r="I414" i="2"/>
  <c r="M413" i="2"/>
  <c r="L413" i="2"/>
  <c r="I413" i="2"/>
  <c r="K413" i="2" s="1"/>
  <c r="L412" i="2"/>
  <c r="M412" i="2" s="1"/>
  <c r="I412" i="2"/>
  <c r="K412" i="2" s="1"/>
  <c r="K411" i="2"/>
  <c r="I411" i="2"/>
  <c r="L411" i="2" s="1"/>
  <c r="M411" i="2" s="1"/>
  <c r="K410" i="2"/>
  <c r="I410" i="2"/>
  <c r="L410" i="2" s="1"/>
  <c r="M410" i="2" s="1"/>
  <c r="L409" i="2"/>
  <c r="M409" i="2" s="1"/>
  <c r="K409" i="2"/>
  <c r="I409" i="2"/>
  <c r="L408" i="2"/>
  <c r="M408" i="2" s="1"/>
  <c r="I408" i="2"/>
  <c r="K408" i="2" s="1"/>
  <c r="L407" i="2"/>
  <c r="M407" i="2" s="1"/>
  <c r="K407" i="2"/>
  <c r="I407" i="2"/>
  <c r="I406" i="2"/>
  <c r="M405" i="2"/>
  <c r="K405" i="2"/>
  <c r="I405" i="2"/>
  <c r="L405" i="2" s="1"/>
  <c r="I404" i="2"/>
  <c r="K404" i="2" s="1"/>
  <c r="L403" i="2"/>
  <c r="M403" i="2" s="1"/>
  <c r="K403" i="2"/>
  <c r="I403" i="2"/>
  <c r="L402" i="2"/>
  <c r="M402" i="2" s="1"/>
  <c r="I402" i="2"/>
  <c r="K402" i="2" s="1"/>
  <c r="L401" i="2"/>
  <c r="M401" i="2" s="1"/>
  <c r="I401" i="2"/>
  <c r="K401" i="2" s="1"/>
  <c r="L400" i="2"/>
  <c r="M400" i="2" s="1"/>
  <c r="I400" i="2"/>
  <c r="K400" i="2" s="1"/>
  <c r="I399" i="2"/>
  <c r="L399" i="2" s="1"/>
  <c r="M399" i="2" s="1"/>
  <c r="L398" i="2"/>
  <c r="M398" i="2" s="1"/>
  <c r="K398" i="2"/>
  <c r="I398" i="2"/>
  <c r="L397" i="2"/>
  <c r="M397" i="2" s="1"/>
  <c r="K397" i="2"/>
  <c r="I397" i="2"/>
  <c r="I396" i="2"/>
  <c r="I395" i="2"/>
  <c r="L394" i="2"/>
  <c r="M394" i="2" s="1"/>
  <c r="I394" i="2"/>
  <c r="K394" i="2" s="1"/>
  <c r="I393" i="2"/>
  <c r="L393" i="2" s="1"/>
  <c r="M393" i="2" s="1"/>
  <c r="L392" i="2"/>
  <c r="M392" i="2" s="1"/>
  <c r="I392" i="2"/>
  <c r="K392" i="2" s="1"/>
  <c r="I391" i="2"/>
  <c r="I390" i="2"/>
  <c r="I389" i="2"/>
  <c r="I388" i="2"/>
  <c r="I387" i="2"/>
  <c r="L387" i="2" s="1"/>
  <c r="M387" i="2" s="1"/>
  <c r="I386" i="2"/>
  <c r="M385" i="2"/>
  <c r="L385" i="2"/>
  <c r="I385" i="2"/>
  <c r="K385" i="2" s="1"/>
  <c r="L384" i="2"/>
  <c r="M384" i="2" s="1"/>
  <c r="I384" i="2"/>
  <c r="K384" i="2" s="1"/>
  <c r="M383" i="2"/>
  <c r="L383" i="2"/>
  <c r="I383" i="2"/>
  <c r="K383" i="2" s="1"/>
  <c r="M382" i="2"/>
  <c r="L382" i="2"/>
  <c r="I382" i="2"/>
  <c r="K382" i="2" s="1"/>
  <c r="M381" i="2"/>
  <c r="L380" i="2"/>
  <c r="M380" i="2" s="1"/>
  <c r="I380" i="2"/>
  <c r="K380" i="2" s="1"/>
  <c r="M379" i="2"/>
  <c r="K379" i="2"/>
  <c r="I379" i="2"/>
  <c r="L379" i="2" s="1"/>
  <c r="L378" i="2"/>
  <c r="M378" i="2" s="1"/>
  <c r="K378" i="2"/>
  <c r="I378" i="2"/>
  <c r="L377" i="2"/>
  <c r="M377" i="2" s="1"/>
  <c r="K377" i="2"/>
  <c r="I377" i="2"/>
  <c r="M376" i="2"/>
  <c r="L376" i="2"/>
  <c r="K376" i="2"/>
  <c r="I376" i="2"/>
  <c r="K375" i="2"/>
  <c r="I375" i="2"/>
  <c r="L375" i="2" s="1"/>
  <c r="M375" i="2" s="1"/>
  <c r="L374" i="2"/>
  <c r="M374" i="2" s="1"/>
  <c r="I374" i="2"/>
  <c r="K374" i="2" s="1"/>
  <c r="L373" i="2"/>
  <c r="M373" i="2" s="1"/>
  <c r="I373" i="2"/>
  <c r="K373" i="2" s="1"/>
  <c r="M372" i="2"/>
  <c r="L372" i="2"/>
  <c r="I372" i="2"/>
  <c r="K372" i="2" s="1"/>
  <c r="I371" i="2"/>
  <c r="M370" i="2"/>
  <c r="K370" i="2"/>
  <c r="I370" i="2"/>
  <c r="L370" i="2" s="1"/>
  <c r="K369" i="2"/>
  <c r="I369" i="2"/>
  <c r="L369" i="2" s="1"/>
  <c r="M369" i="2" s="1"/>
  <c r="M368" i="2"/>
  <c r="L368" i="2"/>
  <c r="I368" i="2"/>
  <c r="K368" i="2" s="1"/>
  <c r="M367" i="2"/>
  <c r="I367" i="2"/>
  <c r="L367" i="2" s="1"/>
  <c r="L366" i="2"/>
  <c r="M366" i="2" s="1"/>
  <c r="I366" i="2"/>
  <c r="K366" i="2" s="1"/>
  <c r="L365" i="2"/>
  <c r="M365" i="2" s="1"/>
  <c r="K365" i="2"/>
  <c r="I365" i="2"/>
  <c r="L364" i="2"/>
  <c r="M364" i="2" s="1"/>
  <c r="I364" i="2"/>
  <c r="K364" i="2" s="1"/>
  <c r="M363" i="2"/>
  <c r="K363" i="2"/>
  <c r="I363" i="2"/>
  <c r="L363" i="2" s="1"/>
  <c r="L362" i="2"/>
  <c r="M362" i="2" s="1"/>
  <c r="K362" i="2"/>
  <c r="I362" i="2"/>
  <c r="I361" i="2"/>
  <c r="L361" i="2" s="1"/>
  <c r="M361" i="2" s="1"/>
  <c r="I360" i="2"/>
  <c r="L360" i="2" s="1"/>
  <c r="M360" i="2" s="1"/>
  <c r="M359" i="2"/>
  <c r="I359" i="2"/>
  <c r="L359" i="2" s="1"/>
  <c r="I358" i="2"/>
  <c r="L358" i="2" s="1"/>
  <c r="M358" i="2" s="1"/>
  <c r="L357" i="2"/>
  <c r="M357" i="2" s="1"/>
  <c r="K357" i="2"/>
  <c r="I357" i="2"/>
  <c r="K356" i="2"/>
  <c r="I356" i="2"/>
  <c r="L356" i="2" s="1"/>
  <c r="M356" i="2" s="1"/>
  <c r="I355" i="2"/>
  <c r="I354" i="2"/>
  <c r="M353" i="2"/>
  <c r="K353" i="2"/>
  <c r="I353" i="2"/>
  <c r="L353" i="2" s="1"/>
  <c r="L352" i="2"/>
  <c r="M352" i="2" s="1"/>
  <c r="K352" i="2"/>
  <c r="I352" i="2"/>
  <c r="I351" i="2"/>
  <c r="M350" i="2"/>
  <c r="L350" i="2"/>
  <c r="I350" i="2"/>
  <c r="K350" i="2" s="1"/>
  <c r="L349" i="2"/>
  <c r="M349" i="2" s="1"/>
  <c r="I349" i="2"/>
  <c r="K349" i="2" s="1"/>
  <c r="M348" i="2"/>
  <c r="L348" i="2"/>
  <c r="I348" i="2"/>
  <c r="K348" i="2" s="1"/>
  <c r="M347" i="2"/>
  <c r="K347" i="2"/>
  <c r="I347" i="2"/>
  <c r="L347" i="2" s="1"/>
  <c r="M346" i="2"/>
  <c r="L346" i="2"/>
  <c r="K346" i="2"/>
  <c r="I346" i="2"/>
  <c r="L345" i="2"/>
  <c r="M345" i="2" s="1"/>
  <c r="K345" i="2"/>
  <c r="I345" i="2"/>
  <c r="L344" i="2"/>
  <c r="M344" i="2" s="1"/>
  <c r="I344" i="2"/>
  <c r="K344" i="2" s="1"/>
  <c r="I343" i="2"/>
  <c r="K342" i="2"/>
  <c r="I342" i="2"/>
  <c r="L342" i="2" s="1"/>
  <c r="M342" i="2" s="1"/>
  <c r="I341" i="2"/>
  <c r="L341" i="2" s="1"/>
  <c r="M341" i="2" s="1"/>
  <c r="I340" i="2"/>
  <c r="I339" i="2"/>
  <c r="I338" i="2"/>
  <c r="I337" i="2"/>
  <c r="I336" i="2"/>
  <c r="M335" i="2"/>
  <c r="K335" i="2"/>
  <c r="I335" i="2"/>
  <c r="L335" i="2" s="1"/>
  <c r="I334" i="2"/>
  <c r="L334" i="2" s="1"/>
  <c r="M334" i="2" s="1"/>
  <c r="M333" i="2"/>
  <c r="L333" i="2"/>
  <c r="I333" i="2"/>
  <c r="K333" i="2" s="1"/>
  <c r="M332" i="2"/>
  <c r="L332" i="2"/>
  <c r="I332" i="2"/>
  <c r="K332" i="2" s="1"/>
  <c r="I331" i="2"/>
  <c r="I330" i="2"/>
  <c r="M329" i="2"/>
  <c r="L329" i="2"/>
  <c r="K329" i="2"/>
  <c r="I329" i="2"/>
  <c r="L328" i="2"/>
  <c r="M328" i="2" s="1"/>
  <c r="K328" i="2"/>
  <c r="I328" i="2"/>
  <c r="M327" i="2"/>
  <c r="I327" i="2"/>
  <c r="L327" i="2" s="1"/>
  <c r="L326" i="2"/>
  <c r="M326" i="2" s="1"/>
  <c r="K326" i="2"/>
  <c r="I326" i="2"/>
  <c r="I325" i="2"/>
  <c r="M324" i="2"/>
  <c r="M323" i="2"/>
  <c r="L322" i="2"/>
  <c r="M322" i="2" s="1"/>
  <c r="K322" i="2"/>
  <c r="I322" i="2"/>
  <c r="I321" i="2"/>
  <c r="I320" i="2"/>
  <c r="M319" i="2"/>
  <c r="L319" i="2"/>
  <c r="I319" i="2"/>
  <c r="K319" i="2" s="1"/>
  <c r="M318" i="2"/>
  <c r="L318" i="2"/>
  <c r="K318" i="2"/>
  <c r="I318" i="2"/>
  <c r="M317" i="2"/>
  <c r="K317" i="2"/>
  <c r="I317" i="2"/>
  <c r="L317" i="2" s="1"/>
  <c r="L316" i="2"/>
  <c r="M316" i="2" s="1"/>
  <c r="K316" i="2"/>
  <c r="I316" i="2"/>
  <c r="L315" i="2"/>
  <c r="M315" i="2" s="1"/>
  <c r="I315" i="2"/>
  <c r="K315" i="2" s="1"/>
  <c r="L314" i="2"/>
  <c r="M314" i="2" s="1"/>
  <c r="K314" i="2"/>
  <c r="I314" i="2"/>
  <c r="M313" i="2"/>
  <c r="M312" i="2"/>
  <c r="K312" i="2"/>
  <c r="I312" i="2"/>
  <c r="L312" i="2" s="1"/>
  <c r="M311" i="2"/>
  <c r="L311" i="2"/>
  <c r="K311" i="2"/>
  <c r="I311" i="2"/>
  <c r="I310" i="2"/>
  <c r="I309" i="2"/>
  <c r="I308" i="2"/>
  <c r="M307" i="2"/>
  <c r="K307" i="2"/>
  <c r="I307" i="2"/>
  <c r="L307" i="2" s="1"/>
  <c r="L306" i="2"/>
  <c r="M306" i="2" s="1"/>
  <c r="I306" i="2"/>
  <c r="K306" i="2" s="1"/>
  <c r="L305" i="2"/>
  <c r="M305" i="2" s="1"/>
  <c r="I305" i="2"/>
  <c r="K305" i="2" s="1"/>
  <c r="M304" i="2"/>
  <c r="L304" i="2"/>
  <c r="K304" i="2"/>
  <c r="I304" i="2"/>
  <c r="L303" i="2"/>
  <c r="M303" i="2" s="1"/>
  <c r="K303" i="2"/>
  <c r="I303" i="2"/>
  <c r="M302" i="2"/>
  <c r="L302" i="2"/>
  <c r="K302" i="2"/>
  <c r="I302" i="2"/>
  <c r="L301" i="2"/>
  <c r="M301" i="2" s="1"/>
  <c r="I301" i="2"/>
  <c r="K301" i="2" s="1"/>
  <c r="K300" i="2"/>
  <c r="I300" i="2"/>
  <c r="L300" i="2" s="1"/>
  <c r="M300" i="2" s="1"/>
  <c r="M299" i="2"/>
  <c r="L299" i="2"/>
  <c r="I299" i="2"/>
  <c r="K299" i="2" s="1"/>
  <c r="L298" i="2"/>
  <c r="M298" i="2" s="1"/>
  <c r="I298" i="2"/>
  <c r="K298" i="2" s="1"/>
  <c r="I297" i="2"/>
  <c r="M296" i="2"/>
  <c r="K296" i="2"/>
  <c r="I296" i="2"/>
  <c r="L296" i="2" s="1"/>
  <c r="I295" i="2"/>
  <c r="L294" i="2"/>
  <c r="M294" i="2" s="1"/>
  <c r="I294" i="2"/>
  <c r="K294" i="2" s="1"/>
  <c r="I293" i="2"/>
  <c r="K293" i="2" s="1"/>
  <c r="L292" i="2"/>
  <c r="M292" i="2" s="1"/>
  <c r="I292" i="2"/>
  <c r="K292" i="2" s="1"/>
  <c r="L291" i="2"/>
  <c r="M291" i="2" s="1"/>
  <c r="K291" i="2"/>
  <c r="I291" i="2"/>
  <c r="M290" i="2"/>
  <c r="K290" i="2"/>
  <c r="I290" i="2"/>
  <c r="L290" i="2" s="1"/>
  <c r="M289" i="2"/>
  <c r="L289" i="2"/>
  <c r="I289" i="2"/>
  <c r="K289" i="2" s="1"/>
  <c r="L288" i="2"/>
  <c r="M288" i="2" s="1"/>
  <c r="K288" i="2"/>
  <c r="I288" i="2"/>
  <c r="K287" i="2"/>
  <c r="I287" i="2"/>
  <c r="L287" i="2" s="1"/>
  <c r="M287" i="2" s="1"/>
  <c r="M286" i="2"/>
  <c r="L285" i="2"/>
  <c r="M285" i="2" s="1"/>
  <c r="I285" i="2"/>
  <c r="K285" i="2" s="1"/>
  <c r="M284" i="2"/>
  <c r="K284" i="2"/>
  <c r="I284" i="2"/>
  <c r="L284" i="2" s="1"/>
  <c r="L283" i="2"/>
  <c r="M283" i="2" s="1"/>
  <c r="K283" i="2"/>
  <c r="I283" i="2"/>
  <c r="I282" i="2"/>
  <c r="I281" i="2"/>
  <c r="K280" i="2"/>
  <c r="I280" i="2"/>
  <c r="L280" i="2" s="1"/>
  <c r="M280" i="2" s="1"/>
  <c r="L279" i="2"/>
  <c r="M279" i="2" s="1"/>
  <c r="I279" i="2"/>
  <c r="K279" i="2" s="1"/>
  <c r="L278" i="2"/>
  <c r="M278" i="2" s="1"/>
  <c r="K278" i="2"/>
  <c r="I278" i="2"/>
  <c r="M277" i="2"/>
  <c r="L276" i="2"/>
  <c r="M276" i="2" s="1"/>
  <c r="K276" i="2"/>
  <c r="I276" i="2"/>
  <c r="I275" i="2"/>
  <c r="L275" i="2" s="1"/>
  <c r="M275" i="2" s="1"/>
  <c r="L274" i="2"/>
  <c r="M274" i="2" s="1"/>
  <c r="K274" i="2"/>
  <c r="I274" i="2"/>
  <c r="I273" i="2"/>
  <c r="K272" i="2"/>
  <c r="I272" i="2"/>
  <c r="L272" i="2" s="1"/>
  <c r="M272" i="2" s="1"/>
  <c r="L271" i="2"/>
  <c r="M271" i="2" s="1"/>
  <c r="K271" i="2"/>
  <c r="I271" i="2"/>
  <c r="I270" i="2"/>
  <c r="L270" i="2" s="1"/>
  <c r="M270" i="2" s="1"/>
  <c r="M269" i="2"/>
  <c r="K269" i="2"/>
  <c r="I269" i="2"/>
  <c r="L269" i="2" s="1"/>
  <c r="K268" i="2"/>
  <c r="I268" i="2"/>
  <c r="L268" i="2" s="1"/>
  <c r="M268" i="2" s="1"/>
  <c r="K267" i="2"/>
  <c r="I267" i="2"/>
  <c r="L267" i="2" s="1"/>
  <c r="M267" i="2" s="1"/>
  <c r="M266" i="2"/>
  <c r="L266" i="2"/>
  <c r="I266" i="2"/>
  <c r="K266" i="2" s="1"/>
  <c r="L265" i="2"/>
  <c r="M265" i="2" s="1"/>
  <c r="I265" i="2"/>
  <c r="K265" i="2" s="1"/>
  <c r="L264" i="2"/>
  <c r="M264" i="2" s="1"/>
  <c r="K264" i="2"/>
  <c r="I264" i="2"/>
  <c r="I263" i="2"/>
  <c r="L262" i="2"/>
  <c r="M262" i="2" s="1"/>
  <c r="K262" i="2"/>
  <c r="I262" i="2"/>
  <c r="M261" i="2"/>
  <c r="L261" i="2"/>
  <c r="K261" i="2"/>
  <c r="I261" i="2"/>
  <c r="L260" i="2"/>
  <c r="M260" i="2" s="1"/>
  <c r="I260" i="2"/>
  <c r="K260" i="2" s="1"/>
  <c r="I259" i="2"/>
  <c r="M258" i="2"/>
  <c r="L257" i="2"/>
  <c r="M257" i="2" s="1"/>
  <c r="K257" i="2"/>
  <c r="I257" i="2"/>
  <c r="M256" i="2"/>
  <c r="L256" i="2"/>
  <c r="K256" i="2"/>
  <c r="I256" i="2"/>
  <c r="L255" i="2"/>
  <c r="M255" i="2" s="1"/>
  <c r="K255" i="2"/>
  <c r="I255" i="2"/>
  <c r="K254" i="2"/>
  <c r="I254" i="2"/>
  <c r="L254" i="2" s="1"/>
  <c r="M254" i="2" s="1"/>
  <c r="L253" i="2"/>
  <c r="M253" i="2" s="1"/>
  <c r="K253" i="2"/>
  <c r="I253" i="2"/>
  <c r="M252" i="2"/>
  <c r="L252" i="2"/>
  <c r="K252" i="2"/>
  <c r="I252" i="2"/>
  <c r="M251" i="2"/>
  <c r="L251" i="2"/>
  <c r="K251" i="2"/>
  <c r="I251" i="2"/>
  <c r="K250" i="2"/>
  <c r="I250" i="2"/>
  <c r="L250" i="2" s="1"/>
  <c r="M250" i="2" s="1"/>
  <c r="L249" i="2"/>
  <c r="M249" i="2" s="1"/>
  <c r="K249" i="2"/>
  <c r="I249" i="2"/>
  <c r="M248" i="2"/>
  <c r="L248" i="2"/>
  <c r="K248" i="2"/>
  <c r="I248" i="2"/>
  <c r="L247" i="2"/>
  <c r="M247" i="2" s="1"/>
  <c r="K247" i="2"/>
  <c r="I247" i="2"/>
  <c r="I246" i="2"/>
  <c r="L246" i="2" s="1"/>
  <c r="M246" i="2" s="1"/>
  <c r="L245" i="2"/>
  <c r="M245" i="2" s="1"/>
  <c r="K245" i="2"/>
  <c r="I245" i="2"/>
  <c r="M244" i="2"/>
  <c r="L244" i="2"/>
  <c r="K244" i="2"/>
  <c r="I244" i="2"/>
  <c r="M243" i="2"/>
  <c r="L243" i="2"/>
  <c r="K243" i="2"/>
  <c r="I243" i="2"/>
  <c r="K242" i="2"/>
  <c r="I242" i="2"/>
  <c r="L242" i="2" s="1"/>
  <c r="M242" i="2" s="1"/>
  <c r="L241" i="2"/>
  <c r="M241" i="2" s="1"/>
  <c r="K241" i="2"/>
  <c r="I241" i="2"/>
  <c r="M240" i="2"/>
  <c r="L240" i="2"/>
  <c r="K240" i="2"/>
  <c r="I240" i="2"/>
  <c r="M239" i="2"/>
  <c r="L239" i="2"/>
  <c r="K239" i="2"/>
  <c r="I239" i="2"/>
  <c r="I238" i="2"/>
  <c r="L238" i="2" s="1"/>
  <c r="M238" i="2" s="1"/>
  <c r="L237" i="2"/>
  <c r="M237" i="2" s="1"/>
  <c r="K237" i="2"/>
  <c r="I237" i="2"/>
  <c r="M236" i="2"/>
  <c r="L236" i="2"/>
  <c r="K236" i="2"/>
  <c r="I236" i="2"/>
  <c r="M235" i="2"/>
  <c r="L235" i="2"/>
  <c r="K235" i="2"/>
  <c r="I235" i="2"/>
  <c r="M234" i="2"/>
  <c r="L233" i="2"/>
  <c r="M233" i="2" s="1"/>
  <c r="K233" i="2"/>
  <c r="I233" i="2"/>
  <c r="I232" i="2"/>
  <c r="M231" i="2"/>
  <c r="L231" i="2"/>
  <c r="I231" i="2"/>
  <c r="K231" i="2" s="1"/>
  <c r="I230" i="2"/>
  <c r="K230" i="2" s="1"/>
  <c r="L229" i="2"/>
  <c r="M229" i="2" s="1"/>
  <c r="I229" i="2"/>
  <c r="K229" i="2" s="1"/>
  <c r="L228" i="2"/>
  <c r="M228" i="2" s="1"/>
  <c r="K228" i="2"/>
  <c r="I228" i="2"/>
  <c r="L227" i="2"/>
  <c r="M227" i="2" s="1"/>
  <c r="K227" i="2"/>
  <c r="I227" i="2"/>
  <c r="I226" i="2"/>
  <c r="L225" i="2"/>
  <c r="M225" i="2" s="1"/>
  <c r="K225" i="2"/>
  <c r="I225" i="2"/>
  <c r="L224" i="2"/>
  <c r="M224" i="2" s="1"/>
  <c r="K224" i="2"/>
  <c r="I224" i="2"/>
  <c r="I223" i="2"/>
  <c r="L222" i="2"/>
  <c r="M222" i="2" s="1"/>
  <c r="I222" i="2"/>
  <c r="K222" i="2" s="1"/>
  <c r="L221" i="2"/>
  <c r="M221" i="2" s="1"/>
  <c r="K221" i="2"/>
  <c r="I221" i="2"/>
  <c r="M220" i="2"/>
  <c r="L220" i="2"/>
  <c r="I220" i="2"/>
  <c r="K220" i="2" s="1"/>
  <c r="M219" i="2"/>
  <c r="K219" i="2"/>
  <c r="I219" i="2"/>
  <c r="L219" i="2" s="1"/>
  <c r="I218" i="2"/>
  <c r="L217" i="2"/>
  <c r="M217" i="2" s="1"/>
  <c r="K217" i="2"/>
  <c r="I217" i="2"/>
  <c r="I216" i="2"/>
  <c r="I215" i="2"/>
  <c r="K215" i="2" s="1"/>
  <c r="L214" i="2"/>
  <c r="M214" i="2" s="1"/>
  <c r="I214" i="2"/>
  <c r="K214" i="2" s="1"/>
  <c r="K213" i="2"/>
  <c r="I213" i="2"/>
  <c r="L213" i="2" s="1"/>
  <c r="M213" i="2" s="1"/>
  <c r="K212" i="2"/>
  <c r="I212" i="2"/>
  <c r="L212" i="2" s="1"/>
  <c r="M212" i="2" s="1"/>
  <c r="M211" i="2"/>
  <c r="L211" i="2"/>
  <c r="K211" i="2"/>
  <c r="I211" i="2"/>
  <c r="I210" i="2"/>
  <c r="K210" i="2" s="1"/>
  <c r="K209" i="2"/>
  <c r="I209" i="2"/>
  <c r="L209" i="2" s="1"/>
  <c r="M209" i="2" s="1"/>
  <c r="M208" i="2"/>
  <c r="L208" i="2"/>
  <c r="K208" i="2"/>
  <c r="I208" i="2"/>
  <c r="M207" i="2"/>
  <c r="L207" i="2"/>
  <c r="K207" i="2"/>
  <c r="I207" i="2"/>
  <c r="L206" i="2"/>
  <c r="M206" i="2" s="1"/>
  <c r="I206" i="2"/>
  <c r="K206" i="2" s="1"/>
  <c r="I205" i="2"/>
  <c r="I204" i="2"/>
  <c r="L203" i="2"/>
  <c r="M203" i="2" s="1"/>
  <c r="I203" i="2"/>
  <c r="K203" i="2" s="1"/>
  <c r="I202" i="2"/>
  <c r="M201" i="2"/>
  <c r="L201" i="2"/>
  <c r="I201" i="2"/>
  <c r="K201" i="2" s="1"/>
  <c r="L200" i="2"/>
  <c r="M200" i="2" s="1"/>
  <c r="K200" i="2"/>
  <c r="I200" i="2"/>
  <c r="K199" i="2"/>
  <c r="I199" i="2"/>
  <c r="L199" i="2" s="1"/>
  <c r="M199" i="2" s="1"/>
  <c r="M198" i="2"/>
  <c r="L198" i="2"/>
  <c r="I198" i="2"/>
  <c r="K198" i="2" s="1"/>
  <c r="L197" i="2"/>
  <c r="M197" i="2" s="1"/>
  <c r="K197" i="2"/>
  <c r="I197" i="2"/>
  <c r="I196" i="2"/>
  <c r="I195" i="2"/>
  <c r="M194" i="2"/>
  <c r="L194" i="2"/>
  <c r="I194" i="2"/>
  <c r="K194" i="2" s="1"/>
  <c r="I193" i="2"/>
  <c r="L193" i="2" s="1"/>
  <c r="M193" i="2" s="1"/>
  <c r="L192" i="2"/>
  <c r="M192" i="2" s="1"/>
  <c r="I192" i="2"/>
  <c r="K192" i="2" s="1"/>
  <c r="L191" i="2"/>
  <c r="M191" i="2" s="1"/>
  <c r="I191" i="2"/>
  <c r="K191" i="2" s="1"/>
  <c r="M190" i="2"/>
  <c r="M189" i="2"/>
  <c r="K189" i="2"/>
  <c r="I189" i="2"/>
  <c r="L189" i="2" s="1"/>
  <c r="I188" i="2"/>
  <c r="L188" i="2" s="1"/>
  <c r="M188" i="2" s="1"/>
  <c r="L187" i="2"/>
  <c r="M187" i="2" s="1"/>
  <c r="K187" i="2"/>
  <c r="I187" i="2"/>
  <c r="L186" i="2"/>
  <c r="M186" i="2" s="1"/>
  <c r="K186" i="2"/>
  <c r="I186" i="2"/>
  <c r="I185" i="2"/>
  <c r="I184" i="2"/>
  <c r="K184" i="2" s="1"/>
  <c r="M183" i="2"/>
  <c r="K183" i="2"/>
  <c r="I183" i="2"/>
  <c r="L183" i="2" s="1"/>
  <c r="I182" i="2"/>
  <c r="M181" i="2"/>
  <c r="I181" i="2"/>
  <c r="L181" i="2" s="1"/>
  <c r="I180" i="2"/>
  <c r="L180" i="2" s="1"/>
  <c r="M180" i="2" s="1"/>
  <c r="L179" i="2"/>
  <c r="M179" i="2" s="1"/>
  <c r="I179" i="2"/>
  <c r="K179" i="2" s="1"/>
  <c r="L178" i="2"/>
  <c r="M178" i="2" s="1"/>
  <c r="K178" i="2"/>
  <c r="I178" i="2"/>
  <c r="I177" i="2"/>
  <c r="I176" i="2"/>
  <c r="M175" i="2"/>
  <c r="L175" i="2"/>
  <c r="K175" i="2"/>
  <c r="I175" i="2"/>
  <c r="I174" i="2"/>
  <c r="I173" i="2"/>
  <c r="M172" i="2"/>
  <c r="K172" i="2"/>
  <c r="I172" i="2"/>
  <c r="L172" i="2" s="1"/>
  <c r="M171" i="2"/>
  <c r="L171" i="2"/>
  <c r="K171" i="2"/>
  <c r="I171" i="2"/>
  <c r="I170" i="2"/>
  <c r="L170" i="2" s="1"/>
  <c r="M170" i="2" s="1"/>
  <c r="M169" i="2"/>
  <c r="K169" i="2"/>
  <c r="I169" i="2"/>
  <c r="L169" i="2" s="1"/>
  <c r="L168" i="2"/>
  <c r="M168" i="2" s="1"/>
  <c r="K168" i="2"/>
  <c r="I168" i="2"/>
  <c r="I167" i="2"/>
  <c r="I166" i="2"/>
  <c r="M165" i="2"/>
  <c r="K165" i="2"/>
  <c r="I165" i="2"/>
  <c r="L165" i="2" s="1"/>
  <c r="I164" i="2"/>
  <c r="K163" i="2"/>
  <c r="I163" i="2"/>
  <c r="L163" i="2" s="1"/>
  <c r="M163" i="2" s="1"/>
  <c r="I162" i="2"/>
  <c r="I161" i="2"/>
  <c r="L161" i="2" s="1"/>
  <c r="M161" i="2" s="1"/>
  <c r="M160" i="2"/>
  <c r="L160" i="2"/>
  <c r="K160" i="2"/>
  <c r="I160" i="2"/>
  <c r="L159" i="2"/>
  <c r="M159" i="2" s="1"/>
  <c r="K159" i="2"/>
  <c r="I159" i="2"/>
  <c r="I158" i="2"/>
  <c r="L158" i="2" s="1"/>
  <c r="M158" i="2" s="1"/>
  <c r="I157" i="2"/>
  <c r="L156" i="2"/>
  <c r="M156" i="2" s="1"/>
  <c r="K156" i="2"/>
  <c r="I156" i="2"/>
  <c r="L155" i="2"/>
  <c r="M155" i="2" s="1"/>
  <c r="K155" i="2"/>
  <c r="I155" i="2"/>
  <c r="I154" i="2"/>
  <c r="M153" i="2"/>
  <c r="K153" i="2"/>
  <c r="I153" i="2"/>
  <c r="L153" i="2" s="1"/>
  <c r="M152" i="2"/>
  <c r="L152" i="2"/>
  <c r="K152" i="2"/>
  <c r="I152" i="2"/>
  <c r="I151" i="2"/>
  <c r="L151" i="2" s="1"/>
  <c r="M151" i="2" s="1"/>
  <c r="M150" i="2"/>
  <c r="K150" i="2"/>
  <c r="I150" i="2"/>
  <c r="L150" i="2" s="1"/>
  <c r="M149" i="2"/>
  <c r="I149" i="2"/>
  <c r="L149" i="2" s="1"/>
  <c r="L148" i="2"/>
  <c r="M148" i="2" s="1"/>
  <c r="K148" i="2"/>
  <c r="I148" i="2"/>
  <c r="I147" i="2"/>
  <c r="K147" i="2" s="1"/>
  <c r="L146" i="2"/>
  <c r="M146" i="2" s="1"/>
  <c r="I146" i="2"/>
  <c r="K146" i="2" s="1"/>
  <c r="I145" i="2"/>
  <c r="I144" i="2"/>
  <c r="L143" i="2"/>
  <c r="M143" i="2" s="1"/>
  <c r="K143" i="2"/>
  <c r="I143" i="2"/>
  <c r="L142" i="2"/>
  <c r="M142" i="2" s="1"/>
  <c r="K142" i="2"/>
  <c r="I142" i="2"/>
  <c r="I141" i="2"/>
  <c r="I140" i="2"/>
  <c r="K140" i="2" s="1"/>
  <c r="I139" i="2"/>
  <c r="K138" i="2"/>
  <c r="I138" i="2"/>
  <c r="L138" i="2" s="1"/>
  <c r="M138" i="2" s="1"/>
  <c r="I137" i="2"/>
  <c r="L136" i="2"/>
  <c r="M136" i="2" s="1"/>
  <c r="I136" i="2"/>
  <c r="K136" i="2" s="1"/>
  <c r="K135" i="2"/>
  <c r="I135" i="2"/>
  <c r="L135" i="2" s="1"/>
  <c r="M135" i="2" s="1"/>
  <c r="M134" i="2"/>
  <c r="M133" i="2"/>
  <c r="L132" i="2"/>
  <c r="M132" i="2" s="1"/>
  <c r="I132" i="2"/>
  <c r="K132" i="2" s="1"/>
  <c r="K131" i="2"/>
  <c r="I131" i="2"/>
  <c r="L131" i="2" s="1"/>
  <c r="M131" i="2" s="1"/>
  <c r="M130" i="2"/>
  <c r="I129" i="2"/>
  <c r="L129" i="2" s="1"/>
  <c r="M129" i="2" s="1"/>
  <c r="K128" i="2"/>
  <c r="I128" i="2"/>
  <c r="L128" i="2" s="1"/>
  <c r="M128" i="2" s="1"/>
  <c r="M127" i="2"/>
  <c r="K127" i="2"/>
  <c r="I127" i="2"/>
  <c r="L127" i="2" s="1"/>
  <c r="L126" i="2"/>
  <c r="M126" i="2" s="1"/>
  <c r="K126" i="2"/>
  <c r="I126" i="2"/>
  <c r="M125" i="2"/>
  <c r="M124" i="2"/>
  <c r="K124" i="2"/>
  <c r="I124" i="2"/>
  <c r="L124" i="2" s="1"/>
  <c r="I123" i="2"/>
  <c r="L123" i="2" s="1"/>
  <c r="M123" i="2" s="1"/>
  <c r="I122" i="2"/>
  <c r="L121" i="2"/>
  <c r="M121" i="2" s="1"/>
  <c r="I121" i="2"/>
  <c r="K121" i="2" s="1"/>
  <c r="M120" i="2"/>
  <c r="M119" i="2"/>
  <c r="L118" i="2"/>
  <c r="M118" i="2" s="1"/>
  <c r="I118" i="2"/>
  <c r="K118" i="2" s="1"/>
  <c r="M117" i="2"/>
  <c r="L117" i="2"/>
  <c r="I117" i="2"/>
  <c r="K117" i="2" s="1"/>
  <c r="L116" i="2"/>
  <c r="M116" i="2" s="1"/>
  <c r="K116" i="2"/>
  <c r="I116" i="2"/>
  <c r="M115" i="2"/>
  <c r="L114" i="2"/>
  <c r="M114" i="2" s="1"/>
  <c r="K114" i="2"/>
  <c r="I114" i="2"/>
  <c r="L113" i="2"/>
  <c r="M113" i="2" s="1"/>
  <c r="I113" i="2"/>
  <c r="K113" i="2" s="1"/>
  <c r="M112" i="2"/>
  <c r="K112" i="2"/>
  <c r="I112" i="2"/>
  <c r="L112" i="2" s="1"/>
  <c r="M111" i="2"/>
  <c r="L111" i="2"/>
  <c r="K111" i="2"/>
  <c r="I111" i="2"/>
  <c r="I110" i="2"/>
  <c r="L109" i="2"/>
  <c r="M109" i="2" s="1"/>
  <c r="K109" i="2"/>
  <c r="I109" i="2"/>
  <c r="K108" i="2"/>
  <c r="I108" i="2"/>
  <c r="L108" i="2" s="1"/>
  <c r="M108" i="2" s="1"/>
  <c r="L107" i="2"/>
  <c r="M107" i="2" s="1"/>
  <c r="K107" i="2"/>
  <c r="I107" i="2"/>
  <c r="M106" i="2"/>
  <c r="I105" i="2"/>
  <c r="L104" i="2"/>
  <c r="M104" i="2" s="1"/>
  <c r="K104" i="2"/>
  <c r="I104" i="2"/>
  <c r="I103" i="2"/>
  <c r="L102" i="2"/>
  <c r="M102" i="2" s="1"/>
  <c r="I102" i="2"/>
  <c r="K102" i="2" s="1"/>
  <c r="M101" i="2"/>
  <c r="L101" i="2"/>
  <c r="K101" i="2"/>
  <c r="I101" i="2"/>
  <c r="I100" i="2"/>
  <c r="I99" i="2"/>
  <c r="M98" i="2"/>
  <c r="M97" i="2"/>
  <c r="K96" i="2"/>
  <c r="I96" i="2"/>
  <c r="L96" i="2" s="1"/>
  <c r="M96" i="2" s="1"/>
  <c r="K95" i="2"/>
  <c r="I95" i="2"/>
  <c r="L95" i="2" s="1"/>
  <c r="M95" i="2" s="1"/>
  <c r="M94" i="2"/>
  <c r="L94" i="2"/>
  <c r="I94" i="2"/>
  <c r="K94" i="2" s="1"/>
  <c r="I93" i="2"/>
  <c r="I92" i="2"/>
  <c r="I91" i="2"/>
  <c r="L90" i="2"/>
  <c r="M90" i="2" s="1"/>
  <c r="I90" i="2"/>
  <c r="K90" i="2" s="1"/>
  <c r="I89" i="2"/>
  <c r="L89" i="2" s="1"/>
  <c r="M89" i="2" s="1"/>
  <c r="L88" i="2"/>
  <c r="M88" i="2" s="1"/>
  <c r="K88" i="2"/>
  <c r="I88" i="2"/>
  <c r="L87" i="2"/>
  <c r="M87" i="2" s="1"/>
  <c r="I87" i="2"/>
  <c r="K87" i="2" s="1"/>
  <c r="L86" i="2"/>
  <c r="M86" i="2" s="1"/>
  <c r="I86" i="2"/>
  <c r="K86" i="2" s="1"/>
  <c r="I85" i="2"/>
  <c r="L85" i="2" s="1"/>
  <c r="M85" i="2" s="1"/>
  <c r="M84" i="2"/>
  <c r="I83" i="2"/>
  <c r="L82" i="2"/>
  <c r="M82" i="2" s="1"/>
  <c r="K82" i="2"/>
  <c r="I82" i="2"/>
  <c r="K81" i="2"/>
  <c r="I81" i="2"/>
  <c r="L81" i="2" s="1"/>
  <c r="M81" i="2" s="1"/>
  <c r="I80" i="2"/>
  <c r="L80" i="2" s="1"/>
  <c r="M80" i="2" s="1"/>
  <c r="I79" i="2"/>
  <c r="L79" i="2" s="1"/>
  <c r="M79" i="2" s="1"/>
  <c r="I78" i="2"/>
  <c r="K77" i="2"/>
  <c r="I77" i="2"/>
  <c r="L77" i="2" s="1"/>
  <c r="M77" i="2" s="1"/>
  <c r="M76" i="2"/>
  <c r="I75" i="2"/>
  <c r="L75" i="2" s="1"/>
  <c r="M75" i="2" s="1"/>
  <c r="I74" i="2"/>
  <c r="L74" i="2" s="1"/>
  <c r="M74" i="2" s="1"/>
  <c r="I73" i="2"/>
  <c r="L73" i="2" s="1"/>
  <c r="M73" i="2" s="1"/>
  <c r="M72" i="2"/>
  <c r="M71" i="2"/>
  <c r="L70" i="2"/>
  <c r="M70" i="2" s="1"/>
  <c r="K70" i="2"/>
  <c r="I70" i="2"/>
  <c r="M69" i="2"/>
  <c r="L69" i="2"/>
  <c r="K69" i="2"/>
  <c r="I69" i="2"/>
  <c r="I68" i="2"/>
  <c r="L67" i="2"/>
  <c r="M67" i="2" s="1"/>
  <c r="I67" i="2"/>
  <c r="K67" i="2" s="1"/>
  <c r="K66" i="2"/>
  <c r="I66" i="2"/>
  <c r="L66" i="2" s="1"/>
  <c r="M66" i="2" s="1"/>
  <c r="K65" i="2"/>
  <c r="I65" i="2"/>
  <c r="L65" i="2" s="1"/>
  <c r="M65" i="2" s="1"/>
  <c r="K64" i="2"/>
  <c r="I64" i="2"/>
  <c r="L64" i="2" s="1"/>
  <c r="M64" i="2" s="1"/>
  <c r="L63" i="2"/>
  <c r="M63" i="2" s="1"/>
  <c r="I63" i="2"/>
  <c r="K63" i="2" s="1"/>
  <c r="L62" i="2"/>
  <c r="M62" i="2" s="1"/>
  <c r="K62" i="2"/>
  <c r="I62" i="2"/>
  <c r="M61" i="2"/>
  <c r="L61" i="2"/>
  <c r="K61" i="2"/>
  <c r="I61" i="2"/>
  <c r="M60" i="2"/>
  <c r="L60" i="2"/>
  <c r="K60" i="2"/>
  <c r="I60" i="2"/>
  <c r="M59" i="2"/>
  <c r="L59" i="2"/>
  <c r="I59" i="2"/>
  <c r="K59" i="2" s="1"/>
  <c r="M58" i="2"/>
  <c r="L57" i="2"/>
  <c r="M57" i="2" s="1"/>
  <c r="K57" i="2"/>
  <c r="I57" i="2"/>
  <c r="M56" i="2"/>
  <c r="L56" i="2"/>
  <c r="K56" i="2"/>
  <c r="I56" i="2"/>
  <c r="M55" i="2"/>
  <c r="L55" i="2"/>
  <c r="K55" i="2"/>
  <c r="I55" i="2"/>
  <c r="K54" i="2"/>
  <c r="I54" i="2"/>
  <c r="L54" i="2" s="1"/>
  <c r="M54" i="2" s="1"/>
  <c r="M53" i="2"/>
  <c r="I53" i="2"/>
  <c r="L53" i="2" s="1"/>
  <c r="I52" i="2"/>
  <c r="I51" i="2"/>
  <c r="L51" i="2" s="1"/>
  <c r="M51" i="2" s="1"/>
  <c r="M50" i="2"/>
  <c r="I49" i="2"/>
  <c r="L48" i="2"/>
  <c r="M48" i="2" s="1"/>
  <c r="K48" i="2"/>
  <c r="I48" i="2"/>
  <c r="M47" i="2"/>
  <c r="L47" i="2"/>
  <c r="I47" i="2"/>
  <c r="K47" i="2" s="1"/>
  <c r="L46" i="2"/>
  <c r="M46" i="2" s="1"/>
  <c r="I46" i="2"/>
  <c r="K46" i="2" s="1"/>
  <c r="I45" i="2"/>
  <c r="K44" i="2"/>
  <c r="I44" i="2"/>
  <c r="L44" i="2" s="1"/>
  <c r="M44" i="2" s="1"/>
  <c r="I43" i="2"/>
  <c r="K43" i="2" s="1"/>
  <c r="M42" i="2"/>
  <c r="K42" i="2"/>
  <c r="I42" i="2"/>
  <c r="L42" i="2" s="1"/>
  <c r="I41" i="2"/>
  <c r="I40" i="2"/>
  <c r="L40" i="2" s="1"/>
  <c r="M40" i="2" s="1"/>
  <c r="M39" i="2"/>
  <c r="I38" i="2"/>
  <c r="L37" i="2"/>
  <c r="M37" i="2" s="1"/>
  <c r="K37" i="2"/>
  <c r="I37" i="2"/>
  <c r="K36" i="2"/>
  <c r="I36" i="2"/>
  <c r="L36" i="2" s="1"/>
  <c r="M36" i="2" s="1"/>
  <c r="M35" i="2"/>
  <c r="K35" i="2"/>
  <c r="I35" i="2"/>
  <c r="L35" i="2" s="1"/>
  <c r="K34" i="2"/>
  <c r="I34" i="2"/>
  <c r="L34" i="2" s="1"/>
  <c r="M34" i="2" s="1"/>
  <c r="L33" i="2"/>
  <c r="M33" i="2" s="1"/>
  <c r="K33" i="2"/>
  <c r="I33" i="2"/>
  <c r="K32" i="2"/>
  <c r="I32" i="2"/>
  <c r="L32" i="2" s="1"/>
  <c r="M32" i="2" s="1"/>
  <c r="M31" i="2"/>
  <c r="L31" i="2"/>
  <c r="K31" i="2"/>
  <c r="I31" i="2"/>
  <c r="M30" i="2"/>
  <c r="L30" i="2"/>
  <c r="K30" i="2"/>
  <c r="I30" i="2"/>
  <c r="M29" i="2"/>
  <c r="L29" i="2"/>
  <c r="K29" i="2"/>
  <c r="I29" i="2"/>
  <c r="I28" i="2"/>
  <c r="K27" i="2"/>
  <c r="I27" i="2"/>
  <c r="L27" i="2" s="1"/>
  <c r="M27" i="2" s="1"/>
  <c r="K26" i="2"/>
  <c r="I26" i="2"/>
  <c r="L26" i="2" s="1"/>
  <c r="M26" i="2" s="1"/>
  <c r="M25" i="2"/>
  <c r="L25" i="2"/>
  <c r="K25" i="2"/>
  <c r="I25" i="2"/>
  <c r="M24" i="2"/>
  <c r="I23" i="2"/>
  <c r="K23" i="2" s="1"/>
  <c r="M22" i="2"/>
  <c r="K22" i="2"/>
  <c r="I22" i="2"/>
  <c r="L22" i="2" s="1"/>
  <c r="K21" i="2"/>
  <c r="I21" i="2"/>
  <c r="L21" i="2" s="1"/>
  <c r="M21" i="2" s="1"/>
  <c r="M20" i="2"/>
  <c r="L20" i="2"/>
  <c r="I20" i="2"/>
  <c r="K20" i="2" s="1"/>
  <c r="I19" i="2"/>
  <c r="L18" i="2"/>
  <c r="M18" i="2" s="1"/>
  <c r="K18" i="2"/>
  <c r="I18" i="2"/>
  <c r="M17" i="2"/>
  <c r="L17" i="2"/>
  <c r="K17" i="2"/>
  <c r="I17" i="2"/>
  <c r="M16" i="2"/>
  <c r="L16" i="2"/>
  <c r="I16" i="2"/>
  <c r="K16" i="2" s="1"/>
  <c r="K15" i="2"/>
  <c r="I15" i="2"/>
  <c r="L15" i="2" s="1"/>
  <c r="M15" i="2" s="1"/>
  <c r="L14" i="2"/>
  <c r="M14" i="2" s="1"/>
  <c r="I14" i="2"/>
  <c r="K14" i="2" s="1"/>
  <c r="M13" i="2"/>
  <c r="I12" i="2"/>
  <c r="K11" i="2"/>
  <c r="I11" i="2"/>
  <c r="L11" i="2" s="1"/>
  <c r="M11" i="2" s="1"/>
  <c r="K10" i="2"/>
  <c r="I10" i="2"/>
  <c r="L10" i="2" s="1"/>
  <c r="M10" i="2" s="1"/>
  <c r="I9" i="2"/>
  <c r="K9" i="2" s="1"/>
  <c r="M8" i="2"/>
  <c r="I7" i="2"/>
  <c r="M6" i="2"/>
  <c r="J25" i="1"/>
  <c r="J24" i="1"/>
  <c r="J23" i="1"/>
  <c r="J22" i="1"/>
  <c r="J21" i="1"/>
  <c r="J20" i="1"/>
  <c r="J19" i="1"/>
  <c r="J18" i="1"/>
  <c r="J17" i="1"/>
  <c r="J16" i="1"/>
  <c r="J15" i="1"/>
  <c r="J14" i="1"/>
  <c r="J13" i="1"/>
  <c r="J12" i="1"/>
  <c r="J11" i="1"/>
  <c r="J10" i="1"/>
  <c r="J9" i="1"/>
  <c r="J8" i="1"/>
  <c r="J7" i="1"/>
  <c r="J6" i="1"/>
  <c r="J5" i="1"/>
  <c r="N23" i="3" l="1"/>
  <c r="L23" i="3"/>
  <c r="L196" i="2"/>
  <c r="M196" i="2" s="1"/>
  <c r="K196" i="2"/>
  <c r="N194" i="3"/>
  <c r="L194" i="3"/>
  <c r="N264" i="3"/>
  <c r="L264" i="3"/>
  <c r="L610" i="2"/>
  <c r="M610" i="2" s="1"/>
  <c r="K610" i="2"/>
  <c r="N216" i="3"/>
  <c r="L216" i="3"/>
  <c r="N221" i="3"/>
  <c r="L221" i="3"/>
  <c r="N625" i="3"/>
  <c r="L625" i="3"/>
  <c r="N271" i="3"/>
  <c r="L271" i="3"/>
  <c r="L52" i="2"/>
  <c r="M52" i="2" s="1"/>
  <c r="K52" i="2"/>
  <c r="L325" i="2"/>
  <c r="M325" i="2" s="1"/>
  <c r="K325" i="2"/>
  <c r="L43" i="2"/>
  <c r="M43" i="2" s="1"/>
  <c r="K100" i="2"/>
  <c r="L100" i="2"/>
  <c r="M100" i="2" s="1"/>
  <c r="K648" i="2"/>
  <c r="L648" i="2"/>
  <c r="M648" i="2" s="1"/>
  <c r="N157" i="3"/>
  <c r="L157" i="3"/>
  <c r="L368" i="3"/>
  <c r="N368" i="3"/>
  <c r="N44" i="3"/>
  <c r="L44" i="3"/>
  <c r="N233" i="3"/>
  <c r="L233" i="3"/>
  <c r="L9" i="2"/>
  <c r="M9" i="2" s="1"/>
  <c r="L23" i="2"/>
  <c r="M23" i="2" s="1"/>
  <c r="K53" i="2"/>
  <c r="L205" i="2"/>
  <c r="M205" i="2" s="1"/>
  <c r="K205" i="2"/>
  <c r="N82" i="3"/>
  <c r="L82" i="3"/>
  <c r="N482" i="3"/>
  <c r="L482" i="3"/>
  <c r="L91" i="2"/>
  <c r="M91" i="2" s="1"/>
  <c r="K91" i="2"/>
  <c r="N10" i="3"/>
  <c r="L10" i="3"/>
  <c r="L110" i="3"/>
  <c r="N110" i="3"/>
  <c r="K110" i="2"/>
  <c r="L110" i="2"/>
  <c r="M110" i="2" s="1"/>
  <c r="L78" i="3"/>
  <c r="N78" i="3"/>
  <c r="L144" i="2"/>
  <c r="M144" i="2" s="1"/>
  <c r="K144" i="2"/>
  <c r="L587" i="2"/>
  <c r="M587" i="2" s="1"/>
  <c r="K587" i="2"/>
  <c r="L145" i="2"/>
  <c r="M145" i="2" s="1"/>
  <c r="K145" i="2"/>
  <c r="L263" i="2"/>
  <c r="M263" i="2" s="1"/>
  <c r="K263" i="2"/>
  <c r="K388" i="2"/>
  <c r="L388" i="2"/>
  <c r="M388" i="2" s="1"/>
  <c r="N237" i="3"/>
  <c r="L237" i="3"/>
  <c r="L38" i="2"/>
  <c r="M38" i="2" s="1"/>
  <c r="K38" i="2"/>
  <c r="N90" i="3"/>
  <c r="L90" i="3"/>
  <c r="N231" i="3"/>
  <c r="L231" i="3"/>
  <c r="K226" i="2"/>
  <c r="L226" i="2"/>
  <c r="M226" i="2" s="1"/>
  <c r="L628" i="2"/>
  <c r="M628" i="2" s="1"/>
  <c r="K628" i="2"/>
  <c r="N174" i="3"/>
  <c r="L174" i="3"/>
  <c r="L167" i="2"/>
  <c r="M167" i="2" s="1"/>
  <c r="K167" i="2"/>
  <c r="K546" i="2"/>
  <c r="L546" i="2"/>
  <c r="M546" i="2" s="1"/>
  <c r="L94" i="3"/>
  <c r="N94" i="3"/>
  <c r="K19" i="2"/>
  <c r="L19" i="2"/>
  <c r="M19" i="2" s="1"/>
  <c r="K83" i="2"/>
  <c r="L83" i="2"/>
  <c r="M83" i="2" s="1"/>
  <c r="L298" i="3"/>
  <c r="N298" i="3"/>
  <c r="L489" i="2"/>
  <c r="M489" i="2" s="1"/>
  <c r="K489" i="2"/>
  <c r="K534" i="2"/>
  <c r="L534" i="2"/>
  <c r="M534" i="2" s="1"/>
  <c r="L20" i="3"/>
  <c r="N20" i="3"/>
  <c r="L203" i="3"/>
  <c r="N203" i="3"/>
  <c r="L299" i="3"/>
  <c r="N299" i="3"/>
  <c r="N326" i="3"/>
  <c r="L326" i="3"/>
  <c r="K68" i="2"/>
  <c r="L68" i="2"/>
  <c r="M68" i="2" s="1"/>
  <c r="L177" i="2"/>
  <c r="M177" i="2" s="1"/>
  <c r="K177" i="2"/>
  <c r="L216" i="2"/>
  <c r="M216" i="2" s="1"/>
  <c r="K216" i="2"/>
  <c r="L47" i="3"/>
  <c r="N47" i="3"/>
  <c r="L66" i="3"/>
  <c r="N66" i="3"/>
  <c r="N73" i="3"/>
  <c r="L73" i="3"/>
  <c r="L603" i="2"/>
  <c r="M603" i="2" s="1"/>
  <c r="K603" i="2"/>
  <c r="L92" i="2"/>
  <c r="M92" i="2" s="1"/>
  <c r="K92" i="2"/>
  <c r="L515" i="2"/>
  <c r="M515" i="2" s="1"/>
  <c r="K515" i="2"/>
  <c r="L444" i="3"/>
  <c r="N444" i="3"/>
  <c r="K174" i="2"/>
  <c r="L174" i="2"/>
  <c r="M174" i="2" s="1"/>
  <c r="L553" i="2"/>
  <c r="M553" i="2" s="1"/>
  <c r="K553" i="2"/>
  <c r="N152" i="3"/>
  <c r="L152" i="3"/>
  <c r="K73" i="2"/>
  <c r="L295" i="2"/>
  <c r="M295" i="2" s="1"/>
  <c r="K295" i="2"/>
  <c r="L653" i="2"/>
  <c r="M653" i="2" s="1"/>
  <c r="K653" i="2"/>
  <c r="N359" i="3"/>
  <c r="L359" i="3"/>
  <c r="L585" i="2"/>
  <c r="M585" i="2" s="1"/>
  <c r="K585" i="2"/>
  <c r="L137" i="2"/>
  <c r="M137" i="2" s="1"/>
  <c r="K137" i="2"/>
  <c r="L41" i="2"/>
  <c r="M41" i="2" s="1"/>
  <c r="K41" i="2"/>
  <c r="L645" i="2"/>
  <c r="M645" i="2" s="1"/>
  <c r="K645" i="2"/>
  <c r="L28" i="2"/>
  <c r="M28" i="2" s="1"/>
  <c r="K28" i="2"/>
  <c r="L78" i="2"/>
  <c r="M78" i="2" s="1"/>
  <c r="K78" i="2"/>
  <c r="L139" i="2"/>
  <c r="M139" i="2" s="1"/>
  <c r="K139" i="2"/>
  <c r="K162" i="2"/>
  <c r="L162" i="2"/>
  <c r="M162" i="2" s="1"/>
  <c r="K309" i="2"/>
  <c r="L309" i="2"/>
  <c r="M309" i="2" s="1"/>
  <c r="L339" i="2"/>
  <c r="M339" i="2" s="1"/>
  <c r="K339" i="2"/>
  <c r="N220" i="3"/>
  <c r="L220" i="3"/>
  <c r="K396" i="2"/>
  <c r="L396" i="2"/>
  <c r="M396" i="2" s="1"/>
  <c r="N454" i="3"/>
  <c r="L454" i="3"/>
  <c r="L93" i="2"/>
  <c r="M93" i="2" s="1"/>
  <c r="K93" i="2"/>
  <c r="L12" i="2"/>
  <c r="M12" i="2" s="1"/>
  <c r="K12" i="2"/>
  <c r="L137" i="3"/>
  <c r="N137" i="3"/>
  <c r="N291" i="3"/>
  <c r="L291" i="3"/>
  <c r="K105" i="2"/>
  <c r="L105" i="2"/>
  <c r="M105" i="2" s="1"/>
  <c r="L7" i="2"/>
  <c r="M7" i="2" s="1"/>
  <c r="K7" i="2"/>
  <c r="L259" i="2"/>
  <c r="M259" i="2" s="1"/>
  <c r="K259" i="2"/>
  <c r="L340" i="2"/>
  <c r="M340" i="2" s="1"/>
  <c r="K340" i="2"/>
  <c r="L520" i="2"/>
  <c r="M520" i="2" s="1"/>
  <c r="K520" i="2"/>
  <c r="N211" i="3"/>
  <c r="L211" i="3"/>
  <c r="K202" i="2"/>
  <c r="L202" i="2"/>
  <c r="M202" i="2" s="1"/>
  <c r="L331" i="2"/>
  <c r="M331" i="2" s="1"/>
  <c r="K331" i="2"/>
  <c r="L386" i="2"/>
  <c r="M386" i="2" s="1"/>
  <c r="K386" i="2"/>
  <c r="L434" i="2"/>
  <c r="M434" i="2" s="1"/>
  <c r="K434" i="2"/>
  <c r="L472" i="2"/>
  <c r="M472" i="2" s="1"/>
  <c r="K472" i="2"/>
  <c r="K499" i="2"/>
  <c r="L499" i="2"/>
  <c r="M499" i="2" s="1"/>
  <c r="L31" i="3"/>
  <c r="N69" i="3"/>
  <c r="L69" i="3"/>
  <c r="L77" i="3"/>
  <c r="L109" i="3"/>
  <c r="N109" i="3"/>
  <c r="L123" i="3"/>
  <c r="N140" i="3"/>
  <c r="L140" i="3"/>
  <c r="N172" i="3"/>
  <c r="L172" i="3"/>
  <c r="N199" i="3"/>
  <c r="L199" i="3"/>
  <c r="L204" i="3"/>
  <c r="N204" i="3"/>
  <c r="N445" i="3"/>
  <c r="L445" i="3"/>
  <c r="L338" i="2"/>
  <c r="M338" i="2" s="1"/>
  <c r="K338" i="2"/>
  <c r="L395" i="2"/>
  <c r="M395" i="2" s="1"/>
  <c r="K395" i="2"/>
  <c r="L507" i="2"/>
  <c r="M507" i="2" s="1"/>
  <c r="K507" i="2"/>
  <c r="L519" i="2"/>
  <c r="M519" i="2" s="1"/>
  <c r="K519" i="2"/>
  <c r="N104" i="3"/>
  <c r="L104" i="3"/>
  <c r="N150" i="3"/>
  <c r="L150" i="3"/>
  <c r="N166" i="3"/>
  <c r="L166" i="3"/>
  <c r="L274" i="3"/>
  <c r="N274" i="3"/>
  <c r="N352" i="3"/>
  <c r="L352" i="3"/>
  <c r="N363" i="3"/>
  <c r="L363" i="3"/>
  <c r="N426" i="3"/>
  <c r="L426" i="3"/>
  <c r="L103" i="2"/>
  <c r="M103" i="2" s="1"/>
  <c r="K103" i="2"/>
  <c r="L154" i="2"/>
  <c r="M154" i="2" s="1"/>
  <c r="K154" i="2"/>
  <c r="L166" i="2"/>
  <c r="M166" i="2" s="1"/>
  <c r="K166" i="2"/>
  <c r="K232" i="2"/>
  <c r="L232" i="2"/>
  <c r="M232" i="2" s="1"/>
  <c r="K149" i="2"/>
  <c r="L184" i="2"/>
  <c r="M184" i="2" s="1"/>
  <c r="K238" i="2"/>
  <c r="K270" i="2"/>
  <c r="K387" i="2"/>
  <c r="L467" i="2"/>
  <c r="M467" i="2" s="1"/>
  <c r="K467" i="2"/>
  <c r="K473" i="2"/>
  <c r="L479" i="2"/>
  <c r="M479" i="2" s="1"/>
  <c r="K479" i="2"/>
  <c r="L545" i="2"/>
  <c r="M545" i="2" s="1"/>
  <c r="K545" i="2"/>
  <c r="K586" i="2"/>
  <c r="L652" i="2"/>
  <c r="M652" i="2" s="1"/>
  <c r="K652" i="2"/>
  <c r="N12" i="3"/>
  <c r="L12" i="3"/>
  <c r="L32" i="3"/>
  <c r="N32" i="3"/>
  <c r="N57" i="3"/>
  <c r="L57" i="3"/>
  <c r="N64" i="3"/>
  <c r="L64" i="3"/>
  <c r="N156" i="3"/>
  <c r="N162" i="3"/>
  <c r="L162" i="3"/>
  <c r="N336" i="3"/>
  <c r="L336" i="3"/>
  <c r="N375" i="3"/>
  <c r="L375" i="3"/>
  <c r="L537" i="3"/>
  <c r="N537" i="3"/>
  <c r="L185" i="2"/>
  <c r="M185" i="2" s="1"/>
  <c r="K185" i="2"/>
  <c r="L308" i="2"/>
  <c r="M308" i="2" s="1"/>
  <c r="K308" i="2"/>
  <c r="L351" i="2"/>
  <c r="M351" i="2" s="1"/>
  <c r="K351" i="2"/>
  <c r="L450" i="2"/>
  <c r="M450" i="2" s="1"/>
  <c r="K450" i="2"/>
  <c r="L480" i="2"/>
  <c r="M480" i="2" s="1"/>
  <c r="K480" i="2"/>
  <c r="L647" i="2"/>
  <c r="M647" i="2" s="1"/>
  <c r="K647" i="2"/>
  <c r="N28" i="3"/>
  <c r="L28" i="3"/>
  <c r="N33" i="3"/>
  <c r="L33" i="3"/>
  <c r="N65" i="3"/>
  <c r="L65" i="3"/>
  <c r="L100" i="3"/>
  <c r="N100" i="3"/>
  <c r="N227" i="3"/>
  <c r="L227" i="3"/>
  <c r="L293" i="3"/>
  <c r="N293" i="3"/>
  <c r="N300" i="3"/>
  <c r="L300" i="3"/>
  <c r="L508" i="3"/>
  <c r="N508" i="3"/>
  <c r="L99" i="2"/>
  <c r="M99" i="2" s="1"/>
  <c r="K99" i="2"/>
  <c r="K161" i="2"/>
  <c r="L173" i="2"/>
  <c r="M173" i="2" s="1"/>
  <c r="K173" i="2"/>
  <c r="L204" i="2"/>
  <c r="M204" i="2" s="1"/>
  <c r="K204" i="2"/>
  <c r="L210" i="2"/>
  <c r="M210" i="2" s="1"/>
  <c r="K359" i="2"/>
  <c r="L389" i="2"/>
  <c r="M389" i="2" s="1"/>
  <c r="K389" i="2"/>
  <c r="K468" i="2"/>
  <c r="L514" i="2"/>
  <c r="M514" i="2" s="1"/>
  <c r="K514" i="2"/>
  <c r="L595" i="2"/>
  <c r="M595" i="2" s="1"/>
  <c r="K595" i="2"/>
  <c r="L617" i="2"/>
  <c r="M617" i="2" s="1"/>
  <c r="K617" i="2"/>
  <c r="L660" i="2"/>
  <c r="M660" i="2" s="1"/>
  <c r="K660" i="2"/>
  <c r="N48" i="3"/>
  <c r="L48" i="3"/>
  <c r="N59" i="3"/>
  <c r="L59" i="3"/>
  <c r="N147" i="3"/>
  <c r="L147" i="3"/>
  <c r="N158" i="3"/>
  <c r="L158" i="3"/>
  <c r="N179" i="3"/>
  <c r="L179" i="3"/>
  <c r="N276" i="3"/>
  <c r="L276" i="3"/>
  <c r="N371" i="3"/>
  <c r="L371" i="3"/>
  <c r="L387" i="3"/>
  <c r="N387" i="3"/>
  <c r="L462" i="3"/>
  <c r="N462" i="3"/>
  <c r="L579" i="3"/>
  <c r="N579" i="3"/>
  <c r="L469" i="2"/>
  <c r="M469" i="2" s="1"/>
  <c r="K469" i="2"/>
  <c r="L604" i="2"/>
  <c r="M604" i="2" s="1"/>
  <c r="K604" i="2"/>
  <c r="L624" i="2"/>
  <c r="M624" i="2" s="1"/>
  <c r="K624" i="2"/>
  <c r="L153" i="3"/>
  <c r="N153" i="3"/>
  <c r="L169" i="3"/>
  <c r="N169" i="3"/>
  <c r="L250" i="3"/>
  <c r="N250" i="3"/>
  <c r="N260" i="3"/>
  <c r="L260" i="3"/>
  <c r="N289" i="3"/>
  <c r="L289" i="3"/>
  <c r="N349" i="3"/>
  <c r="L349" i="3"/>
  <c r="N416" i="3"/>
  <c r="L416" i="3"/>
  <c r="N520" i="3"/>
  <c r="L520" i="3"/>
  <c r="N628" i="3"/>
  <c r="L628" i="3"/>
  <c r="K74" i="2"/>
  <c r="K79" i="2"/>
  <c r="L122" i="2"/>
  <c r="M122" i="2" s="1"/>
  <c r="K122" i="2"/>
  <c r="L140" i="2"/>
  <c r="M140" i="2" s="1"/>
  <c r="K151" i="2"/>
  <c r="K180" i="2"/>
  <c r="K193" i="2"/>
  <c r="L310" i="2"/>
  <c r="M310" i="2" s="1"/>
  <c r="K310" i="2"/>
  <c r="K334" i="2"/>
  <c r="K341" i="2"/>
  <c r="K360" i="2"/>
  <c r="K463" i="2"/>
  <c r="L589" i="2"/>
  <c r="M589" i="2" s="1"/>
  <c r="K589" i="2"/>
  <c r="K596" i="2"/>
  <c r="K611" i="2"/>
  <c r="N15" i="3"/>
  <c r="L15" i="3"/>
  <c r="N25" i="3"/>
  <c r="L25" i="3"/>
  <c r="L40" i="3"/>
  <c r="L74" i="3"/>
  <c r="N74" i="3"/>
  <c r="L143" i="3"/>
  <c r="N143" i="3"/>
  <c r="N606" i="3"/>
  <c r="L606" i="3"/>
  <c r="L391" i="2"/>
  <c r="M391" i="2" s="1"/>
  <c r="K391" i="2"/>
  <c r="K530" i="2"/>
  <c r="L530" i="2"/>
  <c r="M530" i="2" s="1"/>
  <c r="L625" i="2"/>
  <c r="M625" i="2" s="1"/>
  <c r="K625" i="2"/>
  <c r="N96" i="3"/>
  <c r="L96" i="3"/>
  <c r="L113" i="3"/>
  <c r="N113" i="3"/>
  <c r="N235" i="3"/>
  <c r="L235" i="3"/>
  <c r="N283" i="3"/>
  <c r="N295" i="3"/>
  <c r="L295" i="3"/>
  <c r="N328" i="3"/>
  <c r="L328" i="3"/>
  <c r="N399" i="3"/>
  <c r="L399" i="3"/>
  <c r="N474" i="3"/>
  <c r="L474" i="3"/>
  <c r="N510" i="3"/>
  <c r="L510" i="3"/>
  <c r="K89" i="2"/>
  <c r="K123" i="2"/>
  <c r="L141" i="2"/>
  <c r="M141" i="2" s="1"/>
  <c r="K141" i="2"/>
  <c r="K361" i="2"/>
  <c r="L404" i="2"/>
  <c r="M404" i="2" s="1"/>
  <c r="K561" i="2"/>
  <c r="K571" i="2"/>
  <c r="K597" i="2"/>
  <c r="K612" i="2"/>
  <c r="L16" i="3"/>
  <c r="N35" i="3"/>
  <c r="L35" i="3"/>
  <c r="N201" i="3"/>
  <c r="N223" i="3"/>
  <c r="L223" i="3"/>
  <c r="N372" i="3"/>
  <c r="N406" i="3"/>
  <c r="L406" i="3"/>
  <c r="N452" i="3"/>
  <c r="L452" i="3"/>
  <c r="L661" i="2"/>
  <c r="M661" i="2" s="1"/>
  <c r="K661" i="2"/>
  <c r="L49" i="2"/>
  <c r="M49" i="2" s="1"/>
  <c r="K49" i="2"/>
  <c r="K464" i="2"/>
  <c r="L464" i="2"/>
  <c r="M464" i="2" s="1"/>
  <c r="N202" i="3"/>
  <c r="L202" i="3"/>
  <c r="N251" i="3"/>
  <c r="L251" i="3"/>
  <c r="L581" i="3"/>
  <c r="N581" i="3"/>
  <c r="L592" i="3"/>
  <c r="L390" i="2"/>
  <c r="M390" i="2" s="1"/>
  <c r="K390" i="2"/>
  <c r="L497" i="2"/>
  <c r="M497" i="2" s="1"/>
  <c r="K497" i="2"/>
  <c r="K40" i="2"/>
  <c r="L45" i="2"/>
  <c r="M45" i="2" s="1"/>
  <c r="K45" i="2"/>
  <c r="K51" i="2"/>
  <c r="K75" i="2"/>
  <c r="K80" i="2"/>
  <c r="K85" i="2"/>
  <c r="K129" i="2"/>
  <c r="L147" i="2"/>
  <c r="M147" i="2" s="1"/>
  <c r="K158" i="2"/>
  <c r="L164" i="2"/>
  <c r="M164" i="2" s="1"/>
  <c r="K164" i="2"/>
  <c r="K170" i="2"/>
  <c r="L182" i="2"/>
  <c r="M182" i="2" s="1"/>
  <c r="K182" i="2"/>
  <c r="K188" i="2"/>
  <c r="L230" i="2"/>
  <c r="M230" i="2" s="1"/>
  <c r="K246" i="2"/>
  <c r="L343" i="2"/>
  <c r="M343" i="2" s="1"/>
  <c r="K343" i="2"/>
  <c r="K399" i="2"/>
  <c r="K417" i="2"/>
  <c r="L484" i="2"/>
  <c r="M484" i="2" s="1"/>
  <c r="K484" i="2"/>
  <c r="K562" i="2"/>
  <c r="L598" i="2"/>
  <c r="M598" i="2" s="1"/>
  <c r="L613" i="2"/>
  <c r="M613" i="2" s="1"/>
  <c r="K613" i="2"/>
  <c r="L61" i="3"/>
  <c r="N132" i="3"/>
  <c r="L132" i="3"/>
  <c r="N171" i="3"/>
  <c r="L171" i="3"/>
  <c r="L241" i="3"/>
  <c r="N256" i="3"/>
  <c r="L256" i="3"/>
  <c r="N346" i="3"/>
  <c r="L346" i="3"/>
  <c r="N356" i="3"/>
  <c r="L356" i="3"/>
  <c r="L367" i="3"/>
  <c r="N367" i="3"/>
  <c r="L534" i="3"/>
  <c r="N534" i="3"/>
  <c r="L223" i="2"/>
  <c r="M223" i="2" s="1"/>
  <c r="K223" i="2"/>
  <c r="L320" i="2"/>
  <c r="M320" i="2" s="1"/>
  <c r="K320" i="2"/>
  <c r="L570" i="2"/>
  <c r="M570" i="2" s="1"/>
  <c r="K570" i="2"/>
  <c r="L80" i="3"/>
  <c r="N80" i="3"/>
  <c r="N189" i="3"/>
  <c r="L189" i="3"/>
  <c r="L321" i="2"/>
  <c r="M321" i="2" s="1"/>
  <c r="K321" i="2"/>
  <c r="L354" i="2"/>
  <c r="M354" i="2" s="1"/>
  <c r="K354" i="2"/>
  <c r="L504" i="2"/>
  <c r="M504" i="2" s="1"/>
  <c r="K504" i="2"/>
  <c r="L632" i="2"/>
  <c r="M632" i="2" s="1"/>
  <c r="K632" i="2"/>
  <c r="N45" i="3"/>
  <c r="L45" i="3"/>
  <c r="L282" i="2"/>
  <c r="M282" i="2" s="1"/>
  <c r="K282" i="2"/>
  <c r="L355" i="2"/>
  <c r="M355" i="2" s="1"/>
  <c r="K355" i="2"/>
  <c r="L578" i="2"/>
  <c r="M578" i="2" s="1"/>
  <c r="K578" i="2"/>
  <c r="L17" i="3"/>
  <c r="N17" i="3"/>
  <c r="N41" i="3"/>
  <c r="N114" i="3"/>
  <c r="L114" i="3"/>
  <c r="L470" i="3"/>
  <c r="N470" i="3"/>
  <c r="N501" i="3"/>
  <c r="L501" i="3"/>
  <c r="N646" i="3"/>
  <c r="L646" i="3"/>
  <c r="L157" i="2"/>
  <c r="M157" i="2" s="1"/>
  <c r="K157" i="2"/>
  <c r="L273" i="2"/>
  <c r="M273" i="2" s="1"/>
  <c r="K273" i="2"/>
  <c r="L281" i="2"/>
  <c r="M281" i="2" s="1"/>
  <c r="K281" i="2"/>
  <c r="L176" i="2"/>
  <c r="M176" i="2" s="1"/>
  <c r="K176" i="2"/>
  <c r="L195" i="2"/>
  <c r="M195" i="2" s="1"/>
  <c r="K195" i="2"/>
  <c r="K275" i="2"/>
  <c r="L330" i="2"/>
  <c r="M330" i="2" s="1"/>
  <c r="K330" i="2"/>
  <c r="L336" i="2"/>
  <c r="M336" i="2" s="1"/>
  <c r="K336" i="2"/>
  <c r="L418" i="2"/>
  <c r="M418" i="2" s="1"/>
  <c r="L485" i="2"/>
  <c r="M485" i="2" s="1"/>
  <c r="K485" i="2"/>
  <c r="K498" i="2"/>
  <c r="L567" i="2"/>
  <c r="M567" i="2" s="1"/>
  <c r="K591" i="2"/>
  <c r="L36" i="3"/>
  <c r="N51" i="3"/>
  <c r="L62" i="3"/>
  <c r="N62" i="3"/>
  <c r="L103" i="3"/>
  <c r="N165" i="3"/>
  <c r="L165" i="3"/>
  <c r="L181" i="3"/>
  <c r="N198" i="3"/>
  <c r="L198" i="3"/>
  <c r="N225" i="3"/>
  <c r="L225" i="3"/>
  <c r="N384" i="3"/>
  <c r="L384" i="3"/>
  <c r="N475" i="3"/>
  <c r="N545" i="3"/>
  <c r="L545" i="3"/>
  <c r="L556" i="3"/>
  <c r="N556" i="3"/>
  <c r="L482" i="2"/>
  <c r="M482" i="2" s="1"/>
  <c r="K482" i="2"/>
  <c r="L601" i="2"/>
  <c r="M601" i="2" s="1"/>
  <c r="K601" i="2"/>
  <c r="L122" i="3"/>
  <c r="N215" i="3"/>
  <c r="L215" i="3"/>
  <c r="N240" i="3"/>
  <c r="L240" i="3"/>
  <c r="N358" i="3"/>
  <c r="L358" i="3"/>
  <c r="L401" i="3"/>
  <c r="N401" i="3"/>
  <c r="L515" i="3"/>
  <c r="N515" i="3"/>
  <c r="N570" i="3"/>
  <c r="L570" i="3"/>
  <c r="L661" i="3"/>
  <c r="N661" i="3"/>
  <c r="L215" i="2"/>
  <c r="M215" i="2" s="1"/>
  <c r="K358" i="2"/>
  <c r="K393" i="2"/>
  <c r="K502" i="2"/>
  <c r="L523" i="2"/>
  <c r="M523" i="2" s="1"/>
  <c r="L542" i="2"/>
  <c r="M542" i="2" s="1"/>
  <c r="L627" i="2"/>
  <c r="M627" i="2" s="1"/>
  <c r="K627" i="2"/>
  <c r="L70" i="3"/>
  <c r="N70" i="3"/>
  <c r="N116" i="3"/>
  <c r="L116" i="3"/>
  <c r="N122" i="3"/>
  <c r="L206" i="3"/>
  <c r="N206" i="3"/>
  <c r="N288" i="3"/>
  <c r="L288" i="3"/>
  <c r="N301" i="3"/>
  <c r="L301" i="3"/>
  <c r="N364" i="3"/>
  <c r="L364" i="3"/>
  <c r="L379" i="3"/>
  <c r="N379" i="3"/>
  <c r="N402" i="3"/>
  <c r="L402" i="3"/>
  <c r="N616" i="3"/>
  <c r="L616" i="3"/>
  <c r="L649" i="3"/>
  <c r="N649" i="3"/>
  <c r="L654" i="3"/>
  <c r="N654" i="3"/>
  <c r="L186" i="3"/>
  <c r="N186" i="3"/>
  <c r="L247" i="3"/>
  <c r="N247" i="3"/>
  <c r="N290" i="3"/>
  <c r="L290" i="3"/>
  <c r="N311" i="3"/>
  <c r="L311" i="3"/>
  <c r="L355" i="3"/>
  <c r="N355" i="3"/>
  <c r="L623" i="3"/>
  <c r="J465" i="8"/>
  <c r="H457" i="8"/>
  <c r="I457" i="8" s="1"/>
  <c r="J457" i="8" s="1"/>
  <c r="N53" i="3"/>
  <c r="N63" i="3"/>
  <c r="L63" i="3"/>
  <c r="L92" i="3"/>
  <c r="N144" i="3"/>
  <c r="L144" i="3"/>
  <c r="L192" i="3"/>
  <c r="N192" i="3"/>
  <c r="L208" i="3"/>
  <c r="L243" i="3"/>
  <c r="N243" i="3"/>
  <c r="N268" i="3"/>
  <c r="L268" i="3"/>
  <c r="N562" i="3"/>
  <c r="L562" i="3"/>
  <c r="N576" i="3"/>
  <c r="L576" i="3"/>
  <c r="N11" i="3"/>
  <c r="L11" i="3"/>
  <c r="N79" i="3"/>
  <c r="L79" i="3"/>
  <c r="L112" i="3"/>
  <c r="N112" i="3"/>
  <c r="N124" i="3"/>
  <c r="L124" i="3"/>
  <c r="L168" i="3"/>
  <c r="L182" i="3"/>
  <c r="N187" i="3"/>
  <c r="L187" i="3"/>
  <c r="N228" i="3"/>
  <c r="L228" i="3"/>
  <c r="L238" i="3"/>
  <c r="N285" i="3"/>
  <c r="L285" i="3"/>
  <c r="L322" i="3"/>
  <c r="N322" i="3"/>
  <c r="N436" i="3"/>
  <c r="L645" i="3"/>
  <c r="N645" i="3"/>
  <c r="K218" i="2"/>
  <c r="L218" i="2"/>
  <c r="M218" i="2" s="1"/>
  <c r="K297" i="2"/>
  <c r="L297" i="2"/>
  <c r="M297" i="2" s="1"/>
  <c r="L371" i="2"/>
  <c r="M371" i="2" s="1"/>
  <c r="K371" i="2"/>
  <c r="L406" i="2"/>
  <c r="M406" i="2" s="1"/>
  <c r="K406" i="2"/>
  <c r="L605" i="2"/>
  <c r="M605" i="2" s="1"/>
  <c r="K605" i="2"/>
  <c r="L68" i="3"/>
  <c r="N108" i="3"/>
  <c r="L108" i="3"/>
  <c r="L136" i="3"/>
  <c r="L175" i="3"/>
  <c r="L340" i="3"/>
  <c r="N340" i="3"/>
  <c r="L468" i="3"/>
  <c r="N468" i="3"/>
  <c r="N488" i="3"/>
  <c r="L488" i="3"/>
  <c r="L555" i="2"/>
  <c r="M555" i="2" s="1"/>
  <c r="K555" i="2"/>
  <c r="N7" i="3"/>
  <c r="L7" i="3"/>
  <c r="N121" i="3"/>
  <c r="L121" i="3"/>
  <c r="N160" i="3"/>
  <c r="L160" i="3"/>
  <c r="N210" i="3"/>
  <c r="L210" i="3"/>
  <c r="N254" i="3"/>
  <c r="L254" i="3"/>
  <c r="L270" i="3"/>
  <c r="N270" i="3"/>
  <c r="N463" i="3"/>
  <c r="L463" i="3"/>
  <c r="N484" i="3"/>
  <c r="L484" i="3"/>
  <c r="L641" i="3"/>
  <c r="N641" i="3"/>
  <c r="K181" i="2"/>
  <c r="K327" i="2"/>
  <c r="L337" i="2"/>
  <c r="M337" i="2" s="1"/>
  <c r="K337" i="2"/>
  <c r="K486" i="2"/>
  <c r="K506" i="2"/>
  <c r="L521" i="2"/>
  <c r="M521" i="2" s="1"/>
  <c r="K521" i="2"/>
  <c r="L550" i="2"/>
  <c r="M550" i="2" s="1"/>
  <c r="N21" i="3"/>
  <c r="L21" i="3"/>
  <c r="N195" i="3"/>
  <c r="L195" i="3"/>
  <c r="N214" i="3"/>
  <c r="N224" i="3"/>
  <c r="L224" i="3"/>
  <c r="N229" i="3"/>
  <c r="L275" i="3"/>
  <c r="N275" i="3"/>
  <c r="N341" i="3"/>
  <c r="L341" i="3"/>
  <c r="N383" i="3"/>
  <c r="L383" i="3"/>
  <c r="L526" i="3"/>
  <c r="N526" i="3"/>
  <c r="N653" i="3"/>
  <c r="L653" i="3"/>
  <c r="L266" i="3"/>
  <c r="L280" i="3"/>
  <c r="L284" i="3"/>
  <c r="L339" i="3"/>
  <c r="L344" i="3"/>
  <c r="N357" i="3"/>
  <c r="L357" i="3"/>
  <c r="L414" i="3"/>
  <c r="N424" i="3"/>
  <c r="L437" i="3"/>
  <c r="N437" i="3"/>
  <c r="L513" i="3"/>
  <c r="N513" i="3"/>
  <c r="L529" i="3"/>
  <c r="N586" i="3"/>
  <c r="L586" i="3"/>
  <c r="L294" i="3"/>
  <c r="N294" i="3"/>
  <c r="N461" i="3"/>
  <c r="L461" i="3"/>
  <c r="L489" i="3"/>
  <c r="N489" i="3"/>
  <c r="N647" i="3"/>
  <c r="L647" i="3"/>
  <c r="N652" i="3"/>
  <c r="L652" i="3"/>
  <c r="N245" i="3"/>
  <c r="L245" i="3"/>
  <c r="L410" i="3"/>
  <c r="L455" i="3"/>
  <c r="L480" i="3"/>
  <c r="N530" i="3"/>
  <c r="L530" i="3"/>
  <c r="N632" i="3"/>
  <c r="L632" i="3"/>
  <c r="N321" i="3"/>
  <c r="L321" i="3"/>
  <c r="N373" i="3"/>
  <c r="L373" i="3"/>
  <c r="N386" i="3"/>
  <c r="L386" i="3"/>
  <c r="L476" i="3"/>
  <c r="N476" i="3"/>
  <c r="L486" i="3"/>
  <c r="N486" i="3"/>
  <c r="N505" i="3"/>
  <c r="L505" i="3"/>
  <c r="L660" i="3"/>
  <c r="N660" i="3"/>
  <c r="L242" i="3"/>
  <c r="N242" i="3"/>
  <c r="L273" i="3"/>
  <c r="N278" i="3"/>
  <c r="L278" i="3"/>
  <c r="N407" i="3"/>
  <c r="L407" i="3"/>
  <c r="N422" i="3"/>
  <c r="L422" i="3"/>
  <c r="L557" i="3"/>
  <c r="N557" i="3"/>
  <c r="N563" i="3"/>
  <c r="L563" i="3"/>
  <c r="J604" i="8"/>
  <c r="H601" i="8"/>
  <c r="I601" i="8" s="1"/>
  <c r="J601" i="8" s="1"/>
  <c r="N217" i="3"/>
  <c r="L217" i="3"/>
  <c r="L296" i="3"/>
  <c r="N342" i="3"/>
  <c r="L342" i="3"/>
  <c r="L497" i="3"/>
  <c r="L552" i="3"/>
  <c r="N369" i="3"/>
  <c r="L369" i="3"/>
  <c r="N538" i="3"/>
  <c r="L538" i="3"/>
  <c r="N656" i="3"/>
  <c r="L656" i="3"/>
  <c r="L93" i="3"/>
  <c r="L126" i="3"/>
  <c r="N209" i="3"/>
  <c r="L209" i="3"/>
  <c r="L292" i="3"/>
  <c r="N333" i="3"/>
  <c r="L333" i="3"/>
  <c r="N351" i="3"/>
  <c r="N360" i="3"/>
  <c r="N378" i="3"/>
  <c r="L388" i="3"/>
  <c r="N388" i="3"/>
  <c r="L516" i="3"/>
  <c r="N516" i="3"/>
  <c r="N578" i="3"/>
  <c r="L578" i="3"/>
  <c r="N589" i="3"/>
  <c r="L609" i="3"/>
  <c r="N609" i="3"/>
  <c r="N650" i="3"/>
  <c r="L650" i="3"/>
  <c r="L293" i="2"/>
  <c r="M293" i="2" s="1"/>
  <c r="K367" i="2"/>
  <c r="L609" i="2"/>
  <c r="M609" i="2" s="1"/>
  <c r="K609" i="2"/>
  <c r="K649" i="2"/>
  <c r="N49" i="3"/>
  <c r="N126" i="3"/>
  <c r="N151" i="3"/>
  <c r="L151" i="3"/>
  <c r="N167" i="3"/>
  <c r="L183" i="3"/>
  <c r="N183" i="3"/>
  <c r="N193" i="3"/>
  <c r="L193" i="3"/>
  <c r="N265" i="3"/>
  <c r="L265" i="3"/>
  <c r="N338" i="3"/>
  <c r="L338" i="3"/>
  <c r="N398" i="3"/>
  <c r="N408" i="3"/>
  <c r="L408" i="3"/>
  <c r="L459" i="3"/>
  <c r="N459" i="3"/>
  <c r="L564" i="3"/>
  <c r="N564" i="3"/>
  <c r="N657" i="3"/>
  <c r="L657" i="3"/>
  <c r="N663" i="3"/>
  <c r="L663" i="3"/>
  <c r="L310" i="3"/>
  <c r="N361" i="3"/>
  <c r="L361" i="3"/>
  <c r="L404" i="3"/>
  <c r="N404" i="3"/>
  <c r="N418" i="3"/>
  <c r="L418" i="3"/>
  <c r="N479" i="3"/>
  <c r="L479" i="3"/>
  <c r="L548" i="3"/>
  <c r="N548" i="3"/>
  <c r="N559" i="3"/>
  <c r="L559" i="3"/>
  <c r="N585" i="3"/>
  <c r="L585" i="3"/>
  <c r="L619" i="3"/>
  <c r="N619" i="3"/>
  <c r="N664" i="3"/>
  <c r="L664" i="3"/>
  <c r="N550" i="3"/>
  <c r="L550" i="3"/>
  <c r="N644" i="3"/>
  <c r="L644" i="3"/>
  <c r="L523" i="3"/>
  <c r="N523" i="3"/>
  <c r="N560" i="3"/>
  <c r="L560" i="3"/>
  <c r="N582" i="3"/>
  <c r="L582" i="3"/>
  <c r="L604" i="3"/>
  <c r="N621" i="3"/>
  <c r="N555" i="3"/>
  <c r="L555" i="3"/>
  <c r="L569" i="3"/>
  <c r="N573" i="3"/>
  <c r="L573" i="3"/>
  <c r="L622" i="3"/>
  <c r="N622" i="3"/>
  <c r="L345" i="3"/>
  <c r="L403" i="3"/>
  <c r="N403" i="3"/>
  <c r="N499" i="3"/>
  <c r="L499" i="3"/>
  <c r="N540" i="3"/>
  <c r="L540" i="3"/>
  <c r="N611" i="3"/>
  <c r="L611" i="3"/>
  <c r="L624" i="3"/>
  <c r="N624" i="3"/>
  <c r="N305" i="3"/>
  <c r="L305" i="3"/>
  <c r="N345" i="3"/>
  <c r="N353" i="3"/>
  <c r="L353" i="3"/>
  <c r="N385" i="3"/>
  <c r="L390" i="3"/>
  <c r="N421" i="3"/>
  <c r="L580" i="3"/>
  <c r="N580" i="3"/>
  <c r="J100" i="8"/>
  <c r="H99" i="8"/>
  <c r="I99" i="8" s="1"/>
  <c r="H191" i="8"/>
  <c r="I191" i="8" s="1"/>
  <c r="J191" i="8" s="1"/>
  <c r="L141" i="3"/>
  <c r="N262" i="3"/>
  <c r="N330" i="3"/>
  <c r="N390" i="3"/>
  <c r="L495" i="3"/>
  <c r="N495" i="3"/>
  <c r="L512" i="3"/>
  <c r="L620" i="3"/>
  <c r="N173" i="3"/>
  <c r="L173" i="3"/>
  <c r="N239" i="3"/>
  <c r="N370" i="3"/>
  <c r="L370" i="3"/>
  <c r="N374" i="3"/>
  <c r="L374" i="3"/>
  <c r="N391" i="3"/>
  <c r="L391" i="3"/>
  <c r="N438" i="3"/>
  <c r="N443" i="3"/>
  <c r="L443" i="3"/>
  <c r="L549" i="3"/>
  <c r="N608" i="3"/>
  <c r="L608" i="3"/>
  <c r="N629" i="3"/>
  <c r="L658" i="3"/>
  <c r="N658" i="3"/>
  <c r="N396" i="3"/>
  <c r="L396" i="3"/>
  <c r="N413" i="3"/>
  <c r="L413" i="3"/>
  <c r="N465" i="3"/>
  <c r="L465" i="3"/>
  <c r="L532" i="3"/>
  <c r="N532" i="3"/>
  <c r="N536" i="3"/>
  <c r="N630" i="3"/>
  <c r="L630" i="3"/>
  <c r="J295" i="8"/>
  <c r="H287" i="8"/>
  <c r="I287" i="8" s="1"/>
  <c r="J287" i="8" s="1"/>
  <c r="J52" i="8"/>
  <c r="H51" i="8"/>
  <c r="I51" i="8" s="1"/>
  <c r="J51" i="8" s="1"/>
  <c r="H59" i="8"/>
  <c r="I59" i="8" s="1"/>
  <c r="J59" i="8" s="1"/>
  <c r="J60" i="8"/>
  <c r="L518" i="3"/>
  <c r="H25" i="8"/>
  <c r="I25" i="8" s="1"/>
  <c r="J25" i="8" s="1"/>
  <c r="H40" i="8"/>
  <c r="I40" i="8" s="1"/>
  <c r="J40" i="8" s="1"/>
  <c r="J44" i="8"/>
  <c r="N427" i="3"/>
  <c r="L427" i="3"/>
  <c r="N457" i="3"/>
  <c r="L469" i="3"/>
  <c r="N518" i="3"/>
  <c r="L446" i="3"/>
  <c r="L607" i="3"/>
  <c r="N642" i="3"/>
  <c r="L665" i="3"/>
  <c r="J75" i="8"/>
  <c r="H259" i="8"/>
  <c r="I259" i="8" s="1"/>
  <c r="J259" i="8" s="1"/>
  <c r="H121" i="8"/>
  <c r="I121" i="8" s="1"/>
  <c r="J136" i="8"/>
  <c r="H135" i="8"/>
  <c r="I135" i="8" s="1"/>
  <c r="H116" i="8"/>
  <c r="I116" i="8" s="1"/>
  <c r="J116" i="8" s="1"/>
  <c r="J616" i="8"/>
  <c r="H615" i="8"/>
  <c r="I615" i="8" s="1"/>
  <c r="J615" i="8" s="1"/>
  <c r="J80" i="8"/>
  <c r="H77" i="8"/>
  <c r="I77" i="8" s="1"/>
  <c r="J77" i="8" s="1"/>
  <c r="J108" i="8"/>
  <c r="J657" i="8"/>
  <c r="H656" i="8"/>
  <c r="I656" i="8" s="1"/>
  <c r="J656" i="8" s="1"/>
  <c r="H278" i="8"/>
  <c r="I278" i="8" s="1"/>
  <c r="J278" i="8" s="1"/>
  <c r="H7" i="8"/>
  <c r="I7" i="8" s="1"/>
  <c r="H314" i="8"/>
  <c r="I314" i="8" s="1"/>
  <c r="J314" i="8" s="1"/>
  <c r="J315" i="8"/>
  <c r="H235" i="8"/>
  <c r="I235" i="8" s="1"/>
  <c r="J235" i="8" s="1"/>
  <c r="H492" i="8"/>
  <c r="I492" i="8" s="1"/>
  <c r="J492" i="8" s="1"/>
  <c r="H594" i="8"/>
  <c r="I594" i="8" s="1"/>
  <c r="J594" i="8" s="1"/>
  <c r="H9" i="8"/>
  <c r="I9" i="8" s="1"/>
  <c r="J9" i="8" s="1"/>
  <c r="H14" i="8"/>
  <c r="I14" i="8" s="1"/>
  <c r="J14" i="8" s="1"/>
  <c r="H421" i="8"/>
  <c r="I421" i="8" s="1"/>
  <c r="J421" i="8" s="1"/>
  <c r="J16" i="8"/>
  <c r="J422" i="8"/>
  <c r="H325" i="8"/>
  <c r="I325" i="8" s="1"/>
  <c r="J326" i="8"/>
  <c r="H525" i="8"/>
  <c r="I525" i="8" s="1"/>
  <c r="J525" i="8" s="1"/>
  <c r="H85" i="8"/>
  <c r="I85" i="8" s="1"/>
  <c r="J85" i="8" s="1"/>
  <c r="J127" i="8"/>
  <c r="H126" i="8"/>
  <c r="I126" i="8" s="1"/>
  <c r="J126" i="8" s="1"/>
  <c r="J383" i="8"/>
  <c r="H382" i="8"/>
  <c r="I382" i="8" s="1"/>
  <c r="J382" i="8" s="1"/>
  <c r="J524" i="8"/>
  <c r="J7" i="8" l="1"/>
  <c r="J99" i="8"/>
  <c r="H98" i="8"/>
  <c r="I98" i="8" s="1"/>
  <c r="J98" i="8" s="1"/>
  <c r="H72" i="8"/>
  <c r="I72" i="8" s="1"/>
  <c r="J72" i="8" s="1"/>
  <c r="H134" i="8"/>
  <c r="I134" i="8" s="1"/>
  <c r="J134" i="8" s="1"/>
  <c r="J135" i="8"/>
  <c r="J121" i="8"/>
  <c r="H120" i="8"/>
  <c r="I120" i="8" s="1"/>
  <c r="J120" i="8" s="1"/>
  <c r="J325" i="8"/>
  <c r="H324" i="8"/>
  <c r="I324" i="8" s="1"/>
  <c r="J324" i="8" s="1"/>
  <c r="J1" i="8" l="1"/>
</calcChain>
</file>

<file path=xl/sharedStrings.xml><?xml version="1.0" encoding="utf-8"?>
<sst xmlns="http://schemas.openxmlformats.org/spreadsheetml/2006/main" count="95599" uniqueCount="6892">
  <si>
    <t>Obra</t>
  </si>
  <si>
    <t>Bancos</t>
  </si>
  <si>
    <t>B.D.I.</t>
  </si>
  <si>
    <t>Encargos Sociais</t>
  </si>
  <si>
    <t>CONSTRUÇÃO DE CRECHE 10 SALAS - FUNDAÇÃO RASA, NO DISTRITO DE UMARI, BOM JARDIM/PE</t>
  </si>
  <si>
    <t xml:space="preserve">SINAPI - 04/2025 - Pernambuco
</t>
  </si>
  <si>
    <t>20,5%</t>
  </si>
  <si>
    <t>Não Desonerado: embutido nos preços unitário dos insumos de mão de obra, de acordo com as bases.</t>
  </si>
  <si>
    <t>Item</t>
  </si>
  <si>
    <t>Descrição</t>
  </si>
  <si>
    <t>Quant.</t>
  </si>
  <si>
    <t>Total</t>
  </si>
  <si>
    <t>Peso (%)</t>
  </si>
  <si>
    <t xml:space="preserve"> 1 </t>
  </si>
  <si>
    <t>ADMINISTRAÇÃO LOCAL</t>
  </si>
  <si>
    <t xml:space="preserve"> 2 </t>
  </si>
  <si>
    <t>TERRAPLENAGEM</t>
  </si>
  <si>
    <t xml:space="preserve"> 3 </t>
  </si>
  <si>
    <t>INSTALAÇÕES PROVISÓRIAS</t>
  </si>
  <si>
    <t xml:space="preserve"> 4 </t>
  </si>
  <si>
    <t>INFRAESTRUTURA</t>
  </si>
  <si>
    <t xml:space="preserve"> 5 </t>
  </si>
  <si>
    <t>SUPERESTRUTURA</t>
  </si>
  <si>
    <t xml:space="preserve"> 6 </t>
  </si>
  <si>
    <t>PAREDES E DIVISÓRIAS</t>
  </si>
  <si>
    <t xml:space="preserve"> 7 </t>
  </si>
  <si>
    <t>COBERTURA E IMPERMEABILIZAÇÃO</t>
  </si>
  <si>
    <t xml:space="preserve"> 8 </t>
  </si>
  <si>
    <t>PORTAS E ESQUADRIAS</t>
  </si>
  <si>
    <t xml:space="preserve"> 9 </t>
  </si>
  <si>
    <t>REVESTIMENTOS</t>
  </si>
  <si>
    <t xml:space="preserve"> 10 </t>
  </si>
  <si>
    <t>PINTURA</t>
  </si>
  <si>
    <t xml:space="preserve"> 11 </t>
  </si>
  <si>
    <t>IINSTALAÇÕES HIDROSANITÁRIAS E PLUVIAIS</t>
  </si>
  <si>
    <t xml:space="preserve"> 12 </t>
  </si>
  <si>
    <t>LOUÇAS E METAIS</t>
  </si>
  <si>
    <t xml:space="preserve"> 13 </t>
  </si>
  <si>
    <t>INSTALAÇÕES DE GÁS</t>
  </si>
  <si>
    <t xml:space="preserve"> 14 </t>
  </si>
  <si>
    <t>INSTALAÇÕES ELETRICAS</t>
  </si>
  <si>
    <t xml:space="preserve"> 15 </t>
  </si>
  <si>
    <t>SUBESTAÇÃO</t>
  </si>
  <si>
    <t xml:space="preserve"> 16 </t>
  </si>
  <si>
    <t>ENERGIA FOTOVOLTAICA</t>
  </si>
  <si>
    <t xml:space="preserve"> 17 </t>
  </si>
  <si>
    <t>REDE LÓGICA + CFTV</t>
  </si>
  <si>
    <t xml:space="preserve"> 18 </t>
  </si>
  <si>
    <t>COMBATE A INCÊNDIO</t>
  </si>
  <si>
    <t xml:space="preserve"> 19 </t>
  </si>
  <si>
    <t>SISTEMA DE PROTEÇÃO CONTRA DESCARGA ATMOSFERIA (SPDA)</t>
  </si>
  <si>
    <t xml:space="preserve"> 20 </t>
  </si>
  <si>
    <t>INSTALAÇÕES DE AR CONDICIONADO  E EXAUSTÃO</t>
  </si>
  <si>
    <t xml:space="preserve"> 21 </t>
  </si>
  <si>
    <t>PISO EXTERNO, CALÇAMENTO E PAISAGISMO</t>
  </si>
  <si>
    <t>Total sem BDI</t>
  </si>
  <si>
    <t>Total do BDI</t>
  </si>
  <si>
    <t>Total Geral</t>
  </si>
  <si>
    <t>____________________________________________________________________________________________________________________________________________</t>
  </si>
  <si>
    <t>Eristhon
Outros</t>
  </si>
  <si>
    <t>Planilha Orçamentária Sintética Com Valor da Mão de Obra</t>
  </si>
  <si>
    <t>Código</t>
  </si>
  <si>
    <t>Banco</t>
  </si>
  <si>
    <t>Tipo</t>
  </si>
  <si>
    <t>Und</t>
  </si>
  <si>
    <t>Valor Unit</t>
  </si>
  <si>
    <t>Valor Unit com BDI</t>
  </si>
  <si>
    <t>Mão de Obra</t>
  </si>
  <si>
    <t>Valor</t>
  </si>
  <si>
    <t>%</t>
  </si>
  <si>
    <t xml:space="preserve"> 1.1 </t>
  </si>
  <si>
    <t xml:space="preserve"> 4975 </t>
  </si>
  <si>
    <t>Próprio</t>
  </si>
  <si>
    <t>ADMINISTRAÇÃO LOCAL CRECHE 10 SALAS</t>
  </si>
  <si>
    <t/>
  </si>
  <si>
    <t>un</t>
  </si>
  <si>
    <t xml:space="preserve"> 2.1 </t>
  </si>
  <si>
    <t xml:space="preserve"> 102291 </t>
  </si>
  <si>
    <t>SINAPI</t>
  </si>
  <si>
    <t>ESCAVAÇÃO MECANIZADA DE VALA COM PROF. ATÉ 1,5 M (MÉDIA MONTANTE E JUSANTE/UMA COMPOSIÇÃO POR TRECHO), ESCAVADEIRA (0,8 M3), LARG. DE 1,5 M A 2,5 M, EM SOLO MOLE, LOCAIS COM BAIXO NÍVEL DE INTERFERÊNCIA. AF_09/2024</t>
  </si>
  <si>
    <t>Escavação de Valas</t>
  </si>
  <si>
    <t>m³</t>
  </si>
  <si>
    <t xml:space="preserve"> 2.2 </t>
  </si>
  <si>
    <t xml:space="preserve"> 104738 </t>
  </si>
  <si>
    <t>ATERRO MECANIZADO DE VALA COM MINICARREGADEIRA, COM SOLO ARGILO-ARENOSO. AF_08/2023</t>
  </si>
  <si>
    <t>Aterro e Reaterro de Valas</t>
  </si>
  <si>
    <t xml:space="preserve"> 2.3 </t>
  </si>
  <si>
    <t xml:space="preserve"> 95876 </t>
  </si>
  <si>
    <t>TRANSPORTE COM CAMINHÃO BASCULANTE DE 14 M³, EM VIA URBANA PAVIMENTADA, DMT ATÉ 30 KM (UNIDADE: M3XKM). AF_07/2020</t>
  </si>
  <si>
    <t>Transporte, Carga e Descarga de Materiais</t>
  </si>
  <si>
    <t>M3XKM</t>
  </si>
  <si>
    <t xml:space="preserve"> 2.4 </t>
  </si>
  <si>
    <t xml:space="preserve"> 103800 </t>
  </si>
  <si>
    <t>PEDRA ARGAMASSADA COM CIMENTO E AREIA 1:3, 40% DE ARGAMASSA EM VOLUME - AREIA E PEDRA DE MÃO COMERCIAIS - FORNECIMENTO E ASSENTAMENTO. AF_08/2022</t>
  </si>
  <si>
    <t>Dissipadores de Energia</t>
  </si>
  <si>
    <t xml:space="preserve"> 3.1 </t>
  </si>
  <si>
    <t xml:space="preserve"> 103689 </t>
  </si>
  <si>
    <t>FORNECIMENTO E INSTALAÇÃO DE PLACA DE OBRA COM CHAPA GALVANIZADA E ESTRUTURA DE MADEIRA. AF_03/2022_PS</t>
  </si>
  <si>
    <t>Sinalização Vertical Viária</t>
  </si>
  <si>
    <t>m²</t>
  </si>
  <si>
    <t xml:space="preserve"> 3.2 </t>
  </si>
  <si>
    <t xml:space="preserve"> 344 </t>
  </si>
  <si>
    <t>LIGACAO PROVISORIA DE AGUA -PARA MEDICAO DE AGUA - ENTRADA PRINCIPAL, EM PVC SOLDÁVEL DN 25 (¾")   FORNECIMENTO E INSTALAÇÃO (INCLUSIVE HIDRÔMETRO)</t>
  </si>
  <si>
    <t xml:space="preserve"> 3.3 </t>
  </si>
  <si>
    <t xml:space="preserve"> 345 </t>
  </si>
  <si>
    <t>INSTALACAO/LIGACAO PROVISORIA ELETRICA BAIXA TENSAO P/CANTEIRO DE OBRA</t>
  </si>
  <si>
    <t xml:space="preserve"> 3.4 </t>
  </si>
  <si>
    <t xml:space="preserve"> 98459 </t>
  </si>
  <si>
    <t>TAPUME COM TELHA METÁLICA. AF_03/2024</t>
  </si>
  <si>
    <t>Instalações para Canteiros de Obras</t>
  </si>
  <si>
    <t xml:space="preserve"> 3.5 </t>
  </si>
  <si>
    <t xml:space="preserve"> 99059 </t>
  </si>
  <si>
    <t>LOCAÇÃO CONVENCIONAL DE OBRA, UTILIZANDO GABARITO DE TÁBUAS CORRIDAS PONTALETADAS A CADA 2,00M - 2 UTILIZAÇÕES. AF_03/2024</t>
  </si>
  <si>
    <t>Locação de Obras</t>
  </si>
  <si>
    <t>M</t>
  </si>
  <si>
    <t xml:space="preserve"> 3.6 </t>
  </si>
  <si>
    <t xml:space="preserve"> 4976 </t>
  </si>
  <si>
    <t>MOBILIZAÇÃO CRECHE 10 SALAS</t>
  </si>
  <si>
    <t xml:space="preserve"> 3.7 </t>
  </si>
  <si>
    <t xml:space="preserve"> 4979 </t>
  </si>
  <si>
    <t>DESMOBILIZAÇÃO CRECHE 10 SALAS</t>
  </si>
  <si>
    <t xml:space="preserve"> 3.8 </t>
  </si>
  <si>
    <t xml:space="preserve"> 4981 </t>
  </si>
  <si>
    <t>ADESIVO PARA APLICAÇÃO EM TAPUME DE TELHA METÁLICA DE CONSTRUÇÃO</t>
  </si>
  <si>
    <t xml:space="preserve"> 3.9 </t>
  </si>
  <si>
    <t xml:space="preserve"> 2069 </t>
  </si>
  <si>
    <t>LOCACAO DE CONTAINER 2,30 X 6,00 M, ALT. 2,50 M, COM 1 SANITARIO, PARA ESCRITORIO, COMPLETO, SEM DIVISORIAS INTERNAS (NAO INCLUI MOBILIZACAO/DESMOBILIZACAO)</t>
  </si>
  <si>
    <t>SERP - SERVIÇOS PRELIMINARES</t>
  </si>
  <si>
    <t>MES</t>
  </si>
  <si>
    <t xml:space="preserve"> 3.10 </t>
  </si>
  <si>
    <t xml:space="preserve"> 2068 </t>
  </si>
  <si>
    <t>LOCACAO DE CONTAINER 2,30 X 4,30 M, ALT. 2,50 M, P/ SANITARIO, C/ 5 BACIAS, 1 LAVATORIO E 4 MICTORIOS (NAO INCLUI MOBILIZACAO/DESMOBILIZACAO)</t>
  </si>
  <si>
    <t xml:space="preserve"> 4.1 </t>
  </si>
  <si>
    <t xml:space="preserve"> 104916 </t>
  </si>
  <si>
    <t>ARMAÇÃO DE SAPATA ISOLADA, VIGA BALDRAME E SAPATA CORRIDA UTILIZANDO AÇO CA-60 DE 5 MM - MONTAGEM. AF_01/2024</t>
  </si>
  <si>
    <t>Fundações Rasas (Blocos, Sapatas, Vigas Baldrame)</t>
  </si>
  <si>
    <t>KG</t>
  </si>
  <si>
    <t xml:space="preserve"> 4.2 </t>
  </si>
  <si>
    <t xml:space="preserve"> 104918 </t>
  </si>
  <si>
    <t>ARMAÇÃO DE SAPATA ISOLADA, VIGA BALDRAME E SAPATA CORRIDA UTILIZANDO AÇO CA-50 DE 8 MM - MONTAGEM. AF_01/2024</t>
  </si>
  <si>
    <t xml:space="preserve"> 4.3 </t>
  </si>
  <si>
    <t xml:space="preserve"> 104917 </t>
  </si>
  <si>
    <t>ARMAÇÃO DE SAPATA ISOLADA, VIGA BALDRAME E SAPATA CORRIDA UTILIZANDO AÇO CA-50 DE 6,3 MM - MONTAGEM. AF_01/2024</t>
  </si>
  <si>
    <t xml:space="preserve"> 4.4 </t>
  </si>
  <si>
    <t xml:space="preserve"> 104919 </t>
  </si>
  <si>
    <t>ARMAÇÃO DE SAPATA ISOLADA, VIGA BALDRAME E SAPATA CORRIDA UTILIZANDO AÇO CA-50 DE 10 MM - MONTAGEM. AF_01/2024</t>
  </si>
  <si>
    <t xml:space="preserve"> 4.5 </t>
  </si>
  <si>
    <t xml:space="preserve"> 104920 </t>
  </si>
  <si>
    <t>ARMAÇÃO DE BLOCO, SAPATA ISOLADA, VIGA BALDRAME E SAPATA CORRIDA UTILIZANDO AÇO CA-50 DE 12,5 MM - MONTAGEM. AF_01/2024</t>
  </si>
  <si>
    <t xml:space="preserve"> 4.6 </t>
  </si>
  <si>
    <t xml:space="preserve"> 96558 </t>
  </si>
  <si>
    <t>CONCRETAGEM DE SAPATA, FCK 30 MPA, COM USO DE BOMBA - LANÇAMENTO, ADENSAMENTO E ACABAMENTO. AF_01/2024</t>
  </si>
  <si>
    <t xml:space="preserve"> 4.7 </t>
  </si>
  <si>
    <t xml:space="preserve"> 96538 </t>
  </si>
  <si>
    <t>FABRICAÇÃO, MONTAGEM E DESMONTAGEM DE FÔRMA PARA SAPATA, EM CHAPA DE MADEIRA COMPENSADA RESINADA, E=17 MM, 2 UTILIZAÇÕES. AF_01/2024</t>
  </si>
  <si>
    <t xml:space="preserve"> 4.8 </t>
  </si>
  <si>
    <t xml:space="preserve"> 96616 </t>
  </si>
  <si>
    <t>LASTRO DE CONCRETO MAGRO, APLICADO EM BLOCOS DE COROAMENTO OU SAPATAS. AF_01/2024</t>
  </si>
  <si>
    <t>Lastro</t>
  </si>
  <si>
    <t xml:space="preserve"> 4.9 </t>
  </si>
  <si>
    <t xml:space="preserve"> 96521 </t>
  </si>
  <si>
    <t>ESCAVAÇÃO MECANIZADA PARA BLOCO DE COROAMENTO OU SAPATA COM RETROESCAVADEIRA (INCLUINDO ESCAVAÇÃO PARA COLOCAÇÃO DE FÔRMAS). AF_01/2024</t>
  </si>
  <si>
    <t xml:space="preserve"> 4.10 </t>
  </si>
  <si>
    <t xml:space="preserve"> 96527 </t>
  </si>
  <si>
    <t>ESCAVAÇÃO MANUAL PARA VIGA BALDRAME OU SAPATA CORRIDA (INCLUINDO ESCAVAÇÃO PARA COLOCAÇÃO DE FÔRMAS). AF_01/2024</t>
  </si>
  <si>
    <t xml:space="preserve"> 4.11 </t>
  </si>
  <si>
    <t xml:space="preserve"> 104741 </t>
  </si>
  <si>
    <t>REATERRO MECANIZADO DE VALA COM MINICARREGADEIRA, COM PLACA VIBRATÓRIA. AF_08/2023</t>
  </si>
  <si>
    <t xml:space="preserve"> 4.12 </t>
  </si>
  <si>
    <t xml:space="preserve"> 96557 </t>
  </si>
  <si>
    <t>CONCRETAGEM DE BLOCO DE COROAMENTO OU VIGA BALDRAME, FCK 30 MPA, COM USO DE BOMBA - LANÇAMENTO, ADENSAMENTO E ACABAMENTO. AF_01/2024</t>
  </si>
  <si>
    <t xml:space="preserve"> 4.13 </t>
  </si>
  <si>
    <t xml:space="preserve"> 96536 </t>
  </si>
  <si>
    <t>FABRICAÇÃO, MONTAGEM E DESMONTAGEM DE FÔRMA PARA VIGA BALDRAME, EM MADEIRA SERRADA, E=25 MM, 4 UTILIZAÇÕES. AF_01/2024</t>
  </si>
  <si>
    <t xml:space="preserve"> 4.14 </t>
  </si>
  <si>
    <t xml:space="preserve"> 98557 </t>
  </si>
  <si>
    <t>IMPERMEABILIZAÇÃO DE SUPERFÍCIE COM EMULSÃO ASFÁLTICA, 2 DEMÃOS. AF_09/2023</t>
  </si>
  <si>
    <t>Impermeabilização, Proteção Mecânica e Tratamento de Junta</t>
  </si>
  <si>
    <t xml:space="preserve"> 5.1 </t>
  </si>
  <si>
    <t xml:space="preserve"> 92762 </t>
  </si>
  <si>
    <t>ARMAÇÃO DE PILAR OU VIGA DE ESTRUTURA CONVENCIONAL DE CONCRETO ARMADO UTILIZANDO AÇO CA-50 DE 10,0 MM - MONTAGEM. AF_06/2022</t>
  </si>
  <si>
    <t>Armação para Estruturas de Concreto Armado</t>
  </si>
  <si>
    <t xml:space="preserve"> 5.2 </t>
  </si>
  <si>
    <t xml:space="preserve"> 92763 </t>
  </si>
  <si>
    <t>ARMAÇÃO DE PILAR OU VIGA DE ESTRUTURA CONVENCIONAL DE CONCRETO ARMADO UTILIZANDO AÇO CA-50 DE 12,5 MM - MONTAGEM. AF_06/2022</t>
  </si>
  <si>
    <t xml:space="preserve"> 5.3 </t>
  </si>
  <si>
    <t xml:space="preserve"> 92759 </t>
  </si>
  <si>
    <t>ARMAÇÃO DE PILAR OU VIGA DE ESTRUTURA CONVENCIONAL DE CONCRETO ARMADO UTILIZANDO AÇO CA-60 DE 5,0 MM - MONTAGEM. AF_06/2022</t>
  </si>
  <si>
    <t xml:space="preserve"> 5.4 </t>
  </si>
  <si>
    <t xml:space="preserve"> 92761 </t>
  </si>
  <si>
    <t>ARMAÇÃO DE PILAR OU VIGA DE ESTRUTURA CONVENCIONAL DE CONCRETO ARMADO UTILIZANDO AÇO CA-50 DE 8,0 MM - MONTAGEM. AF_06/2022</t>
  </si>
  <si>
    <t xml:space="preserve"> 5.5 </t>
  </si>
  <si>
    <t xml:space="preserve"> 92760 </t>
  </si>
  <si>
    <t>ARMAÇÃO DE PILAR OU VIGA DE ESTRUTURA CONVENCIONAL DE CONCRETO ARMADO UTILIZANDO AÇO CA-50 DE 6,3 MM - MONTAGEM. AF_06/2022</t>
  </si>
  <si>
    <t xml:space="preserve"> 5.6 </t>
  </si>
  <si>
    <t xml:space="preserve"> 92456 </t>
  </si>
  <si>
    <t>MONTAGEM E DESMONTAGEM DE FÔRMA DE VIGA, ESCORAMENTO METÁLICO, PÉ-DIREITO SIMPLES, EM CHAPA DE MADEIRA RESINADA, 4 UTILIZAÇÕES. AF_09/2020</t>
  </si>
  <si>
    <t>Fôrmas para Estruturas de Concreto Armado</t>
  </si>
  <si>
    <t xml:space="preserve"> 5.7 </t>
  </si>
  <si>
    <t xml:space="preserve"> 92419 </t>
  </si>
  <si>
    <t>MONTAGEM E DESMONTAGEM DE FÔRMA DE PILARES RETANGULARES E ESTRUTURAS SIMILARES, PÉ-DIREITO SIMPLES, EM CHAPA DE MADEIRA COMPENSADA RESINADA, 4 UTILIZAÇÕES. AF_09/2020</t>
  </si>
  <si>
    <t xml:space="preserve"> 5.8 </t>
  </si>
  <si>
    <t xml:space="preserve"> 3060 </t>
  </si>
  <si>
    <t>LAJE PRÉ-MOLDADA UNIDIRECIONAL B16, BIAPOIADA, PARA FORRO OU PISO, ENCHIMENTO EM EPS 40x40, VIGOTA CONVENCIONAL, ALTURA TOTAL DA LAJE (ENCHIMENTO+CAPA) = (12+4)</t>
  </si>
  <si>
    <t>ASTU - ASSENTAMENTO DE TUBOS E PECAS</t>
  </si>
  <si>
    <t xml:space="preserve"> 5.9 </t>
  </si>
  <si>
    <t xml:space="preserve"> 604 </t>
  </si>
  <si>
    <t>CONCRETAGEM DE PILARES, VIGAS E LAJES (PRE MOLDADAS OU MACIÇA) FCK = 30 MPA, COM USO DE BOMBA EM EDIFICAÇÃO - LANÇAMENTO, ADENSAMENTO E ACABAMENTO.</t>
  </si>
  <si>
    <t xml:space="preserve"> 5.10 </t>
  </si>
  <si>
    <t xml:space="preserve"> 97090 </t>
  </si>
  <si>
    <t>ARMAÇÃO PARA EXECUÇÃO DE RADIER, PISO DE CONCRETO OU LAJE SOBRE SOLO, COM USO DE TELA Q-138. AF_09/2021</t>
  </si>
  <si>
    <t>Radier, Piso de Concreto e Laje sobre Solo</t>
  </si>
  <si>
    <t xml:space="preserve"> 6.1 </t>
  </si>
  <si>
    <t xml:space="preserve"> 103330 </t>
  </si>
  <si>
    <t>ALVENARIA DE VEDAÇÃO DE BLOCOS CERÂMICOS FURADOS NA HORIZONTAL DE 11,5X19X19 CM (ESPESSURA 11,5 CM) E ARGAMASSA DE ASSENTAMENTO COM PREPARO EM BETONEIRA. AF_12/2021</t>
  </si>
  <si>
    <t>Alvenaria de Vedação</t>
  </si>
  <si>
    <t xml:space="preserve"> 6.2 </t>
  </si>
  <si>
    <t xml:space="preserve"> 101161 </t>
  </si>
  <si>
    <t>ALVENARIA DE VEDAÇÃO COM ELEMENTO VAZADO DE CONCRETO (COBOGÓ) DE 7X50X50CM E ARGAMASSA DE ASSENTAMENTO COM PREPARO EM BETONEIRA. AF_05/2020</t>
  </si>
  <si>
    <t>Alvenarias Diversas</t>
  </si>
  <si>
    <t xml:space="preserve"> 6.3 </t>
  </si>
  <si>
    <t xml:space="preserve"> 350 </t>
  </si>
  <si>
    <t>MURO EM ALVENARIA BLOCO CERÂMICO, E= 0,09M, C/ ALV DE PEDRA GRANÍTICA, 0,35 X 0,60M, COLUNAS (9X20CM) E CINTAMENTO (9X15CM) SUPERIOR E INFERIOR CONCRETO ARMADO FCK = 20,0 MPA CADA 3,00M, CHAPISCO E REBOCO</t>
  </si>
  <si>
    <t xml:space="preserve"> 6.4 </t>
  </si>
  <si>
    <t xml:space="preserve"> 101966 </t>
  </si>
  <si>
    <t>CHAPIM SOBRE MUROS LINEARES, EM GRANITO OU MÁRMORE, L = 25 CM, ASSENTADO COM ARGAMASSA 1:6 COM ADITIVO. AF_11/2020</t>
  </si>
  <si>
    <t>Peitoris e Chapins</t>
  </si>
  <si>
    <t xml:space="preserve"> 6.5 </t>
  </si>
  <si>
    <t xml:space="preserve"> 102253 </t>
  </si>
  <si>
    <t>DIVISORIA SANITÁRIA, TIPO CABINE, EM GRANITO CINZA POLIDO, ESP = 3CM, ASSENTADO COM ARGAMASSA COLANTE AC III-E, EXCLUSIVE FERRAGENS. AF_01/2021</t>
  </si>
  <si>
    <t>Instalações de Divisórias Diversas</t>
  </si>
  <si>
    <t xml:space="preserve"> 6.6 </t>
  </si>
  <si>
    <t xml:space="preserve"> 103324 </t>
  </si>
  <si>
    <t>ALVENARIA DE VEDAÇÃO DE BLOCOS CERÂMICOS FURADOS NA VERTICAL DE 14X19X39 CM (ESPESSURA 14 CM) E ARGAMASSA DE ASSENTAMENTO COM PREPARO EM BETONEIRA. AF_12/2021</t>
  </si>
  <si>
    <t xml:space="preserve"> 6.7 </t>
  </si>
  <si>
    <t xml:space="preserve"> 93202 </t>
  </si>
  <si>
    <t>FIXAÇÃO (ENCUNHAMENTO) DE ALVENARIA DE VEDAÇÃO COM TIJOLO MACIÇO. AF_03/2024</t>
  </si>
  <si>
    <t>Vergas, contravergas e fixação de alvenaria</t>
  </si>
  <si>
    <t xml:space="preserve"> 7.1 </t>
  </si>
  <si>
    <t xml:space="preserve"> 101964 </t>
  </si>
  <si>
    <t>LAJE PRÉ-MOLDADA UNIDIRECIONAL, BIAPOIADA, PARA FORRO, ENCHIMENTO EM CERÂMICA, VIGOTA CONVENCIONAL, ALTURA TOTAL DA LAJE (ENCHIMENTO+CAPA) = (8+3). AF_11/2020</t>
  </si>
  <si>
    <t>Lajes Pré-Moldadas</t>
  </si>
  <si>
    <t xml:space="preserve"> 7.2 </t>
  </si>
  <si>
    <t xml:space="preserve"> 3120 </t>
  </si>
  <si>
    <t>ESTRUTURA TRELIÇADA DE COBERTURA, TIPO FINK, COM LIGAÇÕES SOLDADAS, INCLUSOS PERFIS METÁLICOS, CHAPAS METÁLICAS, MÃO DE OBRA E TRANSPORTE COM GUINDASTE - FORNECIMENTO E INSTALAÇÃO. AF_01/2020_PSA</t>
  </si>
  <si>
    <t xml:space="preserve"> 7.3 </t>
  </si>
  <si>
    <t xml:space="preserve"> 94216 </t>
  </si>
  <si>
    <t>TELHAMENTO COM TELHA METÁLICA TERMOACÚSTICA E = 30 MM, COM ATÉ 2 ÁGUAS, INCLUSO IÇAMENTO. AF_07/2019</t>
  </si>
  <si>
    <t>Telhamento para Cobertura</t>
  </si>
  <si>
    <t xml:space="preserve"> 7.4 </t>
  </si>
  <si>
    <t xml:space="preserve"> 101979 </t>
  </si>
  <si>
    <t>CHAPIM (RUFO CAPA) EM AÇO GALVANIZADO, CORTE 33. AF_11/2020</t>
  </si>
  <si>
    <t xml:space="preserve"> 7.5 </t>
  </si>
  <si>
    <t xml:space="preserve"> 94229 </t>
  </si>
  <si>
    <t>CALHA EM CHAPA DE AÇO GALVANIZADO NÚMERO 24, DESENVOLVIMENTO DE 100 CM, INCLUSO TRANSPORTE VERTICAL. AF_07/2019</t>
  </si>
  <si>
    <t xml:space="preserve"> 7.6 </t>
  </si>
  <si>
    <t xml:space="preserve"> 98680 </t>
  </si>
  <si>
    <t>PISO CIMENTADO, TRAÇO 1:5 (CIMENTO E AREIA), ACABAMENTO LISO, ESPESSURA 3,0 CM, PREPARO MECÂNICO DA ARGAMASSA. AF_02/2026</t>
  </si>
  <si>
    <t>Pisos</t>
  </si>
  <si>
    <t xml:space="preserve"> 7.7 </t>
  </si>
  <si>
    <t xml:space="preserve"> 98546 </t>
  </si>
  <si>
    <t>IMPERMEABILIZAÇÃO DE SUPERFÍCIE COM MANTA ASFÁLTICA, UMA CAMADA, INCLUSIVE APLICAÇÃO DE PRIMER ASFÁLTICO, E=4MM. AF_09/2023</t>
  </si>
  <si>
    <t xml:space="preserve"> 7.8 </t>
  </si>
  <si>
    <t xml:space="preserve"> 98563 </t>
  </si>
  <si>
    <t>PROTEÇÃO MECÂNICA DE SUPERFÍCIE HORIZONTAL COM ARGAMASSA DE CIMENTO E AREIA, TRAÇO 1:3, E=2CM. AF_09/2023</t>
  </si>
  <si>
    <t xml:space="preserve"> 7.9 </t>
  </si>
  <si>
    <t xml:space="preserve"> 98558 </t>
  </si>
  <si>
    <t>TRATAMENTO DE RALO OU PONTO EMERGENTE COM ARGAMASSA POLIMÉRICA / MEMBRANA ACRÍLICA REFORÇADO COM TELA DE POLIÉSTER (MAV). AF_09/2023</t>
  </si>
  <si>
    <t>UN</t>
  </si>
  <si>
    <t xml:space="preserve"> 7.10 </t>
  </si>
  <si>
    <t xml:space="preserve"> 94231 </t>
  </si>
  <si>
    <t>RUFO EM CHAPA DE AÇO GALVANIZADO NÚMERO 24, CORTE DE 25 CM, INCLUSO TRANSPORTE VERTICAL. AF_07/2019</t>
  </si>
  <si>
    <t xml:space="preserve"> 7.11 </t>
  </si>
  <si>
    <t xml:space="preserve"> 103314 </t>
  </si>
  <si>
    <t>INSTALAÇÃO DE PERGOLADO DE MADEIRA, EM MAÇARANDUBA, ANGELIM OU EQUIVALENTE DA REGIÃO, FIXADO COM CONCRETO SOBRE PISO DE CONCRETO EXISTENTE. AF_11/2021</t>
  </si>
  <si>
    <t>Mobiliário Urbano</t>
  </si>
  <si>
    <t xml:space="preserve"> 7.12 </t>
  </si>
  <si>
    <t xml:space="preserve"> 92580 </t>
  </si>
  <si>
    <t>TRAMA DE AÇO COMPOSTA POR TERÇAS PARA TELHADOS DE ATÉ 2 ÁGUAS PARA TELHA ONDULADA DE FIBROCIMENTO, METÁLICA, PLÁSTICA OU TERMOACÚSTICA, INCLUSO TRANSPORTE VERTICAL. AF_07/2019</t>
  </si>
  <si>
    <t>Estrutura e Trama para Cobertura</t>
  </si>
  <si>
    <t xml:space="preserve"> 8.1 </t>
  </si>
  <si>
    <t>VERGAS E CONTRAVERGAS</t>
  </si>
  <si>
    <t xml:space="preserve"> 8.1.1 </t>
  </si>
  <si>
    <t xml:space="preserve"> 93187 </t>
  </si>
  <si>
    <t>VERGA MOLDADA IN LOCO EM CONCRETO, ESPESSURA DE *20* CM. AF_03/2024</t>
  </si>
  <si>
    <t xml:space="preserve"> 8.1.2 </t>
  </si>
  <si>
    <t xml:space="preserve"> 93197 </t>
  </si>
  <si>
    <t>CONTRAVERGA MOLDADA IN LOCO EM CONCRETO, ESPESSURA DE *20* CM. AF_03/2024</t>
  </si>
  <si>
    <t xml:space="preserve"> 8.1.3 </t>
  </si>
  <si>
    <t xml:space="preserve"> 94589 </t>
  </si>
  <si>
    <t>CONTRAMARCO DE ALUMÍNIO, FIXAÇÃO COM ARGAMASSA - FORNECIMENTO E INSTALAÇÃO. AF_11/2024</t>
  </si>
  <si>
    <t>Esquadrias - Janelas</t>
  </si>
  <si>
    <t xml:space="preserve"> 8.2 </t>
  </si>
  <si>
    <t>PORTAS EM MADEIRA</t>
  </si>
  <si>
    <t xml:space="preserve"> 8.2.1 </t>
  </si>
  <si>
    <t xml:space="preserve"> 100675 </t>
  </si>
  <si>
    <t>KIT DE PORTA-PRONTA DE MADEIRA EM ACABAMENTO MELAMÍNICO BRANCO, FOLHA LEVE OU MÉDIA, 90X210, EXCLUSIVE FECHADURA, FIXAÇÃO COM PREENCHIMENTO TOTAL DE ESPUMA EXPANSIVA - FORNECIMENTO E INSTALAÇÃO. AF_12/2019</t>
  </si>
  <si>
    <t>Esquadrias - Portas</t>
  </si>
  <si>
    <t xml:space="preserve"> 8.2.2 </t>
  </si>
  <si>
    <t xml:space="preserve"> 363 </t>
  </si>
  <si>
    <t>CHAPA DE ACO GALVANIZADA, E = 0,50 MM4,00 KG/M2), CONTRA IMPACTO - FORNECIMENTO E INSTALACAO</t>
  </si>
  <si>
    <t xml:space="preserve"> 8.2.3 </t>
  </si>
  <si>
    <t xml:space="preserve"> 90831 </t>
  </si>
  <si>
    <t>FECHADURA DE EMBUTIR PARA PORTA DE BANHEIRO, COMPLETA, ACABAMENTO PADRÃO MÉDIO, INCLUSO EXECUÇÃO DE FURO - FORNECIMENTO E INSTALAÇÃO. AF_12/2019</t>
  </si>
  <si>
    <t xml:space="preserve"> 8.2.4 </t>
  </si>
  <si>
    <t xml:space="preserve"> 100874 </t>
  </si>
  <si>
    <t>PUXADOR PARA PCD, FIXADO NA PORTA - FORNECIMENTO E INSTALAÇÃO. AF_01/2020</t>
  </si>
  <si>
    <t>Louças e Metais</t>
  </si>
  <si>
    <t xml:space="preserve"> 8.2.5 </t>
  </si>
  <si>
    <t xml:space="preserve"> 90790 </t>
  </si>
  <si>
    <t>KIT DE PORTA-PRONTA DE MADEIRA EM ACABAMENTO MELAMÍNICO BRANCO, FOLHA LEVE OU MÉDIA, 80X210CM, EXCLUSIVE FECHADURA, FIXAÇÃO COM PREENCHIMENTO PARCIAL DE ESPUMA EXPANSIVA - FORNECIMENTO E INSTALAÇÃO. AF_12/2019</t>
  </si>
  <si>
    <t xml:space="preserve"> 8.2.6 </t>
  </si>
  <si>
    <t xml:space="preserve"> 657 </t>
  </si>
  <si>
    <t>KIT DE PORTA-PRONTA DE MADEIRA EM ACABAMENTO MELAMÍNICO BRANCO DE CORRER, FOLHA LEVE OU MÉDIA, 80X210CM, EXCLUSIVE FECHADURA- FORNECIMENTO E INSTALAÇÃO.</t>
  </si>
  <si>
    <t xml:space="preserve"> 8.2.7 </t>
  </si>
  <si>
    <t xml:space="preserve"> 90830 </t>
  </si>
  <si>
    <t>FECHADURA DE EMBUTIR COM CILINDRO, EXTERNA, COMPLETA, ACABAMENTO PADRÃO MÉDIO, INCLUSO EXECUÇÃO DE FURO - FORNECIMENTO E INSTALAÇÃO. AF_12/2019</t>
  </si>
  <si>
    <t xml:space="preserve"> 8.3 </t>
  </si>
  <si>
    <t>ESQUADRIA DE ALUMINIO E VIDRO</t>
  </si>
  <si>
    <t xml:space="preserve"> 8.3.1 </t>
  </si>
  <si>
    <t xml:space="preserve"> 94573 </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</si>
  <si>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</si>
  <si>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 xml:space="preserve"> 8.3.2 </t>
  </si>
  <si>
    <t xml:space="preserve"> 94570 </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</si>
  <si>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</si>
  <si>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 xml:space="preserve"> 8.3.3 </t>
  </si>
  <si>
    <t xml:space="preserve"> 91341 </t>
  </si>
  <si>
    <t>PORTA EM ALUMÍNIO DE ABRIR TIPO VENEZIANA COM GUARNIÇÃO, FIXAÇÃO COM PARAFUSOS - FORNECIMENTO E INSTALAÇÃO. AF_10/2025</t>
  </si>
  <si>
    <t xml:space="preserve"> 8.3.4 </t>
  </si>
  <si>
    <t xml:space="preserve"> 470 </t>
  </si>
  <si>
    <t>TELA EM POLIETILENO ANTI INSETO NA COR BRANCA 2X2MM FORMADO POR CANTONEIRA ALUMINIO 1X1/8 + BARRA CHATA ALUMINIO 7/8 X 1/8</t>
  </si>
  <si>
    <t xml:space="preserve"> 8.3.5 </t>
  </si>
  <si>
    <t xml:space="preserve"> 471 </t>
  </si>
  <si>
    <t>GUARDA CORPO COM CORRIMÃO DUPLO DE AÇO GALVANIZADO D 1,1M , MONTANTES TUBULARES DE 1.1/4 ESPAÇADOS DE 1.2M, TRAVESSA SUPERIOR DE 1.1/2, GRADIL, FORMADO POR TUBOS HORIZONTAIS DE 1 E VERTICAIS DE /34, FIXADO COMCUMBADOR MECANICO</t>
  </si>
  <si>
    <t xml:space="preserve"> 8.3.6 </t>
  </si>
  <si>
    <t xml:space="preserve"> 468 </t>
  </si>
  <si>
    <t>PORTÃO COM GRADIL NYLOFOR 3D, MALHA 20X5CM, DIM. 5MM 250X103CM, PINTURA BRANCA VERDE E PRETA, BELGO OU SIMILAR , INCLUI POSTES E ACESSÓRIOS</t>
  </si>
  <si>
    <t xml:space="preserve"> 8.3.7 </t>
  </si>
  <si>
    <t xml:space="preserve"> 658 </t>
  </si>
  <si>
    <t>GRADIL NYLOFOR H=1.53 M INCLUSIVE POSTE OU EQUIVALENTE</t>
  </si>
  <si>
    <t xml:space="preserve"> 8.3.8 </t>
  </si>
  <si>
    <t xml:space="preserve"> 659 </t>
  </si>
  <si>
    <t>PORTA DE CORRER COM JANELA FIXA ( 3,0m x 2,50m) - P1</t>
  </si>
  <si>
    <t xml:space="preserve"> 8.3.9 </t>
  </si>
  <si>
    <t xml:space="preserve"> 660 </t>
  </si>
  <si>
    <t>PORTA DE ABRI COM JANELA FIXA ( 1,25m x 2,50m) - P1A</t>
  </si>
  <si>
    <t xml:space="preserve"> 8.3.10 </t>
  </si>
  <si>
    <t xml:space="preserve"> 927 </t>
  </si>
  <si>
    <t>GRADIL NYLOFOR H=2.43 M INCLUSIVE POSTE OU EQUIVALENTE</t>
  </si>
  <si>
    <t xml:space="preserve"> 8.3.11 </t>
  </si>
  <si>
    <t xml:space="preserve"> 928 </t>
  </si>
  <si>
    <t>PORTÃO COM GRADIL NYLOFOR 3D, MALHA 20X5CM, DIM. 5MM 150X103CM, PINTURA BRANCA VERDE E PRETA, BELGO OU SIMILAR , INCLUI POSTES E ACESSÓRIOS</t>
  </si>
  <si>
    <t xml:space="preserve"> 8.3.12 </t>
  </si>
  <si>
    <t xml:space="preserve"> 955 </t>
  </si>
  <si>
    <t>PORTA DE CORRER DE 04 FOLHAS EM VIDRO (DUAS FIXAS E DUAS MÓVEIS) PF-6 C/ FERRAGENS</t>
  </si>
  <si>
    <t xml:space="preserve"> 9.1 </t>
  </si>
  <si>
    <t>PAREDES</t>
  </si>
  <si>
    <t xml:space="preserve"> 9.1.1 </t>
  </si>
  <si>
    <t xml:space="preserve"> 87879 </t>
  </si>
  <si>
    <t>CHAPISCO APLICADO EM ALVENARIAS E ESTRUTURAS DE CONCRETO INTERNAS, COM COLHER DE PEDREIRO. ARGAMASSA TRAÇO 1:3 COM PREPARO EM BETONEIRA 400L. AF_10/2022</t>
  </si>
  <si>
    <t>Chapisco</t>
  </si>
  <si>
    <t xml:space="preserve"> 9.1.2 </t>
  </si>
  <si>
    <t xml:space="preserve"> 87529 </t>
  </si>
  <si>
    <t>MASSA ÚNICA, EM ARGAMASSA TRAÇO 1:2:8, PREPARO MECÂNICO, APLICADA MANUALMENTE EM PAREDES INTERNAS DE AMBIENTES COM ÁREA ENTRE 5M² E 10M², E = 17,5MM, COM TALISCAS. AF_03/2024</t>
  </si>
  <si>
    <t>Massa Única Interna</t>
  </si>
  <si>
    <t xml:space="preserve"> 9.1.3 </t>
  </si>
  <si>
    <t xml:space="preserve"> 87535 </t>
  </si>
  <si>
    <t>EMBOÇO, EM ARGAMASSA TRAÇO 1:2:8, PREPARO MECÂNICO, APLICADO MANUALMENTE EM PAREDES INTERNAS DE AMBIENTES COM ÁREA MAIOR QUE 10M², E = 17,5MM, COM TALISCAS. AF_03/2024</t>
  </si>
  <si>
    <t xml:space="preserve"> 9.1.4 </t>
  </si>
  <si>
    <t xml:space="preserve"> 104611 </t>
  </si>
  <si>
    <t>REVESTIMENTO CERÂMICO PARA PAREDES INTERNAS COM PLACAS TIPO ESMALTADA DE DIMENSÕES 60X60 CM APLICADAS NA ALTURA INTEIRA DAS PAREDES. AF_02/2023_PE</t>
  </si>
  <si>
    <t>Revestimentos Cerâmicos Internos</t>
  </si>
  <si>
    <t xml:space="preserve"> 9.1.5 </t>
  </si>
  <si>
    <t xml:space="preserve"> 353 </t>
  </si>
  <si>
    <t>REVESTIMENTO CERÂMICO PARA PAREDE, 10 X 10 CM, NAS CORES AZUL, BEGE, AMARELO E LARANJA, PEI - 4, APLICADO COM ARGAMASSA INDUSTRIALIZADA AC-II, REJUNTADO</t>
  </si>
  <si>
    <t xml:space="preserve"> 9.1.6 </t>
  </si>
  <si>
    <t xml:space="preserve"> 87245 </t>
  </si>
  <si>
    <t>REVESTIMENTO CERÂMICO PARA PAREDES EXTERNAS EM PASTILHAS DE PORCELANA 5 X 5 CM (PLACAS DE 30 X 30 CM), ALINHADAS A PRUMO, APLICADO EM SUPERFÍCIES INTERNAS DE SACADA. AF_02/2023</t>
  </si>
  <si>
    <t>Revestimentos Cerâmicos Externos</t>
  </si>
  <si>
    <t xml:space="preserve"> 9.1.7 </t>
  </si>
  <si>
    <t xml:space="preserve"> 3096 </t>
  </si>
  <si>
    <t>PAINEL EM ACM - ESTRUTURADO (FACHADAS)</t>
  </si>
  <si>
    <t xml:space="preserve"> 9.2 </t>
  </si>
  <si>
    <t>PISO</t>
  </si>
  <si>
    <t xml:space="preserve"> 9.2.1 </t>
  </si>
  <si>
    <t xml:space="preserve"> 97083 </t>
  </si>
  <si>
    <t>COMPACTAÇÃO MECÂNICA DE SOLO PARA EXECUÇÃO DE RADIER, PISO DE CONCRETO OU LAJE SOBRE SOLO, COM COMPACTADOR DE SOLOS A PERCUSSÃO. AF_09/2021</t>
  </si>
  <si>
    <t xml:space="preserve"> 9.2.2 </t>
  </si>
  <si>
    <t xml:space="preserve"> 97087 </t>
  </si>
  <si>
    <t>CAMADA SEPARADORA PARA EXECUÇÃO DE RADIER, PISO DE CONCRETO OU LAJE SOBRE SOLO, EM LONA PLÁSTICA. AF_09/2021</t>
  </si>
  <si>
    <t xml:space="preserve"> 9.2.3 </t>
  </si>
  <si>
    <t xml:space="preserve"> 87690 </t>
  </si>
  <si>
    <t>CONTRAPISO EM ARGAMASSA TRAÇO 1:4 (CIMENTO E AREIA), PREPARO MECÂNICO COM BETONEIRA 400 L, APLICADO EM ÁREAS SECAS SOBRE LAJE, NÃO ADERIDO, ACABAMENTO NÃO REFORÇADO, ESPESSURA 5CM. AF_07/2021</t>
  </si>
  <si>
    <t>Contrapiso</t>
  </si>
  <si>
    <t xml:space="preserve"> 9.2.4 </t>
  </si>
  <si>
    <t xml:space="preserve"> 104162 </t>
  </si>
  <si>
    <t>PISO EM GRANILITE, MARMORITE OU GRANITINA EM AMBIENTES INTERNOS, COM ESPESSURA DE 8 MM, INCLUSO MISTURA EM BETONEIRA, COLOCAÇÃO DAS JUNTAS, APLICAÇÃO DO PISO, 4 POLIMENTOS COM POLITRIZ, ESTUCAMENTO, SELADOR E CERA. AF_06/2022</t>
  </si>
  <si>
    <t xml:space="preserve"> 9.2.5 </t>
  </si>
  <si>
    <t xml:space="preserve"> 357 </t>
  </si>
  <si>
    <t>TELA ESTRUTURANTE POLIÉSTER - FORNECIMENTO E APLICAÇÃO</t>
  </si>
  <si>
    <t xml:space="preserve"> 9.2.6 </t>
  </si>
  <si>
    <t xml:space="preserve"> 98555 </t>
  </si>
  <si>
    <t>IMPERMEABILIZAÇÃO DE SUPERFÍCIE COM ARGAMASSA POLIMÉRICA / MEMBRANA ACRÍLICA, 3 DEMÃOS. AF_09/2023</t>
  </si>
  <si>
    <t xml:space="preserve"> 9.2.7 </t>
  </si>
  <si>
    <t xml:space="preserve"> 87257 </t>
  </si>
  <si>
    <t>REVESTIMENTO CERÂMICO PARA PISO COM PLACAS TIPO ESMALTADA DE DIMENSÕES 60X60 CM APLICADA EM AMBIENTES DE ÁREA MAIOR QUE 10 M2. AF_02/2023_PE</t>
  </si>
  <si>
    <t xml:space="preserve"> 9.2.8 </t>
  </si>
  <si>
    <t xml:space="preserve"> 9.3 </t>
  </si>
  <si>
    <t>TETO</t>
  </si>
  <si>
    <t xml:space="preserve"> 9.3.1 </t>
  </si>
  <si>
    <t xml:space="preserve"> 96114 </t>
  </si>
  <si>
    <t>FORRO EM DRYWALL, PARA AMBIENTES COMERCIAIS, INCLUSIVE ESTRUTURA BIRECIONAL DE FIXAÇÃO. AF_08/2023_PS</t>
  </si>
  <si>
    <t>Forros</t>
  </si>
  <si>
    <t xml:space="preserve"> 9.3.2 </t>
  </si>
  <si>
    <t xml:space="preserve"> 87887 </t>
  </si>
  <si>
    <t>CHAPISCO APLICADO NO TETO OU EM ESTRUTURA, COM DESEMPENADEIRA DENTADA. ARGAMASSA INDUSTRIALIZADA COM PREPARO EM MISTURADOR 300 KG. AF_10/2022</t>
  </si>
  <si>
    <t xml:space="preserve"> 9.3.3 </t>
  </si>
  <si>
    <t xml:space="preserve"> 90408 </t>
  </si>
  <si>
    <t>MASSA ÚNICA, EM ARGAMASSA TRAÇO 1:2:8, PREPARO MECÂNICO, APLICADA MANUALMENTE EM TETO, E = 10MM, COM TALISCAS. AF_03/2024</t>
  </si>
  <si>
    <t xml:space="preserve"> 10.1 </t>
  </si>
  <si>
    <t>PAREDE</t>
  </si>
  <si>
    <t xml:space="preserve"> 10.1.1 </t>
  </si>
  <si>
    <t xml:space="preserve"> 88485 </t>
  </si>
  <si>
    <t>FUNDO SELADOR ACRÍLICO, APLICAÇÃO MANUAL EM PAREDE, UMA DEMÃO. AF_04/2023</t>
  </si>
  <si>
    <t>Pintura Interna</t>
  </si>
  <si>
    <t xml:space="preserve"> 10.1.2 </t>
  </si>
  <si>
    <t xml:space="preserve"> 88497 </t>
  </si>
  <si>
    <t>EMASSAMENTO COM MASSA LÁTEX, APLICAÇÃO EM PAREDE, DUAS DEMÃOS, LIXAMENTO MANUAL. AF_04/2023</t>
  </si>
  <si>
    <t xml:space="preserve"> 10.1.3 </t>
  </si>
  <si>
    <t xml:space="preserve"> 88489 </t>
  </si>
  <si>
    <t>PINTURA LÁTEX ACRÍLICA PREMIUM, APLICAÇÃO MANUAL EM PAREDES, DUAS DEMÃOS. AF_04/2023</t>
  </si>
  <si>
    <t xml:space="preserve"> 10.1.4 </t>
  </si>
  <si>
    <t xml:space="preserve"> 88432 </t>
  </si>
  <si>
    <t>APLICAÇÃO MANUAL DE PINTURA COM TINTA TEXTURIZADA ACRÍLICA EM MOLDURAS DE EPS. AF_03/2024</t>
  </si>
  <si>
    <t>Pintura Externa</t>
  </si>
  <si>
    <t xml:space="preserve"> 10.2 </t>
  </si>
  <si>
    <t xml:space="preserve"> 10.2.1 </t>
  </si>
  <si>
    <t xml:space="preserve"> 88484 </t>
  </si>
  <si>
    <t>FUNDO SELADOR ACRÍLICO, APLICAÇÃO MANUAL EM TETO, UMA DEMÃO. AF_04/2023</t>
  </si>
  <si>
    <t xml:space="preserve"> 10.2.2 </t>
  </si>
  <si>
    <t xml:space="preserve"> 88496 </t>
  </si>
  <si>
    <t>EMASSAMENTO COM MASSA LÁTEX, APLICAÇÃO EM TETO, DUAS DEMÃOS, LIXAMENTO MANUAL. AF_04/2023</t>
  </si>
  <si>
    <t xml:space="preserve"> 10.2.3 </t>
  </si>
  <si>
    <t xml:space="preserve"> 88488 </t>
  </si>
  <si>
    <t>PINTURA LÁTEX ACRÍLICA PREMIUM, APLICAÇÃO MANUAL EM TETO, DUAS DEMÃOS. AF_04/2023</t>
  </si>
  <si>
    <t xml:space="preserve"> 10.2.4 </t>
  </si>
  <si>
    <t xml:space="preserve"> 100740 </t>
  </si>
  <si>
    <t>PINTURA COM TINTA ALQUÍDICA DE ACABAMENTO (ESMALTE SINTÉTICO ACETINADO) APLICADA A ROLO OU PINCEL SOBRE PERFIL METÁLICO EXECUTADO EM FÁBRICA (POR DEMÃO). AF_01/2020</t>
  </si>
  <si>
    <t>Pintura em Superfícies Metálicas</t>
  </si>
  <si>
    <t xml:space="preserve"> 10.3 </t>
  </si>
  <si>
    <t xml:space="preserve"> 10.3.1 </t>
  </si>
  <si>
    <t xml:space="preserve"> 102494 </t>
  </si>
  <si>
    <t>PINTURA DE PISO COM TINTA EPÓXI, APLICAÇÃO MANUAL, 2 DEMÃOS, INCLUSO PRIMER EPÓXI. AF_05/2021</t>
  </si>
  <si>
    <t>Pintura para Pisos e para Sinalização Horizontal e Vertical</t>
  </si>
  <si>
    <t xml:space="preserve"> 10.3.2 </t>
  </si>
  <si>
    <t xml:space="preserve"> 102498 </t>
  </si>
  <si>
    <t>PINTURA DE MEIO-FIO COM TINTA BRANCA A BASE DE CAL (CAIAÇÃO). AF_05/2021</t>
  </si>
  <si>
    <t xml:space="preserve"> 11.1 </t>
  </si>
  <si>
    <t>AGUA FRIA</t>
  </si>
  <si>
    <t xml:space="preserve"> 11.1.1 </t>
  </si>
  <si>
    <t xml:space="preserve"> 89357 </t>
  </si>
  <si>
    <t>TUBO, PVC, SOLDÁVEL, DE 32MM, INSTALADO EM RAMAL OU SUB-RAMAL DE ÁGUA - FORNECIMENTO E INSTALAÇÃO. AF_06/2022</t>
  </si>
  <si>
    <t>Instalações Prediais de Água Fria em PVC</t>
  </si>
  <si>
    <t xml:space="preserve"> 11.1.2 </t>
  </si>
  <si>
    <t xml:space="preserve"> 94652 </t>
  </si>
  <si>
    <t>TUBO, PVC, SOLDÁVEL, DE 60MM, INSTALADO EM RESERVAÇÃO PREDIAL DE ÁGUA - FORNECIMENTO E INSTALAÇÃO. AF_04/2024</t>
  </si>
  <si>
    <t>Instalações Hidráulicas - Reservação e Bombas de Recalque</t>
  </si>
  <si>
    <t xml:space="preserve"> 11.1.3 </t>
  </si>
  <si>
    <t xml:space="preserve"> 89356 </t>
  </si>
  <si>
    <t>TUBO, PVC, SOLDÁVEL, DE 25MM, INSTALADO EM RAMAL OU SUB-RAMAL DE ÁGUA - FORNECIMENTO E INSTALAÇÃO. AF_06/2022</t>
  </si>
  <si>
    <t xml:space="preserve"> 11.1.4 </t>
  </si>
  <si>
    <t xml:space="preserve"> 103978 </t>
  </si>
  <si>
    <t>TUBO, PVC, SOLDÁVEL, DE 40MM, INSTALADO EM RAMAL DE DISTRIBUIÇÃO DE ÁGUA - FORNECIMENTO E INSTALAÇÃO. AF_06/2022</t>
  </si>
  <si>
    <t xml:space="preserve"> 11.1.5 </t>
  </si>
  <si>
    <t xml:space="preserve"> 94703 </t>
  </si>
  <si>
    <t>ADAPTADOR COM FLANGE E ANEL DE VEDAÇÃO, PVC, SOLDÁVEL, DN 25 MM X 3/4", INSTALADO EM RESERVAÇÃO PREDIAL DE ÁGUA - FORNECIMENTO E INSTALAÇÃO. AF_04/2024</t>
  </si>
  <si>
    <t xml:space="preserve"> 11.1.6 </t>
  </si>
  <si>
    <t xml:space="preserve"> 94704 </t>
  </si>
  <si>
    <t>ADAPTADOR COM FLANGE E ANEL DE VEDAÇÃO, PVC, SOLDÁVEL, DN 32 MM X 1", INSTALADO EM RESERVAÇÃO PREDIAL DE ÁGUA - FORNECIMENTO E INSTALAÇÃO. AF_04/2024</t>
  </si>
  <si>
    <t xml:space="preserve"> 11.1.7 </t>
  </si>
  <si>
    <t xml:space="preserve"> 94707 </t>
  </si>
  <si>
    <t>ADAPTADOR COM FLANGE E ANEL DE VEDAÇÃO, PVC, SOLDÁVEL, DN 60 MM X 2", INSTALADO EM RESERVAÇÃO PREDIAL DE ÁGUA - FORNECIMENTO E INSTALAÇÃO. AF_04/2024</t>
  </si>
  <si>
    <t xml:space="preserve"> 11.1.8 </t>
  </si>
  <si>
    <t xml:space="preserve"> 94705 </t>
  </si>
  <si>
    <t>ADAPTADOR COM FLANGE E ANEL DE VEDAÇÃO, PVC, SOLDÁVEL, DN 40 MM X 1 1/4", INSTALADO EM RESERVAÇÃO PREDIAL DE ÁGUA - FORNECIMENTO E INSTALAÇÃO. AF_04/2024</t>
  </si>
  <si>
    <t xml:space="preserve"> 11.1.9 </t>
  </si>
  <si>
    <t xml:space="preserve"> 94658 </t>
  </si>
  <si>
    <t>ADAPTADOR CURTO COM BOLSA E ROSCA PARA REGISTRO, PVC, SOLDÁVEL, DN 32 MM X 1", INSTALADO EM RESERVAÇÃO PREDIAL DE ÁGUA - FORNECIMENTO E INSTALAÇÃO. AF_04/2024</t>
  </si>
  <si>
    <t xml:space="preserve"> 11.1.10 </t>
  </si>
  <si>
    <t xml:space="preserve"> 94664 </t>
  </si>
  <si>
    <t>ADAPTADOR CURTO COM BOLSA E ROSCA PARA REGISTRO, PVC, SOLDÁVEL, DN 60 MM X 2", INSTALADO EM RESERVAÇÃO PREDIAL DE ÁGUA - FORNECIMENTO E INSTALAÇÃO. AF_04/2024</t>
  </si>
  <si>
    <t xml:space="preserve"> 11.1.11 </t>
  </si>
  <si>
    <t xml:space="preserve"> 94656 </t>
  </si>
  <si>
    <t>ADAPTADOR CURTO COM BOLSA E ROSCA PARA REGISTRO, PVC, SOLDÁVEL, DN 25 MM X 3/4", INSTALADO EM RESERVAÇÃO PREDIAL DE ÁGUA - FORNECIMENTO E INSTALAÇÃO. AF_04/2024</t>
  </si>
  <si>
    <t xml:space="preserve"> 11.1.12 </t>
  </si>
  <si>
    <t xml:space="preserve"> 103953 </t>
  </si>
  <si>
    <t>BUCHA DE REDUÇÃO, CURTA, PVC, SOLDÁVEL, DN 32 X 25 MM, INSTALADO EM RAMAL DE DISTRIBUIÇÃO DE ÁGUA - FORNECIMENTO E INSTALAÇÃO. AF_06/2022</t>
  </si>
  <si>
    <t xml:space="preserve"> 11.1.13 </t>
  </si>
  <si>
    <t xml:space="preserve"> 105233 </t>
  </si>
  <si>
    <t>BUCHA DE REDUÇÃO PVC, SOLDÁVEL, LONGA, DN 40 X 25 MM, INSTALADO EM RESERVAÇÃO PREDIAL DE ÁGUA - FORNECIMENTO E INSTALAÇÃO. AF_04/2024</t>
  </si>
  <si>
    <t xml:space="preserve"> 11.1.14 </t>
  </si>
  <si>
    <t xml:space="preserve"> 103968 </t>
  </si>
  <si>
    <t>BUCHA DE REDUÇÃO, LONGA, PVC, SOLDÁVEL, DN 60 X 25 MM, INSTALADO EM PRUMADA DE ÁGUA - FORNECIMENTO E INSTALAÇÃO. AF_06/2022</t>
  </si>
  <si>
    <t xml:space="preserve"> 11.1.15 </t>
  </si>
  <si>
    <t xml:space="preserve"> 94673 </t>
  </si>
  <si>
    <t>CURVA 90 GRAUS, PVC, SOLDÁVEL, DN 25 MM, INSTALADO EM RESERVAÇÃO PREDIAL DE ÁGUA - FORNECIMENTO E INSTALAÇÃO. AF_04/2024</t>
  </si>
  <si>
    <t xml:space="preserve"> 11.1.16 </t>
  </si>
  <si>
    <t xml:space="preserve"> 89507 </t>
  </si>
  <si>
    <t>CURVA 90 GRAUS, PVC, SOLDÁVEL, DN 60MM, INSTALADO EM PRUMADA DE ÁGUA - FORNECIMENTO E INSTALAÇÃO. AF_06/2022</t>
  </si>
  <si>
    <t xml:space="preserve"> 11.1.17 </t>
  </si>
  <si>
    <t xml:space="preserve"> 94675 </t>
  </si>
  <si>
    <t>CURVA 90 GRAUS, PVC, SOLDÁVEL, DN 32 MM, INSTALADO EM RESERVAÇÃO PREDIAL DE ÁGUA - FORNECIMENTO E INSTALAÇÃO. AF_04/2024</t>
  </si>
  <si>
    <t xml:space="preserve"> 11.1.18 </t>
  </si>
  <si>
    <t xml:space="preserve"> 94677 </t>
  </si>
  <si>
    <t>CURVA 90 GRAUS, PVC, SOLDÁVEL, DN 40 MM, INSTALADO EM RESERVAÇÃO PREDIAL DE ÁGUA - FORNECIMENTO E INSTALAÇÃO. AF_04/2024</t>
  </si>
  <si>
    <t xml:space="preserve"> 11.1.19 </t>
  </si>
  <si>
    <t xml:space="preserve"> 90373 </t>
  </si>
  <si>
    <t>JOELHO 90 GRAUS COM BUCHA DE LATÃO, PVC, SOLDÁVEL, DN 25MM, X 1/2 INSTALADO EM RAMAL OU SUB-RAMAL DE ÁGUA - FORNECIMENTO E INSTALAÇÃO. AF_06/2022</t>
  </si>
  <si>
    <t xml:space="preserve"> 11.1.20 </t>
  </si>
  <si>
    <t xml:space="preserve"> 94674 </t>
  </si>
  <si>
    <t>JOELHO 90 GRAUS, PVC, SOLDÁVEL, DN 32 MM INSTALADO EM RESERVAÇÃO PREDIAL DE ÁGUA - FORNECIMENTO E INSTALAÇÃO. AF_04/2024</t>
  </si>
  <si>
    <t xml:space="preserve"> 11.1.21 </t>
  </si>
  <si>
    <t xml:space="preserve"> 94680 </t>
  </si>
  <si>
    <t>JOELHO 90 GRAUS, PVC, SOLDÁVEL, DN 60 MM INSTALADO EM RESERVAÇÃO PREDIAL DE ÁGUA - FORNECIMENTO E INSTALAÇÃO. AF_04/2024</t>
  </si>
  <si>
    <t xml:space="preserve"> 11.1.22 </t>
  </si>
  <si>
    <t xml:space="preserve"> 89408 </t>
  </si>
  <si>
    <t>JOELHO 90 GRAUS, PVC, SOLDÁVEL, DN 25MM, INSTALADO EM RAMAL DE DISTRIBUIÇÃO DE ÁGUA - FORNECIMENTO E INSTALAÇÃO. AF_06/2022</t>
  </si>
  <si>
    <t xml:space="preserve"> 11.1.23 </t>
  </si>
  <si>
    <t xml:space="preserve"> 103956 </t>
  </si>
  <si>
    <t>JOELHO DE REDUÇÃO, 90 GRAUS, PVC, SOLDÁVEL, DN 32 MM X 25 MM, INSTALADO EM RAMAL DE DISTRIBUIÇÃO DE ÁGUA - FORNECIMENTO E INSTALAÇÃO. AF_06/2022</t>
  </si>
  <si>
    <t xml:space="preserve"> 11.1.24 </t>
  </si>
  <si>
    <t xml:space="preserve"> 89381 </t>
  </si>
  <si>
    <t>LUVA COM BUCHA DE LATÃO, PVC, SOLDÁVEL, DN 25MM X 3/4, INSTALADO EM RAMAL OU SUB-RAMAL DE ÁGUA - FORNECIMENTO E INSTALAÇÃO. AF_06/2022</t>
  </si>
  <si>
    <t xml:space="preserve"> 11.1.25 </t>
  </si>
  <si>
    <t xml:space="preserve"> 89385 </t>
  </si>
  <si>
    <t>LUVA SOLDÁVEL E COM ROSCA, PVC, SOLDÁVEL, DN 25MM X 3/4, INSTALADO EM RAMAL OU SUB-RAMAL DE ÁGUA - FORNECIMENTO E INSTALAÇÃO. AF_06/2022</t>
  </si>
  <si>
    <t xml:space="preserve"> 11.1.26 </t>
  </si>
  <si>
    <t xml:space="preserve"> 89434 </t>
  </si>
  <si>
    <t>LUVA SOLDÁVEL E COM ROSCA, PVC, SOLDÁVEL, DN 32MM X 1, INSTALADO EM RAMAL DE DISTRIBUIÇÃO DE ÁGUA - FORNECIMENTO E INSTALAÇÃO. AF_06/2022</t>
  </si>
  <si>
    <t xml:space="preserve"> 11.1.27 </t>
  </si>
  <si>
    <t xml:space="preserve"> 89564 </t>
  </si>
  <si>
    <t>LUVA COM ROSCA, PVC, SOLDÁVEL, DN 40MM X 1.1/4, INSTALADO EM PRUMADA DE ÁGUA - FORNECIMENTO E INSTALAÇÃO. AF_06/2022</t>
  </si>
  <si>
    <t xml:space="preserve"> 11.1.28 </t>
  </si>
  <si>
    <t xml:space="preserve"> 89528 </t>
  </si>
  <si>
    <t>LUVA, PVC, SOLDÁVEL, DN 25MM, INSTALADO EM PRUMADA DE ÁGUA - FORNECIMENTO E INSTALAÇÃO. AF_06/2022</t>
  </si>
  <si>
    <t xml:space="preserve"> 11.1.29 </t>
  </si>
  <si>
    <t xml:space="preserve"> 89597 </t>
  </si>
  <si>
    <t>LUVA, PVC, SOLDÁVEL, DN 60MM, INSTALADO EM PRUMADA DE ÁGUA - FORNECIMENTO E INSTALAÇÃO. AF_06/2022</t>
  </si>
  <si>
    <t xml:space="preserve"> 11.1.30 </t>
  </si>
  <si>
    <t xml:space="preserve"> 89541 </t>
  </si>
  <si>
    <t>LUVA, PVC, SOLDÁVEL, DN 32MM, INSTALADO EM PRUMADA DE ÁGUA - FORNECIMENTO E INSTALAÇÃO. AF_06/2022</t>
  </si>
  <si>
    <t xml:space="preserve"> 11.1.31 </t>
  </si>
  <si>
    <t xml:space="preserve"> 94661 </t>
  </si>
  <si>
    <t>LUVA, PVC, SOLDÁVEL, DN 40 MM, INSTALADO EM RESERVAÇÃO PREDIAL DE ÁGUA - FORNECIMENTO E INSTALAÇÃO. AF_04/2024</t>
  </si>
  <si>
    <t xml:space="preserve"> 11.1.32 </t>
  </si>
  <si>
    <t xml:space="preserve"> 89396 </t>
  </si>
  <si>
    <t>TÊ COM BUCHA DE LATÃO NA BOLSA CENTRAL, PVC, SOLDÁVEL, DN 25MM X 1/2, INSTALADO EM RAMAL OU SUB-RAMAL DE ÁGUA - FORNECIMENTO E INSTALAÇÃO. AF_06/2022</t>
  </si>
  <si>
    <t xml:space="preserve"> 11.1.33 </t>
  </si>
  <si>
    <t xml:space="preserve"> 89622 </t>
  </si>
  <si>
    <t>TÊ DE REDUÇÃO, PVC, SOLDÁVEL, DN 32MM X 25MM, INSTALADO EM PRUMADA DE ÁGUA - FORNECIMENTO E INSTALAÇÃO. AF_06/2022</t>
  </si>
  <si>
    <t xml:space="preserve"> 11.1.34 </t>
  </si>
  <si>
    <t xml:space="preserve"> 89443 </t>
  </si>
  <si>
    <t>TE, PVC, SOLDÁVEL, DN 32MM, INSTALADO EM RAMAL DE DISTRIBUIÇÃO DE ÁGUA - FORNECIMENTO E INSTALAÇÃO. AF_06/2022</t>
  </si>
  <si>
    <t xml:space="preserve"> 11.1.35 </t>
  </si>
  <si>
    <t xml:space="preserve"> 89628 </t>
  </si>
  <si>
    <t>TE, PVC, SOLDÁVEL, DN 60MM, INSTALADO EM PRUMADA DE ÁGUA - FORNECIMENTO E INSTALAÇÃO. AF_06/2022</t>
  </si>
  <si>
    <t xml:space="preserve"> 11.1.36 </t>
  </si>
  <si>
    <t xml:space="preserve"> 89395 </t>
  </si>
  <si>
    <t>TE, PVC, SOLDÁVEL, DN 25MM, INSTALADO EM RAMAL OU SUB-RAMAL DE ÁGUA - FORNECIMENTO E INSTALAÇÃO. AF_06/2022</t>
  </si>
  <si>
    <t xml:space="preserve"> 11.1.37 </t>
  </si>
  <si>
    <t xml:space="preserve"> 89623 </t>
  </si>
  <si>
    <t>TE, PVC, SOLDÁVEL, DN 40MM, INSTALADO EM PRUMADA DE ÁGUA - FORNECIMENTO E INSTALAÇÃO. AF_06/2022</t>
  </si>
  <si>
    <t xml:space="preserve"> 11.1.38 </t>
  </si>
  <si>
    <t xml:space="preserve"> 89382 </t>
  </si>
  <si>
    <t>UNIÃO, PVC, SOLDÁVEL, DN 25MM, INSTALADO EM RAMAL OU SUB-RAMAL DE ÁGUA - FORNECIMENTO E INSTALAÇÃO. AF_06/2022</t>
  </si>
  <si>
    <t xml:space="preserve"> 11.1.39 </t>
  </si>
  <si>
    <t xml:space="preserve"> 89609 </t>
  </si>
  <si>
    <t>UNIÃO, PVC, SOLDÁVEL, DN 60MM, INSTALADO EM PRUMADA DE ÁGUA - FORNECIMENTO E INSTALAÇÃO. AF_06/2022</t>
  </si>
  <si>
    <t xml:space="preserve"> 11.1.40 </t>
  </si>
  <si>
    <t xml:space="preserve"> 89390 </t>
  </si>
  <si>
    <t>UNIÃO, PVC, SOLDÁVEL, DN 32MM, INSTALADO EM RAMAL OU SUB-RAMAL DE ÁGUA - FORNECIMENTO E INSTALAÇÃO. AF_06/2022</t>
  </si>
  <si>
    <t xml:space="preserve"> 11.1.41 </t>
  </si>
  <si>
    <t xml:space="preserve"> 89568 </t>
  </si>
  <si>
    <t>UNIÃO, PVC, SOLDÁVEL, DN 40MM, INSTALADO EM PRUMADA DE ÁGUA - FORNECIMENTO E INSTALAÇÃO. AF_06/2022</t>
  </si>
  <si>
    <t xml:space="preserve"> 11.1.42 </t>
  </si>
  <si>
    <t xml:space="preserve"> 95675 </t>
  </si>
  <si>
    <t>HIDRÔMETRO DN 3/4", 5,0 M3/H - FORNECIMENTO E INSTALAÇÃO. AF_03/2024</t>
  </si>
  <si>
    <t>Sistemas de Medição</t>
  </si>
  <si>
    <t xml:space="preserve"> 11.1.43 </t>
  </si>
  <si>
    <t xml:space="preserve"> 89987 </t>
  </si>
  <si>
    <t>REGISTRO DE GAVETA BRUTO, LATÃO, ROSCÁVEL, 3/4", COM ACABAMENTO E CANOPLA CROMADOS - FORNECIMENTO E INSTALAÇÃO. AF_08/2021</t>
  </si>
  <si>
    <t>Válvulas e Registros para Sistemas Prediais</t>
  </si>
  <si>
    <t xml:space="preserve"> 11.1.44 </t>
  </si>
  <si>
    <t xml:space="preserve"> 89353 </t>
  </si>
  <si>
    <t>REGISTRO DE GAVETA BRUTO, LATÃO, ROSCÁVEL, 3/4" - FORNECIMENTO E INSTALAÇÃO. AF_08/2021</t>
  </si>
  <si>
    <t xml:space="preserve"> 11.1.45 </t>
  </si>
  <si>
    <t xml:space="preserve"> 89351 </t>
  </si>
  <si>
    <t>REGISTRO DE PRESSÃO BRUTO, LATÃO, ROSCÁVEL, 3/4'' - FORNECIMENTO E INSTALAÇÃO. AF_08/2021</t>
  </si>
  <si>
    <t xml:space="preserve"> 11.1.46 </t>
  </si>
  <si>
    <t xml:space="preserve"> 90371 </t>
  </si>
  <si>
    <t>REGISTRO DE ESFERA, PVC, ROSCÁVEL, COM VOLANTE, 3/4" - FORNECIMENTO E INSTALAÇÃO. AF_08/2021</t>
  </si>
  <si>
    <t xml:space="preserve"> 11.1.47 </t>
  </si>
  <si>
    <t xml:space="preserve"> 103037 </t>
  </si>
  <si>
    <t>REGISTRO DE ESFERA, PVC, ROSCÁVEL, COM VOLANTE, 1" - FORNECIMENTO E INSTALAÇÃO. AF_08/2021</t>
  </si>
  <si>
    <t xml:space="preserve"> 11.1.48 </t>
  </si>
  <si>
    <t xml:space="preserve"> 103038 </t>
  </si>
  <si>
    <t>REGISTRO DE ESFERA, PVC, ROSCÁVEL, COM VOLANTE, 1 1/4" - FORNECIMENTO E INSTALAÇÃO. AF_08/2021</t>
  </si>
  <si>
    <t xml:space="preserve"> 11.1.49 </t>
  </si>
  <si>
    <t xml:space="preserve"> 103040 </t>
  </si>
  <si>
    <t>REGISTRO DE ESFERA, PVC, ROSCÁVEL, COM VOLANTE, 2" - FORNECIMENTO E INSTALAÇÃO. AF_08/2021</t>
  </si>
  <si>
    <t xml:space="preserve"> 11.1.50 </t>
  </si>
  <si>
    <t xml:space="preserve"> 103011 </t>
  </si>
  <si>
    <t>VÁLVULA DE RETENÇÃO, DE BRONZE, PÉ COM CRIVOS, ROSCÁVEL, 1" - FORNECIMENTO E INSTALAÇÃO. AF_08/2021</t>
  </si>
  <si>
    <t xml:space="preserve"> 11.1.51 </t>
  </si>
  <si>
    <t xml:space="preserve"> 103012 </t>
  </si>
  <si>
    <t>VÁLVULA DE RETENÇÃO, DE BRONZE, PÉ COM CRIVOS, ROSCÁVEL, 1 1/4" - FORNECIMENTO E INSTALAÇÃO. AF_08/2021</t>
  </si>
  <si>
    <t xml:space="preserve"> 11.1.52 </t>
  </si>
  <si>
    <t xml:space="preserve"> 4555 </t>
  </si>
  <si>
    <t>PLUG COM ROSCA 1"</t>
  </si>
  <si>
    <t xml:space="preserve"> 11.1.53 </t>
  </si>
  <si>
    <t xml:space="preserve"> 4973 </t>
  </si>
  <si>
    <t>PLUG COM ROSCA 1 1/4"</t>
  </si>
  <si>
    <t xml:space="preserve"> 11.1.54 </t>
  </si>
  <si>
    <t xml:space="preserve"> 97898 </t>
  </si>
  <si>
    <t>CAIXA ENTERRADA HIDRÁULICA RETANGULAR, EM CONCRETO PRÉ-MOLDADO, DIMENSÕES INTERNAS: 0,8X0,8X0,5 M. AF_12/2020</t>
  </si>
  <si>
    <t>Caixas Enterradas</t>
  </si>
  <si>
    <t xml:space="preserve"> 11.1.55 </t>
  </si>
  <si>
    <t xml:space="preserve"> 102617 </t>
  </si>
  <si>
    <t>CAIXA D´ÁGUA EM POLIÉSTER REFORÇADO COM FIBRA DE VIDRO, 5000 LITROS - FORNECIMENTO E INSTALAÇÃO. AF_06/2021</t>
  </si>
  <si>
    <t>Caixas de Água para Edificações</t>
  </si>
  <si>
    <t xml:space="preserve"> 11.2 </t>
  </si>
  <si>
    <t>ESGOTO</t>
  </si>
  <si>
    <t xml:space="preserve"> 11.2.1 </t>
  </si>
  <si>
    <t xml:space="preserve"> 3815 </t>
  </si>
  <si>
    <t>Adaptador para Saída de Vaso Sanitário 100mm, Esgoto Série Normal</t>
  </si>
  <si>
    <t xml:space="preserve"> 11.2.2 </t>
  </si>
  <si>
    <t xml:space="preserve"> 89748 </t>
  </si>
  <si>
    <t>CURVA CURTA 90 GRAUS, PVC, SERIE NORMAL, ESGOTO PREDIAL, DN 100 MM, JUNTA ELÁSTICA, FORNECIDO E INSTALADO EM RAMAL DE DESCARGA OU RAMAL DE ESGOTO SANITÁRIO. AF_08/2022</t>
  </si>
  <si>
    <t>Instalações Prediais de Esgoto - Tubos e Conexões</t>
  </si>
  <si>
    <t xml:space="preserve"> 11.2.3 </t>
  </si>
  <si>
    <t xml:space="preserve"> 89726 </t>
  </si>
  <si>
    <t>JOELHO 45 GRAUS, PVC, SERIE NORMAL, ESGOTO PREDIAL, DN 40 MM, JUNTA SOLDÁVEL, FORNECIDO E INSTALADO EM RAMAL DE DESCARGA OU RAMAL DE ESGOTO SANITÁRIO. AF_08/2022</t>
  </si>
  <si>
    <t xml:space="preserve"> 11.2.4 </t>
  </si>
  <si>
    <t xml:space="preserve"> 89516 </t>
  </si>
  <si>
    <t>JOELHO 45 GRAUS, PVC, SERIE R, ÁGUA PLUVIAL, DN 40 MM, JUNTA SOLDÁVEL, FORNECIDO E INSTALADO EM RAMAL DE ENCAMINHAMENTO. AF_06/2022</t>
  </si>
  <si>
    <t>Instalações Prediais de Águas Pluviais - Tubos, Conexões, Caixas e Ralos</t>
  </si>
  <si>
    <t xml:space="preserve"> 11.2.5 </t>
  </si>
  <si>
    <t xml:space="preserve"> 89732 </t>
  </si>
  <si>
    <t>JOELHO 45 GRAUS, PVC, SERIE NORMAL, ESGOTO PREDIAL, DN 50 MM, JUNTA ELÁSTICA, FORNECIDO E INSTALADO EM RAMAL DE DESCARGA OU RAMAL DE ESGOTO SANITÁRIO. AF_08/2022</t>
  </si>
  <si>
    <t xml:space="preserve"> 11.2.6 </t>
  </si>
  <si>
    <t xml:space="preserve"> 89739 </t>
  </si>
  <si>
    <t>JOELHO 45 GRAUS, PVC, SERIE NORMAL, ESGOTO PREDIAL, DN 75 MM, JUNTA ELÁSTICA, FORNECIDO E INSTALADO EM RAMAL DE DESCARGA OU RAMAL DE ESGOTO SANITÁRIO. AF_08/2022</t>
  </si>
  <si>
    <t xml:space="preserve"> 11.2.7 </t>
  </si>
  <si>
    <t xml:space="preserve"> 89746 </t>
  </si>
  <si>
    <t>JOELHO 45 GRAUS, PVC, SERIE NORMAL, ESGOTO PREDIAL, DN 100 MM, JUNTA ELÁSTICA, FORNECIDO E INSTALADO EM RAMAL DE DESCARGA OU RAMAL DE ESGOTO SANITÁRIO. AF_08/2022</t>
  </si>
  <si>
    <t xml:space="preserve"> 11.2.8 </t>
  </si>
  <si>
    <t xml:space="preserve"> 89363 </t>
  </si>
  <si>
    <t>JOELHO 45 GRAUS, PVC, SOLDÁVEL, DN 25MM, INSTALADO EM RAMAL OU SUB-RAMAL DE ÁGUA - FORNECIMENTO E INSTALAÇÃO. AF_06/2022</t>
  </si>
  <si>
    <t xml:space="preserve"> 11.2.9 </t>
  </si>
  <si>
    <t xml:space="preserve"> 89368 </t>
  </si>
  <si>
    <t>JOELHO 45 GRAUS, PVC, SOLDÁVEL, DN 32MM, INSTALADO EM RAMAL OU SUB-RAMAL DE ÁGUA - FORNECIMENTO E INSTALAÇÃO. AF_06/2022</t>
  </si>
  <si>
    <t xml:space="preserve"> 11.2.10 </t>
  </si>
  <si>
    <t xml:space="preserve"> 89724 </t>
  </si>
  <si>
    <t>JOELHO 90 GRAUS, PVC, SERIE NORMAL, ESGOTO PREDIAL, DN 40 MM, JUNTA SOLDÁVEL, FORNECIDO E INSTALADO EM RAMAL DE DESCARGA OU RAMAL DE ESGOTO SANITÁRIO. AF_08/2022</t>
  </si>
  <si>
    <t xml:space="preserve"> 11.2.11 </t>
  </si>
  <si>
    <t xml:space="preserve"> 89731 </t>
  </si>
  <si>
    <t>JOELHO 90 GRAUS, PVC, SERIE NORMAL, ESGOTO PREDIAL, DN 50 MM, JUNTA ELÁSTICA, FORNECIDO E INSTALADO EM RAMAL DE DESCARGA OU RAMAL DE ESGOTO SANITÁRIO. AF_08/2022</t>
  </si>
  <si>
    <t xml:space="preserve"> 11.2.12 </t>
  </si>
  <si>
    <t xml:space="preserve"> 89737 </t>
  </si>
  <si>
    <t>JOELHO 90 GRAUS, PVC, SERIE NORMAL, ESGOTO PREDIAL, DN 75 MM, JUNTA ELÁSTICA, FORNECIDO E INSTALADO EM RAMAL DE DESCARGA OU RAMAL DE ESGOTO SANITÁRIO. AF_08/2022</t>
  </si>
  <si>
    <t xml:space="preserve"> 11.2.13 </t>
  </si>
  <si>
    <t xml:space="preserve"> 11.2.14 </t>
  </si>
  <si>
    <t xml:space="preserve"> 11.2.15 </t>
  </si>
  <si>
    <t xml:space="preserve"> 89413 </t>
  </si>
  <si>
    <t>JOELHO 90 GRAUS, PVC, SOLDÁVEL, DN 32MM, INSTALADO EM RAMAL DE DISTRIBUIÇÃO DE ÁGUA - FORNECIMENTO E INSTALAÇÃO. AF_06/2022</t>
  </si>
  <si>
    <t xml:space="preserve"> 11.2.16 </t>
  </si>
  <si>
    <t xml:space="preserve"> 89783 </t>
  </si>
  <si>
    <t>JUNÇÃO SIMPLES, PVC, SERIE NORMAL, ESGOTO PREDIAL, DN 40 MM, JUNTA SOLDÁVEL, FORNECIDO E INSTALADO EM RAMAL DE DESCARGA OU RAMAL DE ESGOTO SANITÁRIO. AF_08/2022</t>
  </si>
  <si>
    <t xml:space="preserve"> 11.2.17 </t>
  </si>
  <si>
    <t xml:space="preserve"> 89785 </t>
  </si>
  <si>
    <t>JUNÇÃO SIMPLES, PVC, SERIE NORMAL, ESGOTO PREDIAL, DN 50 X 50 MM, JUNTA ELÁSTICA, FORNECIDO E INSTALADO EM RAMAL DE DESCARGA OU RAMAL DE ESGOTO SANITÁRIO. AF_08/2022</t>
  </si>
  <si>
    <t xml:space="preserve"> 11.2.18 </t>
  </si>
  <si>
    <t xml:space="preserve"> 104350 </t>
  </si>
  <si>
    <t>JUNÇÃO DE REDUÇÃO INVERTIDA, PVC, SÉRIE NORMAL, ESGOTO PREDIAL, DN 75 X 50 MM, JUNTA ELÁSTICA, FORNECIDO E INSTALADO EM PRUMADA DE ESGOTO SANITÁRIO OU VENTILAÇÃO. AF_08/2022</t>
  </si>
  <si>
    <t xml:space="preserve"> 11.2.19 </t>
  </si>
  <si>
    <t xml:space="preserve"> 89795 </t>
  </si>
  <si>
    <t>JUNÇÃO SIMPLES, PVC, SERIE NORMAL, ESGOTO PREDIAL, DN 75 X 75 MM, JUNTA ELÁSTICA, FORNECIDO E INSTALADO EM RAMAL DE DESCARGA OU RAMAL DE ESGOTO SANITÁRIO. AF_08/2022</t>
  </si>
  <si>
    <t xml:space="preserve"> 11.2.20 </t>
  </si>
  <si>
    <t xml:space="preserve"> 104353 </t>
  </si>
  <si>
    <t>JUNÇÃO DE REDUÇÃO INVERTIDA, PVC, SÉRIE NORMAL, ESGOTO PREDIAL, DN 100 X 50 MM, JUNTA ELÁSTICA, FORNECIDO E INSTALADO EM PRUMADA DE ESGOTO SANITÁRIO OU VENTILAÇÃO. AF_08/2022</t>
  </si>
  <si>
    <t xml:space="preserve"> 11.2.21 </t>
  </si>
  <si>
    <t xml:space="preserve"> 104355 </t>
  </si>
  <si>
    <t>JUNÇÃO DE REDUCAO INVERTIDA, PVC, SÉRIE NORMAL, ESGOTO PREDIAL, DN 100 X 75 MM, JUNTA ELÁSTICA, FORNECIDO E INSTALADO EM PRUMADA DE ESGOTO SANITÁRIO OU VENTILAÇÃO. AF_08/2022</t>
  </si>
  <si>
    <t xml:space="preserve"> 11.2.22 </t>
  </si>
  <si>
    <t xml:space="preserve"> 89797 </t>
  </si>
  <si>
    <t>JUNÇÃO SIMPLES, PVC, SERIE NORMAL, ESGOTO PREDIAL, DN 100 X 100 MM, JUNTA ELÁSTICA, FORNECIDO E INSTALADO EM RAMAL DE DESCARGA OU RAMAL DE ESGOTO SANITÁRIO. AF_08/2022</t>
  </si>
  <si>
    <t xml:space="preserve"> 11.2.23 </t>
  </si>
  <si>
    <t xml:space="preserve"> 89813 </t>
  </si>
  <si>
    <t>LUVA SIMPLES, PVC, SERIE NORMAL, ESGOTO PREDIAL, DN 50 MM, JUNTA ELÁSTICA, FORNECIDO E INSTALADO EM PRUMADA DE ESGOTO SANITÁRIO OU VENTILAÇÃO. AF_08/2022</t>
  </si>
  <si>
    <t xml:space="preserve"> 11.2.24 </t>
  </si>
  <si>
    <t xml:space="preserve"> 89774 </t>
  </si>
  <si>
    <t>LUVA SIMPLES, PVC, SERIE NORMAL, ESGOTO PREDIAL, DN 75 MM, JUNTA ELÁSTICA, FORNECIDO E INSTALADO EM RAMAL DE DESCARGA OU RAMAL DE ESGOTO SANITÁRIO. AF_08/2022</t>
  </si>
  <si>
    <t xml:space="preserve"> 11.2.25 </t>
  </si>
  <si>
    <t xml:space="preserve"> 89821 </t>
  </si>
  <si>
    <t>LUVA SIMPLES, PVC, SERIE NORMAL, ESGOTO PREDIAL, DN 100 MM, JUNTA ELÁSTICA, FORNECIDO E INSTALADO EM PRUMADA DE ESGOTO SANITÁRIO OU VENTILAÇÃO. AF_08/2022</t>
  </si>
  <si>
    <t xml:space="preserve"> 11.2.26 </t>
  </si>
  <si>
    <t xml:space="preserve"> 11.2.27 </t>
  </si>
  <si>
    <t xml:space="preserve"> 89549 </t>
  </si>
  <si>
    <t>REDUÇÃO EXCÊNTRICA, PVC, SERIE R, ÁGUA PLUVIAL, DN 75 X 50 MM, JUNTA ELÁSTICA, FORNECIDO E INSTALADO EM RAMAL DE ENCAMINHAMENTO. AF_06/2022</t>
  </si>
  <si>
    <t xml:space="preserve"> 11.2.28 </t>
  </si>
  <si>
    <t xml:space="preserve"> 1123 </t>
  </si>
  <si>
    <t>REDUÇÃO EXCÊNTRICA, PVC, SERIE R, ÁGUA PLUVIAL, DN 100 X 50 MM, JUNTA ELÁSTICA, FORNECIDO E INSTALADO EM RAMAL DE ENCAMINHAMENTO. AF_06/2022</t>
  </si>
  <si>
    <t xml:space="preserve"> 11.2.29 </t>
  </si>
  <si>
    <t xml:space="preserve"> 89784 </t>
  </si>
  <si>
    <t>TE, PVC, SERIE NORMAL, ESGOTO PREDIAL, DN 50 X 50 MM, JUNTA ELÁSTICA, FORNECIDO E INSTALADO EM RAMAL DE DESCARGA OU RAMAL DE ESGOTO SANITÁRIO. AF_08/2022</t>
  </si>
  <si>
    <t xml:space="preserve"> 11.2.30 </t>
  </si>
  <si>
    <t xml:space="preserve"> 3545 </t>
  </si>
  <si>
    <t>TE, PVC, SÉRIE NORMAL, ESGOTO PREDIAL, DN 75 X 50 MM, JUNTA ELÁSTICA, FORNECIDO E INSTALADO EM PRUMADA DE ESGOTO SANITÁRIO OU VENTILAÇÃO. AF_08/2022</t>
  </si>
  <si>
    <t xml:space="preserve"> 11.2.31 </t>
  </si>
  <si>
    <t xml:space="preserve"> 94688 </t>
  </si>
  <si>
    <t>TÊ, PVC, SOLDÁVEL, DN 25 MM INSTALADO EM RESERVAÇÃO PREDIAL DE ÁGUA - FORNECIMENTO E INSTALAÇÃO. AF_04/2024</t>
  </si>
  <si>
    <t xml:space="preserve"> 11.2.32 </t>
  </si>
  <si>
    <t xml:space="preserve"> 94690 </t>
  </si>
  <si>
    <t>TÊ, PVC, SOLDÁVEL, DN 32 MM INSTALADO EM RESERVAÇÃO PREDIAL DE ÁGUA - FORNECIMENTO E INSTALAÇÃO. AF_04/2024</t>
  </si>
  <si>
    <t xml:space="preserve"> 11.2.33 </t>
  </si>
  <si>
    <t xml:space="preserve"> 104348 </t>
  </si>
  <si>
    <t>TERMINAL DE VENTILAÇÃO, PVC, SÉRIE NORMAL, ESGOTO PREDIAL, DN 50 MM, JUNTA SOLDÁVEL, FORNECIDO E INSTALADO EM PRUMADA DE ESGOTO SANITÁRIO OU VENTILAÇÃO. AF_08/2022</t>
  </si>
  <si>
    <t xml:space="preserve"> 11.2.34 </t>
  </si>
  <si>
    <t xml:space="preserve"> 89711 </t>
  </si>
  <si>
    <t>TUBO PVC, SERIE NORMAL, ESGOTO PREDIAL, DN 40 MM, FORNECIDO E INSTALADO EM RAMAL DE DESCARGA OU RAMAL DE ESGOTO SANITÁRIO. AF_08/2022</t>
  </si>
  <si>
    <t xml:space="preserve"> 11.2.35 </t>
  </si>
  <si>
    <t xml:space="preserve"> 89712 </t>
  </si>
  <si>
    <t>TUBO PVC, SERIE NORMAL, ESGOTO PREDIAL, DN 50 MM, FORNECIDO E INSTALADO EM RAMAL DE DESCARGA OU RAMAL DE ESGOTO SANITÁRIO. AF_08/2022</t>
  </si>
  <si>
    <t xml:space="preserve"> 11.2.36 </t>
  </si>
  <si>
    <t xml:space="preserve"> 89713 </t>
  </si>
  <si>
    <t>TUBO PVC, SERIE NORMAL, ESGOTO PREDIAL, DN 75 MM, FORNECIDO E INSTALADO EM RAMAL DE DESCARGA OU RAMAL DE ESGOTO SANITÁRIO. AF_08/2022</t>
  </si>
  <si>
    <t xml:space="preserve"> 11.2.37 </t>
  </si>
  <si>
    <t xml:space="preserve"> 89714 </t>
  </si>
  <si>
    <t>TUBO PVC, SERIE NORMAL, ESGOTO PREDIAL, DN 100 MM, FORNECIDO E INSTALADO EM RAMAL DE DESCARGA OU RAMAL DE ESGOTO SANITÁRIO. AF_08/2022</t>
  </si>
  <si>
    <t xml:space="preserve"> 11.2.38 </t>
  </si>
  <si>
    <t xml:space="preserve"> 90695 </t>
  </si>
  <si>
    <t>TUBO DE PVC PARA REDE COLETORA DE ESGOTO DE PAREDE MACIÇA, DN 150 MM, JUNTA ELÁSTICA - FORNECIMENTO E ASSENTAMENTO. AF_01/2021</t>
  </si>
  <si>
    <t>Assentamento de Tubos de Esgoto em PVC e PEAD</t>
  </si>
  <si>
    <t xml:space="preserve"> 11.2.39 </t>
  </si>
  <si>
    <t xml:space="preserve"> 94648 </t>
  </si>
  <si>
    <t>TUBO, PVC, SOLDÁVEL, DE 25MM, INSTALADO EM RESERVAÇÃO PREDIAL DE ÁGUA - FORNECIMENTO E INSTALAÇÃO. AF_04/2024</t>
  </si>
  <si>
    <t xml:space="preserve"> 11.2.40 </t>
  </si>
  <si>
    <t xml:space="preserve"> 94649 </t>
  </si>
  <si>
    <t>TUBO, PVC, SOLDÁVEL, DE 32MM, INSTALADO EM RESERVAÇÃO PREDIAL DE ÁGUA - FORNECIMENTO E INSTALAÇÃO. AF_04/2024</t>
  </si>
  <si>
    <t xml:space="preserve"> 11.2.41 </t>
  </si>
  <si>
    <t xml:space="preserve"> 97897 </t>
  </si>
  <si>
    <t>CAIXA ENTERRADA HIDRÁULICA RETANGULAR, EM CONCRETO PRÉ-MOLDADO, DIMENSÕES INTERNAS: 0,6X0,6X0,5 M. AF_12/2020</t>
  </si>
  <si>
    <t xml:space="preserve"> 11.2.42 </t>
  </si>
  <si>
    <t xml:space="preserve"> 4999 </t>
  </si>
  <si>
    <t>Caixa Sifonada Girafácil (5 Entradas), Montada com Grelha e Porta Grelha Quadrados Brancos 150 x 170 x 75mm, Esgoto</t>
  </si>
  <si>
    <t xml:space="preserve"> 11.2.43 </t>
  </si>
  <si>
    <t xml:space="preserve"> 5000 </t>
  </si>
  <si>
    <t>Caixa Sifonada Girafácil (5 Entradas),Montada com Grelha e Porta Grelha Quadrados Brancos 100 x 140 x 50mm, Esgoto</t>
  </si>
  <si>
    <t xml:space="preserve"> 11.3 </t>
  </si>
  <si>
    <t>AGUAS PLUVIAIS</t>
  </si>
  <si>
    <t xml:space="preserve"> 11.3.1 </t>
  </si>
  <si>
    <t xml:space="preserve"> 104178 </t>
  </si>
  <si>
    <t>CAP, PVC, SERIE R, ÁGUA PLUVIAL, DN 100 MM, JUNTA ELÁSTICA, FORNECIDO E INSTALADO EM RAMAL DE ENCAMINHAMENTO. AF_06/2022</t>
  </si>
  <si>
    <t xml:space="preserve"> 11.3.2 </t>
  </si>
  <si>
    <t xml:space="preserve"> 89535 </t>
  </si>
  <si>
    <t>CURVA 87 GRAUS E 30 MINUTOS, PVC, SERIE R, ÁGUA PLUVIAL, DN 100 MM, JUNTA ELÁSTICA, FORNECIDO E INSTALADO EM RAMAL DE ENCAMINHAMENTO. AF_06/2022</t>
  </si>
  <si>
    <t xml:space="preserve"> 11.3.3 </t>
  </si>
  <si>
    <t xml:space="preserve"> 104169 </t>
  </si>
  <si>
    <t>CURVA 87 GRAUS E 30 MINUTOS, PVC, SERIE R, ÁGUA PLUVIAL, DN 150 MM, JUNTA ELÁSTICA, FORNECIDO E INSTALADO EM RAMAL DE ENCAMINHAMENTO. AF_06/2022</t>
  </si>
  <si>
    <t xml:space="preserve"> 11.3.4 </t>
  </si>
  <si>
    <t xml:space="preserve"> 89531 </t>
  </si>
  <si>
    <t>JOELHO 45 GRAUS, PVC, SERIE R, ÁGUA PLUVIAL, DN 100 MM, JUNTA ELÁSTICA, FORNECIDO E INSTALADO EM RAMAL DE ENCAMINHAMENTO. AF_06/2022</t>
  </si>
  <si>
    <t xml:space="preserve"> 11.3.5 </t>
  </si>
  <si>
    <t xml:space="preserve"> 104168 </t>
  </si>
  <si>
    <t>JOELHO 45 GRAUS, PVC, SERIE R, ÁGUA PLUVIAL, DN 150 MM, JUNTA ELÁSTICA, FORNECIDO E INSTALADO EM RAMAL DE ENCAMINHAMENTO. AF_06/2022</t>
  </si>
  <si>
    <t xml:space="preserve"> 11.3.6 </t>
  </si>
  <si>
    <t xml:space="preserve"> 89529 </t>
  </si>
  <si>
    <t>JOELHO 90 GRAUS, PVC, SERIE R, ÁGUA PLUVIAL, DN 100 MM, JUNTA ELÁSTICA, FORNECIDO E INSTALADO EM RAMAL DE ENCAMINHAMENTO. AF_06/2022</t>
  </si>
  <si>
    <t xml:space="preserve"> 11.3.7 </t>
  </si>
  <si>
    <t xml:space="preserve"> 104167 </t>
  </si>
  <si>
    <t>JOELHO 90 GRAUS, PVC, SERIE R, ÁGUA PLUVIAL, DN 150 MM, JUNTA ELÁSTICA, FORNECIDO E INSTALADO EM RAMAL DE ENCAMINHAMENTO. AF_06/2022</t>
  </si>
  <si>
    <t xml:space="preserve"> 11.3.8 </t>
  </si>
  <si>
    <t xml:space="preserve"> 89567 </t>
  </si>
  <si>
    <t>JUNÇÃO SIMPLES, PVC, SERIE R, ÁGUA PLUVIAL, DN 100 X 100 MM, JUNTA ELÁSTICA, FORNECIDO E INSTALADO EM RAMAL DE ENCAMINHAMENTO. AF_06/2022</t>
  </si>
  <si>
    <t xml:space="preserve"> 11.3.9 </t>
  </si>
  <si>
    <t xml:space="preserve"> 104174 </t>
  </si>
  <si>
    <t>JUNÇÃO SIMPLES, PVC, SERIE R, ÁGUA PLUVIAL, DN 150 X 100 MM, JUNTA ELÁSTICA, FORNECIDO E INSTALADO EM RAMAL DE ENCAMINHAMENTO. AF_06/2022</t>
  </si>
  <si>
    <t xml:space="preserve"> 11.3.10 </t>
  </si>
  <si>
    <t xml:space="preserve"> 104176 </t>
  </si>
  <si>
    <t>JUNÇÃO SIMPLES, PVC, SERIE R, ÁGUA PLUVIAL, DN 150 X 150 MM, JUNTA ELÁSTICA, FORNECIDO E INSTALADO EM RAMAL DE ENCAMINHAMENTO. AF_06/2022</t>
  </si>
  <si>
    <t xml:space="preserve"> 11.3.11 </t>
  </si>
  <si>
    <t xml:space="preserve"> 104173 </t>
  </si>
  <si>
    <t>REDUÇÃO EXCÊNTRICA, PVC, SERIE R, ÁGUA PLUVIAL, DN 150 X 100 MM, JUNTA ELÁSTICA, FORNECIDO E INSTALADO EM RAMAL DE ENCAMINHAMENTO. AF_06/2022</t>
  </si>
  <si>
    <t xml:space="preserve"> 11.3.12 </t>
  </si>
  <si>
    <t xml:space="preserve"> 89554 </t>
  </si>
  <si>
    <t>LUVA SIMPLES, PVC, SERIE R, ÁGUA PLUVIAL, DN 100 MM, JUNTA ELÁSTICA, FORNECIDO E INSTALADO EM RAMAL DE ENCAMINHAMENTO. AF_06/2022</t>
  </si>
  <si>
    <t xml:space="preserve"> 11.3.13 </t>
  </si>
  <si>
    <t xml:space="preserve"> 89677 </t>
  </si>
  <si>
    <t>LUVA SIMPLES, PVC, SERIE R, ÁGUA PLUVIAL, DN 150 MM, JUNTA ELÁSTICA, FORNECIDO E INSTALADO EM CONDUTORES VERTICAIS DE ÁGUAS PLUVIAIS. AF_06/2022</t>
  </si>
  <si>
    <t xml:space="preserve"> 11.3.14 </t>
  </si>
  <si>
    <t xml:space="preserve"> 89509 </t>
  </si>
  <si>
    <t>TUBO PVC, SÉRIE R, ÁGUA PLUVIAL, DN 50 MM, FORNECIDO E INSTALADO EM RAMAL DE ENCAMINHAMENTO. AF_06/2022</t>
  </si>
  <si>
    <t xml:space="preserve"> 11.3.15 </t>
  </si>
  <si>
    <t xml:space="preserve"> 89511 </t>
  </si>
  <si>
    <t>TUBO PVC, SÉRIE R, ÁGUA PLUVIAL, DN 75 MM, FORNECIDO E INSTALADO EM RAMAL DE ENCAMINHAMENTO. AF_06/2022</t>
  </si>
  <si>
    <t xml:space="preserve"> 11.3.16 </t>
  </si>
  <si>
    <t xml:space="preserve"> 89512 </t>
  </si>
  <si>
    <t>TUBO PVC, SÉRIE R, ÁGUA PLUVIAL, DN 100 MM, FORNECIDO E INSTALADO EM RAMAL DE ENCAMINHAMENTO. AF_06/2022</t>
  </si>
  <si>
    <t xml:space="preserve"> 11.3.17 </t>
  </si>
  <si>
    <t xml:space="preserve"> 104166 </t>
  </si>
  <si>
    <t>TUBO PVC, SÉRIE R, ÁGUA PLUVIAL, DN 150 MM, FORNECIDO E INSTALADO EM RAMAL DE ENCAMINHAMENTO. AF_06/2022</t>
  </si>
  <si>
    <t xml:space="preserve"> 11.3.18 </t>
  </si>
  <si>
    <t xml:space="preserve"> 90696 </t>
  </si>
  <si>
    <t>TUBO DE PVC PARA REDE COLETORA DE ESGOTO DE PAREDE MACIÇA, DN 200 MM, JUNTA ELÁSTICA - FORNECIMENTO E ASSENTAMENTO. AF_01/2021</t>
  </si>
  <si>
    <t xml:space="preserve"> 11.3.19 </t>
  </si>
  <si>
    <t xml:space="preserve"> 90697 </t>
  </si>
  <si>
    <t>TUBO DE PVC PARA REDE COLETORA DE ESGOTO DE PAREDE MACIÇA, DN 250 MM, JUNTA ELÁSTICA - FORNECIMENTO E ASSENTAMENTO. AF_01/2021</t>
  </si>
  <si>
    <t xml:space="preserve"> 11.3.20 </t>
  </si>
  <si>
    <t xml:space="preserve"> 11.3.21 </t>
  </si>
  <si>
    <t xml:space="preserve"> 89491 </t>
  </si>
  <si>
    <t>CAIXA SIFONADA, PVC, DN 150 X 185 X 75 MM, FORNECIDA E INSTALADA EM RAMAIS DE ENCAMINHAMENTO DE ÁGUA PLUVIAL. AF_06/2022</t>
  </si>
  <si>
    <t xml:space="preserve"> 11.3.22 </t>
  </si>
  <si>
    <t xml:space="preserve"> 4989 </t>
  </si>
  <si>
    <t>CONJUNTO DE GRELHA E PORTA GRELHA 150x100mm</t>
  </si>
  <si>
    <t xml:space="preserve"> 11.3.23 </t>
  </si>
  <si>
    <t xml:space="preserve"> 4991 </t>
  </si>
  <si>
    <t>Cap 50mm, Pluvial Série Normal</t>
  </si>
  <si>
    <t xml:space="preserve"> 11.4 </t>
  </si>
  <si>
    <t>INFRAESTRUTURA - CASTELO DÁGUA E RESERVATÓRIO INFERIOR</t>
  </si>
  <si>
    <t xml:space="preserve"> 11.4.1 </t>
  </si>
  <si>
    <t xml:space="preserve"> 96523 </t>
  </si>
  <si>
    <t>ESCAVAÇÃO MANUAL PARA BLOCO DE COROAMENTO OU SAPATA (INCLUINDO ESCAVAÇÃO PARA COLOCAÇÃO DE FÔRMAS). AF_01/2024</t>
  </si>
  <si>
    <t xml:space="preserve"> 11.4.2 </t>
  </si>
  <si>
    <t xml:space="preserve"> 96619 </t>
  </si>
  <si>
    <t>LASTRO DE CONCRETO MAGRO, APLICADO EM BLOCOS DE COROAMENTO OU SAPATAS, ESPESSURA DE 5 CM. AF_01/2024</t>
  </si>
  <si>
    <t xml:space="preserve"> 11.4.3 </t>
  </si>
  <si>
    <t xml:space="preserve"> 96531 </t>
  </si>
  <si>
    <t>FABRICAÇÃO, MONTAGEM E DESMONTAGEM DE FÔRMA PARA BLOCO DE COROAMENTO, EM MADEIRA SERRADA, E=25 MM, 2 UTILIZAÇÕES. AF_01/2024</t>
  </si>
  <si>
    <t xml:space="preserve"> 11.4.4 </t>
  </si>
  <si>
    <t xml:space="preserve"> 100658 </t>
  </si>
  <si>
    <t>ESTACA PRÉ-MOLDADA DE CONCRETO CENTRIFUGADO, SEÇÃO CIRCULAR, CAPACIDADE DE 100 TONELADAS, INCLUSO EMENDA (EXCLUSIVE MOBILIZAÇÃO E DESMOBILIZAÇÃO). AF_12/2019</t>
  </si>
  <si>
    <t>Estacas Pré-Moldadas</t>
  </si>
  <si>
    <t xml:space="preserve"> 11.4.5 </t>
  </si>
  <si>
    <t xml:space="preserve"> 92526 </t>
  </si>
  <si>
    <t>MONTAGEM E DESMONTAGEM DE FÔRMA DE LAJE MACIÇA, PÉ-DIREITO SIMPLES, EM CHAPA DE MADEIRA COMPENSADA PLASTIFICADA, 10 UTILIZAÇÕES. AF_09/2020</t>
  </si>
  <si>
    <t xml:space="preserve"> 11.4.6 </t>
  </si>
  <si>
    <t xml:space="preserve"> 11.4.7 </t>
  </si>
  <si>
    <t xml:space="preserve"> 103684 </t>
  </si>
  <si>
    <t>CONCRETAGEM DE RESERVATÓRIOS, FCK=25 MPA, COM USO DE BOMBA - LANÇAMENTO, ADENSAMENTO E ACABAMENTO. AF_02/2022_PS</t>
  </si>
  <si>
    <t>Concretagem para Estruturas de Concreto Armado</t>
  </si>
  <si>
    <t xml:space="preserve"> 11.4.8 </t>
  </si>
  <si>
    <t xml:space="preserve"> 11.4.9 </t>
  </si>
  <si>
    <t xml:space="preserve"> 96543 </t>
  </si>
  <si>
    <t>ARMAÇÃO DE BLOCO UTILIZANDO AÇO CA-60 DE 5 MM - MONTAGEM. AF_01/2024</t>
  </si>
  <si>
    <t xml:space="preserve"> 11.4.10 </t>
  </si>
  <si>
    <t xml:space="preserve"> 96546 </t>
  </si>
  <si>
    <t>ARMAÇÃO DE BLOCO UTILIZANDO AÇO CA-50 DE 10 MM - MONTAGEM. AF_01/2024</t>
  </si>
  <si>
    <t xml:space="preserve"> 11.4.11 </t>
  </si>
  <si>
    <t xml:space="preserve"> 11.4.12 </t>
  </si>
  <si>
    <t xml:space="preserve"> 11.4.13 </t>
  </si>
  <si>
    <t xml:space="preserve"> 103672 </t>
  </si>
  <si>
    <t>CONCRETAGEM DE PILARES, FCK = 25 MPA, COM USO DE BOMBA - LANÇAMENTO, ADENSAMENTO E ACABAMENTO. AF_02/2022_PS</t>
  </si>
  <si>
    <t xml:space="preserve"> 11.4.14 </t>
  </si>
  <si>
    <t xml:space="preserve"> 11.4.15 </t>
  </si>
  <si>
    <t xml:space="preserve"> 92770 </t>
  </si>
  <si>
    <t>ARMAÇÃO DE LAJE DE ESTRUTURA CONVENCIONAL DE CONCRETO ARMADO UTILIZANDO AÇO CA-50 DE 8,0 MM - MONTAGEM. AF_06/2022</t>
  </si>
  <si>
    <t xml:space="preserve"> 11.4.16 </t>
  </si>
  <si>
    <t xml:space="preserve"> 104737 </t>
  </si>
  <si>
    <t>REATERRO MANUAL DE VALAS, COM PLACA VIBRATÓRIA. AF_08/2023</t>
  </si>
  <si>
    <t xml:space="preserve"> 11.4.17 </t>
  </si>
  <si>
    <t xml:space="preserve"> 11.4.18 </t>
  </si>
  <si>
    <t xml:space="preserve"> 96539 </t>
  </si>
  <si>
    <t>FABRICAÇÃO, MONTAGEM E DESMONTAGEM DE FÔRMA PARA VIGA BALDRAME, EM CHAPA DE MADEIRA COMPENSADA RESINADA, E=17 MM, 2 UTILIZAÇÕES. AF_01/2024</t>
  </si>
  <si>
    <t xml:space="preserve"> 11.5 </t>
  </si>
  <si>
    <t>SUPERESTRUTURA - CASTELO DÁGUA E RESERVATÓRIO INFERIOR</t>
  </si>
  <si>
    <t xml:space="preserve"> 11.5.1 </t>
  </si>
  <si>
    <t xml:space="preserve"> 103675 </t>
  </si>
  <si>
    <t>CONCRETAGEM DE VIGAS E LAJES, FCK=25 MPA, PARA LAJES MACIÇAS OU NERVURADAS COM USO DE BOMBA - LANÇAMENTO, ADENSAMENTO E ACABAMENTO. AF_02/2022_PS</t>
  </si>
  <si>
    <t xml:space="preserve"> 11.5.2 </t>
  </si>
  <si>
    <t xml:space="preserve"> 11.5.3 </t>
  </si>
  <si>
    <t xml:space="preserve"> 92514 </t>
  </si>
  <si>
    <t>MONTAGEM E DESMONTAGEM DE FÔRMA DE LAJE MACIÇA, PÉ-DIREITO SIMPLES, EM CHAPA DE MADEIRA COMPENSADA RESINADA, 4 UTILIZAÇÕES. AF_09/2020</t>
  </si>
  <si>
    <t xml:space="preserve"> 11.5.4 </t>
  </si>
  <si>
    <t xml:space="preserve"> 11.5.5 </t>
  </si>
  <si>
    <t xml:space="preserve"> 11.5.6 </t>
  </si>
  <si>
    <t xml:space="preserve"> 11.5.7 </t>
  </si>
  <si>
    <t xml:space="preserve"> 11.5.8 </t>
  </si>
  <si>
    <t xml:space="preserve"> 12.1 </t>
  </si>
  <si>
    <t xml:space="preserve"> 100848 </t>
  </si>
  <si>
    <t>VASO SANITÁRIO INFANTIL LOUÇA BRANCA - FORNECIMENTO E INSTALACAO. AF_01/2020</t>
  </si>
  <si>
    <t xml:space="preserve"> 12.2 </t>
  </si>
  <si>
    <t xml:space="preserve"> 86885 </t>
  </si>
  <si>
    <t>ENGATE FLEXÍVEL EM PLÁSTICO BRANCO, 1/2" X 40CM - FORNECIMENTO E INSTALAÇÃO. AF_01/2020</t>
  </si>
  <si>
    <t xml:space="preserve"> 12.3 </t>
  </si>
  <si>
    <t xml:space="preserve"> 100851 </t>
  </si>
  <si>
    <t>ASSENTO SANITÁRIO INFANTIL - FORNECIMENTO E INSTALACAO. AF_01/2020</t>
  </si>
  <si>
    <t xml:space="preserve"> 12.4 </t>
  </si>
  <si>
    <t xml:space="preserve"> 86931 </t>
  </si>
  <si>
    <t>VASO SANITÁRIO SIFONADO COM CAIXA ACOPLADA LOUÇA BRANCA, INCLUSO ENGATE FLEXÍVEL EM PLÁSTICO BRANCO, 1/2 X 40CM - FORNECIMENTO E INSTALAÇÃO. AF_01/2020</t>
  </si>
  <si>
    <t xml:space="preserve"> 12.5 </t>
  </si>
  <si>
    <t xml:space="preserve"> 95471 </t>
  </si>
  <si>
    <t>BACIA SANITÁRIA EM LOUÇA BRANCA PARA PCD SEM FURO FRONTAL, COM TUBO DE LIGAÇÃO CROMADO, SEM ASSENTO - FORNECIMENTO E INSTALAÇÃO. AF_02/2026_PS</t>
  </si>
  <si>
    <t xml:space="preserve"> 12.6 </t>
  </si>
  <si>
    <t xml:space="preserve"> 100849 </t>
  </si>
  <si>
    <t>ASSENTO SANITÁRIO CONVENCIONAL - FORNECIMENTO E INSTALACAO. AF_01/2020</t>
  </si>
  <si>
    <t xml:space="preserve"> 12.7 </t>
  </si>
  <si>
    <t xml:space="preserve"> 86937 </t>
  </si>
  <si>
    <t>CUBA DE EMBUTIR OVAL EM LOUÇA BRANCA, 35 X 50CM OU EQUIVALENTE, INCLUSO VÁLVULA EM METAL CROMADO E SIFÃO FLEXÍVEL EM PVC - FORNECIMENTO E INSTALAÇÃO. AF_01/2020</t>
  </si>
  <si>
    <t xml:space="preserve"> 12.8 </t>
  </si>
  <si>
    <t xml:space="preserve"> 86943 </t>
  </si>
  <si>
    <t>LAVATÓRIO LOUÇA BRANCA SUSPENSO, 29,5 X 39CM OU EQUIVALENTE, PADRÃO POPULAR, INCLUSO SIFÃO FLEXÍVEL EM PVC, VÁLVULA E ENGATE FLEXÍVEL 30CM EM PLÁSTICO E TORNEIRA CROMADA DE MESA, PADRÃO POPULAR - FORNECIMENTO E INSTALAÇÃO. AF_01/2020</t>
  </si>
  <si>
    <t xml:space="preserve"> 12.9 </t>
  </si>
  <si>
    <t xml:space="preserve"> 86936 </t>
  </si>
  <si>
    <t>CUBA DE EMBUTIR DE AÇO INOXIDÁVEL MÉDIA, INCLUSO VÁLVULA TIPO AMERICANA E SIFÃO TIPO GARRAFA EM METAL CROMADO - FORNECIMENTO E INSTALAÇÃO. AF_01/2020</t>
  </si>
  <si>
    <t xml:space="preserve"> 12.10 </t>
  </si>
  <si>
    <t xml:space="preserve"> 416 </t>
  </si>
  <si>
    <t>TANQUE EM AÇO INOX *50 X 40 X 22* CM  INCLUSO VÁLVULA EM METAL CROMADO, SIFÃO FLEXÍVEL EM PVC E ENGATE FLEXÍVEL 30CM EM PLÁSTICO - FORNECIMENTO E INSTALAÇÃO.</t>
  </si>
  <si>
    <t xml:space="preserve"> 12.11 </t>
  </si>
  <si>
    <t xml:space="preserve"> 86915 </t>
  </si>
  <si>
    <t>TORNEIRA CROMADA DE MESA, 1/2" OU 3/4", PARA LAVATÓRIO, PADRÃO MÉDIO - FORNECIMENTO E INSTALAÇÃO. AF_01/2020</t>
  </si>
  <si>
    <t xml:space="preserve"> 12.12 </t>
  </si>
  <si>
    <t xml:space="preserve"> 86909 </t>
  </si>
  <si>
    <t>TORNEIRA CROMADA TUBO MÓVEL, DE MESA, 1/2" OU 3/4", PARA PIA DE COZINHA, PADRÃO ALTO - FORNECIMENTO E INSTALAÇÃO. AF_01/2020</t>
  </si>
  <si>
    <t xml:space="preserve"> 12.13 </t>
  </si>
  <si>
    <t xml:space="preserve"> 86914 </t>
  </si>
  <si>
    <t>TORNEIRA CROMADA 1/2" OU 3/4" PARA TANQUE, PADRÃO MÉDIO - FORNECIMENTO E INSTALAÇÃO. AF_01/2020</t>
  </si>
  <si>
    <t xml:space="preserve"> 12.14 </t>
  </si>
  <si>
    <t>TORNEIRA CROMADA 1/2" OU 3/4" PARA TANQUE, PADRÃO MÉDIO - FORNECIMENTO E INSTALAÇÃO. AF_02/2026</t>
  </si>
  <si>
    <t xml:space="preserve"> 12.15 </t>
  </si>
  <si>
    <t xml:space="preserve"> 100860 </t>
  </si>
  <si>
    <t>CHUVEIRO ELÉTRICO COMUM CORPO PLÁSTICO, TIPO DUCHA - FORNECIMENTO E INSTALAÇÃO. AF_01/2020</t>
  </si>
  <si>
    <t xml:space="preserve"> 12.16 </t>
  </si>
  <si>
    <t xml:space="preserve"> 100863 </t>
  </si>
  <si>
    <t>BARRA DE APOIO EM "L", EM ACO INOX POLIDO 70 X 70 CM, FIXADA NA PAREDE - FORNECIMENTO E INSTALACAO. AF_01/2020</t>
  </si>
  <si>
    <t xml:space="preserve"> 12.17 </t>
  </si>
  <si>
    <t xml:space="preserve"> 100871 </t>
  </si>
  <si>
    <t>BARRA DE APOIO RETA, EM ALUMINIO, COMPRIMENTO 70 CM, FIXADA NA PAREDE - FORNECIMENTO E INSTALAÇÃO. AF_01/2020</t>
  </si>
  <si>
    <t xml:space="preserve"> 12.18 </t>
  </si>
  <si>
    <t xml:space="preserve"> 100868 </t>
  </si>
  <si>
    <t>BARRA DE APOIO RETA, EM ACO INOX POLIDO, COMPRIMENTO 80 CM, FIXADA NA PAREDE - FORNECIMENTO E INSTALAÇÃO. AF_01/2020</t>
  </si>
  <si>
    <t xml:space="preserve"> 12.19 </t>
  </si>
  <si>
    <t xml:space="preserve"> 100875 </t>
  </si>
  <si>
    <t>BANCO ARTICULADO, EM ACO INOX, PARA PCD, FIXADO NA PAREDE - FORNECIMENTO E INSTALAÇÃO. AF_01/2020</t>
  </si>
  <si>
    <t xml:space="preserve"> 12.20 </t>
  </si>
  <si>
    <t xml:space="preserve"> 427 </t>
  </si>
  <si>
    <t>BEBEDOURO CONJUGADO, ELÉTRICO, REFRIGERAÇÃO POR COMPRESSÃO, INOX, LIBELL PRESS SIDE OU SIMILAR - FORNECIMENTO E INSTALAÇÃO</t>
  </si>
  <si>
    <t xml:space="preserve"> 12.21 </t>
  </si>
  <si>
    <t xml:space="preserve"> 428 </t>
  </si>
  <si>
    <t>BANHEIRA EM FIBRA DE VIDRO, PARA BERCARIO INFANTIL</t>
  </si>
  <si>
    <t xml:space="preserve"> 12.22 </t>
  </si>
  <si>
    <t xml:space="preserve"> 465 </t>
  </si>
  <si>
    <t>BANCADA EM GRANITO CINZA ANDORINHA, E=2,5CM - FORNECIMENTO E INSTALAÇÃO</t>
  </si>
  <si>
    <t xml:space="preserve"> 12.23 </t>
  </si>
  <si>
    <t xml:space="preserve"> 100858 </t>
  </si>
  <si>
    <t>MICTÓRIO SIFONADO LOUÇA BRANCA - PADRÃO MÉDIO - FORNECIMENTO E INSTALAÇÃO. AF_01/2020</t>
  </si>
  <si>
    <t xml:space="preserve"> 12.24 </t>
  </si>
  <si>
    <t xml:space="preserve"> 412 </t>
  </si>
  <si>
    <t>LAVATORIO / CUBA DE SOBREPOR, RETANGULAR, DE LOUCA BRANCA, COM LADRAO, DIMENSOES *52 X 45* CM (L X C) ,  INCLUSO VÁLVULA EM METAL CROMADO, SIFÃO FLEXÍVEL EM PVC E ENGATE FLEXÍVEL 30CM EM PLÁSTICO - FORNECIMENTO E INSTALAÇÃO.</t>
  </si>
  <si>
    <t xml:space="preserve"> 12.25 </t>
  </si>
  <si>
    <t xml:space="preserve"> 929 </t>
  </si>
  <si>
    <t>PRATELEIRA EM GRANITO CINZA ANDORINHA ESP= 2cm</t>
  </si>
  <si>
    <t xml:space="preserve"> 12.26 </t>
  </si>
  <si>
    <t xml:space="preserve"> 13.1 </t>
  </si>
  <si>
    <t xml:space="preserve"> 4977 </t>
  </si>
  <si>
    <t>Fornecimento e instalação de Registro de Esfera Reto 1/2"x3/8" com Bico para Mangueira</t>
  </si>
  <si>
    <t xml:space="preserve"> 13.2 </t>
  </si>
  <si>
    <t xml:space="preserve"> 95251 </t>
  </si>
  <si>
    <t>VÁLVULA DE ESFERA BRUTA, BRONZE, ROSCÁVEL, 1 1/4'' - FORNECIMENTO E INSTALAÇÃO. AF_08/2021</t>
  </si>
  <si>
    <t xml:space="preserve"> 13.3 </t>
  </si>
  <si>
    <t xml:space="preserve"> 4978 </t>
  </si>
  <si>
    <t>Fornecimento e instalação de Regulador de pressão de 1º estagio 30kg/h</t>
  </si>
  <si>
    <t xml:space="preserve"> 13.4 </t>
  </si>
  <si>
    <t xml:space="preserve"> 4980 </t>
  </si>
  <si>
    <t>Fornecimento e instalação de Regulador de pressão de 2º estagio 7kg/h</t>
  </si>
  <si>
    <t xml:space="preserve"> 13.5 </t>
  </si>
  <si>
    <t xml:space="preserve"> 92701 </t>
  </si>
  <si>
    <t>JOELHO 90 GRAUS, EM FERRO GALVANIZADO, CONEXÃO ROSQUEADA, DN 20 (3/4"), INSTALADO EM RAMAIS E SUB-RAMAIS DE GÁS - FORNECIMENTO E INSTALAÇÃO. AF_10/2020</t>
  </si>
  <si>
    <t>Instalações de Gás e Incêndio em Aço e Ferro Galvanizado</t>
  </si>
  <si>
    <t xml:space="preserve"> 13.6 </t>
  </si>
  <si>
    <t xml:space="preserve"> 92705 </t>
  </si>
  <si>
    <t>TÊ, EM FERRO GALVANIZADO, CONEXÃO ROSQUEADA, DN 20 (3/4"), INSTALADO EM RAMAIS E SUB-RAMAIS DE GÁS - FORNECIMENTO E INSTALAÇÃO. AF_10/2020</t>
  </si>
  <si>
    <t xml:space="preserve"> 13.7 </t>
  </si>
  <si>
    <t xml:space="preserve"> 4765 </t>
  </si>
  <si>
    <t>BUJAO/PLUG FERRO GALVANIZADO 1.1/4""</t>
  </si>
  <si>
    <t xml:space="preserve"> 13.8 </t>
  </si>
  <si>
    <t xml:space="preserve"> 3378 </t>
  </si>
  <si>
    <t>FORNECIMENTO E INSTALAÇÃO TUBO SCHEDULE 3/4"</t>
  </si>
  <si>
    <t xml:space="preserve"> 13.9 </t>
  </si>
  <si>
    <t xml:space="preserve"> 4567 </t>
  </si>
  <si>
    <t>CILINDRO P-45</t>
  </si>
  <si>
    <t xml:space="preserve"> 14.1 </t>
  </si>
  <si>
    <t>ALIMENTADORES</t>
  </si>
  <si>
    <t xml:space="preserve"> 14.1.1 </t>
  </si>
  <si>
    <t xml:space="preserve"> 5016 </t>
  </si>
  <si>
    <t>CURVA HORIZONTAL 90º, PARA ELETROCALHA, LISA OU PERFURADA EM AÇO GALVANIZADO, LARGURA DE 300MM E ALTURA DE 50MM - FORNECIMENTO E INSTALAÇÃO.</t>
  </si>
  <si>
    <t xml:space="preserve"> 14.1.2 </t>
  </si>
  <si>
    <t xml:space="preserve"> 4659 </t>
  </si>
  <si>
    <t>Fornecimento e instalação de terminal para eletrocalha de 300x50mm, ref.139-01-300/050-Z, fab. Mopa ou equivalente, inclusive talas, parafusos cabeça lentilha auto-travante, porcas sextavadas, arruelas lisas e demais materiais necessários para emenda.</t>
  </si>
  <si>
    <t xml:space="preserve"> 14.1.3 </t>
  </si>
  <si>
    <t xml:space="preserve"> 4643 </t>
  </si>
  <si>
    <t>Fornecimento e instalação de saída horizontal para eletroduto de 3/4", ref. 139-09-3/4-Z, fab. Mopa ou equivalente, inclusive parafusos cabeça lentilha auto-travante, porcas sextavadas, arruelas lisas e demais materiais necessários para emenda.</t>
  </si>
  <si>
    <t xml:space="preserve"> 14.1.4 </t>
  </si>
  <si>
    <t xml:space="preserve"> 4644 </t>
  </si>
  <si>
    <t>Fornecimento e instalação de saída horizontal para eletroduto de 1", ref. 139-09-1-Z, fab. Mopa ou equivalente, inclusive parafusos cabeça lentilha auto-travante, porcas sextavadas, arruelas lisas e demais materiais necessários para emenda.</t>
  </si>
  <si>
    <t xml:space="preserve"> 14.1.5 </t>
  </si>
  <si>
    <t xml:space="preserve"> 4662 </t>
  </si>
  <si>
    <t>Fornecimento e instalação de saída horizontal para eletroduto de 1.1/2", ref. 139-09-1 1/2-Z, fab. Mopa ou equivalente, inclusive parafusos cabeça lentilha auto-travante, porcas sextavadas, arruelas lisas e demais materiais necessários para emenda.</t>
  </si>
  <si>
    <t xml:space="preserve"> 14.1.6 </t>
  </si>
  <si>
    <t xml:space="preserve"> 4666 </t>
  </si>
  <si>
    <t>Fornecimento e instalação de saída horizontal para eletroduto de 2.1/2", ref. 139-09-2 1/2-Z, fab. Mopa ou equivalente, inclusive parafusos cabeça lentilha auto-travante, porcas sextavadas, arruelas lisas e demais materiais necessários para emenda.</t>
  </si>
  <si>
    <t xml:space="preserve"> 14.1.7 </t>
  </si>
  <si>
    <t xml:space="preserve"> 96562 </t>
  </si>
  <si>
    <t>SUPORTE PARA ELETROCALHA LISA OU PERFURADA EM AÇO GALVANIZADO, LARGURA 400 MM, EM PERFILADO COM COMPRIMENTO DE 45 CM FIXADO EM LAJE, POR METRO DE ELETROCALHA FIXADA. AF_09/2023</t>
  </si>
  <si>
    <t>Rasgos e Fixações</t>
  </si>
  <si>
    <t xml:space="preserve"> 14.1.8 </t>
  </si>
  <si>
    <t xml:space="preserve"> 4673 </t>
  </si>
  <si>
    <t>Fornecimento e instalação de tubo rosqueável em F.G. leve de 3/4", fabr. elecom ou equivalente, com luva.</t>
  </si>
  <si>
    <t xml:space="preserve"> 14.1.9 </t>
  </si>
  <si>
    <t xml:space="preserve"> 4675 </t>
  </si>
  <si>
    <t>Fornecimento e instalação de tubo rosqueável em F.G. leve de 1", fabr. elecom ou equivalente, com luva.</t>
  </si>
  <si>
    <t xml:space="preserve"> 14.1.10 </t>
  </si>
  <si>
    <t xml:space="preserve"> 4676 </t>
  </si>
  <si>
    <t>Fornecimento e instalação de tubo rosqueável em F.G. leve de 1.1/2", fabr. elecom ou equivalente, com luva.</t>
  </si>
  <si>
    <t xml:space="preserve"> 14.1.11 </t>
  </si>
  <si>
    <t xml:space="preserve"> 4678 </t>
  </si>
  <si>
    <t>Fornecimento e instalação de tubo rosqueável em F.G. leve de 2.1/2", fabr. elecom ou equivalente, com luva.</t>
  </si>
  <si>
    <t xml:space="preserve"> 14.1.12 </t>
  </si>
  <si>
    <t xml:space="preserve"> 1506 </t>
  </si>
  <si>
    <t>Fornecimento e instalação de tubo metálico flexível com fita de aço galvanizada, revestido externamente com PVC extrudado Ø1", tipo Seal Tube, fabricante tecnoflex ou equivalente.</t>
  </si>
  <si>
    <t xml:space="preserve"> 14.1.13 </t>
  </si>
  <si>
    <t xml:space="preserve"> 1505 </t>
  </si>
  <si>
    <t>Fornecimento e instalação de tubo metálico flexível com fita de aço galvanizada, revestido externamente com PVC extrudado Ø3/4", tipo Seal Tube, fabricante tecnoflex ou equivalente.</t>
  </si>
  <si>
    <t xml:space="preserve"> 14.1.14 </t>
  </si>
  <si>
    <t xml:space="preserve"> 2838 </t>
  </si>
  <si>
    <t>FORNECIMENTO E INSTALAÇÃO DE CURVA 90 GRAUS DE FERRO GALVANIZADO, COM ROSCA BSP FEMEA, DE 3/4"</t>
  </si>
  <si>
    <t xml:space="preserve"> 14.1.15 </t>
  </si>
  <si>
    <t xml:space="preserve"> 2839 </t>
  </si>
  <si>
    <t>FORNECIMENTO E INSTALAÇÃO DE CURVA 90 GRAUS DE FERRO GALVANIZADO, COM ROSCA BSP FEMEA, DE 1"</t>
  </si>
  <si>
    <t xml:space="preserve"> 14.1.16 </t>
  </si>
  <si>
    <t xml:space="preserve"> 4853 </t>
  </si>
  <si>
    <t>FORNECIMENTO E INSTALAÇÃO DE CURVA 90 GRAUS DE FERRO GALVANIZADO, COM ROSCA BSP FEMEA, DE 1 1/2"</t>
  </si>
  <si>
    <t xml:space="preserve"> 14.1.17 </t>
  </si>
  <si>
    <t xml:space="preserve"> 105205 </t>
  </si>
  <si>
    <t>CURVA 90 GRAUS, EM FERRO GALVANIZADO, MACHO/FÊMEA, CONEXÃO ROSQUEADA, DN 65 MM (2 1/2"), INSTALADO EM RESERVAÇÃO PREDIAL DE ÁGUA - FORNECIMENTO E INSTALAÇÃO. AF_04/2024</t>
  </si>
  <si>
    <t xml:space="preserve"> 14.1.18 </t>
  </si>
  <si>
    <t xml:space="preserve"> 4854 </t>
  </si>
  <si>
    <t>FORNECIMENTO E INSTALAÇÃO DE CURVA 90 GRAUS DE FERRO GALVANIZADO, COM ROSCA BSP FEMEA, DE 4"</t>
  </si>
  <si>
    <t xml:space="preserve"> 14.1.19 </t>
  </si>
  <si>
    <t xml:space="preserve"> 4646 </t>
  </si>
  <si>
    <t>Fornecimento e instalação de box reto de alumínio para eletroduto de 1".</t>
  </si>
  <si>
    <t xml:space="preserve"> 14.1.20 </t>
  </si>
  <si>
    <t xml:space="preserve"> 4700 </t>
  </si>
  <si>
    <t>Fornecimento e instalação de box reto de alumínio para eletroduto de 1.1/2".</t>
  </si>
  <si>
    <t xml:space="preserve"> 14.1.21 </t>
  </si>
  <si>
    <t xml:space="preserve"> 4702 </t>
  </si>
  <si>
    <t>Fornecimento e instalação de box reto de alumínio para eletroduto de 2.1/2".</t>
  </si>
  <si>
    <t xml:space="preserve"> 14.1.22 </t>
  </si>
  <si>
    <t xml:space="preserve"> 95801 </t>
  </si>
  <si>
    <t>CONDULETE DE ALUMÍNIO, TIPO X, PARA ELETRODUTO DE AÇO GALVANIZADO DN 20 MM (3/4''), APARENTE - FORNECIMENTO E INSTALAÇÃO. AF_10/2022</t>
  </si>
  <si>
    <t>Instalações Elétricas - Eletrodutos, Conexões e Conduletes Aparentes</t>
  </si>
  <si>
    <t xml:space="preserve"> 14.1.23 </t>
  </si>
  <si>
    <t xml:space="preserve"> 104785 </t>
  </si>
  <si>
    <t>FIXAÇÃO DE ELETRODUTOS, DIÂMETROS MENORES OU IGUAIS A 40 MM, COM ABRAÇADEIRA METÁLICA RÍGIDA TIPO D COM PARAFUSO DE FIXAÇÃO 1 1/4", FIXADA DIRETAMENTE NA LAJE OU PAREDE. AF_09/2023</t>
  </si>
  <si>
    <t xml:space="preserve"> 14.1.24 </t>
  </si>
  <si>
    <t xml:space="preserve"> 97886 </t>
  </si>
  <si>
    <t>CAIXA ENTERRADA ELÉTRICA RETANGULAR, EM ALVENARIA COM TIJOLOS CERÂMICOS MACIÇOS, FUNDO COM BRITA, DIMENSÕES INTERNAS: 0,3X0,3X0,3 M. AF_12/2020</t>
  </si>
  <si>
    <t xml:space="preserve"> 14.1.25 </t>
  </si>
  <si>
    <t xml:space="preserve"> 97887 </t>
  </si>
  <si>
    <t>CAIXA ENTERRADA ELÉTRICA RETANGULAR, EM ALVENARIA COM TIJOLOS CERÂMICOS MACIÇOS, FUNDO COM BRITA, DIMENSÕES INTERNAS: 0,4X0,4X0,4 M. AF_12/2020</t>
  </si>
  <si>
    <t xml:space="preserve"> 14.1.26 </t>
  </si>
  <si>
    <t xml:space="preserve"> 5012 </t>
  </si>
  <si>
    <t>CAIXA ELÉTRICA 4"X2" AUTOTRAVANTE PARA FURO CIRCULAR MÉDIA (1,30 M DO PISO), PVC, INSTALADA EM PAREDE - FORNECIMENTO E INSTALAÇÃO. AF_03/2023</t>
  </si>
  <si>
    <t xml:space="preserve"> 14.1.27 </t>
  </si>
  <si>
    <t xml:space="preserve"> 91927 </t>
  </si>
  <si>
    <t>CABO DE COBRE FLEXÍVEL ISOLADO, 2,5 MM², ANTI-CHAMA 0,6/1,0 KV, PARA CIRCUITOS TERMINAIS - FORNECIMENTO E INSTALAÇÃO. AF_03/2023</t>
  </si>
  <si>
    <t>Instalações Elétricas - Eletrodutos Embutidos, Cabos, Caixas, Tomadas e Interruptores</t>
  </si>
  <si>
    <t xml:space="preserve"> 14.1.28 </t>
  </si>
  <si>
    <t xml:space="preserve"> 91931 </t>
  </si>
  <si>
    <t>CABO DE COBRE FLEXÍVEL ISOLADO, 6 MM², ANTI-CHAMA 0,6/1,0 KV, PARA CIRCUITOS TERMINAIS - FORNECIMENTO E INSTALAÇÃO. AF_03/2023</t>
  </si>
  <si>
    <t xml:space="preserve"> 14.1.29 </t>
  </si>
  <si>
    <t xml:space="preserve"> 91935 </t>
  </si>
  <si>
    <t>CABO DE COBRE FLEXÍVEL ISOLADO, 16 MM², ANTI-CHAMA 0,6/1,0 KV, PARA CIRCUITOS TERMINAIS - FORNECIMENTO E INSTALAÇÃO. AF_03/2023</t>
  </si>
  <si>
    <t xml:space="preserve"> 14.1.30 </t>
  </si>
  <si>
    <t xml:space="preserve"> 92984 </t>
  </si>
  <si>
    <t>CABO DE COBRE FLEXÍVEL ISOLADO, 25 MM², ANTI-CHAMA 0,6/1,0 KV, PARA REDE ENTERRADA DE DISTRIBUIÇÃO DE ENERGIA ELÉTRICA - FORNECIMENTO E INSTALAÇÃO. AF_12/2021</t>
  </si>
  <si>
    <t>Redes Enterradas de Distribuição Elétrica</t>
  </si>
  <si>
    <t xml:space="preserve"> 14.1.31 </t>
  </si>
  <si>
    <t xml:space="preserve"> 101565 </t>
  </si>
  <si>
    <t>CABO DE COBRE FLEXÍVEL ISOLADO, 70 MM², 0,6/1,0 KV, PARA REDE AÉREA DE DISTRIBUIÇÃO DE ENERGIA ELÉTRICA DE BAIXA TENSÃO - FORNECIMENTO E INSTALAÇÃO. AF_07/2020</t>
  </si>
  <si>
    <t>Instalações Elétricas - Rede de Distribuição</t>
  </si>
  <si>
    <t xml:space="preserve"> 14.1.32 </t>
  </si>
  <si>
    <t xml:space="preserve"> 101564 </t>
  </si>
  <si>
    <t>CABO DE COBRE FLEXÍVEL ISOLADO, 50 MM², 0,6/1,0 KV, PARA REDE AÉREA DE DISTRIBUIÇÃO DE ENERGIA ELÉTRICA DE BAIXA TENSÃO - FORNECIMENTO E INSTALAÇÃO. AF_07/2020</t>
  </si>
  <si>
    <t xml:space="preserve"> 14.1.33 </t>
  </si>
  <si>
    <t xml:space="preserve"> 101567 </t>
  </si>
  <si>
    <t>CABO DE COBRE FLEXÍVEL ISOLADO, 95 MM², 0,6/1,0 KV, PARA REDE AÉREA DE DISTRIBUIÇÃO DE ENERGIA ELÉTRICA DE BAIXA TENSÃO - FORNECIMENTO E INSTALAÇÃO. AF_07/2020</t>
  </si>
  <si>
    <t xml:space="preserve"> 14.1.34 </t>
  </si>
  <si>
    <t xml:space="preserve"> 101568 </t>
  </si>
  <si>
    <t>CABO DE COBRE FLEXÍVEL ISOLADO, 120 MM², 0,6/1,0 KV, PARA REDE AÉREA DE DISTRIBUIÇÃO DE ENERGIA ELÉTRICA DE BAIXA TENSÃO - FORNECIMENTO E INSTALAÇÃO. AF_07/2020</t>
  </si>
  <si>
    <t xml:space="preserve"> 14.1.35 </t>
  </si>
  <si>
    <t xml:space="preserve"> 92996 </t>
  </si>
  <si>
    <t>CABO DE COBRE FLEXÍVEL ISOLADO, 150 MM², ANTI-CHAMA 0,6/1,0 KV, PARA REDE ENTERRADA DE DISTRIBUIÇÃO DE ENERGIA ELÉTRICA - FORNECIMENTO E INSTALAÇÃO. AF_12/2021</t>
  </si>
  <si>
    <t xml:space="preserve"> 14.1.36 </t>
  </si>
  <si>
    <t xml:space="preserve"> 4715 </t>
  </si>
  <si>
    <t>Fornecimento e instalação de multimedidor de grandezas elétricas, trifásico, digital, 60Hz, com capacidade de comunicação externa, 110/220V, leituras de tensão (F/F, F/N), corrente, potência ativa e reativa, fator de potência, frequência, energia ativa (kWh) e reativa (kVArh), faricação WEG, SIEMENS ou equivalente técnico.</t>
  </si>
  <si>
    <t xml:space="preserve"> 14.1.37 </t>
  </si>
  <si>
    <t xml:space="preserve"> 4648 </t>
  </si>
  <si>
    <t>Fornecimento e instalação de quadro de comando de sobrepor nas dimensões de 1200x800x350mm (QAC), trifásico, dotado de barramentos de fases, neutro e terra, devidamente montado em placa de montagem, inclusive demais serviços e acessórios necessários.</t>
  </si>
  <si>
    <t xml:space="preserve"> 14.1.38 </t>
  </si>
  <si>
    <t xml:space="preserve"> 3758 </t>
  </si>
  <si>
    <t>DISJUNTOR MONOPOLAR TIPO DIN, CORRENTE NOMINAL DE 6A - FORNECIMENTO E INSTALAÇÃO.</t>
  </si>
  <si>
    <t xml:space="preserve"> 14.1.39 </t>
  </si>
  <si>
    <t xml:space="preserve"> 93659 </t>
  </si>
  <si>
    <t>DISJUNTOR MONOPOLAR TIPO DIN, CORRENTE NOMINAL DE 50A - FORNECIMENTO E INSTALAÇÃO. AF_10/2020</t>
  </si>
  <si>
    <t>Instalações Elétricas - Quadros, Cabos, Disjuntores, Contatores e Barramentos Blindados</t>
  </si>
  <si>
    <t xml:space="preserve"> 14.1.40 </t>
  </si>
  <si>
    <t xml:space="preserve"> 93654 </t>
  </si>
  <si>
    <t>DISJUNTOR MONOPOLAR TIPO DIN, CORRENTE NOMINAL DE 16A - FORNECIMENTO E INSTALAÇÃO. AF_10/2020</t>
  </si>
  <si>
    <t xml:space="preserve"> 14.1.41 </t>
  </si>
  <si>
    <t xml:space="preserve"> 93657 </t>
  </si>
  <si>
    <t>DISJUNTOR MONOPOLAR TIPO DIN, CORRENTE NOMINAL DE 32A - FORNECIMENTO E INSTALAÇÃO. AF_10/2020</t>
  </si>
  <si>
    <t xml:space="preserve"> 14.1.42 </t>
  </si>
  <si>
    <t xml:space="preserve"> 106020 </t>
  </si>
  <si>
    <t>DISJUNTOR TRIPOLAR DIN 63A - FORNECIMENTO E INSTALAÇÃO. AF_07/2025</t>
  </si>
  <si>
    <t xml:space="preserve"> 14.1.43 </t>
  </si>
  <si>
    <t xml:space="preserve"> 101895 </t>
  </si>
  <si>
    <t>DISJUNTOR TERMOMAGNÉTICO TRIPOLAR, CORRENTE NOMINAL DE 125A - FORNECIMENTO E INSTALAÇÃO. AF_10/2020</t>
  </si>
  <si>
    <t xml:space="preserve"> 14.1.44 </t>
  </si>
  <si>
    <t xml:space="preserve"> 101897 </t>
  </si>
  <si>
    <t>DISJUNTOR TERMOMAGNÉTICO TRIPOLAR, CORRENTE NOMINAL DE 250A - FORNECIMENTO E INSTALAÇÃO. AF_10/2020</t>
  </si>
  <si>
    <t xml:space="preserve"> 14.1.45 </t>
  </si>
  <si>
    <t xml:space="preserve"> 4656 </t>
  </si>
  <si>
    <t>Dispositivo de proteção contra surtos, com tecnologia de varistor de óxido de zinco, tensão máxima de operação contínua de 275 Vac, corrente de descarga nominal de 5kA, corrente máxima de descarga de 10 kA, nível de proteção residual  de 1,00 kV, ref. VCL 275V 10 kA Slim, fabricação Clamper ou equivalente técnico.</t>
  </si>
  <si>
    <t xml:space="preserve"> 14.1.46 </t>
  </si>
  <si>
    <t>FORNECIMENTO E INSTALAÇÃO DE DISPOSITIVO DIFERENCIAL RESIDUAL BIPOLAR - DR, 25 A, 30 MA, TIPO AC</t>
  </si>
  <si>
    <t xml:space="preserve"> 14.1.47 </t>
  </si>
  <si>
    <t xml:space="preserve"> 91839 </t>
  </si>
  <si>
    <t>ELETRODUTO FLEXÍVEL LISO, PEAD, DN 32 MM (1"), PARA CIRCUITOS TERMINAIS, INSTALADO EM FORRO - FORNECIMENTO E INSTALAÇÃO. AF_03/2023</t>
  </si>
  <si>
    <t xml:space="preserve"> 14.1.48 </t>
  </si>
  <si>
    <t xml:space="preserve"> 97670 </t>
  </si>
  <si>
    <t>ELETRODUTO FLEXÍVEL CORRUGADO, PEAD, DN 100 (4"), PARA REDE ENTERRADA DE DISTRIBUIÇÃO DE ENERGIA ELÉTRICA - FORNECIMENTO E INSTALAÇÃO. AF_12/2021</t>
  </si>
  <si>
    <t xml:space="preserve"> 14.1.49 </t>
  </si>
  <si>
    <t xml:space="preserve"> 97894 </t>
  </si>
  <si>
    <t>CAIXA ENTERRADA ELÉTRICA RETANGULAR, EM ALVENARIA COM BLOCOS DE CONCRETO, FUNDO COM BRITA, DIMENSÕES INTERNAS: 1X1X0,6 M. AF_12/2020</t>
  </si>
  <si>
    <t xml:space="preserve"> 14.1.50 </t>
  </si>
  <si>
    <t xml:space="preserve"> 97888 </t>
  </si>
  <si>
    <t>CAIXA ENTERRADA ELÉTRICA RETANGULAR, EM ALVENARIA COM TIJOLOS CERÂMICOS MACIÇOS, FUNDO COM BRITA, DIMENSÕES INTERNAS: 0,6X0,6X0,6 M. AF_12/2020</t>
  </si>
  <si>
    <t xml:space="preserve"> 14.1.51 </t>
  </si>
  <si>
    <t xml:space="preserve"> 4936 </t>
  </si>
  <si>
    <t>FORNECIMENTO E INSTALAÇÃO DE ELETROCALHA PERFURADA TIPO U 300x50mm CHAPA 18</t>
  </si>
  <si>
    <t>m</t>
  </si>
  <si>
    <t xml:space="preserve"> 14.1.52 </t>
  </si>
  <si>
    <t xml:space="preserve"> 4938 </t>
  </si>
  <si>
    <t>Fornecimento e instalação de "X" horizontal 90º tipo "U" de 300x50mm, com tampa, ref.121-07-300/050-Z, fab. Mopa ou equivalente, inclusive talas, parafusos cabeça lentilha auto-travante, porcas sextavadas, arruelas lisas e demais materiais necessários para emenda.</t>
  </si>
  <si>
    <t xml:space="preserve"> 14.1.53 </t>
  </si>
  <si>
    <t xml:space="preserve"> 4939 </t>
  </si>
  <si>
    <t>Fornecimento e instalação de tubo rosqueável em F.G. leve de 4", fabr. elecom ou equivalente, com luva.</t>
  </si>
  <si>
    <t xml:space="preserve"> 14.1.54 </t>
  </si>
  <si>
    <t xml:space="preserve"> 4940 </t>
  </si>
  <si>
    <t>Fornecimento e instalação de saída horizontal para eletroduto de 4", ref. 139-09-4-Z, fab. Mopa ou equivalente, inclusive parafusos cabeça lentilha auto-travante, porcas sextavadas, arruelas lisas e demais materiais necessários para emenda.</t>
  </si>
  <si>
    <t xml:space="preserve"> 14.1.55 </t>
  </si>
  <si>
    <t xml:space="preserve"> 4941 </t>
  </si>
  <si>
    <t>Fornecimento e instalação de box reto de alumínio para eletroduto de 4".</t>
  </si>
  <si>
    <t xml:space="preserve"> 14.1.56 </t>
  </si>
  <si>
    <t xml:space="preserve"> 4931 </t>
  </si>
  <si>
    <t>Fornecimento e instalação de disjuntor termomagnético tripolar de 630A (400-630A), regulado para 500A,  690V, 60Hz, proteção de sobrecarga fixo, proteção de curto circuito fixo, ref. 3VA14, fabr. Siemens ou equivalente técnico.</t>
  </si>
  <si>
    <t xml:space="preserve"> 14.2 </t>
  </si>
  <si>
    <t>AR CONDICIONADO</t>
  </si>
  <si>
    <t xml:space="preserve"> 14.2.1 </t>
  </si>
  <si>
    <t xml:space="preserve"> 4982 </t>
  </si>
  <si>
    <t>FORNECIMENTO E INSTALAÇÃO DE ELETROCALHA PERFURADA TIPO U 50x50mm CHAPA 18</t>
  </si>
  <si>
    <t xml:space="preserve"> 14.2.2 </t>
  </si>
  <si>
    <t xml:space="preserve"> 4839 </t>
  </si>
  <si>
    <t>FORNECIMENTO E INSTALAÇÃO DE ELETROCALHA PERFURADA TIPO U 100x50mm CHAPA 18</t>
  </si>
  <si>
    <t xml:space="preserve"> 14.2.3 </t>
  </si>
  <si>
    <t xml:space="preserve"> 4948 </t>
  </si>
  <si>
    <t>FORNECIMENTO E INSTALAÇÃO DE ELETROCALHA PERFURADA TIPO U 200x50mm CHAPA 18</t>
  </si>
  <si>
    <t xml:space="preserve"> 14.2.4 </t>
  </si>
  <si>
    <t xml:space="preserve"> 4664 </t>
  </si>
  <si>
    <t>Fornecimento e instalação de curva horizontal 90º tipo "U" de 50x50mm, com tampa, ref.121-01-50/050-Z, fab. Mopa ou equivalente, inclusive talas, parafusos cabeça lentilha auto-travante, porcas sextavadas, arruelas lisas e demais materiais necessários para emenda.</t>
  </si>
  <si>
    <t xml:space="preserve"> 14.2.5 </t>
  </si>
  <si>
    <t xml:space="preserve"> 4952 </t>
  </si>
  <si>
    <t>FORNECIMENTO E INSTALAÇÃO DE CURVA HORIZONTAL 90º TIPO "U" DE 100X50MM</t>
  </si>
  <si>
    <t xml:space="preserve"> 14.2.6 </t>
  </si>
  <si>
    <t xml:space="preserve"> 4636 </t>
  </si>
  <si>
    <t>Fornecimento e instalação de curva de inversão tipo "U" de 100x50mm, com tampa, ref.121-06-100/050-Z, fab. Mopa ou equivalente, inclusive talas, parafusos cabeça lentilha auto-travante, porcas sextavadas, arruelas lisas e demais materiais necessários para emenda.</t>
  </si>
  <si>
    <t xml:space="preserve"> 14.2.7 </t>
  </si>
  <si>
    <t xml:space="preserve"> 4954 </t>
  </si>
  <si>
    <t>TE HORIZONTAL 90º PARA ELETROCALHA PERFURADA OU LISA - 50X50mm - FORNECIMENTO E INSTALAÇÃO</t>
  </si>
  <si>
    <t xml:space="preserve"> 14.2.8 </t>
  </si>
  <si>
    <t xml:space="preserve"> 4966 </t>
  </si>
  <si>
    <t>TE HORIZONTAL 90º PARA ELETROCALHA PERFURADA OU LISA - 100X50mm - FORNECIMENTO E INSTALAÇÃO</t>
  </si>
  <si>
    <t xml:space="preserve"> 14.2.9 </t>
  </si>
  <si>
    <t xml:space="preserve"> 4638 </t>
  </si>
  <si>
    <t>Fornecimento e instalação de redução concêntrica tipo "U" de 100x50mm para 50x50mm, com tampa, ref.121-14-100/050-Z, fab. Mopa ou equivalente, inclusive talas, parafusos cabeça lentilha auto-travante, porcas sextavadas, arruelas lisas e demais materiais necessários para emenda.</t>
  </si>
  <si>
    <t xml:space="preserve"> 14.2.10 </t>
  </si>
  <si>
    <t xml:space="preserve"> 4639 </t>
  </si>
  <si>
    <t>Fornecimento e instalação de redução concêntrica tipo "U" de 150x50mm para 100/50mm, com tampa, ref.121-14-150/050-Z, fab. Mopa ou equivalente, inclusive talas, parafusos cabeça lentilha auto-travante, porcas sextavadas, arruelas lisas e demais materiais necessários para emenda.</t>
  </si>
  <si>
    <t xml:space="preserve"> 14.2.11 </t>
  </si>
  <si>
    <t xml:space="preserve"> 4670 </t>
  </si>
  <si>
    <t>Fornecimento e instalação de redução concêntrica tipo "U" de 200x50mm para 150x50mm , ref.121-14-200/050-Z, fab. Mopa ou equivalente, inclusive talas, parafusos cabeça lentilha auto-travante, porcas sextavadas, arruelas lisas e demais materiais necessários para emenda.</t>
  </si>
  <si>
    <t xml:space="preserve"> 14.2.12 </t>
  </si>
  <si>
    <t xml:space="preserve"> 4640 </t>
  </si>
  <si>
    <t>Fornecimento e instalação de terminal para eletrocalha de 50x50mm, ref.139-01-050/050-Z, fab. Mopa ou equivalente, inclusive talas, parafusos cabeça lentilha auto-travante, porcas sextavadas, arruelas lisas e demais materiais necessários para emenda.</t>
  </si>
  <si>
    <t xml:space="preserve"> 14.2.13 </t>
  </si>
  <si>
    <t xml:space="preserve"> 4641 </t>
  </si>
  <si>
    <t>Fornecimento e instalação de terminal para eletrocalha de 100x50mm, ref.139-01-100/050-Z, fab. Mopa ou equivalente, inclusive talas, parafusos cabeça lentilha auto-travante, porcas sextavadas, arruelas lisas e demais materiais necessários para emenda.</t>
  </si>
  <si>
    <t xml:space="preserve"> 14.2.14 </t>
  </si>
  <si>
    <t xml:space="preserve"> 14.2.15 </t>
  </si>
  <si>
    <t xml:space="preserve"> 14.2.16 </t>
  </si>
  <si>
    <t xml:space="preserve"> 4862 </t>
  </si>
  <si>
    <t>FORNECIMENTO E INSTALAÇÃO DE ELETRODUTO RÍGIDO ROSCÁVEL, PVC, DN 25 MM (3/4"), PARA CIRCUITOS TERMINAIS, INSTALADO EM PAREDE, COM LUVA.</t>
  </si>
  <si>
    <t xml:space="preserve"> 14.2.17 </t>
  </si>
  <si>
    <t xml:space="preserve"> 4677 </t>
  </si>
  <si>
    <t>Fornecimento e instalação de tubo rosqueável em F.G. leve de 3", fabr. elecom ou equivalente, com luva.</t>
  </si>
  <si>
    <t xml:space="preserve"> 14.2.18 </t>
  </si>
  <si>
    <t xml:space="preserve"> 4645 </t>
  </si>
  <si>
    <t xml:space="preserve"> 14.2.19 </t>
  </si>
  <si>
    <t xml:space="preserve"> 14.2.20 </t>
  </si>
  <si>
    <t xml:space="preserve"> 4704 </t>
  </si>
  <si>
    <t>Fornecimento e instalação de box reto de alumínio para eletroduto de 3".</t>
  </si>
  <si>
    <t xml:space="preserve"> 14.2.21 </t>
  </si>
  <si>
    <t xml:space="preserve"> 14.2.22 </t>
  </si>
  <si>
    <t xml:space="preserve"> 95817 </t>
  </si>
  <si>
    <t>CONDULETE DE PVC, TIPO X, PARA ELETRODUTO DE PVC SOLDÁVEL DN 25 MM (3/4"), APARENTE - FORNECIMENTO E INSTALAÇÃO. AF_10/2022</t>
  </si>
  <si>
    <t xml:space="preserve"> 14.2.23 </t>
  </si>
  <si>
    <t xml:space="preserve"> 91926 </t>
  </si>
  <si>
    <t>CABO DE COBRE FLEXÍVEL ISOLADO, 2,5 MM², ANTI-CHAMA 450/750 V, PARA CIRCUITOS TERMINAIS - FORNECIMENTO E INSTALAÇÃO. AF_03/2023</t>
  </si>
  <si>
    <t xml:space="preserve"> 14.2.24 </t>
  </si>
  <si>
    <t xml:space="preserve"> 91928 </t>
  </si>
  <si>
    <t>CABO DE COBRE FLEXÍVEL ISOLADO, 4 MM², ANTI-CHAMA 450/750 V, PARA CIRCUITOS TERMINAIS - FORNECIMENTO E INSTALAÇÃO. AF_03/2023</t>
  </si>
  <si>
    <t xml:space="preserve"> 14.2.25 </t>
  </si>
  <si>
    <t xml:space="preserve"> 101881 </t>
  </si>
  <si>
    <t>QUADRO DE DISTRIBUIÇÃO DE ENERGIA EM CHAPA DE AÇO GALVANIZADO, DE EMBUTIR, COM BARRAMENTO TRIFÁSICO, PARA 40 DISJUNTORES DIN 100A - FORNECIMENTO E INSTALAÇÃO. AF_07/2025</t>
  </si>
  <si>
    <t xml:space="preserve"> 14.2.26 </t>
  </si>
  <si>
    <t xml:space="preserve"> 4651 </t>
  </si>
  <si>
    <t>Fornecimento e instalação de contator modular 5TT5 800-0 - 2NA, fab. SIEMENS ou equivalente;</t>
  </si>
  <si>
    <t xml:space="preserve"> 14.2.27 </t>
  </si>
  <si>
    <t xml:space="preserve"> 4653 </t>
  </si>
  <si>
    <t>Fornecimento e instalação de timer digital - diário/semanal 16A, com bateria recarregável, 220V. Kienzle, Siemens, Coel ou equivalente.</t>
  </si>
  <si>
    <t xml:space="preserve"> 14.2.28 </t>
  </si>
  <si>
    <t xml:space="preserve"> 4655 </t>
  </si>
  <si>
    <t>Fornecimento e instalação de disjuntor termomagnético monopolar de  6A, padrão DIN, fabr. Siemens ou equivalente.</t>
  </si>
  <si>
    <t xml:space="preserve"> 14.2.29 </t>
  </si>
  <si>
    <t xml:space="preserve"> 14.2.30 </t>
  </si>
  <si>
    <t xml:space="preserve"> 93655 </t>
  </si>
  <si>
    <t>DISJUNTOR MONOPOLAR TIPO DIN, CORRENTE NOMINAL DE 20A - FORNECIMENTO E INSTALAÇÃO. AF_10/2020</t>
  </si>
  <si>
    <t xml:space="preserve"> 14.2.31 </t>
  </si>
  <si>
    <t xml:space="preserve"> 93656 </t>
  </si>
  <si>
    <t>DISJUNTOR MONOPOLAR TIPO DIN, CORRENTE NOMINAL DE 25A - FORNECIMENTO E INSTALAÇÃO. AF_10/2020</t>
  </si>
  <si>
    <t xml:space="preserve"> 14.2.32 </t>
  </si>
  <si>
    <t xml:space="preserve"> 93668 </t>
  </si>
  <si>
    <t>DISJUNTOR TRIPOLAR TIPO DIN, CORRENTE NOMINAL DE 16A - FORNECIMENTO E INSTALAÇÃO. AF_10/2020</t>
  </si>
  <si>
    <t xml:space="preserve"> 14.2.33 </t>
  </si>
  <si>
    <t xml:space="preserve"> 93669 </t>
  </si>
  <si>
    <t>DISJUNTOR TRIPOLAR TIPO DIN, CORRENTE NOMINAL DE 20A - FORNECIMENTO E INSTALAÇÃO. AF_10/2020</t>
  </si>
  <si>
    <t xml:space="preserve"> 14.2.34 </t>
  </si>
  <si>
    <t xml:space="preserve"> 93670 </t>
  </si>
  <si>
    <t>DISJUNTOR TRIPOLAR TIPO DIN, CORRENTE NOMINAL DE 25A - FORNECIMENTO E INSTALAÇÃO. AF_10/2020</t>
  </si>
  <si>
    <t xml:space="preserve"> 14.2.35 </t>
  </si>
  <si>
    <t xml:space="preserve"> 14.2.36 </t>
  </si>
  <si>
    <t xml:space="preserve"> 14.2.37 </t>
  </si>
  <si>
    <t xml:space="preserve"> 4874 </t>
  </si>
  <si>
    <t>TÊ HORIZONTAL 90º, PARA ELETROCALHA, LISA OU PERFURADA EM AÇO GALVANIZADO, LARGURA DE 200MM E ALTURA DE 50MM - FORNECIMENTO E INSTALAÇÃO.</t>
  </si>
  <si>
    <t xml:space="preserve"> 14.2.38 </t>
  </si>
  <si>
    <t xml:space="preserve"> 4992 </t>
  </si>
  <si>
    <t>Fornecimento e instalação de "X" horizontal 90º tipo "U" de 200x50mm, com tampa, ref.121-07-200/050-Z, fab. Mopa ou equivalente, inclusive talas, parafusos cabeça lentilha auto-travante, porcas sextavadas, arruelas lisas e demais materiais necessários para emenda.</t>
  </si>
  <si>
    <t xml:space="preserve"> 14.3 </t>
  </si>
  <si>
    <t>ILUMINAÇÃO INTERNA</t>
  </si>
  <si>
    <t xml:space="preserve"> 14.3.1 </t>
  </si>
  <si>
    <t xml:space="preserve"> 14.3.2 </t>
  </si>
  <si>
    <t xml:space="preserve"> 5022 </t>
  </si>
  <si>
    <t>CURVA HORIZONTAL 90º PARA ELETROCALHA, LISA OU PERFURADA EM AÇO GALVANIZADO, LARGURA DE 50MM E ALTURA DE 50MM - FORNECIMENTO E INSTALAÇÃO.</t>
  </si>
  <si>
    <t xml:space="preserve"> 14.3.3 </t>
  </si>
  <si>
    <t xml:space="preserve"> 5017 </t>
  </si>
  <si>
    <t>TÊ HORIZONTAL 90º, PARA ELETROCALHA, LISA OU PERFURADA EM AÇO GALVANIZADO, LARGURA DE 50MM E ALTURA DE 50MM - FORNECIMENTO E INSTALAÇÃO. AF_04/2023</t>
  </si>
  <si>
    <t xml:space="preserve"> 14.3.4 </t>
  </si>
  <si>
    <t xml:space="preserve"> 14.3.5 </t>
  </si>
  <si>
    <t xml:space="preserve"> 14.3.6 </t>
  </si>
  <si>
    <t xml:space="preserve"> 14.3.7 </t>
  </si>
  <si>
    <t xml:space="preserve"> 95727 </t>
  </si>
  <si>
    <t>ELETRODUTO RÍGIDO SOLDÁVEL, PVC, DN 25 MM (3/4"), APARENTE - FORNECIMENTO E INSTALAÇÃO. AF_10/2022</t>
  </si>
  <si>
    <t xml:space="preserve"> 14.3.8 </t>
  </si>
  <si>
    <t xml:space="preserve"> 95728 </t>
  </si>
  <si>
    <t>ELETRODUTO RÍGIDO SOLDÁVEL, PVC, DN 32 MM (1"), APARENTE - FORNECIMENTO E INSTALAÇÃO. AF_10/2022</t>
  </si>
  <si>
    <t xml:space="preserve"> 14.3.9 </t>
  </si>
  <si>
    <t xml:space="preserve"> 93008 </t>
  </si>
  <si>
    <t>ELETRODUTO RÍGIDO ROSCÁVEL, PVC, DN 50 MM (1 1/2"), PARA REDE ENTERRADA DE DISTRIBUIÇÃO DE ENERGIA ELÉTRICA - FORNECIMENTO E INSTALAÇÃO. AF_12/2021</t>
  </si>
  <si>
    <t xml:space="preserve"> 14.3.10 </t>
  </si>
  <si>
    <t xml:space="preserve"> 3532 </t>
  </si>
  <si>
    <t>Fornecimento e instalação de tubo metálico flexível com fita de aço galvanizada, revestido externamente com PVC extrudado Ø3/4"</t>
  </si>
  <si>
    <t xml:space="preserve"> 14.3.11 </t>
  </si>
  <si>
    <t xml:space="preserve"> 5011 </t>
  </si>
  <si>
    <t>CURVA 90 GRAUS PARA ELETRODUTO, PVC, SOLDÁVEL, DN 25 MM (3/4''), APARENTE - FORNECIMENTO E INSTALAÇÃO. AF_10/2022</t>
  </si>
  <si>
    <t xml:space="preserve"> 14.3.12 </t>
  </si>
  <si>
    <t xml:space="preserve"> 93020 </t>
  </si>
  <si>
    <t>CURVA 90 GRAUS PARA ELETRODUTO, PVC, ROSCÁVEL, DN 60 MM (2"), PARA REDE ENTERRADA DE DISTRIBUIÇÃO DE ENERGIA ELÉTRICA - FORNECIMENTO E INSTALAÇÃO. AF_12/2021</t>
  </si>
  <si>
    <t xml:space="preserve"> 14.3.13 </t>
  </si>
  <si>
    <t xml:space="preserve"> 14.3.14 </t>
  </si>
  <si>
    <t xml:space="preserve"> 14.3.15 </t>
  </si>
  <si>
    <t xml:space="preserve"> 95802 </t>
  </si>
  <si>
    <t>CONDULETE DE ALUMÍNIO, TIPO X, PARA ELETRODUTO DE AÇO GALVANIZADO DN 25 MM (1''), APARENTE - FORNECIMENTO E INSTALAÇÃO. AF_10/2022</t>
  </si>
  <si>
    <t xml:space="preserve"> 14.3.16 </t>
  </si>
  <si>
    <t xml:space="preserve"> 14.3.17 </t>
  </si>
  <si>
    <t xml:space="preserve"> 4649 </t>
  </si>
  <si>
    <t>Fornecimento e instalação de cabo flexível 3 condutores tipo PP 3x1,5mm2, fabr. Prysmian ou equivalente.</t>
  </si>
  <si>
    <t xml:space="preserve"> 14.3.18 </t>
  </si>
  <si>
    <t xml:space="preserve"> 91953 </t>
  </si>
  <si>
    <t>INTERRUPTOR SIMPLES (1 MÓDULO), 10A/250V, INCLUINDO SUPORTE E PLACA - FORNECIMENTO E INSTALAÇÃO. AF_03/2023</t>
  </si>
  <si>
    <t xml:space="preserve"> 14.3.19 </t>
  </si>
  <si>
    <t xml:space="preserve"> 91959 </t>
  </si>
  <si>
    <t>INTERRUPTOR SIMPLES (2 MÓDULOS), 10A/250V, INCLUINDO SUPORTE E PLACA - FORNECIMENTO E INSTALAÇÃO. AF_03/2023</t>
  </si>
  <si>
    <t xml:space="preserve"> 14.3.20 </t>
  </si>
  <si>
    <t xml:space="preserve"> 91966 </t>
  </si>
  <si>
    <t>INTERRUPTOR SIMPLES (3 MÓDULOS), 10A/250V, SEM SUPORTE E SEM PLACA - FORNECIMENTO E INSTALAÇÃO. AF_03/2023</t>
  </si>
  <si>
    <t xml:space="preserve"> 14.3.21 </t>
  </si>
  <si>
    <t xml:space="preserve"> 91955 </t>
  </si>
  <si>
    <t>INTERRUPTOR PARALELO (1 MÓDULO), 10A/250V, INCLUINDO SUPORTE E PLACA - FORNECIMENTO E INSTALAÇÃO. AF_03/2023</t>
  </si>
  <si>
    <t xml:space="preserve"> 14.3.22 </t>
  </si>
  <si>
    <t xml:space="preserve"> 4650 </t>
  </si>
  <si>
    <t>Fornecimento e instalação de luminária de embutir LED 35W, 3.590 lm,  4000K, com refletor e aletas, REF. LAA2-E3500840, fab. LUMICENTER ou equivalente.</t>
  </si>
  <si>
    <t xml:space="preserve"> 14.3.23 </t>
  </si>
  <si>
    <t xml:space="preserve"> 4652 </t>
  </si>
  <si>
    <t>Fornecimento e instalação de luminária de embutir LED 35W, 4070 lm,  4000K, sem aletas, REF. LHT42-E4000840, fab. LUMICENTER ou equivalente.</t>
  </si>
  <si>
    <t xml:space="preserve"> 14.3.24 </t>
  </si>
  <si>
    <t xml:space="preserve"> 14.3.25 </t>
  </si>
  <si>
    <t xml:space="preserve"> 4654 </t>
  </si>
  <si>
    <t>Fornecimento e instalação de dispositivo diferencial residual (DR) de 25A, 30 mA, padrão DIN, fabr. Siemens ou equivalente.</t>
  </si>
  <si>
    <t xml:space="preserve"> 14.3.26 </t>
  </si>
  <si>
    <t xml:space="preserve"> 14.3.27 </t>
  </si>
  <si>
    <t xml:space="preserve"> 14.3.28 </t>
  </si>
  <si>
    <t xml:space="preserve"> 14.3.29 </t>
  </si>
  <si>
    <t xml:space="preserve"> 14.3.30 </t>
  </si>
  <si>
    <t xml:space="preserve"> 4660 </t>
  </si>
  <si>
    <t>Fornecimento e instalação de plug para tomada, tipo fêmea, 2P+T, 10A.</t>
  </si>
  <si>
    <t xml:space="preserve"> 14.3.31 </t>
  </si>
  <si>
    <t xml:space="preserve"> 4661 </t>
  </si>
  <si>
    <t>Fornecimento e instalação de plug para tomada, tipo macho, 2P+T, 10A.</t>
  </si>
  <si>
    <t xml:space="preserve"> 14.3.32 </t>
  </si>
  <si>
    <t xml:space="preserve"> 14.3.33 </t>
  </si>
  <si>
    <t xml:space="preserve"> 14.3.34 </t>
  </si>
  <si>
    <t xml:space="preserve"> 4942 </t>
  </si>
  <si>
    <t>Fornecimento e instalação de luminária de embutir LED 17,5W, 2000 lm,  4000K, sem aletas, REF. LHT41-E2000840, fab. LUMICENTER ou equivalente.</t>
  </si>
  <si>
    <t xml:space="preserve"> 14.3.35 </t>
  </si>
  <si>
    <t xml:space="preserve"> 4944 </t>
  </si>
  <si>
    <t>Fornecimento e instalação de luminária tipo arandela base led, 20W, fabr. Lumicenter ou equivalente técnico.</t>
  </si>
  <si>
    <t xml:space="preserve"> 14.4 </t>
  </si>
  <si>
    <t>TOMADA INTERNA</t>
  </si>
  <si>
    <t xml:space="preserve"> 14.4.1 </t>
  </si>
  <si>
    <t xml:space="preserve"> 14.4.2 </t>
  </si>
  <si>
    <t xml:space="preserve"> 14.4.3 </t>
  </si>
  <si>
    <t xml:space="preserve"> 14.4.4 </t>
  </si>
  <si>
    <t xml:space="preserve"> 14.4.5 </t>
  </si>
  <si>
    <t xml:space="preserve"> 4674 </t>
  </si>
  <si>
    <t>Fornecimento e instalação de tubo rosqueável em F.G. leve de 2", fabr. elecom ou equivalente, com luva.</t>
  </si>
  <si>
    <t xml:space="preserve"> 14.4.6 </t>
  </si>
  <si>
    <t xml:space="preserve"> 14.4.7 </t>
  </si>
  <si>
    <t xml:space="preserve"> 14.4.8 </t>
  </si>
  <si>
    <t xml:space="preserve"> 14.4.9 </t>
  </si>
  <si>
    <t xml:space="preserve"> 14.4.10 </t>
  </si>
  <si>
    <t xml:space="preserve"> 14.4.11 </t>
  </si>
  <si>
    <t xml:space="preserve"> 14.4.12 </t>
  </si>
  <si>
    <t xml:space="preserve"> 14.4.13 </t>
  </si>
  <si>
    <t xml:space="preserve"> 14.4.14 </t>
  </si>
  <si>
    <t xml:space="preserve"> 93653 </t>
  </si>
  <si>
    <t>DISJUNTOR MONOPOLAR TIPO DIN, CORRENTE NOMINAL DE 10A - FORNECIMENTO E INSTALAÇÃO. AF_10/2020</t>
  </si>
  <si>
    <t xml:space="preserve"> 14.4.15 </t>
  </si>
  <si>
    <t xml:space="preserve"> 14.4.16 </t>
  </si>
  <si>
    <t xml:space="preserve"> 14.4.17 </t>
  </si>
  <si>
    <t xml:space="preserve"> 14.4.18 </t>
  </si>
  <si>
    <t xml:space="preserve"> 14.4.19 </t>
  </si>
  <si>
    <t xml:space="preserve"> 14.4.20 </t>
  </si>
  <si>
    <t xml:space="preserve"> 14.4.21 </t>
  </si>
  <si>
    <t xml:space="preserve"> 14.4.22 </t>
  </si>
  <si>
    <t xml:space="preserve"> 4937 </t>
  </si>
  <si>
    <t>Fornecimento e instalação de divisão "L" perfurado para eletrocalha de altura 50mm (peça de 3 metros), ref. 139-08-050-Z, fabr. Mopa ou equivalente.</t>
  </si>
  <si>
    <t xml:space="preserve"> 14.4.23 </t>
  </si>
  <si>
    <t xml:space="preserve"> 4943 </t>
  </si>
  <si>
    <t>Fornecimento e instalação de curva horizontal 90º tipo "U" de 100x50mm, com tampa, ref.121-01-100/050-Z, fab. Mopa ou equivalente, inclusive talas, parafusos cabeça lentilha auto-travante, porcas sextavadas, arruelas lisas e demais materiais necessários para emenda.</t>
  </si>
  <si>
    <t xml:space="preserve"> 14.4.24 </t>
  </si>
  <si>
    <t xml:space="preserve"> 4951 </t>
  </si>
  <si>
    <t>Fornecimento e instalação de "T" horizontal 90º tipo "U" de 100x50mm, com tampa, ref.121-07-100/050-Z, fab. Mopa ou equivalente, inclusive talas, parafusos cabeça lentilha auto-travante, porcas sextavadas, arruelas lisas e demais materiais necessários para emenda.</t>
  </si>
  <si>
    <t xml:space="preserve"> 14.4.25 </t>
  </si>
  <si>
    <t xml:space="preserve"> 4955 </t>
  </si>
  <si>
    <t>Fornecimento e instalação de quadro de comando de sobrepor nas dimensões de 800x500x200mm (QNB1, QNB2 e QNB3), monofásico, dotado de barramentos de fase, neutro e terra, devidamente montado em placa de montagem, inclusive demais serviços e acessórios necessários.</t>
  </si>
  <si>
    <t xml:space="preserve"> 14.4.26 </t>
  </si>
  <si>
    <t xml:space="preserve"> 4957 </t>
  </si>
  <si>
    <t>Fornecimento e instalação de Nobreak senoidal trifásico (3F+N+T), dupla conversão, tensão de entrada de 220V monofásica, tensão de saída monofásica 220V, 60 Hz ± 5%, fator de potência na saída de 0,8, potência nominal de 6kVA, autonomia do banco de baterias de 25 minutos a plena carga, baterias seladas (VRLA), dotado de proteção contra curto-circuito, picos e sobretensão, temperatura elevada, fabricação VLP, Logmaster, SMS ou equivalente técnico.</t>
  </si>
  <si>
    <t xml:space="preserve"> 14.4.27 </t>
  </si>
  <si>
    <t xml:space="preserve"> 4960 </t>
  </si>
  <si>
    <t>Fornecimento e instalação de chave comutadora  4 polos, 3 posições, U3/32A, Siemens ou equivalente.</t>
  </si>
  <si>
    <t xml:space="preserve"> 14.4.28 </t>
  </si>
  <si>
    <t xml:space="preserve"> 4964 </t>
  </si>
  <si>
    <t>Fornecimento e instalação de box reto na bitola de 2”, fabricação Wetzel ou equivalente técnico.</t>
  </si>
  <si>
    <t xml:space="preserve"> 14.4.29 </t>
  </si>
  <si>
    <t xml:space="preserve"> 92000 </t>
  </si>
  <si>
    <t>TOMADA BAIXA DE EMBUTIR (1 MÓDULO), 2P+T 10 A, INCLUINDO SUPORTE E PLACA - FORNECIMENTO E INSTALAÇÃO. AF_03/2023</t>
  </si>
  <si>
    <t xml:space="preserve"> 14.4.30 </t>
  </si>
  <si>
    <t xml:space="preserve"> 92008 </t>
  </si>
  <si>
    <t>TOMADA BAIXA DE EMBUTIR (2 MÓDULOS), 2P+T 10 A, INCLUINDO SUPORTE E PLACA - FORNECIMENTO E INSTALAÇÃO. AF_03/2023</t>
  </si>
  <si>
    <t xml:space="preserve"> 14.4.31 </t>
  </si>
  <si>
    <t xml:space="preserve"> 91994 </t>
  </si>
  <si>
    <t>TOMADA MÉDIA DE EMBUTIR (1 MÓDULO), 2P+T 10 A, SEM SUPORTE E SEM PLACA - FORNECIMENTO E INSTALAÇÃO. AF_03/2023</t>
  </si>
  <si>
    <t xml:space="preserve"> 14.4.32 </t>
  </si>
  <si>
    <t xml:space="preserve"> 91995 </t>
  </si>
  <si>
    <t>TOMADA MÉDIA DE EMBUTIR (1 MÓDULO), 2P+T 20 A, SEM SUPORTE E SEM PLACA - FORNECIMENTO E INSTALAÇÃO. AF_03/2023</t>
  </si>
  <si>
    <t xml:space="preserve"> 14.4.33 </t>
  </si>
  <si>
    <t xml:space="preserve"> 91990 </t>
  </si>
  <si>
    <t>TOMADA ALTA DE EMBUTIR (1 MÓDULO), 2P+T 10 A, SEM SUPORTE E SEM PLACA - FORNECIMENTO E INSTALAÇÃO. AF_03/2023</t>
  </si>
  <si>
    <t xml:space="preserve"> 14.4.34 </t>
  </si>
  <si>
    <t xml:space="preserve"> 91991 </t>
  </si>
  <si>
    <t>TOMADA ALTA DE EMBUTIR (1 MÓDULO), 2P+T 20 A, SEM SUPORTE E SEM PLACA - FORNECIMENTO E INSTALAÇÃO. AF_03/2023</t>
  </si>
  <si>
    <t xml:space="preserve"> 15.1 </t>
  </si>
  <si>
    <t xml:space="preserve"> 93010 </t>
  </si>
  <si>
    <t>ELETRODUTO RÍGIDO ROSCÁVEL, PVC, DN 75 MM (2 1/2"), PARA REDE ENTERRADA DE DISTRIBUIÇÃO DE ENERGIA ELÉTRICA - FORNECIMENTO E INSTALAÇÃO. AF_12/2021</t>
  </si>
  <si>
    <t xml:space="preserve"> 15.2 </t>
  </si>
  <si>
    <t xml:space="preserve"> 93026 </t>
  </si>
  <si>
    <t>CURVA 90 GRAUS PARA ELETRODUTO, PVC, ROSCÁVEL, DN 110 MM (4"), PARA REDE ENTERRADA DE DISTRIBUIÇÃO DE ENERGIA ELÉTRICA - FORNECIMENTO E INSTALAÇÃO. AF_12/2021</t>
  </si>
  <si>
    <t xml:space="preserve"> 15.3 </t>
  </si>
  <si>
    <t xml:space="preserve"> 93015 </t>
  </si>
  <si>
    <t>LUVA PARA ELETRODUTO, PVC, ROSCÁVEL, DN 75 MM (2 1/2"), PARA REDE ENTERRADA DE DISTRIBUIÇÃO DE ENERGIA ELÉTRICA - FORNECIMENTO E INSTALAÇÃO. AF_12/2021</t>
  </si>
  <si>
    <t xml:space="preserve"> 15.4 </t>
  </si>
  <si>
    <t xml:space="preserve"> 5013 </t>
  </si>
  <si>
    <t>CONECTOR SPLIT-BOLT, PARA SPDA, PARA CABOS DE 16 A 70 MM2 - FORNECIMENTO E INSTALAÇÃO.</t>
  </si>
  <si>
    <t xml:space="preserve"> 15.5 </t>
  </si>
  <si>
    <t xml:space="preserve"> 98463 </t>
  </si>
  <si>
    <t>SUPORTE ISOLADOR PARA FIXAÇÃO DA CORDOALHA DE COBRE EM ALVENARIA OU CONCRETO - FORNECIMENTO E INSTALAÇÃO. AF_08/2023</t>
  </si>
  <si>
    <t>Sistema de Proteção contra Descargas Atmosféricas - SPDA</t>
  </si>
  <si>
    <t xml:space="preserve"> 15.6 </t>
  </si>
  <si>
    <t xml:space="preserve"> 102109 </t>
  </si>
  <si>
    <t>SUPORTE PARA TRANSFORMADOR EM POSTE DE CONCRETO CIRCULAR - FORNECIMENTO E INSTALAÇÃO. AF_12/2020</t>
  </si>
  <si>
    <t>Transformadores</t>
  </si>
  <si>
    <t xml:space="preserve"> 15.7 </t>
  </si>
  <si>
    <t xml:space="preserve"> 101547 </t>
  </si>
  <si>
    <t>ISOLADOR, TIPO DISCO, PARA TENSÃO 15 KV - FORNECIMENTO E INSTALAÇÃO. AF_07/2020</t>
  </si>
  <si>
    <t xml:space="preserve"> 15.8 </t>
  </si>
  <si>
    <t xml:space="preserve"> 102108 </t>
  </si>
  <si>
    <t>TRANSFORMADOR DE DISTRIBUIÇÃO, 300 KVA, TRIFÁSICO, 60 HZ, CLASSE 15 KV, IMERSO EM ÓLEO MINERAL, INSTALAÇÃO EM POSTE (NÃO INCLUSO SUPORTE) - FORNECIMENTO E INSTALAÇÃO. AF_12/2020</t>
  </si>
  <si>
    <t xml:space="preserve"> 15.9 </t>
  </si>
  <si>
    <t xml:space="preserve"> 93011 </t>
  </si>
  <si>
    <t>ELETRODUTO RÍGIDO ROSCÁVEL, PVC, DN 85 MM (3"), PARA REDE ENTERRADA DE DISTRIBUIÇÃO DE ENERGIA ELÉTRICA - FORNECIMENTO E INSTALAÇÃO. AF_12/2021</t>
  </si>
  <si>
    <t xml:space="preserve"> 15.10 </t>
  </si>
  <si>
    <t xml:space="preserve"> 15.11 </t>
  </si>
  <si>
    <t xml:space="preserve"> 4872 </t>
  </si>
  <si>
    <t>Fornecimento e instalação de cruzeta em concreto, seção retangular de 90x90x2.000mm.</t>
  </si>
  <si>
    <t xml:space="preserve"> 15.12 </t>
  </si>
  <si>
    <t xml:space="preserve"> 4907 </t>
  </si>
  <si>
    <t>Fornecimento e instalação de chave seccionadora fusível 15 kV, 100A, abertura sob carga, base tipo C – 10 kA.</t>
  </si>
  <si>
    <t xml:space="preserve"> 15.13 </t>
  </si>
  <si>
    <t xml:space="preserve"> 4916 </t>
  </si>
  <si>
    <t>Fornecimento e instalação de fita de aço tipo BANDIT de 3/4 “</t>
  </si>
  <si>
    <t xml:space="preserve"> 15.14 </t>
  </si>
  <si>
    <t xml:space="preserve"> 3778 </t>
  </si>
  <si>
    <t>FORNECIMENTO DE POSTE DE CONCRETO CIRCULAR, 11M, 600DAN</t>
  </si>
  <si>
    <t xml:space="preserve"> 15.15 </t>
  </si>
  <si>
    <t xml:space="preserve"> 98111 </t>
  </si>
  <si>
    <t>CAIXA DE INSPEÇÃO PARA ATERRAMENTO, CIRCULAR, EM POLIETILENO, DIÂMETRO INTERNO = 0,3 M. AF_12/2020</t>
  </si>
  <si>
    <t xml:space="preserve"> 15.16 </t>
  </si>
  <si>
    <t xml:space="preserve"> 326 </t>
  </si>
  <si>
    <t>PARA RAIOS TIPO DISTRIBUIÇÃO CLASSE DE TENSÃO NOMINAL 12KV, CAPACIDADE MÍNIMA DE RUPTURA DE 10KA E NÍVEL DE ISOLAMENTO (NI) 110V, CORPO EM PORCELANA - FORNECIMENTO E INSTALAÇÃO.</t>
  </si>
  <si>
    <t xml:space="preserve"> 15.17 </t>
  </si>
  <si>
    <t xml:space="preserve"> 3341 </t>
  </si>
  <si>
    <t>ELETRODUTO DE FERRO / AÇO  GALVANIZADO 3" INCLUSIVE CONEXOES</t>
  </si>
  <si>
    <t xml:space="preserve"> 15.18 </t>
  </si>
  <si>
    <t xml:space="preserve"> 101553 </t>
  </si>
  <si>
    <t>ALÇA PREFORMADA DE DISTRIBUIÇÃO, EM AÇO GALVANIZADO, AWG 1 - FORNECIMENTO E INSTALAÇÃO. AF_07/2020</t>
  </si>
  <si>
    <t xml:space="preserve"> 15.19 </t>
  </si>
  <si>
    <t xml:space="preserve"> 4921 </t>
  </si>
  <si>
    <t>Fornecimento e instalação de conector maciço longo na bitola de 120 mm².</t>
  </si>
  <si>
    <t xml:space="preserve"> 15.20 </t>
  </si>
  <si>
    <t xml:space="preserve"> 4923 </t>
  </si>
  <si>
    <t>Fornecimento e instalação de conector maciço longo na bitola de 150 mm².</t>
  </si>
  <si>
    <t xml:space="preserve"> 15.21 </t>
  </si>
  <si>
    <t xml:space="preserve"> 104750 </t>
  </si>
  <si>
    <t>CONECTOR GRAMPO METÁLICO TIPO OLHAL, PARA SPDA, PARA HASTE DE ATERRAMENTO DE 5/8'' E CABOS DE 10 A 50 MM2 - FORNECIMENTO E INSTALAÇÃO. AF_08/2023</t>
  </si>
  <si>
    <t xml:space="preserve"> 15.22 </t>
  </si>
  <si>
    <t xml:space="preserve"> 15.23 </t>
  </si>
  <si>
    <t xml:space="preserve"> 4926 </t>
  </si>
  <si>
    <t>Fornecimento e instalação de mão francesa plana de 619 mm.</t>
  </si>
  <si>
    <t xml:space="preserve"> 15.24 </t>
  </si>
  <si>
    <t xml:space="preserve"> 4929 </t>
  </si>
  <si>
    <t>Fornecimento e instalação de mão francesa plana de 1.053 mm.</t>
  </si>
  <si>
    <t xml:space="preserve"> 15.25 </t>
  </si>
  <si>
    <t xml:space="preserve"> 101946 </t>
  </si>
  <si>
    <t>QUADRO DE MEDIÇÃO GERAL DE ENERGIA PARA 1 MEDIDOR DE SOBREPOR - FORNECIMENTO E INSTALAÇÃO. AF_10/2020</t>
  </si>
  <si>
    <t xml:space="preserve"> 15.26 </t>
  </si>
  <si>
    <t xml:space="preserve"> 15.27 </t>
  </si>
  <si>
    <t xml:space="preserve"> 5020 </t>
  </si>
  <si>
    <t>CORDOALHA DE COBRE NU 35 MM², NÃO ENTERRADA, COM PRESILHA - FORNECIMENTO E INSTALAÇÃO.</t>
  </si>
  <si>
    <t xml:space="preserve"> 15.28 </t>
  </si>
  <si>
    <t xml:space="preserve"> 96979 </t>
  </si>
  <si>
    <t>CORDOALHA DE COBRE NU 95 MM², ENTERRADA - FORNECIMENTO E INSTALAÇÃO. AF_08/2023</t>
  </si>
  <si>
    <t xml:space="preserve"> 15.29 </t>
  </si>
  <si>
    <t xml:space="preserve"> 96985 </t>
  </si>
  <si>
    <t>HASTE DE ATERRAMENTO, DIÂMETRO 5/8", COM 3 METROS - FORNECIMENTO E INSTALAÇÃO. AF_08/2023</t>
  </si>
  <si>
    <t xml:space="preserve"> 15.30 </t>
  </si>
  <si>
    <t xml:space="preserve"> 103329 </t>
  </si>
  <si>
    <t>ALVENARIA DE VEDAÇÃO DE BLOCOS CERÂMICOS FURADOS NA HORIZONTAL DE 9X19X19 CM (ESPESSURA 9 CM) E ARGAMASSA DE ASSENTAMENTO COM PREPARO MANUAL. AF_12/2021</t>
  </si>
  <si>
    <t xml:space="preserve"> 16.1 </t>
  </si>
  <si>
    <t xml:space="preserve"> 600 </t>
  </si>
  <si>
    <t>FORNECIMENTO E INSTALAÇÃO DE EQUIPAMENTO PARA GERAÇÃO DE ENERGIA FOTOVOLTAICA</t>
  </si>
  <si>
    <t>Kwh/Mês</t>
  </si>
  <si>
    <t xml:space="preserve"> 17.1 </t>
  </si>
  <si>
    <t xml:space="preserve"> 17.2 </t>
  </si>
  <si>
    <t xml:space="preserve"> 17.3 </t>
  </si>
  <si>
    <t xml:space="preserve"> 3331 </t>
  </si>
  <si>
    <t>FORNECIMENTO E INSTALAÇÃO DE ELETROCALHA PERFURADA TIPO U 150x50mm CHAPA 18</t>
  </si>
  <si>
    <t xml:space="preserve"> 17.4 </t>
  </si>
  <si>
    <t xml:space="preserve"> 17.5 </t>
  </si>
  <si>
    <t xml:space="preserve"> 4950 </t>
  </si>
  <si>
    <t xml:space="preserve"> 17.6 </t>
  </si>
  <si>
    <t xml:space="preserve"> 17.7 </t>
  </si>
  <si>
    <t xml:space="preserve"> 17.8 </t>
  </si>
  <si>
    <t xml:space="preserve"> 4850 </t>
  </si>
  <si>
    <t>FORNECIMENTO E INSTALAÇÃO DE CURVA HORIZONTAL 90º TIPO "U" DE 150X50MM</t>
  </si>
  <si>
    <t xml:space="preserve"> 17.9 </t>
  </si>
  <si>
    <t xml:space="preserve"> 4988 </t>
  </si>
  <si>
    <t>FORNECIMENTO E INSTALAÇÃO DE CURVA HORIZONTAL 90º TIPO "U" DE 300X50MM</t>
  </si>
  <si>
    <t xml:space="preserve"> 17.10 </t>
  </si>
  <si>
    <t xml:space="preserve"> 17.11 </t>
  </si>
  <si>
    <t xml:space="preserve"> 4668 </t>
  </si>
  <si>
    <t>Fornecimento e instalação de curva de inversão tipo "U" de 300x50mm, com tampa, ref.121-06-300/050-Z, fab. Mopa ou equivalente, inclusive talas, parafusos cabeça lentilha auto-travante, porcas sextavadas, arruelas lisas e demais materiais necessários para emenda.</t>
  </si>
  <si>
    <t xml:space="preserve"> 17.12 </t>
  </si>
  <si>
    <t xml:space="preserve"> 17.13 </t>
  </si>
  <si>
    <t xml:space="preserve"> 4852 </t>
  </si>
  <si>
    <t>TE HORIZONTAL 90º PARA ELETROCALHA PERFURADA OU LISA - 300X50mm - FORNECIMENTO E INSTALAÇÃO</t>
  </si>
  <si>
    <t xml:space="preserve"> 17.14 </t>
  </si>
  <si>
    <t xml:space="preserve"> 17.15 </t>
  </si>
  <si>
    <t xml:space="preserve"> 17.16 </t>
  </si>
  <si>
    <t xml:space="preserve"> 17.17 </t>
  </si>
  <si>
    <t xml:space="preserve"> 17.18 </t>
  </si>
  <si>
    <t xml:space="preserve"> 4856 </t>
  </si>
  <si>
    <t>Fornecimento e instalação de flange para eletrocalha de 100x50mm, ref.139-02-100/050-Z, fab. Mopa ou equivalente, inclusive talas, parafusos cabeça lentilha auto-travante, porcas sextavadas, arruelas lisas e demais materiais necessários para emenda.</t>
  </si>
  <si>
    <t xml:space="preserve"> 17.19 </t>
  </si>
  <si>
    <t xml:space="preserve"> 4855 </t>
  </si>
  <si>
    <t>Fornecimento e instalação de flange para eletrocalha de 300x50mm, ref.139-02-300/050-Z, fab. Mopa ou equivalente, inclusive talas, parafusos cabeça lentilha auto-travante, porcas sextavadas, arruelas lisas e demais materiais necessários para emenda.</t>
  </si>
  <si>
    <t xml:space="preserve"> 17.20 </t>
  </si>
  <si>
    <t xml:space="preserve"> 17.21 </t>
  </si>
  <si>
    <t xml:space="preserve"> 17.22 </t>
  </si>
  <si>
    <t xml:space="preserve"> 17.23 </t>
  </si>
  <si>
    <t xml:space="preserve"> 4672 </t>
  </si>
  <si>
    <t>Fornecimento e instalação de saída horizontal para eletroduto de 3", ref. 139-09-3-Z, fab. Mopa ou equivalente, inclusive parafusos cabeça lentilha auto-travante, porcas sextavadas, arruelas lisas e demais materiais necessários para emenda.</t>
  </si>
  <si>
    <t xml:space="preserve"> 17.24 </t>
  </si>
  <si>
    <t xml:space="preserve"> 17.25 </t>
  </si>
  <si>
    <t xml:space="preserve"> 17.26 </t>
  </si>
  <si>
    <t xml:space="preserve"> 17.27 </t>
  </si>
  <si>
    <t xml:space="preserve"> 17.28 </t>
  </si>
  <si>
    <t xml:space="preserve"> 17.29 </t>
  </si>
  <si>
    <t xml:space="preserve"> 4863 </t>
  </si>
  <si>
    <t>FIXAÇÃO DE ELETRODUTO 3/4" COM ABRAÇADEIRA FIXADO EM LAJE, COM VERGALHÃO ROSCA  TOTAL 1/4" E ACESSÓRIOS</t>
  </si>
  <si>
    <t xml:space="preserve"> 17.30 </t>
  </si>
  <si>
    <t xml:space="preserve"> 4864 </t>
  </si>
  <si>
    <t>FIXAÇÃO DE ELETRODUTO 1" COM ABRAÇADEIRA FIXADO EM LAJE, COM VERGALHÃO ROSCA  TOTAL 1/4" E ACESSÓRIOS</t>
  </si>
  <si>
    <t xml:space="preserve"> 17.31 </t>
  </si>
  <si>
    <t xml:space="preserve"> 4865 </t>
  </si>
  <si>
    <t>FIXAÇÃO DE ELETRODUTO 1 1/2" COM ABRAÇADEIRA FIXADO EM LAJE, COM VERGALHÃO ROSCA  TOTAL 1/4" E ACESSÓRIOS</t>
  </si>
  <si>
    <t xml:space="preserve"> 17.32 </t>
  </si>
  <si>
    <t xml:space="preserve"> 4866 </t>
  </si>
  <si>
    <t>FIXAÇÃO DE ELETRODUTO 3" COM ABRAÇADEIRA FIXADO EM LAJE, COM VERGALHÃO ROSCA  TOTAL 1/4" E ACESSÓRIOS</t>
  </si>
  <si>
    <t xml:space="preserve"> 17.33 </t>
  </si>
  <si>
    <t xml:space="preserve"> 17.34 </t>
  </si>
  <si>
    <t xml:space="preserve"> 1606 </t>
  </si>
  <si>
    <t>Fornecimento e instalação de tubo metálico flexível com fita de aço galvanizada, revestido externamente com PVC extrudado Ø3", tipo Seal Tube, fabricante tecnoflex ou equivalente.</t>
  </si>
  <si>
    <t xml:space="preserve"> 17.35 </t>
  </si>
  <si>
    <t xml:space="preserve"> 95762 </t>
  </si>
  <si>
    <t>CURVA 90 GRAUS PARA ELETRODUTO, AÇO GALVANIZADO, DN 20 MM (3/4''), APARENTE - FORNECIMENTO E INSTALAÇÃO. AF_10/2022</t>
  </si>
  <si>
    <t xml:space="preserve"> 17.36 </t>
  </si>
  <si>
    <t xml:space="preserve"> 4867 </t>
  </si>
  <si>
    <t>CURVA 90 GRAUS PARA ELETRODUTO, AÇO GALVANIZADO, DN 80 MM (3''), APARENTE - FORNECIMENTO E INSTALAÇÃO.</t>
  </si>
  <si>
    <t xml:space="preserve"> 17.37 </t>
  </si>
  <si>
    <t xml:space="preserve"> 91941 </t>
  </si>
  <si>
    <t>CAIXA RETANGULAR 4" X 2" BAIXA (0,30 M DO PISO), PVC, INSTALADA EM PAREDE - FORNECIMENTO E INSTALAÇÃO. AF_03/2023</t>
  </si>
  <si>
    <t xml:space="preserve"> 17.38 </t>
  </si>
  <si>
    <t xml:space="preserve"> 382 </t>
  </si>
  <si>
    <t>FORNECIMENTO E ASSENTAMENTO DE CAIXA DE PASSAGEM METÁLICA DE 30X30X10CM P/ INSTALAÇÕES ELÉTRICAS</t>
  </si>
  <si>
    <t xml:space="preserve"> 17.39 </t>
  </si>
  <si>
    <t xml:space="preserve"> 17.40 </t>
  </si>
  <si>
    <t xml:space="preserve"> 17.41 </t>
  </si>
  <si>
    <t xml:space="preserve"> 4877 </t>
  </si>
  <si>
    <t>CONDULETE DE ALUMÍNIO, TIPO X, PARA ELETRODUTO DE AÇO GALVANIZADO DN 32 MM (11/2''), APARENTE - FORNECIMENTO E INSTALAÇÃO.</t>
  </si>
  <si>
    <t xml:space="preserve"> 17.42 </t>
  </si>
  <si>
    <t xml:space="preserve"> 17.43 </t>
  </si>
  <si>
    <t xml:space="preserve"> 97669 </t>
  </si>
  <si>
    <t>ELETRODUTO FLEXÍVEL CORRUGADO, PEAD, DN 90 (3"), PARA REDE ENTERRADA DE DISTRIBUIÇÃO DE ENERGIA ELÉTRICA - FORNECIMENTO E INSTALAÇÃO. AF_12/2021</t>
  </si>
  <si>
    <t xml:space="preserve"> 17.44 </t>
  </si>
  <si>
    <t xml:space="preserve"> 98401 </t>
  </si>
  <si>
    <t>CABO TELEFÔNICO CTP-APL-50 20 PARES INSTALADO EM ENTRADA DE EDIFICAÇÃO - FORNECIMENTO E INSTALAÇÃO. AF_11/2019</t>
  </si>
  <si>
    <t>Redes de Lógica, Telefonia e Imagem</t>
  </si>
  <si>
    <t xml:space="preserve"> 17.45 </t>
  </si>
  <si>
    <t xml:space="preserve"> 100562 </t>
  </si>
  <si>
    <t>QUADRO DE DISTRIBUICAO PARA TELEFONE N.4, 60X60X12CM EM CHAPA METALICA, DE EMBUTIR, SEM ACESSORIOS, PADRAO TELEBRAS, FORNECIMENTO E INSTALAÇÃO. AF_11/2019</t>
  </si>
  <si>
    <t xml:space="preserve"> 17.46 </t>
  </si>
  <si>
    <t xml:space="preserve"> 98277 </t>
  </si>
  <si>
    <t>CABO TELEFÔNICO CI-50 20 PARES INSTALADO EM PRUMADA - FORNECIMENTO E INSTALAÇÃO. AF_11/2019</t>
  </si>
  <si>
    <t xml:space="preserve"> 17.47 </t>
  </si>
  <si>
    <t xml:space="preserve"> 98298 </t>
  </si>
  <si>
    <t>CABO ELETRÔNICO CATEGORIA 6A, INSTALADO EM EDIFICAÇÃO RESIDENCIAL - FORNECIMENTO E INSTALAÇÃO. AF_11/2019</t>
  </si>
  <si>
    <t xml:space="preserve"> 17.48 </t>
  </si>
  <si>
    <t xml:space="preserve"> 893 </t>
  </si>
  <si>
    <t>CONECTOR RJ45 - CLIPAGEM EM CABO</t>
  </si>
  <si>
    <t xml:space="preserve"> 17.49 </t>
  </si>
  <si>
    <t xml:space="preserve"> 98307 </t>
  </si>
  <si>
    <t>TOMADA DE REDE RJ45 - FORNECIMENTO E INSTALAÇÃO. AF_11/2019</t>
  </si>
  <si>
    <t xml:space="preserve"> 17.50 </t>
  </si>
  <si>
    <t xml:space="preserve"> 98305 </t>
  </si>
  <si>
    <t>RACK FECHADO PARA SERVIDOR - FORNECIMENTO E INSTALAÇÃO. AF_11/2019</t>
  </si>
  <si>
    <t xml:space="preserve"> 17.51 </t>
  </si>
  <si>
    <t xml:space="preserve"> 4686 </t>
  </si>
  <si>
    <t>Fornecimento e instalação de bandeja fixa para rack 19" x 500mm.</t>
  </si>
  <si>
    <t xml:space="preserve"> 17.52 </t>
  </si>
  <si>
    <t xml:space="preserve"> 4689 </t>
  </si>
  <si>
    <t>Fornecimento e instalação de tampa cega para rack 19".</t>
  </si>
  <si>
    <t xml:space="preserve"> 17.53 </t>
  </si>
  <si>
    <t xml:space="preserve"> 98302 </t>
  </si>
  <si>
    <t>PATCH PANEL 24 PORTAS, CATEGORIA 6 - FORNECIMENTO E INSTALAÇÃO. AF_11/2019</t>
  </si>
  <si>
    <t xml:space="preserve"> 17.54 </t>
  </si>
  <si>
    <t xml:space="preserve"> 4692 </t>
  </si>
  <si>
    <t>Fornecimento e instalação de guia de cabos fechado para rack 19", ref. 35150033 fabr. Furukawa ou equivalente.</t>
  </si>
  <si>
    <t xml:space="preserve"> 17.55 </t>
  </si>
  <si>
    <t xml:space="preserve"> 98301 </t>
  </si>
  <si>
    <t>PATCH PANEL 24 PORTAS, CATEGORIA 5E - FORNECIMENTO E INSTALAÇÃO. AF_08/2025</t>
  </si>
  <si>
    <t xml:space="preserve"> 17.56 </t>
  </si>
  <si>
    <t xml:space="preserve"> 4695 </t>
  </si>
  <si>
    <t>Fornecimento e instalação de adapter Cable em cabo UTP 4 pares, terminações em conectores RJ-45 macho, 2,5 m de comprimento, padrão de configuração T568A, ref. 35100042, fabr. Furukawa ou equivalente.</t>
  </si>
  <si>
    <t xml:space="preserve"> 17.57 </t>
  </si>
  <si>
    <t xml:space="preserve"> 4697 </t>
  </si>
  <si>
    <t>Fornecimento e instalação de DIO para rack 19", 12 portas,  fabr. Furukawa ou equivalente.</t>
  </si>
  <si>
    <t xml:space="preserve"> 17.58 </t>
  </si>
  <si>
    <t xml:space="preserve"> 4698 </t>
  </si>
  <si>
    <t>Fornecimento e instalação de kit bandeja de emenda para 12 fibras, referência 35260102, Furukawa ou equivalente técnico.</t>
  </si>
  <si>
    <t xml:space="preserve"> 17.59 </t>
  </si>
  <si>
    <t xml:space="preserve"> 4699 </t>
  </si>
  <si>
    <t>Fornecimento e instalação de cordão duplex, de cabo óptico, monomodo, com 02 fibras 8 a 10 microns de 2,5 metros de comprimento com 01 conector duplo tipo LC/UPC em cada extremidade, Fabricação Furukawa ou equivalente técnico.</t>
  </si>
  <si>
    <t xml:space="preserve"> 17.60 </t>
  </si>
  <si>
    <t xml:space="preserve"> 4701 </t>
  </si>
  <si>
    <t>Fornecimento e instalação de cabo de fibra óptica (F.O.), monomodo, capacidade de 6 fibras, uso interno/externo, alta flexibilidade, capa externa em termoplástico retardante a chama e baixa emissão de fumaça, LSZH, raio mínimo de curvatura de instalação de 30 mm, temperatura de operação de -20 a +65  ºC, atenuação mín./máx. De 1300/1550 db/Km, fabricação Furukawa ou equivalente técnico.</t>
  </si>
  <si>
    <t xml:space="preserve"> 17.61 </t>
  </si>
  <si>
    <t xml:space="preserve"> 4703 </t>
  </si>
  <si>
    <t>Fornecimento e Instalação de equipamento switch 24 portas, 10/100/1000Mbps, gerenciável, protocolo de roteamento dinâmico (RIP/OSPF), que permita alto desempenho de rede com conexões uplink de até 10 Gbps, empilhamento de até 8 switches, fonte de alimentação redundante, bivolt 110/220V, fabr. Intelbrás ou equivalente técnico.</t>
  </si>
  <si>
    <t xml:space="preserve"> 17.62 </t>
  </si>
  <si>
    <t xml:space="preserve"> 4705 </t>
  </si>
  <si>
    <t>Fornecimento e Instalação de equipamento switch 24 portas,com tecnologia POE (Power Over Ethernet), 10/100/1000Mbps, gerenciável, protocolo de roteamento dinâmico (RIP/OSPF), que permita alto desempenho de rede com conexões uplink de até 10 Gbps, empilhamento de até 8 switches, fonte de alimentação redundante, bivolt 110/220V, fabr. Intelbrás ou equivalente técnico.</t>
  </si>
  <si>
    <t xml:space="preserve"> 17.63 </t>
  </si>
  <si>
    <t xml:space="preserve"> 3308 </t>
  </si>
  <si>
    <t>NVR-POE - 32 CÂMERAS</t>
  </si>
  <si>
    <t xml:space="preserve"> 17.64 </t>
  </si>
  <si>
    <t xml:space="preserve"> 100554 </t>
  </si>
  <si>
    <t>CABO COAXIAL RG59 95% - FORNECIMENTO E INSTALAÇÃO. AF_11/2019</t>
  </si>
  <si>
    <t xml:space="preserve"> 17.65 </t>
  </si>
  <si>
    <t xml:space="preserve"> 4993 </t>
  </si>
  <si>
    <t>Fornecimento e instalação de bloco M10 A - 10P c/ 5 módulos protetores - MPEI RS, bastidor para fixação, Bargoa ou equivalente técnico.</t>
  </si>
  <si>
    <t xml:space="preserve"> 17.66 </t>
  </si>
  <si>
    <t xml:space="preserve"> 4994 </t>
  </si>
  <si>
    <t>BLOCO DE ENGATE RÁPIDO PARA BASTIDOR TIPO M10 - FORNECIMENTO E INSTALAÇÃO</t>
  </si>
  <si>
    <t xml:space="preserve"> 17.67 </t>
  </si>
  <si>
    <t xml:space="preserve"> 4995 </t>
  </si>
  <si>
    <t>Fornecimento e instalação de conector BNC para cabo RG59</t>
  </si>
  <si>
    <t xml:space="preserve"> 17.68 </t>
  </si>
  <si>
    <t xml:space="preserve"> 5001 </t>
  </si>
  <si>
    <t>Fornecimento e instalação de "T" horizontal 90º tipo "U" de 300x50mm, com tampa, ref.121-07-400/050-Z, fab. Mopa ou equivalente, inclusive talas, parafusos cabeça lentilha auto-travante, porcas sextavadas, arruelas lisas e demais materiais necessários para emenda.</t>
  </si>
  <si>
    <t xml:space="preserve"> 18.1 </t>
  </si>
  <si>
    <t xml:space="preserve"> 101907 </t>
  </si>
  <si>
    <t>EXTINTOR DE INCÊNDIO PORTÁTIL COM CARGA DE CO2 DE 6 KG, CLASSE BC - FORNECIMENTO E INSTALAÇÃO. AF_10/2020_PE</t>
  </si>
  <si>
    <t xml:space="preserve"> 18.2 </t>
  </si>
  <si>
    <t xml:space="preserve"> 4565 </t>
  </si>
  <si>
    <t>EXTINTOR DE INCÊNDIO PORTÁTIL TIPO K DE 6L</t>
  </si>
  <si>
    <t xml:space="preserve"> 18.3 </t>
  </si>
  <si>
    <t xml:space="preserve"> 101909 </t>
  </si>
  <si>
    <t>EXTINTOR DE INCÊNDIO PORTÁTIL COM CARGA DE PQS DE 6 KG, CLASSE BC - FORNECIMENTO E INSTALAÇÃO. AF_01/2026_PE</t>
  </si>
  <si>
    <t xml:space="preserve"> 18.4 </t>
  </si>
  <si>
    <t xml:space="preserve"> 101905 </t>
  </si>
  <si>
    <t>EXTINTOR DE INCÊNDIO PORTÁTIL COM CARGA DE ÁGUA PRESSURIZADA DE 10 L, CLASSE A - FORNECIMENTO E INSTALAÇÃO. AF_10/2020_PE</t>
  </si>
  <si>
    <t xml:space="preserve"> 18.5 </t>
  </si>
  <si>
    <t xml:space="preserve"> 97599 </t>
  </si>
  <si>
    <t>LUMINÁRIA DE EMERGÊNCIA, COM 30 LÂMPADAS LED DE 2 W, SEM REATOR - FORNECIMENTO E INSTALAÇÃO. AF_09/2024</t>
  </si>
  <si>
    <t>Iluminação Predial e Monitoramento</t>
  </si>
  <si>
    <t xml:space="preserve"> 18.6 </t>
  </si>
  <si>
    <t xml:space="preserve"> 1131 </t>
  </si>
  <si>
    <t>PLACA FOTOLUMINESCENTE DE SINALIZAÇÃO DE ROTA DE FUGA (15X30CM) - FORNECIMENTO E INSTALAÇÃO</t>
  </si>
  <si>
    <t xml:space="preserve"> 19.1 </t>
  </si>
  <si>
    <t xml:space="preserve"> 3963 </t>
  </si>
  <si>
    <t>SOLDA EXOTÉRMICA PARA SPDA - FORNECIMENTO E INSTALAÇÃO.</t>
  </si>
  <si>
    <t xml:space="preserve"> 19.2 </t>
  </si>
  <si>
    <t xml:space="preserve"> 4486 </t>
  </si>
  <si>
    <t>fornecimento e instalação de caixa de equipotencialização em aço 200x200x90mm, para embutir com tampa, com 9 terminais, (SPDA)</t>
  </si>
  <si>
    <t xml:space="preserve"> 19.3 </t>
  </si>
  <si>
    <t xml:space="preserve"> 19.4 </t>
  </si>
  <si>
    <t xml:space="preserve"> 104751 </t>
  </si>
  <si>
    <t>CONECTOR GRAMPO PARALELO METÁLICO, PARA SPDA, PARA CABOS DE 6 A 50 MM2 - FORNECIMENTO E INSTALAÇÃO. AF_08/2023</t>
  </si>
  <si>
    <t xml:space="preserve"> 19.5 </t>
  </si>
  <si>
    <t xml:space="preserve"> 96986 </t>
  </si>
  <si>
    <t>HASTE DE ATERRAMENTO, DIÂMETRO 3/4", COM 3 METROS - FORNECIMENTO E INSTALAÇÃO. AF_08/2023</t>
  </si>
  <si>
    <t xml:space="preserve"> 19.6 </t>
  </si>
  <si>
    <t xml:space="preserve"> 1933 </t>
  </si>
  <si>
    <t>FORNECIMENTO E INSTALAÇÃO DE CABO COBRE NU 50MM2</t>
  </si>
  <si>
    <t xml:space="preserve"> 19.7 </t>
  </si>
  <si>
    <t xml:space="preserve"> 4883 </t>
  </si>
  <si>
    <t>Parafuso sextavado inox ø1/4"</t>
  </si>
  <si>
    <t xml:space="preserve"> 19.8 </t>
  </si>
  <si>
    <t xml:space="preserve"> 4884 </t>
  </si>
  <si>
    <t>Conector estrutural Easy</t>
  </si>
  <si>
    <t xml:space="preserve"> 19.9 </t>
  </si>
  <si>
    <t xml:space="preserve"> 4968 </t>
  </si>
  <si>
    <t>CONECTORES FIXADOR UNIVERSAL DE SPDA BIMETÁLICO</t>
  </si>
  <si>
    <t xml:space="preserve"> 19.10 </t>
  </si>
  <si>
    <t xml:space="preserve"> 4969 </t>
  </si>
  <si>
    <t>Terminal Aéreo 300 mm (CAPTOR) para barra chata de alumínio</t>
  </si>
  <si>
    <t xml:space="preserve"> 19.11 </t>
  </si>
  <si>
    <t xml:space="preserve"> 4970 </t>
  </si>
  <si>
    <t>Barra chata em alumínio - com furos 7/8" x 1/8"</t>
  </si>
  <si>
    <t xml:space="preserve"> 19.12 </t>
  </si>
  <si>
    <t xml:space="preserve"> 1149 </t>
  </si>
  <si>
    <t>Terminal de Compressão 25 mm²</t>
  </si>
  <si>
    <t xml:space="preserve"> 19.13 </t>
  </si>
  <si>
    <t xml:space="preserve"> 4971 </t>
  </si>
  <si>
    <t>Re-bar redonda aço galvanizado 70mm²</t>
  </si>
  <si>
    <t xml:space="preserve"> 20.1 </t>
  </si>
  <si>
    <t xml:space="preserve"> 103253 </t>
  </si>
  <si>
    <t>AR CONDICIONADO SPLIT INVERTER, HI-WALL (PAREDE), 24000 BTU/H, CICLO FRIO - FORNECIMENTO E INSTALAÇÃO. AF_11/2021_PE</t>
  </si>
  <si>
    <t>Instalações de ar condicionado</t>
  </si>
  <si>
    <t xml:space="preserve"> 20.2 </t>
  </si>
  <si>
    <t xml:space="preserve"> 103273 </t>
  </si>
  <si>
    <t>AR CONDICIONADO SPLIT ON/OFF, CASSETE (TETO), FRIO 4 VIAS 48000 BTU/H - FORNECIMENTO E INSTALAÇÃO. AF_11/2021_PE</t>
  </si>
  <si>
    <t xml:space="preserve"> 20.3 </t>
  </si>
  <si>
    <t xml:space="preserve"> 103271 </t>
  </si>
  <si>
    <t>AR CONDICIONADO SPLIT ON/OFF, CASSETE (TETO), FRIO 4 VIAS 36000 BTU/H - FORNECIMENTO E INSTALAÇÃO. AF_11/2021_PE</t>
  </si>
  <si>
    <t xml:space="preserve"> 20.4 </t>
  </si>
  <si>
    <t xml:space="preserve"> 103250 </t>
  </si>
  <si>
    <t>AR CONDICIONADO SPLIT INVERTER, HI-WALL (PAREDE), 18000 BTU/H, CICLO FRIO - FORNECIMENTO E INSTALAÇÃO. AF_11/2021_PE</t>
  </si>
  <si>
    <t xml:space="preserve"> 20.5 </t>
  </si>
  <si>
    <t xml:space="preserve"> 103276 </t>
  </si>
  <si>
    <t>AR CONDICIONADO SPLIT ON/OFF, CASSETE (TETO), 60000 BTU/H, CICLO QUENTE/FRIO - FORNECIMENTO E INSTALAÇÃO. AF_11/2021_PE</t>
  </si>
  <si>
    <t xml:space="preserve"> 20.6 </t>
  </si>
  <si>
    <t xml:space="preserve"> 103247 </t>
  </si>
  <si>
    <t>AR CONDICIONADO SPLIT INVERTER, HI-WALL (PAREDE), 12000 BTU/H, CICLO FRIO - FORNECIMENTO E INSTALAÇÃO. AF_11/2021_PE</t>
  </si>
  <si>
    <t xml:space="preserve"> 20.7 </t>
  </si>
  <si>
    <t xml:space="preserve"> 3927 </t>
  </si>
  <si>
    <t>FORNECIMENTO E INSTALAÇÃO DE EQUIPAMENTO EXAUSTOR DE AR, VAZÃO 248m³/h. PED.: 36mmCA, POTÊNCIA 77W, TENSÃO 220V, FREQUÊNCIA:60hz, FASE: 1F+1F. INCLUSIVE SUPORTE E FIXAÇÃO. REF.: MOD.:MAXX 100, FAB.:SICFLUX OU EQUIVALENTE TÉCNICO.</t>
  </si>
  <si>
    <t xml:space="preserve"> 20.8 </t>
  </si>
  <si>
    <t xml:space="preserve"> 589 </t>
  </si>
  <si>
    <t>FORNECIMENTO E INSTALAÇÃO DE EQUIPAMENTO EXAUSTOR DE AR, VAZÃO 1040m³/h. PED.: 32mmCA, POTÊNCIA 77W, TENSÃO 220V, FREQUÊNCIA:60hz, FASE: 1F+1F. INCLUSIVE SUPORTE E FIXAÇÃO. REF.: MOD.:MAXX 150, FAB.:SICFLUX OU EQUIVALENTE TÉCNICO.</t>
  </si>
  <si>
    <t xml:space="preserve"> 20.9 </t>
  </si>
  <si>
    <t xml:space="preserve"> 103289 </t>
  </si>
  <si>
    <t>TUBO EM COBRE FLEXÍVEL, DN 1/4", COM ISOLAMENTO, INSTALADO EM FORRO, PARA RAMAL DE ALIMENTAÇÃO DE AR CONDICIONADO, INCLUSO FIXADOR. AF_11/2021</t>
  </si>
  <si>
    <t xml:space="preserve"> 20.10 </t>
  </si>
  <si>
    <t xml:space="preserve"> 103290 </t>
  </si>
  <si>
    <t>TUBO EM COBRE FLEXÍVEL, DN 3/8", COM ISOLAMENTO, INSTALADO EM FORRO, PARA RAMAL DE ALIMENTAÇÃO DE AR CONDICIONADO, INCLUSO FIXADOR. AF_11/2021</t>
  </si>
  <si>
    <t xml:space="preserve"> 20.11 </t>
  </si>
  <si>
    <t xml:space="preserve"> 103291 </t>
  </si>
  <si>
    <t>TUBO EM COBRE FLEXÍVEL, DN 1/2", COM ISOLAMENTO, INSTALADO EM FORRO, PARA RAMAL DE ALIMENTAÇÃO DE AR CONDICIONADO, INCLUSO FIXADOR. AF_11/2021</t>
  </si>
  <si>
    <t xml:space="preserve"> 20.12 </t>
  </si>
  <si>
    <t xml:space="preserve"> 4580 </t>
  </si>
  <si>
    <t>TUBO EM COBRE FLEXÍVEL, DN 7/8", COM ISOLAMENTO, INSTALADO EM FORRO, PARA RAMAL DE ALIMENTAÇÃO DE AR CONDICIONADO, INCLUSO FIXADOR. AF_11/2021</t>
  </si>
  <si>
    <t xml:space="preserve"> 20.13 </t>
  </si>
  <si>
    <t xml:space="preserve"> 4507 </t>
  </si>
  <si>
    <t>TUBO EM COBRE FLEXÍVEL, DN 3/4", COM ISOLAMENTO, INSTALADO EM RAMAL DE ALIMENTAÇÃO DE AR CONDICIONADO COM CONDENSADORA INDIVIDUAL - FORNECIMENTO E INSTALAÇÃO</t>
  </si>
  <si>
    <t xml:space="preserve"> 20.14 </t>
  </si>
  <si>
    <t xml:space="preserve"> 4996 </t>
  </si>
  <si>
    <t>FORNECIMENTO DE AMORTECEDOR DE VIBRAÇÃO (CALÇO) EM BORRACHA/NEOPRENE MEDINDO 100X100X50</t>
  </si>
  <si>
    <t xml:space="preserve"> 20.15 </t>
  </si>
  <si>
    <t xml:space="preserve"> 4997 </t>
  </si>
  <si>
    <t>FORNECIMENTO DE AMORTECEDOR DE VIBRAÇÃO (CALÇO) EM BORRACHA/NEOPRENE MEDINDO 50X50X15</t>
  </si>
  <si>
    <t xml:space="preserve"> 20.16 </t>
  </si>
  <si>
    <t xml:space="preserve"> 5008 </t>
  </si>
  <si>
    <t>INSTALAÇÃO DE DUTO RETANGULAR PARA AR CONDICIONADO (TRECHO RETO) EM CHAPA GALVANIZADA BITOLA 26 - SEM ISOLAMENTO, INCLUSO FABRICAÇÃO. AF_03/2024</t>
  </si>
  <si>
    <t xml:space="preserve"> 20.17 </t>
  </si>
  <si>
    <t xml:space="preserve"> 5009 </t>
  </si>
  <si>
    <t>INSTALAÇÃO DE DUTO RETANGULAR PARA AR CONDICIONADO (TRECHO RETO) EM CHAPA GALVANIZADA BITOLA 24 - SEM ISOLAMENTO, INCLUSO FABRICAÇÃO. AF_03/2024</t>
  </si>
  <si>
    <t xml:space="preserve"> 20.18 </t>
  </si>
  <si>
    <t xml:space="preserve"> 4998 </t>
  </si>
  <si>
    <t>FORNECIMENTO E INSTALAÇÃO DE GRELHA COM ALETAS, REFERENCIA VAT-AG, TROX OU EQUIVALENTE TÉCNICO, 325 x 225 MM</t>
  </si>
  <si>
    <t xml:space="preserve"> 20.19 </t>
  </si>
  <si>
    <t xml:space="preserve"> 4584 </t>
  </si>
  <si>
    <t>FORNECIMENTO E INSTALAÇÃO DE GRELHA COM ALETAS, REFERENCIA VAT-AG, TROX OU EQUIVALENTE TÉCNICO, 225 x 225 MM</t>
  </si>
  <si>
    <t xml:space="preserve"> 20.20 </t>
  </si>
  <si>
    <t xml:space="preserve"> 4585 </t>
  </si>
  <si>
    <t>FORNECIMENTO E INSTALAÇÃO DE GRELHA COM ALETAS, REFERENCIA VAT-AG, TROX OU EQUIVALENTE TÉCNICO, 225 x 125 MM</t>
  </si>
  <si>
    <t xml:space="preserve"> 20.21 </t>
  </si>
  <si>
    <t xml:space="preserve"> 5002 </t>
  </si>
  <si>
    <t>FORNECIMENTO E INSTALAÇÃO DE VENEZIANA EM ALUMINIO ANODIZADO, C/ TELA, REFERENCIA AWG, TROX OU EQUIVALENTE TÉCNICO 385 x 330 MM</t>
  </si>
  <si>
    <t xml:space="preserve"> 20.22 </t>
  </si>
  <si>
    <t xml:space="preserve"> 5003 </t>
  </si>
  <si>
    <t>FORNECIMENTO E INSTALAÇÃO DE GRELHA COM ALETAS FIXAS,  COM CONTRA MOLDURA, REFERENCIA AGS-T, TROX, 325 x 225 MM OU EQUIVALENTE TÉCNICO.</t>
  </si>
  <si>
    <t xml:space="preserve"> 20.23 </t>
  </si>
  <si>
    <t xml:space="preserve"> 3312 </t>
  </si>
  <si>
    <t>FORNECIMENTO E INSTALAÇÃO DE CAIXA DE VENTILAÇÃO COM VENTILADOR TIPO ROTOR SIROCCO E FILTRO CLASSE G4, VAZÃO DE AR 1445 M3/H, PRESSÃO ESTÁTICA 51,0 MMCA, INCLUSIVE SUPORTES, APOIOS E FIXAÇÕES.</t>
  </si>
  <si>
    <t xml:space="preserve"> 20.24 </t>
  </si>
  <si>
    <t xml:space="preserve"> 4591 </t>
  </si>
  <si>
    <t>FORNECIMENTO E INSTALAÇÃO DE CAIXA DE VENTILAÇÃO COM VENTILADOR TIPO ROTOR SIROCCO E FILTRO CLASSE G4, VAZÃO DE AR 944 M3/H, PRESSÃO ESTÁTICA 63,0 MMCA, INCLUSIVE SUPORTES, APOIOS E FIXAÇÕES.</t>
  </si>
  <si>
    <t xml:space="preserve"> 20.25 </t>
  </si>
  <si>
    <t xml:space="preserve"> 5004 </t>
  </si>
  <si>
    <t>FORNECIMENTO E INSTALAÇÃO DE CAIXA DE VENTILAÇÃO COM VENTILADOR TIPO ROTOR SIROCCO E FILTRO CLASSE G4, VAZÃO DE AR 304 M3/H, PRESSÃO ESTÁTICA 37,0 MMCA, INCLUSIVE SUPORTES, APOIOS E FIXAÇÕES.</t>
  </si>
  <si>
    <t xml:space="preserve"> 20.26 </t>
  </si>
  <si>
    <t xml:space="preserve"> 4972 </t>
  </si>
  <si>
    <t>FORNECIMENTO E INSTALAÇÃO DE CAIXA DE VENTILAÇÃO COM VENTILADOR TIPO ROTOR SIROCCO E FILTRO CLASSE G4, VAZÃO DE AR 3092 M3/H, PRESSÃO ESTÁTICA 55,0 MMCA, INCLUSIVE SUPORTES, APOIOS E FIXAÇÕES.</t>
  </si>
  <si>
    <t xml:space="preserve"> 20.27 </t>
  </si>
  <si>
    <t xml:space="preserve"> 5005 </t>
  </si>
  <si>
    <t>CAIXA  DE  VENTILAÇÃO  COM  VENTILADOR  TIPO  ROTOR  SIROCCO  SEM  FILTRO  CLASSE  G4,  VAZÃO  DE  AR  580  M3/H,  PRESSÃO  ESTÁTICA  40,0  MMCA  -  FORNECIMENTO  E  INSTALAÇÃO</t>
  </si>
  <si>
    <t xml:space="preserve"> 20.28 </t>
  </si>
  <si>
    <t xml:space="preserve"> 5006 </t>
  </si>
  <si>
    <t>GAS REFRIGERANTE R410</t>
  </si>
  <si>
    <t xml:space="preserve"> 20.29 </t>
  </si>
  <si>
    <t xml:space="preserve"> 5007 </t>
  </si>
  <si>
    <t>GAS REFRIGERANTE R-141B</t>
  </si>
  <si>
    <t xml:space="preserve"> 20.30 </t>
  </si>
  <si>
    <t xml:space="preserve"> 20.31 </t>
  </si>
  <si>
    <t xml:space="preserve"> 91929 </t>
  </si>
  <si>
    <t>CABO DE COBRE FLEXÍVEL ISOLADO, 4 MM², ANTI-CHAMA 0,6/1,0 KV, PARA CIRCUITOS TERMINAIS - FORNECIMENTO E INSTALAÇÃO. AF_03/2023</t>
  </si>
  <si>
    <t xml:space="preserve"> 20.32 </t>
  </si>
  <si>
    <t xml:space="preserve"> 4958 </t>
  </si>
  <si>
    <t>CF-01 - Coifa tipo ilha em aço inoxidavel. Dimensões 1800x1300mm. Vazão de Ar 5.400 m³/h</t>
  </si>
  <si>
    <t xml:space="preserve"> 20.33 </t>
  </si>
  <si>
    <t xml:space="preserve"> 4775 </t>
  </si>
  <si>
    <t>Fornecimento e instalação de Grelha de insuflamento metálica. Modelo referência: Trox VAT-DG 1225X225mm</t>
  </si>
  <si>
    <t xml:space="preserve"> 20.34 </t>
  </si>
  <si>
    <t xml:space="preserve"> 4961 </t>
  </si>
  <si>
    <t>Exaustor centrifugo "Limit Load" Simples aspiração. Vazão de Ar 5.400m³/h, Pressão estática 70mmca. Potência 2,05 CV, Motor Alto rendimento, IV Pólos, 380 / 220V/60Hz. Modelo  de referência: Otam RLS 400 ou equivalente técnico.</t>
  </si>
  <si>
    <t xml:space="preserve"> 20.35 </t>
  </si>
  <si>
    <t xml:space="preserve"> 4962 </t>
  </si>
  <si>
    <t>Caixa de Ventilação com  ventilador "Sirocco" Dupla aspiração. Vazão de Ar 4.320m³/h, Pressão estática 60mmca Potência 1,68CV, Motor Alto rendimento, IV Pólos, 380 / 220V/60Hz. Filtragem G1+G3. Modelo  de referência: Otam GVS-12/12 ou equivalente técnico.</t>
  </si>
  <si>
    <t xml:space="preserve"> 20.36 </t>
  </si>
  <si>
    <t xml:space="preserve"> 4963 </t>
  </si>
  <si>
    <t>RG - Regulador de vazão leve. Dimensão 400x400mm. Modelo referência: Trox JN-B 400x400 ou equivalente técnico.</t>
  </si>
  <si>
    <t xml:space="preserve"> 20.37 </t>
  </si>
  <si>
    <t xml:space="preserve"> 4965 </t>
  </si>
  <si>
    <t>DCF- Damper Corta Fogo de acionamento eletromecânico, resistência ao fogo de no mínimo 1h. Dimensão 400x400mm. Modelo referência: Trox FKA-TA-BR-90 ou equivalente técnico.</t>
  </si>
  <si>
    <t xml:space="preserve"> 20.38 </t>
  </si>
  <si>
    <t xml:space="preserve"> 4511 </t>
  </si>
  <si>
    <t>FORNECIMENTO E INSTALAÇÃO DE DUTO PARA EXAUSTÃO EM CHAPA DE AÇO PRETA COM NO MINIMO 1,37MM DE ESPESSURA (N 16MSG) INCLUSO SUPORTE, CONEXÕES E JUNTA DE VEDAÇÃO.</t>
  </si>
  <si>
    <t xml:space="preserve"> 20.39 </t>
  </si>
  <si>
    <t xml:space="preserve"> 3327 </t>
  </si>
  <si>
    <t>FORNECIMENTO E INSTALAÇÃO DE MANTA CERAMICA COM 50 MM DE ESPESSURA E ACESSÓRIOS.</t>
  </si>
  <si>
    <t xml:space="preserve"> 20.40 </t>
  </si>
  <si>
    <t xml:space="preserve"> 4974 </t>
  </si>
  <si>
    <t>FORNECIMENTO E INSTALAÇÃO DE VENEZIANA EM ALUMINIO ANODIZADO, C/ TELA, REFERENCIA AWG, TROX OU EQUIVALENTE TÉCNICO, 785 x 330 MM</t>
  </si>
  <si>
    <t xml:space="preserve"> 21.1 </t>
  </si>
  <si>
    <t xml:space="preserve"> 95240 </t>
  </si>
  <si>
    <t>LASTRO DE CONCRETO MAGRO, APLICADO EM PISOS, LAJES SOBRE SOLO OU RADIERS, ESPESSURA DE 3 CM. AF_01/2024</t>
  </si>
  <si>
    <t xml:space="preserve"> 21.2 </t>
  </si>
  <si>
    <t>PISO CIMENTADO, TRAÇO 1:3 (CIMENTO E AREIA), ACABAMENTO LISO, ESPESSURA 3,0 CM, PREPARO MECÂNICO DA ARGAMASSA. AF_09/2020</t>
  </si>
  <si>
    <t xml:space="preserve"> 21.3 </t>
  </si>
  <si>
    <t xml:space="preserve"> 472 </t>
  </si>
  <si>
    <t>RAMPA PADRÃO PARA ACESSO DE DEFICIENTES A PASSEIO PUBLICO, EM CONCRETO SIMPLES FCK=25MPA, DESEMPOLADA, PINTADA EM NOVACOR 02 DEMÃOS E PISO TÁTIL DE ALERTA/DIRECIONAL.ESMALTE EPOXI CORES DIVERSAS , E= 35MICRA P/DEMÃO</t>
  </si>
  <si>
    <t xml:space="preserve"> 21.4 </t>
  </si>
  <si>
    <t xml:space="preserve"> 94994 </t>
  </si>
  <si>
    <t>EXECUÇÃO DE PASSEIO (CALÇADA) OU PISO DE CONCRETO COM CONCRETO MOLDADO IN LOCO, FEITO EM OBRA, ACABAMENTO CONVENCIONAL, ESPESSURA 8 CM, ARMADO. AF_08/2022</t>
  </si>
  <si>
    <t>Passeios de Concreto</t>
  </si>
  <si>
    <t xml:space="preserve"> 21.5 </t>
  </si>
  <si>
    <t xml:space="preserve"> 101733 </t>
  </si>
  <si>
    <t>PISO DE BORRACHA PASTILHADO/FRISADO, ESPESSURA 7MM, ASSENTADO COM ARGAMASSA. AF_02/2026</t>
  </si>
  <si>
    <t xml:space="preserve"> 21.6 </t>
  </si>
  <si>
    <t xml:space="preserve"> 98504 </t>
  </si>
  <si>
    <t>PLANTIO DE GRAMA BATATAIS EM PLACAS. AF_07/2024</t>
  </si>
  <si>
    <t>Paisagismo - Plantio</t>
  </si>
  <si>
    <t xml:space="preserve"> 21.7 </t>
  </si>
  <si>
    <t xml:space="preserve"> 94278 </t>
  </si>
  <si>
    <t>ASSENTAMENTO DE GUIA (MEIO-FIO) EM TRECHO CURVO, CONFECCIONADA EM CONCRETO PRÉ-FABRICADO, DIMENSÕES 80X08X08X25 CM (COMPRIMENTO X BASE INFERIOR X BASE SUPERIOR X ALTURA). AF_01/2024</t>
  </si>
  <si>
    <t>Guias e sarjetas</t>
  </si>
  <si>
    <t xml:space="preserve"> 21.8 </t>
  </si>
  <si>
    <t xml:space="preserve"> 98509 </t>
  </si>
  <si>
    <t>PLANTIO DE ARBUSTO OU CERCA VIVA. AF_07/2024</t>
  </si>
  <si>
    <t xml:space="preserve"> 21.9 </t>
  </si>
  <si>
    <t xml:space="preserve"> 101094 </t>
  </si>
  <si>
    <t>PISO PODOTÁTIL DE ALERTA OU DIRECIONAL, DE BORRACHA, ASSENTADO SOBRE ARGAMASSA. AF_05/2020</t>
  </si>
  <si>
    <t xml:space="preserve"> 21.10 </t>
  </si>
  <si>
    <t xml:space="preserve"> 92396 </t>
  </si>
  <si>
    <t>EXECUÇÃO DE PASSEIO EM PISO INTERTRAVADO, COM BLOCO RETANGULAR COR NATURAL DE 20 X 10 CM, ESPESSURA 6 CM. AF_10/2022</t>
  </si>
  <si>
    <t>Pavimento Intertravado</t>
  </si>
  <si>
    <t>______________________________________________________________________________________________________________________________________________________________________________________</t>
  </si>
  <si>
    <t>Planilha Orçamentária Sintética Com Valor do Material e da Mão de Obra</t>
  </si>
  <si>
    <t>M. O.</t>
  </si>
  <si>
    <t>MAT.</t>
  </si>
  <si>
    <t>Totais -&gt;</t>
  </si>
  <si>
    <t>1.693.861,84</t>
  </si>
  <si>
    <t>5.773.157,72</t>
  </si>
  <si>
    <t>7.467.019,56</t>
  </si>
  <si>
    <t>____________________________________________________________________________________________________________________________________________________________________________________________________</t>
  </si>
  <si>
    <t>Planilha Orçamentária Sintética Com Valor do Material, Mão de Obra e Equipamento</t>
  </si>
  <si>
    <t>EQ.</t>
  </si>
  <si>
    <t>42.871,92</t>
  </si>
  <si>
    <t>5.730.285,80</t>
  </si>
  <si>
    <t>________________________________________________________________________________________________________________________________________________________________________________________________________________________________</t>
  </si>
  <si>
    <t>Planilha Orçamentária Analítica</t>
  </si>
  <si>
    <t>Composição</t>
  </si>
  <si>
    <t>Composição Auxiliar</t>
  </si>
  <si>
    <t xml:space="preserve"> 100321 </t>
  </si>
  <si>
    <t>TÉCNICO EM SEGURANÇA DO TRABALHO COM ENCARGOS COMPLEMENTARES</t>
  </si>
  <si>
    <t>Livro SINAPI: Cálculos e Parâmetros</t>
  </si>
  <si>
    <t xml:space="preserve"> 101460 </t>
  </si>
  <si>
    <t>VIGIA DIURNO COM ENCARGOS COMPLEMENTARES</t>
  </si>
  <si>
    <t xml:space="preserve"> 93572 </t>
  </si>
  <si>
    <t>ENCARREGADO GERAL DE OBRAS COM ENCARGOS COMPLEMENTARES</t>
  </si>
  <si>
    <t xml:space="preserve"> 93565 </t>
  </si>
  <si>
    <t>ENGENHEIRO CIVIL DE OBRA JUNIOR COM ENCARGOS COMPLEMENTARES</t>
  </si>
  <si>
    <t>Insumo</t>
  </si>
  <si>
    <t xml:space="preserve"> 4546 </t>
  </si>
  <si>
    <t>VIGIA NOTURNO (REGIME DE TRABALHO - 12 X 36), COM ADICIONAL NOTURNO 20% + HORA REDUZIDA + DSR</t>
  </si>
  <si>
    <t>MO sem LS =&gt;</t>
  </si>
  <si>
    <t>LS =&gt;</t>
  </si>
  <si>
    <t>MO com LS =&gt;</t>
  </si>
  <si>
    <t>Valor do BDI =&gt;</t>
  </si>
  <si>
    <t>Valor com BDI =&gt;</t>
  </si>
  <si>
    <t>Quant. =&gt;</t>
  </si>
  <si>
    <t>1,00</t>
  </si>
  <si>
    <t>Preço Total =&gt;</t>
  </si>
  <si>
    <t xml:space="preserve"> 5632 </t>
  </si>
  <si>
    <t>ESCAVADEIRA HIDRÁULICA SOBRE ESTEIRAS, CAÇAMBA 0,80 M3, PESO OPERACIONAL 17 T, POTENCIA BRUTA 111 HP - CHI DIURNO. AF_06/2014</t>
  </si>
  <si>
    <t>Custos Horários Produtivo e Improdutivo dos Equipamentos</t>
  </si>
  <si>
    <t>CHI</t>
  </si>
  <si>
    <t xml:space="preserve"> 88316 </t>
  </si>
  <si>
    <t>SERVENTE COM ENCARGOS COMPLEMENTARES</t>
  </si>
  <si>
    <t>H</t>
  </si>
  <si>
    <t xml:space="preserve"> 5631 </t>
  </si>
  <si>
    <t>ESCAVADEIRA HIDRÁULICA SOBRE ESTEIRAS, CAÇAMBA 0,80 M3, PESO OPERACIONAL 17 T, POTENCIA BRUTA 111 HP - CHP DIURNO. AF_06/2014</t>
  </si>
  <si>
    <t>CHP</t>
  </si>
  <si>
    <t>6.806,00</t>
  </si>
  <si>
    <t xml:space="preserve"> 91533 </t>
  </si>
  <si>
    <t>COMPACTADOR DE SOLOS DE PERCUSSÃO (SOQUETE) COM MOTOR A GASOLINA 4 TEMPOS, POTÊNCIA 4 CV - CHP DIURNO. AF_08/2015</t>
  </si>
  <si>
    <t xml:space="preserve"> 90693 </t>
  </si>
  <si>
    <t>MINICARREGADEIRA SOBRE RODAS, POTÊNCIA LÍQUIDA DE 47 HP, CAPACIDADE NOMINAL DE OPERAÇÃO DE 646 KG - CHI DIURNO. AF_06/2015</t>
  </si>
  <si>
    <t xml:space="preserve"> 5903 </t>
  </si>
  <si>
    <t>CAMINHÃO PIPA 10.000 L TRUCADO, PESO BRUTO TOTAL 23.000 KG, CARGA ÚTIL MÁXIMA 15.935 KG, DISTÂNCIA ENTRE EIXOS 4,8 M, POTÊNCIA 230 CV, INCLUSIVE TANQUE DE AÇO PARA TRANSPORTE DE ÁGUA - CHI DIURNO. AF_06/2014</t>
  </si>
  <si>
    <t xml:space="preserve"> 90692 </t>
  </si>
  <si>
    <t>MINICARREGADEIRA SOBRE RODAS, POTÊNCIA LÍQUIDA DE 47 HP, CAPACIDADE NOMINAL DE OPERAÇÃO DE 646 KG - CHP DIURNO. AF_06/2015</t>
  </si>
  <si>
    <t xml:space="preserve"> 5901 </t>
  </si>
  <si>
    <t>CAMINHÃO PIPA 10.000 L TRUCADO, PESO BRUTO TOTAL 23.000 KG, CARGA ÚTIL MÁXIMA 15.935 KG, DISTÂNCIA ENTRE EIXOS 4,8 M, POTÊNCIA 230 CV, INCLUSIVE TANQUE DE AÇO PARA TRANSPORTE DE ÁGUA - CHP DIURNO. AF_06/2014</t>
  </si>
  <si>
    <t xml:space="preserve"> 00006079 </t>
  </si>
  <si>
    <t>ARGILA, ARGILA VERMELHA OU ARGILA ARENOSA (RETIRADA NA JAZIDA, SEM TRANSPORTE)</t>
  </si>
  <si>
    <t>Material</t>
  </si>
  <si>
    <t>1.985,32</t>
  </si>
  <si>
    <t xml:space="preserve"> 89876 </t>
  </si>
  <si>
    <t>CAMINHÃO BASCULANTE 14 M3, COM CAVALO MECÂNICO DE CAPACIDADE MÁXIMA DE TRAÇÃO COMBINADO DE 36000 KG, POTÊNCIA 286 CV, INCLUSIVE SEMIREBOQUE COM CAÇAMBA METÁLICA - CHP DIURNO. AF_12/2014</t>
  </si>
  <si>
    <t xml:space="preserve"> 89877 </t>
  </si>
  <si>
    <t>CAMINHÃO BASCULANTE 14 M3, COM CAVALO MECÂNICO DE CAPACIDADE MÁXIMA DE TRAÇÃO COMBINADO DE 36000 KG, POTÊNCIA 286 CV, INCLUSIVE SEMIREBOQUE COM CAÇAMBA METÁLICA - CHI DIURNO. AF_12/2014</t>
  </si>
  <si>
    <t>8.860,00</t>
  </si>
  <si>
    <t xml:space="preserve"> 88309 </t>
  </si>
  <si>
    <t>PEDREIRO COM ENCARGOS COMPLEMENTARES</t>
  </si>
  <si>
    <t xml:space="preserve"> 88629 </t>
  </si>
  <si>
    <t>ARGAMASSA TRAÇO 1:3 (EM VOLUME DE CIMENTO E AREIA MÉDIA ÚMIDA), PREPARO MANUAL. AF_08/2019</t>
  </si>
  <si>
    <t>Argamassas</t>
  </si>
  <si>
    <t xml:space="preserve"> 00004730 </t>
  </si>
  <si>
    <t>PEDRA DE MAO OU PEDRA RACHAO PARA ARRIMO/FUNDACAO (POSTO PEDREIRA/FORNECEDOR, SEM FRETE)</t>
  </si>
  <si>
    <t>1.589,06</t>
  </si>
  <si>
    <t xml:space="preserve"> 88262 </t>
  </si>
  <si>
    <t>CARPINTEIRO DE FORMAS COM ENCARGOS COMPLEMENTARES</t>
  </si>
  <si>
    <t xml:space="preserve"> 102234 </t>
  </si>
  <si>
    <t>PINTURA IMUNIZANTE PARA MADEIRA, 2 DEMÃOS. AF_01/2021</t>
  </si>
  <si>
    <t>Pintura em Madeira</t>
  </si>
  <si>
    <t xml:space="preserve"> 00004509 </t>
  </si>
  <si>
    <t>SARRAFO *2,5 X 10* CM EM PINUS, MISTA OU EQUIVALENTE DA REGIAO - BRUTA</t>
  </si>
  <si>
    <t xml:space="preserve"> 00005065 </t>
  </si>
  <si>
    <t>PREGO DE ACO POLIDO COM CABECA 10 X 10 (7/8 X 17)</t>
  </si>
  <si>
    <t xml:space="preserve"> 00004813 </t>
  </si>
  <si>
    <t>PLACA DE OBRA (PARA CONSTRUCAO CIVIL) EM CHAPA GALVANIZADA *N. 22*, ADESIVADA, DE *2,4 X 1,2* M (SEM POSTES PARA FIXACAO)</t>
  </si>
  <si>
    <t xml:space="preserve"> 00005069 </t>
  </si>
  <si>
    <t>PREGO DE ACO POLIDO COM CABECA 17 X 27 (2 1/2 X 11)</t>
  </si>
  <si>
    <t>15,00</t>
  </si>
  <si>
    <t xml:space="preserve"> 88267 </t>
  </si>
  <si>
    <t>ENCANADOR OU BOMBEIRO HIDRÁULICO COM ENCARGOS COMPLEMENTARES</t>
  </si>
  <si>
    <t xml:space="preserve"> 88248 </t>
  </si>
  <si>
    <t>AUXILIAR DE ENCANADOR OU BOMBEIRO HIDRÁULICO COM ENCARGOS COMPLEMENTARES</t>
  </si>
  <si>
    <t xml:space="preserve"> 00020083 </t>
  </si>
  <si>
    <t>SOLUCAO PREPARADORA / LIMPADORA PARA PVC, FRASCO COM 1000 CM3</t>
  </si>
  <si>
    <t xml:space="preserve"> 00012774 </t>
  </si>
  <si>
    <t>HIDROMETRO UNIJATO / MEDIDOR DE AGUA, DN 3/4", VAZAO MAXIMA DE 5 M3/H, PARA AGUA POTAVEL FRIA, RELOJOARIA PLANA, CLASSE B, HORIZONTAL (SEM CONEXOES)0,</t>
  </si>
  <si>
    <t xml:space="preserve"> 00038383 </t>
  </si>
  <si>
    <t>LIXA D'AGUA EM FOLHA, COR PRETA, GRAO 100</t>
  </si>
  <si>
    <t xml:space="preserve"> 00020080 </t>
  </si>
  <si>
    <t>ADESIVO PLASTICO PARA PVC, FRASCO COM 175 GR</t>
  </si>
  <si>
    <t xml:space="preserve"> 00003729 </t>
  </si>
  <si>
    <t>KIT CAVALETE, PVC, COM REGISTRO, PARA HIDROMETRO, BITOLAS 1/2" OU 3/4" - COMPLETO</t>
  </si>
  <si>
    <t xml:space="preserve"> 88264 </t>
  </si>
  <si>
    <t>ELETRICISTA COM ENCARGOS COMPLEMENTARES</t>
  </si>
  <si>
    <t xml:space="preserve"> 00001875 </t>
  </si>
  <si>
    <t>CURVA 90 GRAUS, LONGA, DE PVC RIGIDO ROSCAVEL, DE 1 1/2", PARA ELETRODUTO</t>
  </si>
  <si>
    <t xml:space="preserve"> 00007701 </t>
  </si>
  <si>
    <t>TUBO ACO GALVANIZADO COM COSTURA, CLASSE MEDIA, DN 2.1/2", E = *3,65* MM, PESO *6,51* KG/M (NBR 5580)</t>
  </si>
  <si>
    <t xml:space="preserve"> 00000979 </t>
  </si>
  <si>
    <t>CABO DE COBRE, FLEXIVEL, CLASSE 4 OU 5, ISOLACAO EM PVC/A, ANTICHAMA BWF-B, 1 CONDUTOR, 450/750 V, SECAO NOMINAL 16 MM2</t>
  </si>
  <si>
    <t xml:space="preserve"> 00000392 </t>
  </si>
  <si>
    <t>ABRACADEIRA EM ACO PARA AMARRACAO DE ELETRODUTOS, TIPO D, COM 1/2" E PARAFUSO DE FIXACAO</t>
  </si>
  <si>
    <t xml:space="preserve"> 00003406 </t>
  </si>
  <si>
    <t>ISOLADOR DE PORCELANA, TIPO PINO MONOCORPO, PARA TENSAO DE *15* KV</t>
  </si>
  <si>
    <t xml:space="preserve"> 00012344 </t>
  </si>
  <si>
    <t>FUSIVEL DIAZED 20 A TAMANHO DII, CAPACIDADE DE INTERRUPCAO DE 50 KA EM VCA E 8 KA EM VCC, TENSAO NOMINAL DE 500 V</t>
  </si>
  <si>
    <t xml:space="preserve"> 00012056 </t>
  </si>
  <si>
    <t>ELETRODUTO FLEXIVEL, EM FITA DE ACO GALVANIZADO, SEM REVESTIMENTO, DIAMETRO NOMINAL 1 1/2"</t>
  </si>
  <si>
    <t xml:space="preserve"> 00002673 </t>
  </si>
  <si>
    <t>ELETRODUTO DE PVC RIGIDO ROSCAVEL DE 1/2 ", SEM LUVA</t>
  </si>
  <si>
    <t xml:space="preserve"> 94974 </t>
  </si>
  <si>
    <t>CONCRETO MAGRO PARA LASTRO, TRAÇO 1:4,5:4,5 (EM MASSA SECA DE CIMENTO/ AREIA MÉDIA/ BRITA 1) - PREPARO MANUAL. AF_05/2021</t>
  </si>
  <si>
    <t>Produção de Concreto</t>
  </si>
  <si>
    <t xml:space="preserve"> 91692 </t>
  </si>
  <si>
    <t>SERRA CIRCULAR DE BANCADA COM MOTOR ELÉTRICO POTÊNCIA DE 5HP, COM COIFA PARA DISCO 10" - CHP DIURNO. AF_08/2015</t>
  </si>
  <si>
    <t xml:space="preserve"> 88239 </t>
  </si>
  <si>
    <t>AJUDANTE DE CARPINTEIRO COM ENCARGOS COMPLEMENTARES</t>
  </si>
  <si>
    <t xml:space="preserve"> 91693 </t>
  </si>
  <si>
    <t>SERRA CIRCULAR DE BANCADA COM MOTOR ELÉTRICO POTÊNCIA DE 5HP, COM COIFA PARA DISCO 10" - CHI DIURNO. AF_08/2015</t>
  </si>
  <si>
    <t xml:space="preserve"> 00004491 </t>
  </si>
  <si>
    <t>PONTALETE *7,5 X 7,5* CM EM PINUS, MISTA OU EQUIVALENTE DA REGIAO - BRUTA</t>
  </si>
  <si>
    <t xml:space="preserve"> 00005061 </t>
  </si>
  <si>
    <t>PREGO DE ACO POLIDO COM CABECA 18 X 27 (2 1/2 X 10)</t>
  </si>
  <si>
    <t xml:space="preserve"> 00007243 </t>
  </si>
  <si>
    <t>TELHA TRAPEZOIDAL EM ACO ZINCADO, SEM PINTURA, ALTURA DE APROXIMADAMENTE 40 MM, ESPESSURA DE 0,50 MM E LARGURA UTIL DE 980 MM</t>
  </si>
  <si>
    <t xml:space="preserve"> 00006194 </t>
  </si>
  <si>
    <t>TABUA *2,5 X 15 CM EM PINUS, MISTA OU EQUIVALENTE DA REGIAO - BRUTA</t>
  </si>
  <si>
    <t>480,00</t>
  </si>
  <si>
    <t xml:space="preserve"> 00010567 </t>
  </si>
  <si>
    <t>TABUA *2,5 X 23* CM EM PINUS, MISTA OU EQUIVALENTE DA REGIAO - BRUTA</t>
  </si>
  <si>
    <t xml:space="preserve"> 00004417 </t>
  </si>
  <si>
    <t>SARRAFO NAO APARELHADO *2,5 X 7* CM, EM MACARANDUBA/MASSARANDUBA, ANGELIM, PEROBA-ROSA OU EQUIVALENTE DA REGIAO - BRUTA</t>
  </si>
  <si>
    <t xml:space="preserve"> 00004433 </t>
  </si>
  <si>
    <t>CAIBRO NAO APARELHADO *6 X 6* CM, EM MACARANDUBA/MASSARANDUBA, ANGELIM OU EQUIVALENTE DA REGIAO - BRUTA</t>
  </si>
  <si>
    <t xml:space="preserve"> 00007356 </t>
  </si>
  <si>
    <t>TINTA LATEX ACRILICA PREMIUM, COR BRANCO FOSCO</t>
  </si>
  <si>
    <t>L</t>
  </si>
  <si>
    <t xml:space="preserve"> 00005068 </t>
  </si>
  <si>
    <t>PREGO DE ACO POLIDO COM CABECA 17 X 21 (2 X 11)</t>
  </si>
  <si>
    <t>200,00</t>
  </si>
  <si>
    <t xml:space="preserve"> 00004526 </t>
  </si>
  <si>
    <t>Serviços</t>
  </si>
  <si>
    <t xml:space="preserve"> 00004528 </t>
  </si>
  <si>
    <t xml:space="preserve"> 00004530 </t>
  </si>
  <si>
    <t>ADESIVO PARA APLICADO EM TAPUME DE TELHA METALICA DE OBRA</t>
  </si>
  <si>
    <t>119,13</t>
  </si>
  <si>
    <t xml:space="preserve"> 10775 </t>
  </si>
  <si>
    <t>24,00</t>
  </si>
  <si>
    <t xml:space="preserve"> 10779 </t>
  </si>
  <si>
    <t>12,00</t>
  </si>
  <si>
    <t xml:space="preserve"> 92800 </t>
  </si>
  <si>
    <t>CORTE E DOBRA DE AÇO CA-60, DIÂMETRO DE 5,0 MM. AF_06/2022</t>
  </si>
  <si>
    <t xml:space="preserve"> 88245 </t>
  </si>
  <si>
    <t>ARMADOR COM ENCARGOS COMPLEMENTARES</t>
  </si>
  <si>
    <t xml:space="preserve"> 88238 </t>
  </si>
  <si>
    <t>AJUDANTE DE ARMADOR COM ENCARGOS COMPLEMENTARES</t>
  </si>
  <si>
    <t xml:space="preserve"> 00039017 </t>
  </si>
  <si>
    <t>ESPACADOR / DISTANCIADOR CIRCULAR COM ENTRADA LATERAL, EM PLASTICO, PARA VERGALHAO *4,2 A 12,5* MM, COBRIMENTO 20 MM</t>
  </si>
  <si>
    <t xml:space="preserve"> 00043132 </t>
  </si>
  <si>
    <t>ARAME RECOZIDO 16 BWG, D = 1,65 MM (0,016 KG/M) OU 18 BWG, D = 1,25 MM (0,01 KG/M)</t>
  </si>
  <si>
    <t>519,82</t>
  </si>
  <si>
    <t xml:space="preserve"> 92802 </t>
  </si>
  <si>
    <t>CORTE E DOBRA DE AÇO CA-50, DIÂMETRO DE 8,0 MM. AF_06/2022</t>
  </si>
  <si>
    <t>1.239,09</t>
  </si>
  <si>
    <t xml:space="preserve"> 92801 </t>
  </si>
  <si>
    <t>CORTE E DOBRA DE AÇO CA-50, DIÂMETRO DE 6,3 MM. AF_06/2022</t>
  </si>
  <si>
    <t>0,36</t>
  </si>
  <si>
    <t xml:space="preserve"> 92803 </t>
  </si>
  <si>
    <t>CORTE E DOBRA DE AÇO CA-50, DIÂMETRO DE 10,0 MM. AF_06/2022</t>
  </si>
  <si>
    <t>557,09</t>
  </si>
  <si>
    <t xml:space="preserve"> 92804 </t>
  </si>
  <si>
    <t>CORTE E DOBRA DE AÇO CA-50, DIÂMETRO DE 12,5 MM. AF_06/2022</t>
  </si>
  <si>
    <t>627,19</t>
  </si>
  <si>
    <t xml:space="preserve"> 90586 </t>
  </si>
  <si>
    <t>VIBRADOR DE IMERSÃO, DIÂMETRO DE PONTEIRA 45MM, MOTOR ELÉTRICO TRIFÁSICO POTÊNCIA DE 2 CV - CHP DIURNO. AF_06/2015</t>
  </si>
  <si>
    <t xml:space="preserve"> 90587 </t>
  </si>
  <si>
    <t>VIBRADOR DE IMERSÃO, DIÂMETRO DE PONTEIRA 45MM, MOTOR ELÉTRICO TRIFÁSICO POTÊNCIA DE 2 CV - CHI DIURNO. AF_06/2015</t>
  </si>
  <si>
    <t xml:space="preserve"> 00001525 </t>
  </si>
  <si>
    <t>CONCRETO USINADO BOMBEAVEL, CLASSE DE RESISTENCIA C30, BRITA 0 E 1, SLUMP = 100 +/- 20 MM, COM BOMBEAMENTO (DISPONIBILIZACAO DE BOMBA), SEM O LANCAMENTO (NBR 8953)</t>
  </si>
  <si>
    <t>21,15</t>
  </si>
  <si>
    <t xml:space="preserve"> 00002692 </t>
  </si>
  <si>
    <t>DESMOLDANTE PROTETOR PARA FORMAS DE MADEIRA, DE BASE OLEOSA EMULSIONADA EM AGUA</t>
  </si>
  <si>
    <t xml:space="preserve"> 00001358 </t>
  </si>
  <si>
    <t>CHAPA/PAINEL DE MADEIRA COMPENSADA RESINADA (MADEIRITE RESINADO ROSA) PARA FORMA DE CONCRETO, DE 2200 X 1100 MM, E = 17 MM</t>
  </si>
  <si>
    <t xml:space="preserve"> 00004517 </t>
  </si>
  <si>
    <t>SARRAFO *2,5 X 7,5* CM EM PINUS, MISTA OU EQUIVALENTE DA REGIAO - BRUTA</t>
  </si>
  <si>
    <t xml:space="preserve"> 00040304 </t>
  </si>
  <si>
    <t>PREGO DE ACO POLIDO COM CABECA DUPLA 17 X 27 (2 1/2 X 11)</t>
  </si>
  <si>
    <t xml:space="preserve"> 00005074 </t>
  </si>
  <si>
    <t>PREGO DE ACO POLIDO COM CABECA 15 X 18 (1 1/2 X 13)</t>
  </si>
  <si>
    <t xml:space="preserve"> 00020247 </t>
  </si>
  <si>
    <t>PREGO DE ACO POLIDO COM CABECA 15 X 15 (1 1/4 X 13)</t>
  </si>
  <si>
    <t xml:space="preserve"> 00005073 </t>
  </si>
  <si>
    <t>PREGO DE ACO POLIDO COM CABECA 17 X 24 (2 1/4 X 11)</t>
  </si>
  <si>
    <t>99,25</t>
  </si>
  <si>
    <t xml:space="preserve"> 94968 </t>
  </si>
  <si>
    <t>CONCRETO MAGRO PARA LASTRO, TRAÇO 1:4,5:4,5 (EM MASSA SECA DE CIMENTO/ AREIA MÉDIA/ BRITA 1) - PREPARO MECÂNICO COM BETONEIRA 600 L. AF_05/2021</t>
  </si>
  <si>
    <t>6,35</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</si>
  <si>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</si>
  <si>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</si>
  <si>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5678 </t>
  </si>
  <si>
    <t>RETROESCAVADEIRA SOBRE RODAS COM CARREGADEIRA, TRAÇÃO 4X4, POTÊNCIA LÍQ. 88 HP, CAÇAMBA CARREG. CAP. MÍN. 1 M3, CAÇAMBA RETRO CAP. 0,26 M3, PESO OPERACIONAL MÍN. 6.674 KG, PROFUNDIDADE ESCAVAÇÃO MÁX. 4,37 M - CHP DIURNO. AF_06/2014</t>
  </si>
  <si>
    <t>228,54</t>
  </si>
  <si>
    <t>74,75</t>
  </si>
  <si>
    <t xml:space="preserve"> 91277 </t>
  </si>
  <si>
    <t>PLACA VIBRATÓRIA REVERSÍVEL COM MOTOR 4 TEMPOS A GASOLINA, FORÇA CENTRÍFUGA DE 25 KN (2500 KGF), POTÊNCIA 5,5 CV - CHP DIURNO. AF_08/2015</t>
  </si>
  <si>
    <t>242,96</t>
  </si>
  <si>
    <t>45,25</t>
  </si>
  <si>
    <t xml:space="preserve"> 00006212 </t>
  </si>
  <si>
    <t>TABUA *2,5 X 30 CM EM PINUS, MISTA OU EQUIVALENTE DA REGIAO - BRUTA</t>
  </si>
  <si>
    <t>531,74</t>
  </si>
  <si>
    <t xml:space="preserve"> 88243 </t>
  </si>
  <si>
    <t>AJUDANTE ESPECIALIZADO COM ENCARGOS COMPLEMENTARES</t>
  </si>
  <si>
    <t xml:space="preserve"> 88270 </t>
  </si>
  <si>
    <t>IMPERMEABILIZADOR COM ENCARGOS COMPLEMENTARES</t>
  </si>
  <si>
    <t xml:space="preserve"> 00000626 </t>
  </si>
  <si>
    <t>MANTA LIQUIDA DE BASE ASFALTICA MODIFICADA COM A ADICAO DE ELASTOMEROS DILUIDOS EM SOLVENTE ORGANICO, APLICACAO A FRIO (MEMBRANA DE EMULSAO ASFALTICA PARA IMPERMEABILIZACAO FLEXIVEL)</t>
  </si>
  <si>
    <t>783,40</t>
  </si>
  <si>
    <t>2.387,01</t>
  </si>
  <si>
    <t>154,73</t>
  </si>
  <si>
    <t>1.296,55</t>
  </si>
  <si>
    <t>966,45</t>
  </si>
  <si>
    <t>5,00</t>
  </si>
  <si>
    <t xml:space="preserve"> 92265 </t>
  </si>
  <si>
    <t>FABRICAÇÃO DE FÔRMA PARA VIGAS, EM CHAPA DE MADEIRA COMPENSADA RESINADA, E = 17 MM. AF_09/2020</t>
  </si>
  <si>
    <t xml:space="preserve"> 00040339 </t>
  </si>
  <si>
    <t>LOCACAO DE CRUZETA, SIMPLES, PARA ESCORA METALICA, COMPRIMENTO ENTRE 50 A 60 CM, PARA ESCORA DE 1,80 A 3,20 METROS E TUBO EXTERNO ATE 48 MM DE DIAMETRO</t>
  </si>
  <si>
    <t>Equipamento</t>
  </si>
  <si>
    <t>UNXMES</t>
  </si>
  <si>
    <t xml:space="preserve"> 00040275 </t>
  </si>
  <si>
    <t>LOCACAO DE VIGA SANDUICHE METALICA VAZADA PARA TRAVAMENTO DE PILARES, ALTURA DE *8* CM, LARGURA DE *6* CM E EXTENSAO DE 2 M</t>
  </si>
  <si>
    <t xml:space="preserve"> 00010749 </t>
  </si>
  <si>
    <t>LOCACAO DE ESCORA METALICA TELESCOPICA, COM ALTURA REGULAVEL DE *1,80* A *3,20* M, COM CAPACIDADE DE CARGA DE NO MINIMO 1000 KGF (10 KN), INCLUSO TRIPE E FORCADO</t>
  </si>
  <si>
    <t xml:space="preserve"> 00040287 </t>
  </si>
  <si>
    <t>LOCACAO DE BARRA DE ANCORAGEM DE 0,80 A 1,20 M DE EXTENSAO, COM ROSCA DE 5/8", INCLUINDO PORCA E FLANGE</t>
  </si>
  <si>
    <t>654,26</t>
  </si>
  <si>
    <t xml:space="preserve"> 92263 </t>
  </si>
  <si>
    <t>FABRICAÇÃO DE FÔRMA PARA PILARES E ESTRUTURAS SIMILARES, EM CHAPA DE MADEIRA COMPENSADA RESINADA, E = 17 MM. AF_09/2020</t>
  </si>
  <si>
    <t xml:space="preserve"> 00040271 </t>
  </si>
  <si>
    <t>LOCACAO DE APRUMADOR METALICO DE PILAR, COM ALTURA E ANGULO REGULAVEIS, EXTENSAO DE *1,50* A *2,80* M</t>
  </si>
  <si>
    <t>454,03</t>
  </si>
  <si>
    <t xml:space="preserve"> 93287 </t>
  </si>
  <si>
    <t>GUINDASTE HIDRÁULICO AUTOPROPELIDO, COM LANÇA TELESCÓPICA 40 M, CAPACIDADE MÁXIMA 60 T, POTÊNCIA 260 KW - CHP DIURNO. AF_03/2016</t>
  </si>
  <si>
    <t xml:space="preserve"> 103674 </t>
  </si>
  <si>
    <t>CONCRETAGEM DE VIGAS E LAJES, FCK=25 MPA, PARA LAJES PREMOLDADAS COM USO DE BOMBA - LANÇAMENTO, ADENSAMENTO E ACABAMENTO. AF_02/2022_PS</t>
  </si>
  <si>
    <t xml:space="preserve"> 00042407 </t>
  </si>
  <si>
    <t>TRELICA NERVURADA (ESPACADOR), ALTURA = 120,0 MM, DIAMETRO DOS BANZOS INFERIORES E SUPERIOR = 6,0 MM, DIAMETRO DA DIAGONAL = 4,2 MM</t>
  </si>
  <si>
    <t xml:space="preserve"> 00039995 </t>
  </si>
  <si>
    <t>POLIESTIRENO EXPANDIDO/EPS (ISOPOR), TIPO 2F, BLOCO</t>
  </si>
  <si>
    <t>1.094,90</t>
  </si>
  <si>
    <t xml:space="preserve"> 103673 </t>
  </si>
  <si>
    <t>LANÇAMENTO COM USO DE BOMBA, ADENSAMENTO E ACABAMENTO DE CONCRETO EM ESTRUTURAS. AF_02/2022</t>
  </si>
  <si>
    <t>75,56</t>
  </si>
  <si>
    <t xml:space="preserve"> 00007155 </t>
  </si>
  <si>
    <t>TELA DE ACO SOLDADA NERVURADA, CA-60, Q-138, (2,20 KG/M2), DIAMETRO DO FIO = 4,2 MM, LARGURA = 2,45 M, ESPACAMENTO DA MALHA = 10 X 10 CM</t>
  </si>
  <si>
    <t>2.745,50</t>
  </si>
  <si>
    <t xml:space="preserve"> 87292 </t>
  </si>
  <si>
    <t>ARGAMASSA TRAÇO 1:2:8 (EM VOLUME DE CIMENTO, CAL E AREIA MÉDIA ÚMIDA) PARA EMBOÇO/MASSA ÚNICA/ASSENTAMENTO DE ALVENARIA DE VEDAÇÃO, PREPARO MECÂNICO COM BETONEIRA 400 L. AF_08/2019</t>
  </si>
  <si>
    <t xml:space="preserve"> 00037395 </t>
  </si>
  <si>
    <t>PINO DE ACO COM FURO, HASTE = 27 MM (ACAO DIRETA)</t>
  </si>
  <si>
    <t>CENTO</t>
  </si>
  <si>
    <t xml:space="preserve"> 00038783 </t>
  </si>
  <si>
    <t>BLOCO CERAMICO / TIJOLO VAZADO PARA ALVENARIA DE VEDACAO, FUROS NA HORIZONTAL DE 11,5 X 19 X 19 CM (L X A X C)</t>
  </si>
  <si>
    <t xml:space="preserve"> 00034558 </t>
  </si>
  <si>
    <t>TELA DE ACO SOLDADA GALVANIZADA/ZINCADA PARA ALVENARIA, FIO D = *1,20 A 1,70* MM, MALHA 15 X 15 MM, (C X L) *50 X 10,5* CM</t>
  </si>
  <si>
    <t>1.628,16</t>
  </si>
  <si>
    <t xml:space="preserve"> 100489 </t>
  </si>
  <si>
    <t>ARGAMASSA TRAÇO 1:3 (EM VOLUME DE CIMENTO E AREIA MÉDIA ÚMIDA), PREPARO MECÂNICO COM BETONEIRA 600 L. AF_08/2019</t>
  </si>
  <si>
    <t xml:space="preserve"> 00000665 </t>
  </si>
  <si>
    <t>ELEMENTO VAZADO DE CONCRETO, QUADRICULADO, 16 FUROS *50 X 50 X 7* CM</t>
  </si>
  <si>
    <t>18,83</t>
  </si>
  <si>
    <t xml:space="preserve"> 94970 </t>
  </si>
  <si>
    <t>CONCRETO FCK = 20MPA, TRAÇO 1:2,7:3 (EM MASSA SECA DE CIMENTO/ AREIA MÉDIA/ BRITA 1) - PREPARO MECÂNICO COM BETONEIRA 600 L. AF_05/2021</t>
  </si>
  <si>
    <t xml:space="preserve"> 103316 </t>
  </si>
  <si>
    <t>ALVENARIA DE VEDAÇÃO DE BLOCOS VAZADOS DE CONCRETO DE 9X19X39 CM (ESPESSURA 9 CM) E ARGAMASSA DE ASSENTAMENTO COM PREPARO EM BETONEIRA. AF_12/2021</t>
  </si>
  <si>
    <t xml:space="preserve"> 87893 </t>
  </si>
  <si>
    <t>CHAPISCO APLICADO EM ALVENARIA (SEM PRESENÇA DE VÃOS) E ESTRUTURAS DE CONCRETO DE FACHADA, COM COLHER DE PEDREIRO. ARGAMASSA TRAÇO 1:3 COM PREPARO MANUAL. AF_10/2022</t>
  </si>
  <si>
    <t xml:space="preserve"> 104233 </t>
  </si>
  <si>
    <t>EMBOÇO OU MASSA ÚNICA EM ARGAMASSA TRAÇO 1:2:8, PREPARO MECÂNICA COM BETONEIRA 400 L, APLICADA MANUALMENTE EM PANOS DE FACHADA SEM PRESENÇA DE VÃOS, ESPESSURA DE 25 MM, ACESSO POR ANDAIME. AF_08/2022</t>
  </si>
  <si>
    <t>Massa Única Externa</t>
  </si>
  <si>
    <t xml:space="preserve"> 102728 </t>
  </si>
  <si>
    <t>ARMAÇÃO DE MURO ALA E MURO TESTA UTILIZANDO AÇO CA-50 DE 6,3 MM - MONTAGEM. AF_07/2021</t>
  </si>
  <si>
    <t>Bocas para Bueiros</t>
  </si>
  <si>
    <t>414,18</t>
  </si>
  <si>
    <t xml:space="preserve"> 88274 </t>
  </si>
  <si>
    <t>MARMORISTA/GRANITEIRO COM ENCARGOS COMPLEMENTARES</t>
  </si>
  <si>
    <t xml:space="preserve"> 87283 </t>
  </si>
  <si>
    <t>ARGAMASSA TRAÇO 1:6 (EM VOLUME DE CIMENTO E AREIA MÉDIA ÚMIDA) COM ADIÇÃO DE PLASTIFICANTE PARA EMBOÇO/MASSA ÚNICA/ASSENTAMENTO DE ALVENARIA DE VEDAÇÃO, PREPARO MECÂNICO COM BETONEIRA 400 L. AF_08/2019</t>
  </si>
  <si>
    <t xml:space="preserve"> 00004825 </t>
  </si>
  <si>
    <t>PEITORIL/ SOLEIRA EM MARMORE, POLIDO, BRANCO COMUM, L= *25* CM, E= *3* CM, CORTE RETO</t>
  </si>
  <si>
    <t>191,05</t>
  </si>
  <si>
    <t xml:space="preserve"> 00000131 </t>
  </si>
  <si>
    <t>ADESIVO ESTRUTURAL A BASE DE RESINA EPOXI, BICOMPONENTE, PASTOSO (TIXOTROPICO)</t>
  </si>
  <si>
    <t xml:space="preserve"> 00044476 </t>
  </si>
  <si>
    <t>DIVISORIA EM GRANITO, COM DUAS FACES POLIDAS, TIPO ANDORINHA/ QUARTZ/ CASTELO/ CORUMBA OU OUTROS EQUIVALENTES DA REGIAO, E= *3,0* CM</t>
  </si>
  <si>
    <t xml:space="preserve"> 00037596 </t>
  </si>
  <si>
    <t>ARGAMASSA COLANTE TIPO AC III E</t>
  </si>
  <si>
    <t>14,63</t>
  </si>
  <si>
    <t xml:space="preserve"> 00034547 </t>
  </si>
  <si>
    <t>TELA DE ACO SOLDADA GALVANIZADA/ZINCADA PARA ALVENARIA, FIO D = *1,20 A 1,70* MM, MALHA 15 X 15 MM, (C X L) *50 X 12* CM</t>
  </si>
  <si>
    <t xml:space="preserve"> 00037593 </t>
  </si>
  <si>
    <t>BLOCO CERAMICO / TIJOLO VAZADO PARA ALVENARIA DE VEDACAO, FUROS NA VERTICAL DE 14 X 19 X 39 CM (L X A X C)</t>
  </si>
  <si>
    <t>33,73</t>
  </si>
  <si>
    <t xml:space="preserve"> 87294 </t>
  </si>
  <si>
    <t>ARGAMASSA TRAÇO 1:2:9 (EM VOLUME DE CIMENTO, CAL E AREIA MÉDIA ÚMIDA) PARA EMBOÇO/MASSA ÚNICA/ASSENTAMENTO DE ALVENARIA DE VEDAÇÃO, PREPARO MECÂNICO COM BETONEIRA 600 L. AF_08/2019</t>
  </si>
  <si>
    <t xml:space="preserve"> 00007258 </t>
  </si>
  <si>
    <t>TIJOLO CERAMICO MACICO COMUM DE *5 X 10 X 20* CM (L X A X C)</t>
  </si>
  <si>
    <t>522,65</t>
  </si>
  <si>
    <t xml:space="preserve"> 92767 </t>
  </si>
  <si>
    <t>ARMAÇÃO DE LAJE DE ESTRUTURA CONVENCIONAL DE CONCRETO ARMADO UTILIZANDO AÇO CA-60 DE 4,2 MM - MONTAGEM. AF_06/2022</t>
  </si>
  <si>
    <t xml:space="preserve"> 92273 </t>
  </si>
  <si>
    <t>FABRICAÇÃO DE ESCORAS DO TIPO PONTALETE, EM MADEIRA, PARA PÉ-DIREITO SIMPLES. AF_09/2020</t>
  </si>
  <si>
    <t xml:space="preserve"> 00006193 </t>
  </si>
  <si>
    <t>TABUA NAO APARELHADA *2,5 X 20* CM, EM MACARANDUBA/MASSARANDUBA, ANGELIM OU EQUIVALENTE DA REGIAO - BRUTA</t>
  </si>
  <si>
    <t xml:space="preserve"> 00003736 </t>
  </si>
  <si>
    <t>LAJE PRE-MOLDADA CONVENCIONAL (LAJOTAS + VIGOTAS) PARA FORRO, UNIDIRECIONAL, SOBRECARGA DE 100 KG/M2, VAO ATE 4,00 M (SEM COLOCACAO)</t>
  </si>
  <si>
    <t>12,06</t>
  </si>
  <si>
    <t xml:space="preserve"> 88278 </t>
  </si>
  <si>
    <t>MONTADOR DE ESTRUTURA METÁLICA COM ENCARGOS COMPLEMENTARES</t>
  </si>
  <si>
    <t xml:space="preserve"> 100727 </t>
  </si>
  <si>
    <t>PINTURA COM TINTA EPOXÍDICA DE FUNDO PULVERIZADA SOBRE PERFIL METÁLICO EXECUTADO EM FÁBRICA (POR DEMÃO). AF_01/2020_PE</t>
  </si>
  <si>
    <t xml:space="preserve"> 93288 </t>
  </si>
  <si>
    <t>GUINDASTE HIDRÁULICO AUTOPROPELIDO, COM LANÇA TELESCÓPICA 40 M, CAPACIDADE MÁXIMA 60 T, POTÊNCIA 260 KW - CHI DIURNO. AF_03/2016</t>
  </si>
  <si>
    <t xml:space="preserve"> 88240 </t>
  </si>
  <si>
    <t>AJUDANTE DE ESTRUTURA METÁLICA COM ENCARGOS COMPLEMENTARES</t>
  </si>
  <si>
    <t xml:space="preserve"> 88317 </t>
  </si>
  <si>
    <t>SOLDADOR COM ENCARGOS COMPLEMENTARES</t>
  </si>
  <si>
    <t xml:space="preserve"> 100716 </t>
  </si>
  <si>
    <t>JATEAMENTO ABRASIVO COM GRANALHA DE AÇO EM PERFIL METÁLICO EM FÁBRICA. AF_01/2020</t>
  </si>
  <si>
    <t xml:space="preserve"> 00010966 </t>
  </si>
  <si>
    <t>PERFIL "U" SIMPLES, EM CHAPA DOBRADA DE ACO LAMINADO, E = 8 MM, H = 150 MM, L = 75 MM (16,97 KG/M)</t>
  </si>
  <si>
    <t xml:space="preserve"> 00001332 </t>
  </si>
  <si>
    <t>CHAPA DE ACO GROSSA, ASTM A36, E = 3/8" (9,53 MM) 74,69 KG/M2</t>
  </si>
  <si>
    <t xml:space="preserve"> 00004777 </t>
  </si>
  <si>
    <t>CANTONEIRA ACO ABAS IGUAIS (QUALQUER BITOLA), ESPESSURA ENTRE 1/8" E 1/4"</t>
  </si>
  <si>
    <t xml:space="preserve"> 00001333 </t>
  </si>
  <si>
    <t>CHAPA DE ACO GROSSA, ASTM A36, E = 1/2" (12,70 MM) 99,59 KG/M2</t>
  </si>
  <si>
    <t>3.465,64</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</si>
  <si>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</si>
  <si>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</si>
  <si>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</si>
  <si>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</si>
  <si>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88323 </t>
  </si>
  <si>
    <t>TELHADISTA COM ENCARGOS COMPLEMENTARES</t>
  </si>
  <si>
    <t xml:space="preserve"> 00011029 </t>
  </si>
  <si>
    <t>HASTE RETA PARA GANCHO DE FERRO GALVANIZADO, COM ROSCA 1/4" X 30 CM PARA FIXACAO DE TELHA METALICA, INCLUI PORCA E ARRUELAS DE VEDACAO</t>
  </si>
  <si>
    <t>CJ</t>
  </si>
  <si>
    <t xml:space="preserve"> 00040740 </t>
  </si>
  <si>
    <t>TELHA GALVALUME COM ISOLAMENTO TERMOACUSTICO EM ESPUMA RIGIDA DE POLIURETANO (PU) INJETADO, ESPESSURA DE 30 MM, DENSIDADE DE 35 KG/M3, REVESTIMENTO EM TELHA TRAPEZOIDAL NAS DUAS FACES COM ESPESSURA DE 0,50 MM CADA, ACABAMENTO NATURAL (NAO INCLUI ACESSORIOS DE FIXACAO)</t>
  </si>
  <si>
    <t>1.037,26</t>
  </si>
  <si>
    <t xml:space="preserve"> 00011950 </t>
  </si>
  <si>
    <t>BUCHA DE NYLON SEM ABA S6, COM PARAFUSO DE 4,20 X 40 MM EM ACO ZINCADO COM ROSCA SOBERBA, CABECA CHATA E FENDA PHILLIPS</t>
  </si>
  <si>
    <t xml:space="preserve"> 00000142 </t>
  </si>
  <si>
    <t>SELANTE ELASTICO MONOCOMPONENTE A BASE DE POLIURETANO (PU) PARA JUNTAS DIVERSAS</t>
  </si>
  <si>
    <t>310ML</t>
  </si>
  <si>
    <t xml:space="preserve"> 00001113 </t>
  </si>
  <si>
    <t>RUFO EXTERNO/INTERNO DE CHAPA DE ACO GALVANIZADA NUM 26, CORTE 33 CM</t>
  </si>
  <si>
    <t>134,65</t>
  </si>
  <si>
    <t xml:space="preserve"> 00040784 </t>
  </si>
  <si>
    <t>CALHA QUADRADA DE CHAPA DE ACO GALVANIZADA NUM 24, CORTE 100 CM</t>
  </si>
  <si>
    <t xml:space="preserve"> 00013388 </t>
  </si>
  <si>
    <t>SOLDA EM BARRA DE ESTANHO-CHUMBO 50/50</t>
  </si>
  <si>
    <t xml:space="preserve"> 00005104 </t>
  </si>
  <si>
    <t>REBITE DE REPUXO EM ALUMINIO VAZADO, DIAMETRO 3,2 X 8 MM DE COMPRIMENTO (1KG = 1025 UNIDADES)</t>
  </si>
  <si>
    <t>85,10</t>
  </si>
  <si>
    <t xml:space="preserve"> 87298 </t>
  </si>
  <si>
    <t>ARGAMASSA TRAÇO 1:3 (EM VOLUME DE CIMENTO E AREIA MÉDIA ÚMIDA) PARA CONTRAPISO, PREPARO MECÂNICO COM BETONEIRA 400 L. AF_08/2019</t>
  </si>
  <si>
    <t xml:space="preserve"> 00003671 </t>
  </si>
  <si>
    <t>JUNTA PLASTICA DE DILATACAO PARA PISOS, COR CINZA, 17 X 3 MM (ALTURA X ESPESSURA)</t>
  </si>
  <si>
    <t xml:space="preserve"> 00001379 </t>
  </si>
  <si>
    <t>CIMENTO PORTLAND COMPOSTO CP II-32</t>
  </si>
  <si>
    <t>385,93</t>
  </si>
  <si>
    <t xml:space="preserve"> 00000511 </t>
  </si>
  <si>
    <t>PRIMER PARA MANTA ASFALTICA A BASE DE ASFALTO MODIFICADO DILUIDO EM SOLVENTE, APLICACAO A FRIO</t>
  </si>
  <si>
    <t xml:space="preserve"> 00004226 </t>
  </si>
  <si>
    <t>GAS DE COZINHA - GLP</t>
  </si>
  <si>
    <t xml:space="preserve"> 00004015 </t>
  </si>
  <si>
    <t>MANTA ASFALTICA ELASTOMERICA EM POLIESTER 4 MM, TIPO III, CLASSE B, ACABAMENTO PP (NBR 9952)</t>
  </si>
  <si>
    <t>460,06</t>
  </si>
  <si>
    <t xml:space="preserve"> 87372 </t>
  </si>
  <si>
    <t>ARGAMASSA TRAÇO 1:3 (EM VOLUME DE CIMENTO E AREIA MÉDIA ÚMIDA) PARA CONTRAPISO, PREPARO MANUAL. AF_08/2019</t>
  </si>
  <si>
    <t xml:space="preserve"> 00038365 </t>
  </si>
  <si>
    <t>CAMADA SEPARADORA DE FILME DE POLIETILENO 20 A 25 MICRA</t>
  </si>
  <si>
    <t xml:space="preserve"> 00004030 </t>
  </si>
  <si>
    <t>VEU DE POLIESTER PARA IMPERMEABILIZACAO</t>
  </si>
  <si>
    <t xml:space="preserve"> 00000135 </t>
  </si>
  <si>
    <t>ARGAMASSA POLIMERICA IMPERMEABILIZANTE SEMIFLEXIVEL, BICOMPONENTE, A BASE DE CIMENTO E ADITIVOS</t>
  </si>
  <si>
    <t>21,00</t>
  </si>
  <si>
    <t xml:space="preserve"> 00040873 </t>
  </si>
  <si>
    <t>RUFO INTERNO/EXTERNO DE CHAPA DE ACO GALVANIZADA NUM 24, CORTE 25 CM</t>
  </si>
  <si>
    <t>473,50</t>
  </si>
  <si>
    <t xml:space="preserve"> 102486 </t>
  </si>
  <si>
    <t>CONCRETO FCK = 15MPA, TRAÇO 1:3,4:3,4 (EM MASSA SECA DE CIMENTO/ AREIA MÉDIA/ SEIXO ROLADO) - PREPARO MANUAL. AF_05/2021</t>
  </si>
  <si>
    <t xml:space="preserve"> 5795 </t>
  </si>
  <si>
    <t>MARTELETE OU ROMPEDOR PNEUMÁTICO MANUAL, 28 KG, COM SILENCIADOR - CHP DIURNO. AF_07/2016</t>
  </si>
  <si>
    <t xml:space="preserve"> 5952 </t>
  </si>
  <si>
    <t>MARTELETE OU ROMPEDOR PNEUMÁTICO MANUAL, 28 KG, COM SILENCIADOR - CHI DIURNO. AF_07/2016</t>
  </si>
  <si>
    <t xml:space="preserve"> 00004721 </t>
  </si>
  <si>
    <t>PEDRA BRITADA N. 1 (9,5 A 19 MM) POSTO PEDREIRA/FORNECEDOR, SEM FRETE</t>
  </si>
  <si>
    <t xml:space="preserve"> 00039027 </t>
  </si>
  <si>
    <t>PREGO DE ACO POLIDO COM CABECA 19  X 36 (3 1/4  X  9)</t>
  </si>
  <si>
    <t xml:space="preserve"> 00020204 </t>
  </si>
  <si>
    <t>PRANCHAO APARELHADO *7,5 X 23* CM, EM MACARANDUBA/MASSARANDUBA, ANGELIM OU EQUIVALENTE DA REGIAO</t>
  </si>
  <si>
    <t xml:space="preserve"> 00020211 </t>
  </si>
  <si>
    <t>VIGA APARELHADA *6 X 16* CM, EM MACARANDUBA/MASSARANDUBA, ANGELIM OU EQUIVALENTE DA REGIAO</t>
  </si>
  <si>
    <t xml:space="preserve"> 00035275 </t>
  </si>
  <si>
    <t>PILAR QUADRADO NAO APARELHADO *15 X 15* CM, EM MACARANDUBA/MASSARANDUBA, ANGELIM OU EQUIVALENTE DA REGIAO - BRUTA</t>
  </si>
  <si>
    <t>20,45</t>
  </si>
  <si>
    <t xml:space="preserve"> 00043083 </t>
  </si>
  <si>
    <t>PERFIL "U" ENRIJECIDO, EM CHAPA DOBRADA DE ACO LAMINADO, E = 3,75 MM, H = 200 MM, L = 75 MM (9,94 KG/M)</t>
  </si>
  <si>
    <t xml:space="preserve"> 00040549 </t>
  </si>
  <si>
    <t>PARAFUSO, COMUM, ASTM A307, SEXTAVADO, DIAMETRO 1/2" (12,7 MM), COMPRIMENTO 1" (25,4 MM)</t>
  </si>
  <si>
    <t xml:space="preserve"> 92270 </t>
  </si>
  <si>
    <t>FABRICAÇÃO DE FÔRMA PARA VIGAS, COM MADEIRA SERRADA, E = 25 MM. AF_09/2020</t>
  </si>
  <si>
    <t xml:space="preserve"> 94964 </t>
  </si>
  <si>
    <t>CONCRETO FCK = 20MPA, TRAÇO 1:2,7:3 (EM MASSA SECA DE CIMENTO/ AREIA MÉDIA/ BRITA 1) - PREPARO MECÂNICO COM BETONEIRA 400 L. AF_05/2021</t>
  </si>
  <si>
    <t>229,60</t>
  </si>
  <si>
    <t>143,65</t>
  </si>
  <si>
    <t xml:space="preserve"> 00043657 </t>
  </si>
  <si>
    <t>CONTRAMARCO DE ALUMINIO (PERFIL 25) PARA ESQUADRIAS, TIPO CONVENCIONAL / CADEIRINHA, 60 MM (CM-060), INCLUSO CONEXOES, GRAPAS E TRAVAMENTOS</t>
  </si>
  <si>
    <t xml:space="preserve"> 88261 </t>
  </si>
  <si>
    <t>CARPINTEIRO DE ESQUADRIA COM ENCARGOS COMPLEMENTARES</t>
  </si>
  <si>
    <t xml:space="preserve"> 00038124 </t>
  </si>
  <si>
    <t>ESPUMA EXPANSIVA DE POLIURETANO, APLICACAO MANUAL - 500 ML</t>
  </si>
  <si>
    <t xml:space="preserve"> 00039493 </t>
  </si>
  <si>
    <t>KIT PORTA PRONTA DE MADEIRA, FOLHA MEDIA (NBR 15930) DE 900 X 2100 MM, DE 35 MM A 40 MM DE ESPESSURA, NUCLEO SEMI-SOLIDO (SARRAFEADO), ESTRUTURA USINADA PARA FECHADURA, CAPA LISA EM HDF, ACABAMENTO MELAMINICO BRANCO (INCLUI MARCO, ALIZARES E DOBRADICAS)</t>
  </si>
  <si>
    <t>4,00</t>
  </si>
  <si>
    <t xml:space="preserve"> 00011051 </t>
  </si>
  <si>
    <t>CHAPA DE ACO GALVANIZADA BITOLA GSG 26, E = 0,50 MM (4,00 KG/M2)</t>
  </si>
  <si>
    <t>3,60</t>
  </si>
  <si>
    <t xml:space="preserve"> 00003099 </t>
  </si>
  <si>
    <t>FECHADURA ROSETA REDONDA PARA PORTA DE BANHEIRO, EM ACO INOX (MAQUINA, TESTA E CONTRA-TESTA) E EM ZAMAC (MACANETA, LINGUETA E TRINCOS) COM ACABAMENTO CROMADO, MAQUINA DE 55 MM, INCLUINDO CHAVE TIPO TRANQUETA</t>
  </si>
  <si>
    <t xml:space="preserve"> 00036204 </t>
  </si>
  <si>
    <t>BARRA DE APOIO RETA, EM ACO INOX POLIDO, COMPRIMENTO 60CM, DIAMETRO MINIMO 3 CM</t>
  </si>
  <si>
    <t xml:space="preserve"> 00004351 </t>
  </si>
  <si>
    <t>PARAFUSO NIQUELADO 3 1/2" COM ACABAMENTO CROMADO PARA FIXAR PECA SANITARIA, INCLUI PORCA CEGA, ARRUELA E BUCHA DE NYLON TAMANHO S-8</t>
  </si>
  <si>
    <t>8,00</t>
  </si>
  <si>
    <t xml:space="preserve"> 00039492 </t>
  </si>
  <si>
    <t>KIT PORTA PRONTA DE MADEIRA, FOLHA MEDIA (NBR 15930) DE 800 X 2100 MM, DE 35 MM A 40 MM DE ESPESSURA, NUCLEO SEMI-SOLIDO (SARRAFEADO), ESTRUTURA USINADA PARA FECHADURA, CAPA LISA EM HDF, ACABAMENTO MELAMINICO BRANCO (INCLUI MARCO, ALIZARES E DOBRADICAS)</t>
  </si>
  <si>
    <t>14,00</t>
  </si>
  <si>
    <t xml:space="preserve"> 00011581 </t>
  </si>
  <si>
    <t>TRILHO PANTOGRAFICO CONCAVO, TIPO U, EM ALUMINIO, COM DIMENSOES DE APROX *35 X 35* MM, PARA ROLDANA DE PORTA DE CORRER</t>
  </si>
  <si>
    <t xml:space="preserve"> 00011575 </t>
  </si>
  <si>
    <t>ROLDANA CONCAVA DUPLA, 4 RODAS, EM ZAMAC COM CHAPA DE LATAO, ROLAMENTOS EM ACO, PARA PORTAS E JANELAS DE CORRER</t>
  </si>
  <si>
    <t xml:space="preserve"> 00003081 </t>
  </si>
  <si>
    <t>FECHADURA ESPELHO PARA PORTA EXTERNA, EM ACO INOX (MAQUINA, TESTA E CONTRA-TESTA) E EM ZAMAC (MACANETA, LINGUETA E TRINCOS) COM ACABAMENTO CROMADO, MAQUINA DE 55 MM, INCLUINDO CHAVE TIPO CILINDRO</t>
  </si>
  <si>
    <t>18,00</t>
  </si>
  <si>
    <t xml:space="preserve"> 00004377 </t>
  </si>
  <si>
    <t>PARAFUSO DE ACO ZINCADO COM ROSCA SOBERBA, CABECA CHATA E FENDA SIMPLES, DIAMETRO 4,2 MM, COMPRIMENTO * 32 * MM</t>
  </si>
  <si>
    <t xml:space="preserve"> 00034364 </t>
  </si>
  <si>
    <t>JANELA DE CORRER, EM ALUMINIO PERFIL 25, 120 X 150 CM (A X L), 4 FLS, BANDEIRA COM BASCULA, ACABAMENTO BRANCO OU BRILHANTE, BATENTE/REQUADRO DE 6 A 14 CM, COM VIDRO 4 MM, SEM GUARNICAO/ALIZAR</t>
  </si>
  <si>
    <t xml:space="preserve"> 00039961 </t>
  </si>
  <si>
    <t>SILICONE ACETICO USO GERAL INCOLOR 280 G</t>
  </si>
  <si>
    <t>141,50</t>
  </si>
  <si>
    <t xml:space="preserve"> 00036896 </t>
  </si>
  <si>
    <t>JANELA DE CORRER, EM ALUMINIO PERFIL 25, 100 X 120 CM (A X L), 2 FLS MOVEIS, SEM BANDEIRA, ACABAMENTO BRANCO OU BRILHANTE, BATENTE DE 6 A 7 CM, COM VIDRO 4 MM, SEM GUARNICAO</t>
  </si>
  <si>
    <t>74,22</t>
  </si>
  <si>
    <t xml:space="preserve"> 00039025 </t>
  </si>
  <si>
    <t>PORTA DE ABRIR, TIPO VENEZIANA, EM ALUMINIO, ACABAMENTO ANODIZADO NATURAL, 90 CM X 210 CM (LARGURA X ALTURA), SEM GUARNICAO/ALIZAR/VISTA</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</si>
  <si>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</si>
  <si>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</si>
  <si>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</si>
  <si>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</si>
  <si>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54,75</t>
  </si>
  <si>
    <t xml:space="preserve"> 88315 </t>
  </si>
  <si>
    <t>SERRALHEIRO COM ENCARGOS COMPLEMENTARES</t>
  </si>
  <si>
    <t xml:space="preserve"> 88251 </t>
  </si>
  <si>
    <t>AUXILIAR DE SERRALHEIRO COM ENCARGOS COMPLEMENTARES</t>
  </si>
  <si>
    <t xml:space="preserve"> 00004318 </t>
  </si>
  <si>
    <t>PARAFUSO ZINCADO 5/16" X 85 MM PARA FIXACAO DE TELHA DE FIBROCIMENTO CANALETE 90, INCLUI BUCHA NYLON S-10</t>
  </si>
  <si>
    <t xml:space="preserve"> 00000546 </t>
  </si>
  <si>
    <t>BARRA DE ACO CHATA, RETANGULAR (QUALQUER BITOLA)</t>
  </si>
  <si>
    <t>14,50</t>
  </si>
  <si>
    <t xml:space="preserve"> 99855 </t>
  </si>
  <si>
    <t>CORRIMÃO SIMPLES, DIÂMETRO EXTERNO = 1 1/2", EM AÇO GALVANIZADO. AF_04/2019_PS</t>
  </si>
  <si>
    <t>Guarda-Corpo, Corrimão e Grade para Esquadrias</t>
  </si>
  <si>
    <t xml:space="preserve"> 99837 </t>
  </si>
  <si>
    <t>GUARDA-CORPO DE AÇO GALVANIZADO DE 1,10M, MONTANTES TUBULARES DE 1.1/4" ESPAÇADOS DE 1,20M, TRAVESSA SUPERIOR DE 1.1/2", GRADIL FORMADO POR TUBOS HORIZONTAIS DE 1" E VERTICAIS DE 3/4", FIXADO COM CHUMBADOR MECÂNICO. AF_04/2019_PS</t>
  </si>
  <si>
    <t>26,80</t>
  </si>
  <si>
    <t xml:space="preserve"> 00000365 </t>
  </si>
  <si>
    <t>GRADIL NYLOFOR 3D, MALHA 20X5CM, DIM. 5MM 150X103 CM</t>
  </si>
  <si>
    <t>25,39</t>
  </si>
  <si>
    <t xml:space="preserve"> 0000368 </t>
  </si>
  <si>
    <t>GRADIL NYLOFOR 3D, MALHA 20X5CM, DIM. 5MM 150X153 CM</t>
  </si>
  <si>
    <t xml:space="preserve"> 00000122 </t>
  </si>
  <si>
    <t>POSTE 40×60  GALVANIZADO VERDE DE  1,50 DE ALTURA</t>
  </si>
  <si>
    <t xml:space="preserve"> COT00366 </t>
  </si>
  <si>
    <t>CHUMBADOR PARABOLT 1/4 X 2"</t>
  </si>
  <si>
    <t>68,85</t>
  </si>
  <si>
    <t xml:space="preserve"> 100674 </t>
  </si>
  <si>
    <t>CAIXILHO FIXO DE ALUMÍNIO PARA VIDRO (VIDRO INCLUSO), BATENTE/ REQUADRO DE 4 A 14 CM, SEM GUARNIÇÃO/ ALIZAR, FIXAÇÃO COM PARAFUSOS, VEDAÇÃO COM SILICONE, EXCLUSIVE CONTRAMARCO - FORNECIMENTO E INSTALAÇÃO. AF_11/2024</t>
  </si>
  <si>
    <t xml:space="preserve"> 100702 </t>
  </si>
  <si>
    <t>PORTA DE CORRER DE ALUMÍNIO, COM DUAS FOLHAS PARA VIDRO, INCLUSO VIDRO LISO INCOLOR, FECHADURA E PUXADOR, SEM ALIZAR. AF_12/2019</t>
  </si>
  <si>
    <t xml:space="preserve"> 0000369 </t>
  </si>
  <si>
    <t>GRADIL NYLOFOR 3D, MALHA 20X5CM, DIM. 5MM 250X243 CM, PITURA BRANCA, VERDE E PRETA BELGO OU SIMILAR</t>
  </si>
  <si>
    <t xml:space="preserve"> 366 </t>
  </si>
  <si>
    <t>POSTE 40×60  GALVANIZADO VERDE DE  2,50 DE ALTURA</t>
  </si>
  <si>
    <t>29,85</t>
  </si>
  <si>
    <t>4,80</t>
  </si>
  <si>
    <t xml:space="preserve"> 00010496 </t>
  </si>
  <si>
    <t>VIDRO COMUM LAMINADO, LISO, INCOLOR, DUPLO, ESPESSURA TOTAL 6 MM (CADA CAMADA E= 3 MM) - COLOCADO</t>
  </si>
  <si>
    <t xml:space="preserve"> 00003768 </t>
  </si>
  <si>
    <t>LIXA EM FOLHA PARA FERRO, NUMERO 150</t>
  </si>
  <si>
    <t xml:space="preserve"> 00043612 </t>
  </si>
  <si>
    <t>FECHADURA BICO DE PAPAGAIO PARA PORTA DE CORRER EXTERNA, EM ACO INOX COM ACABAMENTO CROMADO, MAQUINA COM 45 MM, INCLUINDO CHAVE TIPO CILINDRO</t>
  </si>
  <si>
    <t xml:space="preserve"> 00038140 </t>
  </si>
  <si>
    <t>DISCO DE CORTE DIAMANTADO SEGMENTADO, DIAMETRO DE *110* MM, FURO DE 20 MM</t>
  </si>
  <si>
    <t xml:space="preserve"> 00044533 </t>
  </si>
  <si>
    <t>DISCO DE DESBASTE PARA METAL FERROSO EM GERAL, COM TRES TELAS, 9 X 1/4 X 7/8" (228,6 X 6,4 X 22,2 MM)</t>
  </si>
  <si>
    <t xml:space="preserve"> 00011002 </t>
  </si>
  <si>
    <t>ELETRODO REVESTIDO AWS - E6013, DIAMETRO IGUAL A 2,50 MM</t>
  </si>
  <si>
    <t xml:space="preserve"> 00011573 </t>
  </si>
  <si>
    <t>RODIZIO TIPO NAPOLEAO PARA JANELAS DE CORRER, EM ZAMAC, COMPRIMENTO DE APROX 60 CM, COM ROLAMENTO EM ACO</t>
  </si>
  <si>
    <t xml:space="preserve"> 00000370 </t>
  </si>
  <si>
    <t>AREIA MEDIA - POSTO JAZIDA/FORNECEDOR (RETIRADO NA JAZIDA, SEM TRANSPORTE)</t>
  </si>
  <si>
    <t xml:space="preserve"> 00043600 </t>
  </si>
  <si>
    <t>PUXADOR TIPO ALCA, EM ZAMAC CROMADO, COM COMPRIMENTO DE APROX 150 MM, COM ROSETA PARA PORTAS DE MADEIRAS, INCLUINDO PARAFUSOS</t>
  </si>
  <si>
    <t xml:space="preserve"> 00004823 </t>
  </si>
  <si>
    <t>MASSA PLASTICA PARA MARMORE/GRANITO</t>
  </si>
  <si>
    <t xml:space="preserve"> 00001323 </t>
  </si>
  <si>
    <t>CHAPA DE ACO FINA A QUENTE BITOLA MSG 18, E = 1,20 MM (9,60 KG/M2)</t>
  </si>
  <si>
    <t>10,00</t>
  </si>
  <si>
    <t xml:space="preserve"> 87313 </t>
  </si>
  <si>
    <t>ARGAMASSA TRAÇO 1:3 (EM VOLUME DE CIMENTO E AREIA GROSSA ÚMIDA) PARA CHAPISCO CONVENCIONAL, PREPARO MECÂNICO COM BETONEIRA 400 L. AF_08/2019</t>
  </si>
  <si>
    <t>3.256,31</t>
  </si>
  <si>
    <t>1.886,31</t>
  </si>
  <si>
    <t>1.370,00</t>
  </si>
  <si>
    <t xml:space="preserve"> 88256 </t>
  </si>
  <si>
    <t>AZULEJISTA OU LADRILHISTA COM ENCARGOS COMPLEMENTARES</t>
  </si>
  <si>
    <t xml:space="preserve"> 00034357 </t>
  </si>
  <si>
    <t>REJUNTE CIMENTICIO, QUALQUER COR</t>
  </si>
  <si>
    <t xml:space="preserve"> 00001381 </t>
  </si>
  <si>
    <t>ARGAMASSA COLANTE AC I PARA CERAMICAS</t>
  </si>
  <si>
    <t xml:space="preserve"> 00010515 </t>
  </si>
  <si>
    <t>REVESTIMENTO EM CERAMICA ESMALTADA, FORMATO MAIOR A 2025 CM2</t>
  </si>
  <si>
    <t>498,65</t>
  </si>
  <si>
    <t>842,94</t>
  </si>
  <si>
    <t xml:space="preserve"> 00036881 </t>
  </si>
  <si>
    <t>PASTILHA CERAMICA/PORCELANA, REVEST INT/EXT E PISCINA, CORES BRANCA OU FRIAS, SOLIDAS, SEM MESCLAGEM/MISTURA, ACABAMENTO LISO *5 X 5* CM</t>
  </si>
  <si>
    <t>28,41</t>
  </si>
  <si>
    <t xml:space="preserve"> 00000044 </t>
  </si>
  <si>
    <t>REVESTIMENTO EM ALUMINIO COMPOSTO, E=0,4MM</t>
  </si>
  <si>
    <t xml:space="preserve"> 00003102 </t>
  </si>
  <si>
    <t>Estrutura em metal p/ painéis de fachada</t>
  </si>
  <si>
    <t xml:space="preserve"> 3100 </t>
  </si>
  <si>
    <t>Acessórios p/ fixação de painéis</t>
  </si>
  <si>
    <t>jg</t>
  </si>
  <si>
    <t>99,02</t>
  </si>
  <si>
    <t xml:space="preserve"> 95265 </t>
  </si>
  <si>
    <t>COMPACTADOR DE SOLOS DE PERCUSÃO (SOQUETE) COM MOTOR A GASOLINA, POTÊNCIA 3 CV - CHI DIURNO. AF_09/2016</t>
  </si>
  <si>
    <t xml:space="preserve"> 95264 </t>
  </si>
  <si>
    <t>COMPACTADOR DE SOLOS DE PERCUSÃO (SOQUETE) COM MOTOR A GASOLINA, POTÊNCIA 3 CV - CHP DIURNO. AF_09/2016</t>
  </si>
  <si>
    <t>528,47</t>
  </si>
  <si>
    <t xml:space="preserve"> 00042408 </t>
  </si>
  <si>
    <t>LONA PLASTICA EXTRA FORTE PRETA, E = 200 MICRA</t>
  </si>
  <si>
    <t xml:space="preserve"> 87301 </t>
  </si>
  <si>
    <t>ARGAMASSA TRAÇO 1:4 (EM VOLUME DE CIMENTO E AREIA MÉDIA ÚMIDA) PARA CONTRAPISO, PREPARO MECÂNICO COM BETONEIRA 400 L. AF_08/2019</t>
  </si>
  <si>
    <t>1.908,12</t>
  </si>
  <si>
    <t xml:space="preserve"> 95276 </t>
  </si>
  <si>
    <t>POLIDORA DE PISO (POLITRIZ), PESO DE 100KG, DIÂMETRO 450 MM, MOTOR ELÉTRICO, POTÊNCIA 4 HP - CHP DIURNO. AF_05/2023</t>
  </si>
  <si>
    <t xml:space="preserve"> 89226 </t>
  </si>
  <si>
    <t>BETONEIRA CAPACIDADE NOMINAL DE 600 L, CAPACIDADE DE MISTURA 360 L, MOTOR ELÉTRICO TRIFÁSICO POTÊNCIA DE 4 CV, SEM CARREGADOR - CHI DIURNO. AF_05/2023</t>
  </si>
  <si>
    <t xml:space="preserve"> 89225 </t>
  </si>
  <si>
    <t>BETONEIRA CAPACIDADE NOMINAL DE 600 L, CAPACIDADE DE MISTURA 360 L, MOTOR ELÉTRICO TRIFÁSICO POTÊNCIA DE 4 CV, SEM CARREGADOR - CHP DIURNO. AF_05/2023</t>
  </si>
  <si>
    <t xml:space="preserve"> 95277 </t>
  </si>
  <si>
    <t>POLIDORA DE PISO (POLITRIZ), PESO DE 100KG, DIÂMETRO 450 MM, MOTOR ELÉTRICO, POTÊNCIA 4 HP - CHI DIURNO. AF_05/2023</t>
  </si>
  <si>
    <t xml:space="preserve"> 00041967 </t>
  </si>
  <si>
    <t>CERA LIQUIDA INCOLOR MULTIPISO</t>
  </si>
  <si>
    <t xml:space="preserve"> 00044528 </t>
  </si>
  <si>
    <t>CIMENTO PORTLAND ESTRUTURAL BRANCO CPB - 32 OU CPB - 40</t>
  </si>
  <si>
    <t xml:space="preserve"> 00004824 </t>
  </si>
  <si>
    <t>GRANILHA/ GRANA/ PEDRISCO OU AGREGADO EM MARMORE/ GRANITO/ QUARTZO E CALCARIO, PRETO, CINZA, PALHA OU BRANCO</t>
  </si>
  <si>
    <t xml:space="preserve"> 00006085 </t>
  </si>
  <si>
    <t>SELADOR ACRILICO OPACO PREMIUM INTERIOR/EXTERIOR</t>
  </si>
  <si>
    <t>1.254,90</t>
  </si>
  <si>
    <t>172,63</t>
  </si>
  <si>
    <t xml:space="preserve"> 00001292 </t>
  </si>
  <si>
    <t>PISO EM CERAMICA ESMALTADA, COR LISA, PEI MAIOR OU IGUAL A 4, FORMATO MAIOR QUE 2025 CM2</t>
  </si>
  <si>
    <t>124,75</t>
  </si>
  <si>
    <t>1.992,26</t>
  </si>
  <si>
    <t xml:space="preserve"> 00040547 </t>
  </si>
  <si>
    <t>PARAFUSO ZINCADO, AUTOBROCANTE, FLANGEADO, 4,2 MM X 19 MM</t>
  </si>
  <si>
    <t xml:space="preserve"> 00039443 </t>
  </si>
  <si>
    <t>PARAFUSO DRY WALL, EM ACO ZINCADO, CABECA LENTILHA E PONTA BROCA (LB), LARGURA 4,2 MM, COMPRIMENTO 13 MM</t>
  </si>
  <si>
    <t xml:space="preserve"> 00039413 </t>
  </si>
  <si>
    <t>PLACA / CHAPA DE GESSO ACARTONADO, STANDARD (ST), COR BRANCA, E = 12,5 MM, 1200 X 2400 MM (L X C)</t>
  </si>
  <si>
    <t xml:space="preserve"> 00043131 </t>
  </si>
  <si>
    <t>ARAME GALVANIZADO 6 BWG, D = 5,16 MM (0,157 KG/M), OU 8 BWG, D = 4,19 MM (0,101 KG/M), OU 10 BWG, D = 3,40 MM (0,0713 KG/M)</t>
  </si>
  <si>
    <t xml:space="preserve"> 00039430 </t>
  </si>
  <si>
    <t>PENDURAL OU PRESILHA REGULADORA, EM ACO GALVANIZADO, COM CORPO, MOLA E REBITE, PARA PERFIL TIPO CANALETA DE ESTRUTURA EM FORROS DRYWALL</t>
  </si>
  <si>
    <t xml:space="preserve"> 00039435 </t>
  </si>
  <si>
    <t>PARAFUSO DRY WALL, EM ACO FOSFATIZADO, CABECA TROMBETA E PONTA AGULHA (TA), COMPRIMENTO 25 MM</t>
  </si>
  <si>
    <t xml:space="preserve"> 00039427 </t>
  </si>
  <si>
    <t>PERFIL CANALETA, FORMATO C, EM ACO ZINCADO, PARA ESTRUTURA FORRO DRYWALL, E = 0,5 MM, *46 X 18* (L X H), COMPRIMENTO 3 M</t>
  </si>
  <si>
    <t xml:space="preserve"> 00039432 </t>
  </si>
  <si>
    <t>FITA DE PAPEL REFORCADA COM LAMINA DE METAL PARA REFORCO DE CANTOS DE CHAPA DE GESSO PARA DRYWALL</t>
  </si>
  <si>
    <t xml:space="preserve"> 00039434 </t>
  </si>
  <si>
    <t>MASSA DE REJUNTE EM PO PARA DRYWALL, A BASE DE GESSO, SECAGEM RAPIDA, PARA TRATAMENTO DE JUNTAS DE CHAPA DE GESSO (NECESSITA ADICAO DE AGUA)</t>
  </si>
  <si>
    <t>1.419,92</t>
  </si>
  <si>
    <t xml:space="preserve"> 87396 </t>
  </si>
  <si>
    <t>ARGAMASSA INDUSTRIALIZADA PARA CHAPISCO COLANTE, PREPARO COM MISTURADOR DE EIXO HORIZONTAL DE 300 KG. AF_08/2019</t>
  </si>
  <si>
    <t>32,34</t>
  </si>
  <si>
    <t xml:space="preserve"> 88310 </t>
  </si>
  <si>
    <t>PINTOR COM ENCARGOS COMPLEMENTARES</t>
  </si>
  <si>
    <t>2.615,64</t>
  </si>
  <si>
    <t xml:space="preserve"> 00003767 </t>
  </si>
  <si>
    <t>LIXA EM FOLHA PARA PAREDE OU MADEIRA, NUMERO 120, COR VERMELHA</t>
  </si>
  <si>
    <t xml:space="preserve"> 00043626 </t>
  </si>
  <si>
    <t>MASSA CORRIDA PARA SUPERFICIES DE AMBIENTES INTERNOS</t>
  </si>
  <si>
    <t xml:space="preserve"> 00038877 </t>
  </si>
  <si>
    <t>MASSA PREMIUM PARA TEXTURA LISA DE BASE ACRILICA, USO INTERNO E EXTERNO</t>
  </si>
  <si>
    <t>20,05</t>
  </si>
  <si>
    <t>1.452,26</t>
  </si>
  <si>
    <t xml:space="preserve"> 00005318 </t>
  </si>
  <si>
    <t>DILUENTE AGUARRAS</t>
  </si>
  <si>
    <t xml:space="preserve"> 00007311 </t>
  </si>
  <si>
    <t>TINTA ESMALTE SINTETICO PREMIUM ACETINADO</t>
  </si>
  <si>
    <t>1.170,64</t>
  </si>
  <si>
    <t xml:space="preserve"> 00044072 </t>
  </si>
  <si>
    <t>PRIMER EPOXI / EPOXIDICO</t>
  </si>
  <si>
    <t xml:space="preserve"> 00012815 </t>
  </si>
  <si>
    <t>FITA CREPE ROLO DE *25* MM X 50 M</t>
  </si>
  <si>
    <t xml:space="preserve"> 00005330 </t>
  </si>
  <si>
    <t>DILUENTE EPOXI</t>
  </si>
  <si>
    <t xml:space="preserve"> 00007304 </t>
  </si>
  <si>
    <t>TINTA EPOXI BASE AGUA PREMIUM, BRANCA</t>
  </si>
  <si>
    <t>27,84</t>
  </si>
  <si>
    <t xml:space="preserve"> 00011161 </t>
  </si>
  <si>
    <t>CAL HIDRATADA PARA PINTURA</t>
  </si>
  <si>
    <t>40,00</t>
  </si>
  <si>
    <t xml:space="preserve"> 00009869 </t>
  </si>
  <si>
    <t>TUBO PVC, SOLDAVEL, DE 32 MM, AGUA FRIA (NBR-5648)</t>
  </si>
  <si>
    <t>252,19</t>
  </si>
  <si>
    <t xml:space="preserve"> 00009873 </t>
  </si>
  <si>
    <t>TUBO PVC, SOLDAVEL, DE 60 MM, AGUA FRIA (NBR-5648)</t>
  </si>
  <si>
    <t>155,02</t>
  </si>
  <si>
    <t xml:space="preserve"> 00009868 </t>
  </si>
  <si>
    <t>TUBO PVC, SOLDAVEL, DE 25 MM, AGUA FRIA (NBR-5648)</t>
  </si>
  <si>
    <t>235,48</t>
  </si>
  <si>
    <t xml:space="preserve"> 00009874 </t>
  </si>
  <si>
    <t>TUBO PVC, SOLDAVEL, DE 40 MM, AGUA FRIA (NBR-5648)</t>
  </si>
  <si>
    <t>4,67</t>
  </si>
  <si>
    <t xml:space="preserve"> 00000096 </t>
  </si>
  <si>
    <t>ADAPTADOR PVC SOLDAVEL, COM FLANGE E ANEL DE VEDACAO, 25 MM X 3/4", PARA CAIXA D'AGUA</t>
  </si>
  <si>
    <t>ADESIVO PLASTICO PARA PVC, FRASCO COM *850* GR</t>
  </si>
  <si>
    <t>2,00</t>
  </si>
  <si>
    <t xml:space="preserve"> 00000097 </t>
  </si>
  <si>
    <t>ADAPTADOR PVC SOLDAVEL, COM FLANGE E ANEL DE VEDACAO, 32 MM X 1", PARA CAIXA D'AGUA</t>
  </si>
  <si>
    <t xml:space="preserve"> 00000100 </t>
  </si>
  <si>
    <t>ADAPTADOR PVC, SOLDAVEL, COM FLANGES E ANEL DE VEDACAO, 60 MM X 2", PARA CAIXA D'AGUA</t>
  </si>
  <si>
    <t xml:space="preserve"> 00000098 </t>
  </si>
  <si>
    <t>ADAPTADOR PVC SOLDAVEL, COM FLANGE E ANEL DE VEDACAO, 40 MM X 1 1/4", PARA CAIXA D'AGUA</t>
  </si>
  <si>
    <t xml:space="preserve"> 00003148 </t>
  </si>
  <si>
    <t>FITA VEDA ROSCA, EM PTFE, ROLO DE 18 MM X 50 M (L X C)</t>
  </si>
  <si>
    <t xml:space="preserve"> 00000108 </t>
  </si>
  <si>
    <t>ADAPTADOR PVC SOLDAVEL CURTO COM BOLSA E ROSCA, 32 MM X 1", PARA AGUA FRIA</t>
  </si>
  <si>
    <t>27,00</t>
  </si>
  <si>
    <t xml:space="preserve"> 00000113 </t>
  </si>
  <si>
    <t>ADAPTADOR PVC SOLDAVEL CURTO COM BOLSA E ROSCA, 60 MM X 2", PARA AGUA FRIA</t>
  </si>
  <si>
    <t xml:space="preserve"> 00000065 </t>
  </si>
  <si>
    <t>ADAPTADOR PVC SOLDAVEL CURTO COM BOLSA E ROSCA, 25 MM X 3/4", PARA AGUA FRIA</t>
  </si>
  <si>
    <t>78,00</t>
  </si>
  <si>
    <t xml:space="preserve"> 00000829 </t>
  </si>
  <si>
    <t>BUCHA DE REDUCAO DE PVC, SOLDAVEL, CURTA, COM 32 X 25 MM, PARA AGUA FRIA PREDIAL</t>
  </si>
  <si>
    <t xml:space="preserve"> 00000834 </t>
  </si>
  <si>
    <t>BUCHA DE REDUCAO DE PVC, SOLDAVEL, LONGA, COM 40 X 25 MM, PARA AGUA FRIA PREDIAL</t>
  </si>
  <si>
    <t xml:space="preserve"> 00000816 </t>
  </si>
  <si>
    <t>BUCHA DE REDUCAO DE PVC, SOLDAVEL, LONGA, COM 60 X 25 MM, PARA AGUA FRIA PREDIAL</t>
  </si>
  <si>
    <t>20,00</t>
  </si>
  <si>
    <t xml:space="preserve"> 00001956 </t>
  </si>
  <si>
    <t>CURVA DE PVC 90 GRAUS, SOLDAVEL, 25 MM, COR MARROM, PARA AGUA FRIA PREDIAL</t>
  </si>
  <si>
    <t>71,00</t>
  </si>
  <si>
    <t xml:space="preserve"> 00001925 </t>
  </si>
  <si>
    <t>CURVA DE PVC 90 GRAUS, SOLDAVEL, 60 MM, COR MARROM, PARA AGUA FRIA PREDIAL</t>
  </si>
  <si>
    <t>39,00</t>
  </si>
  <si>
    <t xml:space="preserve"> 00001957 </t>
  </si>
  <si>
    <t>CURVA DE PVC 90 GRAUS, SOLDAVEL, 32 MM, COR MARROM, PARA AGUA FRIA PREDIAL</t>
  </si>
  <si>
    <t>29,00</t>
  </si>
  <si>
    <t xml:space="preserve"> 00001958 </t>
  </si>
  <si>
    <t>CURVA DE PVC 90 GRAUS, SOLDAVEL, 40 MM, COR MARROM, PARA AGUA FRIA PREDIAL</t>
  </si>
  <si>
    <t xml:space="preserve"> 00020147 </t>
  </si>
  <si>
    <t>JOELHO PVC, SOLDAVEL, COM BUCHA DE LATAO, 90 GRAUS, 25 MM X 1/2", PARA AGUA FRIA PREDIAL</t>
  </si>
  <si>
    <t>88,00</t>
  </si>
  <si>
    <t xml:space="preserve"> 00003536 </t>
  </si>
  <si>
    <t>JOELHO PVC, SOLDAVEL, 90 GRAUS, 32 MM, COR MARROM, PARA AGUA FRIA PREDIAL</t>
  </si>
  <si>
    <t>3,00</t>
  </si>
  <si>
    <t xml:space="preserve"> 00003539 </t>
  </si>
  <si>
    <t>JOELHO PVC, SOLDAVEL, 90 GRAUS, 60 MM, COR MARROM, PARA AGUA FRIA PREDIAL</t>
  </si>
  <si>
    <t xml:space="preserve"> 00003529 </t>
  </si>
  <si>
    <t>JOELHO PVC, SOLDAVEL, 90 GRAUS, 25 MM, COR MARROM, PARA AGUA FRIA PREDIAL</t>
  </si>
  <si>
    <t xml:space="preserve"> 00003538 </t>
  </si>
  <si>
    <t>JOELHO DE REDUCAO, PVC SOLDAVEL, 90 GRAUS, 32 MM X 25 MM, COR MARROM, PARA AGUA FRIA PREDIAL</t>
  </si>
  <si>
    <t>11,00</t>
  </si>
  <si>
    <t xml:space="preserve"> 00003870 </t>
  </si>
  <si>
    <t>LUVA SOLDAVEL COM BUCHA DE LATAO, PVC, 25 MM X 3/4"</t>
  </si>
  <si>
    <t>19,00</t>
  </si>
  <si>
    <t xml:space="preserve"> 00003906 </t>
  </si>
  <si>
    <t>LUVA SOLDAVEL COM ROSCA, PVC, 25 MM X 3/4", PARA AGUA FRIA PREDIAL</t>
  </si>
  <si>
    <t xml:space="preserve"> 00003860 </t>
  </si>
  <si>
    <t>LUVA SOLDAVEL COM ROSCA, PVC, 32 MM X 1", PARA AGUA FRIA PREDIAL</t>
  </si>
  <si>
    <t xml:space="preserve"> 00003905 </t>
  </si>
  <si>
    <t>LUVA SOLDAVEL COM ROSCA, PVC, 40 MM X 1 1/4", PARA AGUA FRIA PREDIAL</t>
  </si>
  <si>
    <t xml:space="preserve"> 00003904 </t>
  </si>
  <si>
    <t>LUVA PVC SOLDAVEL, 25 MM, PARA AGUA FRIA PREDIAL</t>
  </si>
  <si>
    <t xml:space="preserve"> 00003864 </t>
  </si>
  <si>
    <t>LUVA PVC SOLDAVEL, 60 MM, PARA AGUA FRIA PREDIAL</t>
  </si>
  <si>
    <t>7,00</t>
  </si>
  <si>
    <t xml:space="preserve"> 00003903 </t>
  </si>
  <si>
    <t>LUVA PVC SOLDAVEL, 32 MM, PARA AGUA FRIA PREDIAL</t>
  </si>
  <si>
    <t>32,00</t>
  </si>
  <si>
    <t xml:space="preserve"> 00003862 </t>
  </si>
  <si>
    <t>LUVA PVC SOLDAVEL, 40 MM, PARA AGUA FRIA PREDIAL</t>
  </si>
  <si>
    <t xml:space="preserve"> 00007137 </t>
  </si>
  <si>
    <t>TE PVC, SOLDAVEL, COM BUCHA DE LATAO NA BOLSA CENTRAL, 90 GRAUS, 25 MM X 1/2", PARA AGUA FRIA PREDIAL</t>
  </si>
  <si>
    <t xml:space="preserve"> 00007136 </t>
  </si>
  <si>
    <t>TE DE REDUCAO, PVC, SOLDAVEL, 90 GRAUS, 32 MM X 25 MM, PARA AGUA FRIA PREDIAL</t>
  </si>
  <si>
    <t xml:space="preserve"> 00007140 </t>
  </si>
  <si>
    <t>TE SOLDAVEL, PVC, 90 GRAUS, 32 MM, PARA AGUA FRIA PREDIAL (NBR 5648)</t>
  </si>
  <si>
    <t xml:space="preserve"> 00007143 </t>
  </si>
  <si>
    <t>TE SOLDAVEL, PVC, 90 GRAUS, 60 MM, PARA AGUA FRIA PREDIAL (NBR 5648)</t>
  </si>
  <si>
    <t>22,00</t>
  </si>
  <si>
    <t xml:space="preserve"> 00007139 </t>
  </si>
  <si>
    <t>TE SOLDAVEL, PVC, 90 GRAUS, 25 MM, PARA AGUA FRIA PREDIAL (NBR 5648)</t>
  </si>
  <si>
    <t>56,00</t>
  </si>
  <si>
    <t xml:space="preserve"> 00007141 </t>
  </si>
  <si>
    <t>TE SOLDAVEL, PVC, 90 GRAUS, 40 MM, PARA AGUA FRIA PREDIAL (NBR 5648)</t>
  </si>
  <si>
    <t xml:space="preserve"> 00009906 </t>
  </si>
  <si>
    <t>UNIAO PVC, SOLDAVEL, 25 MM, PARA AGUA FRIA PREDIAL</t>
  </si>
  <si>
    <t xml:space="preserve"> 00009910 </t>
  </si>
  <si>
    <t>UNIAO PVC, SOLDAVEL, 60 MM, PARA AGUA FRIA PREDIAL</t>
  </si>
  <si>
    <t xml:space="preserve"> 00009895 </t>
  </si>
  <si>
    <t>UNIAO PVC, SOLDAVEL, 32 MM, PARA AGUA FRIA PREDIAL</t>
  </si>
  <si>
    <t xml:space="preserve"> 00009894 </t>
  </si>
  <si>
    <t>UNIAO PVC, SOLDAVEL, 40 MM, PARA AGUA FRIA PREDIAL</t>
  </si>
  <si>
    <t xml:space="preserve"> 00006005 </t>
  </si>
  <si>
    <t>REGISTRO GAVETA COM ACABAMENTO E CANOPLA CROMADOS, SIMPLES, BITOLA 3/4"</t>
  </si>
  <si>
    <t xml:space="preserve"> 00006016 </t>
  </si>
  <si>
    <t>REGISTRO GAVETA BRUTO EM LATAO FORJADO, BITOLA 3/4"</t>
  </si>
  <si>
    <t xml:space="preserve"> 00011753 </t>
  </si>
  <si>
    <t>REGISTRO PRESSAO BRUTO EM LATAO FORJADO, BITOLA 3/4"</t>
  </si>
  <si>
    <t xml:space="preserve"> 00006032 </t>
  </si>
  <si>
    <t>REGISTRO DE ESFERA, PVC, COM VOLANTE, VS, ROSCAVEL, DN 3/4", COM CORPO DIVIDIDO</t>
  </si>
  <si>
    <t xml:space="preserve"> 00020055 </t>
  </si>
  <si>
    <t>REGISTRO DE ESFERA, PVC, COM VOLANTE, VS, ROSCAVEL, DN 1", COM CORPO DIVIDIDO</t>
  </si>
  <si>
    <t xml:space="preserve"> 00011669 </t>
  </si>
  <si>
    <t>REGISTRO DE ESFERA, PVC, COM VOLANTE, VS, ROSCAVEL, DN 1 1/4", COM CORPO DIVIDIDO</t>
  </si>
  <si>
    <t xml:space="preserve"> 00011671 </t>
  </si>
  <si>
    <t>REGISTRO DE ESFERA, PVC, COM VOLANTE, VS, ROSCAVEL, DN 2", COM CORPO DIVIDIDO</t>
  </si>
  <si>
    <t xml:space="preserve"> 00010234 </t>
  </si>
  <si>
    <t>VALVULA DE RETENCAO DE BRONZE, PE COM CRIVOS, EXTREMIDADE COM ROSCA, DE 1", PARA FUNDO DE POCO</t>
  </si>
  <si>
    <t xml:space="preserve"> 00010233 </t>
  </si>
  <si>
    <t>VALVULA DE RETENCAO DE BRONZE, PE COM CRIVOS, EXTREMIDADE COM ROSCA, DE 1 1/4", PARA FUNDO DE POCO</t>
  </si>
  <si>
    <t xml:space="preserve"> 00003143 </t>
  </si>
  <si>
    <t>FITA VEDA ROSCA, EM PTFE, ROLO  DE 18 MM X 25 M (L X C)</t>
  </si>
  <si>
    <t xml:space="preserve"> 4177 </t>
  </si>
  <si>
    <t xml:space="preserve"> 00004523 </t>
  </si>
  <si>
    <t xml:space="preserve"> 97735 </t>
  </si>
  <si>
    <t>PEÇA RETANGULAR PRÉ-MOLDADA, VOLUME DE CONCRETO DE 30 A 100 LITROS, TAXA DE AÇO APROXIMADA DE 30KG/M³. AF_03/2024</t>
  </si>
  <si>
    <t>Estruturas Pré-Fabricadas e Pré-Moldadas</t>
  </si>
  <si>
    <t xml:space="preserve"> 101618 </t>
  </si>
  <si>
    <t>PREPARO DE FUNDO DE VALA COM LARGURA MENOR QUE 1,5 M, COM CAMADA DE AREIA, LANÇAMENTO MANUAL. AF_08/2020</t>
  </si>
  <si>
    <t>Escoramento e Preparo de Fundo de Valas</t>
  </si>
  <si>
    <t xml:space="preserve"> 00043437 </t>
  </si>
  <si>
    <t>CAIXA DE CONCRETO ARMADO PRE-MOLDADO, COM FUNDO E SEM TAMPA, DIMENSOES DE 0,80 X 0,80 X 0,50 M</t>
  </si>
  <si>
    <t xml:space="preserve"> 00037105 </t>
  </si>
  <si>
    <t>CAIXA D'AGUA / RESERVATORIO EM POLIESTER REFORCADO COM FIBRA DE VIDRO, 5000 LITROS, COM TAMPA</t>
  </si>
  <si>
    <t xml:space="preserve"> 4191 </t>
  </si>
  <si>
    <t>ADAPTADOR DE 100MM P SAIDA DE VASO SANITARIO</t>
  </si>
  <si>
    <t>23,00</t>
  </si>
  <si>
    <t xml:space="preserve"> 00001966 </t>
  </si>
  <si>
    <t>CURVA PVC CURTA 90 GRAUS, DN 100 MM, PARA ESGOTO PREDIAL</t>
  </si>
  <si>
    <t xml:space="preserve"> 00020078 </t>
  </si>
  <si>
    <t>PASTA LUBRIFICANTE PARA TUBOS E CONEXOES COM JUNTA ELASTICA, EMBALAGEM DE *400* GR (USO EM PVC, ACO, POLIETILENO E OUTROS)</t>
  </si>
  <si>
    <t xml:space="preserve"> 00000301 </t>
  </si>
  <si>
    <t>ANEL BORRACHA PARA TUBO ESGOTO PREDIAL, DN 100 MM (NBR 5688)</t>
  </si>
  <si>
    <t xml:space="preserve"> 00003516 </t>
  </si>
  <si>
    <t>JOELHO PVC, SOLDAVEL, BB, 45 GRAUS, DN 40 MM, PARA ESGOTO PREDIAL</t>
  </si>
  <si>
    <t>31,00</t>
  </si>
  <si>
    <t xml:space="preserve"> 00020148 </t>
  </si>
  <si>
    <t>JOELHO, PVC SERIE R, 45 GRAUS, DN 40 MM, PARA ESGOTO PREDIAL</t>
  </si>
  <si>
    <t xml:space="preserve"> 00003518 </t>
  </si>
  <si>
    <t>JOELHO PVC, SOLDAVEL, PB, 45 GRAUS, DN 50 MM, PARA ESGOTO PREDIAL</t>
  </si>
  <si>
    <t xml:space="preserve"> 00000296 </t>
  </si>
  <si>
    <t>ANEL BORRACHA PARA TUBO ESGOTO PREDIAL, DN 50 MM (NBR 5688)</t>
  </si>
  <si>
    <t>16,00</t>
  </si>
  <si>
    <t xml:space="preserve"> 00000297 </t>
  </si>
  <si>
    <t>ANEL BORRACHA PARA TUBO ESGOTO PREDIAL, DN 75 MM (NBR 5688)</t>
  </si>
  <si>
    <t xml:space="preserve"> 00003519 </t>
  </si>
  <si>
    <t>JOELHO PVC, SOLDAVEL, PB, 45 GRAUS, DN 75 MM, PARA ESGOTO PREDIAL</t>
  </si>
  <si>
    <t xml:space="preserve"> 00003528 </t>
  </si>
  <si>
    <t>JOELHO PVC, SOLDAVEL, PB, 45 GRAUS, DN 100 MM, PARA ESGOTO PREDIAL</t>
  </si>
  <si>
    <t xml:space="preserve"> 00003500 </t>
  </si>
  <si>
    <t>JOELHO, PVC SOLDAVEL, 45 GRAUS, 25 MM, COR MARROM, PARA AGUA FRIA PREDIAL</t>
  </si>
  <si>
    <t>41,00</t>
  </si>
  <si>
    <t xml:space="preserve"> 00003501 </t>
  </si>
  <si>
    <t>JOELHO, PVC SOLDAVEL, 45 GRAUS, 32 MM, COR MARROM, PARA AGUA FRIA PREDIAL</t>
  </si>
  <si>
    <t xml:space="preserve"> 00003517 </t>
  </si>
  <si>
    <t>JOELHO PVC, SOLDAVEL, BB, 90 GRAUS, SEM ANEL, DN 40 MM, PARA ESGOTO PREDIAL SECUNDARIO</t>
  </si>
  <si>
    <t>92,00</t>
  </si>
  <si>
    <t xml:space="preserve"> 00003526 </t>
  </si>
  <si>
    <t>JOELHO PVC, SOLDAVEL, PB, 90 GRAUS, DN 50 MM, PARA ESGOTO PREDIAL</t>
  </si>
  <si>
    <t>47,00</t>
  </si>
  <si>
    <t xml:space="preserve"> 00003509 </t>
  </si>
  <si>
    <t>JOELHO PVC, SOLDAVEL, PB, 90 GRAUS, DN 75 MM, PARA ESGOTO PREDIAL</t>
  </si>
  <si>
    <t>13,00</t>
  </si>
  <si>
    <t>44,00</t>
  </si>
  <si>
    <t xml:space="preserve"> 00003666 </t>
  </si>
  <si>
    <t>JUNCAO SIMPLES, PVC, 45 GRAUS, DN 40 X 40 MM, SERIE NORMAL PARA ESGOTO PREDIAL</t>
  </si>
  <si>
    <t xml:space="preserve"> 00003662 </t>
  </si>
  <si>
    <t>JUNCAO SIMPLES, PVC, 45 GRAUS, DN 50 X 50 MM, SERIE NORMAL PARA ESGOTO PREDIAL</t>
  </si>
  <si>
    <t xml:space="preserve"> 00003669 </t>
  </si>
  <si>
    <t>JUNCAO DE REDUCAO INVERTIDA, PVC SOLDAVEL, 75 X 50 MM, SERIE NORMAL PARA ESGOTO PREDIAL</t>
  </si>
  <si>
    <t xml:space="preserve"> 00003658 </t>
  </si>
  <si>
    <t>JUNCAO SIMPLES, PVC, 45 GRAUS, DN 75 X 75 MM, SERIE NORMAL PARA ESGOTO PREDIAL</t>
  </si>
  <si>
    <t xml:space="preserve"> 00010908 </t>
  </si>
  <si>
    <t>JUNCAO DE REDUCAO INVERTIDA, PVC SOLDAVEL, 100 X 50 MM, SERIE NORMAL PARA ESGOTO PREDIAL</t>
  </si>
  <si>
    <t xml:space="preserve"> 00010909 </t>
  </si>
  <si>
    <t>JUNCAO DE REDUCAO INVERTIDA, PVC SOLDAVEL, 100 X 75 MM, SERIE NORMAL PARA ESGOTO PREDIAL</t>
  </si>
  <si>
    <t xml:space="preserve"> 00003670 </t>
  </si>
  <si>
    <t>JUNCAO SIMPLES, PVC, 45 GRAUS, DN 100 X 100 MM, SERIE NORMAL PARA ESGOTO PREDIAL</t>
  </si>
  <si>
    <t xml:space="preserve"> 00003875 </t>
  </si>
  <si>
    <t>LUVA SIMPLES, PVC, SOLDAVEL, DN 50 MM, SERIE NORMAL, PARA ESGOTO PREDIAL</t>
  </si>
  <si>
    <t>73,00</t>
  </si>
  <si>
    <t xml:space="preserve"> 00003898 </t>
  </si>
  <si>
    <t>LUVA SIMPLES, PVC, SOLDAVEL, DN 75 MM, SERIE NORMAL, PARA ESGOTO PREDIAL</t>
  </si>
  <si>
    <t>25,00</t>
  </si>
  <si>
    <t xml:space="preserve"> 00003899 </t>
  </si>
  <si>
    <t>LUVA SIMPLES, PVC, SOLDAVEL, DN 100 MM, SERIE NORMAL, PARA ESGOTO PREDIAL</t>
  </si>
  <si>
    <t>63,00</t>
  </si>
  <si>
    <t xml:space="preserve"> 00020045 </t>
  </si>
  <si>
    <t>REDUCAO EXCENTRICA PVC, SERIE R, DN 75 X 50 MM, PARA ESGOTO PREDIAL</t>
  </si>
  <si>
    <t xml:space="preserve"> 00000298 </t>
  </si>
  <si>
    <t>ANEL BORRACHA, DN 75 MM, PARA TUBO SERIE REFORCADA ESGOTO PREDIAL</t>
  </si>
  <si>
    <t xml:space="preserve"> 00020085 </t>
  </si>
  <si>
    <t>ANEL BORRACHA, DN 50 MM, PARA TUBO SERIE REFORCADA ESGOTO PREDIAL</t>
  </si>
  <si>
    <t>6,00</t>
  </si>
  <si>
    <t xml:space="preserve"> 00020043 </t>
  </si>
  <si>
    <t>REDUCAO EXCENTRICA PVC, DN 100 X 50 MM, PARA ESGOTO PREDIAL</t>
  </si>
  <si>
    <t xml:space="preserve"> 00007097 </t>
  </si>
  <si>
    <t>TE SANITARIO, PVC, DN 50 X 50 MM, SERIE NORMAL, PARA ESGOTO PREDIAL</t>
  </si>
  <si>
    <t xml:space="preserve"> 00011657 </t>
  </si>
  <si>
    <t>TE SANITARIO, PVC, DN 75 X 50 MM, SERIE NORMAL PARA ESGOTO PREDIAL</t>
  </si>
  <si>
    <t xml:space="preserve"> 00039319 </t>
  </si>
  <si>
    <t>TERMINAL DE VENTILACAO, 50 MM, SERIE NORMAL, ESGOTO PREDIAL</t>
  </si>
  <si>
    <t xml:space="preserve"> 00009835 </t>
  </si>
  <si>
    <t>TUBO PVC SERIE NORMAL, DN 40 MM, PARA ESGOTO PREDIAL (NBR 5688)</t>
  </si>
  <si>
    <t>84,61</t>
  </si>
  <si>
    <t xml:space="preserve"> 00009838 </t>
  </si>
  <si>
    <t>TUBO PVC SERIE NORMAL, DN 50 MM, PARA ESGOTO PREDIAL (NBR 5688)</t>
  </si>
  <si>
    <t>148,88</t>
  </si>
  <si>
    <t xml:space="preserve"> 00009837 </t>
  </si>
  <si>
    <t>TUBO PVC SERIE NORMAL, DN 75 MM, PARA ESGOTO PREDIAL (NBR 5688)</t>
  </si>
  <si>
    <t>54,79</t>
  </si>
  <si>
    <t xml:space="preserve"> 00009836 </t>
  </si>
  <si>
    <t>TUBO PVC SERIE NORMAL, DN 100 MM, PARA ESGOTO PREDIAL (NBR 5688)</t>
  </si>
  <si>
    <t>98,14</t>
  </si>
  <si>
    <t xml:space="preserve"> 88246 </t>
  </si>
  <si>
    <t>ASSENTADOR DE TUBOS COM ENCARGOS COMPLEMENTARES</t>
  </si>
  <si>
    <t xml:space="preserve"> 00041936 </t>
  </si>
  <si>
    <t>TUBO COLETOR DE ESGOTO, PVC, JEI, DN 150 MM (NBR 7362)</t>
  </si>
  <si>
    <t>132,88</t>
  </si>
  <si>
    <t>57,02</t>
  </si>
  <si>
    <t>99,21</t>
  </si>
  <si>
    <t xml:space="preserve"> 00041629 </t>
  </si>
  <si>
    <t>CAIXA DE CONCRETO ARMADO PRE-MOLDADO, COM FUNDO E TAMPA, DIMENSOES DE 0,60 X 0,60 X 0,50 M</t>
  </si>
  <si>
    <t xml:space="preserve"> 00004554 </t>
  </si>
  <si>
    <t>9,00</t>
  </si>
  <si>
    <t xml:space="preserve"> 00004555 </t>
  </si>
  <si>
    <t>30,00</t>
  </si>
  <si>
    <t xml:space="preserve"> 00000299 </t>
  </si>
  <si>
    <t>ANEL BORRACHA, DN 100 MM, PARA TUBO SERIE REFORCADA ESGOTO PREDIAL</t>
  </si>
  <si>
    <t xml:space="preserve"> 00020088 </t>
  </si>
  <si>
    <t>CAP PVC, SERIE R, DN 100 MM, PARA ESGOTO PREDIAL</t>
  </si>
  <si>
    <t xml:space="preserve"> 00020097 </t>
  </si>
  <si>
    <t>CURVA PVC, SERIE R, 87.30 GRAUS, CURTA, PARA PE-DE-COLUNA, DN 100 MM, PARA ESGOTO PREDIAL</t>
  </si>
  <si>
    <t xml:space="preserve"> 00020098 </t>
  </si>
  <si>
    <t>CURVA PVC, SERIE R, 87.30 GRAUS, CURTA, PARA PE-DE-COLUNA, DN 150 MM, PARA ESGOTO PREDIAL</t>
  </si>
  <si>
    <t xml:space="preserve"> 00000300 </t>
  </si>
  <si>
    <t>ANEL BORRACHA, DN 150 MM, PARA TUBO SERIE REFORCADA ESGOTO PREDIAL</t>
  </si>
  <si>
    <t xml:space="preserve"> 00020151 </t>
  </si>
  <si>
    <t>JOELHO, PVC SERIE R, 45 GRAUS, DN 100 MM, PARA ESGOTO PREDIAL</t>
  </si>
  <si>
    <t xml:space="preserve"> 00020152 </t>
  </si>
  <si>
    <t>JOELHO, PVC SERIE R, 45 GRAUS, DN 150 MM, PARA ESGOTO PREDIAL</t>
  </si>
  <si>
    <t xml:space="preserve"> 00020157 </t>
  </si>
  <si>
    <t>JOELHO, PVC SERIE R, 90 GRAUS, DN 100 MM, PARA ESGOTO PREDIAL</t>
  </si>
  <si>
    <t xml:space="preserve"> 00020158 </t>
  </si>
  <si>
    <t>JOELHO, PVC SERIE R, 90 GRAUS, DN 150 MM, PARA ESGOTO PREDIAL</t>
  </si>
  <si>
    <t xml:space="preserve"> 00020144 </t>
  </si>
  <si>
    <t>JUNCAO SIMPLES, PVC SERIE R, DN 100 X 100 MM, PARA ESGOTO PREDIAL</t>
  </si>
  <si>
    <t xml:space="preserve"> 00020145 </t>
  </si>
  <si>
    <t>JUNCAO SIMPLES, PVC SERIE R, DN 150 X 100 MM, PARA ESGOTO PREDIAL</t>
  </si>
  <si>
    <t xml:space="preserve"> 00020146 </t>
  </si>
  <si>
    <t>JUNCAO SIMPLES, PVC SERIE R, DN 150 X 150 MM, PARA ESGOTO PREDIAL</t>
  </si>
  <si>
    <t xml:space="preserve"> 00020047 </t>
  </si>
  <si>
    <t>REDUCAO EXCENTRICA PVC, SERIE R, DN 150 X 100 MM, PARA ESGOTO PREDIAL</t>
  </si>
  <si>
    <t>51,00</t>
  </si>
  <si>
    <t xml:space="preserve"> 00020170 </t>
  </si>
  <si>
    <t>LUVA SIMPLES, PVC SERIE R, 100 MM, PARA ESGOTO PREDIAL</t>
  </si>
  <si>
    <t>85,00</t>
  </si>
  <si>
    <t xml:space="preserve"> 00020171 </t>
  </si>
  <si>
    <t>LUVA SIMPLES, PVC SERIE R, 150 MM, PARA ESGOTO PREDIAL</t>
  </si>
  <si>
    <t>34,00</t>
  </si>
  <si>
    <t xml:space="preserve"> 00020068 </t>
  </si>
  <si>
    <t>TUBO PVC, SERIE R, DN 50 MM, PARA ESGOTO OU AGUAS PLUVIAIS PREDIAL (NBR 5688)</t>
  </si>
  <si>
    <t>24,15</t>
  </si>
  <si>
    <t xml:space="preserve"> 00009839 </t>
  </si>
  <si>
    <t>TUBO PVC, SERIE R, DN 75 MM, PARA ESGOTO OU AGUAS PLUVIAIS PREDIAL (NBR 5688)</t>
  </si>
  <si>
    <t>24,62</t>
  </si>
  <si>
    <t xml:space="preserve"> 00009841 </t>
  </si>
  <si>
    <t>TUBO PVC, SERIE R, DN 100 MM, PARA ESGOTO OU AGUAS PLUVIAIS PREDIAL (NBR 5688)</t>
  </si>
  <si>
    <t>132,10</t>
  </si>
  <si>
    <t xml:space="preserve"> 00009840 </t>
  </si>
  <si>
    <t>TUBO PVC, SERIE R, DN 150 MM, PARA ESGOTO OU AGUAS PLUVIAIS PREDIAL (NBR 5688)</t>
  </si>
  <si>
    <t>152,04</t>
  </si>
  <si>
    <t xml:space="preserve"> 00041930 </t>
  </si>
  <si>
    <t>TUBO COLETOR DE ESGOTO PVC, JEI, DN 200 MM (NBR 7362)</t>
  </si>
  <si>
    <t>44,73</t>
  </si>
  <si>
    <t xml:space="preserve"> 00041931 </t>
  </si>
  <si>
    <t>TUBO COLETOR DE ESGOTO PVC, JEI, DN 250 MM (NBR 7362)</t>
  </si>
  <si>
    <t>70,71</t>
  </si>
  <si>
    <t xml:space="preserve"> 00011714 </t>
  </si>
  <si>
    <t>CAIXA SIFONADA, PVC, 150 X *185* X 75 MM, COM GRELHA QUADRADA, BRANCA</t>
  </si>
  <si>
    <t xml:space="preserve"> 00004542 </t>
  </si>
  <si>
    <t>GRELHA 150MM</t>
  </si>
  <si>
    <t xml:space="preserve"> 00004543 </t>
  </si>
  <si>
    <t>PORTA GRELHA 150MM</t>
  </si>
  <si>
    <t>48,00</t>
  </si>
  <si>
    <t xml:space="preserve"> 00020082 </t>
  </si>
  <si>
    <t>SOLUCAO LIMPADORA PARA PVC, FRASCO COM 200 CM3</t>
  </si>
  <si>
    <t xml:space="preserve"> 00001194 </t>
  </si>
  <si>
    <t>CAP PVC, SOLDAVEL, 50 MM, PARA AGUA FRIA PREDIAL</t>
  </si>
  <si>
    <t xml:space="preserve"> 00021114 </t>
  </si>
  <si>
    <t>ADESIVO PARA TUBOS CPVC, *75* G</t>
  </si>
  <si>
    <t>72,63</t>
  </si>
  <si>
    <t>11,22</t>
  </si>
  <si>
    <t>21,52</t>
  </si>
  <si>
    <t xml:space="preserve"> 89843 </t>
  </si>
  <si>
    <t>BATE-ESTACAS POR GRAVIDADE, POTÊNCIA DE 160 HP, PESO DO MARTELO ATÉ 3 TONELADAS - CHP DIURNO. AF_11/2014</t>
  </si>
  <si>
    <t xml:space="preserve"> 90778 </t>
  </si>
  <si>
    <t>ENGENHEIRO CIVIL DE OBRA PLENO COM ENCARGOS COMPLEMENTARES</t>
  </si>
  <si>
    <t xml:space="preserve"> 89218 </t>
  </si>
  <si>
    <t>BATE-ESTACAS POR GRAVIDADE, POTÊNCIA DE 160 HP, PESO DO MARTELO ATÉ 3 TONELADAS - CHI DIURNO. AF_11/2014</t>
  </si>
  <si>
    <t xml:space="preserve"> 90776 </t>
  </si>
  <si>
    <t>ENCARREGADO GERAL COM ENCARGOS COMPLEMENTARES</t>
  </si>
  <si>
    <t xml:space="preserve"> 00010997 </t>
  </si>
  <si>
    <t>ELETRODO REVESTIDO AWS - E7018, DIAMETRO IGUAL A 4,00 MM</t>
  </si>
  <si>
    <t xml:space="preserve"> 00038540 </t>
  </si>
  <si>
    <t>ESTACA PRE-MOLDADA VAZADA DE CONCRETO CENTRIFUGADO, PARA CARGA DE 100 T, SECAO CIRCULAR, COM ANEL METALICO INCORPORADO A PECA (SOMENTE FORNECIMENTO)</t>
  </si>
  <si>
    <t>127,40</t>
  </si>
  <si>
    <t xml:space="preserve"> 92268 </t>
  </si>
  <si>
    <t>FABRICAÇÃO DE FÔRMA PARA LAJES, EM CHAPA DE MADEIRA COMPENSADA PLASTIFICADA, E = 18 MM. AF_09/2020</t>
  </si>
  <si>
    <t xml:space="preserve"> 00040270 </t>
  </si>
  <si>
    <t>VIGA DE ESCORAMENTO H20, DE MADEIRA, PESO DE 5,00 A 5,20 KG/M, COM EXTREMIDADES PLASTICAS</t>
  </si>
  <si>
    <t>100,98</t>
  </si>
  <si>
    <t>12,42</t>
  </si>
  <si>
    <t xml:space="preserve"> 00001527 </t>
  </si>
  <si>
    <t>CONCRETO USINADO BOMBEAVEL, CLASSE DE RESISTENCIA C25, BRITA 0 E 1, SLUMP = 100 +/- 20 MM, COM BOMBEAMENTO (DISPONIBILIZACAO DE BOMBA), SEM O LANCAMENTO (NBR 8953)</t>
  </si>
  <si>
    <t>11,42</t>
  </si>
  <si>
    <t>214,55</t>
  </si>
  <si>
    <t>1,82</t>
  </si>
  <si>
    <t>302,73</t>
  </si>
  <si>
    <t>78,19</t>
  </si>
  <si>
    <t>299,10</t>
  </si>
  <si>
    <t>0,42</t>
  </si>
  <si>
    <t>9,12</t>
  </si>
  <si>
    <t>1.622,47</t>
  </si>
  <si>
    <t>23,08</t>
  </si>
  <si>
    <t>152,41</t>
  </si>
  <si>
    <t>50,87</t>
  </si>
  <si>
    <t>6,62</t>
  </si>
  <si>
    <t>38,72</t>
  </si>
  <si>
    <t xml:space="preserve"> 92267 </t>
  </si>
  <si>
    <t>FABRICAÇÃO DE FÔRMA PARA LAJES, EM CHAPA DE MADEIRA COMPENSADA RESINADA, E = 17 MM. AF_09/2020</t>
  </si>
  <si>
    <t>16,20</t>
  </si>
  <si>
    <t>1.945,92</t>
  </si>
  <si>
    <t>60,91</t>
  </si>
  <si>
    <t>228,18</t>
  </si>
  <si>
    <t>1,20</t>
  </si>
  <si>
    <t>15,12</t>
  </si>
  <si>
    <t xml:space="preserve"> 00011786 </t>
  </si>
  <si>
    <t>BACIA SANITARIA (VASO) INFANTIL, SIFONADO, DE LOUCA BRANCA, (SEM ASSENTO)</t>
  </si>
  <si>
    <t xml:space="preserve"> 00037329 </t>
  </si>
  <si>
    <t>REJUNTE EPOXI, QUALQUER COR</t>
  </si>
  <si>
    <t xml:space="preserve"> 00006138 </t>
  </si>
  <si>
    <t>ANEL DE VEDACAO, PVC FLEXIVEL, 100 MM, PARA SAIDA DE BACIA / VASO SANITARIO</t>
  </si>
  <si>
    <t xml:space="preserve"> 00004384 </t>
  </si>
  <si>
    <t>PARAFUSO NIQUELADO COM ACABAMENTO CROMADO PARA FIXAR PECA SANITARIA, INCLUI PORCA CEGA, ARRUELA E BUCHA DE NYLON TAMANHO S-10</t>
  </si>
  <si>
    <t xml:space="preserve"> 00003146 </t>
  </si>
  <si>
    <t>FITA VEDA ROSCA, EM PTFE, ROLO DE 18 MM X 10 M (L X C)</t>
  </si>
  <si>
    <t xml:space="preserve"> 00011681 </t>
  </si>
  <si>
    <t>ENGATE/RABICHO FLEXIVEL PLASTICO (PVC OU ABS) BRANCO 1/2" X 40 CM</t>
  </si>
  <si>
    <t xml:space="preserve"> 00011761 </t>
  </si>
  <si>
    <t>ASSENTO VASO SANITARIO INFANTIL EM PLASTICO BRANCO</t>
  </si>
  <si>
    <t xml:space="preserve"> 86888 </t>
  </si>
  <si>
    <t>VASO SANITÁRIO SIFONADO COM CAIXA ACOPLADA LOUÇA BRANCA - FORNECIMENTO E INSTALAÇÃO. AF_01/2020</t>
  </si>
  <si>
    <t xml:space="preserve"> 00036520 </t>
  </si>
  <si>
    <t>BACIA SANITARIA (VASO) CONVENCIONAL PARA PCD, SEM FURO FRONTAL, DE LOUCA BRANCA (SEM ASSENTO)</t>
  </si>
  <si>
    <t xml:space="preserve"> 00000377 </t>
  </si>
  <si>
    <t>ASSENTO SANITARIO DE PLASTICO, TIPO CONVENCIONAL</t>
  </si>
  <si>
    <t xml:space="preserve"> 86877 </t>
  </si>
  <si>
    <t>VÁLVULA EM METAL CROMADO 1.1/2" X 1.1/2" PARA TANQUE OU LAVATÓRIO, COM OU SEM LADRÃO - FORNECIMENTO E INSTALAÇÃO. AF_01/2020</t>
  </si>
  <si>
    <t xml:space="preserve"> 86883 </t>
  </si>
  <si>
    <t>SIFÃO DO TIPO FLEXÍVEL EM PVC 1 X 1.1/2 - FORNECIMENTO E INSTALAÇÃO. AF_01/2020</t>
  </si>
  <si>
    <t xml:space="preserve"> 86901 </t>
  </si>
  <si>
    <t>CUBA DE EMBUTIR OVAL EM LOUÇA BRANCA, 35 X 50CM OU EQUIVALENTE - FORNECIMENTO E INSTALAÇÃO. AF_01/2020</t>
  </si>
  <si>
    <t xml:space="preserve"> 86879 </t>
  </si>
  <si>
    <t>VÁLVULA EM PLÁSTICO 1" PARA PIA, TANQUE OU LAVATÓRIO, COM OU SEM LADRÃO - FORNECIMENTO E INSTALAÇÃO. AF_01/2020</t>
  </si>
  <si>
    <t xml:space="preserve"> 86884 </t>
  </si>
  <si>
    <t>ENGATE FLEXÍVEL EM PLÁSTICO BRANCO, 1/2" X 30CM - FORNECIMENTO E INSTALAÇÃO. AF_01/2020</t>
  </si>
  <si>
    <t xml:space="preserve"> 86906 </t>
  </si>
  <si>
    <t>TORNEIRA CROMADA DE MESA, 1/2" OU 3/4", PARA LAVATÓRIO, PADRÃO POPULAR - FORNECIMENTO E INSTALAÇÃO. AF_01/2020</t>
  </si>
  <si>
    <t xml:space="preserve"> 86904 </t>
  </si>
  <si>
    <t>LAVATÓRIO LOUÇA BRANCA SUSPENSO, 29,5 X 39CM OU EQUIVALENTE, PADRÃO POPULAR - FORNECIMENTO E INSTALAÇÃO. AF_01/2020</t>
  </si>
  <si>
    <t xml:space="preserve"> 86881 </t>
  </si>
  <si>
    <t>SIFÃO DO TIPO GARRAFA EM METAL CROMADO 1 X 1.1/2" - FORNECIMENTO E INSTALAÇÃO. AF_01/2020</t>
  </si>
  <si>
    <t xml:space="preserve"> 86878 </t>
  </si>
  <si>
    <t>VÁLVULA EM METAL CROMADO TIPO AMERICANA 3.1/2" X 1.1/2" PARA PIA - FORNECIMENTO E INSTALAÇÃO. AF_01/2020</t>
  </si>
  <si>
    <t xml:space="preserve"> 86900 </t>
  </si>
  <si>
    <t>CUBA DE EMBUTIR RETANGULAR DE AÇO INOXIDÁVEL, 46 X 30 X 12 CM - FORNECIMENTO E INSTALAÇÃO. AF_01/2020</t>
  </si>
  <si>
    <t xml:space="preserve"> 00006146 </t>
  </si>
  <si>
    <t>SIFAO PLASTICO TIPO COPO PARA TANQUE, 1.1/4 X 1.1/2"</t>
  </si>
  <si>
    <t xml:space="preserve"> 00011688 </t>
  </si>
  <si>
    <t>TANQUE ACO INOXIDAVEL (ACO 304) COM ESFREGADOR E VALVULA, DE *50 X 40 X 22* CM</t>
  </si>
  <si>
    <t xml:space="preserve"> 00036791 </t>
  </si>
  <si>
    <t>TORNEIRA METALICA CROMADA DE MESA PARA LAVATORIO, BICA ALTA, COM AREJADOR</t>
  </si>
  <si>
    <t xml:space="preserve"> 00011772 </t>
  </si>
  <si>
    <t>TORNEIRA METALICA CROMADA, DE MESA/BANCADA, PARA COZINHA, BICA MOVEL, COM AREJADOR, 1/2" OU 3/4"</t>
  </si>
  <si>
    <t xml:space="preserve"> 00013417 </t>
  </si>
  <si>
    <t>TORNEIRA METALICA CROMADA CANO CURTO, SEM BICO, SEM AREJADOR, DE PAREDE, PARA TANQUE E USO GERAL, 1/2" OU 3/4"</t>
  </si>
  <si>
    <t xml:space="preserve"> 00001368 </t>
  </si>
  <si>
    <t>CHUVEIRO COMUM EM PLASTICO BRANCO, COM CANO, 3 TEMPERATURAS, 5500 W (110/220 V)</t>
  </si>
  <si>
    <t xml:space="preserve"> 00036207 </t>
  </si>
  <si>
    <t>BARRA DE APOIO EM "L", EM ACO INOX POLIDO 70 X 70 CM, DIAMETRO MINIMO 3 CM</t>
  </si>
  <si>
    <t xml:space="preserve"> 00036220 </t>
  </si>
  <si>
    <t>BARRA DE APOIO RETA, EM ALUMINIO, COMPRIMENTO 70CM, DIAMETRO MINIMO 3 CM</t>
  </si>
  <si>
    <t xml:space="preserve"> 00036081 </t>
  </si>
  <si>
    <t>BARRA DE APOIO RETA, EM ACO INOX POLIDO, COMPRIMENTO 80CM, DIAMETRO MINIMO 3 CM</t>
  </si>
  <si>
    <t xml:space="preserve"> 00036215 </t>
  </si>
  <si>
    <t>BANCO ARTICULADO PARA BANHO, EM ACO INOX POLIDO, 70* CM X 45* CM</t>
  </si>
  <si>
    <t xml:space="preserve"> 00000375 </t>
  </si>
  <si>
    <t>BEBEDOURO CONJUGADO, ELÉTRICO, REFRIGERAÇÃO POR COMPRESSÃO,110V, INOX, LIBELLPRESS SIDE OU SIMILAR</t>
  </si>
  <si>
    <t xml:space="preserve"> 00000046 </t>
  </si>
  <si>
    <t>BANHEIRA PARA BERÇARIO INFANTIL</t>
  </si>
  <si>
    <t xml:space="preserve"> 00011795 </t>
  </si>
  <si>
    <t>GRANITO PARA BANCADA, POLIDO, TIPO ANDORINHA/ QUARTZ/ CASTELO/ CORUMBA OU OUTROS EQUIVALENTES DA REGIAO, E= *2,5* CM</t>
  </si>
  <si>
    <t xml:space="preserve"> 00000592 </t>
  </si>
  <si>
    <t>CANTONEIRA EM ALUMINIO, ABAS IGUAIS, LARGURA DE 25,40 MM (1"), ESPESSURA DE 3,17 MM (1/8") E PESO LINEAR DE APROXIMADAMENTE 0,408 KG/M</t>
  </si>
  <si>
    <t>21,76</t>
  </si>
  <si>
    <t xml:space="preserve"> 00021112 </t>
  </si>
  <si>
    <t>VALVULA DE DESCARGA EM METAL CROMADO PARA MICTORIO COM ACIONAMENTO POR PRESSAO E FECHAMENTO AUTOMATICO</t>
  </si>
  <si>
    <t xml:space="preserve"> 00010432 </t>
  </si>
  <si>
    <t>MICTORIO INDIVIDUAL, SIFONADO, DE LOUCA BRANCA, SEM COMPLEMENTOS</t>
  </si>
  <si>
    <t xml:space="preserve"> 00006142 </t>
  </si>
  <si>
    <t>CONJUNTO DE LIGACAO AJUSTAVEL, PARA VASO / BACIA SANITARIA, EM PLASTICO BRANCO, COM TUBO, CANOPLA E ESPUDE</t>
  </si>
  <si>
    <t xml:space="preserve"> 00010427 </t>
  </si>
  <si>
    <t>LAVATORIO / CUBA DE SOBREPOR, RETANGULAR, DE LOUCA BRANCA, COM LADRAO, DIMENSOES *52 X 45* CM (L X C)</t>
  </si>
  <si>
    <t>10,68</t>
  </si>
  <si>
    <t>10,45</t>
  </si>
  <si>
    <t xml:space="preserve"> 4214 </t>
  </si>
  <si>
    <t>Registro de Esfera Borboleta 1/2"x3/8" com Bico para Mangueira</t>
  </si>
  <si>
    <t xml:space="preserve"> 00011750 </t>
  </si>
  <si>
    <t>VALVULA DE ESFERA BRUTA EM BRONZE, BITOLA 1 1/4"</t>
  </si>
  <si>
    <t xml:space="preserve"> 00004527 </t>
  </si>
  <si>
    <t>Regulador de pressão de 1º estagio 30kg/h</t>
  </si>
  <si>
    <t xml:space="preserve"> 4528 </t>
  </si>
  <si>
    <t>Regulador de pressão de 2º estagio 7kg/h</t>
  </si>
  <si>
    <t xml:space="preserve"> 00003456 </t>
  </si>
  <si>
    <t>COTOVELO 90 GRAUS DE FERRO GALVANIZADO, COM ROSCA BSP, DE 3/4"</t>
  </si>
  <si>
    <t xml:space="preserve"> 00007307 </t>
  </si>
  <si>
    <t>FUNDO ANTICORROSIVO PARA METAIS FERROSOS (ZARCAO)</t>
  </si>
  <si>
    <t xml:space="preserve"> 00006295 </t>
  </si>
  <si>
    <t>TE DE FERRO GALVANIZADO, DE 3/4"</t>
  </si>
  <si>
    <t xml:space="preserve"> 00004894 </t>
  </si>
  <si>
    <t>PLUG OU BUJAO DE FERRO GALVANIZADO, DE 1 1/4"</t>
  </si>
  <si>
    <t xml:space="preserve"> 00021150 </t>
  </si>
  <si>
    <t>TUBO ACO CARBONO SEM COSTURA 3/4", E= *2,87 MM, SCHEDULE 40, *1,69 KG/M</t>
  </si>
  <si>
    <t>14,21</t>
  </si>
  <si>
    <t xml:space="preserve"> 4188 </t>
  </si>
  <si>
    <t xml:space="preserve"> 00004541 </t>
  </si>
  <si>
    <t>CURVA HORIZONTAL 90º TIPO "U" DE 300X50MM</t>
  </si>
  <si>
    <t xml:space="preserve"> 00004498 </t>
  </si>
  <si>
    <t>PARAFUSO CABEÇA LENTILHA AUTOTRAVANTE 5/16"X1/2"</t>
  </si>
  <si>
    <t xml:space="preserve"> 00004494 </t>
  </si>
  <si>
    <t>FORNECIMENTO DE TALA PLANA PERFURADA 50 x 50 mm</t>
  </si>
  <si>
    <t xml:space="preserve"> 00039997 </t>
  </si>
  <si>
    <t>PORCA ZINCADA, SEXTAVADA, DIAMETRO 1/4"</t>
  </si>
  <si>
    <t xml:space="preserve"> 00013348 </t>
  </si>
  <si>
    <t>ARRUELA EM ACO GALVANIZADO, DIAMETRO EXTERNO = 35MM, ESPESSURA = 3MM, DIAMETRO DO FURO= 18MM</t>
  </si>
  <si>
    <t xml:space="preserve"> 4254 </t>
  </si>
  <si>
    <t>Terminal para eletrocalha de 300x50mm, ref.139-01-300/050-Z, fab. Mopa ou equivalente</t>
  </si>
  <si>
    <t xml:space="preserve"> 88247 </t>
  </si>
  <si>
    <t>AUXILIAR DE ELETRICISTA COM ENCARGOS COMPLEMENTARES</t>
  </si>
  <si>
    <t xml:space="preserve"> 4237 </t>
  </si>
  <si>
    <t>Saída horizontal para eletroduto de 3/4", ref. 139-09-3/4-Z, fab. Mopa ou equivalente</t>
  </si>
  <si>
    <t xml:space="preserve"> 4238 </t>
  </si>
  <si>
    <t>Saída horizontal para eletroduto de 1", ref. 139-09-1-Z, fab. Mopa ou equivalente</t>
  </si>
  <si>
    <t xml:space="preserve"> 4256 </t>
  </si>
  <si>
    <t>Saída horizontal para eletroduto de 1.1/2", ref. 139-09-1 1/2-Z, fab. Mopa ou equivalente</t>
  </si>
  <si>
    <t xml:space="preserve"> 4258 </t>
  </si>
  <si>
    <t>Saída horizontal para eletroduto de 2.1/2", ref. 139-09-2 1/2-Z, fab. Mopa ou equivalente</t>
  </si>
  <si>
    <t xml:space="preserve"> 00039996 </t>
  </si>
  <si>
    <t>VERGALHAO ZINCADO ROSCA TOTAL, 1/4" (6,3 MM)</t>
  </si>
  <si>
    <t xml:space="preserve"> 00011267 </t>
  </si>
  <si>
    <t>ARRUELA LISA, REDONDA, DE LATAO POLIDO, DIAMETRO NOMINAL 5/8", DIAMETRO EXTERNO = 34 MM, DIAMETRO DO FURO = 17 MM, ESPESSURA = *2,5* MM</t>
  </si>
  <si>
    <t xml:space="preserve"> 00039029 </t>
  </si>
  <si>
    <t>PERFILADO PERFURADO DUPLO 38 X 76 MM, CHAPA 22</t>
  </si>
  <si>
    <t xml:space="preserve"> 00011976 </t>
  </si>
  <si>
    <t>CHUMBADOR DE ACO ZINCADO, DIAMETRO 1/4" COM PARAFUSO 1/4" X 40 MM</t>
  </si>
  <si>
    <t xml:space="preserve"> 4266 </t>
  </si>
  <si>
    <t>tubo rosqueável em F.G. leve de 3/4", fabr. elecom ou equivalente</t>
  </si>
  <si>
    <t>254,00</t>
  </si>
  <si>
    <t xml:space="preserve"> 4267 </t>
  </si>
  <si>
    <t>tubo rosqueável em F.G. leve de 1", fabr. elecom ou equivalente, com luva</t>
  </si>
  <si>
    <t xml:space="preserve"> 4268 </t>
  </si>
  <si>
    <t>tubo rosqueável em F.G. leve de 1.1/2", fabr. elecom ou equivalente, com luva</t>
  </si>
  <si>
    <t>17,00</t>
  </si>
  <si>
    <t xml:space="preserve"> 4270 </t>
  </si>
  <si>
    <t>Tubo rosqueável em F.G. leve de 2.1/2", fabr. elecom ou equivalente, com luva.</t>
  </si>
  <si>
    <t xml:space="preserve"> 00002501 </t>
  </si>
  <si>
    <t>ELETRODUTO FLEXIVEL, EM FITA DE ACO GALVANIZADO, REVESTIDO COM PVC PRETO, DIAMETRO EXTERNO DE 32 MM, DN = 1", TIPO SEALTUBO</t>
  </si>
  <si>
    <t xml:space="preserve"> 00002504 </t>
  </si>
  <si>
    <t>ELETRODUTO FLEXIVEL, EM FITA DE ACO GALVANIZADO, REVESTIDO COM PVC PRETO, DIAMETRO EXTERNO DE 25 MM, DN = 3/4", TIPO SEALTUBO</t>
  </si>
  <si>
    <t xml:space="preserve"> 00001813 </t>
  </si>
  <si>
    <t>CURVA 90 GRAUS DE FERRO GALVANIZADO, COM ROSCA BSP FEMEA, DE 3/4"</t>
  </si>
  <si>
    <t xml:space="preserve"> 00001787 </t>
  </si>
  <si>
    <t>CURVA 90 GRAUS DE FERRO GALVANIZADO, COM ROSCA BSP FEMEA, DE 1"</t>
  </si>
  <si>
    <t xml:space="preserve"> 00001789 </t>
  </si>
  <si>
    <t>CURVA 90 GRAUS DE FERRO GALVANIZADO, COM ROSCA BSP FEMEA, DE 1 1/2"</t>
  </si>
  <si>
    <t xml:space="preserve"> 00001821 </t>
  </si>
  <si>
    <t>CURVA 90 GRAUS DE FERRO GALVANIZADO, COM ROSCA BSP MACHO/FEMEA, DE 2 1/2"</t>
  </si>
  <si>
    <t xml:space="preserve"> 00001793 </t>
  </si>
  <si>
    <t>CURVA 90 GRAUS DE FERRO GALVANIZADO, COM ROSCA BSP FEMEA, DE 4"</t>
  </si>
  <si>
    <t xml:space="preserve"> 4240 </t>
  </si>
  <si>
    <t>Box reto de alumínio para eletroduto de 1".</t>
  </si>
  <si>
    <t>97,00</t>
  </si>
  <si>
    <t xml:space="preserve"> 4291 </t>
  </si>
  <si>
    <t>Box reto de alumínio para eletroduto de 1.1/2".</t>
  </si>
  <si>
    <t xml:space="preserve"> 4293 </t>
  </si>
  <si>
    <t>Box reto de alumínio para eletroduto de 2.1/2".</t>
  </si>
  <si>
    <t xml:space="preserve"> 00002580 </t>
  </si>
  <si>
    <t>CONDULETE DE ALUMINIO TIPO X, PARA ELETRODUTO ROSCAVEL DE 3/4", COM TAMPA CEGA</t>
  </si>
  <si>
    <t xml:space="preserve"> 00000395 </t>
  </si>
  <si>
    <t>ABRACADEIRA EM ACO PARA AMARRACAO DE ELETRODUTOS, TIPO D, COM 1 1/4" E PARAFUSO DE FIXACAO</t>
  </si>
  <si>
    <t xml:space="preserve"> 00004350 </t>
  </si>
  <si>
    <t>BUCHA DE NYLON, DIAMETRO DO FURO 8 MM, COMPRIMENTO 40 MM, COM PARAFUSO DE ROSCA SOBERBA, CABECA CHATA, FENDA SIMPLES, 4,8 X 50 MM</t>
  </si>
  <si>
    <t>151,00</t>
  </si>
  <si>
    <t xml:space="preserve"> 101619 </t>
  </si>
  <si>
    <t>PREPARO DE FUNDO DE VALA COM LARGURA MENOR QUE 1,5 M, COM CAMADA DE BRITA, LANÇAMENTO MANUAL. AF_08/2020</t>
  </si>
  <si>
    <t xml:space="preserve"> 97734 </t>
  </si>
  <si>
    <t>PEÇA RETANGULAR PRÉ-MOLDADA, VOLUME DE CONCRETO DE 10 A 30 LITROS, TAXA DE AÇO APROXIMADA DE 30KG/M³. AF_03/2024</t>
  </si>
  <si>
    <t xml:space="preserve"> 87316 </t>
  </si>
  <si>
    <t>ARGAMASSA TRAÇO 1:4 (EM VOLUME DE CIMENTO E AREIA GROSSA ÚMIDA) PARA CHAPISCO CONVENCIONAL, PREPARO MECÂNICO COM BETONEIRA 400 L. AF_08/2019</t>
  </si>
  <si>
    <t xml:space="preserve"> 100475 </t>
  </si>
  <si>
    <t>ARGAMASSA TRAÇO 1:3 (EM VOLUME DE CIMENTO E AREIA MÉDIA ÚMIDA) COM ADIÇÃO DE IMPERMEABILIZANTE, PREPARO MECÂNICO COM BETONEIRA 400 L. AF_08/2019</t>
  </si>
  <si>
    <t xml:space="preserve"> 00004568 </t>
  </si>
  <si>
    <t>CAIXA ELETRICA 4 X 2, PLASTICA, DE EMBUTIR, FIXACAO AUTOTRAVANTE DE ENCAIXE NO FURO DA PAREDE, INCLUI ENTRADAS PARA CONDUITE E TAMPA</t>
  </si>
  <si>
    <t xml:space="preserve"> 00021127 </t>
  </si>
  <si>
    <t>FITA ISOLANTE ADESIVA ANTICHAMA, USO ATE 750 V, EM ROLO DE 19 MM X 5 M</t>
  </si>
  <si>
    <t xml:space="preserve"> 00001022 </t>
  </si>
  <si>
    <t>CABO DE COBRE, FLEXIVEL, CLASSE 4 OU 5, ISOLACAO EM PVC/A, ANTICHAMA BWF-B, COBERTURA PVC-ST1, ANTICHAMA BWF-B, 1 CONDUTOR, 0,6/1 KV, SECAO NOMINAL 2,5 MM2</t>
  </si>
  <si>
    <t>846,00</t>
  </si>
  <si>
    <t xml:space="preserve"> 00000994 </t>
  </si>
  <si>
    <t>CABO DE COBRE, FLEXIVEL, CLASSE 4 OU 5, ISOLACAO EM PVC/A, ANTICHAMA BWF-B, COBERTURA PVC-ST1, ANTICHAMA BWF-B, 1 CONDUTOR, 0,6/1 KV, SECAO NOMINAL 6 MM2</t>
  </si>
  <si>
    <t>37,00</t>
  </si>
  <si>
    <t xml:space="preserve"> 00000995 </t>
  </si>
  <si>
    <t>CABO DE COBRE, FLEXIVEL, CLASSE 4 OU 5, ISOLACAO EM PVC/A, ANTICHAMA BWF-B, COBERTURA PVC-ST1, ANTICHAMA BWF-B, 1 CONDUTOR, 0,6/1 KV, SECAO NOMINAL 16 MM2</t>
  </si>
  <si>
    <t>57,00</t>
  </si>
  <si>
    <t xml:space="preserve"> 00000996 </t>
  </si>
  <si>
    <t>CABO DE COBRE, FLEXIVEL, CLASSE 4 OU 5, ISOLACAO EM PVC/A, ANTICHAMA BWF-B, COBERTURA PVC-ST1, ANTICHAMA BWF-B, 1 CONDUTOR, 0,6/1 KV, SECAO NOMINAL 25 MM2</t>
  </si>
  <si>
    <t xml:space="preserve"> 00000977 </t>
  </si>
  <si>
    <t>CABO DE COBRE, FLEXIVEL, CLASSE 4 OU 5, ISOLACAO EM PVC/A, ANTICHAMA BWF-B, COBERTURA PVC-ST1, ANTICHAMA BWF-B, 1 CONDUTOR, 0,6/1 KV, SECAO NOMINAL 70 MM2</t>
  </si>
  <si>
    <t xml:space="preserve"> 00001018 </t>
  </si>
  <si>
    <t>CABO DE COBRE, FLEXIVEL, CLASSE 4 OU 5, ISOLACAO EM PVC/A, ANTICHAMA BWF-B, COBERTURA PVC-ST1, ANTICHAMA BWF-B, 1 CONDUTOR, 0,6/1 KV, SECAO NOMINAL 50 MM2</t>
  </si>
  <si>
    <t xml:space="preserve"> 00000998 </t>
  </si>
  <si>
    <t>CABO DE COBRE, FLEXIVEL, CLASSE 4 OU 5, ISOLACAO EM PVC/A, ANTICHAMA BWF-B, COBERTURA PVC-ST1, ANTICHAMA BWF-B, 1 CONDUTOR, 0,6/1 KV, SECAO NOMINAL 95 MM2</t>
  </si>
  <si>
    <t>94,00</t>
  </si>
  <si>
    <t xml:space="preserve"> 00001017 </t>
  </si>
  <si>
    <t>CABO DE COBRE, FLEXIVEL, CLASSE 4 OU 5, ISOLACAO EM PVC/A, ANTICHAMA BWF-B, COBERTURA PVC-ST1, ANTICHAMA BWF-B, 1 CONDUTOR, 0,6/1 KV, SECAO NOMINAL 120 MM2</t>
  </si>
  <si>
    <t xml:space="preserve"> 00000999 </t>
  </si>
  <si>
    <t>CABO DE COBRE, FLEXIVEL, CLASSE 4 OU 5, ISOLACAO EM PVC/A, ANTICHAMA BWF-B, COBERTURA PVC-ST1, ANTICHAMA BWF-B, 1 CONDUTOR, 0,6/1 KV, SECAO NOMINAL 150 MM2</t>
  </si>
  <si>
    <t>376,00</t>
  </si>
  <si>
    <t xml:space="preserve"> 88266 </t>
  </si>
  <si>
    <t>ELETROTÉCNICO COM ENCARGOS COMPLEMENTARES</t>
  </si>
  <si>
    <t xml:space="preserve"> 4303 </t>
  </si>
  <si>
    <t>Multimedidor de grandezas elétricas, trifásico, digital, 60Hz, com capacidade de comunicação externa, 110/220V, leituras de tensão (F/F, F/N), corrente, potência ativa e reativa, fator de potência, frequência, energia ativa (kWh) e reativa (kVArh), faricação WEG, SIEMENS ou equivalente técnico.</t>
  </si>
  <si>
    <t xml:space="preserve"> 4241 </t>
  </si>
  <si>
    <t>Quadro de comando de sobrepor nas dimensões de 1200x800x350mm (QDG), trifásico, dotado de barramentos de fases, neutro e terra, devidamente montado em placa de montagem, inclusive demais serviços e acessórios necessários.</t>
  </si>
  <si>
    <t xml:space="preserve"> 00034653 </t>
  </si>
  <si>
    <t>DISJUNTOR TERMOMAGNETICO PARA TRILHO DIN (IEC), MONOPOLAR, 6 - 32 A</t>
  </si>
  <si>
    <t xml:space="preserve"> 00001570 </t>
  </si>
  <si>
    <t>TERMINAL A COMPRESSAO EM COBRE ESTANHADO PARA CABO 2,5 MM2, 1 FURO E 1 COMPRESSAO, PARA PARAFUSO DE FIXACAO M5</t>
  </si>
  <si>
    <t xml:space="preserve"> 00034686 </t>
  </si>
  <si>
    <t>DISJUNTOR TERMOMAGNETICO PARA TRILHO DIN (IEC), MONOPOLAR, 40 - 50 A</t>
  </si>
  <si>
    <t xml:space="preserve"> 00001575 </t>
  </si>
  <si>
    <t>TERMINAL A COMPRESSAO EM COBRE ESTANHADO PARA CABO 16 MM2, 1 FURO E 1 COMPRESSAO, PARA PARAFUSO DE FIXACAO M6</t>
  </si>
  <si>
    <t xml:space="preserve"> 00001573 </t>
  </si>
  <si>
    <t>TERMINAL A COMPRESSAO EM COBRE ESTANHADO PARA CABO 6 MM2, 1 FURO E 1 COMPRESSAO, PARA PARAFUSO DE FIXACAO M6</t>
  </si>
  <si>
    <t xml:space="preserve"> 00034714 </t>
  </si>
  <si>
    <t>DISJUNTOR TERMOMAGNETICO PARA TRILHO DIN (IEC), TRIPOLAR, 63 A</t>
  </si>
  <si>
    <t xml:space="preserve"> 00002391 </t>
  </si>
  <si>
    <t>DISJUNTOR TERMOMAGNETICO TRIPOLAR 125 A / 425 V / ICC - 25 KA</t>
  </si>
  <si>
    <t xml:space="preserve"> 00001578 </t>
  </si>
  <si>
    <t>TERMINAL A COMPRESSAO EM COBRE ESTANHADO PARA CABO 50 MM2, 1 FURO E 1 COMPRESSAO, PARA PARAFUSO DE FIXACAO M8</t>
  </si>
  <si>
    <t xml:space="preserve"> 00002393 </t>
  </si>
  <si>
    <t>DISJUNTOR TERMOMAGNETICO TRIPOLAR 250 A / 600 V, TIPO FXD</t>
  </si>
  <si>
    <t xml:space="preserve"> 00001581 </t>
  </si>
  <si>
    <t>TERMINAL A COMPRESSAO EM COBRE ESTANHADO PARA CABO 120 MM2, 1 FURO E 1 COMPRESSAO, PARA PARAFUSO DE FIXACAO M12</t>
  </si>
  <si>
    <t xml:space="preserve"> 4250 </t>
  </si>
  <si>
    <t>Dispositivo de proteção contra surtos, com tecnologia de varistor de óxido de zinco, tensão máxima de operação contínua de 275 Vac, corrente de descarga nominal de 5kA, corrente máxima de descarga de 10 kA, nível de proteção residual  de 1,00 kV, ref. VCL 275V 10 kA Slim, fabricação Clamper ou equivalente técnico.</t>
  </si>
  <si>
    <t xml:space="preserve"> 00039445 </t>
  </si>
  <si>
    <t>DISPOSITIVO DR, 2 POLOS, SENSIBILIDADE DE 30 MA, CORRENTE DE 25 A, TIPO AC</t>
  </si>
  <si>
    <t xml:space="preserve"> 91170 </t>
  </si>
  <si>
    <t>FIXAÇÃO DE TUBOS HORIZONTAIS DE PVC ÁGUA, PVC ESGOTO, PVC ÁGUA PLUVIAL, CPVC, PPR, COBRE OU AÇO, DIÂMETROS MENORES OU IGUAIS A 40 MM, COM ABRAÇADEIRA METÁLICA RÍGIDA TIPO U PERFIL 1 1/4", FIXADA EM PERFILADO EM LAJE. AF_09/2023_PS</t>
  </si>
  <si>
    <t xml:space="preserve"> 00040401 </t>
  </si>
  <si>
    <t>ELETRODUTO FLEXIVEL PLANO EM PEAD, COR PRETA E LARANJA, DIAMETRO 32 MM</t>
  </si>
  <si>
    <t xml:space="preserve"> 00039248 </t>
  </si>
  <si>
    <t>ELETRODUTO/DUTO PEAD FLEXIVEL PAREDE SIMPLES, CORRUGACAO HELICOIDAL, COR PRETA, SEM ROSCA, DE 4", CRC 680 N, PARA CABEAMENTO SUBTERRANEO (NBR 15715)</t>
  </si>
  <si>
    <t xml:space="preserve"> 101623 </t>
  </si>
  <si>
    <t>PREPARO DE FUNDO DE VALA COM LARGURA MENOR QUE 1,5 M, COM CAMADA DE BRITA, LANÇAMENTO MECANIZADO. AF_08/2020</t>
  </si>
  <si>
    <t xml:space="preserve"> 97736 </t>
  </si>
  <si>
    <t>PEÇA RETANGULAR PRÉ-MOLDADA, VOLUME DE CONCRETO ACIMA DE 100 LITROS, TAXA DE AÇO APROXIMADA DE 30KG/M³. AF_03/2024</t>
  </si>
  <si>
    <t xml:space="preserve"> 00000650 </t>
  </si>
  <si>
    <t>BLOCO DE VEDACAO DE CONCRETO, 9 X 19 X 39 CM (CLASSE C - NBR 6136)</t>
  </si>
  <si>
    <t xml:space="preserve"> 97262 </t>
  </si>
  <si>
    <t>EMENDA PARA ELETROCALHA, LISA OU PERFURADA EM AÇO GALVANIZADO, LARGURA DE 300MM E ALTURA DE 50MM - FORNECIMENTO E INSTALAÇÃO. AF_04/2023</t>
  </si>
  <si>
    <t>Eletrocalhas</t>
  </si>
  <si>
    <t xml:space="preserve"> 00004479 </t>
  </si>
  <si>
    <t>ELETROCALHA PERFURADA TIPO U 300x50mm CHAPA 18</t>
  </si>
  <si>
    <t xml:space="preserve"> 00004480 </t>
  </si>
  <si>
    <t>"X" horizontal 90º tipo "U" de 300x50mm, com tampa, ref.121-07-300/050-Z, fab. Mopa ou equivalente, inclusive talas, parafusos cabeça lentilha auto-travante, porcas sextavadas, arruelas lisas e demais materiais necessários para emenda.</t>
  </si>
  <si>
    <t xml:space="preserve"> 00004482 </t>
  </si>
  <si>
    <t>tubo rosqueável em F.G. leve de 4", fabr. elecom ou equivalente, com luva.</t>
  </si>
  <si>
    <t>28,00</t>
  </si>
  <si>
    <t xml:space="preserve"> 00004483 </t>
  </si>
  <si>
    <t>saída horizontal para eletroduto de 4", ref. 139-09-4-Z, fab. Mopa ou equivalente, inclusive parafusos cabeça lentilha auto-travante, porcas sextavadas, arruelas lisas e demais materiais necessários para emenda.</t>
  </si>
  <si>
    <t xml:space="preserve"> 00004484 </t>
  </si>
  <si>
    <t>box reto de alumínio para eletroduto de 4"</t>
  </si>
  <si>
    <t xml:space="preserve"> 00004473 </t>
  </si>
  <si>
    <t>Disjuntor termomagnético tripolar de 630A (400-630A), regulado para 500A,  690V, 60Hz, proteção de sobrecarga fixo, proteção de curto circuito fixo</t>
  </si>
  <si>
    <t xml:space="preserve"> 97249 </t>
  </si>
  <si>
    <t>EMENDA PARA ELETROCALHA, LISA OU PERFURADA EM AÇO GALVANIZADO, LARGURA 50MM E ALTURA 50MM - FORNECIMENTO E INSTALAÇÃO. AF_04/2023</t>
  </si>
  <si>
    <t xml:space="preserve"> 00004531 </t>
  </si>
  <si>
    <t>ELETROCALHA PERFURADA TIPO U CHAPA 18 50X50</t>
  </si>
  <si>
    <t>52,00</t>
  </si>
  <si>
    <t xml:space="preserve"> 97251 </t>
  </si>
  <si>
    <t>EMENDA PARA ELETROCALHA, LISA OU PERFURADA EM AÇO GALVANIZADO, LARGURA 100MM E ALTURA 50MM - FORNECIMENTO E INSTALAÇÃO. AF_04/2023</t>
  </si>
  <si>
    <t xml:space="preserve"> 00004485 </t>
  </si>
  <si>
    <t>ELETROCALHA PERFURADA EM AÇO GALVANIZADO, 100X50</t>
  </si>
  <si>
    <t xml:space="preserve"> 97258 </t>
  </si>
  <si>
    <t>EMENDA PARA ELETROCALHA, LISA OU PERFURADA EM AÇO GALVANIZADO, LARGURA DE 200MM E ALTURA DE 50MM - FORNECIMENTO E INSTALAÇÃO. AF_04/2023</t>
  </si>
  <si>
    <t xml:space="preserve"> 00004488 </t>
  </si>
  <si>
    <t>ELETROCALHA PERFURADA TIPO U 200x50mm CHAPA 18</t>
  </si>
  <si>
    <t xml:space="preserve"> 4259 </t>
  </si>
  <si>
    <t>curva horizontal 90º tipo "U" de 50x50mm, com tampa, ref.121-01-50/050-Z, fab. Mopa ou equivalente</t>
  </si>
  <si>
    <t xml:space="preserve"> 00004493 </t>
  </si>
  <si>
    <t>CURVA HORIZONTAL 90º TIPO "U" DE 100X50MM</t>
  </si>
  <si>
    <t xml:space="preserve"> 4229 </t>
  </si>
  <si>
    <t>Curva de inversão tipo "U" de 100x50mm, com tampa</t>
  </si>
  <si>
    <t xml:space="preserve"> 00004497 </t>
  </si>
  <si>
    <t>TE HORIZONTAL 90° PERFURADO G-PZ 50X50X150MM</t>
  </si>
  <si>
    <t xml:space="preserve"> 00039208 </t>
  </si>
  <si>
    <t>ARRUELA EM ALUMINIO, COM ROSCA, DE 1/2", PARA ELETRODUTO</t>
  </si>
  <si>
    <t>TE HORIZONTAL GALVANIZADA PERFURADO 90° - 100X50MM</t>
  </si>
  <si>
    <t xml:space="preserve"> 4232 </t>
  </si>
  <si>
    <t>Redução concêntrica tipo "U" de 100x50mm para 50x50mm, com tampa, ref.121-14-100/050-Z, fab. Mopa ou equivalente</t>
  </si>
  <si>
    <t xml:space="preserve"> 4233 </t>
  </si>
  <si>
    <t>Redução concêntrica tipo "U" de 150x50mm para 100/50mm, com tampa, ref.121-14-150/050-Z, fab. Mopa ou equivalente</t>
  </si>
  <si>
    <t xml:space="preserve"> 4263 </t>
  </si>
  <si>
    <t>redução concêntrica tipo "U" de 200x50mm para 150x50mm , ref.121-14-200/050-Z, fab. Mopa ou equivalente</t>
  </si>
  <si>
    <t xml:space="preserve"> 4234 </t>
  </si>
  <si>
    <t>Terminal para eletrocalha de 50x50mm, ref.139-01-050/050-Z, fab. Mopa ou equivalente</t>
  </si>
  <si>
    <t xml:space="preserve"> 4235 </t>
  </si>
  <si>
    <t>Terminal para eletrocalha de 100x50mm, ref.139-01-100/050-Z, fab. Mopa ou equivalente</t>
  </si>
  <si>
    <t>105,00</t>
  </si>
  <si>
    <t xml:space="preserve"> 00001891 </t>
  </si>
  <si>
    <t>LUVA EM PVC RIGIDO ROSCAVEL, DE 3/4", PARA ELETRODUTO</t>
  </si>
  <si>
    <t xml:space="preserve"> 00002674 </t>
  </si>
  <si>
    <t>ELETRODUTO DE PVC RIGIDO ROSCAVEL DE 3/4 ", SEM LUVA</t>
  </si>
  <si>
    <t>142,00</t>
  </si>
  <si>
    <t xml:space="preserve"> 4269 </t>
  </si>
  <si>
    <t>tubo rosqueável em F.G. leve de 3", fabr. elecom ou equivalente, com luva</t>
  </si>
  <si>
    <t xml:space="preserve"> 4239 </t>
  </si>
  <si>
    <t>Tubo metálico flexível com fita de aço galvanizada, revestido externamente com PVC extrudado Ø1", tipo Seal Tube, fabricante tecnoflex ou equivalente</t>
  </si>
  <si>
    <t>69,00</t>
  </si>
  <si>
    <t xml:space="preserve"> 4294 </t>
  </si>
  <si>
    <t>Box reto de alumínio para eletroduto de 3".</t>
  </si>
  <si>
    <t xml:space="preserve"> 00039344 </t>
  </si>
  <si>
    <t>CONDULETE EM PVC, TIPO "X", SEM TAMPA, DE 3/4"</t>
  </si>
  <si>
    <t>33,00</t>
  </si>
  <si>
    <t xml:space="preserve"> 00001014 </t>
  </si>
  <si>
    <t>CABO DE COBRE, FLEXIVEL, CLASSE 4 OU 5, ISOLACAO EM PVC/A, ANTICHAMA BWF-B, 1 CONDUTOR, 450/750 V, SECAO NOMINAL 2,5 MM2</t>
  </si>
  <si>
    <t>2.014,00</t>
  </si>
  <si>
    <t xml:space="preserve"> 00000981 </t>
  </si>
  <si>
    <t>CABO DE COBRE, FLEXIVEL, CLASSE 4 OU 5, ISOLACAO EM PVC/A, ANTICHAMA BWF-B, 1 CONDUTOR, 450/750 V, SECAO NOMINAL 4 MM2</t>
  </si>
  <si>
    <t>772,00</t>
  </si>
  <si>
    <t xml:space="preserve"> 87367 </t>
  </si>
  <si>
    <t>ARGAMASSA TRAÇO 1:1:6 (EM VOLUME DE CIMENTO, CAL E AREIA MÉDIA ÚMIDA) PARA EMBOÇO/MASSA ÚNICA/ASSENTAMENTO DE ALVENARIA DE VEDAÇÃO, PREPARO MANUAL. AF_08/2019</t>
  </si>
  <si>
    <t xml:space="preserve"> 00012042 </t>
  </si>
  <si>
    <t>QUADRO DE DISTRIBUICAO COM BARRAMENTO TRIFASICO, DE EMBUTIR, EM CHAPA DE ACO GALVANIZADO, PARA 40 DISJUNTORES DIN, 100 A</t>
  </si>
  <si>
    <t xml:space="preserve"> 4243 </t>
  </si>
  <si>
    <t>Contator modular 5TT5 800-0 - 2NA, fab. SIEMENS ou equivalente;</t>
  </si>
  <si>
    <t xml:space="preserve"> 4247 </t>
  </si>
  <si>
    <t>Timer digital - diário/semanal 16A, com bateria recarregável, 220V. Kienzle, Siemens, Coel ou equivalente.</t>
  </si>
  <si>
    <t xml:space="preserve"> 4248 </t>
  </si>
  <si>
    <t>Disjuntor termomagnético monopolar de  6A, padrão DIN, fabr. Siemens ou equivalente.</t>
  </si>
  <si>
    <t xml:space="preserve"> 00001571 </t>
  </si>
  <si>
    <t>TERMINAL A COMPRESSAO EM COBRE ESTANHADO PARA CABO 4 MM2, 1 FURO E 1 COMPRESSAO, PARA PARAFUSO DE FIXACAO M5</t>
  </si>
  <si>
    <t xml:space="preserve"> 00034709 </t>
  </si>
  <si>
    <t>DISJUNTOR TERMOMAGNETICO PARA TRILHO DIN (IEC), TRIPOLAR, 10 - 50 A</t>
  </si>
  <si>
    <t xml:space="preserve"> 00004576 </t>
  </si>
  <si>
    <t>PARAFUSO, EM ACO ZINCADO, CABECA LENTILHA AUTO TRAVANTE DIAMETRO 5/16" X 1" COM PORCA</t>
  </si>
  <si>
    <t xml:space="preserve"> 00004438 </t>
  </si>
  <si>
    <t>TE HORIZONTAL 90 GRAUS, TIPO U DE 200 X 50 MM (L X A), COM TAMPA, REF 121-07-200/050-Z, FAB. MOPA OU EQUIVALENTE</t>
  </si>
  <si>
    <t xml:space="preserve"> 00004545 </t>
  </si>
  <si>
    <t>"X" horizontal 90º tipo "U" de 200x50mm, com tampa, ref.121-07-200/050-Z, fab. Mopa ou equivalente, inclusive talas, parafusos cabeça lentilha auto-travante, porcas sextavadas, arruelas lisas e demais materiais necessários para emenda.</t>
  </si>
  <si>
    <t>227,00</t>
  </si>
  <si>
    <t xml:space="preserve"> 00004578 </t>
  </si>
  <si>
    <t>CURVA HORIZONTAL 90 GRAUS PERFURADA, PARA ELETROCALHA, EM CHAPA DE ACO GALVANIZADO ESPESSURA #22, 50 X 50 MM (L X A), SEM VIROLA, SEM TAMPA</t>
  </si>
  <si>
    <t>45,00</t>
  </si>
  <si>
    <t xml:space="preserve"> 00002678 </t>
  </si>
  <si>
    <t>ELETRODUTO DE PVC RIGIDO SOLDAVEL, CLASSE B, DE 25 MM</t>
  </si>
  <si>
    <t>366,00</t>
  </si>
  <si>
    <t xml:space="preserve"> 00002679 </t>
  </si>
  <si>
    <t>ELETRODUTO DE PVC RIGIDO SOLDAVEL, CLASSE B, DE 32 MM</t>
  </si>
  <si>
    <t xml:space="preserve"> 00002680 </t>
  </si>
  <si>
    <t>ELETRODUTO DE PVC RIGIDO ROSCAVEL DE 1 1/2 ", SEM LUVA</t>
  </si>
  <si>
    <t xml:space="preserve"> 00002637 </t>
  </si>
  <si>
    <t>LUVA PARA ELETRODUTO, EM ACO GALVANIZADO ELETROLITICO, COM ROSCA, DIAMETRO DE 20 MM (3/4")</t>
  </si>
  <si>
    <t xml:space="preserve"> 00002633 </t>
  </si>
  <si>
    <t>CURVA 90 GRAUS PARA ELETRODUTO, EM ACO GALVANIZADO ELETROLITICO, COM ROSCA, DIAMETRO DE 20 MM (3/4"), ESPESSURA DE 1,50 MM</t>
  </si>
  <si>
    <t>83,00</t>
  </si>
  <si>
    <t xml:space="preserve"> 00004567 </t>
  </si>
  <si>
    <t>CURVA 90 GRAUS SOLDAVEL PARA ELETRODUTO, PVC RIGIDO, COR PRETA, 25 MM</t>
  </si>
  <si>
    <t xml:space="preserve"> 00001876 </t>
  </si>
  <si>
    <t>CURVA 90 GRAUS, LONGA, DE PVC RIGIDO ROSCAVEL, DE 2", PARA ELETRODUTO</t>
  </si>
  <si>
    <t>62,00</t>
  </si>
  <si>
    <t>219,00</t>
  </si>
  <si>
    <t xml:space="preserve"> 00002581 </t>
  </si>
  <si>
    <t>CONDULETE DE ALUMINIO TIPO X, PARA ELETRODUTO ROSCAVEL DE 1", COM TAMPA CEGA</t>
  </si>
  <si>
    <t>3.273,00</t>
  </si>
  <si>
    <t xml:space="preserve"> 4244 </t>
  </si>
  <si>
    <t>cabo flexível 3 condutores tipo PP 3x1,5mm2, fabr. Prysmian ou equivalente</t>
  </si>
  <si>
    <t>335,00</t>
  </si>
  <si>
    <t xml:space="preserve"> 91952 </t>
  </si>
  <si>
    <t>INTERRUPTOR SIMPLES (1 MÓDULO), 10A/250V, SEM SUPORTE E SEM PLACA - FORNECIMENTO E INSTALAÇÃO. AF_03/2023</t>
  </si>
  <si>
    <t xml:space="preserve"> 91946 </t>
  </si>
  <si>
    <t>SUPORTE PARAFUSADO COM PLACA DE ENCAIXE 4" X 2" MÉDIO (1,30 M DO PISO) PARA PONTO ELÉTRICO - FORNECIMENTO E INSTALAÇÃO. AF_03/2023</t>
  </si>
  <si>
    <t xml:space="preserve"> 91958 </t>
  </si>
  <si>
    <t>INTERRUPTOR SIMPLES (2 MÓDULOS), 10A/250V, SEM SUPORTE E SEM PLACA - FORNECIMENTO E INSTALAÇÃO. AF_03/2023</t>
  </si>
  <si>
    <t xml:space="preserve"> 00038112 </t>
  </si>
  <si>
    <t>INTERRUPTOR SIMPLES 10A, 250V (APENAS MODULO)</t>
  </si>
  <si>
    <t xml:space="preserve"> 91954 </t>
  </si>
  <si>
    <t>INTERRUPTOR PARALELO (1 MÓDULO), 10A/250V, SEM SUPORTE E SEM PLACA - FORNECIMENTO E INSTALAÇÃO. AF_03/2023</t>
  </si>
  <si>
    <t xml:space="preserve"> 4245 </t>
  </si>
  <si>
    <t>luminária de embutir LED 35W, 3.590 lm,  4000K, com refletor e aletas, REF. LAA2-E3500840, fab. LUMICENTER ou equivalente</t>
  </si>
  <si>
    <t>66,00</t>
  </si>
  <si>
    <t xml:space="preserve"> 4246 </t>
  </si>
  <si>
    <t>luminária de embutir LED 35W, 4070 lm,  4000K, sem aletas, REF. LHT42-E4000840, fab. LUMICENTER ou equivalente.</t>
  </si>
  <si>
    <t>121,00</t>
  </si>
  <si>
    <t xml:space="preserve"> 4249 </t>
  </si>
  <si>
    <t>dispositivo diferencial residual (DR) de 25A, 30 mA, padrão DIN, fabr. Siemens ou equivalente.</t>
  </si>
  <si>
    <t xml:space="preserve"> 4253 </t>
  </si>
  <si>
    <t>plug para tomada, tipo fêmea, 2P+T, 10A.</t>
  </si>
  <si>
    <t>201,00</t>
  </si>
  <si>
    <t xml:space="preserve"> 4255 </t>
  </si>
  <si>
    <t>plug para tomada, tipo macho, 2P+T, 10A.</t>
  </si>
  <si>
    <t>117,00</t>
  </si>
  <si>
    <t xml:space="preserve"> 00004486 </t>
  </si>
  <si>
    <t>luminária de embutir LED 17,5W, 2000 lm,  4000K, sem aletas, REF. LHT41-E2000840, fab. LUMICENTER ou equivalente.</t>
  </si>
  <si>
    <t xml:space="preserve"> 00004487 </t>
  </si>
  <si>
    <t>luminária tipo arandela base led, 20W, fabr. Lumicenter ou equivalente técnico</t>
  </si>
  <si>
    <t>202,00</t>
  </si>
  <si>
    <t>136,00</t>
  </si>
  <si>
    <t>832,00</t>
  </si>
  <si>
    <t xml:space="preserve"> 4265 </t>
  </si>
  <si>
    <t>Tubo rosqueável em F.G. leve de 2", fabr. elecom ou equivalente, com luva.</t>
  </si>
  <si>
    <t>441,00</t>
  </si>
  <si>
    <t>157,00</t>
  </si>
  <si>
    <t>395,00</t>
  </si>
  <si>
    <t>12.652,00</t>
  </si>
  <si>
    <t>490,00</t>
  </si>
  <si>
    <t>1.002,00</t>
  </si>
  <si>
    <t xml:space="preserve"> 00004478 </t>
  </si>
  <si>
    <t>Divisão "L" perfurado para eletrocalha de altura 50mm (peça de 3 metros)</t>
  </si>
  <si>
    <t>38,00</t>
  </si>
  <si>
    <t xml:space="preserve"> 00004496 </t>
  </si>
  <si>
    <t>Quadro de comando de sobrepor nas dimensões de 800x500x200mm (QNB1, QNB2 e QNB3), monofásico, dotado de barramentos de fase, neutro e terra, devidamente montado em placa de montagem, inclusive demais serviços e acessórios necessários.</t>
  </si>
  <si>
    <t xml:space="preserve"> 00004499 </t>
  </si>
  <si>
    <t>Nobreak senoidal trifásico (3F+N+T), dupla conversão, tensão de entrada de 220V monofásica, tensão de saída monofásica 220V, 60 Hz ± 5%, fator de potência na saída de 0,8, potência nominal de 6kVA, autonomia do banco de baterias de 25 minutos a plena carga, baterias seladas (VRLA), dotado de proteção contra curto-circuito, picos e sobretensão, temperatura elevada, fabricação VLP, Logmaster, SMS ou equivalente técnico.</t>
  </si>
  <si>
    <t xml:space="preserve"> 00004500 </t>
  </si>
  <si>
    <t>Chave comutadora  4 polos, 3 posições, U3/32A, Siemens ou equivalente.</t>
  </si>
  <si>
    <t xml:space="preserve"> 00004505 </t>
  </si>
  <si>
    <t>Box reto na bitola de 2”, fabricação Wetzel ou equivalente técnico.</t>
  </si>
  <si>
    <t xml:space="preserve"> 91998 </t>
  </si>
  <si>
    <t>TOMADA BAIXA DE EMBUTIR (1 MÓDULO), 2P+T 10 A, SEM SUPORTE E SEM PLACA - FORNECIMENTO E INSTALAÇÃO. AF_03/2023</t>
  </si>
  <si>
    <t>64,00</t>
  </si>
  <si>
    <t xml:space="preserve"> 92006 </t>
  </si>
  <si>
    <t>TOMADA BAIXA DE EMBUTIR (2 MÓDULOS), 2P+T 10 A, SEM SUPORTE E SEM PLACA - FORNECIMENTO E INSTALAÇÃO. AF_03/2023</t>
  </si>
  <si>
    <t xml:space="preserve"> 00038101 </t>
  </si>
  <si>
    <t>TOMADA 2P+T 10A, 250V (APENAS MODULO)</t>
  </si>
  <si>
    <t xml:space="preserve"> 00038102 </t>
  </si>
  <si>
    <t>TOMADA 2P+T 20A, 250V (APENAS MODULO)</t>
  </si>
  <si>
    <t xml:space="preserve"> 00002682 </t>
  </si>
  <si>
    <t>ELETRODUTO DE PVC RIGIDO ROSCAVEL DE 2 1/2 ", SEM LUVA</t>
  </si>
  <si>
    <t xml:space="preserve"> 00001878 </t>
  </si>
  <si>
    <t>CURVA 90 GRAUS, LONGA, DE PVC RIGIDO ROSCAVEL, DE 4", PARA ELETRODUTO</t>
  </si>
  <si>
    <t xml:space="preserve"> 00001907 </t>
  </si>
  <si>
    <t>LUVA EM PVC RIGIDO ROSCAVEL, DE 2 1/2", PARA ELETRODUTO</t>
  </si>
  <si>
    <t xml:space="preserve"> 00004570 </t>
  </si>
  <si>
    <t>CONECTOR SPLIT-BOLT, PARA TERMINAL AEREO SEM BANDEIRA, EM LATAO ESTANHADO, COM FURO VERTICAL, DN=10MM, PARA CABOS DE 16 A 70 MM2</t>
  </si>
  <si>
    <t xml:space="preserve"> 00007572 </t>
  </si>
  <si>
    <t>SUPORTE ISOLADOR REFORCADO DIAMETRO NOMINAL 5/16", COM ROSCA SOBERBA E BUCHA</t>
  </si>
  <si>
    <t xml:space="preserve"> 00012327 </t>
  </si>
  <si>
    <t>CINTA CIRCULAR EM ACO GALVANIZADO DE 210 MM DE DIAMETRO PARA INSTALACAO DE TRANSFORMADOR EM POSTE DE CONCRETO</t>
  </si>
  <si>
    <t xml:space="preserve"> 00003405 </t>
  </si>
  <si>
    <t>ISOLADOR DE PORCELANA SUSPENSO, DISCO TIPO GARFO OLHAL, DIAMETRO DE 152 MM, PARA TENSAO DE *15* KV</t>
  </si>
  <si>
    <t xml:space="preserve"> 5928 </t>
  </si>
  <si>
    <t>GUINDAUTO HIDRÁULICO, CAPACIDADE MÁXIMA DE CARGA 6200 KG, MOMENTO MÁXIMO DE CARGA 11,7 TM, ALCANCE MÁXIMO HORIZONTAL 9,70 M, INCLUSIVE CAMINHÃO TOCO PBT 16.000 KG, POTÊNCIA DE 189 CV - CHP DIURNO. AF_06/2014</t>
  </si>
  <si>
    <t xml:space="preserve"> 00007615 </t>
  </si>
  <si>
    <t>TRANSFORMADOR TRIFASICO DE DISTRIBUICAO, POTENCIA DE 300 KVA, TENSAO NOMINAL DE 15 KV, TENSAO SECUNDARIA DE 220/127V, EM OLEO ISOLANTE TIPO MINERAL</t>
  </si>
  <si>
    <t xml:space="preserve"> 00002686 </t>
  </si>
  <si>
    <t>ELETRODUTO DE PVC RIGIDO ROSCAVEL DE 3 ", SEM LUVA</t>
  </si>
  <si>
    <t xml:space="preserve"> 00034519 </t>
  </si>
  <si>
    <t>CRUZETA DE CONCRETO LEVE, COMP. 2000 MM SECAO, 90 X 90 MM</t>
  </si>
  <si>
    <t xml:space="preserve"> 00004453 </t>
  </si>
  <si>
    <t>Chave seccionadora fusível 15 kV, 100A, abertura sob carga, base tipo C – 10 kA.</t>
  </si>
  <si>
    <t xml:space="preserve"> 00004454 </t>
  </si>
  <si>
    <t>Fita de aço tipo BANDIT de 3/4 “</t>
  </si>
  <si>
    <t xml:space="preserve"> 00041204 </t>
  </si>
  <si>
    <t>POSTE DE CONCRETO ARMADO DE SECAO DUPLO T, EXTENSAO DE 11,00 M, RESISTENCIA DE 600 DAN, TIPO B</t>
  </si>
  <si>
    <t xml:space="preserve"> 00034643 </t>
  </si>
  <si>
    <t>CAIXA DE INSPECAO PARA ATERRAMENTO E PARA RAIOS, EM POLIPROPILENO, DIAMETRO = 300 MM X ALTURA = 400 MM (INCLUIDA TAMPA SEM ESCOTILHA)</t>
  </si>
  <si>
    <t xml:space="preserve"> 00004276 </t>
  </si>
  <si>
    <t>PARA-RAIOS DE DISTRIBUICAO, TENSAO NOMINAL 15 KV, CORRENTE NOMINAL DE DESCARGA 5 KA</t>
  </si>
  <si>
    <t xml:space="preserve"> 00002620 </t>
  </si>
  <si>
    <t>CURVA 90 GRAUS PARA ELETRODUTO, EM ACO GALVANIZADO ELETROLITICO, COM ROSCA, DIAMETRO DE 80 MM (3")</t>
  </si>
  <si>
    <t xml:space="preserve"> 00002642 </t>
  </si>
  <si>
    <t>LUVA PARA ELETRODUTO, EM ACO GALVANIZADO ELETROLITICO, COM ROSCA, DIAMETRO DE 80 MM (3")</t>
  </si>
  <si>
    <t xml:space="preserve"> 00021133 </t>
  </si>
  <si>
    <t>ELETRODUTO EM ACO GALVANIZADO ELETROLITICO, SEMI-PESADO, DIAMETRO 3", PAREDE DE 1,52 MM</t>
  </si>
  <si>
    <t xml:space="preserve"> 00011273 </t>
  </si>
  <si>
    <t>ALCA PREFORMADA DE DISTRIBUICAO, EM ACO GALVANIZADO, PARA CONDUTORES DE ALUMINIO AWG 1/0 (CAA 6/1 OU CA 7 FIOS)</t>
  </si>
  <si>
    <t xml:space="preserve"> 00004455 </t>
  </si>
  <si>
    <t>Conector maciço longo na bitola de 120 mm².</t>
  </si>
  <si>
    <t xml:space="preserve"> 00004456 </t>
  </si>
  <si>
    <t>Conector maciço longo na bitola de 150 mm²</t>
  </si>
  <si>
    <t xml:space="preserve"> 00000425 </t>
  </si>
  <si>
    <t>GRAMPO METALICO TIPO OLHAL PARA HASTE DE ATERRAMENTO DE 5/8", CONDUTOR DE *10* A 50 MM2</t>
  </si>
  <si>
    <t xml:space="preserve"> 00004469 </t>
  </si>
  <si>
    <t>Mão francesa plana de 619 mm.</t>
  </si>
  <si>
    <t xml:space="preserve"> 00004470 </t>
  </si>
  <si>
    <t>Mão francesa plana de 1.053 mm</t>
  </si>
  <si>
    <t xml:space="preserve"> 00039808 </t>
  </si>
  <si>
    <t>CAIXA PARA MEDIDOR MONOFASICO, EM POLICARBONATO / TERMOPLASTICO, PARA ALOJAR 1 DISJUNTOR (PADRAO DA CONCESSIONARIA LOCAL)</t>
  </si>
  <si>
    <t xml:space="preserve"> 00007583 </t>
  </si>
  <si>
    <t>BUCHA DE NYLON SEM ABA S8, COM PARAFUSO DE 4,80 X 50 MM EM ACO ZINCADO COM ROSCA SOBERBA, CABECA CHATA E FENDA PHILLIPS</t>
  </si>
  <si>
    <t xml:space="preserve"> 00004574 </t>
  </si>
  <si>
    <t>PRESILHA EM LATAO, 2 FUROS PARA CABOS COM SECAO ENTRE 16 A 70 MM2, PARA FIXACAO CORDOALHA EM SPDA E OUTROS</t>
  </si>
  <si>
    <t xml:space="preserve"> 00000863 </t>
  </si>
  <si>
    <t>CABO DE COBRE NU 35 MM2 MEIO-DURO</t>
  </si>
  <si>
    <t xml:space="preserve"> 00000865 </t>
  </si>
  <si>
    <t>CABO DE COBRE NU 95 MM2 MEIO-DURO</t>
  </si>
  <si>
    <t>95,00</t>
  </si>
  <si>
    <t xml:space="preserve"> 00003379 </t>
  </si>
  <si>
    <t>HASTE DE ATERRAMENTO EM ACO COM 3,00 M DE COMPRIMENTO E DN = 5/8", REVESTIDA COM BAIXA CAMADA DE COBRE, SEM CONECTOR</t>
  </si>
  <si>
    <t xml:space="preserve"> 87369 </t>
  </si>
  <si>
    <t>ARGAMASSA TRAÇO 1:2:8 (EM VOLUME DE CIMENTO, CAL E AREIA MÉDIA ÚMIDA) PARA EMBOÇO/MASSA ÚNICA/ASSENTAMENTO DE ALVENARIA DE VEDAÇÃO, PREPARO MANUAL. AF_08/2019</t>
  </si>
  <si>
    <t xml:space="preserve"> 00007271 </t>
  </si>
  <si>
    <t>BLOCO CERAMICO / TIJOLO VAZADO PARA ALVENARIA DE VEDACAO, 8 FUROS NA HORIZONTAL DE 9 X 19 X 19 CM (L X A X C)</t>
  </si>
  <si>
    <t xml:space="preserve"> 00034557 </t>
  </si>
  <si>
    <t>TELA DE ACO SOLDADA GALVANIZADA/ZINCADA PARA ALVENARIA, FIO D = *1,20 A 1,70* MM, MALHA 15 X 15 MM, (C X L) *50 X 7,5* CM</t>
  </si>
  <si>
    <t>9,93</t>
  </si>
  <si>
    <t xml:space="preserve"> 00000092 </t>
  </si>
  <si>
    <t>17.755,98</t>
  </si>
  <si>
    <t>58,00</t>
  </si>
  <si>
    <t xml:space="preserve"> 97255 </t>
  </si>
  <si>
    <t>EMENDA PARA ELETROCALHA, LISA OU PERFURADA EM AÇO GALVANIZADO, LARGURA 150MM E ALTURA 50MM - FORNECIMENTO E INSTALAÇÃO. AF_04/2023</t>
  </si>
  <si>
    <t xml:space="preserve"> 00003238 </t>
  </si>
  <si>
    <t>ELETROCALHA PERFURADA TIPO U CHAPA 18 150X50</t>
  </si>
  <si>
    <t xml:space="preserve"> 00004490 </t>
  </si>
  <si>
    <t>Eletrocalha perfurada tipo "U" de 300x50mm, com tampa, ref.131-0300/050-Z, fab. Mopa ou equivalente</t>
  </si>
  <si>
    <t xml:space="preserve"> 00004525 </t>
  </si>
  <si>
    <t>CURVA HORIZONTAL PARA ELETROCALHA 90º 150X50MM</t>
  </si>
  <si>
    <t xml:space="preserve"> 4262 </t>
  </si>
  <si>
    <t>curva de inversão tipo "U" de 300x50mm, com tampa, ref.121-06-300/050-Z, fab. Mopa ou equivalente</t>
  </si>
  <si>
    <t xml:space="preserve"> 0000003400 </t>
  </si>
  <si>
    <t>EMENDA INTERNA, TIPO U, BASE LISA, PARA ELETROCALHA, EM CHAPA DE ACO GALVANIZADO ESPESSURA #22, 100 X 50 MM (L X A)</t>
  </si>
  <si>
    <t xml:space="preserve"> 4426 </t>
  </si>
  <si>
    <t>Flange para eletrocalha de 100x50mm, fab. Mopa ou equivalente</t>
  </si>
  <si>
    <t xml:space="preserve"> 4425 </t>
  </si>
  <si>
    <t>Flange para eletrocalha de 300x50mm,  fab. Mopa ou equivalente</t>
  </si>
  <si>
    <t xml:space="preserve"> 4261 </t>
  </si>
  <si>
    <t>Saída horizontal para eletroduto de 3", ref. 139-09-3-Z, fab. Mopa ou equivalente</t>
  </si>
  <si>
    <t>129,00</t>
  </si>
  <si>
    <t>216,00</t>
  </si>
  <si>
    <t xml:space="preserve"> 00004534 </t>
  </si>
  <si>
    <t>CANTONEIRA ALTA ZZ 38X38MM</t>
  </si>
  <si>
    <t xml:space="preserve"> 00039128 </t>
  </si>
  <si>
    <t>ABRACADEIRA EM ACO PARA AMARRACAO DE ELETRODUTOS, TIPO D, COM 3/4" E CUNHA DE FIXACAO</t>
  </si>
  <si>
    <t xml:space="preserve"> 00004533 </t>
  </si>
  <si>
    <t>ARRUELA LISA ZINCADA 1/4"</t>
  </si>
  <si>
    <t>124,00</t>
  </si>
  <si>
    <t xml:space="preserve"> 00039129 </t>
  </si>
  <si>
    <t>ABRACADEIRA EM ACO PARA AMARRACAO DE ELETRODUTOS, TIPO D, COM 1" E CUNHA DE FIXACAO</t>
  </si>
  <si>
    <t xml:space="preserve"> 00011962 </t>
  </si>
  <si>
    <t>PARAFUSO ZINCADO, SEXTAVADO, COM ROSCA INTEIRA, DIAMETRO 1/4", COMPRIMENTO 1/2"</t>
  </si>
  <si>
    <t>26,00</t>
  </si>
  <si>
    <t xml:space="preserve"> 00039141 </t>
  </si>
  <si>
    <t>ABRACADEIRA EM ACO PARA AMARRACAO DE ELETRODUTOS, TIPO U SIMPLES, COM 1 1/2"</t>
  </si>
  <si>
    <t xml:space="preserve"> 00000398 </t>
  </si>
  <si>
    <t>ABRACADEIRA EM ACO PARA AMARRACAO DE ELETRODUTOS, TIPO D, COM 3" E PARAFUSO DE FIXACAO</t>
  </si>
  <si>
    <t>243,00</t>
  </si>
  <si>
    <t xml:space="preserve"> 00012062 </t>
  </si>
  <si>
    <t>ELETRODUTO FLEXIVEL, EM FITA DE ACO GALVANIZADO, SEM REVESTIMENTO, DIAMETRO NOMINAL 3"</t>
  </si>
  <si>
    <t xml:space="preserve"> 00044087 </t>
  </si>
  <si>
    <t>LUVA DE EMENDA PARA ELETRODUTO, EM ALUMINIO SEM ROSCA, DIMENSAO DE 20 MM (3/4")</t>
  </si>
  <si>
    <t>81,00</t>
  </si>
  <si>
    <t xml:space="preserve"> 00001872 </t>
  </si>
  <si>
    <t>CAIXA DE PASSAGEM, EM PVC, DE 4" X 2", PARA ELETRODUTO FLEXIVEL CORRUGADO</t>
  </si>
  <si>
    <t xml:space="preserve"> 00039772 </t>
  </si>
  <si>
    <t>CAIXA DE PASSAGEM METALICA DE SOBREPOR COM TAMPA PARAFUSADA, DIMENSOES 30 X 30 X 10 CM</t>
  </si>
  <si>
    <t>46,00</t>
  </si>
  <si>
    <t xml:space="preserve"> 00002582 </t>
  </si>
  <si>
    <t>CONDULETE DE ALUMINIO TIPO X, PARA ELETRODUTO ROSCAVEL DE 1 1/2", COM TAMPA CEGA</t>
  </si>
  <si>
    <t xml:space="preserve"> 00002442 </t>
  </si>
  <si>
    <t>ELETRODUTO/DUTO PEAD FLEXIVEL PAREDE SIMPLES, CORRUGACAO HELICOIDAL, COR PRETA, SEM ROSCA, DE 3", CRC 680 N, PARA CABEAMENTO SUBTERRANEO (NBR 15715)</t>
  </si>
  <si>
    <t xml:space="preserve"> 00011917 </t>
  </si>
  <si>
    <t>CABO TELEFONICO CTP - APL - 50, 20 PARES, USO EXTERNO</t>
  </si>
  <si>
    <t xml:space="preserve"> 00011253 </t>
  </si>
  <si>
    <t>CAIXA DE PASSAGEM/ LUZ / TELEFONIA, DE EMBUTIR, EM CHAPA DE ACO GALVANIZADO, DIMENSOES 60 X 60 X *12* CM (PADRAO CONCESSIONARIA LOCAL)</t>
  </si>
  <si>
    <t xml:space="preserve"> 00011920 </t>
  </si>
  <si>
    <t>CABO TELEFONICO CI 50, 20 PARES, USO INTERNO</t>
  </si>
  <si>
    <t xml:space="preserve"> 00043832 </t>
  </si>
  <si>
    <t>CABO ELETRONICO CATEGORIA 6A U/UTP 23AWG X 4P</t>
  </si>
  <si>
    <t>4.793,00</t>
  </si>
  <si>
    <t xml:space="preserve"> 00039603 </t>
  </si>
  <si>
    <t>CONECTOR MACHO RJ 45, CATEGORIA 6 (CAT 6) PARA CABOS</t>
  </si>
  <si>
    <t xml:space="preserve"> 00038083 </t>
  </si>
  <si>
    <t>TOMADA RJ45, 8 FIOS, CAT 5E, CONJUNTO MONTADO PARA EMBUTIR 4" X 2" (PLACA + SUPORTE + MODULO)</t>
  </si>
  <si>
    <t xml:space="preserve"> 00043836 </t>
  </si>
  <si>
    <t>RACK DE PISO PARA SERVIDOR, FECHADO, 44U, COM PORTA, 44U X *570* MM</t>
  </si>
  <si>
    <t xml:space="preserve"> 4278 </t>
  </si>
  <si>
    <t>bandeja fixa para rack 19" x 500mm.</t>
  </si>
  <si>
    <t xml:space="preserve"> 4281 </t>
  </si>
  <si>
    <t>tampa cega para rack 19"</t>
  </si>
  <si>
    <t xml:space="preserve"> 00039596 </t>
  </si>
  <si>
    <t>PATCH PANEL, 24 PORTAS, CATEGORIA 6, COM RACKS DE 19" DE LARGURA E 1 U DE ALTURA</t>
  </si>
  <si>
    <t xml:space="preserve"> 4283 </t>
  </si>
  <si>
    <t>guia de cabos fechado para rack 19", ref. 35150033 fabr. Furukawa ou equivalente.</t>
  </si>
  <si>
    <t xml:space="preserve"> 00039594 </t>
  </si>
  <si>
    <t>PATCH PANEL, 24 PORTAS, CATEGORIA 5E, COM RACKS DE 19" DE LARGURA E 1 U DE ALTURA</t>
  </si>
  <si>
    <t>76,00</t>
  </si>
  <si>
    <t xml:space="preserve"> 4286 </t>
  </si>
  <si>
    <t>adapter Cable em cabo UTP 4 pares, terminações em conectores RJ-45 macho, 2,5 m de comprimento, padrão de configuração T568A, ref. 35100042, fabr. Furukawa ou equivalente.</t>
  </si>
  <si>
    <t>42,00</t>
  </si>
  <si>
    <t xml:space="preserve"> 4288 </t>
  </si>
  <si>
    <t>DIO para rack 19", 12 portas,  fabr. Furukawa ou equivalente.</t>
  </si>
  <si>
    <t xml:space="preserve"> 4289 </t>
  </si>
  <si>
    <t>kit bandeja de emenda para 12 fibras, referência 35260102, Furukawa ou equivalente técnico.</t>
  </si>
  <si>
    <t xml:space="preserve"> 4290 </t>
  </si>
  <si>
    <t>cordão duplex, de cabo óptico, monomodo, com 02 fibras 8 a 10 microns de 2,5 metros de comprimento com 01 conector duplo tipo LC/UPC em cada extremidade, Fabricação Furukawa ou equivalente técnico.</t>
  </si>
  <si>
    <t xml:space="preserve"> 4292 </t>
  </si>
  <si>
    <t>cabo de fibra óptica (F.O.), monomodo, capacidade de 6 fibras, uso interno/externo, alta flexibilidade, capa externa em termoplástico retardante a chama e baixa emissão de fumaça, LSZH, raio mínimo de curvatura de instalação de 30 mm, temperatura de operação de -20 a +65  ºC, atenuação mín./máx. De 1300/1550 db/Km, fabricação Furukawa ou equivalente técnico.</t>
  </si>
  <si>
    <t>60,00</t>
  </si>
  <si>
    <t xml:space="preserve"> 4295 </t>
  </si>
  <si>
    <t>switch 24 portas, 10/100/1000Mbps, gerenciável, protocolo de roteamento dinâmico (RIP/OSPF), que permita alto desempenho de rede com conexões uplink de até 10 Gbps, empilhamento de até 8 switches, fonte de alimentação redundante, bivolt 110/220V, fabr. Intelbrás ou equivalente técnico</t>
  </si>
  <si>
    <t xml:space="preserve"> 4296 </t>
  </si>
  <si>
    <t>switch 24 portas,com tecnologia POE (Power Over Ethernet), 10/100/1000Mbps, gerenciável, protocolo de roteamento dinâmico (RIP/OSPF), que permita alto desempenho de rede com conexões uplink de até 10 Gbps, empilhamento de até 8 switches, fonte de alimentação redundante, bivolt 110/220V, fabr. Intelbrás ou equivalente técnico.</t>
  </si>
  <si>
    <t xml:space="preserve"> 00003221 </t>
  </si>
  <si>
    <t xml:space="preserve"> 00043835 </t>
  </si>
  <si>
    <t>CABO COAXIAL RG59 95% DE MALHA</t>
  </si>
  <si>
    <t>204,00</t>
  </si>
  <si>
    <t xml:space="preserve"> 00004548 </t>
  </si>
  <si>
    <t>bloco M10 A - 10P c/ 5 módulos protetores - MPEI RS, bastidor para fixação, Bargoa ou equivalente técnico.</t>
  </si>
  <si>
    <t xml:space="preserve"> 00004549 </t>
  </si>
  <si>
    <t>Bloco M10 B - 10P, com selante, bastidor para fixação, Bargoa ou equivalente técnico.</t>
  </si>
  <si>
    <t xml:space="preserve"> 00004550 </t>
  </si>
  <si>
    <t>conector BNC para cabo RG59</t>
  </si>
  <si>
    <t xml:space="preserve"> 00004556 </t>
  </si>
  <si>
    <t>"T" horizontal 90º tipo "U" de 300x50mm, com tampa, ref.121-07-400/050-Z, fab. Mopa ou equivalente, inclusive talas, parafusos cabeça lentilha auto-travante, porcas sextavadas, arruelas lisas e demais materiais necessários para emenda.</t>
  </si>
  <si>
    <t xml:space="preserve"> 00010889 </t>
  </si>
  <si>
    <t>EXTINTOR DE INCENDIO PORTATIL COM CARGA DE GAS CARBONICO CO2 DE 6 KG, CLASSE BC</t>
  </si>
  <si>
    <t xml:space="preserve"> 4185 </t>
  </si>
  <si>
    <t xml:space="preserve"> 00010892 </t>
  </si>
  <si>
    <t>EXTINTOR DE INCENDIO PORTATIL COM CARGA DE PO QUIMICO SECO (PQS) DE 6 KG, CLASSE BC</t>
  </si>
  <si>
    <t xml:space="preserve"> 00010886 </t>
  </si>
  <si>
    <t>EXTINTOR DE INCENDIO PORTATIL COM CARGA DE AGUA PRESSURIZADA DE 10 L, CLASSE A</t>
  </si>
  <si>
    <t xml:space="preserve"> 00038774 </t>
  </si>
  <si>
    <t>LUMINARIA DE EMERGENCIA 30 LEDS, POTENCIA 2 W, BATERIA DE LITIO, AUTONOMIA DE 6 HORAS</t>
  </si>
  <si>
    <t xml:space="preserve"> 00037556 </t>
  </si>
  <si>
    <t>PLACA DE SINALIZACAO DE SEGURANCA CONTRA INCENDIO, FOTOLUMINESCENTE, QUADRADA, *20 X 20* CM, EM PVC *2* MM ANTI-CHAMAS (SIMBOLOS, CORES E PICTOGRAMAS CONFORME NBR 16820)</t>
  </si>
  <si>
    <t xml:space="preserve"> 3630 </t>
  </si>
  <si>
    <t>PO EXOTERMICO IGNICAO, INCLUI PALITO - NUMERO 150</t>
  </si>
  <si>
    <t xml:space="preserve"> 00004172 </t>
  </si>
  <si>
    <t>CAIXA DE EQUIPOTENCIALIZAÇÃO 210x210x90mm - 9 TERMINAIS</t>
  </si>
  <si>
    <t xml:space="preserve"> 00001564 </t>
  </si>
  <si>
    <t>GRAMPO PARALELO METALICO PARA CABO DE 6 A 50 MM2, COM 2 PARAFUSOS</t>
  </si>
  <si>
    <t xml:space="preserve"> 00003378 </t>
  </si>
  <si>
    <t>HASTE DE ATERRAMENTO EM ACO COM 3,00 M DE COMPRIMENTO E DN = 3/4", REVESTIDA COM BAIXA CAMADA DE COBRE, SEM CONECTOR</t>
  </si>
  <si>
    <t xml:space="preserve"> 00000867 </t>
  </si>
  <si>
    <t>CABO DE COBRE NU 50 MM2 MEIO-DURO</t>
  </si>
  <si>
    <t>271,00</t>
  </si>
  <si>
    <t xml:space="preserve"> 00004443 </t>
  </si>
  <si>
    <t>CONECTOR ATERRINSERT TEL 656 OU EQUIVALENTE TÉCNICO PARA MEDIÇÃO DO ATERRAMENTO</t>
  </si>
  <si>
    <t xml:space="preserve"> 00001562 </t>
  </si>
  <si>
    <t>CONECTOR METALICO TIPO PARAFUSO FENDIDO (SPLIT BOLT), COM SEPARADOR DE CABOS BIMETALICOS, PARA CABOS ATE 50 MM2</t>
  </si>
  <si>
    <t xml:space="preserve"> 00004519 </t>
  </si>
  <si>
    <t xml:space="preserve"> 00004520 </t>
  </si>
  <si>
    <t>241,90</t>
  </si>
  <si>
    <t xml:space="preserve"> 00001576 </t>
  </si>
  <si>
    <t>TERMINAL A COMPRESSAO EM COBRE ESTANHADO PARA CABO 25 MM2, 1 FURO E 1 COMPRESSAO, PARA PARAFUSO DE FIXACAO M8</t>
  </si>
  <si>
    <t xml:space="preserve"> 00004521 </t>
  </si>
  <si>
    <t>133,80</t>
  </si>
  <si>
    <t xml:space="preserve"> 100308 </t>
  </si>
  <si>
    <t>MECÂNICO DE REFRIGERAÇÃO COM ENCARGOS COMPLEMENTARES</t>
  </si>
  <si>
    <t xml:space="preserve"> 00013246 </t>
  </si>
  <si>
    <t>PARAFUSO DE ACO ZINCADO, SEXTAVADO, COM ROSCA INTEIRA, DIAMETRO 5/16", COMPRIMENTO 3/4", COM PORCA E ARRUELA LISA LEVE</t>
  </si>
  <si>
    <t xml:space="preserve"> 00037591 </t>
  </si>
  <si>
    <t>SUPORTE MAO-FRANCESA EM ACO, ABAS IGUAIS 40 CM, CAPACIDADE MINIMA 70 KG, BRANCO</t>
  </si>
  <si>
    <t xml:space="preserve"> 00043184 </t>
  </si>
  <si>
    <t>AR CONDICIONADO SPLIT INVERTER, HI-WALL (PAREDE), 24000 BTU/H, CICLO FRIO, 60HZ, CLASSIFICACAO A (SELO PROCEL), GAS HFC, CONTROLE S/FIO</t>
  </si>
  <si>
    <t>Equipamento para Aquisição Permanente</t>
  </si>
  <si>
    <t xml:space="preserve"> 00043199 </t>
  </si>
  <si>
    <t>AR CONDICIONADO SPLIT ON/OFF, CASSETE (TETO), FRIO 4 VIAS 48000 BTUS/H, CLASSIFICACAO ENERGETICA C - SELO PROCEL, GAS HFC, CONTROLE S/ FIO</t>
  </si>
  <si>
    <t xml:space="preserve"> 00043198 </t>
  </si>
  <si>
    <t>AR CONDICIONADO SPLIT ON/OFF, CASSETE (TETO), FRIO 4 VIAS 36000 BTUS/H, CLASSIFICACAO ENERGETICA C - SELO PROCEL, GAS HFC, CONTROLE S/ FIO</t>
  </si>
  <si>
    <t xml:space="preserve"> 00042422 </t>
  </si>
  <si>
    <t>AR CONDICIONADO SPLIT INVERTER, HI-WALL (PAREDE), 18000 BTU/H, CICLO FRIO, 60HZ, CLASSIFICACAO A (SELO PROCEL), GAS HFC, CONTROLE S/FIO</t>
  </si>
  <si>
    <t xml:space="preserve"> 00039561 </t>
  </si>
  <si>
    <t>AR CONDICIONADO SPLIT ON/OFF, CASSETE (TETO), 60000 BTUS/H, CICLO QUENTE/FRIO, 60 HZ, CLASSIFICACAO ENERGETICA A - SELO PROCEL, GAS HFC, CONTROLE S/ FIO</t>
  </si>
  <si>
    <t xml:space="preserve"> 00042425 </t>
  </si>
  <si>
    <t>AR CONDICIONADO SPLIT INVERTER, HI-WALL (PAREDE), 12000 BTU/H, CICLO FRIO, 60HZ, CLASSIFICACAO A (SELO PROCEL), GAS HFC, CONTROLE S/FIO</t>
  </si>
  <si>
    <t xml:space="preserve"> 100307 </t>
  </si>
  <si>
    <t>MONTADOR DE ELETROELETRÔNICOS COM ENCARGOS COMPLEMENTARES</t>
  </si>
  <si>
    <t xml:space="preserve"> 3614 </t>
  </si>
  <si>
    <t xml:space="preserve"> 00000089 </t>
  </si>
  <si>
    <t>EQUIPAMENTO EXAUSTOR DE AR, VAZÃO 1040m³/h. PED.: 32mmCA, POTÊNCIA 77W.  REF.: MOD.:MAXX 200, FAB.:SICFLUX OU EQUIVALENTE TÉCNICO.</t>
  </si>
  <si>
    <t xml:space="preserve"> 97331 </t>
  </si>
  <si>
    <t>TUBO EM COBRE FLEXÍVEL, DN 1/4", COM ISOLAMENTO, INSTALADO EM RAMAL DE ALIMENTAÇÃO DE AR CONDICIONADO COM CONDENSADORA CENTRAL - FORNECIMENTO E INSTALAÇÃO. AF_12/2015</t>
  </si>
  <si>
    <t>Instalações de ar condicionado em cobre</t>
  </si>
  <si>
    <t xml:space="preserve"> 91166 </t>
  </si>
  <si>
    <t>FIXAÇÃO DE TUBOS HORIZONTAIS DE PEX OU MULTICAMADAS, DIÂMETROS IGUAIS OU INFERIORES A 40 MM, COM ABRAÇADEIRA PLÁSTICA FIXADA EM LAJE. AF_09/2023_PE</t>
  </si>
  <si>
    <t xml:space="preserve"> 97332 </t>
  </si>
  <si>
    <t>TUBO EM COBRE FLEXÍVEL, DN 3/8", COM ISOLAMENTO, INSTALADO EM RAMAL DE ALIMENTAÇÃO DE AR CONDICIONADO COM CONDENSADORA CENTRAL - FORNECIMENTO E INSTALAÇÃO. AF_12/2015</t>
  </si>
  <si>
    <t>408,00</t>
  </si>
  <si>
    <t xml:space="preserve"> 97333 </t>
  </si>
  <si>
    <t>TUBO EM COBRE FLEXÍVEL, DN 1/2", COM ISOLAMENTO, INSTALADO EM RAMAL DE ALIMENTAÇÃO DE AR CONDICIONADO COM CONDENSADORA CENTRAL - FORNECIMENTO E INSTALAÇÃO. AF_12/2015</t>
  </si>
  <si>
    <t xml:space="preserve"> 00039742 </t>
  </si>
  <si>
    <t>TUBO DE BORRACHA ELASTOMERICA FLEXIVEL, PRETA, PARA ISOLAMENTO TERMICO DE TUBULACAO, DN 7/8" (22 MM), E= 32 MM, COEFICIENTE DE CONDUTIVIDADE TERMICA 0,036W/MK, VAPOR DE AGUA MAIOR OU IGUAL A 10.000</t>
  </si>
  <si>
    <t xml:space="preserve"> 4198 </t>
  </si>
  <si>
    <t>TUBO EM COBRE FLEXÍVEL, DN 22,13MM (7/8"),</t>
  </si>
  <si>
    <t>397,00</t>
  </si>
  <si>
    <t xml:space="preserve"> 00039666 </t>
  </si>
  <si>
    <t>TUBO DE COBRE FLEXIVEL, D = 3/4 ", E = 0,79 MM, PARA AR-CONDICIONADO/ INSTALACOES GAS RESIDENCIAIS E COMERCIAIS</t>
  </si>
  <si>
    <t xml:space="preserve"> 00039740 </t>
  </si>
  <si>
    <t>TUBO DE BORRACHA ELASTOMERICA FLEXIVEL, PRETA, PARA ISOLAMENTO TERMICO DE TUBULACAO, DN 3/4" (18 MM), E= 32 MM, COEFICIENTE DE CONDUTIVIDADE TERMICA 0,036W/MK, VAPOR DE AGUA MAIOR OU IGUAL A 10.000</t>
  </si>
  <si>
    <t xml:space="preserve"> 00004551 </t>
  </si>
  <si>
    <t>AMORTECEDOR DE VIBRAÇÃO (CALÇO) EM BORRACHA/NEOPRENE MEDINDO 100X100X50</t>
  </si>
  <si>
    <t>84,00</t>
  </si>
  <si>
    <t xml:space="preserve"> 00004552 </t>
  </si>
  <si>
    <t>AMORTECEDOR DE VIBRAÇÃO (CALÇO) EM BORRACHA/NEOPRENE MEDINDO 50X50X15  - ATUALIZADO EM 08/05/2025</t>
  </si>
  <si>
    <t xml:space="preserve"> 00005010 </t>
  </si>
  <si>
    <t>FABRICAÇÃO DE DUTO RETANGULAR PARA AR CONDICIONADO (TRECHO RETO) EM CHAPA GALVANIZADA BITOLA 24</t>
  </si>
  <si>
    <t xml:space="preserve"> 96559 </t>
  </si>
  <si>
    <t>SUPORTE PARA DUTO EM CHAPA GALVANIZADA BITOLA 26, EM PERFILADO COM COMPRIMENTO DE 35 CM FIXADO EM LAJE, POR METRO DE DUTO FIXADO. AF_09/2023</t>
  </si>
  <si>
    <t xml:space="preserve"> 00004566 </t>
  </si>
  <si>
    <t>SILICONE NEUTRO ALTA TEMPERATURA 280G</t>
  </si>
  <si>
    <t xml:space="preserve"> 00004564 </t>
  </si>
  <si>
    <t>PARAFUSO, EM ACO ZINCADO, CABECA LENTILHA AUTO TRAVANTE DIAMETRO 5/16" X 1" COM PORCA</t>
  </si>
  <si>
    <t xml:space="preserve"> 00004565 </t>
  </si>
  <si>
    <t>FITA DE VEDACAO ADESIVA, EM ESPUMA POLIETILENO, PRETA, L = 10 MM, E = 4 MM</t>
  </si>
  <si>
    <t>65,00</t>
  </si>
  <si>
    <t xml:space="preserve"> 88279 </t>
  </si>
  <si>
    <t>MONTADOR ELETROMECÃNICO COM ENCARGOS COMPLEMENTARES</t>
  </si>
  <si>
    <t xml:space="preserve"> 96560 </t>
  </si>
  <si>
    <t>SUPORTE PARA DUTO EM CHAPA GALVANIZADA BITOLA 24, EM PERFILADO COM COMPRIMENTO DE 55 CM FIXADO EM LAJE, POR METRO DE DUTO FIXADO. AF_09/2023</t>
  </si>
  <si>
    <t>174,00</t>
  </si>
  <si>
    <t xml:space="preserve"> 00004553 </t>
  </si>
  <si>
    <t>GRELHA DE ALETAS FIXAS COM FUROS NAS ABAS, ANODIZADO 325 x 225 MM</t>
  </si>
  <si>
    <t xml:space="preserve"> 4201 </t>
  </si>
  <si>
    <t>GRELHA DE ALETAS FIXAS COM FUROS NAS ABAS, ANODIZADO 225 x 225 MM</t>
  </si>
  <si>
    <t xml:space="preserve"> 4202 </t>
  </si>
  <si>
    <t>GRELHA DE ALETAS FIXAS COM FUROS NAS ABAS, ANODIZADO 225 x 125 MM</t>
  </si>
  <si>
    <t xml:space="preserve"> 00004557 </t>
  </si>
  <si>
    <t>VENEZIANA COM TELA 385MM X 330MM</t>
  </si>
  <si>
    <t xml:space="preserve"> 00004558 </t>
  </si>
  <si>
    <t>Grelha Indevassável com Dupla Moldura AGS-T 325x225 - Trox</t>
  </si>
  <si>
    <t xml:space="preserve"> 88241 </t>
  </si>
  <si>
    <t>AJUDANTE DE OPERAÇÃO EM GERAL COM ENCARGOS COMPLEMENTARES</t>
  </si>
  <si>
    <t xml:space="preserve"> 4208 </t>
  </si>
  <si>
    <t>CAIXA DE VENTILAÇÃO COM VENTILADOR TIPO ROTOR SIROCCO SEM FILTRO CLASSE G4, VAZÃO DE AR 1445 M3/H, PRESSÃO ESTÁTICA 51,0 MMCA</t>
  </si>
  <si>
    <t xml:space="preserve"> 4209 </t>
  </si>
  <si>
    <t>CAIXA DE VENTILAÇÃO COM VENTILADOR TIPO ROTOR SIROCCO E FILTRO CLASSE G4, VAZÃO DE AR 944 M3/H, PRESSÃO ESTÁTICA 63,0 MMCA</t>
  </si>
  <si>
    <t xml:space="preserve"> 00004559 </t>
  </si>
  <si>
    <t>CAIXA DE VENTILAÇÃO COM VENTILADOR TIPO ROTOR SIROCCO E FILTRO CLASSE G4, VAZÃO DE AR 304 M3/H, PRESSÃO ESTÁTICA 37,0 MMCA</t>
  </si>
  <si>
    <t xml:space="preserve"> 00004522 </t>
  </si>
  <si>
    <t>CAIXA DE VENTILAÇÃO COM VENTILADOR TIPO ROTOR SIROCCO E FILTRO CLASSE G4, VAZÃO DE AR 3092 M3/H, PRESSÃO ESTÁTICA 55,0 MMCA, INCLUSIVE SUPORTES, APOIOS E FIXAÇÕES.</t>
  </si>
  <si>
    <t xml:space="preserve"> 00004560 </t>
  </si>
  <si>
    <t>CAIXA DE VENTILAÇÃO COM VENTILADOR TIPO ROTOR SIROCCO SEM FILTRO CLASSE G4, VAZÃO DE AR 580 M3/H, PRESSÃO ESTÁTICA 40,0 MMCA</t>
  </si>
  <si>
    <t xml:space="preserve"> 00004561 </t>
  </si>
  <si>
    <t>GAS REFRIGERANTE R 410</t>
  </si>
  <si>
    <t>50,00</t>
  </si>
  <si>
    <t xml:space="preserve"> 00004562 </t>
  </si>
  <si>
    <t>321,00</t>
  </si>
  <si>
    <t xml:space="preserve"> 00001021 </t>
  </si>
  <si>
    <t>CABO DE COBRE, FLEXIVEL, CLASSE 4 OU 5, ISOLACAO EM PVC/A, ANTICHAMA BWF-B, COBERTURA PVC-ST1, ANTICHAMA BWF-B, 1 CONDUTOR, 0,6/1 KV, SECAO NOMINAL 4 MM2</t>
  </si>
  <si>
    <t>1.980,00</t>
  </si>
  <si>
    <t xml:space="preserve"> 101409 </t>
  </si>
  <si>
    <t>INSTALADOR DE TUBULAÇÕES COM ENCARGOS COMPLEMENTARES</t>
  </si>
  <si>
    <t xml:space="preserve"> 00004501 </t>
  </si>
  <si>
    <t xml:space="preserve"> 4342 </t>
  </si>
  <si>
    <t>Grelha de insuflamento metálica. Modelo referência: Trox VAT-DG 1225X225mm</t>
  </si>
  <si>
    <t xml:space="preserve"> 00004503 </t>
  </si>
  <si>
    <t xml:space="preserve"> 00004504 </t>
  </si>
  <si>
    <t xml:space="preserve"> 00004506 </t>
  </si>
  <si>
    <t xml:space="preserve"> 00004507 </t>
  </si>
  <si>
    <t>Damper Corta Fogo de acionamento eletromecânico, resistência ao fogo de no mínimo 1h. Dimensão 400x400mm</t>
  </si>
  <si>
    <t xml:space="preserve"> 00004563 </t>
  </si>
  <si>
    <t>DUTO PARA EXAUSTÃO EM CHAPA DE AÇO PRETA</t>
  </si>
  <si>
    <t>205,00</t>
  </si>
  <si>
    <t xml:space="preserve"> 88277 </t>
  </si>
  <si>
    <t>MONTADOR (TUBO AÇO/EQUIPAMENTOS) COM ENCARGOS COMPLEMENTARES</t>
  </si>
  <si>
    <t xml:space="preserve"> 00003235 </t>
  </si>
  <si>
    <t>MANTA FIBRA CERAMICA PARA DUTOS 50mm</t>
  </si>
  <si>
    <t xml:space="preserve"> 00004524 </t>
  </si>
  <si>
    <t>VENEZIANA EM ALUMINIO ANODIZADO, C/ TELA, REFERENCIA AWG, TROX OU EQUIVALENTE TÉCNICO, 785 x 330 MM</t>
  </si>
  <si>
    <t>77,34</t>
  </si>
  <si>
    <t xml:space="preserve"> 102476 </t>
  </si>
  <si>
    <t>CONCRETO FCK = 25MPA, TRAÇO 1:2,2:2,5 (EM MASSA SECA DE CIMENTO/ AREIA MÉDIA/ SEIXO ROLADO) - PREPARO MECÂNICO COM BETONEIRA 400 L. AF_05/2021</t>
  </si>
  <si>
    <t xml:space="preserve"> 104658 </t>
  </si>
  <si>
    <t>PISO PODOTÁTIL DE ALERTA OU DIRECIONAL, DE CONCRETO, ASSENTADO SOBRE ARGAMASSA. AF_03/2024</t>
  </si>
  <si>
    <t>Acessibilidade</t>
  </si>
  <si>
    <t xml:space="preserve"> 97097 </t>
  </si>
  <si>
    <t>ACABAMENTO POLIDO PARA PISO DE CONCRETO ARMADO OU LAJE SOBRE SOLO DE ALTA RESISTÊNCIA. AF_09/2021</t>
  </si>
  <si>
    <t xml:space="preserve"> 94319 </t>
  </si>
  <si>
    <t>ATERRO MANUAL DE VALAS COM SOLO ARGILO-ARENOSO. AF_08/2023</t>
  </si>
  <si>
    <t xml:space="preserve"> 103670 </t>
  </si>
  <si>
    <t>LANÇAMENTO COM USO DE BALDES, ADENSAMENTO E ACABAMENTO DE CONCRETO EM ESTRUTURAS. AF_02/2022</t>
  </si>
  <si>
    <t xml:space="preserve"> 102491 </t>
  </si>
  <si>
    <t>PINTURA DE PISO COM TINTA ACRÍLICA, APLICAÇÃO MANUAL, 2 DEMÃOS, INCLUSO FUNDO PREPARADOR. AF_05/2021</t>
  </si>
  <si>
    <t xml:space="preserve"> 93358 </t>
  </si>
  <si>
    <t>ESCAVAÇÃO MANUAL DE VALA. AF_09/2024</t>
  </si>
  <si>
    <t xml:space="preserve"> 00007156 </t>
  </si>
  <si>
    <t>TELA DE ACO SOLDADA NERVURADA, CA-60, Q-196, (3,11 KG/M2), DIAMETRO DO FIO = 5,0 MM, LARGURA = 2,45 M, ESPACAMENTO DA MALHA = 10 X 10 CM</t>
  </si>
  <si>
    <t>120,00</t>
  </si>
  <si>
    <t xml:space="preserve"> 00004796 </t>
  </si>
  <si>
    <t>PISO DE BORRACHA FRISADO OU PASTILHADO, PRETO, EM PLACAS 50 X 50 CM, E = 7 MM, PARA ARGAMASSA</t>
  </si>
  <si>
    <t xml:space="preserve"> 00044396 </t>
  </si>
  <si>
    <t>COLA BRANCA BASE PVA</t>
  </si>
  <si>
    <t>473,20</t>
  </si>
  <si>
    <t xml:space="preserve"> 88441 </t>
  </si>
  <si>
    <t>JARDINEIRO COM ENCARGOS COMPLEMENTARES</t>
  </si>
  <si>
    <t xml:space="preserve"> 00003324 </t>
  </si>
  <si>
    <t>GRAMA BATATAIS EM PLACAS, SEM PLANTIO</t>
  </si>
  <si>
    <t>173,23</t>
  </si>
  <si>
    <t xml:space="preserve"> 00041681 </t>
  </si>
  <si>
    <t>MEIO-FIO OU GUIA DE CONCRETO PRE-MOLDADO, COMP 80 CM, *25 X 08/08* CM (H X L1/L2)</t>
  </si>
  <si>
    <t>MUDA DE ARBUSTO FOLHAGEM, SANSAO-DO-CAMPO OU EQUIVALENTE DA REGIAO, H= *50 A 70* CM</t>
  </si>
  <si>
    <t xml:space="preserve"> 00037595 </t>
  </si>
  <si>
    <t>ARGAMASSA COLANTE TIPO AC III</t>
  </si>
  <si>
    <t xml:space="preserve"> 00038186 </t>
  </si>
  <si>
    <t>PISO TATIL DE ALERTA OU DIRECIONAL, DE BORRACHA, COLORIDO, 25 X 25 CM, E = 12 MM, PARA ARGAMASSA</t>
  </si>
  <si>
    <t>22,98</t>
  </si>
  <si>
    <t xml:space="preserve"> 88260 </t>
  </si>
  <si>
    <t>CALCETEIRO COM ENCARGOS COMPLEMENTARES</t>
  </si>
  <si>
    <t xml:space="preserve"> 91283 </t>
  </si>
  <si>
    <t>CORTADORA DE PISO COM MOTOR 4 TEMPOS A GASOLINA, POTÊNCIA DE 13 HP, COM DISCO DE CORTE DIAMANTADO SEGMENTADO PARA CONCRETO, DIÂMETRO DE 350 MM, FURO DE 1" (14 X 1") - CHP DIURNO. AF_08/2015</t>
  </si>
  <si>
    <t xml:space="preserve"> 91278 </t>
  </si>
  <si>
    <t>PLACA VIBRATÓRIA REVERSÍVEL COM MOTOR 4 TEMPOS A GASOLINA, FORÇA CENTRÍFUGA DE 25 KN (2500 KGF), POTÊNCIA 5,5 CV - CHI DIURNO. AF_08/2015</t>
  </si>
  <si>
    <t xml:space="preserve"> 91285 </t>
  </si>
  <si>
    <t>CORTADORA DE PISO COM MOTOR 4 TEMPOS A GASOLINA, POTÊNCIA DE 13 HP, COM DISCO DE CORTE DIAMANTADO SEGMENTADO PARA CONCRETO, DIÂMETRO DE 350 MM, FURO DE 1" (14 X 1") - CHI DIURNO. AF_08/2015</t>
  </si>
  <si>
    <t xml:space="preserve"> 00004741 </t>
  </si>
  <si>
    <t>PO DE PEDRA (POSTO PEDREIRA/FORNECEDOR, SEM FRETE)</t>
  </si>
  <si>
    <t xml:space="preserve"> 00036155 </t>
  </si>
  <si>
    <t>BLOQUETE/PISO INTERTRAVADO DE CONCRETO - MODELO ONDA/16 FACES/RETANGULAR/TIJOLINHO/PAVER/HOLANDES/PARALELEPIPEDO, *20 X 10* CM, E = 6 CM, RESISTENCIA DE 35 MPA, COR NATURAL</t>
  </si>
  <si>
    <t>111,81</t>
  </si>
  <si>
    <t>Composições Analíticas com Preço Unitário</t>
  </si>
  <si>
    <t>Composições Principais</t>
  </si>
  <si>
    <t>PORTA EM ALUMÍNIO DE ABRIR TIPO VENEZIANA COM GUARNIÇÃO, FIXAÇÃO COM PARAFUSOS - FORNECIMENTO E INSTALAÇÃO. AF_12/2019</t>
  </si>
  <si>
    <t>VASO SANITARIO SIFONADO CONVENCIONAL PARA PCD SEM FURO FRONTAL COM LOUÇA BRANCA SEM ASSENTO - FORNECIMENTO E INSTALAÇÃO. AF_01/2020</t>
  </si>
  <si>
    <t>QUADRO DE DISTRIBUIÇÃO DE ENERGIA EM CHAPA DE AÇO GALVANIZADO, DE EMBUTIR, COM BARRAMENTO TRIFÁSICO, PARA 40 DISJUNTORES DIN 100A - FORNECIMENTO E INSTALAÇÃO. AF_10/2020</t>
  </si>
  <si>
    <t>PATCH PANEL 24 PORTAS, CATEGORIA 5E - FORNECIMENTO E INSTALAÇÃO. AF_11/2019</t>
  </si>
  <si>
    <t>EXTINTOR DE INCÊNDIO PORTÁTIL COM CARGA DE PQS DE 6 KG, CLASSE BC - FORNECIMENTO E INSTALAÇÃO. AF_10/2020_PE</t>
  </si>
  <si>
    <t>PISO DE BORRACHA PASTILHADO/FRISADO, ESPESSURA 7MM, ASSENTADO COM ARGAMASSA. AF_09/2020</t>
  </si>
  <si>
    <t>Composições Auxiliares</t>
  </si>
  <si>
    <t xml:space="preserve"> 95282 </t>
  </si>
  <si>
    <t>DESEMPENADEIRA DE CONCRETO, PESO DE 78 KG, 4 PÁS, MOTOR A GASOLINA, POTÊNCIA 5,5 HP - CHP DIURNO. AF_05/2023</t>
  </si>
  <si>
    <t xml:space="preserve"> 00043146 </t>
  </si>
  <si>
    <t>ENDURECEDOR MINERAL DE BASE CIMENTICIA PARA PISO DE CONCRETO</t>
  </si>
  <si>
    <t xml:space="preserve"> 95308 </t>
  </si>
  <si>
    <t>CURSO DE CAPACITAÇÃO PARA AJUDANTE DE ARMADOR (ENCARGOS COMPLEMENTARES) - HORISTA</t>
  </si>
  <si>
    <t xml:space="preserve"> 00037370 </t>
  </si>
  <si>
    <t>ALIMENTACAO - HORISTA (COLETADO CAIXA - ENCARGOS COMPLEMENTARES)</t>
  </si>
  <si>
    <t xml:space="preserve"> 00037372 </t>
  </si>
  <si>
    <t>EXAMES - HORISTA (COLETADO CAIXA - ENCARGOS COMPLEMENTARES)</t>
  </si>
  <si>
    <t xml:space="preserve"> 00006114 </t>
  </si>
  <si>
    <t>AJUDANTE DE ARMADOR (HORISTA)</t>
  </si>
  <si>
    <t xml:space="preserve"> 00037373 </t>
  </si>
  <si>
    <t>SEGURO - HORISTA (COLETADO CAIXA - ENCARGOS COMPLEMENTARES)</t>
  </si>
  <si>
    <t xml:space="preserve"> 00043489 </t>
  </si>
  <si>
    <t>EPI - FAMILIA PEDREIRO - HORISTA (ENCARGOS COMPLEMENTARES - COLETADO CAIXA)</t>
  </si>
  <si>
    <t xml:space="preserve"> 00043465 </t>
  </si>
  <si>
    <t>FERRAMENTAS - FAMILIA PEDREIRO - HORISTA (ENCARGOS COMPLEMENTARES - COLETADO CAIXA)</t>
  </si>
  <si>
    <t xml:space="preserve"> 00037371 </t>
  </si>
  <si>
    <t>TRANSPORTE - HORISTA (COLETADO CAIXA - ENCARGOS COMPLEMENTARES)</t>
  </si>
  <si>
    <t xml:space="preserve"> 95309 </t>
  </si>
  <si>
    <t>CURSO DE CAPACITAÇÃO PARA AJUDANTE DE CARPINTEIRO (ENCARGOS COMPLEMENTARES) - HORISTA</t>
  </si>
  <si>
    <t xml:space="preserve"> 00043459 </t>
  </si>
  <si>
    <t>FERRAMENTAS - FAMILIA CARPINTEIRO DE FORMAS - HORISTA (ENCARGOS COMPLEMENTARES - COLETADO CAIXA)</t>
  </si>
  <si>
    <t xml:space="preserve"> 00006117 </t>
  </si>
  <si>
    <t>CARPINTEIRO AUXILIAR (HORISTA)</t>
  </si>
  <si>
    <t xml:space="preserve"> 00043483 </t>
  </si>
  <si>
    <t>EPI - FAMILIA CARPINTEIRO DE FORMAS - HORISTA (ENCARGOS COMPLEMENTARES - COLETADO CAIXA)</t>
  </si>
  <si>
    <t xml:space="preserve"> 95310 </t>
  </si>
  <si>
    <t>CURSO DE CAPACITAÇÃO PARA AJUDANTE DE ESTRUTURA METÁLICA (ENCARGOS COMPLEMENTARES) - HORISTA</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</si>
  <si>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</si>
  <si>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</si>
  <si>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</si>
  <si>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</si>
  <si>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00044499 </t>
  </si>
  <si>
    <t>AJUDANTE DE ESTRUTURAS METALICAS (HORISTA)</t>
  </si>
  <si>
    <t xml:space="preserve"> 95311 </t>
  </si>
  <si>
    <t>CURSO DE CAPACITAÇÃO PARA AJUDANTE DE OPERAÇÃO EM GERAL (ENCARGOS COMPLEMENTARES) - HORISTA</t>
  </si>
  <si>
    <t xml:space="preserve"> 00000248 </t>
  </si>
  <si>
    <t>AJUDANTE DE OPERACAO EM GERAL (HORISTA)</t>
  </si>
  <si>
    <t xml:space="preserve"> 95313 </t>
  </si>
  <si>
    <t>CURSO DE CAPACITAÇÃO PARA AJUDANTE ESPECIALIZADO (ENCARGOS COMPLEMENTARES) - HORISTA</t>
  </si>
  <si>
    <t xml:space="preserve"> 00043467 </t>
  </si>
  <si>
    <t>FERRAMENTAS - FAMILIA SERVENTE - HORISTA (ENCARGOS COMPLEMENTARES - COLETADO CAIXA)</t>
  </si>
  <si>
    <t xml:space="preserve"> 00043491 </t>
  </si>
  <si>
    <t>EPI - FAMILIA SERVENTE - HORISTA (ENCARGOS COMPLEMENTARES - COLETADO CAIXA)</t>
  </si>
  <si>
    <t xml:space="preserve"> 00000242 </t>
  </si>
  <si>
    <t>AJUDANTE ESPECIALIZADO (HORISTA)</t>
  </si>
  <si>
    <t xml:space="preserve"> 88392 </t>
  </si>
  <si>
    <t>MISTURADOR DE ARGAMASSA, EIXO HORIZONTAL, CAPACIDADE DE MISTURA 300 KG, MOTOR ELÉTRICO POTÊNCIA 5 CV - CHI DIURNO. AF_05/2023</t>
  </si>
  <si>
    <t xml:space="preserve"> 88386 </t>
  </si>
  <si>
    <t>MISTURADOR DE ARGAMASSA, EIXO HORIZONTAL, CAPACIDADE DE MISTURA 300 KG, MOTOR ELÉTRICO POTÊNCIA 5 CV - CHP DIURNO. AF_05/2023</t>
  </si>
  <si>
    <t xml:space="preserve"> 88377 </t>
  </si>
  <si>
    <t>OPERADOR DE BETONEIRA ESTACIONÁRIA/MISTURADOR COM ENCARGOS COMPLEMENTARES</t>
  </si>
  <si>
    <t xml:space="preserve"> 00037553 </t>
  </si>
  <si>
    <t>ARGAMASSA INDUSTRIALIZADA PARA CHAPISCO COLANTE</t>
  </si>
  <si>
    <t xml:space="preserve"> 00001106 </t>
  </si>
  <si>
    <t>CAL HIDRATADA CH-I PARA ARGAMASSAS</t>
  </si>
  <si>
    <t xml:space="preserve"> 88831 </t>
  </si>
  <si>
    <t>BETONEIRA CAPACIDADE NOMINAL DE 400 L, CAPACIDADE DE MISTURA 280 L, MOTOR ELÉTRICO TRIFÁSICO POTÊNCIA DE 2 CV, SEM CARREGADOR - CHI DIURNO. AF_05/2023</t>
  </si>
  <si>
    <t xml:space="preserve"> 88830 </t>
  </si>
  <si>
    <t>BETONEIRA CAPACIDADE NOMINAL DE 400 L, CAPACIDADE DE MISTURA 280 L, MOTOR ELÉTRICO TRIFÁSICO POTÊNCIA DE 2 CV, SEM CARREGADOR - CHP DIURNO. AF_05/2023</t>
  </si>
  <si>
    <t xml:space="preserve"> 87377 </t>
  </si>
  <si>
    <t>ARGAMASSA TRAÇO 1:3 (EM VOLUME DE CIMENTO E AREIA GROSSA ÚMIDA) PARA CHAPISCO CONVENCIONAL, PREPARO MANUAL. AF_08/2019</t>
  </si>
  <si>
    <t xml:space="preserve"> 00000367 </t>
  </si>
  <si>
    <t>AREIA GROSSA - POSTO JAZIDA/FORNECEDOR (RETIRADO NA JAZIDA, SEM TRANSPORTE)</t>
  </si>
  <si>
    <t xml:space="preserve"> 00000123 </t>
  </si>
  <si>
    <t>ADITIVO IMPERMEABILIZANTE DE PEGA NORMAL PARA ARGAMASSAS E CONCRETOS SEM ARMACAO, LIQUIDO E ISENTO DE CLORETOS</t>
  </si>
  <si>
    <t xml:space="preserve"> 00043617 </t>
  </si>
  <si>
    <t>ADITIVO PLASTIFICANTE E ESTABILIZADOR PARA ARGAMASSAS DE ASSENTAMENTO E REBOCO, LIQUIDO E ISENTO DE CLORETOS</t>
  </si>
  <si>
    <t xml:space="preserve"> 95314 </t>
  </si>
  <si>
    <t>CURSO DE CAPACITAÇÃO PARA ARMADOR (ENCARGOS COMPLEMENTARES) - HORISTA</t>
  </si>
  <si>
    <t xml:space="preserve"> 00000378 </t>
  </si>
  <si>
    <t>ARMADOR (HORISTA)</t>
  </si>
  <si>
    <t xml:space="preserve"> 92799 </t>
  </si>
  <si>
    <t>CORTE E DOBRA DE AÇO CA-60, DIÂMETRO DE 4,2 MM. AF_06/2022</t>
  </si>
  <si>
    <t xml:space="preserve"> 92768 </t>
  </si>
  <si>
    <t>ARMAÇÃO DE LAJE DE ESTRUTURA CONVENCIONAL DE CONCRETO ARMADO UTILIZANDO AÇO CA-60 DE 5,0 MM - MONTAGEM. AF_06/2022</t>
  </si>
  <si>
    <t xml:space="preserve"> 95315 </t>
  </si>
  <si>
    <t>CURSO DE CAPACITAÇÃO PARA ASSENTADOR DE TUBOS (ENCARGOS COMPLEMENTARES) - HORISTA</t>
  </si>
  <si>
    <t xml:space="preserve"> 00040331 </t>
  </si>
  <si>
    <t>ASSENTADOR DE MANILHAS (HORISTA)</t>
  </si>
  <si>
    <t xml:space="preserve"> 95316 </t>
  </si>
  <si>
    <t>CURSO DE CAPACITAÇÃO PARA AUXILIAR DE ELETRICISTA (ENCARGOS COMPLEMENTARES) - HORISTA</t>
  </si>
  <si>
    <t xml:space="preserve"> 00043460 </t>
  </si>
  <si>
    <t>FERRAMENTAS - FAMILIA ELETRICISTA - HORISTA (ENCARGOS COMPLEMENTARES - COLETADO CAIXA)</t>
  </si>
  <si>
    <t xml:space="preserve"> 00043484 </t>
  </si>
  <si>
    <t>EPI - FAMILIA ELETRICISTA - HORISTA (ENCARGOS COMPLEMENTARES - COLETADO CAIXA)</t>
  </si>
  <si>
    <t xml:space="preserve"> 00000247 </t>
  </si>
  <si>
    <t>AJUDANTE DE ELETRICISTA (HORISTA)</t>
  </si>
  <si>
    <t xml:space="preserve"> 95317 </t>
  </si>
  <si>
    <t>CURSO DE CAPACITAÇÃO PARA AUXILIAR DE ENCANADOR OU BOMBEIRO HIDRÁULICO (ENCARGOS COMPLEMENTARES) - HORISTA</t>
  </si>
  <si>
    <t xml:space="preserve"> 00043461 </t>
  </si>
  <si>
    <t>FERRAMENTAS - FAMILIA ENCANADOR - HORISTA (ENCARGOS COMPLEMENTARES - COLETADO CAIXA)</t>
  </si>
  <si>
    <t xml:space="preserve"> 00043485 </t>
  </si>
  <si>
    <t>EPI - FAMILIA ENCANADOR - HORISTA (ENCARGOS COMPLEMENTARES - COLETADO CAIXA)</t>
  </si>
  <si>
    <t xml:space="preserve"> 00000246 </t>
  </si>
  <si>
    <t>AUXILIAR DE ENCANADOR OU BOMBEIRO HIDRAULICO (HORISTA)</t>
  </si>
  <si>
    <t xml:space="preserve"> 95320 </t>
  </si>
  <si>
    <t>CURSO DE CAPACITAÇÃO PARA AUXILIAR DE SERRALHEIRO (ENCARGOS COMPLEMENTARES) - HORISTA</t>
  </si>
  <si>
    <t xml:space="preserve"> 00000252 </t>
  </si>
  <si>
    <t>AJUDANTE DE SERRALHEIRO (HORISTA)</t>
  </si>
  <si>
    <t xml:space="preserve"> 95324 </t>
  </si>
  <si>
    <t>CURSO DE CAPACITAÇÃO PARA AZULEJISTA OU LADRILHISTA (ENCARGOS COMPLEMENTARES) - HORISTA</t>
  </si>
  <si>
    <t xml:space="preserve"> 00004760 </t>
  </si>
  <si>
    <t>AZULEJISTA OU LADRILHEIRO (HORISTA)</t>
  </si>
  <si>
    <t xml:space="preserve"> 88307 </t>
  </si>
  <si>
    <t>OPERADOR PARA BATE ESTACAS COM ENCARGOS COMPLEMENTARES</t>
  </si>
  <si>
    <t xml:space="preserve"> 89213 </t>
  </si>
  <si>
    <t>BATE-ESTACAS POR GRAVIDADE, POTÊNCIA DE 160 HP, PESO DO MARTELO ATÉ 3 TONELADAS - JUROS. AF_11/2014</t>
  </si>
  <si>
    <t>Depreciação, Juros, Impostos e Seguros, Manutenção e Materiais na Operação dos Equipamentos</t>
  </si>
  <si>
    <t xml:space="preserve"> 89212 </t>
  </si>
  <si>
    <t>BATE-ESTACAS POR GRAVIDADE, POTÊNCIA DE 160 HP, PESO DO MARTELO ATÉ 3 TONELADAS - DEPRECIAÇÃO. AF_11/2014</t>
  </si>
  <si>
    <t xml:space="preserve"> 89214 </t>
  </si>
  <si>
    <t>BATE-ESTACAS POR GRAVIDADE, POTÊNCIA DE 160 HP, PESO DO MARTELO ATÉ 3 TONELADAS - MANUTENÇÃO. AF_11/2014</t>
  </si>
  <si>
    <t xml:space="preserve"> 89215 </t>
  </si>
  <si>
    <t>BATE-ESTACAS POR GRAVIDADE, POTÊNCIA DE 160 HP, PESO DO MARTELO ATÉ 3 TONELADAS - MATERIAIS NA OPERAÇÃO. AF_11/2014</t>
  </si>
  <si>
    <t xml:space="preserve"> 00037597 </t>
  </si>
  <si>
    <t>BATE-ESTACAS POR GRAVIDADE, POTENCIA160 HP, PESO DO MARTELO ATE 3 TONELADAS</t>
  </si>
  <si>
    <t xml:space="preserve"> 00004221 </t>
  </si>
  <si>
    <t>OLEO DIESEL COMBUSTIVEL COMUM METROPOLITANO S-10 OU S-500</t>
  </si>
  <si>
    <t xml:space="preserve"> 88827 </t>
  </si>
  <si>
    <t>BETONEIRA CAPACIDADE NOMINAL DE 400 L, CAPACIDADE DE MISTURA 280 L, MOTOR ELÉTRICO TRIFÁSICO POTÊNCIA DE 2 CV, SEM CARREGADOR - JUROS. AF_05/2023</t>
  </si>
  <si>
    <t xml:space="preserve"> 88826 </t>
  </si>
  <si>
    <t>BETONEIRA CAPACIDADE NOMINAL DE 400 L, CAPACIDADE DE MISTURA 280 L, MOTOR ELÉTRICO TRIFÁSICO POTÊNCIA DE 2 CV, SEM CARREGADOR - DEPRECIAÇÃO. AF_05/2023</t>
  </si>
  <si>
    <t xml:space="preserve"> 88828 </t>
  </si>
  <si>
    <t>BETONEIRA CAPACIDADE NOMINAL DE 400 L, CAPACIDADE DE MISTURA 280 L, MOTOR ELÉTRICO TRIFÁSICO POTÊNCIA DE 2 CV, SEM CARREGADOR - MANUTENÇÃO. AF_05/2023</t>
  </si>
  <si>
    <t xml:space="preserve"> 88829 </t>
  </si>
  <si>
    <t>BETONEIRA CAPACIDADE NOMINAL DE 400 L, CAPACIDADE DE MISTURA 280 L, MOTOR ELÉTRICO TRIFÁSICO POTÊNCIA DE 2 CV, SEM CARREGADOR - MATERIAIS NA OPERAÇÃO. AF_05/2023</t>
  </si>
  <si>
    <t xml:space="preserve"> 00010535 </t>
  </si>
  <si>
    <t>BETONEIRA CAPACIDADE NOMINAL 400 L, CAPACIDADE DE MISTURA 280 L, MOTOR ELETRICO TRIFASICO 220/380 V POTENCIA 2 CV, SEM CARREGADOR</t>
  </si>
  <si>
    <t xml:space="preserve"> 00002705 </t>
  </si>
  <si>
    <t>ENERGIA ELETRICA ATE 2000 KWH INDUSTRIAL, SEM DEMANDA</t>
  </si>
  <si>
    <t>Franquia</t>
  </si>
  <si>
    <t>KWH</t>
  </si>
  <si>
    <t xml:space="preserve"> 89222 </t>
  </si>
  <si>
    <t>BETONEIRA CAPACIDADE NOMINAL DE 600 L, CAPACIDADE DE MISTURA 360 L, MOTOR ELÉTRICO TRIFÁSICO POTÊNCIA DE 4 CV, SEM CARREGADOR - JUROS. AF_05/2023</t>
  </si>
  <si>
    <t xml:space="preserve"> 89221 </t>
  </si>
  <si>
    <t>BETONEIRA CAPACIDADE NOMINAL DE 600 L, CAPACIDADE DE MISTURA 360 L, MOTOR ELÉTRICO TRIFÁSICO POTÊNCIA DE 4 CV, SEM CARREGADOR - DEPRECIAÇÃO.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</si>
  <si>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</si>
  <si>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</si>
  <si>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</si>
  <si>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</si>
  <si>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 xml:space="preserve"> 00036397 </t>
  </si>
  <si>
    <t>BETONEIRA, CAPACIDADE NOMINAL 600 L, CAPACIDADE DE MISTURA 360L, MOTOR ELETRICO TRIFASICO 220/380V, POTENCIA 4CV, EXCLUSO CARREGADOR</t>
  </si>
  <si>
    <t xml:space="preserve"> 00000599 </t>
  </si>
  <si>
    <t>JANELA FIXA, EM ALUMINIO PERFIL 20, 60 X 80 CM (A X L), BATENTE/REQUADRO DE 3 A 14 CM, COM VIDRO 4 MM, SEM GUARNICAO/ALIZAR, ACABAMENTO ALUM BRANCO OU BRILHANTE</t>
  </si>
  <si>
    <t xml:space="preserve"> 95328 </t>
  </si>
  <si>
    <t>CURSO DE CAPACITAÇÃO PARA CALCETEIRO (ENCARGOS COMPLEMENTARES) - HORISTA</t>
  </si>
  <si>
    <t xml:space="preserve"> 00004759 </t>
  </si>
  <si>
    <t>CALCETEIRO / RASTELEIRO (HORISTA)</t>
  </si>
  <si>
    <t xml:space="preserve"> 88281 </t>
  </si>
  <si>
    <t>MOTORISTA DE BASCULANTE COM ENCARGOS COMPLEMENTARES</t>
  </si>
  <si>
    <t xml:space="preserve"> 89872 </t>
  </si>
  <si>
    <t>CAMINHÃO BASCULANTE 14 M3, COM CAVALO MECÂNICO DE CAPACIDADE MÁXIMA DE TRAÇÃO COMBINADO DE 36000 KG, POTÊNCIA 286 CV, INCLUSIVE SEMIREBOQUE COM CAÇAMBA METÁLICA - IMPOSTOS E SEGUROS. AF_12/2014</t>
  </si>
  <si>
    <t xml:space="preserve"> 89871 </t>
  </si>
  <si>
    <t>CAMINHÃO BASCULANTE 14 M3, COM CAVALO MECÂNICO DE CAPACIDADE MÁXIMA DE TRAÇÃO COMBINADO DE 36000 KG, POTÊNCIA 286 CV, INCLUSIVE SEMIREBOQUE COM CAÇAMBA METÁLICA - JUROS. AF_12/2014</t>
  </si>
  <si>
    <t xml:space="preserve"> 89870 </t>
  </si>
  <si>
    <t>CAMINHÃO BASCULANTE 14 M3, COM CAVALO MECÂNICO DE CAPACIDADE MÁXIMA DE TRAÇÃO COMBINADO DE 36000 KG, POTÊNCIA 286 CV, INCLUSIVE SEMIREBOQUE COM CAÇAMBA METÁLICA - DEPRECIAÇÃO. AF_12/2014</t>
  </si>
  <si>
    <t xml:space="preserve"> 89874 </t>
  </si>
  <si>
    <t>CAMINHÃO BASCULANTE 14 M3, COM CAVALO MECÂNICO DE CAPACIDADE MÁXIMA DE TRAÇÃO COMBINADO DE 36000 KG, POTÊNCIA 286 CV, INCLUSIVE SEMIREBOQUE COM CAÇAMBA METÁLICA - MATERIAIS NA OPERAÇÃO. AF_12/2014</t>
  </si>
  <si>
    <t xml:space="preserve"> 89873 </t>
  </si>
  <si>
    <t>CAMINHÃO BASCULANTE 14 M3, COM CAVALO MECÂNICO DE CAPACIDADE MÁXIMA DE TRAÇÃO COMBINADO DE 36000 KG, POTÊNCIA 286 CV, INCLUSIVE SEMIREBOQUE COM CAÇAMBA METÁLICA - MANUTENÇÃO. AF_12/2014</t>
  </si>
  <si>
    <t xml:space="preserve"> 00037743 </t>
  </si>
  <si>
    <t>SEMIRREBOQUE COM DOIS EIXOS EM TANDEM TIPO BASCULANTE COM CACAMBA METALICA 14 M3 (INCLUI MONTAGEM, NAO INCLUI CAVALO MECANICO)</t>
  </si>
  <si>
    <t xml:space="preserve"> 00037762 </t>
  </si>
  <si>
    <t>CAVALO MECANICO TRACAO 4X2, PESO BRUTO TOTAL 16000 KG, CAPACIDADE MAXIMA DE TRACAO *36000* KG, DISTANCIA ENTRE EIXOS *3,56* M, POTENCIA *286* CV (INCLUI CABINE E CHASSI, NAO INCLUI SEMIRREBOQUE)</t>
  </si>
  <si>
    <t xml:space="preserve"> 91397 </t>
  </si>
  <si>
    <t>CAMINHÃO PIPA 10.000 L TRUCADO, PESO BRUTO TOTAL 23.000 KG, CARGA ÚTIL MÁXIMA 15.935 KG, DISTÂNCIA ENTRE EIXOS 4,8 M, POTÊNCIA 230 CV, INCLUSIVE TANQUE DE AÇO PARA TRANSPORTE DE ÁGUA - JUROS. AF_06/2014</t>
  </si>
  <si>
    <t xml:space="preserve"> 88282 </t>
  </si>
  <si>
    <t>MOTORISTA DE CAMINHÃO COM ENCARGOS COMPLEMENTARES</t>
  </si>
  <si>
    <t xml:space="preserve"> 91398 </t>
  </si>
  <si>
    <t>CAMINHÃO PIPA 10.000 L TRUCADO, PESO BRUTO TOTAL 23.000 KG, CARGA ÚTIL MÁXIMA 15.935 KG, DISTÂNCIA ENTRE EIXOS 4,8 M, POTÊNCIA 230 CV, INCLUSIVE TANQUE DE AÇO PARA TRANSPORTE DE ÁGUA - IMPOSTOS E SEGUROS. AF_06/2014</t>
  </si>
  <si>
    <t xml:space="preserve"> 91396 </t>
  </si>
  <si>
    <t>CAMINHÃO PIPA 10.000 L TRUCADO, PESO BRUTO TOTAL 23.000 KG, CARGA ÚTIL MÁXIMA 15.935 KG, DISTÂNCIA ENTRE EIXOS 4,8 M, POTÊNCIA 230 CV, INCLUSIVE TANQUE DE AÇO PARA TRANSPORTE DE ÁGUA - DEPRECIAÇÃO. AF_06/2014</t>
  </si>
  <si>
    <t xml:space="preserve"> 5763 </t>
  </si>
  <si>
    <t>CAMINHÃO PIPA 10.000 L TRUCADO, PESO BRUTO TOTAL 23.000 KG, CARGA ÚTIL MÁXIMA 15.935 KG, DISTÂNCIA ENTRE EIXOS 4,8 M, POTÊNCIA 230 CV, INCLUSIVE TANQUE DE AÇO PARA TRANSPORTE DE ÁGUA - MANUTENÇÃO. AF_06/2014</t>
  </si>
  <si>
    <t xml:space="preserve"> 53831 </t>
  </si>
  <si>
    <t>CAMINHÃO PIPA 10.000 L TRUCADO, PESO BRUTO TOTAL 23.000 KG, CARGA ÚTIL MÁXIMA 15.935 KG, DISTÂNCIA ENTRE EIXOS 4,8 M, POTÊNCIA 230 CV, INCLUSIVE TANQUE DE AÇO PARA TRANSPORTE DE ÁGUA - MATERIAIS NA OPERAÇÃO. AF_06/2014</t>
  </si>
  <si>
    <t xml:space="preserve"> 00037758 </t>
  </si>
  <si>
    <t>CAMINHAO TRUCADO, PESO BRUTO TOTAL 23000 KG, CARGA UTIL MAXIMA 15285 KG, DISTANCIA ENTRE EIXOS 4,80 M, POTENCIA 326 CV (INCLUI CABINE E CHASSI, NAO INCLUI CARROCERIA)</t>
  </si>
  <si>
    <t xml:space="preserve"> 00037736 </t>
  </si>
  <si>
    <t>TANQUE DE ACO CARBONO NAO REVESTIDO, PARA TRANSPORTE DE AGUA COM CAPACIDADE DE 10 M3, COM BOMBA CENTRIFUGA POR TOMADA DE FORCA, VAZAO MAXIMA *75* M3/H (INCLUI MONTAGEM, NAO INCLUI CAMINHAO)</t>
  </si>
  <si>
    <t xml:space="preserve"> 95329 </t>
  </si>
  <si>
    <t>CURSO DE CAPACITAÇÃO PARA CARPINTEIRO DE ESQUADRIA (ENCARGOS COMPLEMENTARES) - HORISTA</t>
  </si>
  <si>
    <t xml:space="preserve"> 00001214 </t>
  </si>
  <si>
    <t>CARPINTEIRO DE ESQUADRIAS (HORISTA)</t>
  </si>
  <si>
    <t xml:space="preserve"> 95330 </t>
  </si>
  <si>
    <t>CURSO DE CAPACITAÇÃO PARA CARPINTEIRO DE FÔRMAS (ENCARGOS COMPLEMENTARES) - HORISTA</t>
  </si>
  <si>
    <t xml:space="preserve"> 00001213 </t>
  </si>
  <si>
    <t>CARPINTEIRO DE FORMAS PARA CONCRETO (HORISTA)</t>
  </si>
  <si>
    <t xml:space="preserve"> 91534 </t>
  </si>
  <si>
    <t>COMPACTADOR DE SOLOS DE PERCUSSÃO (SOQUETE) COM MOTOR A GASOLINA 4 TEMPOS, POTÊNCIA 4 CV - CHI DIURNO. AF_08/2015</t>
  </si>
  <si>
    <t xml:space="preserve"> 88297 </t>
  </si>
  <si>
    <t>OPERADOR DE MÁQUINAS E EQUIPAMENTOS COM ENCARGOS COMPLEMENTARES</t>
  </si>
  <si>
    <t xml:space="preserve"> 91530 </t>
  </si>
  <si>
    <t>COMPACTADOR DE SOLOS DE PERCUSSÃO (SOQUETE) COM MOTOR A GASOLINA 4 TEMPOS, POTÊNCIA 4 CV - JUROS. AF_08/2015</t>
  </si>
  <si>
    <t xml:space="preserve"> 91529 </t>
  </si>
  <si>
    <t>COMPACTADOR DE SOLOS DE PERCUSSÃO (SOQUETE) COM MOTOR A GASOLINA 4 TEMPOS, POTÊNCIA 4 CV - DEPRECIAÇÃO. AF_08/2015</t>
  </si>
  <si>
    <t xml:space="preserve"> 91532 </t>
  </si>
  <si>
    <t>COMPACTADOR DE SOLOS DE PERCUSSÃO (SOQUETE) COM MOTOR A GASOLINA 4 TEMPOS, POTÊNCIA 4 CV - MATERIAIS NA OPERAÇÃO. AF_08/2015</t>
  </si>
  <si>
    <t xml:space="preserve"> 91531 </t>
  </si>
  <si>
    <t>COMPACTADOR DE SOLOS DE PERCUSSÃO (SOQUETE) COM MOTOR A GASOLINA 4 TEMPOS, POTÊNCIA 4 CV - MANUTENÇÃO. AF_08/2015</t>
  </si>
  <si>
    <t xml:space="preserve"> 00013458 </t>
  </si>
  <si>
    <t>COMPACTADOR DE SOLOS DE PERCURSAO (SOQUETE) COM MOTOR A GASOLINA 4 TEMPOS DE 4 HP (4 CV)</t>
  </si>
  <si>
    <t xml:space="preserve"> 00004222 </t>
  </si>
  <si>
    <t>GASOLINA COMUM</t>
  </si>
  <si>
    <t xml:space="preserve"> 95260 </t>
  </si>
  <si>
    <t>COMPACTADOR DE SOLOS DE PERCUSÃO (SOQUETE) COM MOTOR A GASOLINA, POTÊNCIA 3 CV - DEPRECIAÇÃO. AF_09/2016</t>
  </si>
  <si>
    <t xml:space="preserve"> 95261 </t>
  </si>
  <si>
    <t>COMPACTADOR DE SOLOS DE PERCUSÃO (SOQUETE) COM MOTOR A GASOLINA, POTÊNCIA 3 CV - JUROS. AF_09/2016</t>
  </si>
  <si>
    <t xml:space="preserve"> 95263 </t>
  </si>
  <si>
    <t>COMPACTADOR DE SOLOS DE PERCUSÃO (SOQUETE) COM MOTOR A GASOLINA, POTÊNCIA 3 CV - MATERIAIS NA OPERAÇÃO. AF_09/2016</t>
  </si>
  <si>
    <t xml:space="preserve"> 95262 </t>
  </si>
  <si>
    <t>COMPACTADOR DE SOLOS DE PERCUSÃO (SOQUETE) COM MOTOR A GASOLINA, POTÊNCIA 3 CV - MANUTENÇÃO. AF_09/2016</t>
  </si>
  <si>
    <t xml:space="preserve"> 00011281 </t>
  </si>
  <si>
    <t>COMPACTADOR DE SOLO A PERCUSSAO (SOQUETE), A GASOLINA 4 TEMPOS, PESO 55 A 65 KG, FORCA DE IMPACTO 1.000 A 1.500 KGF, FREQ. 600 A 700 GOLPES P/ MINUTO, VELOCIDADE TRABALHO DE 10 A 15 M/MIN, POT. DE 2,00 A 3,00 HP</t>
  </si>
  <si>
    <t xml:space="preserve"> 00004734 </t>
  </si>
  <si>
    <t>SEIXO ROLADO PARA APLICACAO EM CONCRETO (POSTO PEDREIRA/FORNECEDOR, SEM FRETE)</t>
  </si>
  <si>
    <t xml:space="preserve"> 94971 </t>
  </si>
  <si>
    <t>CONCRETO FCK = 25MPA, TRAÇO 1:2,3:2,7 (EM MASSA SECA DE CIMENTO/ AREIA MÉDIA/ BRITA 1) - PREPARO MECÂNICO COM BETONEIRA 600 L. AF_05/2021</t>
  </si>
  <si>
    <t xml:space="preserve"> 94972 </t>
  </si>
  <si>
    <t>CONCRETO FCK = 30MPA, TRAÇO 1:2,1:2,5 (EM MASSA SECA DE CIMENTO/ AREIA MÉDIA/ BRITA 1) - PREPARO MECÂNICO COM BETONEIRA 600 L. AF_05/2021</t>
  </si>
  <si>
    <t xml:space="preserve"> 00021012 </t>
  </si>
  <si>
    <t>TUBO ACO GALVANIZADO COM COSTURA, CLASSE LEVE, DN 40 MM (1 1/2"), E = 3,00 MM, *3,48* KG/M (NBR 5580)</t>
  </si>
  <si>
    <t xml:space="preserve"> 00011033 </t>
  </si>
  <si>
    <t>SUPORTE PARA CALHA DE 150 MM EM ACO GALVANIZADO</t>
  </si>
  <si>
    <t xml:space="preserve"> 91280 </t>
  </si>
  <si>
    <t>CORTADORA DE PISO COM MOTOR 4 TEMPOS A GASOLINA, POTÊNCIA DE 13 HP, COM DISCO DE CORTE DIAMANTADO SEGMENTADO PARA CONCRETO, DIÂMETRO DE 350 MM, FURO DE 1" (14 X 1") - JUROS. AF_08/2015</t>
  </si>
  <si>
    <t xml:space="preserve"> 91279 </t>
  </si>
  <si>
    <t>CORTADORA DE PISO COM MOTOR 4 TEMPOS A GASOLINA, POTÊNCIA DE 13 HP, COM DISCO DE CORTE DIAMANTADO SEGMENTADO PARA CONCRETO, DIÂMETRO DE 350 MM, FURO DE 1" (14 X 1") - DEPRECIAÇÃO. AF_08/2015</t>
  </si>
  <si>
    <t xml:space="preserve"> 91281 </t>
  </si>
  <si>
    <t>CORTADORA DE PISO COM MOTOR 4 TEMPOS A GASOLINA, POTÊNCIA DE 13 HP, COM DISCO DE CORTE DIAMANTADO SEGMENTADO PARA CONCRETO, DIÂMETRO DE 350 MM, FURO DE 1" (14 X 1") - MANUTENÇÃO. AF_08/2015</t>
  </si>
  <si>
    <t xml:space="preserve"> 91282 </t>
  </si>
  <si>
    <t>CORTADORA DE PISO COM MOTOR 4 TEMPOS A GASOLINA, POTÊNCIA DE 13 HP, COM DISCO DE CORTE DIAMANTADO SEGMENTADO PARA CONCRETO, DIÂMETRO DE 350 MM, FURO DE 1" (14 X 1") - MATERIAIS NA OPERAÇÃO. AF_08/2015</t>
  </si>
  <si>
    <t xml:space="preserve"> 00011280 </t>
  </si>
  <si>
    <t>CORTADEIRA DE PISO DE CONCRETO E ASFALTO, PARA DISCO PADRAO DE DIAMETRO 350 MM (14") OU 450 MM (18"), MOTOR A GASOLINA, POTENCIA 13 HP, SEM DISCO</t>
  </si>
  <si>
    <t xml:space="preserve"> 00013887 </t>
  </si>
  <si>
    <t>DISCO DE CORTE DIAMANTADO SEGMENTADO PARA CONCRETO/ASFALTO, DIAMETRO DE *350* MM, FURO DE 25,40 MM</t>
  </si>
  <si>
    <t xml:space="preserve"> 00000034 </t>
  </si>
  <si>
    <t>ACO CA-50, 10,0 MM, VERGALHAO</t>
  </si>
  <si>
    <t xml:space="preserve"> 00043055 </t>
  </si>
  <si>
    <t>ACO CA-50, 12,5 MM OU 16,0 MM, VERGALHAO</t>
  </si>
  <si>
    <t xml:space="preserve"> 00000032 </t>
  </si>
  <si>
    <t>ACO CA-50, 6,3 MM, VERGALHAO</t>
  </si>
  <si>
    <t xml:space="preserve"> 00000033 </t>
  </si>
  <si>
    <t>ACO CA-50, 8,0 MM, VERGALHAO</t>
  </si>
  <si>
    <t xml:space="preserve"> 00043059 </t>
  </si>
  <si>
    <t>ACO CA-60, 4,2 MM, OU 5,0 MM, OU 6,0 MM, OU 7,0 MM, VERGALHAO</t>
  </si>
  <si>
    <t xml:space="preserve"> 00020269 </t>
  </si>
  <si>
    <t>LAVATORIO / CUBA DE EMBUTIR, OVAL, DE LOUCA BRANCA, SEM LADRAO, DIMENSOES *50 X 35* CM (L X C)</t>
  </si>
  <si>
    <t xml:space="preserve"> 00001743 </t>
  </si>
  <si>
    <t>CUBA ACO INOX (AISI 304) DE EMBUTIR COM VALVULA 3 1/2 ", DE *46 X 30 X 12* CM</t>
  </si>
  <si>
    <t xml:space="preserve"> 95332 </t>
  </si>
  <si>
    <t>CURSO DE CAPACITAÇÃO PARA ELETRICISTA (ENCARGOS COMPLEMENTARES) - HORISTA</t>
  </si>
  <si>
    <t xml:space="preserve"> 00002436 </t>
  </si>
  <si>
    <t>ELETRICISTA (HORISTA)</t>
  </si>
  <si>
    <t xml:space="preserve"> 95334 </t>
  </si>
  <si>
    <t>CURSO DE CAPACITAÇÃO PARA ELETROTÉCNICO (ENCARGOS COMPLEMENTARES) - HORISTA</t>
  </si>
  <si>
    <t xml:space="preserve"> 00002438 </t>
  </si>
  <si>
    <t>ELETROTECNICO (HORISTA)</t>
  </si>
  <si>
    <t xml:space="preserve"> 95335 </t>
  </si>
  <si>
    <t>CURSO DE CAPACITAÇÃO PARA ENCANADOR OU BOMBEIRO HIDRÁULICO (ENCARGOS COMPLEMENTARES) - HORISTA</t>
  </si>
  <si>
    <t xml:space="preserve"> 00002696 </t>
  </si>
  <si>
    <t>ENCANADOR OU BOMBEIRO HIDRAULICO (HORISTA)</t>
  </si>
  <si>
    <t xml:space="preserve"> 95401 </t>
  </si>
  <si>
    <t>CURSO DE CAPACITAÇÃO PARA ENCARREGADO GERAL (ENCARGOS COMPLEMENTARES) - HORISTA</t>
  </si>
  <si>
    <t xml:space="preserve"> 00004083 </t>
  </si>
  <si>
    <t>ENCARREGADO GERAL DE OBRAS (HORISTA)</t>
  </si>
  <si>
    <t xml:space="preserve"> 95422 </t>
  </si>
  <si>
    <t>CURSO DE CAPACITAÇÃO PARA ENCARREGADO GERAL DE OBRAS (ENCARGOS COMPLEMENTARES) - MENSALISTA</t>
  </si>
  <si>
    <t xml:space="preserve"> 00040818 </t>
  </si>
  <si>
    <t>ENCARREGADO GERAL DE OBRAS (MENSALISTA)</t>
  </si>
  <si>
    <t xml:space="preserve"> 95415 </t>
  </si>
  <si>
    <t>CURSO DE CAPACITAÇÃO PARA ENGENHEIRO CIVIL DE OBRA JÚNIOR (ENCARGOS COMPLEMENTARES) - MENSALISTA</t>
  </si>
  <si>
    <t xml:space="preserve"> 00040811 </t>
  </si>
  <si>
    <t>ENGENHEIRO CIVIL DE OBRA JUNIOR (MENSALISTA)</t>
  </si>
  <si>
    <t xml:space="preserve"> 95403 </t>
  </si>
  <si>
    <t>CURSO DE CAPACITAÇÃO PARA ENGENHEIRO CIVIL DE OBRA PLENO (ENCARGOS COMPLEMENTARES) - HORISTA</t>
  </si>
  <si>
    <t xml:space="preserve"> 00002707 </t>
  </si>
  <si>
    <t>ENGENHEIRO CIVIL DE OBRA PLENO (HORISTA)</t>
  </si>
  <si>
    <t xml:space="preserve"> 95338 </t>
  </si>
  <si>
    <t>CURSO DE CAPACITAÇÃO PARA IMPERMEABILIZADOR (ENCARGOS COMPLEMENTARES) - HORISTA</t>
  </si>
  <si>
    <t xml:space="preserve"> 00012873 </t>
  </si>
  <si>
    <t>IMPERMEABILIZADOR (HORISTA)</t>
  </si>
  <si>
    <t xml:space="preserve"> 101325 </t>
  </si>
  <si>
    <t>CURSO DE CAPACITAÇÃO PARA INSTALADOR DE TUBULAÇÕES (ENCARGOS COMPLEMENTARES) - MENSALISTA</t>
  </si>
  <si>
    <t xml:space="preserve"> 00040929 </t>
  </si>
  <si>
    <t>INSTALADOR DE TUBULACOES (TUBOS/EQUIPAMENTOS) (MENSALISTA)</t>
  </si>
  <si>
    <t xml:space="preserve"> 95390 </t>
  </si>
  <si>
    <t>CURSO DE CAPACITAÇÃO PARA JARDINEIRO (ENCARGOS COMPLEMENTARES) - HORISTA</t>
  </si>
  <si>
    <t xml:space="preserve"> 00044503 </t>
  </si>
  <si>
    <t>JARDINEIRO (HORISTA)</t>
  </si>
  <si>
    <t xml:space="preserve"> 95341 </t>
  </si>
  <si>
    <t>CURSO DE CAPACITAÇÃO PARA MARMORISTA/GRANITEIRO (ENCARGOS COMPLEMENTARES) - HORISTA</t>
  </si>
  <si>
    <t xml:space="preserve"> 00004755 </t>
  </si>
  <si>
    <t>MARMORISTA / GRANITEIRO (HORISTA)</t>
  </si>
  <si>
    <t xml:space="preserve"> 100298 </t>
  </si>
  <si>
    <t>CURSO DE CAPACITAÇÃO PARA MECÂNICO DE REFRIGERAÇÃO (ENCARGOS COMPLEMENTARES) - HORISTA</t>
  </si>
  <si>
    <t xml:space="preserve"> 00034794 </t>
  </si>
  <si>
    <t>MECANICO DE REFRIGERACAO (HORISTA)</t>
  </si>
  <si>
    <t xml:space="preserve"> 100295 </t>
  </si>
  <si>
    <t>CURSO DE CAPACITAÇÃO PARA MONTADOR DE ELETROELETRONICOS (ENCARGOS COMPLEMENTARES) - HORISTA</t>
  </si>
  <si>
    <t xml:space="preserve"> 00034761 </t>
  </si>
  <si>
    <t>MONTADOR DE ELETROELETRONICOS (HORISTA)</t>
  </si>
  <si>
    <t xml:space="preserve"> 95344 </t>
  </si>
  <si>
    <t>CURSO DE CAPACITAÇÃO PARA MONTADOR DE ESTRUTURA METÁLICA (ENCARGOS COMPLEMENTARES) - HORISTA</t>
  </si>
  <si>
    <t xml:space="preserve"> 00044497 </t>
  </si>
  <si>
    <t>MONTADOR DE ESTRUTURAS METALICAS HORISTA</t>
  </si>
  <si>
    <t xml:space="preserve"> 95343 </t>
  </si>
  <si>
    <t>CURSO DE CAPACITAÇÃO PARA MONTADOR DE TUBO AÇO/EQUIPAMENTOS (ENCARGOS COMPLEMENTARES) - HORISTA</t>
  </si>
  <si>
    <t xml:space="preserve"> 00002701 </t>
  </si>
  <si>
    <t>INSTALADOR DE TUBULACOES - TUBOS/EQUIPAMENTOS (HORISTA)</t>
  </si>
  <si>
    <t xml:space="preserve"> 95345 </t>
  </si>
  <si>
    <t>CURSO DE CAPACITAÇÃO PARA MONTADOR ELETROMECÂNICO (ENCARGOS COMPLEMENTARES) - HORISTA</t>
  </si>
  <si>
    <t xml:space="preserve"> 00002437 </t>
  </si>
  <si>
    <t>MONTADOR DE MAQUINAS (HORISTA)</t>
  </si>
  <si>
    <t xml:space="preserve"> 95346 </t>
  </si>
  <si>
    <t>CURSO DE CAPACITAÇÃO PARA MOTORISTA DE BASCULANTE (ENCARGOS COMPLEMENTARES) - HORISTA</t>
  </si>
  <si>
    <t xml:space="preserve"> 00020020 </t>
  </si>
  <si>
    <t>MOTORISTA DE CAMINHAO-BASCULANTE (HORISTA)</t>
  </si>
  <si>
    <t xml:space="preserve"> 95347 </t>
  </si>
  <si>
    <t>CURSO DE CAPACITAÇÃO PARA MOTORISTA DE CAMINHÃO (ENCARGOS COMPLEMENTARES) - HORISTA</t>
  </si>
  <si>
    <t xml:space="preserve"> 00004093 </t>
  </si>
  <si>
    <t>MOTORISTA DE CAMINHAO (HORISTA)</t>
  </si>
  <si>
    <t xml:space="preserve"> 95351 </t>
  </si>
  <si>
    <t>CURSO DE CAPACITAÇÃO PARA MOTORISTA OPERADOR DE MUNCK (ENCARGOS COMPLEMENTARES) - HORISTA</t>
  </si>
  <si>
    <t xml:space="preserve"> 00004096 </t>
  </si>
  <si>
    <t>MOTORISTA OPERADOR DE CAMINHAO COM MUNCK (HORISTA)</t>
  </si>
  <si>
    <t xml:space="preserve"> 95389 </t>
  </si>
  <si>
    <t>CURSO DE CAPACITAÇÃO PARA OPERADOR DE BETONEIRA ESTACIONÁRIA/MISTURADOR (ENCARGOS COMPLEMENTARES) - HORISTA</t>
  </si>
  <si>
    <t xml:space="preserve"> 00037666 </t>
  </si>
  <si>
    <t>OPERADOR DE BETONEIRA ESTACIONARIA / MISTURADOR (HORISTA)</t>
  </si>
  <si>
    <t xml:space="preserve"> 95357 </t>
  </si>
  <si>
    <t>CURSO DE CAPACITAÇÃO PARA OPERADOR DE ESCAVADEIRA (ENCARGOS COMPLEMENTARES) - HORISTA</t>
  </si>
  <si>
    <t xml:space="preserve"> 00004234 </t>
  </si>
  <si>
    <t>OPERADOR DE ESCAVADEIRA (HORISTA)</t>
  </si>
  <si>
    <t xml:space="preserve"> 95358 </t>
  </si>
  <si>
    <t>CURSO DE CAPACITAÇÃO PARA OPERADOR DE GUINCHO (ENCARGOS COMPLEMENTARES) - HORISTA</t>
  </si>
  <si>
    <t xml:space="preserve"> 00004253 </t>
  </si>
  <si>
    <t>OPERADOR DE GUINCHO OU GUINCHEIRO (HORISTA)</t>
  </si>
  <si>
    <t xml:space="preserve"> 95359 </t>
  </si>
  <si>
    <t>CURSO DE CAPACITAÇÃO PARA OPERADOR DE GUINDASTE (ENCARGOS COMPLEMENTARES) - HORISTA</t>
  </si>
  <si>
    <t xml:space="preserve"> 00004254 </t>
  </si>
  <si>
    <t>OPERADOR DE GUINDASTE (HORISTA)</t>
  </si>
  <si>
    <t xml:space="preserve"> 95361 </t>
  </si>
  <si>
    <t>CURSO DE CAPACITAÇÃO PARA OPERADOR DE MARTELETE OU MARTELETEIRO (ENCARGOS COMPLEMENTARES) - HORISTA</t>
  </si>
  <si>
    <t xml:space="preserve"> 00004257 </t>
  </si>
  <si>
    <t>OPERADOR DE MARTELETE OU MARTELETEIRO (HORISTA)</t>
  </si>
  <si>
    <t xml:space="preserve"> 95360 </t>
  </si>
  <si>
    <t>CURSO DE CAPACITAÇÃO PARA OPERADOR DE MÁQUINAS E EQUIPAMENTOS (ENCARGOS COMPLEMENTARES) - HORISTA</t>
  </si>
  <si>
    <t xml:space="preserve"> 00004230 </t>
  </si>
  <si>
    <t>OPERADOR DE MAQUINAS E TRATORES DIVERSOS - TERRAPLANAGEM (HORISTA)</t>
  </si>
  <si>
    <t xml:space="preserve"> 95364 </t>
  </si>
  <si>
    <t>CURSO DE CAPACITAÇÃO PARA OPERADOR DE PÁ CARREGADEIRA (ENCARGOS COMPLEMENTARES) - HORISTA</t>
  </si>
  <si>
    <t xml:space="preserve"> 00004248 </t>
  </si>
  <si>
    <t>OPERADOR DE PA CARREGADEIRA (HORISTA)</t>
  </si>
  <si>
    <t xml:space="preserve"> 95368 </t>
  </si>
  <si>
    <t>CURSO DE CAPACITAÇÃO PARA OPERADOR JATO DE AREIA OU JATISTA (ENCARGOS COMPLEMENTARES) - HORISTA</t>
  </si>
  <si>
    <t xml:space="preserve"> 00004251 </t>
  </si>
  <si>
    <t>OPERADOR DE JATO ABRASIVO OU JATISTA (HORISTA)</t>
  </si>
  <si>
    <t xml:space="preserve"> 95369 </t>
  </si>
  <si>
    <t>CURSO DE CAPACITAÇÃO PARA OPERADOR PARA BATE ESTACAS (ENCARGOS COMPLEMENTARES) - HORISTA</t>
  </si>
  <si>
    <t xml:space="preserve"> 00004252 </t>
  </si>
  <si>
    <t>OPERADOR DE BATE-ESTACAS (HORISTA)</t>
  </si>
  <si>
    <t xml:space="preserve"> 95371 </t>
  </si>
  <si>
    <t>CURSO DE CAPACITAÇÃO PARA PEDREIRO (ENCARGOS COMPLEMENTARES) - HORISTA</t>
  </si>
  <si>
    <t xml:space="preserve"> 00004750 </t>
  </si>
  <si>
    <t>PEDREIRO (HORISTA)</t>
  </si>
  <si>
    <t xml:space="preserve"> 95372 </t>
  </si>
  <si>
    <t>CURSO DE CAPACITAÇÃO PARA PINTOR (ENCARGOS COMPLEMENTARES) - HORISTA</t>
  </si>
  <si>
    <t xml:space="preserve"> 00004783 </t>
  </si>
  <si>
    <t>PINTOR (HORISTA)</t>
  </si>
  <si>
    <t xml:space="preserve"> 95374 </t>
  </si>
  <si>
    <t>CURSO DE CAPACITAÇÃO PARA PINTOR PARA TINTA EPÓXI (ENCARGOS COMPLEMENTARES) - HORISTA</t>
  </si>
  <si>
    <t xml:space="preserve"> 00004785 </t>
  </si>
  <si>
    <t>PINTOR PARA TINTA EPOXI (HORISTA)</t>
  </si>
  <si>
    <t xml:space="preserve"> 95377 </t>
  </si>
  <si>
    <t>CURSO DE CAPACITAÇÃO PARA SERRALHEIRO (ENCARGOS COMPLEMENTARES) - HORISTA</t>
  </si>
  <si>
    <t xml:space="preserve"> 00006110 </t>
  </si>
  <si>
    <t>SERRALHEIRO (HORISTA)</t>
  </si>
  <si>
    <t xml:space="preserve"> 95378 </t>
  </si>
  <si>
    <t>CURSO DE CAPACITAÇÃO PARA SERVENTE (ENCARGOS COMPLEMENTARES) - HORISTA</t>
  </si>
  <si>
    <t xml:space="preserve"> 00006111 </t>
  </si>
  <si>
    <t>SERVENTE DE OBRAS (HORISTA)</t>
  </si>
  <si>
    <t xml:space="preserve"> 95379 </t>
  </si>
  <si>
    <t>CURSO DE CAPACITAÇÃO PARA SOLDADOR (ENCARGOS COMPLEMENTARES) - HORISTA</t>
  </si>
  <si>
    <t xml:space="preserve"> 00006160 </t>
  </si>
  <si>
    <t>SOLDADOR (HORISTA)</t>
  </si>
  <si>
    <t xml:space="preserve"> 95385 </t>
  </si>
  <si>
    <t>CURSO DE CAPACITAÇÃO PARA TELHADISTA (ENCARGOS COMPLEMENTARES) - HORISTA</t>
  </si>
  <si>
    <t xml:space="preserve"> 00012869 </t>
  </si>
  <si>
    <t>TELHADOR / TELHADISTA (HORISTA)</t>
  </si>
  <si>
    <t xml:space="preserve"> 100315 </t>
  </si>
  <si>
    <t>CURSO DE CAPACITAÇÃO PARA TÉCNICO EM SEGURANÇA DO TRABALHO (ENCARGOS COMPLEMENTARES) - MENSALISTA</t>
  </si>
  <si>
    <t xml:space="preserve"> 00040944 </t>
  </si>
  <si>
    <t>TECNICO EM SEGURANCA DO TRABALHO (MENSALISTA)</t>
  </si>
  <si>
    <t xml:space="preserve"> 101372 </t>
  </si>
  <si>
    <t>CURSO DE CAPACITAÇÃO PARA VIGIA DIURNO (ENCARGOS COMPLEMENTARES) - MENSALISTA</t>
  </si>
  <si>
    <t xml:space="preserve"> 00041096 </t>
  </si>
  <si>
    <t>VIGIA DIURNO (MENSALISTA)</t>
  </si>
  <si>
    <t xml:space="preserve"> 95278 </t>
  </si>
  <si>
    <t>DESEMPENADEIRA DE CONCRETO, PESO DE 78 KG, 4 PÁS, MOTOR A GASOLINA, POTÊNCIA 5,5 HP - DEPRECIAÇÃO. AF_05/2023</t>
  </si>
  <si>
    <t xml:space="preserve"> 95281 </t>
  </si>
  <si>
    <t>DESEMPENADEIRA DE CONCRETO, PESO DE 78 KG, 4 PÁS, MOTOR A GASOLINA, POTÊNCIA 5,5 HP MATERIAIS NA OPERAÇÃO. AF_05/2023</t>
  </si>
  <si>
    <t xml:space="preserve"> 95280 </t>
  </si>
  <si>
    <t>DESEMPENADEIRA DE CONCRETO, PESO DE 78 KG, 4 PÁS, MOTOR A GASOLINA, POTÊNCIA 5,5 HP - MANUTENÇÃO. AF_05/2023</t>
  </si>
  <si>
    <t xml:space="preserve"> 95279 </t>
  </si>
  <si>
    <t>DESEMPENADEIRA DE CONCRETO, PESO DE 78 KG, 4 PÁS, MOTOR A GASOLINA, POTÊNCIA 5,5 HP - JUROS. AF_05/2023</t>
  </si>
  <si>
    <t xml:space="preserve"> 00010658 </t>
  </si>
  <si>
    <t>ALISADORA DE CONCRETO COM MOTOR A GASOLINA DE 5,5 HP, PESO COM MOTOR DE 78 KG, 4 PAS</t>
  </si>
  <si>
    <t xml:space="preserve"> 00037411 </t>
  </si>
  <si>
    <t>TELA DE ACO SOLDADA GALVANIZADA/ZINCADA PARA ALVENARIA, FIO D = *1,24 MM, MALHA 25 X 25 MM</t>
  </si>
  <si>
    <t xml:space="preserve"> 00043965 </t>
  </si>
  <si>
    <t>PARAFUSO, EM ACO ZINCADO, CABECA LENTILHA AUTOTRAVANTE DIAMETRO 5/16" X 1"</t>
  </si>
  <si>
    <t xml:space="preserve"> 00044027 </t>
  </si>
  <si>
    <t>TALA PARA EMENDA DE ELETROCALHA, SIMPLES / RETA, LISA OU PERFURADA, EM CHAPA DE ACO GALVANIZADO #22, ALTURA 50 MM</t>
  </si>
  <si>
    <t xml:space="preserve"> 00044336 </t>
  </si>
  <si>
    <t xml:space="preserve"> 00044337 </t>
  </si>
  <si>
    <t>EMENDA INTERNA, TIPO U, BASE LISA, PARA ELETROCALHA, EM CHAPA DE ACO GALVANIZADO ESPESSURA #22, 150 X 50 MM (L X A)</t>
  </si>
  <si>
    <t xml:space="preserve"> 00044344 </t>
  </si>
  <si>
    <t>EMENDA INTERNA, TIPO U, BASE LISA, PARA ELETROCALHA, EM CHAPA DE ACO GALVANIZADO ESPESSURA #22, 50 X 50 MM (L X A)</t>
  </si>
  <si>
    <t xml:space="preserve"> 00043964 </t>
  </si>
  <si>
    <t>EMENDA INTERNA, TIPO U, BASE LISA, PARA ELETROCALHA, EM CHAPA DE ACO GALVANIZADO ESPESSURA #22, 200 X 50 MM (L X A)</t>
  </si>
  <si>
    <t xml:space="preserve"> 00044338 </t>
  </si>
  <si>
    <t>EMENDA INTERNA, TIPO U, BASE LISA, PARA ELETROCALHA, EM CHAPA DE ACO GALVANIZADO ESPESSURA #18, 300 X 50 MM (L X A)</t>
  </si>
  <si>
    <t xml:space="preserve"> 00043463 </t>
  </si>
  <si>
    <t>FERRAMENTAS - FAMILIA ENCARREGADO GERAL - HORISTA (ENCARGOS COMPLEMENTARES - COLETADO CAIXA)</t>
  </si>
  <si>
    <t xml:space="preserve"> 00043487 </t>
  </si>
  <si>
    <t>EPI - FAMILIA ENCARREGADO GERAL - HORISTA (ENCARGOS COMPLEMENTARES - COLETADO CAIXA)</t>
  </si>
  <si>
    <t xml:space="preserve"> 00043499 </t>
  </si>
  <si>
    <t>EPI - FAMILIA ENCARREGADO GERAL - MENSALISTA (ENCARGOS COMPLEMENTARES - COLETADO CAIXA)</t>
  </si>
  <si>
    <t xml:space="preserve"> 00043475 </t>
  </si>
  <si>
    <t>FERRAMENTAS - FAMILIA ENCARREGADO GERAL - MENSALISTA (ENCARGOS COMPLEMENTARES - COLETADO CAIXA)</t>
  </si>
  <si>
    <t xml:space="preserve"> 00040863 </t>
  </si>
  <si>
    <t>EXAMES - MENSALISTA (COLETADO CAIXA - ENCARGOS COMPLEMENTARES)</t>
  </si>
  <si>
    <t xml:space="preserve"> 00040864 </t>
  </si>
  <si>
    <t>SEGURO - MENSALISTA (COLETADO CAIXA - ENCARGOS COMPLEMENTARES)</t>
  </si>
  <si>
    <t xml:space="preserve"> 00006141 </t>
  </si>
  <si>
    <t>ENGATE/RABICHO FLEXIVEL PLASTICO (PVC OU ABS) BRANCO 1/2" X 30 CM</t>
  </si>
  <si>
    <t xml:space="preserve"> 00043498 </t>
  </si>
  <si>
    <t>EPI - FAMILIA ENGENHEIRO CIVIL - MENSALISTA (ENCARGOS COMPLEMENTARES - COLETADO CAIXA)</t>
  </si>
  <si>
    <t xml:space="preserve"> 00043474 </t>
  </si>
  <si>
    <t>FERRAMENTAS - FAMILIA ENGENHEIRO CIVIL - MENSALISTA (ENCARGOS COMPLEMENTARES - COLETADO CAIXA)</t>
  </si>
  <si>
    <t xml:space="preserve"> 00043486 </t>
  </si>
  <si>
    <t>EPI - FAMILIA ENGENHEIRO CIVIL - HORISTA (ENCARGOS COMPLEMENTARES - COLETADO CAIXA)</t>
  </si>
  <si>
    <t xml:space="preserve"> 00043462 </t>
  </si>
  <si>
    <t>FERRAMENTAS - FAMILIA ENGENHEIRO CIVIL - HORISTA (ENCARGOS COMPLEMENTARES - COLETADO CAIXA)</t>
  </si>
  <si>
    <t xml:space="preserve"> 5628 </t>
  </si>
  <si>
    <t>ESCAVADEIRA HIDRÁULICA SOBRE ESTEIRAS, CAÇAMBA 0,80 M3, PESO OPERACIONAL 17 T, POTENCIA BRUTA 111 HP - JUROS. AF_06/2014</t>
  </si>
  <si>
    <t xml:space="preserve"> 5627 </t>
  </si>
  <si>
    <t>ESCAVADEIRA HIDRÁULICA SOBRE ESTEIRAS, CAÇAMBA 0,80 M3, PESO OPERACIONAL 17 T, POTENCIA BRUTA 111 HP - DEPRECIAÇÃO. AF_06/2014</t>
  </si>
  <si>
    <t xml:space="preserve"> 88294 </t>
  </si>
  <si>
    <t>OPERADOR DE ESCAVADEIRA COM ENCARGOS COMPLEMENTARES</t>
  </si>
  <si>
    <t xml:space="preserve"> 5630 </t>
  </si>
  <si>
    <t>ESCAVADEIRA HIDRÁULICA SOBRE ESTEIRAS, CAÇAMBA 0,80 M3, PESO OPERACIONAL 17 T, POTENCIA BRUTA 111 HP - MATERIAIS NA OPERAÇÃO. AF_06/2014</t>
  </si>
  <si>
    <t xml:space="preserve"> 5629 </t>
  </si>
  <si>
    <t>ESCAVADEIRA HIDRÁULICA SOBRE ESTEIRAS, CAÇAMBA 0,80 M3, PESO OPERACIONAL 17 T, POTENCIA BRUTA 111 HP - MANUTENÇÃO. AF_06/2014</t>
  </si>
  <si>
    <t xml:space="preserve"> 00010685 </t>
  </si>
  <si>
    <t>ESCAVADEIRA HIDRAULICA SOBRE ESTEIRAS, CACAMBA 0,80M3, PESO OPERACIONAL 17T, POTENCIA BRUTA 111HP</t>
  </si>
  <si>
    <t xml:space="preserve"> 00043106 </t>
  </si>
  <si>
    <t>CHAPA DE ACO GALVANIZADA BITOLA GSG 24, E = 0,64 (5,12 KG/M2)</t>
  </si>
  <si>
    <t xml:space="preserve"> 00001345 </t>
  </si>
  <si>
    <t>CHAPA/PAINEL DE MADEIRA COMPENSADA PLASTIFICADA (MADEIRITE PLASTIFICADO) PARA FORMA DE CONCRETO, DE 2200 X 1100 MM, E = *17* MM</t>
  </si>
  <si>
    <t xml:space="preserve"> 00006189 </t>
  </si>
  <si>
    <t>TABUA NAO APARELHADA *2,5 X 30* CM, EM MACARANDUBA/MASSARANDUBA, ANGELIM OU EQUIVALENTE DA REGIAO - BRUTA</t>
  </si>
  <si>
    <t xml:space="preserve"> 00000408 </t>
  </si>
  <si>
    <t>ABRACADEIRA DE NYLON PARA AMARRACAO DE CABOS, COMPRIMENTO DE 390 X *4,6* MM</t>
  </si>
  <si>
    <t xml:space="preserve"> 00011964 </t>
  </si>
  <si>
    <t>PARAFUSO DE ACO ZINCADO, TIPO CHUMBADOR PARABOLT, DIAMETRO 3/8", COMPRIMENTO 75 MM</t>
  </si>
  <si>
    <t xml:space="preserve"> 00021011 </t>
  </si>
  <si>
    <t>TUBO ACO GALVANIZADO COM COSTURA, CLASSE LEVE, DN 32 MM (1 1/4"), E = 2,65 MM, *2,71* KG/M (NBR 5580)</t>
  </si>
  <si>
    <t xml:space="preserve"> 00021009 </t>
  </si>
  <si>
    <t>TUBO ACO GALVANIZADO COM COSTURA, CLASSE LEVE, DN 20 MM (3/4"), E = 2,25 MM, *1,3* KG/M (NBR 5580)</t>
  </si>
  <si>
    <t xml:space="preserve"> 00021010 </t>
  </si>
  <si>
    <t>TUBO ACO GALVANIZADO COM COSTURA, CLASSE LEVE, DN 25 MM (1"), E = 2,65 MM, *2,11* KG/M (NBR 5580)</t>
  </si>
  <si>
    <t xml:space="preserve"> 93278 </t>
  </si>
  <si>
    <t>GUINCHO ELÉTRICO DE COLUNA, CAPACIDADE 400 KG, COM MOTO FREIO, MOTOR TRIFÁSICO DE 1,25 CV - JUROS. AF_03/2016</t>
  </si>
  <si>
    <t xml:space="preserve"> 93277 </t>
  </si>
  <si>
    <t>GUINCHO ELÉTRICO DE COLUNA, CAPACIDADE 400 KG, COM MOTO FREIO, MOTOR TRIFÁSICO DE 1,25 CV - DEPRECIAÇÃO. AF_03/2016</t>
  </si>
  <si>
    <t xml:space="preserve"> 88295 </t>
  </si>
  <si>
    <t>OPERADOR DE GUINCHO COM ENCARGOS COMPLEMENTARES</t>
  </si>
  <si>
    <t xml:space="preserve"> 93280 </t>
  </si>
  <si>
    <t>GUINCHO ELÉTRICO DE COLUNA, CAPACIDADE 400 KG, COM MOTO FREIO, MOTOR TRIFÁSICO DE 1,25 CV - MATERIAIS NA OPERAÇÃO. AF_03/2016</t>
  </si>
  <si>
    <t xml:space="preserve"> 93279 </t>
  </si>
  <si>
    <t>GUINCHO ELÉTRICO DE COLUNA, CAPACIDADE 400 KG, COM MOTO FREIO, MOTOR TRIFÁSICO DE 1,25 CV - MANUTENÇÃO. AF_03/2016</t>
  </si>
  <si>
    <t xml:space="preserve"> 00036487 </t>
  </si>
  <si>
    <t>GUINCHO ELETRICO DE COLUNA, CAPACIDADE 400 KG, COM MOTO FREIO, MOTOR TRIFASICO DE 1,25 CV</t>
  </si>
  <si>
    <t xml:space="preserve"> 93283 </t>
  </si>
  <si>
    <t>GUINDASTE HIDRÁULICO AUTOPROPELIDO, COM LANÇA TELESCÓPICA 40 M, CAPACIDADE MÁXIMA 60 T, POTÊNCIA 260 KW - DEPRECIAÇÃO. AF_03/2016</t>
  </si>
  <si>
    <t xml:space="preserve"> 88296 </t>
  </si>
  <si>
    <t>OPERADOR DE GUINDASTE COM ENCARGOS COMPLEMENTARES</t>
  </si>
  <si>
    <t xml:space="preserve"> 93284 </t>
  </si>
  <si>
    <t>GUINDASTE HIDRÁULICO AUTOPROPELIDO, COM LANÇA TELESCÓPICA 40 M, CAPACIDADE MÁXIMA 60 T, POTÊNCIA 260 KW - JUROS. AF_03/2016</t>
  </si>
  <si>
    <t xml:space="preserve"> 93296 </t>
  </si>
  <si>
    <t>GUINDASTE HIDRÁULICO AUTOPROPELIDO, COM LANÇA TELESCÓPICA 40 M, CAPACIDADE MÁXIMA 60 T, POTÊNCIA 260 KW - IMPOSTOS E SEGUROS. AF_03/2016</t>
  </si>
  <si>
    <t xml:space="preserve"> 93286 </t>
  </si>
  <si>
    <t>GUINDASTE HIDRÁULICO AUTOPROPELIDO, COM LANÇA TELESCÓPICA 40 M, CAPACIDADE MÁXIMA 60 T, POTÊNCIA 260 KW - MATERIAIS NA OPERAÇÃO. AF_03/2016</t>
  </si>
  <si>
    <t xml:space="preserve"> 93285 </t>
  </si>
  <si>
    <t>GUINDASTE HIDRÁULICO AUTOPROPELIDO, COM LANÇA TELESCÓPICA 40 M, CAPACIDADE MÁXIMA 60 T, POTÊNCIA 260 KW - MANUTENÇÃO. AF_03/2016</t>
  </si>
  <si>
    <t xml:space="preserve"> 00044474 </t>
  </si>
  <si>
    <t>GUINDASTE HIDRAULICO AUTOPROPELIDO, COM LANCA TELESCOPICA 40 M, CAPACIDADE MAXIMA 60 T, POTENCIA 260 KW, TRACAO  6 X 6</t>
  </si>
  <si>
    <t xml:space="preserve"> 88286 </t>
  </si>
  <si>
    <t>MOTORISTA OPERADOR DE MUNCK COM ENCARGOS COMPLEMENTARES</t>
  </si>
  <si>
    <t xml:space="preserve"> 89262 </t>
  </si>
  <si>
    <t>GUINDAUTO HIDRÁULICO, CAPACIDADE MÁXIMA DE CARGA 6200 KG, MOMENTO MÁXIMO DE CARGA 11,7 TM, ALCANCE MÁXIMO HORIZONTAL 9,70 M, INCLUSIVE CAMINHÃO TOCO PBT 16.000 KG, POTÊNCIA DE 189 CV - MANUTENÇÃO. AF_06/2014</t>
  </si>
  <si>
    <t xml:space="preserve"> 89259 </t>
  </si>
  <si>
    <t>GUINDAUTO HIDRÁULICO, CAPACIDADE MÁXIMA DE CARGA 6200 KG, MOMENTO MÁXIMO DE CARGA 11,7 TM, ALCANCE MÁXIMO HORIZONTAL 9,70 M, INCLUSIVE CAMINHÃO TOCO PBT 16.000 KG, POTÊNCIA DE 189 CV - DEPRECIAÇÃO. AF_06/2014</t>
  </si>
  <si>
    <t xml:space="preserve"> 89260 </t>
  </si>
  <si>
    <t>GUINDAUTO HIDRÁULICO, CAPACIDADE MÁXIMA DE CARGA 6200 KG, MOMENTO MÁXIMO DE CARGA 11,7 TM, ALCANCE MÁXIMO HORIZONTAL 9,70 M, INCLUSIVE CAMINHÃO TOCO PBT 16.000 KG, POTÊNCIA DE 189 CV - JUROS. AF_06/2014</t>
  </si>
  <si>
    <t xml:space="preserve"> 91467 </t>
  </si>
  <si>
    <t>GUINDAUTO HIDRÁULICO, CAPACIDADE MÁXIMA DE CARGA 6200 KG, MOMENTO MÁXIMO DE CARGA 11,7 TM, ALCANCE MÁXIMO HORIZONTAL 9,70 M, INCLUSIVE CAMINHÃO TOCO PBT 16.000 KG, POTÊNCIA DE 189 CV - MATERIAIS NA OPERAÇÃO. AF_08/2015</t>
  </si>
  <si>
    <t xml:space="preserve"> 91466 </t>
  </si>
  <si>
    <t>GUINDAUTO HIDRÁULICO, CAPACIDADE MÁXIMA DE CARGA 6200 KG, MOMENTO MÁXIMO DE CARGA 11,7 TM, ALCANCE MÁXIMO HORIZONTAL 9,70 M, INCLUSIVE CAMINHÃO TOCO PBT 16.000 KG, POTÊNCIA DE 189 CV - IMPOSTOS E SEGUROS. AF_08/2015</t>
  </si>
  <si>
    <t xml:space="preserve"> 00003363 </t>
  </si>
  <si>
    <t>GUINDAUTO HIDRAULICO, CAPACIDADE MAXIMA DE CARGA 6200 KG, MOMENTO MAXIMO DE CARGA 11,7 TM, ALCANCE MAXIMO HORIZONTAL 9,70 M, PARA MONTAGEM SOBRE CHASSI DE CAMINHAO PBT MINIMO 13000 KG (INCLUI MONTAGEM, NAO INCLUI CAMINHAO)</t>
  </si>
  <si>
    <t xml:space="preserve"> 00037752 </t>
  </si>
  <si>
    <t>CAMINHAO TOCO, PESO BRUTO TOTAL 16000 KG, CARGA UTIL MAXIMA 11030 KG, DISTANCIA ENTRE EIXOS 5,41 M, POTENCIA 185 CV (INCLUI CABINE E CHASSI, NAO INCLUI CARROCERIA)</t>
  </si>
  <si>
    <t xml:space="preserve"> 00040862 </t>
  </si>
  <si>
    <t>ALIMENTACAO - MENSALISTA (COLETADO CAIXA - ENCARGOS COMPLEMENTARES)</t>
  </si>
  <si>
    <t xml:space="preserve"> 00040861 </t>
  </si>
  <si>
    <t>TRANSPORTE - MENSALISTA (COLETADO CAIXA - ENCARGOS COMPLEMENTARES)</t>
  </si>
  <si>
    <t xml:space="preserve"> 00043476 </t>
  </si>
  <si>
    <t>FERRAMENTAS - FAMILIA OPERADOR ESCAVADEIRA - MENSALISTA (ENCARGOS COMPLEMENTARES - COLETADO CAIXA)</t>
  </si>
  <si>
    <t xml:space="preserve"> 00043500 </t>
  </si>
  <si>
    <t>EPI - FAMILIA OPERADOR ESCAVADEIRA - MENSALISTA (ENCARGOS COMPLEMENTARES - COLETADO CAIXA)</t>
  </si>
  <si>
    <t xml:space="preserve"> 00038113 </t>
  </si>
  <si>
    <t>INTERRUPTOR PARALELO 10A, 250V (APENAS MODULO)</t>
  </si>
  <si>
    <t xml:space="preserve"> 88306 </t>
  </si>
  <si>
    <t>OPERADOR JATO DE AREIA OU JATISTA COM ENCARGOS COMPLEMENTARES</t>
  </si>
  <si>
    <t xml:space="preserve"> 93409 </t>
  </si>
  <si>
    <t>MÁQUINA JATO DE PRESSAO PORTÁTIL, CAMARA DE 1 SAIDA, CAPACIDADE 280 L, DIAMETRO 670 MM, BICO DE JATO CURTO VENTURI DE 5/16", MANGUEIRA DE 1" COM COMPRESSOR DE AR REBOCÁVEL 189 PCM E MOTOR DIESEL 63 CV - CHI DIURNO. AF_05/2023</t>
  </si>
  <si>
    <t xml:space="preserve"> 93408 </t>
  </si>
  <si>
    <t>MÁQUINA JATO DE PRESSAO PORTÁTIL, CAMARA DE 1 SAIDA, CAPACIDADE 280 L, DIAMETRO 670 MM, BICO DE JATO CURTO VENTURI DE 5/16", MANGUEIRA DE 1" COM COMPRESSOR DE AR REBOCÁVEL 189 PCM E MOTOR DIESEL 63 CV - CHP DIURNO. AF_05/2023</t>
  </si>
  <si>
    <t xml:space="preserve"> 00036785 </t>
  </si>
  <si>
    <t>GRANALHA DE ACO, ANGULAR (GRIT), PARA JATEAMENTO, PENEIRA 1,41 A 1,19 MM (SAE G16)</t>
  </si>
  <si>
    <t>SC25KG</t>
  </si>
  <si>
    <t xml:space="preserve"> 00010425 </t>
  </si>
  <si>
    <t>LAVATORIO DE LOUCA BRANCA, SUSPENSO (SEM COLUNA), DIMENSOES *40 X 30* CM</t>
  </si>
  <si>
    <t xml:space="preserve"> 88298 </t>
  </si>
  <si>
    <t>OPERADOR DE MARTELETE OU MARTELETEIRO COM ENCARGOS COMPLEMENTARES</t>
  </si>
  <si>
    <t xml:space="preserve"> 95115 </t>
  </si>
  <si>
    <t>MARTELETE OU ROMPEDOR PNEUMÁTICO MANUAL, 28 KG, COM SILENCIADOR - JUROS. AF_07/2016</t>
  </si>
  <si>
    <t xml:space="preserve"> 95114 </t>
  </si>
  <si>
    <t>MARTELETE OU ROMPEDOR PNEUMÁTICO MANUAL, 28 KG, COM SILENCIADOR - DEPRECIAÇÃO. AF_07/2016</t>
  </si>
  <si>
    <t xml:space="preserve"> 53863 </t>
  </si>
  <si>
    <t>MARTELETE OU ROMPEDOR PNEUMÁTICO MANUAL, 28 KG, COM SILENCIADOR - MANUTENÇÃO. AF_07/2016</t>
  </si>
  <si>
    <t xml:space="preserve"> 00041898 </t>
  </si>
  <si>
    <t>MARTELO DEMOLIDOR PNEUMATICO MANUAL, PESO DE 28 KG, COM SILENCIADOR</t>
  </si>
  <si>
    <t xml:space="preserve"> 90689 </t>
  </si>
  <si>
    <t>MINICARREGADEIRA SOBRE RODAS, POTÊNCIA LÍQUIDA DE 47 HP, CAPACIDADE NOMINAL DE OPERAÇÃO DE 646 KG - JUROS. AF_06/2015</t>
  </si>
  <si>
    <t xml:space="preserve"> 88301 </t>
  </si>
  <si>
    <t>OPERADOR DE PÁ CARREGADEIRA COM ENCARGOS COMPLEMENTARES</t>
  </si>
  <si>
    <t xml:space="preserve"> 90688 </t>
  </si>
  <si>
    <t>MINICARREGADEIRA SOBRE RODAS, POTÊNCIA LÍQUIDA DE 47 HP, CAPACIDADE NOMINAL DE OPERAÇÃO DE 646 KG - DEPRECIAÇÃO. AF_06/2015</t>
  </si>
  <si>
    <t xml:space="preserve"> 90691 </t>
  </si>
  <si>
    <t>MINICARREGADEIRA SOBRE RODAS, POTÊNCIA LÍQUIDA DE 47 HP, CAPACIDADE NOMINAL DE OPERAÇÃO DE 646 KG - MATERIAIS NA OPERAÇÃO. AF_06/2015</t>
  </si>
  <si>
    <t xml:space="preserve"> 90690 </t>
  </si>
  <si>
    <t>MINICARREGADEIRA SOBRE RODAS, POTÊNCIA LÍQUIDA DE 47 HP, CAPACIDADE NOMINAL DE OPERAÇÃO DE 646 KG - MANUTENÇÃO. AF_06/2015</t>
  </si>
  <si>
    <t xml:space="preserve"> 00037514 </t>
  </si>
  <si>
    <t>MINICARREGADEIRA SOBRE RODAS, POTENCIA LIQUIDA DE *47* HP, CAPACIDADE NOMINAL DE OPERACAO DE *646* KG</t>
  </si>
  <si>
    <t xml:space="preserve"> 88389 </t>
  </si>
  <si>
    <t>MISTURADOR DE ARGAMASSA, EIXO HORIZONTAL, CAPACIDADE DE MISTURA 300 KG, MOTOR ELÉTRICO POTÊNCIA 5 CV - JUROS. AF_05/2023</t>
  </si>
  <si>
    <t xml:space="preserve"> 88387 </t>
  </si>
  <si>
    <t>MISTURADOR DE ARGAMASSA, EIXO HORIZONTAL, CAPACIDADE DE MISTURA 300 KG, MOTOR ELÉTRICO POTÊNCIA 5 CV - DEPRECIAÇÃO. AF_05/2023</t>
  </si>
  <si>
    <t xml:space="preserve"> 88390 </t>
  </si>
  <si>
    <t>MISTURADOR DE ARGAMASSA, EIXO HORIZONTAL, CAPACIDADE DE MISTURA 300 KG, MOTOR ELÉTRICO POTÊNCIA 5 CV - MANUTENÇÃO. AF_05/2023</t>
  </si>
  <si>
    <t xml:space="preserve"> 88391 </t>
  </si>
  <si>
    <t>MISTURADOR DE ARGAMASSA, EIXO HORIZONTAL, CAPACIDADE DE MISTURA 300 KG, MOTOR ELÉTRICO POTÊNCIA 5 CV - MATERIAIS NA OPERAÇÃO. AF_05/2023</t>
  </si>
  <si>
    <t xml:space="preserve"> 00037544 </t>
  </si>
  <si>
    <t>MISTURADOR DE ARGAMASSA, EIXO HORIZONTAL, CAPACIDADE DE MISTURA 300 KG, MOTOR ELETRICO TRIFASICO 220/380 V, POTENCIA 5 CV</t>
  </si>
  <si>
    <t xml:space="preserve"> 93404 </t>
  </si>
  <si>
    <t>MÁQUINA JATO DE PRESSAO PORTÁTIL, CAMARA DE 1 SAIDA, CAPACIDADE 280 L, DIAMETRO 670 MM, BICO DE JATO CURTO VENTURI DE 5/16", MANGUEIRA DE 1" COM COMPRESSOR DE AR REBOCÁVEL 189 PCM E MOTOR DIESEL 63 CV - DEPRECIAÇÃO. AF_05/2023</t>
  </si>
  <si>
    <t xml:space="preserve"> 93405 </t>
  </si>
  <si>
    <t>MÁQUINA JATO DE PRESSAO PORTÁTIL, CAMARA DE 1 SAIDA, CAPACIDADE 280 L, DIAMETRO 670 MM, BICO DE JATO CURTO VENTURI DE 5/16", MANGUEIRA DE 1" COM COMPRESSOR DE AR REBOCÁVEL 189 PCM E MOTOR DIESEL 63 CV - JUROS. AF_05/2023</t>
  </si>
  <si>
    <t xml:space="preserve"> 93407 </t>
  </si>
  <si>
    <t>MÁQUINA JATO DE PRESSAO PORTÁTIL, CAMARA DE 1 SAIDA, CAPACIDADE 280 L, DIAMETRO 670 MM, BICO DE JATO CURTO VENTURI DE 5/16", MANGUEIRA DE 1" COM COMPRESSOR DE AR REBOCÁVEL 189 PCM E MOTOR DIESEL 63 CV - MATERIAIS NA OPERAÇÃO. AF_05/2023</t>
  </si>
  <si>
    <t xml:space="preserve"> 93406 </t>
  </si>
  <si>
    <t>MÁQUINA JATO DE PRESSAO PORTÁTIL, CAMARA DE 1 SAIDA, CAPACIDADE 280 L, DIAMETRO 670 MM, BICO DE JATO CURTO VENTURI DE 5/16", MANGUEIRA DE 1" COM COMPRESSOR DE AR REBOCÁVEL 189 PCM E MOTOR DIESEL 63 CV - MANUTENÇÃO. AF_05/2023</t>
  </si>
  <si>
    <t xml:space="preserve"> 00039813 </t>
  </si>
  <si>
    <t>MAQUINA TIPO VASO/TANQUE/JATO DE PRESSAO PORTATIL P/ JATEAMENTO, CONTROLE AUTOMATICO E REMOTO, CAMARA DE 1 SAIDA, 280 L, DIAM. *670* MM, BICO JATO CURTO VENTURI 5/16", MANGUEIRA 1" DE 10 M, COMPLETA (VALVULAS POP UP E DOSADORA, FUNDO CONICO ETC)</t>
  </si>
  <si>
    <t xml:space="preserve"> 00036522 </t>
  </si>
  <si>
    <t>COMPRESSOR DE AR REBOCAVEL, VAZAO 189 PCM, PRESSAO EFETIVA DE TRABALHO 102 PSI, MOTOR DIESEL, POTENCIA 63 CV</t>
  </si>
  <si>
    <t xml:space="preserve"> 00043490 </t>
  </si>
  <si>
    <t>EPI - FAMILIA PINTOR - HORISTA (ENCARGOS COMPLEMENTARES - COLETADO CAIXA)</t>
  </si>
  <si>
    <t xml:space="preserve"> 00043466 </t>
  </si>
  <si>
    <t>FERRAMENTAS - FAMILIA PINTOR - HORISTA (ENCARGOS COMPLEMENTARES - COLETADO CAIXA)</t>
  </si>
  <si>
    <t xml:space="preserve"> 88312 </t>
  </si>
  <si>
    <t>PINTOR PARA TINTA EPÓXI COM ENCARGOS COMPLEMENTARES</t>
  </si>
  <si>
    <t xml:space="preserve"> 00007348 </t>
  </si>
  <si>
    <t>TINTA ACRILICA PREMIUM PARA PISO</t>
  </si>
  <si>
    <t xml:space="preserve"> 00007340 </t>
  </si>
  <si>
    <t>IMUNIZANTE PARA MADEIRA, INCOLOR</t>
  </si>
  <si>
    <t xml:space="preserve"> 00036178 </t>
  </si>
  <si>
    <t>PISO TATIL / PODOTATIL, LADRILHO HIDRAULICO/CONCRETO, *40 X 40* CM, E= 2,5* CM, PADRAO TATIL ALERTA OU DIRECIONAL, COR NATURAL</t>
  </si>
  <si>
    <t xml:space="preserve"> 00034353 </t>
  </si>
  <si>
    <t>ARGAMASSA COLANTE AC II</t>
  </si>
  <si>
    <t xml:space="preserve"> 91273 </t>
  </si>
  <si>
    <t>PLACA VIBRATÓRIA REVERSÍVEL COM MOTOR 4 TEMPOS A GASOLINA, FORÇA CENTRÍFUGA DE 25 KN (2500 KGF), POTÊNCIA 5,5 CV - DEPRECIAÇÃO. AF_08/2015</t>
  </si>
  <si>
    <t xml:space="preserve"> 91274 </t>
  </si>
  <si>
    <t>PLACA VIBRATÓRIA REVERSÍVEL COM MOTOR 4 TEMPOS A GASOLINA, FORÇA CENTRÍFUGA DE 25 KN (2500 KGF), POTÊNCIA 5,5 CV - JUROS. AF_08/2015</t>
  </si>
  <si>
    <t xml:space="preserve"> 91275 </t>
  </si>
  <si>
    <t>PLACA VIBRATÓRIA REVERSÍVEL COM MOTOR 4 TEMPOS A GASOLINA, FORÇA CENTRÍFUGA DE 25 KN (2500 KGF), POTÊNCIA 5,5 CV - MANUTENÇÃO. AF_08/2015</t>
  </si>
  <si>
    <t xml:space="preserve"> 91276 </t>
  </si>
  <si>
    <t>PLACA VIBRATÓRIA REVERSÍVEL COM MOTOR 4 TEMPOS A GASOLINA, FORÇA CENTRÍFUGA DE 25 KN (2500 KGF), POTÊNCIA 5,5 CV - MATERIAIS NA OPERAÇÃO. AF_08/2015</t>
  </si>
  <si>
    <t xml:space="preserve"> 00001442 </t>
  </si>
  <si>
    <t>COMPACTADOR DE SOLO TIPO PLACA VIBRATORIA REVERSIVEL, A GASOLINA 4 TEMPOS, PESO 125 A 150 KG, FORCA CENTRIF. 2500 A 2800 KGF, LARG. TRABALHO 400 A 450 MM, FREQ. VIBRACAO 4300 A 4500 RPM, VELOC. TRABALHO 15 A 20 M/MIN, POT. 5,5 A 6,0 HP</t>
  </si>
  <si>
    <t xml:space="preserve"> 95272 </t>
  </si>
  <si>
    <t>POLIDORA DE PISO (POLITRIZ), PESO DE 100KG, DIÂMETRO 450 MM, MOTOR ELÉTRICO, POTÊNCIA 4 HP - DEPRECIAÇÃO. AF_05/2023</t>
  </si>
  <si>
    <t xml:space="preserve"> 95273 </t>
  </si>
  <si>
    <t>POLIDORA DE PISO (POLITRIZ), PESO DE 100KG, DIÂMETRO 450 MM, MOTOR ELÉTRICO, POTÊNCIA 4 HP - JUROS. AF_05/2023</t>
  </si>
  <si>
    <t xml:space="preserve"> 95274 </t>
  </si>
  <si>
    <t>POLIDORA DE PISO (POLITRIZ), PESO DE 100KG, DIÂMETRO 450 MM, MOTOR ELÉTRICO, POTÊNCIA 4 HP - MANUTENÇÃO. AF_05/2023</t>
  </si>
  <si>
    <t xml:space="preserve"> 95275 </t>
  </si>
  <si>
    <t>POLIDORA DE PISO (POLITRIZ), PESO DE 100KG, DIÂMETRO 450 MM, MOTOR ELÉTRICO, POTÊNCIA 4 HP - MATERIAIS NA OPERAÇÃO. AF_05/2023</t>
  </si>
  <si>
    <t xml:space="preserve"> 00013954 </t>
  </si>
  <si>
    <t>POLIDORA DE PISO (POLITRIZ) ELETRICA, MOTOR MONOFASICO DE 4 HP, PESO DE 100 KG, DIAMETRO DO TRABALHO DE 450 MM</t>
  </si>
  <si>
    <t xml:space="preserve"> 00004922 </t>
  </si>
  <si>
    <t>PORTA DE CORRER EM ALUMINIO, DUAS FOLHAS MOVEIS COM VIDRO, FECHADURA E PUXADOR EMBUTIDO, ACABAMENTO ANODIZADO NATURAL, SEM GUARNICAO/ALIZAR/VISTA</t>
  </si>
  <si>
    <t xml:space="preserve"> 00004720 </t>
  </si>
  <si>
    <t>PEDRA BRITADA N. 0, OU PEDRISCO (4,8 A 9,5 MM) POSTO PEDREIRA/FORNECEDOR, SEM FRETE</t>
  </si>
  <si>
    <t xml:space="preserve"> 88858 </t>
  </si>
  <si>
    <t>RETROESCAVADEIRA SOBRE RODAS COM CARREGADEIRA, TRAÇÃO 4X4, POTÊNCIA LÍQ. 88 HP, CAÇAMBA CARREG. CAP. MÍN. 1 M3, CAÇAMBA RETRO CAP. 0,26 M3, PESO OPERACIONAL MÍN. 6.674 KG, PROFUNDIDADE ESCAVAÇÃO MÁX. 4,37 M - JUROS. AF_06/2014</t>
  </si>
  <si>
    <t xml:space="preserve"> 88857 </t>
  </si>
  <si>
    <t>RETROESCAVADEIRA SOBRE RODAS COM CARREGADEIRA, TRAÇÃO 4X4, POTÊNCIA LÍQ. 88 HP, CAÇAMBA CARREG. CAP. MÍN. 1 M3, CAÇAMBA RETRO CAP. 0,26 M3, PESO OPERACIONAL MÍN. 6.674 KG, PROFUNDIDADE ESCAVAÇÃO MÁX. 4,37 M - DEPRECIAÇÃO. AF_06/2014</t>
  </si>
  <si>
    <t xml:space="preserve"> 5664 </t>
  </si>
  <si>
    <t>RETROESCAVADEIRA SOBRE RODAS COM CARREGADEIRA, TRAÇÃO 4X4, POTÊNCIA LÍQ. 88 HP, CAÇAMBA CARREG. CAP. MÍN. 1 M3, CAÇAMBA RETRO CAP. 0,26 M3, PESO OPERACIONAL MÍN. 6.674 KG, PROFUNDIDADE ESCAVAÇÃO MÁX. 4,37 M - MANUTENÇÃO. AF_06/2014</t>
  </si>
  <si>
    <t xml:space="preserve"> 53786 </t>
  </si>
  <si>
    <t>RETROESCAVADEIRA SOBRE RODAS COM CARREGADEIRA, TRAÇÃO 4X4, POTÊNCIA LÍQ. 88 HP, CAÇAMBA CARREG. CAP. MÍN. 1 M3, CAÇAMBA RETRO CAP. 0,26 M3, PESO OPERACIONAL MÍN. 6.674 KG, PROFUNDIDADE ESCAVAÇÃO MÁX. 4,37 M - MATERIAIS NA OPERAÇÃO. AF_06/2014</t>
  </si>
  <si>
    <t xml:space="preserve"> 00036531 </t>
  </si>
  <si>
    <t>RETROESCAVADEIRA SOBRE RODAS COM CARREGADEIRA, TRACAO 4 X 4, POTENCIA LIQUIDA 88 HP, PESO OPERACIONAL MINIMO DE 6674 KG, CAPACIDADE DA CARREGADEIRA DE 1,00 M3 E DA RETROESCAVADEIRA MINIMA DE 0,26 M3, PROFUNDIDADE DE ESCAVACAO MAXIMA DE 4,37 M</t>
  </si>
  <si>
    <t xml:space="preserve"> 91689 </t>
  </si>
  <si>
    <t>SERRA CIRCULAR DE BANCADA COM MOTOR ELÉTRICO POTÊNCIA DE 5HP, COM COIFA PARA DISCO 10" - JUROS. AF_08/2015</t>
  </si>
  <si>
    <t xml:space="preserve"> 91688 </t>
  </si>
  <si>
    <t>SERRA CIRCULAR DE BANCADA COM MOTOR ELÉTRICO POTÊNCIA DE 5HP, COM COIFA PARA DISCO 10" - DEPRECIAÇÃO. AF_08/2015</t>
  </si>
  <si>
    <t xml:space="preserve"> 91691 </t>
  </si>
  <si>
    <t>SERRA CIRCULAR DE BANCADA COM MOTOR ELÉTRICO POTÊNCIA DE 5HP, COM COIFA PARA DISCO 10" - MATERIAIS NA OPERAÇÃO. AF_08/2015</t>
  </si>
  <si>
    <t xml:space="preserve"> 91690 </t>
  </si>
  <si>
    <t>SERRA CIRCULAR DE BANCADA COM MOTOR ELÉTRICO POTÊNCIA DE 5HP, COM COIFA PARA DISCO 10" - MANUTENÇÃO. AF_08/2015</t>
  </si>
  <si>
    <t xml:space="preserve"> 00014618 </t>
  </si>
  <si>
    <t>SERRA CIRCULAR DE BANCADA COM MOTOR ELETRICO, POTENCIA DE *1600* W, PARA DISCO DE DIAMETRO DE 10" (250 MM)</t>
  </si>
  <si>
    <t xml:space="preserve"> 00044945 </t>
  </si>
  <si>
    <t>SIFAO / TUBO SINFONADO EXTENSIVEL/SANFONADO, UNIVERSAL/ SIMPLES, ENTRE *50 A 70* CM, DE PLASTICO BRANCO</t>
  </si>
  <si>
    <t xml:space="preserve"> 00006136 </t>
  </si>
  <si>
    <t>SIFAO EM METAL CROMADO PARA PIA OU LAVATORIO, 1 X 1.1/2"</t>
  </si>
  <si>
    <t xml:space="preserve"> 00043492 </t>
  </si>
  <si>
    <t>EPI - FAMILIA SOLDADOR - HORISTA (ENCARGOS COMPLEMENTARES - COLETADO CAIXA)</t>
  </si>
  <si>
    <t xml:space="preserve"> 00043468 </t>
  </si>
  <si>
    <t>FERRAMENTAS - FAMILIA SOLDADOR - HORISTA (ENCARGOS COMPLEMENTARES - COLETADO CAIXA)</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</si>
  <si>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</si>
  <si>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</si>
  <si>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</si>
  <si>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</si>
  <si>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00013415 </t>
  </si>
  <si>
    <t>TORNEIRA DE MESA/BANCADA, PARA LAVATORIO, FIXA, METALICA CROMADA, PADRAO POPULAR, 1/2" OU 3/4"</t>
  </si>
  <si>
    <t xml:space="preserve"> 00039660 </t>
  </si>
  <si>
    <t>TUBO DE COBRE FLEXIVEL, D = 1/2 ", E = 0,79 MM, PARA AR-CONDICIONADO/ INSTALACOES GAS RESIDENCIAIS E COMERCIAIS</t>
  </si>
  <si>
    <t xml:space="preserve"> 00039737 </t>
  </si>
  <si>
    <t>TUBO DE BORRACHA ELASTOMERICA FLEXIVEL, PRETA, PARA ISOLAMENTO TERMICO DE TUBULACAO, DN 1/2" (12 MM), E= 19 MM, COEFICIENTE DE CONDUTIVIDADE TERMICA 0,036W/MK, VAPOR DE AGUA MAIOR OU IGUAL A 10.000</t>
  </si>
  <si>
    <t xml:space="preserve"> 00039662 </t>
  </si>
  <si>
    <t>TUBO DE COBRE FLEXIVEL, D = 1/4 ", E = 0,79 MM, PARA AR-CONDICIONADO/ INSTALACOES GAS RESIDENCIAIS E COMERCIAIS</t>
  </si>
  <si>
    <t xml:space="preserve"> 00039738 </t>
  </si>
  <si>
    <t>TUBO DE BORRACHA ELASTOMERICA FLEXIVEL, PRETA, PARA ISOLAMENTO TERMICO DE TUBULACAO, DN 1/4" (6 MM), E= 9 MM, COEFICIENTE DE CONDUTIVIDADE TERMICA 0,036W/MK, VAPOR DE AGUA MAIOR OU IGUAL A 10.000</t>
  </si>
  <si>
    <t xml:space="preserve"> 00039664 </t>
  </si>
  <si>
    <t>TUBO DE COBRE FLEXIVEL, D = 3/8 ", E = 0,79 MM, PARA AR-CONDICIONADO/ INSTALACOES GAS RESIDENCIAIS E COMERCIAIS</t>
  </si>
  <si>
    <t xml:space="preserve"> 00039741 </t>
  </si>
  <si>
    <t>TUBO DE BORRACHA ELASTOMERICA FLEXIVEL, PRETA, PARA ISOLAMENTO TERMICO DE TUBULACAO, DN 3/8" (10 MM), E= 19 MM, COEFICIENTE DE CONDUTIVIDADE TERMICA 0,036W/MK, VAPOR DE AGUA MAIOR OU IGUAL A 10.000</t>
  </si>
  <si>
    <t xml:space="preserve"> 00043494 </t>
  </si>
  <si>
    <t>EPI - FAMILIA ALMOXARIFE - MENSALISTA (ENCARGOS COMPLEMENTARES - COLETADO CAIXA)</t>
  </si>
  <si>
    <t xml:space="preserve"> 00043470 </t>
  </si>
  <si>
    <t>FERRAMENTAS - FAMILIA ALMOXARIFE - MENSALISTA (ENCARGOS COMPLEMENTARES - COLETADO CAIXA)</t>
  </si>
  <si>
    <t xml:space="preserve"> 00010422 </t>
  </si>
  <si>
    <t>BACIA SANITARIA (VASO) COM CAIXA ACOPLADA, SIFAO APARENTE, DE LOUCA BRANCA (SEM ASSENTO)</t>
  </si>
  <si>
    <t xml:space="preserve"> 90583 </t>
  </si>
  <si>
    <t>VIBRADOR DE IMERSÃO, DIÂMETRO DE PONTEIRA 45MM, MOTOR ELÉTRICO TRIFÁSICO POTÊNCIA DE 2 CV - JUROS. AF_06/2015</t>
  </si>
  <si>
    <t xml:space="preserve"> 90582 </t>
  </si>
  <si>
    <t>VIBRADOR DE IMERSÃO, DIÂMETRO DE PONTEIRA 45MM, MOTOR ELÉTRICO TRIFÁSICO POTÊNCIA DE 2 CV - DEPRECIAÇÃO. AF_06/2015</t>
  </si>
  <si>
    <t xml:space="preserve"> 90585 </t>
  </si>
  <si>
    <t>VIBRADOR DE IMERSÃO, DIÂMETRO DE PONTEIRA 45MM, MOTOR ELÉTRICO TRIFÁSICO POTÊNCIA DE 2 CV - MATERIAIS NA OPERAÇÃO. AF_06/2015</t>
  </si>
  <si>
    <t xml:space="preserve"> 90584 </t>
  </si>
  <si>
    <t>VIBRADOR DE IMERSÃO, DIÂMETRO DE PONTEIRA 45MM, MOTOR ELÉTRICO TRIFÁSICO POTÊNCIA DE 2 CV - MANUTENÇÃO. AF_06/2015</t>
  </si>
  <si>
    <t xml:space="preserve"> 00013896 </t>
  </si>
  <si>
    <t>VIBRADOR DE IMERSAO, DIAMETRO DA PONTEIRA DE *45* MM, COM MOTOR ELETRICO TRIFASICO DE 2 HP (2 CV)</t>
  </si>
  <si>
    <t xml:space="preserve"> 00043503 </t>
  </si>
  <si>
    <t>EPI - FAMILIA SERVENTE - MENSALISTA (ENCARGOS COMPLEMENTARES - COLETADO CAIXA)</t>
  </si>
  <si>
    <t xml:space="preserve"> 00043479 </t>
  </si>
  <si>
    <t>FERRAMENTAS - FAMILIA SERVENTE - MENSALISTA (ENCARGOS COMPLEMENTARES - COLETADO CAIXA)</t>
  </si>
  <si>
    <t xml:space="preserve"> 00037588 </t>
  </si>
  <si>
    <t>VALVULA DE ESCOAMENTO PARA TANQUE, EM METAL CROMADO, 1.1/2 ", SEM LADRAO, COM TAMPAO PLASTICO</t>
  </si>
  <si>
    <t xml:space="preserve"> 00006157 </t>
  </si>
  <si>
    <t>VALVULA EM METAL CROMADO PARA PIA AMERICANA 3.1/2 X 1.1/2"</t>
  </si>
  <si>
    <t xml:space="preserve"> 00006153 </t>
  </si>
  <si>
    <t>VALVULA EM PLASTICO BRANCO PARA TANQUE OU LAVATORIO 1 ", SEM UNHO E SEM LADRAO</t>
  </si>
  <si>
    <t>Curva ABC de Serviços</t>
  </si>
  <si>
    <t>Peso Acumulado (%)</t>
  </si>
  <si>
    <t>Preço na Base</t>
  </si>
  <si>
    <t>Diferença em Relação a Base</t>
  </si>
  <si>
    <t>634,03</t>
  </si>
  <si>
    <t>1.007.511,71</t>
  </si>
  <si>
    <t>13,49</t>
  </si>
  <si>
    <t>526,17</t>
  </si>
  <si>
    <t>0,00%</t>
  </si>
  <si>
    <t>19,71</t>
  </si>
  <si>
    <t>349.970,36</t>
  </si>
  <si>
    <t>4,69</t>
  </si>
  <si>
    <t>18,18</t>
  </si>
  <si>
    <t>--</t>
  </si>
  <si>
    <t>1,0</t>
  </si>
  <si>
    <t>334.535,04</t>
  </si>
  <si>
    <t>4,48</t>
  </si>
  <si>
    <t>22,66</t>
  </si>
  <si>
    <t>252,50</t>
  </si>
  <si>
    <t>261.908,15</t>
  </si>
  <si>
    <t>3,51</t>
  </si>
  <si>
    <t>26,17</t>
  </si>
  <si>
    <t>209,55</t>
  </si>
  <si>
    <t>1.094,9</t>
  </si>
  <si>
    <t>229,54</t>
  </si>
  <si>
    <t>251.323,34</t>
  </si>
  <si>
    <t>3,37</t>
  </si>
  <si>
    <t>29,53</t>
  </si>
  <si>
    <t>473,2</t>
  </si>
  <si>
    <t>433,13</t>
  </si>
  <si>
    <t>204.957,11</t>
  </si>
  <si>
    <t>2,74</t>
  </si>
  <si>
    <t>32,28</t>
  </si>
  <si>
    <t>359,45</t>
  </si>
  <si>
    <t>96,83</t>
  </si>
  <si>
    <t>192.910,53</t>
  </si>
  <si>
    <t>2,58</t>
  </si>
  <si>
    <t>34,86</t>
  </si>
  <si>
    <t>80,36</t>
  </si>
  <si>
    <t>10,0</t>
  </si>
  <si>
    <t>18.431,82</t>
  </si>
  <si>
    <t>184.318,20</t>
  </si>
  <si>
    <t>2,47</t>
  </si>
  <si>
    <t>37,33</t>
  </si>
  <si>
    <t>15.296,12</t>
  </si>
  <si>
    <t>95,12</t>
  </si>
  <si>
    <t>154.870,57</t>
  </si>
  <si>
    <t>2,07</t>
  </si>
  <si>
    <t>39,40</t>
  </si>
  <si>
    <t>78,94</t>
  </si>
  <si>
    <t>15.402,69</t>
  </si>
  <si>
    <t>154.026,90</t>
  </si>
  <si>
    <t>2,06</t>
  </si>
  <si>
    <t>41,47</t>
  </si>
  <si>
    <t>12.782,32</t>
  </si>
  <si>
    <t>1.254,9</t>
  </si>
  <si>
    <t>117,53</t>
  </si>
  <si>
    <t>147.488,39</t>
  </si>
  <si>
    <t>1,98</t>
  </si>
  <si>
    <t>43,44</t>
  </si>
  <si>
    <t>97,54</t>
  </si>
  <si>
    <t>89,04</t>
  </si>
  <si>
    <t>126.429,67</t>
  </si>
  <si>
    <t>1,69</t>
  </si>
  <si>
    <t>45,14</t>
  </si>
  <si>
    <t>73,90</t>
  </si>
  <si>
    <t>190,78</t>
  </si>
  <si>
    <t>124.819,72</t>
  </si>
  <si>
    <t>1,67</t>
  </si>
  <si>
    <t>46,81</t>
  </si>
  <si>
    <t>158,33</t>
  </si>
  <si>
    <t>4.793,0</t>
  </si>
  <si>
    <t>25,30</t>
  </si>
  <si>
    <t>121.262,90</t>
  </si>
  <si>
    <t>1,62</t>
  </si>
  <si>
    <t>48,43</t>
  </si>
  <si>
    <t>275,94</t>
  </si>
  <si>
    <t>114.288,82</t>
  </si>
  <si>
    <t>1,53</t>
  </si>
  <si>
    <t>49,96</t>
  </si>
  <si>
    <t>58,50</t>
  </si>
  <si>
    <t>111.625,02</t>
  </si>
  <si>
    <t>1,49</t>
  </si>
  <si>
    <t>51,46</t>
  </si>
  <si>
    <t>48,55</t>
  </si>
  <si>
    <t>48,23</t>
  </si>
  <si>
    <t>90.976,73</t>
  </si>
  <si>
    <t>1,22</t>
  </si>
  <si>
    <t>52,67</t>
  </si>
  <si>
    <t>40,03</t>
  </si>
  <si>
    <t>76,0</t>
  </si>
  <si>
    <t>1.133,45</t>
  </si>
  <si>
    <t>86.142,20</t>
  </si>
  <si>
    <t>1,15</t>
  </si>
  <si>
    <t>53,83</t>
  </si>
  <si>
    <t>940,63</t>
  </si>
  <si>
    <t>96,48</t>
  </si>
  <si>
    <t>81.326,85</t>
  </si>
  <si>
    <t>1,09</t>
  </si>
  <si>
    <t>54,92</t>
  </si>
  <si>
    <t>164,90</t>
  </si>
  <si>
    <t>75.863,89</t>
  </si>
  <si>
    <t>1,02</t>
  </si>
  <si>
    <t>55,93</t>
  </si>
  <si>
    <t>136,85</t>
  </si>
  <si>
    <t>376,0</t>
  </si>
  <si>
    <t>195,59</t>
  </si>
  <si>
    <t>73.541,84</t>
  </si>
  <si>
    <t>0,98</t>
  </si>
  <si>
    <t>56,92</t>
  </si>
  <si>
    <t>162,32</t>
  </si>
  <si>
    <t>12.652,0</t>
  </si>
  <si>
    <t>5,41</t>
  </si>
  <si>
    <t>68.447,32</t>
  </si>
  <si>
    <t>0,92</t>
  </si>
  <si>
    <t>57,83</t>
  </si>
  <si>
    <t>4,49</t>
  </si>
  <si>
    <t>6.806,0</t>
  </si>
  <si>
    <t>9,71</t>
  </si>
  <si>
    <t>66.086,26</t>
  </si>
  <si>
    <t>0,89</t>
  </si>
  <si>
    <t>58,72</t>
  </si>
  <si>
    <t>8,06</t>
  </si>
  <si>
    <t>17,33</t>
  </si>
  <si>
    <t>60.059,54</t>
  </si>
  <si>
    <t>0,80</t>
  </si>
  <si>
    <t>59,52</t>
  </si>
  <si>
    <t>1.370,0</t>
  </si>
  <si>
    <t>43,51</t>
  </si>
  <si>
    <t>59.608,70</t>
  </si>
  <si>
    <t>60,32</t>
  </si>
  <si>
    <t>36,11</t>
  </si>
  <si>
    <t>56,16</t>
  </si>
  <si>
    <t>58.252,52</t>
  </si>
  <si>
    <t>0,78</t>
  </si>
  <si>
    <t>61,10</t>
  </si>
  <si>
    <t>46,61</t>
  </si>
  <si>
    <t>114,61</t>
  </si>
  <si>
    <t>57.150,27</t>
  </si>
  <si>
    <t>0,77</t>
  </si>
  <si>
    <t>61,87</t>
  </si>
  <si>
    <t>205,0</t>
  </si>
  <si>
    <t>275,27</t>
  </si>
  <si>
    <t>56.430,35</t>
  </si>
  <si>
    <t>0,76</t>
  </si>
  <si>
    <t>62,62</t>
  </si>
  <si>
    <t>480,0</t>
  </si>
  <si>
    <t>115,63</t>
  </si>
  <si>
    <t>55.502,40</t>
  </si>
  <si>
    <t>0,74</t>
  </si>
  <si>
    <t>63,37</t>
  </si>
  <si>
    <t>95,96</t>
  </si>
  <si>
    <t>37,93</t>
  </si>
  <si>
    <t>55.084,22</t>
  </si>
  <si>
    <t>64,10</t>
  </si>
  <si>
    <t>31,48</t>
  </si>
  <si>
    <t>20,65</t>
  </si>
  <si>
    <t>54.012,96</t>
  </si>
  <si>
    <t>0,72</t>
  </si>
  <si>
    <t>64,83</t>
  </si>
  <si>
    <t>17,14</t>
  </si>
  <si>
    <t>127,4</t>
  </si>
  <si>
    <t>413,85</t>
  </si>
  <si>
    <t>52.724,49</t>
  </si>
  <si>
    <t>0,71</t>
  </si>
  <si>
    <t>65,53</t>
  </si>
  <si>
    <t>343,45</t>
  </si>
  <si>
    <t>694,23</t>
  </si>
  <si>
    <t>52.456,01</t>
  </si>
  <si>
    <t>0,70</t>
  </si>
  <si>
    <t>66,24</t>
  </si>
  <si>
    <t>510,89</t>
  </si>
  <si>
    <t>50.588,32</t>
  </si>
  <si>
    <t>0,68</t>
  </si>
  <si>
    <t>66,91</t>
  </si>
  <si>
    <t>111,07</t>
  </si>
  <si>
    <t>50.429,11</t>
  </si>
  <si>
    <t>67,59</t>
  </si>
  <si>
    <t>92,18</t>
  </si>
  <si>
    <t>49.283,62</t>
  </si>
  <si>
    <t>0,66</t>
  </si>
  <si>
    <t>68,25</t>
  </si>
  <si>
    <t>40.899,27</t>
  </si>
  <si>
    <t>141,5</t>
  </si>
  <si>
    <t>332,80</t>
  </si>
  <si>
    <t>47.091,20</t>
  </si>
  <si>
    <t>0,63</t>
  </si>
  <si>
    <t>68,88</t>
  </si>
  <si>
    <t>276,19</t>
  </si>
  <si>
    <t>88,42</t>
  </si>
  <si>
    <t>47.016,45</t>
  </si>
  <si>
    <t>69,51</t>
  </si>
  <si>
    <t>73,38</t>
  </si>
  <si>
    <t>2.745,5</t>
  </si>
  <si>
    <t>16,95</t>
  </si>
  <si>
    <t>46.536,22</t>
  </si>
  <si>
    <t>0,62</t>
  </si>
  <si>
    <t>70,13</t>
  </si>
  <si>
    <t>14,07</t>
  </si>
  <si>
    <t>17,55</t>
  </si>
  <si>
    <t>45.904,48</t>
  </si>
  <si>
    <t>0,61</t>
  </si>
  <si>
    <t>70,75</t>
  </si>
  <si>
    <t>14,57</t>
  </si>
  <si>
    <t>238,15</t>
  </si>
  <si>
    <t>45.498,55</t>
  </si>
  <si>
    <t>71,36</t>
  </si>
  <si>
    <t>197,64</t>
  </si>
  <si>
    <t>783,4</t>
  </si>
  <si>
    <t>55,57</t>
  </si>
  <si>
    <t>43.533,53</t>
  </si>
  <si>
    <t>0,58</t>
  </si>
  <si>
    <t>71,94</t>
  </si>
  <si>
    <t>46,12</t>
  </si>
  <si>
    <t>8,0</t>
  </si>
  <si>
    <t>5.105,22</t>
  </si>
  <si>
    <t>40.841,76</t>
  </si>
  <si>
    <t>0,55</t>
  </si>
  <si>
    <t>72,49</t>
  </si>
  <si>
    <t>808,20</t>
  </si>
  <si>
    <t>36.571,05</t>
  </si>
  <si>
    <t>0,49</t>
  </si>
  <si>
    <t>72,98</t>
  </si>
  <si>
    <t>670,71</t>
  </si>
  <si>
    <t>490,0</t>
  </si>
  <si>
    <t>66,41</t>
  </si>
  <si>
    <t>32.540,90</t>
  </si>
  <si>
    <t>0,44</t>
  </si>
  <si>
    <t>73,41</t>
  </si>
  <si>
    <t>55,12</t>
  </si>
  <si>
    <t>13,53</t>
  </si>
  <si>
    <t>32.296,24</t>
  </si>
  <si>
    <t>0,43</t>
  </si>
  <si>
    <t>73,85</t>
  </si>
  <si>
    <t>11,23</t>
  </si>
  <si>
    <t>585,55</t>
  </si>
  <si>
    <t>32.058,86</t>
  </si>
  <si>
    <t>74,27</t>
  </si>
  <si>
    <t>485,94</t>
  </si>
  <si>
    <t>174,0</t>
  </si>
  <si>
    <t>177,36</t>
  </si>
  <si>
    <t>30.860,64</t>
  </si>
  <si>
    <t>0,41</t>
  </si>
  <si>
    <t>74,69</t>
  </si>
  <si>
    <t>299,46</t>
  </si>
  <si>
    <t>29.721,40</t>
  </si>
  <si>
    <t>0,40</t>
  </si>
  <si>
    <t>75,09</t>
  </si>
  <si>
    <t>248,52</t>
  </si>
  <si>
    <t>20,46</t>
  </si>
  <si>
    <t>29.713,23</t>
  </si>
  <si>
    <t>75,48</t>
  </si>
  <si>
    <t>16,98</t>
  </si>
  <si>
    <t>14,58</t>
  </si>
  <si>
    <t>28.371,51</t>
  </si>
  <si>
    <t>0,38</t>
  </si>
  <si>
    <t>75,86</t>
  </si>
  <si>
    <t>12,10</t>
  </si>
  <si>
    <t>473,5</t>
  </si>
  <si>
    <t>56,32</t>
  </si>
  <si>
    <t>26.667,52</t>
  </si>
  <si>
    <t>76,22</t>
  </si>
  <si>
    <t>46,74</t>
  </si>
  <si>
    <t>362,13</t>
  </si>
  <si>
    <t>24.932,65</t>
  </si>
  <si>
    <t>0,33</t>
  </si>
  <si>
    <t>76,55</t>
  </si>
  <si>
    <t>24,0</t>
  </si>
  <si>
    <t>1.021,23</t>
  </si>
  <si>
    <t>24.509,52</t>
  </si>
  <si>
    <t>76,88</t>
  </si>
  <si>
    <t>11.145,00</t>
  </si>
  <si>
    <t>-92,40%</t>
  </si>
  <si>
    <t>408,0</t>
  </si>
  <si>
    <t>59,81</t>
  </si>
  <si>
    <t>24.402,48</t>
  </si>
  <si>
    <t>77,21</t>
  </si>
  <si>
    <t>49,64</t>
  </si>
  <si>
    <t>26,8</t>
  </si>
  <si>
    <t>903,35</t>
  </si>
  <si>
    <t>24.209,78</t>
  </si>
  <si>
    <t>0,32</t>
  </si>
  <si>
    <t>77,53</t>
  </si>
  <si>
    <t>397,0</t>
  </si>
  <si>
    <t>58,75</t>
  </si>
  <si>
    <t>23.323,75</t>
  </si>
  <si>
    <t>0,31</t>
  </si>
  <si>
    <t>77,85</t>
  </si>
  <si>
    <t>121,0</t>
  </si>
  <si>
    <t>191,11</t>
  </si>
  <si>
    <t>23.124,31</t>
  </si>
  <si>
    <t>78,16</t>
  </si>
  <si>
    <t>441,0</t>
  </si>
  <si>
    <t>51,68</t>
  </si>
  <si>
    <t>22.790,88</t>
  </si>
  <si>
    <t>78,46</t>
  </si>
  <si>
    <t>8.860,0</t>
  </si>
  <si>
    <t>2,57</t>
  </si>
  <si>
    <t>22.770,20</t>
  </si>
  <si>
    <t>0,30</t>
  </si>
  <si>
    <t>78,77</t>
  </si>
  <si>
    <t>2,14</t>
  </si>
  <si>
    <t>227,0</t>
  </si>
  <si>
    <t>99,84</t>
  </si>
  <si>
    <t>22.663,68</t>
  </si>
  <si>
    <t>79,07</t>
  </si>
  <si>
    <t>1.039,45</t>
  </si>
  <si>
    <t>22.618,43</t>
  </si>
  <si>
    <t>79,37</t>
  </si>
  <si>
    <t>17,23</t>
  </si>
  <si>
    <t>22.339,55</t>
  </si>
  <si>
    <t>79,67</t>
  </si>
  <si>
    <t>14,30</t>
  </si>
  <si>
    <t>300,92</t>
  </si>
  <si>
    <t>22.334,28</t>
  </si>
  <si>
    <t>79,97</t>
  </si>
  <si>
    <t>249,73</t>
  </si>
  <si>
    <t>56,62</t>
  </si>
  <si>
    <t>21.851,35</t>
  </si>
  <si>
    <t>0,29</t>
  </si>
  <si>
    <t>80,26</t>
  </si>
  <si>
    <t>46,99</t>
  </si>
  <si>
    <t>21.746,02</t>
  </si>
  <si>
    <t>80,55</t>
  </si>
  <si>
    <t>229,6</t>
  </si>
  <si>
    <t>93,91</t>
  </si>
  <si>
    <t>21.561,73</t>
  </si>
  <si>
    <t>80,84</t>
  </si>
  <si>
    <t>77,94</t>
  </si>
  <si>
    <t>832,0</t>
  </si>
  <si>
    <t>25,67</t>
  </si>
  <si>
    <t>21.357,44</t>
  </si>
  <si>
    <t>81,13</t>
  </si>
  <si>
    <t>21,31</t>
  </si>
  <si>
    <t>271,0</t>
  </si>
  <si>
    <t>77,30</t>
  </si>
  <si>
    <t>20.948,30</t>
  </si>
  <si>
    <t>0,28</t>
  </si>
  <si>
    <t>81,41</t>
  </si>
  <si>
    <t>395,0</t>
  </si>
  <si>
    <t>49,51</t>
  </si>
  <si>
    <t>19.556,45</t>
  </si>
  <si>
    <t>0,26</t>
  </si>
  <si>
    <t>81,67</t>
  </si>
  <si>
    <t>41,09</t>
  </si>
  <si>
    <t>1.275,50</t>
  </si>
  <si>
    <t>18.660,56</t>
  </si>
  <si>
    <t>0,25</t>
  </si>
  <si>
    <t>81,92</t>
  </si>
  <si>
    <t>1.058,51</t>
  </si>
  <si>
    <t>3,0</t>
  </si>
  <si>
    <t>6.165,75</t>
  </si>
  <si>
    <t>18.497,25</t>
  </si>
  <si>
    <t>82,17</t>
  </si>
  <si>
    <t>15,53</t>
  </si>
  <si>
    <t>18.180,03</t>
  </si>
  <si>
    <t>0,24</t>
  </si>
  <si>
    <t>82,41</t>
  </si>
  <si>
    <t>12,89</t>
  </si>
  <si>
    <t>46,42</t>
  </si>
  <si>
    <t>17.914,87</t>
  </si>
  <si>
    <t>82,65</t>
  </si>
  <si>
    <t>38,53</t>
  </si>
  <si>
    <t>846,59</t>
  </si>
  <si>
    <t>17.905,37</t>
  </si>
  <si>
    <t>82,89</t>
  </si>
  <si>
    <t>702,57</t>
  </si>
  <si>
    <t>1.980,0</t>
  </si>
  <si>
    <t>8,91</t>
  </si>
  <si>
    <t>17.641,80</t>
  </si>
  <si>
    <t>83,13</t>
  </si>
  <si>
    <t>7,40</t>
  </si>
  <si>
    <t>5,35</t>
  </si>
  <si>
    <t>17.421,25</t>
  </si>
  <si>
    <t>0,23</t>
  </si>
  <si>
    <t>83,36</t>
  </si>
  <si>
    <t>4,44</t>
  </si>
  <si>
    <t>244,08</t>
  </si>
  <si>
    <t>17.258,89</t>
  </si>
  <si>
    <t>83,59</t>
  </si>
  <si>
    <t>202,56</t>
  </si>
  <si>
    <t>32,77</t>
  </si>
  <si>
    <t>17.127,24</t>
  </si>
  <si>
    <t>83,82</t>
  </si>
  <si>
    <t>27,20</t>
  </si>
  <si>
    <t>1.002,0</t>
  </si>
  <si>
    <t>16,64</t>
  </si>
  <si>
    <t>16.673,28</t>
  </si>
  <si>
    <t>0,22</t>
  </si>
  <si>
    <t>84,05</t>
  </si>
  <si>
    <t>13,81</t>
  </si>
  <si>
    <t>200,0</t>
  </si>
  <si>
    <t>16.168,00</t>
  </si>
  <si>
    <t>84,26</t>
  </si>
  <si>
    <t>67,09</t>
  </si>
  <si>
    <t>2,0</t>
  </si>
  <si>
    <t>7.767,58</t>
  </si>
  <si>
    <t>15.535,16</t>
  </si>
  <si>
    <t>0,21</t>
  </si>
  <si>
    <t>84,47</t>
  </si>
  <si>
    <t>12,0</t>
  </si>
  <si>
    <t>1.276,54</t>
  </si>
  <si>
    <t>15.318,48</t>
  </si>
  <si>
    <t>84,68</t>
  </si>
  <si>
    <t>13.931,16</t>
  </si>
  <si>
    <t>85,1</t>
  </si>
  <si>
    <t>179,32</t>
  </si>
  <si>
    <t>15.260,13</t>
  </si>
  <si>
    <t>0,20</t>
  </si>
  <si>
    <t>84,88</t>
  </si>
  <si>
    <t>148,82</t>
  </si>
  <si>
    <t>510,11</t>
  </si>
  <si>
    <t>15.226,78</t>
  </si>
  <si>
    <t>85,08</t>
  </si>
  <si>
    <t>15,18</t>
  </si>
  <si>
    <t>14.670,71</t>
  </si>
  <si>
    <t>85,28</t>
  </si>
  <si>
    <t>12,60</t>
  </si>
  <si>
    <t>14.516,64</t>
  </si>
  <si>
    <t>0,19</t>
  </si>
  <si>
    <t>85,48</t>
  </si>
  <si>
    <t>12.047,01</t>
  </si>
  <si>
    <t>6,0</t>
  </si>
  <si>
    <t>2.370,59</t>
  </si>
  <si>
    <t>14.223,54</t>
  </si>
  <si>
    <t>85,67</t>
  </si>
  <si>
    <t>1.967,30</t>
  </si>
  <si>
    <t>202,0</t>
  </si>
  <si>
    <t>70,08</t>
  </si>
  <si>
    <t>14.156,16</t>
  </si>
  <si>
    <t>85,86</t>
  </si>
  <si>
    <t>6.918,60</t>
  </si>
  <si>
    <t>13.837,20</t>
  </si>
  <si>
    <t>86,04</t>
  </si>
  <si>
    <t>5.741,58</t>
  </si>
  <si>
    <t>120,0</t>
  </si>
  <si>
    <t>114,19</t>
  </si>
  <si>
    <t>13.702,80</t>
  </si>
  <si>
    <t>0,18</t>
  </si>
  <si>
    <t>86,22</t>
  </si>
  <si>
    <t>94,77</t>
  </si>
  <si>
    <t>4,0</t>
  </si>
  <si>
    <t>3.366,61</t>
  </si>
  <si>
    <t>13.466,44</t>
  </si>
  <si>
    <t>86,40</t>
  </si>
  <si>
    <t>5,10</t>
  </si>
  <si>
    <t>13.339,76</t>
  </si>
  <si>
    <t>86,58</t>
  </si>
  <si>
    <t>4,24</t>
  </si>
  <si>
    <t>66,0</t>
  </si>
  <si>
    <t>196,31</t>
  </si>
  <si>
    <t>12.956,46</t>
  </si>
  <si>
    <t>0,17</t>
  </si>
  <si>
    <t>86,76</t>
  </si>
  <si>
    <t>95,0</t>
  </si>
  <si>
    <t>135,47</t>
  </si>
  <si>
    <t>12.869,65</t>
  </si>
  <si>
    <t>86,93</t>
  </si>
  <si>
    <t>112,43</t>
  </si>
  <si>
    <t>31,0</t>
  </si>
  <si>
    <t>404,32</t>
  </si>
  <si>
    <t>12.533,92</t>
  </si>
  <si>
    <t>87,10</t>
  </si>
  <si>
    <t>335,54</t>
  </si>
  <si>
    <t>94,19</t>
  </si>
  <si>
    <t>12.515,96</t>
  </si>
  <si>
    <t>87,26</t>
  </si>
  <si>
    <t>78,17</t>
  </si>
  <si>
    <t>81,90</t>
  </si>
  <si>
    <t>12.452,07</t>
  </si>
  <si>
    <t>87,43</t>
  </si>
  <si>
    <t>67,97</t>
  </si>
  <si>
    <t>6.213,76</t>
  </si>
  <si>
    <t>12.427,52</t>
  </si>
  <si>
    <t>87,60</t>
  </si>
  <si>
    <t>65,0</t>
  </si>
  <si>
    <t>188,57</t>
  </si>
  <si>
    <t>12.257,05</t>
  </si>
  <si>
    <t>0,16</t>
  </si>
  <si>
    <t>87,76</t>
  </si>
  <si>
    <t>6.064,99</t>
  </si>
  <si>
    <t>12.129,98</t>
  </si>
  <si>
    <t>87,92</t>
  </si>
  <si>
    <t>5.033,19</t>
  </si>
  <si>
    <t>1.132,38</t>
  </si>
  <si>
    <t>12.093,81</t>
  </si>
  <si>
    <t>88,09</t>
  </si>
  <si>
    <t>1.195,91</t>
  </si>
  <si>
    <t>11.959,10</t>
  </si>
  <si>
    <t>88,25</t>
  </si>
  <si>
    <t>413,45</t>
  </si>
  <si>
    <t>11.746,11</t>
  </si>
  <si>
    <t>88,40</t>
  </si>
  <si>
    <t>343,12</t>
  </si>
  <si>
    <t>94,0</t>
  </si>
  <si>
    <t>119,47</t>
  </si>
  <si>
    <t>11.230,18</t>
  </si>
  <si>
    <t>0,15</t>
  </si>
  <si>
    <t>88,55</t>
  </si>
  <si>
    <t>99,15</t>
  </si>
  <si>
    <t>48,92</t>
  </si>
  <si>
    <t>11.180,17</t>
  </si>
  <si>
    <t>88,70</t>
  </si>
  <si>
    <t>40,60</t>
  </si>
  <si>
    <t>20,48</t>
  </si>
  <si>
    <t>10.645,91</t>
  </si>
  <si>
    <t>0,14</t>
  </si>
  <si>
    <t>88,85</t>
  </si>
  <si>
    <t>241,9</t>
  </si>
  <si>
    <t>43,24</t>
  </si>
  <si>
    <t>10.459,75</t>
  </si>
  <si>
    <t>88,99</t>
  </si>
  <si>
    <t>3.484,69</t>
  </si>
  <si>
    <t>10.454,07</t>
  </si>
  <si>
    <t>89,13</t>
  </si>
  <si>
    <t>2.891,86</t>
  </si>
  <si>
    <t>93,36</t>
  </si>
  <si>
    <t>10.438,58</t>
  </si>
  <si>
    <t>89,27</t>
  </si>
  <si>
    <t>77,48</t>
  </si>
  <si>
    <t>14,0</t>
  </si>
  <si>
    <t>739,78</t>
  </si>
  <si>
    <t>10.356,92</t>
  </si>
  <si>
    <t>89,40</t>
  </si>
  <si>
    <t>613,93</t>
  </si>
  <si>
    <t>69,58</t>
  </si>
  <si>
    <t>9.995,16</t>
  </si>
  <si>
    <t>0,13</t>
  </si>
  <si>
    <t>89,54</t>
  </si>
  <si>
    <t>57,75</t>
  </si>
  <si>
    <t>39,23</t>
  </si>
  <si>
    <t>9.893,41</t>
  </si>
  <si>
    <t>89,67</t>
  </si>
  <si>
    <t>32,56</t>
  </si>
  <si>
    <t>9.858,58</t>
  </si>
  <si>
    <t>89,80</t>
  </si>
  <si>
    <t>131,47</t>
  </si>
  <si>
    <t>9.827,38</t>
  </si>
  <si>
    <t>89,93</t>
  </si>
  <si>
    <t>109,11</t>
  </si>
  <si>
    <t>78,56</t>
  </si>
  <si>
    <t>9.800,36</t>
  </si>
  <si>
    <t>90,07</t>
  </si>
  <si>
    <t>65,20</t>
  </si>
  <si>
    <t>133,8</t>
  </si>
  <si>
    <t>69,76</t>
  </si>
  <si>
    <t>9.333,88</t>
  </si>
  <si>
    <t>90,19</t>
  </si>
  <si>
    <t>6,30</t>
  </si>
  <si>
    <t>9.149,23</t>
  </si>
  <si>
    <t>0,12</t>
  </si>
  <si>
    <t>90,31</t>
  </si>
  <si>
    <t>5,23</t>
  </si>
  <si>
    <t>4.541,74</t>
  </si>
  <si>
    <t>9.083,48</t>
  </si>
  <si>
    <t>90,44</t>
  </si>
  <si>
    <t>8.817,26</t>
  </si>
  <si>
    <t>90,55</t>
  </si>
  <si>
    <t>20,0</t>
  </si>
  <si>
    <t>439,57</t>
  </si>
  <si>
    <t>8.791,40</t>
  </si>
  <si>
    <t>90,67</t>
  </si>
  <si>
    <t>364,79</t>
  </si>
  <si>
    <t>15,60</t>
  </si>
  <si>
    <t>8.690,60</t>
  </si>
  <si>
    <t>90,79</t>
  </si>
  <si>
    <t>12,95</t>
  </si>
  <si>
    <t>119,42</t>
  </si>
  <si>
    <t>8.673,47</t>
  </si>
  <si>
    <t>90,90</t>
  </si>
  <si>
    <t>99,11</t>
  </si>
  <si>
    <t>755,53</t>
  </si>
  <si>
    <t>8.628,15</t>
  </si>
  <si>
    <t>91,02</t>
  </si>
  <si>
    <t>627,00</t>
  </si>
  <si>
    <t>13,0</t>
  </si>
  <si>
    <t>658,30</t>
  </si>
  <si>
    <t>8.557,90</t>
  </si>
  <si>
    <t>0,11</t>
  </si>
  <si>
    <t>91,13</t>
  </si>
  <si>
    <t>546,31</t>
  </si>
  <si>
    <t>15,0</t>
  </si>
  <si>
    <t>561,48</t>
  </si>
  <si>
    <t>8.422,20</t>
  </si>
  <si>
    <t>91,25</t>
  </si>
  <si>
    <t>465,96</t>
  </si>
  <si>
    <t>4.194,13</t>
  </si>
  <si>
    <t>8.388,26</t>
  </si>
  <si>
    <t>91,36</t>
  </si>
  <si>
    <t>13,19</t>
  </si>
  <si>
    <t>8.272,63</t>
  </si>
  <si>
    <t>91,47</t>
  </si>
  <si>
    <t>10,95</t>
  </si>
  <si>
    <t>158,68</t>
  </si>
  <si>
    <t>8.072,05</t>
  </si>
  <si>
    <t>91,58</t>
  </si>
  <si>
    <t>131,69</t>
  </si>
  <si>
    <t>3.991,73</t>
  </si>
  <si>
    <t>7.983,46</t>
  </si>
  <si>
    <t>91,68</t>
  </si>
  <si>
    <t>3.312,64</t>
  </si>
  <si>
    <t>9,0</t>
  </si>
  <si>
    <t>871,58</t>
  </si>
  <si>
    <t>7.844,22</t>
  </si>
  <si>
    <t>91,79</t>
  </si>
  <si>
    <t>371,60</t>
  </si>
  <si>
    <t>7.432,00</t>
  </si>
  <si>
    <t>0,10</t>
  </si>
  <si>
    <t>91,89</t>
  </si>
  <si>
    <t>132,1</t>
  </si>
  <si>
    <t>56,15</t>
  </si>
  <si>
    <t>7.417,41</t>
  </si>
  <si>
    <t>91,99</t>
  </si>
  <si>
    <t>46,60</t>
  </si>
  <si>
    <t>47,0</t>
  </si>
  <si>
    <t>156,21</t>
  </si>
  <si>
    <t>7.341,87</t>
  </si>
  <si>
    <t>92,09</t>
  </si>
  <si>
    <t>129,64</t>
  </si>
  <si>
    <t>3.531,43</t>
  </si>
  <si>
    <t>7.062,86</t>
  </si>
  <si>
    <t>0,09</t>
  </si>
  <si>
    <t>157,33</t>
  </si>
  <si>
    <t>7.037,37</t>
  </si>
  <si>
    <t>92,28</t>
  </si>
  <si>
    <t>130,57</t>
  </si>
  <si>
    <t>343,64</t>
  </si>
  <si>
    <t>7.027,43</t>
  </si>
  <si>
    <t>92,37</t>
  </si>
  <si>
    <t>285,18</t>
  </si>
  <si>
    <t>3.498,35</t>
  </si>
  <si>
    <t>6.996,70</t>
  </si>
  <si>
    <t>92,46</t>
  </si>
  <si>
    <t>27,96</t>
  </si>
  <si>
    <t>6.793,16</t>
  </si>
  <si>
    <t>92,55</t>
  </si>
  <si>
    <t>23,21</t>
  </si>
  <si>
    <t>28,72</t>
  </si>
  <si>
    <t>6.762,98</t>
  </si>
  <si>
    <t>92,65</t>
  </si>
  <si>
    <t>23,84</t>
  </si>
  <si>
    <t>6.741,78</t>
  </si>
  <si>
    <t>92,74</t>
  </si>
  <si>
    <t>38,83</t>
  </si>
  <si>
    <t>6.703,22</t>
  </si>
  <si>
    <t>92,83</t>
  </si>
  <si>
    <t>32,23</t>
  </si>
  <si>
    <t>84,0</t>
  </si>
  <si>
    <t>78,96</t>
  </si>
  <si>
    <t>6.632,64</t>
  </si>
  <si>
    <t>92,91</t>
  </si>
  <si>
    <t>254,0</t>
  </si>
  <si>
    <t>25,54</t>
  </si>
  <si>
    <t>6.487,16</t>
  </si>
  <si>
    <t>93,00</t>
  </si>
  <si>
    <t>54,22</t>
  </si>
  <si>
    <t>6.459,22</t>
  </si>
  <si>
    <t>93,09</t>
  </si>
  <si>
    <t>772,0</t>
  </si>
  <si>
    <t>8,35</t>
  </si>
  <si>
    <t>6.446,20</t>
  </si>
  <si>
    <t>93,17</t>
  </si>
  <si>
    <t>6,93</t>
  </si>
  <si>
    <t>47,65</t>
  </si>
  <si>
    <t>6.416,07</t>
  </si>
  <si>
    <t>93,26</t>
  </si>
  <si>
    <t>39,55</t>
  </si>
  <si>
    <t>50,0</t>
  </si>
  <si>
    <t>128,10</t>
  </si>
  <si>
    <t>6.405,00</t>
  </si>
  <si>
    <t>93,35</t>
  </si>
  <si>
    <t>40,94</t>
  </si>
  <si>
    <t>6.346,51</t>
  </si>
  <si>
    <t>0,08</t>
  </si>
  <si>
    <t>93,43</t>
  </si>
  <si>
    <t>33,98</t>
  </si>
  <si>
    <t>272,61</t>
  </si>
  <si>
    <t>6.264,57</t>
  </si>
  <si>
    <t>93,51</t>
  </si>
  <si>
    <t>226,24</t>
  </si>
  <si>
    <t>975,80</t>
  </si>
  <si>
    <t>6.196,33</t>
  </si>
  <si>
    <t>93,60</t>
  </si>
  <si>
    <t>809,80</t>
  </si>
  <si>
    <t>243,96</t>
  </si>
  <si>
    <t>6.194,14</t>
  </si>
  <si>
    <t>93,68</t>
  </si>
  <si>
    <t>21,0</t>
  </si>
  <si>
    <t>279,23</t>
  </si>
  <si>
    <t>5.863,83</t>
  </si>
  <si>
    <t>93,76</t>
  </si>
  <si>
    <t>231,73</t>
  </si>
  <si>
    <t>5.836,27</t>
  </si>
  <si>
    <t>93,84</t>
  </si>
  <si>
    <t>1.920,95</t>
  </si>
  <si>
    <t>5.762,85</t>
  </si>
  <si>
    <t>83,0</t>
  </si>
  <si>
    <t>69,22</t>
  </si>
  <si>
    <t>5.745,26</t>
  </si>
  <si>
    <t>93,99</t>
  </si>
  <si>
    <t>1.914,57</t>
  </si>
  <si>
    <t>5.743,71</t>
  </si>
  <si>
    <t>94,07</t>
  </si>
  <si>
    <t>201,0</t>
  </si>
  <si>
    <t>27,13</t>
  </si>
  <si>
    <t>5.453,13</t>
  </si>
  <si>
    <t>0,07</t>
  </si>
  <si>
    <t>94,14</t>
  </si>
  <si>
    <t>124,0</t>
  </si>
  <si>
    <t>5.395,24</t>
  </si>
  <si>
    <t>94,21</t>
  </si>
  <si>
    <t>17,19</t>
  </si>
  <si>
    <t>5.203,92</t>
  </si>
  <si>
    <t>94,28</t>
  </si>
  <si>
    <t>14,27</t>
  </si>
  <si>
    <t>69,0</t>
  </si>
  <si>
    <t>75,21</t>
  </si>
  <si>
    <t>5.189,49</t>
  </si>
  <si>
    <t>94,35</t>
  </si>
  <si>
    <t>62,42</t>
  </si>
  <si>
    <t>28,0</t>
  </si>
  <si>
    <t>184,89</t>
  </si>
  <si>
    <t>5.176,92</t>
  </si>
  <si>
    <t>94,42</t>
  </si>
  <si>
    <t>272,87</t>
  </si>
  <si>
    <t>5.138,14</t>
  </si>
  <si>
    <t>94,49</t>
  </si>
  <si>
    <t>226,45</t>
  </si>
  <si>
    <t>428,00</t>
  </si>
  <si>
    <t>5.136,00</t>
  </si>
  <si>
    <t>94,56</t>
  </si>
  <si>
    <t>355,19</t>
  </si>
  <si>
    <t>846,0</t>
  </si>
  <si>
    <t>6,07</t>
  </si>
  <si>
    <t>5.135,22</t>
  </si>
  <si>
    <t>94,63</t>
  </si>
  <si>
    <t>5,04</t>
  </si>
  <si>
    <t>5.069,91</t>
  </si>
  <si>
    <t>94,70</t>
  </si>
  <si>
    <t>4.207,40</t>
  </si>
  <si>
    <t>50,07</t>
  </si>
  <si>
    <t>5.056,06</t>
  </si>
  <si>
    <t>94,76</t>
  </si>
  <si>
    <t>41,56</t>
  </si>
  <si>
    <t>5.018,45</t>
  </si>
  <si>
    <t>94,83</t>
  </si>
  <si>
    <t>94,90</t>
  </si>
  <si>
    <t>24,96</t>
  </si>
  <si>
    <t>5.016,96</t>
  </si>
  <si>
    <t>94,97</t>
  </si>
  <si>
    <t>51,0</t>
  </si>
  <si>
    <t>97,68</t>
  </si>
  <si>
    <t>4.981,68</t>
  </si>
  <si>
    <t>95,03</t>
  </si>
  <si>
    <t>81,07</t>
  </si>
  <si>
    <t>1.236,83</t>
  </si>
  <si>
    <t>4.947,32</t>
  </si>
  <si>
    <t>95,10</t>
  </si>
  <si>
    <t>1.026,42</t>
  </si>
  <si>
    <t>335,0</t>
  </si>
  <si>
    <t>14,64</t>
  </si>
  <si>
    <t>4.904,40</t>
  </si>
  <si>
    <t>95,16</t>
  </si>
  <si>
    <t>734,02</t>
  </si>
  <si>
    <t>4.859,21</t>
  </si>
  <si>
    <t>95,23</t>
  </si>
  <si>
    <t>609,15</t>
  </si>
  <si>
    <t>31,81</t>
  </si>
  <si>
    <t>4.735,87</t>
  </si>
  <si>
    <t>0,06</t>
  </si>
  <si>
    <t>95,29</t>
  </si>
  <si>
    <t>26,40</t>
  </si>
  <si>
    <t>39,0</t>
  </si>
  <si>
    <t>121,39</t>
  </si>
  <si>
    <t>4.734,21</t>
  </si>
  <si>
    <t>95,36</t>
  </si>
  <si>
    <t>17,89</t>
  </si>
  <si>
    <t>4.544,06</t>
  </si>
  <si>
    <t>95,42</t>
  </si>
  <si>
    <t>89,33</t>
  </si>
  <si>
    <t>4.466,50</t>
  </si>
  <si>
    <t>95,48</t>
  </si>
  <si>
    <t>7,0</t>
  </si>
  <si>
    <t>633,60</t>
  </si>
  <si>
    <t>4.435,20</t>
  </si>
  <si>
    <t>95,54</t>
  </si>
  <si>
    <t>525,81</t>
  </si>
  <si>
    <t>4.378,99</t>
  </si>
  <si>
    <t>95,59</t>
  </si>
  <si>
    <t>44,31</t>
  </si>
  <si>
    <t>4.348,58</t>
  </si>
  <si>
    <t>95,65</t>
  </si>
  <si>
    <t>36,78</t>
  </si>
  <si>
    <t>202,90</t>
  </si>
  <si>
    <t>4.260,90</t>
  </si>
  <si>
    <t>95,71</t>
  </si>
  <si>
    <t>168,39</t>
  </si>
  <si>
    <t>24,41</t>
  </si>
  <si>
    <t>4.228,54</t>
  </si>
  <si>
    <t>95,77</t>
  </si>
  <si>
    <t>20,26</t>
  </si>
  <si>
    <t>18,0</t>
  </si>
  <si>
    <t>229,26</t>
  </si>
  <si>
    <t>4.126,68</t>
  </si>
  <si>
    <t>95,82</t>
  </si>
  <si>
    <t>190,26</t>
  </si>
  <si>
    <t>3.895,11</t>
  </si>
  <si>
    <t>0,05</t>
  </si>
  <si>
    <t>95,87</t>
  </si>
  <si>
    <t>214,12</t>
  </si>
  <si>
    <t>3.854,16</t>
  </si>
  <si>
    <t>95,93</t>
  </si>
  <si>
    <t>177,70</t>
  </si>
  <si>
    <t>1.901,47</t>
  </si>
  <si>
    <t>3.802,94</t>
  </si>
  <si>
    <t>95,98</t>
  </si>
  <si>
    <t>910,04</t>
  </si>
  <si>
    <t>3.640,16</t>
  </si>
  <si>
    <t>96,03</t>
  </si>
  <si>
    <t>755,22</t>
  </si>
  <si>
    <t>65,81</t>
  </si>
  <si>
    <t>3.356,31</t>
  </si>
  <si>
    <t>0,04</t>
  </si>
  <si>
    <t>96,07</t>
  </si>
  <si>
    <t>54,62</t>
  </si>
  <si>
    <t>48,59</t>
  </si>
  <si>
    <t>3.352,71</t>
  </si>
  <si>
    <t>96,12</t>
  </si>
  <si>
    <t>828,70</t>
  </si>
  <si>
    <t>3.314,80</t>
  </si>
  <si>
    <t>96,16</t>
  </si>
  <si>
    <t>825,40</t>
  </si>
  <si>
    <t>3.301,60</t>
  </si>
  <si>
    <t>96,20</t>
  </si>
  <si>
    <t>684,98</t>
  </si>
  <si>
    <t>19,0</t>
  </si>
  <si>
    <t>173,50</t>
  </si>
  <si>
    <t>3.296,50</t>
  </si>
  <si>
    <t>96,25</t>
  </si>
  <si>
    <t>3.271,86</t>
  </si>
  <si>
    <t>96,29</t>
  </si>
  <si>
    <t>22,07</t>
  </si>
  <si>
    <t>3.170,35</t>
  </si>
  <si>
    <t>96,33</t>
  </si>
  <si>
    <t>18,32</t>
  </si>
  <si>
    <t>393,43</t>
  </si>
  <si>
    <t>3.147,44</t>
  </si>
  <si>
    <t>96,38</t>
  </si>
  <si>
    <t>326,50</t>
  </si>
  <si>
    <t>23,0</t>
  </si>
  <si>
    <t>136,68</t>
  </si>
  <si>
    <t>3.143,64</t>
  </si>
  <si>
    <t>96,42</t>
  </si>
  <si>
    <t>25,0</t>
  </si>
  <si>
    <t>125,62</t>
  </si>
  <si>
    <t>3.140,50</t>
  </si>
  <si>
    <t>96,46</t>
  </si>
  <si>
    <t>1.557,94</t>
  </si>
  <si>
    <t>3.115,88</t>
  </si>
  <si>
    <t>96,50</t>
  </si>
  <si>
    <t>1.292,90</t>
  </si>
  <si>
    <t>147,03</t>
  </si>
  <si>
    <t>3.087,63</t>
  </si>
  <si>
    <t>96,54</t>
  </si>
  <si>
    <t>122,02</t>
  </si>
  <si>
    <t>34,0</t>
  </si>
  <si>
    <t>90,09</t>
  </si>
  <si>
    <t>3.063,06</t>
  </si>
  <si>
    <t>96,58</t>
  </si>
  <si>
    <t>74,77</t>
  </si>
  <si>
    <t>141,86</t>
  </si>
  <si>
    <t>3.052,82</t>
  </si>
  <si>
    <t>96,63</t>
  </si>
  <si>
    <t>117,73</t>
  </si>
  <si>
    <t>22,0</t>
  </si>
  <si>
    <t>137,27</t>
  </si>
  <si>
    <t>3.019,94</t>
  </si>
  <si>
    <t>96,67</t>
  </si>
  <si>
    <t>89,26</t>
  </si>
  <si>
    <t>3.010,73</t>
  </si>
  <si>
    <t>96,71</t>
  </si>
  <si>
    <t>74,08</t>
  </si>
  <si>
    <t>367,58</t>
  </si>
  <si>
    <t>2.940,64</t>
  </si>
  <si>
    <t>96,75</t>
  </si>
  <si>
    <t>305,05</t>
  </si>
  <si>
    <t>734,94</t>
  </si>
  <si>
    <t>2.939,76</t>
  </si>
  <si>
    <t>96,79</t>
  </si>
  <si>
    <t>609,91</t>
  </si>
  <si>
    <t>42,0</t>
  </si>
  <si>
    <t>69,78</t>
  </si>
  <si>
    <t>2.930,76</t>
  </si>
  <si>
    <t>96,82</t>
  </si>
  <si>
    <t>16,36</t>
  </si>
  <si>
    <t>2.824,22</t>
  </si>
  <si>
    <t>96,86</t>
  </si>
  <si>
    <t>232,95</t>
  </si>
  <si>
    <t>2.809,37</t>
  </si>
  <si>
    <t>96,90</t>
  </si>
  <si>
    <t>193,32</t>
  </si>
  <si>
    <t>85,0</t>
  </si>
  <si>
    <t>32,76</t>
  </si>
  <si>
    <t>2.784,60</t>
  </si>
  <si>
    <t>96,94</t>
  </si>
  <si>
    <t>27,19</t>
  </si>
  <si>
    <t>4,8</t>
  </si>
  <si>
    <t>575,78</t>
  </si>
  <si>
    <t>2.763,74</t>
  </si>
  <si>
    <t>96,97</t>
  </si>
  <si>
    <t>142,0</t>
  </si>
  <si>
    <t>19,11</t>
  </si>
  <si>
    <t>2.713,62</t>
  </si>
  <si>
    <t>97,01</t>
  </si>
  <si>
    <t>38,99</t>
  </si>
  <si>
    <t>2.690,31</t>
  </si>
  <si>
    <t>97,05</t>
  </si>
  <si>
    <t>32,36</t>
  </si>
  <si>
    <t>30,0</t>
  </si>
  <si>
    <t>85,89</t>
  </si>
  <si>
    <t>2.576,70</t>
  </si>
  <si>
    <t>0,03</t>
  </si>
  <si>
    <t>97,08</t>
  </si>
  <si>
    <t>92,27</t>
  </si>
  <si>
    <t>2.568,79</t>
  </si>
  <si>
    <t>97,12</t>
  </si>
  <si>
    <t>76,58</t>
  </si>
  <si>
    <t>124,39</t>
  </si>
  <si>
    <t>2.487,80</t>
  </si>
  <si>
    <t>97,15</t>
  </si>
  <si>
    <t>103,23</t>
  </si>
  <si>
    <t>27,0</t>
  </si>
  <si>
    <t>90,82</t>
  </si>
  <si>
    <t>2.452,14</t>
  </si>
  <si>
    <t>97,18</t>
  </si>
  <si>
    <t>75,37</t>
  </si>
  <si>
    <t>2.430,05</t>
  </si>
  <si>
    <t>97,21</t>
  </si>
  <si>
    <t>64,0</t>
  </si>
  <si>
    <t>37,89</t>
  </si>
  <si>
    <t>2.424,96</t>
  </si>
  <si>
    <t>97,25</t>
  </si>
  <si>
    <t>31,45</t>
  </si>
  <si>
    <t>199,58</t>
  </si>
  <si>
    <t>2.394,96</t>
  </si>
  <si>
    <t>97,28</t>
  </si>
  <si>
    <t>764,97</t>
  </si>
  <si>
    <t>2.294,91</t>
  </si>
  <si>
    <t>97,31</t>
  </si>
  <si>
    <t>78,0</t>
  </si>
  <si>
    <t>29,19</t>
  </si>
  <si>
    <t>2.276,82</t>
  </si>
  <si>
    <t>97,34</t>
  </si>
  <si>
    <t>148,74</t>
  </si>
  <si>
    <t>2.231,10</t>
  </si>
  <si>
    <t>97,37</t>
  </si>
  <si>
    <t>4,21</t>
  </si>
  <si>
    <t>2.224,85</t>
  </si>
  <si>
    <t>97,40</t>
  </si>
  <si>
    <t>3,50</t>
  </si>
  <si>
    <t>40,0</t>
  </si>
  <si>
    <t>55,59</t>
  </si>
  <si>
    <t>2.223,60</t>
  </si>
  <si>
    <t>97,43</t>
  </si>
  <si>
    <t>46,14</t>
  </si>
  <si>
    <t>38,0</t>
  </si>
  <si>
    <t>58,45</t>
  </si>
  <si>
    <t>2.221,10</t>
  </si>
  <si>
    <t>97,46</t>
  </si>
  <si>
    <t>48,51</t>
  </si>
  <si>
    <t>2.177,29</t>
  </si>
  <si>
    <t>97,49</t>
  </si>
  <si>
    <t>39,53</t>
  </si>
  <si>
    <t>2.165,84</t>
  </si>
  <si>
    <t>97,52</t>
  </si>
  <si>
    <t>32,81</t>
  </si>
  <si>
    <t>25,43</t>
  </si>
  <si>
    <t>2.151,63</t>
  </si>
  <si>
    <t>97,55</t>
  </si>
  <si>
    <t>21,11</t>
  </si>
  <si>
    <t>712,97</t>
  </si>
  <si>
    <t>2.138,91</t>
  </si>
  <si>
    <t>97,57</t>
  </si>
  <si>
    <t>591,68</t>
  </si>
  <si>
    <t>54,08</t>
  </si>
  <si>
    <t>2.109,12</t>
  </si>
  <si>
    <t>97,60</t>
  </si>
  <si>
    <t>44,88</t>
  </si>
  <si>
    <t>692,30</t>
  </si>
  <si>
    <t>2.076,90</t>
  </si>
  <si>
    <t>97,63</t>
  </si>
  <si>
    <t>49,34</t>
  </si>
  <si>
    <t>2.072,28</t>
  </si>
  <si>
    <t>97,66</t>
  </si>
  <si>
    <t>81,0</t>
  </si>
  <si>
    <t>25,14</t>
  </si>
  <si>
    <t>2.036,34</t>
  </si>
  <si>
    <t>97,69</t>
  </si>
  <si>
    <t>11,43</t>
  </si>
  <si>
    <t>82,59%</t>
  </si>
  <si>
    <t>1.005,95</t>
  </si>
  <si>
    <t>2.011,90</t>
  </si>
  <si>
    <t>97,71</t>
  </si>
  <si>
    <t>1.999,39</t>
  </si>
  <si>
    <t>97,74</t>
  </si>
  <si>
    <t>997,67</t>
  </si>
  <si>
    <t>1.995,34</t>
  </si>
  <si>
    <t>97,77</t>
  </si>
  <si>
    <t>327,06</t>
  </si>
  <si>
    <t>1.962,36</t>
  </si>
  <si>
    <t>97,79</t>
  </si>
  <si>
    <t>44,0</t>
  </si>
  <si>
    <t>44,46</t>
  </si>
  <si>
    <t>1.956,24</t>
  </si>
  <si>
    <t>97,82</t>
  </si>
  <si>
    <t>36,90</t>
  </si>
  <si>
    <t>157,0</t>
  </si>
  <si>
    <t>11,86</t>
  </si>
  <si>
    <t>1.862,02</t>
  </si>
  <si>
    <t>0,02</t>
  </si>
  <si>
    <t>97,84</t>
  </si>
  <si>
    <t>910,76</t>
  </si>
  <si>
    <t>1.821,52</t>
  </si>
  <si>
    <t>97,87</t>
  </si>
  <si>
    <t>755,82</t>
  </si>
  <si>
    <t>23,38</t>
  </si>
  <si>
    <t>1.808,20</t>
  </si>
  <si>
    <t>97,89</t>
  </si>
  <si>
    <t>19,41</t>
  </si>
  <si>
    <t>57,0</t>
  </si>
  <si>
    <t>31,58</t>
  </si>
  <si>
    <t>1.800,06</t>
  </si>
  <si>
    <t>97,92</t>
  </si>
  <si>
    <t>26,21</t>
  </si>
  <si>
    <t>1.786,09</t>
  </si>
  <si>
    <t>97,94</t>
  </si>
  <si>
    <t>589,26</t>
  </si>
  <si>
    <t>1.767,78</t>
  </si>
  <si>
    <t>97,96</t>
  </si>
  <si>
    <t>489,02</t>
  </si>
  <si>
    <t>11,32</t>
  </si>
  <si>
    <t>1.751,54</t>
  </si>
  <si>
    <t>97,99</t>
  </si>
  <si>
    <t>9,40</t>
  </si>
  <si>
    <t>14,5</t>
  </si>
  <si>
    <t>120,56</t>
  </si>
  <si>
    <t>1.748,12</t>
  </si>
  <si>
    <t>98,01</t>
  </si>
  <si>
    <t>1.744,78</t>
  </si>
  <si>
    <t>98,03</t>
  </si>
  <si>
    <t>33,0</t>
  </si>
  <si>
    <t>52,74</t>
  </si>
  <si>
    <t>1.740,42</t>
  </si>
  <si>
    <t>98,06</t>
  </si>
  <si>
    <t>43,77</t>
  </si>
  <si>
    <t>142,11</t>
  </si>
  <si>
    <t>1.705,32</t>
  </si>
  <si>
    <t>98,08</t>
  </si>
  <si>
    <t>117,94</t>
  </si>
  <si>
    <t>54,88</t>
  </si>
  <si>
    <t>1.701,28</t>
  </si>
  <si>
    <t>98,10</t>
  </si>
  <si>
    <t>45,55</t>
  </si>
  <si>
    <t>97,0</t>
  </si>
  <si>
    <t>17,35</t>
  </si>
  <si>
    <t>1.682,95</t>
  </si>
  <si>
    <t>98,13</t>
  </si>
  <si>
    <t>820,50</t>
  </si>
  <si>
    <t>1.641,00</t>
  </si>
  <si>
    <t>98,15</t>
  </si>
  <si>
    <t>680,92</t>
  </si>
  <si>
    <t>29,0</t>
  </si>
  <si>
    <t>54,30</t>
  </si>
  <si>
    <t>1.574,70</t>
  </si>
  <si>
    <t>98,17</t>
  </si>
  <si>
    <t>506,10</t>
  </si>
  <si>
    <t>1.518,30</t>
  </si>
  <si>
    <t>98,19</t>
  </si>
  <si>
    <t>14,88</t>
  </si>
  <si>
    <t>1.476,24</t>
  </si>
  <si>
    <t>98,21</t>
  </si>
  <si>
    <t>12,35</t>
  </si>
  <si>
    <t>16,0</t>
  </si>
  <si>
    <t>91,03</t>
  </si>
  <si>
    <t>1.456,48</t>
  </si>
  <si>
    <t>98,23</t>
  </si>
  <si>
    <t>161,19</t>
  </si>
  <si>
    <t>1.450,71</t>
  </si>
  <si>
    <t>98,25</t>
  </si>
  <si>
    <t>144,82</t>
  </si>
  <si>
    <t>1.448,20</t>
  </si>
  <si>
    <t>98,27</t>
  </si>
  <si>
    <t>1.400,70</t>
  </si>
  <si>
    <t>98,29</t>
  </si>
  <si>
    <t>99,64</t>
  </si>
  <si>
    <t>1.394,96</t>
  </si>
  <si>
    <t>98,30</t>
  </si>
  <si>
    <t>88,0</t>
  </si>
  <si>
    <t>15,54</t>
  </si>
  <si>
    <t>1.367,52</t>
  </si>
  <si>
    <t>98,32</t>
  </si>
  <si>
    <t>12,90</t>
  </si>
  <si>
    <t>17,0</t>
  </si>
  <si>
    <t>80,32</t>
  </si>
  <si>
    <t>1.365,44</t>
  </si>
  <si>
    <t>98,34</t>
  </si>
  <si>
    <t>41,86</t>
  </si>
  <si>
    <t>1.353,75</t>
  </si>
  <si>
    <t>98,36</t>
  </si>
  <si>
    <t>34,74</t>
  </si>
  <si>
    <t>63,0</t>
  </si>
  <si>
    <t>21,46</t>
  </si>
  <si>
    <t>1.351,98</t>
  </si>
  <si>
    <t>98,38</t>
  </si>
  <si>
    <t>17,81</t>
  </si>
  <si>
    <t>37,0</t>
  </si>
  <si>
    <t>36,16</t>
  </si>
  <si>
    <t>1.337,92</t>
  </si>
  <si>
    <t>98,40</t>
  </si>
  <si>
    <t>30,01</t>
  </si>
  <si>
    <t>2,53</t>
  </si>
  <si>
    <t>1.337,02</t>
  </si>
  <si>
    <t>98,41</t>
  </si>
  <si>
    <t>2,10</t>
  </si>
  <si>
    <t>204,0</t>
  </si>
  <si>
    <t>6,54</t>
  </si>
  <si>
    <t>1.334,16</t>
  </si>
  <si>
    <t>98,43</t>
  </si>
  <si>
    <t>5,43</t>
  </si>
  <si>
    <t>664,83</t>
  </si>
  <si>
    <t>1.329,66</t>
  </si>
  <si>
    <t>98,45</t>
  </si>
  <si>
    <t>328,73</t>
  </si>
  <si>
    <t>1.314,92</t>
  </si>
  <si>
    <t>98,47</t>
  </si>
  <si>
    <t>272,81</t>
  </si>
  <si>
    <t>5,0</t>
  </si>
  <si>
    <t>261,26</t>
  </si>
  <si>
    <t>1.306,30</t>
  </si>
  <si>
    <t>98,48</t>
  </si>
  <si>
    <t>64,68</t>
  </si>
  <si>
    <t>1.293,60</t>
  </si>
  <si>
    <t>98,50</t>
  </si>
  <si>
    <t>183,76</t>
  </si>
  <si>
    <t>1.286,32</t>
  </si>
  <si>
    <t>98,52</t>
  </si>
  <si>
    <t>152,50</t>
  </si>
  <si>
    <t>641,38</t>
  </si>
  <si>
    <t>1.282,76</t>
  </si>
  <si>
    <t>98,54</t>
  </si>
  <si>
    <t>532,27</t>
  </si>
  <si>
    <t>136,0</t>
  </si>
  <si>
    <t>9,32</t>
  </si>
  <si>
    <t>1.267,52</t>
  </si>
  <si>
    <t>98,55</t>
  </si>
  <si>
    <t>48,0</t>
  </si>
  <si>
    <t>1.267,20</t>
  </si>
  <si>
    <t>98,57</t>
  </si>
  <si>
    <t>88,38</t>
  </si>
  <si>
    <t>1.255,87</t>
  </si>
  <si>
    <t>98,59</t>
  </si>
  <si>
    <t>15,41</t>
  </si>
  <si>
    <t>1.248,21</t>
  </si>
  <si>
    <t>98,60</t>
  </si>
  <si>
    <t>12,79</t>
  </si>
  <si>
    <t>55,58</t>
  </si>
  <si>
    <t>1.222,76</t>
  </si>
  <si>
    <t>98,62</t>
  </si>
  <si>
    <t>46,13</t>
  </si>
  <si>
    <t>611,16</t>
  </si>
  <si>
    <t>1.222,32</t>
  </si>
  <si>
    <t>98,64</t>
  </si>
  <si>
    <t>607,51</t>
  </si>
  <si>
    <t>1.215,02</t>
  </si>
  <si>
    <t>98,65</t>
  </si>
  <si>
    <t>60,0</t>
  </si>
  <si>
    <t>20,09</t>
  </si>
  <si>
    <t>1.205,40</t>
  </si>
  <si>
    <t>98,67</t>
  </si>
  <si>
    <t>600,25</t>
  </si>
  <si>
    <t>1.200,50</t>
  </si>
  <si>
    <t>98,68</t>
  </si>
  <si>
    <t>498,14</t>
  </si>
  <si>
    <t>29,55</t>
  </si>
  <si>
    <t>1.182,00</t>
  </si>
  <si>
    <t>98,70</t>
  </si>
  <si>
    <t>24,53</t>
  </si>
  <si>
    <t>196,49</t>
  </si>
  <si>
    <t>1.178,94</t>
  </si>
  <si>
    <t>98,72</t>
  </si>
  <si>
    <t>163,07</t>
  </si>
  <si>
    <t>116,05</t>
  </si>
  <si>
    <t>1.160,50</t>
  </si>
  <si>
    <t>98,73</t>
  </si>
  <si>
    <t>96,31</t>
  </si>
  <si>
    <t>98,75</t>
  </si>
  <si>
    <t>49,91</t>
  </si>
  <si>
    <t>1.147,93</t>
  </si>
  <si>
    <t>98,76</t>
  </si>
  <si>
    <t>41,42</t>
  </si>
  <si>
    <t>381,68</t>
  </si>
  <si>
    <t>1.145,04</t>
  </si>
  <si>
    <t>98,78</t>
  </si>
  <si>
    <t>98,79</t>
  </si>
  <si>
    <t>28,59</t>
  </si>
  <si>
    <t>1.143,60</t>
  </si>
  <si>
    <t>98,81</t>
  </si>
  <si>
    <t>23,73</t>
  </si>
  <si>
    <t>126,95</t>
  </si>
  <si>
    <t>1.142,55</t>
  </si>
  <si>
    <t>98,82</t>
  </si>
  <si>
    <t>47,52</t>
  </si>
  <si>
    <t>1.140,48</t>
  </si>
  <si>
    <t>98,84</t>
  </si>
  <si>
    <t>92,0</t>
  </si>
  <si>
    <t>12,18</t>
  </si>
  <si>
    <t>1.120,56</t>
  </si>
  <si>
    <t>98,85</t>
  </si>
  <si>
    <t>10,11</t>
  </si>
  <si>
    <t>23,31</t>
  </si>
  <si>
    <t>1.118,88</t>
  </si>
  <si>
    <t>0,01</t>
  </si>
  <si>
    <t>98,87</t>
  </si>
  <si>
    <t>19,35</t>
  </si>
  <si>
    <t>111,76</t>
  </si>
  <si>
    <t>1.109,77</t>
  </si>
  <si>
    <t>98,88</t>
  </si>
  <si>
    <t>92,75</t>
  </si>
  <si>
    <t>92,03</t>
  </si>
  <si>
    <t>1.104,36</t>
  </si>
  <si>
    <t>98,90</t>
  </si>
  <si>
    <t>76,38</t>
  </si>
  <si>
    <t>26,0</t>
  </si>
  <si>
    <t>42,45</t>
  </si>
  <si>
    <t>1.103,70</t>
  </si>
  <si>
    <t>98,91</t>
  </si>
  <si>
    <t>61,05</t>
  </si>
  <si>
    <t>1.098,90</t>
  </si>
  <si>
    <t>98,93</t>
  </si>
  <si>
    <t>50,67</t>
  </si>
  <si>
    <t>44,06</t>
  </si>
  <si>
    <t>1.084,75</t>
  </si>
  <si>
    <t>98,94</t>
  </si>
  <si>
    <t>36,57</t>
  </si>
  <si>
    <t>105,79</t>
  </si>
  <si>
    <t>1.057,90</t>
  </si>
  <si>
    <t>98,96</t>
  </si>
  <si>
    <t>1.042,38</t>
  </si>
  <si>
    <t>98,97</t>
  </si>
  <si>
    <t>865,05</t>
  </si>
  <si>
    <t>1.034,38</t>
  </si>
  <si>
    <t>98,98</t>
  </si>
  <si>
    <t>56,81</t>
  </si>
  <si>
    <t>1.022,58</t>
  </si>
  <si>
    <t>99,00</t>
  </si>
  <si>
    <t>168,51</t>
  </si>
  <si>
    <t>1.011,06</t>
  </si>
  <si>
    <t>99,01</t>
  </si>
  <si>
    <t>139,85</t>
  </si>
  <si>
    <t>100,59</t>
  </si>
  <si>
    <t>1.005,90</t>
  </si>
  <si>
    <t>99,03</t>
  </si>
  <si>
    <t>16,2</t>
  </si>
  <si>
    <t>61,75</t>
  </si>
  <si>
    <t>1.000,35</t>
  </si>
  <si>
    <t>99,04</t>
  </si>
  <si>
    <t>51,25</t>
  </si>
  <si>
    <t>983,00</t>
  </si>
  <si>
    <t>99,05</t>
  </si>
  <si>
    <t>815,77</t>
  </si>
  <si>
    <t>25,81</t>
  </si>
  <si>
    <t>980,78</t>
  </si>
  <si>
    <t>99,07</t>
  </si>
  <si>
    <t>75,42</t>
  </si>
  <si>
    <t>980,46</t>
  </si>
  <si>
    <t>99,08</t>
  </si>
  <si>
    <t>62,59</t>
  </si>
  <si>
    <t>78,66</t>
  </si>
  <si>
    <t>943,92</t>
  </si>
  <si>
    <t>99,09</t>
  </si>
  <si>
    <t>32,0</t>
  </si>
  <si>
    <t>29,36</t>
  </si>
  <si>
    <t>939,52</t>
  </si>
  <si>
    <t>99,10</t>
  </si>
  <si>
    <t>24,37</t>
  </si>
  <si>
    <t>930,51</t>
  </si>
  <si>
    <t>99,12</t>
  </si>
  <si>
    <t>899,41</t>
  </si>
  <si>
    <t>99,13</t>
  </si>
  <si>
    <t>56,0</t>
  </si>
  <si>
    <t>15,86</t>
  </si>
  <si>
    <t>888,16</t>
  </si>
  <si>
    <t>99,14</t>
  </si>
  <si>
    <t>13,17</t>
  </si>
  <si>
    <t>18,35</t>
  </si>
  <si>
    <t>880,80</t>
  </si>
  <si>
    <t>15,23</t>
  </si>
  <si>
    <t>1,2</t>
  </si>
  <si>
    <t>733,57</t>
  </si>
  <si>
    <t>880,28</t>
  </si>
  <si>
    <t>99,16</t>
  </si>
  <si>
    <t>608,78</t>
  </si>
  <si>
    <t>18,52</t>
  </si>
  <si>
    <t>870,44</t>
  </si>
  <si>
    <t>99,18</t>
  </si>
  <si>
    <t>15,37</t>
  </si>
  <si>
    <t>868,16</t>
  </si>
  <si>
    <t>99,19</t>
  </si>
  <si>
    <t>288,70</t>
  </si>
  <si>
    <t>866,10</t>
  </si>
  <si>
    <t>99,20</t>
  </si>
  <si>
    <t>71,50</t>
  </si>
  <si>
    <t>858,00</t>
  </si>
  <si>
    <t>42,72</t>
  </si>
  <si>
    <t>856,53</t>
  </si>
  <si>
    <t>99,22</t>
  </si>
  <si>
    <t>35,46</t>
  </si>
  <si>
    <t>418,30</t>
  </si>
  <si>
    <t>836,60</t>
  </si>
  <si>
    <t>99,23</t>
  </si>
  <si>
    <t>415,02</t>
  </si>
  <si>
    <t>830,04</t>
  </si>
  <si>
    <t>99,24</t>
  </si>
  <si>
    <t>43,29</t>
  </si>
  <si>
    <t>822,51</t>
  </si>
  <si>
    <t>35,93</t>
  </si>
  <si>
    <t>201,23</t>
  </si>
  <si>
    <t>804,92</t>
  </si>
  <si>
    <t>99,27</t>
  </si>
  <si>
    <t>167,00</t>
  </si>
  <si>
    <t>61,34</t>
  </si>
  <si>
    <t>797,42</t>
  </si>
  <si>
    <t>99,28</t>
  </si>
  <si>
    <t>50,91</t>
  </si>
  <si>
    <t>41,37</t>
  </si>
  <si>
    <t>786,03</t>
  </si>
  <si>
    <t>99,29</t>
  </si>
  <si>
    <t>196,34</t>
  </si>
  <si>
    <t>785,36</t>
  </si>
  <si>
    <t>99,30</t>
  </si>
  <si>
    <t>381,61</t>
  </si>
  <si>
    <t>763,22</t>
  </si>
  <si>
    <t>99,31</t>
  </si>
  <si>
    <t>22,76</t>
  </si>
  <si>
    <t>736,05</t>
  </si>
  <si>
    <t>99,32</t>
  </si>
  <si>
    <t>18,89</t>
  </si>
  <si>
    <t>219,87</t>
  </si>
  <si>
    <t>659,61</t>
  </si>
  <si>
    <t>99,33</t>
  </si>
  <si>
    <t>325,41</t>
  </si>
  <si>
    <t>650,82</t>
  </si>
  <si>
    <t>270,05</t>
  </si>
  <si>
    <t>129,04</t>
  </si>
  <si>
    <t>645,20</t>
  </si>
  <si>
    <t>99,34</t>
  </si>
  <si>
    <t>106,91</t>
  </si>
  <si>
    <t>641,46</t>
  </si>
  <si>
    <t>99,35</t>
  </si>
  <si>
    <t>88,73</t>
  </si>
  <si>
    <t>160,15</t>
  </si>
  <si>
    <t>640,60</t>
  </si>
  <si>
    <t>99,36</t>
  </si>
  <si>
    <t>27,73</t>
  </si>
  <si>
    <t>640,00</t>
  </si>
  <si>
    <t>99,37</t>
  </si>
  <si>
    <t>23,02</t>
  </si>
  <si>
    <t>316,44</t>
  </si>
  <si>
    <t>632,88</t>
  </si>
  <si>
    <t>99,38</t>
  </si>
  <si>
    <t>125,92</t>
  </si>
  <si>
    <t>629,60</t>
  </si>
  <si>
    <t>99,39</t>
  </si>
  <si>
    <t>25,99</t>
  </si>
  <si>
    <t>627,65</t>
  </si>
  <si>
    <t>21,57</t>
  </si>
  <si>
    <t>51,86</t>
  </si>
  <si>
    <t>622,32</t>
  </si>
  <si>
    <t>99,40</t>
  </si>
  <si>
    <t>43,04</t>
  </si>
  <si>
    <t>11,0</t>
  </si>
  <si>
    <t>56,28</t>
  </si>
  <si>
    <t>619,08</t>
  </si>
  <si>
    <t>99,41</t>
  </si>
  <si>
    <t>46,71</t>
  </si>
  <si>
    <t>306,74</t>
  </si>
  <si>
    <t>613,48</t>
  </si>
  <si>
    <t>99,42</t>
  </si>
  <si>
    <t>254,56</t>
  </si>
  <si>
    <t>71,0</t>
  </si>
  <si>
    <t>592,85</t>
  </si>
  <si>
    <t>99,43</t>
  </si>
  <si>
    <t>97,09</t>
  </si>
  <si>
    <t>582,54</t>
  </si>
  <si>
    <t>99,44</t>
  </si>
  <si>
    <t>283,11</t>
  </si>
  <si>
    <t>566,22</t>
  </si>
  <si>
    <t>234,95</t>
  </si>
  <si>
    <t>552,55</t>
  </si>
  <si>
    <t>99,45</t>
  </si>
  <si>
    <t>105,0</t>
  </si>
  <si>
    <t>5,25</t>
  </si>
  <si>
    <t>551,25</t>
  </si>
  <si>
    <t>99,46</t>
  </si>
  <si>
    <t>48,76</t>
  </si>
  <si>
    <t>547,08</t>
  </si>
  <si>
    <t>40,47</t>
  </si>
  <si>
    <t>49,67</t>
  </si>
  <si>
    <t>546,37</t>
  </si>
  <si>
    <t>99,47</t>
  </si>
  <si>
    <t>41,22</t>
  </si>
  <si>
    <t>19,96</t>
  </si>
  <si>
    <t>538,92</t>
  </si>
  <si>
    <t>99,48</t>
  </si>
  <si>
    <t>16,57</t>
  </si>
  <si>
    <t>131,92</t>
  </si>
  <si>
    <t>527,68</t>
  </si>
  <si>
    <t>99,49</t>
  </si>
  <si>
    <t>109,48</t>
  </si>
  <si>
    <t>87,66</t>
  </si>
  <si>
    <t>525,96</t>
  </si>
  <si>
    <t>72,75</t>
  </si>
  <si>
    <t>52,18</t>
  </si>
  <si>
    <t>521,80</t>
  </si>
  <si>
    <t>99,50</t>
  </si>
  <si>
    <t>43,31</t>
  </si>
  <si>
    <t>43,35</t>
  </si>
  <si>
    <t>520,20</t>
  </si>
  <si>
    <t>99,51</t>
  </si>
  <si>
    <t>35,98</t>
  </si>
  <si>
    <t>258,54</t>
  </si>
  <si>
    <t>517,08</t>
  </si>
  <si>
    <t>64,60</t>
  </si>
  <si>
    <t>516,80</t>
  </si>
  <si>
    <t>99,52</t>
  </si>
  <si>
    <t>128,30</t>
  </si>
  <si>
    <t>513,20</t>
  </si>
  <si>
    <t>99,53</t>
  </si>
  <si>
    <t>41,0</t>
  </si>
  <si>
    <t>12,44</t>
  </si>
  <si>
    <t>510,04</t>
  </si>
  <si>
    <t>10,33</t>
  </si>
  <si>
    <t>166,78</t>
  </si>
  <si>
    <t>500,34</t>
  </si>
  <si>
    <t>99,54</t>
  </si>
  <si>
    <t>162,39</t>
  </si>
  <si>
    <t>487,17</t>
  </si>
  <si>
    <t>99,55</t>
  </si>
  <si>
    <t>134,77</t>
  </si>
  <si>
    <t>161,93</t>
  </si>
  <si>
    <t>485,79</t>
  </si>
  <si>
    <t>73,0</t>
  </si>
  <si>
    <t>6,50</t>
  </si>
  <si>
    <t>474,50</t>
  </si>
  <si>
    <t>99,56</t>
  </si>
  <si>
    <t>5,40</t>
  </si>
  <si>
    <t>466,20</t>
  </si>
  <si>
    <t>99,57</t>
  </si>
  <si>
    <t>10,46</t>
  </si>
  <si>
    <t>463,32</t>
  </si>
  <si>
    <t>456,16</t>
  </si>
  <si>
    <t>99,58</t>
  </si>
  <si>
    <t>6,64</t>
  </si>
  <si>
    <t>453,01</t>
  </si>
  <si>
    <t>99,59</t>
  </si>
  <si>
    <t>45,16</t>
  </si>
  <si>
    <t>451,60</t>
  </si>
  <si>
    <t>34,63</t>
  </si>
  <si>
    <t>450,19</t>
  </si>
  <si>
    <t>99,60</t>
  </si>
  <si>
    <t>28,74</t>
  </si>
  <si>
    <t>445,21</t>
  </si>
  <si>
    <t>17,74</t>
  </si>
  <si>
    <t>443,50</t>
  </si>
  <si>
    <t>99,61</t>
  </si>
  <si>
    <t>14,73</t>
  </si>
  <si>
    <t>442,43</t>
  </si>
  <si>
    <t>99,62</t>
  </si>
  <si>
    <t>434,33</t>
  </si>
  <si>
    <t>215,83</t>
  </si>
  <si>
    <t>431,66</t>
  </si>
  <si>
    <t>99,63</t>
  </si>
  <si>
    <t>17,84</t>
  </si>
  <si>
    <t>428,16</t>
  </si>
  <si>
    <t>14,81</t>
  </si>
  <si>
    <t>26,53</t>
  </si>
  <si>
    <t>424,48</t>
  </si>
  <si>
    <t>22,02</t>
  </si>
  <si>
    <t>46,51</t>
  </si>
  <si>
    <t>418,59</t>
  </si>
  <si>
    <t>138,93</t>
  </si>
  <si>
    <t>416,79</t>
  </si>
  <si>
    <t>99,65</t>
  </si>
  <si>
    <t>115,30</t>
  </si>
  <si>
    <t>51,48</t>
  </si>
  <si>
    <t>411,84</t>
  </si>
  <si>
    <t>99,66</t>
  </si>
  <si>
    <t>13,99</t>
  </si>
  <si>
    <t>405,71</t>
  </si>
  <si>
    <t>11,61</t>
  </si>
  <si>
    <t>43,54</t>
  </si>
  <si>
    <t>391,86</t>
  </si>
  <si>
    <t>99,67</t>
  </si>
  <si>
    <t>195,06</t>
  </si>
  <si>
    <t>390,12</t>
  </si>
  <si>
    <t>161,88</t>
  </si>
  <si>
    <t>388,20</t>
  </si>
  <si>
    <t>99,68</t>
  </si>
  <si>
    <t>16,11</t>
  </si>
  <si>
    <t>12,43</t>
  </si>
  <si>
    <t>385,33</t>
  </si>
  <si>
    <t>10,32</t>
  </si>
  <si>
    <t>63,59</t>
  </si>
  <si>
    <t>381,54</t>
  </si>
  <si>
    <t>99,69</t>
  </si>
  <si>
    <t>52,78</t>
  </si>
  <si>
    <t>28,98</t>
  </si>
  <si>
    <t>376,74</t>
  </si>
  <si>
    <t>20,43</t>
  </si>
  <si>
    <t>367,74</t>
  </si>
  <si>
    <t>0,00</t>
  </si>
  <si>
    <t>99,70</t>
  </si>
  <si>
    <t>16,96</t>
  </si>
  <si>
    <t>181,61</t>
  </si>
  <si>
    <t>363,22</t>
  </si>
  <si>
    <t>27,67</t>
  </si>
  <si>
    <t>359,71</t>
  </si>
  <si>
    <t>99,71</t>
  </si>
  <si>
    <t>22,97</t>
  </si>
  <si>
    <t>14,84</t>
  </si>
  <si>
    <t>356,16</t>
  </si>
  <si>
    <t>50,71</t>
  </si>
  <si>
    <t>354,97</t>
  </si>
  <si>
    <t>99,72</t>
  </si>
  <si>
    <t>23,47</t>
  </si>
  <si>
    <t>352,05</t>
  </si>
  <si>
    <t>19,48</t>
  </si>
  <si>
    <t>25,10</t>
  </si>
  <si>
    <t>351,40</t>
  </si>
  <si>
    <t>99,73</t>
  </si>
  <si>
    <t>20,83</t>
  </si>
  <si>
    <t>3,6</t>
  </si>
  <si>
    <t>97,36</t>
  </si>
  <si>
    <t>350,49</t>
  </si>
  <si>
    <t>116,27</t>
  </si>
  <si>
    <t>348,81</t>
  </si>
  <si>
    <t>34,58</t>
  </si>
  <si>
    <t>345,80</t>
  </si>
  <si>
    <t>99,74</t>
  </si>
  <si>
    <t>28,70</t>
  </si>
  <si>
    <t>328,65</t>
  </si>
  <si>
    <t>272,74</t>
  </si>
  <si>
    <t>7,71</t>
  </si>
  <si>
    <t>323,82</t>
  </si>
  <si>
    <t>99,75</t>
  </si>
  <si>
    <t>161,56</t>
  </si>
  <si>
    <t>323,12</t>
  </si>
  <si>
    <t>322,55</t>
  </si>
  <si>
    <t>99,76</t>
  </si>
  <si>
    <t>80,43</t>
  </si>
  <si>
    <t>321,72</t>
  </si>
  <si>
    <t>32,08</t>
  </si>
  <si>
    <t>320,80</t>
  </si>
  <si>
    <t>99,77</t>
  </si>
  <si>
    <t>26,63</t>
  </si>
  <si>
    <t>4,09</t>
  </si>
  <si>
    <t>319,02</t>
  </si>
  <si>
    <t>3,40</t>
  </si>
  <si>
    <t>159,10</t>
  </si>
  <si>
    <t>318,20</t>
  </si>
  <si>
    <t>120,72</t>
  </si>
  <si>
    <t>9,38%</t>
  </si>
  <si>
    <t>316,46</t>
  </si>
  <si>
    <t>99,78</t>
  </si>
  <si>
    <t>262,63</t>
  </si>
  <si>
    <t>312,29</t>
  </si>
  <si>
    <t>311,16</t>
  </si>
  <si>
    <t>99,79</t>
  </si>
  <si>
    <t>19,31</t>
  </si>
  <si>
    <t>308,96</t>
  </si>
  <si>
    <t>16,03</t>
  </si>
  <si>
    <t>102,87</t>
  </si>
  <si>
    <t>308,61</t>
  </si>
  <si>
    <t>85,37</t>
  </si>
  <si>
    <t>24,31</t>
  </si>
  <si>
    <t>291,72</t>
  </si>
  <si>
    <t>99,80</t>
  </si>
  <si>
    <t>20,18</t>
  </si>
  <si>
    <t>28,76</t>
  </si>
  <si>
    <t>287,60</t>
  </si>
  <si>
    <t>279,87</t>
  </si>
  <si>
    <t>99,81</t>
  </si>
  <si>
    <t>12,23</t>
  </si>
  <si>
    <t>277,86</t>
  </si>
  <si>
    <t>138,71</t>
  </si>
  <si>
    <t>277,42</t>
  </si>
  <si>
    <t>115,12</t>
  </si>
  <si>
    <t>44,01</t>
  </si>
  <si>
    <t>264,06</t>
  </si>
  <si>
    <t>99,82</t>
  </si>
  <si>
    <t>36,53</t>
  </si>
  <si>
    <t>15,95</t>
  </si>
  <si>
    <t>255,20</t>
  </si>
  <si>
    <t>13,24</t>
  </si>
  <si>
    <t>12,15</t>
  </si>
  <si>
    <t>255,15</t>
  </si>
  <si>
    <t>10,09</t>
  </si>
  <si>
    <t>7,63</t>
  </si>
  <si>
    <t>244,16</t>
  </si>
  <si>
    <t>99,83</t>
  </si>
  <si>
    <t>6,34</t>
  </si>
  <si>
    <t>122,03</t>
  </si>
  <si>
    <t>244,06</t>
  </si>
  <si>
    <t>101,27</t>
  </si>
  <si>
    <t>60,74</t>
  </si>
  <si>
    <t>119,22</t>
  </si>
  <si>
    <t>238,44</t>
  </si>
  <si>
    <t>237,73</t>
  </si>
  <si>
    <t>197,29</t>
  </si>
  <si>
    <t>38,86</t>
  </si>
  <si>
    <t>233,16</t>
  </si>
  <si>
    <t>32,25</t>
  </si>
  <si>
    <t>33,18</t>
  </si>
  <si>
    <t>232,26</t>
  </si>
  <si>
    <t>99,85</t>
  </si>
  <si>
    <t>27,54</t>
  </si>
  <si>
    <t>111,24</t>
  </si>
  <si>
    <t>222,48</t>
  </si>
  <si>
    <t>92,32</t>
  </si>
  <si>
    <t>9,27</t>
  </si>
  <si>
    <t>213,21</t>
  </si>
  <si>
    <t>7,70</t>
  </si>
  <si>
    <t>69,01</t>
  </si>
  <si>
    <t>207,03</t>
  </si>
  <si>
    <t>34,48</t>
  </si>
  <si>
    <t>206,88</t>
  </si>
  <si>
    <t>99,86</t>
  </si>
  <si>
    <t>28,62</t>
  </si>
  <si>
    <t>206,30</t>
  </si>
  <si>
    <t>41,12</t>
  </si>
  <si>
    <t>205,60</t>
  </si>
  <si>
    <t>34,13</t>
  </si>
  <si>
    <t>101,82</t>
  </si>
  <si>
    <t>203,64</t>
  </si>
  <si>
    <t>99,87</t>
  </si>
  <si>
    <t>50,29</t>
  </si>
  <si>
    <t>201,16</t>
  </si>
  <si>
    <t>41,74</t>
  </si>
  <si>
    <t>39,43</t>
  </si>
  <si>
    <t>197,15</t>
  </si>
  <si>
    <t>49,22</t>
  </si>
  <si>
    <t>196,88</t>
  </si>
  <si>
    <t>40,85</t>
  </si>
  <si>
    <t>65,56</t>
  </si>
  <si>
    <t>196,68</t>
  </si>
  <si>
    <t>99,88</t>
  </si>
  <si>
    <t>32,71</t>
  </si>
  <si>
    <t>196,26</t>
  </si>
  <si>
    <t>27,15</t>
  </si>
  <si>
    <t>48,73</t>
  </si>
  <si>
    <t>194,92</t>
  </si>
  <si>
    <t>40,44</t>
  </si>
  <si>
    <t>95,84</t>
  </si>
  <si>
    <t>191,68</t>
  </si>
  <si>
    <t>79,54</t>
  </si>
  <si>
    <t>188,20</t>
  </si>
  <si>
    <t>99,89</t>
  </si>
  <si>
    <t>156,19</t>
  </si>
  <si>
    <t>62,23</t>
  </si>
  <si>
    <t>186,69</t>
  </si>
  <si>
    <t>16,84</t>
  </si>
  <si>
    <t>185,24</t>
  </si>
  <si>
    <t>13,98</t>
  </si>
  <si>
    <t>26,37</t>
  </si>
  <si>
    <t>184,59</t>
  </si>
  <si>
    <t>21,89</t>
  </si>
  <si>
    <t>182,79</t>
  </si>
  <si>
    <t>99,90</t>
  </si>
  <si>
    <t>151,70</t>
  </si>
  <si>
    <t>12,68</t>
  </si>
  <si>
    <t>177,52</t>
  </si>
  <si>
    <t>13,60</t>
  </si>
  <si>
    <t>176,80</t>
  </si>
  <si>
    <t>11,29</t>
  </si>
  <si>
    <t>172,49</t>
  </si>
  <si>
    <t>12,85</t>
  </si>
  <si>
    <t>167,05</t>
  </si>
  <si>
    <t>99,91</t>
  </si>
  <si>
    <t>41,76</t>
  </si>
  <si>
    <t>167,04</t>
  </si>
  <si>
    <t>34,66</t>
  </si>
  <si>
    <t>41,59</t>
  </si>
  <si>
    <t>166,36</t>
  </si>
  <si>
    <t>34,52</t>
  </si>
  <si>
    <t>6,12</t>
  </si>
  <si>
    <t>165,24</t>
  </si>
  <si>
    <t>5,08</t>
  </si>
  <si>
    <t>160,00</t>
  </si>
  <si>
    <t>33,20</t>
  </si>
  <si>
    <t>31,92</t>
  </si>
  <si>
    <t>159,60</t>
  </si>
  <si>
    <t>99,92</t>
  </si>
  <si>
    <t>26,49</t>
  </si>
  <si>
    <t>13,20</t>
  </si>
  <si>
    <t>158,40</t>
  </si>
  <si>
    <t>10,96</t>
  </si>
  <si>
    <t>17,56</t>
  </si>
  <si>
    <t>158,04</t>
  </si>
  <si>
    <t>39,49</t>
  </si>
  <si>
    <t>157,96</t>
  </si>
  <si>
    <t>31,31</t>
  </si>
  <si>
    <t>146,21</t>
  </si>
  <si>
    <t>99,93</t>
  </si>
  <si>
    <t>48,58</t>
  </si>
  <si>
    <t>145,74</t>
  </si>
  <si>
    <t>143,60</t>
  </si>
  <si>
    <t>35,70</t>
  </si>
  <si>
    <t>142,80</t>
  </si>
  <si>
    <t>29,63</t>
  </si>
  <si>
    <t>70,69</t>
  </si>
  <si>
    <t>141,38</t>
  </si>
  <si>
    <t>139,72</t>
  </si>
  <si>
    <t>137,43</t>
  </si>
  <si>
    <t>99,94</t>
  </si>
  <si>
    <t>22,89</t>
  </si>
  <si>
    <t>137,34</t>
  </si>
  <si>
    <t>22,78</t>
  </si>
  <si>
    <t>18,91</t>
  </si>
  <si>
    <t>66,97</t>
  </si>
  <si>
    <t>133,94</t>
  </si>
  <si>
    <t>66,22</t>
  </si>
  <si>
    <t>132,44</t>
  </si>
  <si>
    <t>65,91</t>
  </si>
  <si>
    <t>131,82</t>
  </si>
  <si>
    <t>99,95</t>
  </si>
  <si>
    <t>54,70</t>
  </si>
  <si>
    <t>125,13</t>
  </si>
  <si>
    <t>103,85</t>
  </si>
  <si>
    <t>31,25</t>
  </si>
  <si>
    <t>125,00</t>
  </si>
  <si>
    <t>25,94</t>
  </si>
  <si>
    <t>20,79</t>
  </si>
  <si>
    <t>124,74</t>
  </si>
  <si>
    <t>17,26</t>
  </si>
  <si>
    <t>109,45</t>
  </si>
  <si>
    <t>18,17</t>
  </si>
  <si>
    <t>107,79</t>
  </si>
  <si>
    <t>29,82</t>
  </si>
  <si>
    <t>106,99</t>
  </si>
  <si>
    <t>99,96</t>
  </si>
  <si>
    <t>35,51</t>
  </si>
  <si>
    <t>106,53</t>
  </si>
  <si>
    <t>29,47</t>
  </si>
  <si>
    <t>35,48</t>
  </si>
  <si>
    <t>106,44</t>
  </si>
  <si>
    <t>52,27</t>
  </si>
  <si>
    <t>104,54</t>
  </si>
  <si>
    <t>43,38</t>
  </si>
  <si>
    <t>47,87</t>
  </si>
  <si>
    <t>95,74</t>
  </si>
  <si>
    <t>93,24</t>
  </si>
  <si>
    <t>46,48</t>
  </si>
  <si>
    <t>92,96</t>
  </si>
  <si>
    <t>42,99</t>
  </si>
  <si>
    <t>85,98</t>
  </si>
  <si>
    <t>99,97</t>
  </si>
  <si>
    <t>42,69</t>
  </si>
  <si>
    <t>85,38</t>
  </si>
  <si>
    <t>35,43</t>
  </si>
  <si>
    <t>2,13</t>
  </si>
  <si>
    <t>85,20</t>
  </si>
  <si>
    <t>1,77</t>
  </si>
  <si>
    <t>14,17</t>
  </si>
  <si>
    <t>85,02</t>
  </si>
  <si>
    <t>12,11</t>
  </si>
  <si>
    <t>84,77</t>
  </si>
  <si>
    <t>10,05</t>
  </si>
  <si>
    <t>83,20</t>
  </si>
  <si>
    <t>20,73</t>
  </si>
  <si>
    <t>82,92</t>
  </si>
  <si>
    <t>16,23</t>
  </si>
  <si>
    <t>81,15</t>
  </si>
  <si>
    <t>13,47</t>
  </si>
  <si>
    <t>19,25</t>
  </si>
  <si>
    <t>77,00</t>
  </si>
  <si>
    <t>76,02</t>
  </si>
  <si>
    <t>99,98</t>
  </si>
  <si>
    <t>25,18</t>
  </si>
  <si>
    <t>75,54</t>
  </si>
  <si>
    <t>20,90</t>
  </si>
  <si>
    <t>75,39</t>
  </si>
  <si>
    <t>62,57</t>
  </si>
  <si>
    <t>74,45</t>
  </si>
  <si>
    <t>24,78</t>
  </si>
  <si>
    <t>74,34</t>
  </si>
  <si>
    <t>20,57</t>
  </si>
  <si>
    <t>10,53</t>
  </si>
  <si>
    <t>73,71</t>
  </si>
  <si>
    <t>8,74</t>
  </si>
  <si>
    <t>23,88</t>
  </si>
  <si>
    <t>71,64</t>
  </si>
  <si>
    <t>17,64</t>
  </si>
  <si>
    <t>70,56</t>
  </si>
  <si>
    <t>5,74</t>
  </si>
  <si>
    <t>67,37</t>
  </si>
  <si>
    <t>55,91</t>
  </si>
  <si>
    <t>60,58</t>
  </si>
  <si>
    <t>99,99</t>
  </si>
  <si>
    <t>50,28</t>
  </si>
  <si>
    <t>14,62</t>
  </si>
  <si>
    <t>58,48</t>
  </si>
  <si>
    <t>12,14</t>
  </si>
  <si>
    <t>57,16</t>
  </si>
  <si>
    <t>47,44</t>
  </si>
  <si>
    <t>55,15</t>
  </si>
  <si>
    <t>55,03</t>
  </si>
  <si>
    <t>45,67</t>
  </si>
  <si>
    <t>54,91</t>
  </si>
  <si>
    <t>45,57</t>
  </si>
  <si>
    <t>53,16</t>
  </si>
  <si>
    <t>52,68</t>
  </si>
  <si>
    <t>17,47</t>
  </si>
  <si>
    <t>52,41</t>
  </si>
  <si>
    <t>50,79</t>
  </si>
  <si>
    <t>23,43</t>
  </si>
  <si>
    <t>46,86</t>
  </si>
  <si>
    <t>19,45</t>
  </si>
  <si>
    <t>24,43</t>
  </si>
  <si>
    <t>20,28</t>
  </si>
  <si>
    <t>42,36</t>
  </si>
  <si>
    <t>38,74</t>
  </si>
  <si>
    <t>37,16</t>
  </si>
  <si>
    <t>30,84</t>
  </si>
  <si>
    <t>17,03</t>
  </si>
  <si>
    <t>34,06</t>
  </si>
  <si>
    <t>14,14</t>
  </si>
  <si>
    <t>100,00</t>
  </si>
  <si>
    <t>9,20</t>
  </si>
  <si>
    <t>27,60</t>
  </si>
  <si>
    <t>7,64</t>
  </si>
  <si>
    <t>12,98</t>
  </si>
  <si>
    <t>25,96</t>
  </si>
  <si>
    <t>10,78</t>
  </si>
  <si>
    <t>5,14</t>
  </si>
  <si>
    <t>25,70</t>
  </si>
  <si>
    <t>4,27</t>
  </si>
  <si>
    <t>8,02</t>
  </si>
  <si>
    <t>24,06</t>
  </si>
  <si>
    <t>6,66</t>
  </si>
  <si>
    <t>23,97</t>
  </si>
  <si>
    <t>22,83</t>
  </si>
  <si>
    <t>18,95</t>
  </si>
  <si>
    <t>22,61</t>
  </si>
  <si>
    <t>18,77</t>
  </si>
  <si>
    <t>19,44</t>
  </si>
  <si>
    <t>9,41</t>
  </si>
  <si>
    <t>18,82</t>
  </si>
  <si>
    <t>7,81</t>
  </si>
  <si>
    <t>9,10</t>
  </si>
  <si>
    <t>18,20</t>
  </si>
  <si>
    <t>18,12</t>
  </si>
  <si>
    <t>15,04</t>
  </si>
  <si>
    <t>8,78</t>
  </si>
  <si>
    <t>7,29</t>
  </si>
  <si>
    <t>17,09</t>
  </si>
  <si>
    <t>16,41</t>
  </si>
  <si>
    <t>16,38</t>
  </si>
  <si>
    <t>11,35</t>
  </si>
  <si>
    <t>9,42</t>
  </si>
  <si>
    <t>8,73</t>
  </si>
  <si>
    <t>7,25</t>
  </si>
  <si>
    <t>7,07</t>
  </si>
  <si>
    <t>18,97</t>
  </si>
  <si>
    <t>6,82</t>
  </si>
  <si>
    <t>15,75</t>
  </si>
  <si>
    <t>Orçamento Sintético com Fórmulas</t>
  </si>
  <si>
    <t>Valor Final do Orçamento</t>
  </si>
  <si>
    <t>BDI</t>
  </si>
  <si>
    <t xml:space="preserve">  </t>
  </si>
  <si>
    <t>CRONOGRAMA FÍSICO FINANCEIRO NÃO DESONERADO</t>
  </si>
  <si>
    <t>CRECHE 10 SALAS - FUNDAÇÃO RASA SEE - BOM JARDIM - NÃO DESONERADO (ONERADO)</t>
  </si>
  <si>
    <t>ITEM</t>
  </si>
  <si>
    <t>DESCRIÇÃO DAS ETAPAS</t>
  </si>
  <si>
    <t>VALOR TOTAL DA ETAPA</t>
  </si>
  <si>
    <t>Mês 01</t>
  </si>
  <si>
    <t>Mês 02</t>
  </si>
  <si>
    <t>Mês 03</t>
  </si>
  <si>
    <t>Mês 04</t>
  </si>
  <si>
    <t>Mês 05</t>
  </si>
  <si>
    <t>Mês 06</t>
  </si>
  <si>
    <t>Mês 07</t>
  </si>
  <si>
    <t>Mês 08</t>
  </si>
  <si>
    <t>Mês 09</t>
  </si>
  <si>
    <t>Mês 10</t>
  </si>
  <si>
    <t>TOTAL</t>
  </si>
  <si>
    <t>OBRA CONSTRUÇÃO  CRECHE 10 SALAS</t>
  </si>
  <si>
    <t>ADMINISTRAÇAO LOCAL DA OBRA</t>
  </si>
  <si>
    <t>TERRAPLANAGEM</t>
  </si>
  <si>
    <t>INSTALAÇÕES HIDROSANITÁRIAS E PLUVIAIS</t>
  </si>
  <si>
    <t>LOUÇAS E METÁIS</t>
  </si>
  <si>
    <t>REDE LOGICA + CFTV</t>
  </si>
  <si>
    <t>SISTEMA DE PROTEÇÃO CONTRA DESCARGA ATMOSFERICA (SPDA)</t>
  </si>
  <si>
    <t>INSTALAÇÕES DE AR CONDICIONADO E EXAUSTÃO</t>
  </si>
  <si>
    <t>TOTAL PERCENTUAL</t>
  </si>
  <si>
    <t>% MENSAL</t>
  </si>
  <si>
    <t>TOTAL FINANCEIRO</t>
  </si>
  <si>
    <t>VALOR MENSAL</t>
  </si>
  <si>
    <t>COMPOSIÇÃO DE ENCARGOS SOCIAIS SOBRE A MÃO DE OBRA</t>
  </si>
  <si>
    <t>ESTADO DE PERNAMBUCO - SEM DESONERAÇÃO</t>
  </si>
  <si>
    <t>(FONTE: SINAPI ABRIL/2025)</t>
  </si>
  <si>
    <t>OBRA: CONSTRUÇÃO DE CRECHE 10 SALAS - FUNDAÇÃO RASA, NO DISTRITO DE UMARI, BOM JARDIM/PE</t>
  </si>
  <si>
    <t>LOCALIZAÇÃO: DISTRITO DE UMARI - BOM JARDIM / PE</t>
  </si>
  <si>
    <t>DATA: MAIO/2026</t>
  </si>
  <si>
    <t>ENCARGOS  SOCIAIS  SOBRE  A  MÃO  DE  OBRA</t>
  </si>
  <si>
    <t>CÓDIGO</t>
  </si>
  <si>
    <t>DESCRIÇÃO</t>
  </si>
  <si>
    <t>COM DESONERAÇÃO</t>
  </si>
  <si>
    <t>SEM DESONERAÇÃO</t>
  </si>
  <si>
    <t>HORISTA
%</t>
  </si>
  <si>
    <t>MENSALISTA
%</t>
  </si>
  <si>
    <t>GRUPO A</t>
  </si>
  <si>
    <t>A1</t>
  </si>
  <si>
    <t>INSS</t>
  </si>
  <si>
    <t>5,00%</t>
  </si>
  <si>
    <t>20,00%</t>
  </si>
  <si>
    <t>A2</t>
  </si>
  <si>
    <t>SESI</t>
  </si>
  <si>
    <t>1,50%</t>
  </si>
  <si>
    <t>A3</t>
  </si>
  <si>
    <t>SENAI</t>
  </si>
  <si>
    <t>1,00%</t>
  </si>
  <si>
    <t>A4</t>
  </si>
  <si>
    <t>INCRA</t>
  </si>
  <si>
    <t>0,20%</t>
  </si>
  <si>
    <t>A5</t>
  </si>
  <si>
    <t>SEBRAE</t>
  </si>
  <si>
    <t>0,60%</t>
  </si>
  <si>
    <t>A6</t>
  </si>
  <si>
    <t>Salário Educação</t>
  </si>
  <si>
    <t>2,50%</t>
  </si>
  <si>
    <t>A7</t>
  </si>
  <si>
    <t>Seguro Contra Acidentes de Trabalho</t>
  </si>
  <si>
    <t>3,00%</t>
  </si>
  <si>
    <t>A8</t>
  </si>
  <si>
    <t>FGTS</t>
  </si>
  <si>
    <t>8,00%</t>
  </si>
  <si>
    <t>A9</t>
  </si>
  <si>
    <t>SECONCI</t>
  </si>
  <si>
    <t>A</t>
  </si>
  <si>
    <t>21,80%</t>
  </si>
  <si>
    <t>36,80%</t>
  </si>
  <si>
    <t>GRUPO B</t>
  </si>
  <si>
    <t>B1</t>
  </si>
  <si>
    <t>Repouso Semanal Remunerado</t>
  </si>
  <si>
    <t>18,01%</t>
  </si>
  <si>
    <t>Não incide</t>
  </si>
  <si>
    <t>B2</t>
  </si>
  <si>
    <t>Feriados</t>
  </si>
  <si>
    <t>4,32%</t>
  </si>
  <si>
    <t>B3</t>
  </si>
  <si>
    <t>Auxílio - Enfermidade</t>
  </si>
  <si>
    <t>0,86%</t>
  </si>
  <si>
    <t>0,65%</t>
  </si>
  <si>
    <t>B4</t>
  </si>
  <si>
    <t>13º Salário</t>
  </si>
  <si>
    <t>10,97%</t>
  </si>
  <si>
    <t>8,33%</t>
  </si>
  <si>
    <t>B5</t>
  </si>
  <si>
    <t>Licença Paternidade</t>
  </si>
  <si>
    <t>0,07%</t>
  </si>
  <si>
    <t>0,05%</t>
  </si>
  <si>
    <t>B6</t>
  </si>
  <si>
    <t>Faltas Justificadas</t>
  </si>
  <si>
    <t>0,73%</t>
  </si>
  <si>
    <t>0,56%</t>
  </si>
  <si>
    <t>B7</t>
  </si>
  <si>
    <t>Dias de Chuvas</t>
  </si>
  <si>
    <t>1,96%</t>
  </si>
  <si>
    <t>B8</t>
  </si>
  <si>
    <t>Auxílio Acidente de Trabalho</t>
  </si>
  <si>
    <t>0,10%</t>
  </si>
  <si>
    <t>B9</t>
  </si>
  <si>
    <t>Férias Gozadas</t>
  </si>
  <si>
    <t>9,95%</t>
  </si>
  <si>
    <t>7,56%</t>
  </si>
  <si>
    <t>B10</t>
  </si>
  <si>
    <t>Salário Maternidade</t>
  </si>
  <si>
    <t>0,03%</t>
  </si>
  <si>
    <t>B</t>
  </si>
  <si>
    <t>47,00%</t>
  </si>
  <si>
    <t>17,25%</t>
  </si>
  <si>
    <t>GRUPO C</t>
  </si>
  <si>
    <t>C1</t>
  </si>
  <si>
    <t>Aviso Prévio Indenizado</t>
  </si>
  <si>
    <t>4,77%</t>
  </si>
  <si>
    <t>3,63%</t>
  </si>
  <si>
    <t>C2</t>
  </si>
  <si>
    <t>Aviso Prévio Trabalhado</t>
  </si>
  <si>
    <t>0,11%</t>
  </si>
  <si>
    <t>0,09%</t>
  </si>
  <si>
    <t>C3</t>
  </si>
  <si>
    <t>Férias Indenizadas</t>
  </si>
  <si>
    <t>3,98%</t>
  </si>
  <si>
    <t>3,03%</t>
  </si>
  <si>
    <t>C4</t>
  </si>
  <si>
    <t>Depósito Rescisão Sem Justa Causa</t>
  </si>
  <si>
    <t>3,06%</t>
  </si>
  <si>
    <t>2,33%</t>
  </si>
  <si>
    <t>C5</t>
  </si>
  <si>
    <t>Indenização Adicional</t>
  </si>
  <si>
    <t>0,40%</t>
  </si>
  <si>
    <t>0,31%</t>
  </si>
  <si>
    <t>C</t>
  </si>
  <si>
    <t>12,32%</t>
  </si>
  <si>
    <t>9,39%</t>
  </si>
  <si>
    <t>GRUPO D</t>
  </si>
  <si>
    <t>D1</t>
  </si>
  <si>
    <t>Reincidência de Grupo A sobre Grupo B (sem considerar INNS sobre 13º, conforme Lei nº
14.973/2024)</t>
  </si>
  <si>
    <t>9,70%</t>
  </si>
  <si>
    <t>3,34%</t>
  </si>
  <si>
    <t>17,30%</t>
  </si>
  <si>
    <t>6,35%</t>
  </si>
  <si>
    <t>D2</t>
  </si>
  <si>
    <t>Reincidência de Grupo A sobre Aviso Prévio Trabalhado e Reincidência do FGTS sobre Aviso Prévio Indenizado</t>
  </si>
  <si>
    <t>0,41%</t>
  </si>
  <si>
    <t>0,42%</t>
  </si>
  <si>
    <t>0,32%</t>
  </si>
  <si>
    <t>D</t>
  </si>
  <si>
    <t>10,11%</t>
  </si>
  <si>
    <t>3,65%</t>
  </si>
  <si>
    <t>17,72%</t>
  </si>
  <si>
    <t>6,67%</t>
  </si>
  <si>
    <t>TOTAL(A+B+C+D)</t>
  </si>
  <si>
    <t>70,11%</t>
  </si>
  <si>
    <t>RESUMO COMPARATIVO</t>
  </si>
  <si>
    <r>
      <t xml:space="preserve">ORÇAMENTO COM DESONERAÇÃO </t>
    </r>
    <r>
      <rPr>
        <b/>
        <i/>
        <sz val="12"/>
        <rFont val="Calibri"/>
        <family val="2"/>
        <scheme val="minor"/>
      </rPr>
      <t>VERSUS</t>
    </r>
    <r>
      <rPr>
        <b/>
        <sz val="12"/>
        <rFont val="Calibri"/>
        <family val="2"/>
        <scheme val="minor"/>
      </rPr>
      <t xml:space="preserve"> ORÇAMENTO SEM DESONERAÇÃO</t>
    </r>
  </si>
  <si>
    <t>VALOR TOTAL DO PROJETO</t>
  </si>
  <si>
    <t>BDI REFERENCIAL ADOTADO
(dentro da faixa referencial do Acórdão 2622/2013, com tributos locais)</t>
  </si>
  <si>
    <t>ENCARGOS SOCIAIS ADOTADOS 
(padrão SINAPI Pernambuco)</t>
  </si>
  <si>
    <r>
      <t xml:space="preserve">ORÇAMENTO </t>
    </r>
    <r>
      <rPr>
        <b/>
        <u/>
        <sz val="11"/>
        <rFont val="Calibri"/>
        <family val="2"/>
        <scheme val="minor"/>
      </rPr>
      <t xml:space="preserve">COM </t>
    </r>
    <r>
      <rPr>
        <b/>
        <sz val="11"/>
        <rFont val="Calibri"/>
        <family val="2"/>
        <scheme val="minor"/>
      </rPr>
      <t>DESONERAÇÃO</t>
    </r>
  </si>
  <si>
    <t>91,23% (hora), 52,09% (mês)</t>
  </si>
  <si>
    <r>
      <t xml:space="preserve">ORÇAMENTO </t>
    </r>
    <r>
      <rPr>
        <b/>
        <u/>
        <sz val="11"/>
        <rFont val="Calibri"/>
        <family val="2"/>
        <scheme val="minor"/>
      </rPr>
      <t>SEM</t>
    </r>
    <r>
      <rPr>
        <b/>
        <sz val="11"/>
        <rFont val="Calibri"/>
        <family val="2"/>
        <scheme val="minor"/>
      </rPr>
      <t xml:space="preserve"> DESONERAÇÃO</t>
    </r>
  </si>
  <si>
    <t>20,50% (sem CPRB)</t>
  </si>
  <si>
    <t xml:space="preserve">113,84% (hora), 70,11% (mês) </t>
  </si>
  <si>
    <t>CONCLUSÃO:</t>
  </si>
  <si>
    <t>A OPÇÃO MAIS ADEQUADA PARA A ADMINISTRAÇÃO É A DO ORÇAMENTO:</t>
  </si>
  <si>
    <t>COMPOSIÇÃO DE BDI PARA SERVIÇOS GERAIS DE EDIFICAÇÕES</t>
  </si>
  <si>
    <t>BONIFICAÇÃO E DESPESAS INDIRETAS</t>
  </si>
  <si>
    <t xml:space="preserve">DESCRIÇÃO </t>
  </si>
  <si>
    <t>SIGLA</t>
  </si>
  <si>
    <t>VALOR (*)</t>
  </si>
  <si>
    <t>FAIXA REFERENCIAL - Ref. Acórdão 2622/2013</t>
  </si>
  <si>
    <t xml:space="preserve">Taxa de rateio da Administração Central </t>
  </si>
  <si>
    <t>AC</t>
  </si>
  <si>
    <t>med</t>
  </si>
  <si>
    <r>
      <t xml:space="preserve">De </t>
    </r>
    <r>
      <rPr>
        <b/>
        <sz val="10"/>
        <color theme="1"/>
        <rFont val="Calibri"/>
        <family val="2"/>
        <scheme val="minor"/>
      </rPr>
      <t>3,00%</t>
    </r>
    <r>
      <rPr>
        <sz val="10"/>
        <color theme="1"/>
        <rFont val="Calibri"/>
        <family val="2"/>
        <scheme val="minor"/>
      </rPr>
      <t xml:space="preserve"> até </t>
    </r>
    <r>
      <rPr>
        <b/>
        <sz val="10"/>
        <color theme="1"/>
        <rFont val="Calibri"/>
        <family val="2"/>
        <scheme val="minor"/>
      </rPr>
      <t>5,50%</t>
    </r>
    <r>
      <rPr>
        <sz val="10"/>
        <color theme="1"/>
        <rFont val="Calibri"/>
        <family val="2"/>
        <scheme val="minor"/>
      </rPr>
      <t xml:space="preserve">; médio = </t>
    </r>
    <r>
      <rPr>
        <b/>
        <sz val="10"/>
        <color theme="1"/>
        <rFont val="Calibri"/>
        <family val="2"/>
        <scheme val="minor"/>
      </rPr>
      <t>4,00%</t>
    </r>
  </si>
  <si>
    <t xml:space="preserve">Taxa de Despesas Financeiras </t>
  </si>
  <si>
    <t>DF</t>
  </si>
  <si>
    <r>
      <t xml:space="preserve">De </t>
    </r>
    <r>
      <rPr>
        <b/>
        <sz val="10"/>
        <color theme="1"/>
        <rFont val="Calibri"/>
        <family val="2"/>
        <scheme val="minor"/>
      </rPr>
      <t>0,59%</t>
    </r>
    <r>
      <rPr>
        <sz val="10"/>
        <color theme="1"/>
        <rFont val="Calibri"/>
        <family val="2"/>
        <scheme val="minor"/>
      </rPr>
      <t xml:space="preserve"> até </t>
    </r>
    <r>
      <rPr>
        <b/>
        <sz val="10"/>
        <color theme="1"/>
        <rFont val="Calibri"/>
        <family val="2"/>
        <scheme val="minor"/>
      </rPr>
      <t>1,39%</t>
    </r>
    <r>
      <rPr>
        <sz val="10"/>
        <color theme="1"/>
        <rFont val="Calibri"/>
        <family val="2"/>
        <scheme val="minor"/>
      </rPr>
      <t xml:space="preserve">; médio = </t>
    </r>
    <r>
      <rPr>
        <b/>
        <sz val="10"/>
        <color theme="1"/>
        <rFont val="Calibri"/>
        <family val="2"/>
        <scheme val="minor"/>
      </rPr>
      <t>1,23%</t>
    </r>
  </si>
  <si>
    <t>Taxa de Risco</t>
  </si>
  <si>
    <t>R</t>
  </si>
  <si>
    <r>
      <t xml:space="preserve">De </t>
    </r>
    <r>
      <rPr>
        <b/>
        <sz val="10"/>
        <color theme="1"/>
        <rFont val="Calibri"/>
        <family val="2"/>
        <scheme val="minor"/>
      </rPr>
      <t>0,97%</t>
    </r>
    <r>
      <rPr>
        <sz val="10"/>
        <color theme="1"/>
        <rFont val="Calibri"/>
        <family val="2"/>
        <scheme val="minor"/>
      </rPr>
      <t xml:space="preserve"> até </t>
    </r>
    <r>
      <rPr>
        <b/>
        <sz val="10"/>
        <color theme="1"/>
        <rFont val="Calibri"/>
        <family val="2"/>
        <scheme val="minor"/>
      </rPr>
      <t>1,27%</t>
    </r>
    <r>
      <rPr>
        <sz val="10"/>
        <color theme="1"/>
        <rFont val="Calibri"/>
        <family val="2"/>
        <scheme val="minor"/>
      </rPr>
      <t xml:space="preserve">; médio = </t>
    </r>
    <r>
      <rPr>
        <b/>
        <sz val="10"/>
        <color theme="1"/>
        <rFont val="Calibri"/>
        <family val="2"/>
        <scheme val="minor"/>
      </rPr>
      <t>1,27%</t>
    </r>
  </si>
  <si>
    <t>Taxa de Seguro e Taxa de Garantia</t>
  </si>
  <si>
    <t>S + G</t>
  </si>
  <si>
    <t>*med=min</t>
  </si>
  <si>
    <r>
      <t xml:space="preserve">De </t>
    </r>
    <r>
      <rPr>
        <b/>
        <sz val="10"/>
        <color theme="1"/>
        <rFont val="Calibri"/>
        <family val="2"/>
        <scheme val="minor"/>
      </rPr>
      <t>0,80%</t>
    </r>
    <r>
      <rPr>
        <sz val="10"/>
        <color theme="1"/>
        <rFont val="Calibri"/>
        <family val="2"/>
        <scheme val="minor"/>
      </rPr>
      <t xml:space="preserve"> até </t>
    </r>
    <r>
      <rPr>
        <b/>
        <sz val="10"/>
        <color theme="1"/>
        <rFont val="Calibri"/>
        <family val="2"/>
        <scheme val="minor"/>
      </rPr>
      <t>1,00%</t>
    </r>
    <r>
      <rPr>
        <sz val="10"/>
        <color theme="1"/>
        <rFont val="Calibri"/>
        <family val="2"/>
        <scheme val="minor"/>
      </rPr>
      <t xml:space="preserve">; médio = </t>
    </r>
    <r>
      <rPr>
        <b/>
        <sz val="10"/>
        <color theme="1"/>
        <rFont val="Calibri"/>
        <family val="2"/>
        <scheme val="minor"/>
      </rPr>
      <t>0,80%</t>
    </r>
  </si>
  <si>
    <t>COFINS</t>
  </si>
  <si>
    <t>ISS (**)</t>
  </si>
  <si>
    <t>ISS</t>
  </si>
  <si>
    <t>PIS</t>
  </si>
  <si>
    <t>CONTRIBUIÇÃO PREVIDENCIÁRIA SOBRE RECEITA BRUTA (***)</t>
  </si>
  <si>
    <t>CPRB</t>
  </si>
  <si>
    <t xml:space="preserve">Taxa de Tributos (Soma dos itens COFINS, ISS, PIS e CPRB) </t>
  </si>
  <si>
    <t>I</t>
  </si>
  <si>
    <t>Taxa de Lucro</t>
  </si>
  <si>
    <t>min-med</t>
  </si>
  <si>
    <r>
      <t xml:space="preserve">De </t>
    </r>
    <r>
      <rPr>
        <b/>
        <sz val="10"/>
        <color theme="1"/>
        <rFont val="Calibri"/>
        <family val="2"/>
        <scheme val="minor"/>
      </rPr>
      <t>6,16%</t>
    </r>
    <r>
      <rPr>
        <sz val="10"/>
        <color theme="1"/>
        <rFont val="Calibri"/>
        <family val="2"/>
        <scheme val="minor"/>
      </rPr>
      <t xml:space="preserve"> até </t>
    </r>
    <r>
      <rPr>
        <b/>
        <sz val="10"/>
        <color theme="1"/>
        <rFont val="Calibri"/>
        <family val="2"/>
        <scheme val="minor"/>
      </rPr>
      <t>8,96%</t>
    </r>
    <r>
      <rPr>
        <sz val="10"/>
        <color theme="1"/>
        <rFont val="Calibri"/>
        <family val="2"/>
        <scheme val="minor"/>
      </rPr>
      <t xml:space="preserve">; médio = </t>
    </r>
    <r>
      <rPr>
        <b/>
        <sz val="10"/>
        <color theme="1"/>
        <rFont val="Calibri"/>
        <family val="2"/>
        <scheme val="minor"/>
      </rPr>
      <t>7,40%</t>
    </r>
  </si>
  <si>
    <t>BDI Resultante</t>
  </si>
  <si>
    <r>
      <t xml:space="preserve">De </t>
    </r>
    <r>
      <rPr>
        <b/>
        <sz val="10"/>
        <color theme="1"/>
        <rFont val="Calibri"/>
        <family val="2"/>
        <scheme val="minor"/>
      </rPr>
      <t>20,34%</t>
    </r>
    <r>
      <rPr>
        <sz val="10"/>
        <color theme="1"/>
        <rFont val="Calibri"/>
        <family val="2"/>
        <scheme val="minor"/>
      </rPr>
      <t xml:space="preserve"> até </t>
    </r>
    <r>
      <rPr>
        <b/>
        <sz val="10"/>
        <color theme="1"/>
        <rFont val="Calibri"/>
        <family val="2"/>
        <scheme val="minor"/>
      </rPr>
      <t>25,00%</t>
    </r>
    <r>
      <rPr>
        <sz val="10"/>
        <color theme="1"/>
        <rFont val="Calibri"/>
        <family val="2"/>
        <scheme val="minor"/>
      </rPr>
      <t xml:space="preserve">; médio = </t>
    </r>
    <r>
      <rPr>
        <b/>
        <sz val="10"/>
        <color theme="1"/>
        <rFont val="Calibri"/>
        <family val="2"/>
        <scheme val="minor"/>
      </rPr>
      <t>22,12%</t>
    </r>
  </si>
  <si>
    <t>Fórmula do BDI conforme Acórdão TCU 2622/2013-P:</t>
  </si>
  <si>
    <t xml:space="preserve">Obs.: </t>
  </si>
  <si>
    <t>Fórmula BDI conforme Acórdão TCU 325/2007:</t>
  </si>
  <si>
    <t>Planilha Orçamentária Resumida - VANTAJOSO</t>
  </si>
  <si>
    <t xml:space="preserve"> Item  </t>
  </si>
  <si>
    <t xml:space="preserve"> Descrição  </t>
  </si>
  <si>
    <t>Unid.</t>
  </si>
  <si>
    <t>Taxa</t>
  </si>
  <si>
    <t>Comp.</t>
  </si>
  <si>
    <t>Larg.</t>
  </si>
  <si>
    <t xml:space="preserve">Alt. </t>
  </si>
  <si>
    <t xml:space="preserve">ADMINISTRAÇÃO LOCAL </t>
  </si>
  <si>
    <t>M2</t>
  </si>
  <si>
    <t>2.1</t>
  </si>
  <si>
    <t>M3</t>
  </si>
  <si>
    <t>Total item 2.1.1</t>
  </si>
  <si>
    <t>2.2</t>
  </si>
  <si>
    <t>Total item 2.1.2</t>
  </si>
  <si>
    <t>2.3</t>
  </si>
  <si>
    <t>Total item 2.1.3</t>
  </si>
  <si>
    <t>2.4</t>
  </si>
  <si>
    <t>Total item 2.1.4</t>
  </si>
  <si>
    <t xml:space="preserve">UN    </t>
  </si>
  <si>
    <t>TAPUME COM TELHA METÁLICA.</t>
  </si>
  <si>
    <t>LOCACAO CONVENCIONAL DE OBRA, UTILIZANDO GABARITO DE TÁBUAS CORRIDAS PONTALETADAS A CADA 2,00M -  2 UTILIZAÇÕES. AF_10/2018</t>
  </si>
  <si>
    <t>MOBILIZAÇÃO - CRECHE 10 SALAS</t>
  </si>
  <si>
    <t>DESMOBILIZAÇÃO - CRECHE 10 SALAS</t>
  </si>
  <si>
    <t>Comp</t>
  </si>
  <si>
    <t>Alt</t>
  </si>
  <si>
    <t>Qtd</t>
  </si>
  <si>
    <t>1 ADESIVO A CADA 20 METROS</t>
  </si>
  <si>
    <t>kg</t>
  </si>
  <si>
    <t>Desconto 10%</t>
  </si>
  <si>
    <t>Baldrame</t>
  </si>
  <si>
    <t>Sapatas</t>
  </si>
  <si>
    <t>AREA</t>
  </si>
  <si>
    <t>S1</t>
  </si>
  <si>
    <t>S2</t>
  </si>
  <si>
    <t>S3</t>
  </si>
  <si>
    <t>S4</t>
  </si>
  <si>
    <t>S6</t>
  </si>
  <si>
    <t>S11</t>
  </si>
  <si>
    <t>S12</t>
  </si>
  <si>
    <t>S13</t>
  </si>
  <si>
    <t>S14</t>
  </si>
  <si>
    <t>S16</t>
  </si>
  <si>
    <t>S17</t>
  </si>
  <si>
    <t>S18</t>
  </si>
  <si>
    <t>S20</t>
  </si>
  <si>
    <t>S21</t>
  </si>
  <si>
    <t>S22</t>
  </si>
  <si>
    <t>S25</t>
  </si>
  <si>
    <t>S28</t>
  </si>
  <si>
    <t>S32</t>
  </si>
  <si>
    <t>S43</t>
  </si>
  <si>
    <t>S53</t>
  </si>
  <si>
    <t>S61</t>
  </si>
  <si>
    <t>S79</t>
  </si>
  <si>
    <t>S106</t>
  </si>
  <si>
    <t>S117</t>
  </si>
  <si>
    <t>S119</t>
  </si>
  <si>
    <t>Escavação de sapatas</t>
  </si>
  <si>
    <t>Escavação de baldrames</t>
  </si>
  <si>
    <t>MAGRO</t>
  </si>
  <si>
    <t>CONCRETO</t>
  </si>
  <si>
    <t>IMPERMEABILIZAÇÃO DE SUPERFÍCIE COM EMULSÃO ASFÁLTICA, 2 DEMÃOS</t>
  </si>
  <si>
    <t>PILARES</t>
  </si>
  <si>
    <t>VIGAS</t>
  </si>
  <si>
    <t>M²</t>
  </si>
  <si>
    <t>LAJE B16</t>
  </si>
  <si>
    <t>M³</t>
  </si>
  <si>
    <t>VOLUME</t>
  </si>
  <si>
    <t>MALHA</t>
  </si>
  <si>
    <t>HORIZONTAL</t>
  </si>
  <si>
    <t>EXTERNA</t>
  </si>
  <si>
    <t>BLOCO BERÇARIO</t>
  </si>
  <si>
    <t>BLOCO ADM</t>
  </si>
  <si>
    <t xml:space="preserve">BLOCO MATERNAL </t>
  </si>
  <si>
    <t>BLOCO MATERNAL / PRE ESCOLAR</t>
  </si>
  <si>
    <t>BLOCO COZINHA</t>
  </si>
  <si>
    <t>BLOCO SERVIÇO / PRE ESCOLAR</t>
  </si>
  <si>
    <t>ELEVAÇÃO BANHEIRO MATERNAL</t>
  </si>
  <si>
    <t>ELEVAÇÃO BANHEIRO BERÇARIO</t>
  </si>
  <si>
    <t>VERTICAL</t>
  </si>
  <si>
    <t>PLATIBANDA</t>
  </si>
  <si>
    <t>PLATIBANDA SACADA</t>
  </si>
  <si>
    <t>DESCONTOS VÃOS</t>
  </si>
  <si>
    <t>J1</t>
  </si>
  <si>
    <t>J2</t>
  </si>
  <si>
    <t>J3</t>
  </si>
  <si>
    <t>J4</t>
  </si>
  <si>
    <t>J4A</t>
  </si>
  <si>
    <t>J5</t>
  </si>
  <si>
    <t>J6</t>
  </si>
  <si>
    <t>J7</t>
  </si>
  <si>
    <t>J7A</t>
  </si>
  <si>
    <t>J8</t>
  </si>
  <si>
    <t>J9</t>
  </si>
  <si>
    <t>J10</t>
  </si>
  <si>
    <t>J11</t>
  </si>
  <si>
    <t>P1</t>
  </si>
  <si>
    <t>P1A</t>
  </si>
  <si>
    <t>P2</t>
  </si>
  <si>
    <t>P4</t>
  </si>
  <si>
    <t>P5</t>
  </si>
  <si>
    <t>P6</t>
  </si>
  <si>
    <t>P11</t>
  </si>
  <si>
    <t>P15</t>
  </si>
  <si>
    <t>CASA DE GAS</t>
  </si>
  <si>
    <t>P8</t>
  </si>
  <si>
    <t>CASTELO D'ÁGUA - CASA DE BOMBA</t>
  </si>
  <si>
    <t>P7</t>
  </si>
  <si>
    <t>CASTELO D'ÁGUA</t>
  </si>
  <si>
    <t>CASTELO D'ÁGUA - PLATIBANDA</t>
  </si>
  <si>
    <t>ESPAÇO PARA CONTANIER</t>
  </si>
  <si>
    <t>RESERVATORIO</t>
  </si>
  <si>
    <t>AS</t>
  </si>
  <si>
    <t xml:space="preserve">MURO EXTERNO </t>
  </si>
  <si>
    <t>BEIRAL DO MURO</t>
  </si>
  <si>
    <t>RESERVATÓRIO</t>
  </si>
  <si>
    <t>BANHEIROS  MASC. FEM</t>
  </si>
  <si>
    <t>PILARETES DE ALVENARIA</t>
  </si>
  <si>
    <t>FIXAÇÃO (ENCUNHAMENTO) DE ALVENARIA DE VEDAÇÃO COM TIJOLO MACIÇO. AF_03/2016</t>
  </si>
  <si>
    <t>PARTE SUPERIOR DA ALVENARIA</t>
  </si>
  <si>
    <t>LAJE PRÉ-MOLDADA UNIDIRECIONAL, BIAPOIADA, PARA FORRO, ENCHIMENTO EM CERÂMICA, VIGOTA CONVENCIONAL, ALTURA TOTAL DA LAJE (ENCHIMENTO+CAPA) = (8+3). AF_11/2020_PA</t>
  </si>
  <si>
    <t xml:space="preserve">CASA DE GAS </t>
  </si>
  <si>
    <t>CASA DE LIXO</t>
  </si>
  <si>
    <t>ESTRUTURA TRELIÇADA DE COBERTURA, TIPO FINK, COM LIGAÇÕES SOLDADAS, INCLUSOS PERFIS METÁLICOS, CHAPAS METÁLICAS, MÃO DE OBRA E TRANSPORTE COM GUINDASTE - FORNECIMENTO E INSTALAÇÃO.</t>
  </si>
  <si>
    <t>COBERTA REFEITORIO</t>
  </si>
  <si>
    <t>TELHADO PLANTA COBERTA A1</t>
  </si>
  <si>
    <t>PINGADEIRA METÁLICA, CORTE 33 - FORNECIMENTO E INSTALAÇÃO.</t>
  </si>
  <si>
    <t>COBERTA</t>
  </si>
  <si>
    <t>REGULARIZAÇÃO DE PISO/BASE EM ARGAMASSA TRAÇO 1:3 (CIMENTO E AREIA), ESPESSURA 3,0CM, PREPARO MECANICO.</t>
  </si>
  <si>
    <t>LAJE IMPERMEABILIZADA</t>
  </si>
  <si>
    <t>LAJE CASA DE GÁS</t>
  </si>
  <si>
    <t>LAJE RESERVATÓRIO</t>
  </si>
  <si>
    <t>LAJE CASA DE BOMBA</t>
  </si>
  <si>
    <t>LAJE LIXO</t>
  </si>
  <si>
    <t>PAREDES LAJE IMPERMEABILIZADA</t>
  </si>
  <si>
    <t>PERGOLADO DE MADEIRA</t>
  </si>
  <si>
    <t>JARDIM</t>
  </si>
  <si>
    <t>8.1</t>
  </si>
  <si>
    <t>VERGA MOLDADA IN LOCO EM CONCRETO PARA PORTAS COM ATÉ 1,5 M DE VÃO. AF_03/2016</t>
  </si>
  <si>
    <t>P11A</t>
  </si>
  <si>
    <t>CONTRAVERGA MOLDADA IN LOCO EM CONCRETO PARA VÃOS DE ATÉ 1,5 M DE COMPRIMENTO. AF_03/2016</t>
  </si>
  <si>
    <t>CONTRAMARCO DE ALUMÍNIO, FIXAÇÃO COM ARGAMASSA - FORNECIMENTO E INSTALAÇÃO. AF_12/2019</t>
  </si>
  <si>
    <t>8.2</t>
  </si>
  <si>
    <t>8.3</t>
  </si>
  <si>
    <t>JANELA DE ALUMÍNIO DE CORRER COM 4 FOLHAS PARA VIDROS, COM VIDROS, BATENTE, ACABAMENTO COM ACETATO OU BRILHANTE E FERRAGENS. EXCLUSIVE ALIZAR E CONTRAMARCO. FORNECIMENTO E INSTALAÇÃO. AF_12/2019</t>
  </si>
  <si>
    <t>JANELA DE ALUMÍNIO DE CORRER COM 2 FOLHAS PARA VIDROS, COM VIDROS, BATENTE, ACABAMENTO COM ACETATO OU BRILHANTE E FERRAGENS. EXCLUSIVE ALIZAR E CONTRAMARCO. FORNECIMENTO E INSTALAÇÃO. AF_12/2019</t>
  </si>
  <si>
    <t>PORTA DE ALUMÍNIO DE ABRIR COM LAMBRI, COM GUARNIÇÃO, FIXAÇÃO COM PARAFUSOS - FORNECIMENTO E INSTALAÇÃO. AF_12/2019</t>
  </si>
  <si>
    <t>TELA EM POLIETILENO ANTI INSETO NA COR BRANCA 2X2MM, FORMADO POR CANTONEIRA ALUMINIO1"X1/8"+ BARRA CHATA ALUMINIO 7/8"X1/8"</t>
  </si>
  <si>
    <t xml:space="preserve">GUARDA-CORPO COM CORRIMÃO DUPLO DE AÇO GALVANIZADO DE 1,10M, MONTANTES TUBULARES DE 1.1/4 ESPAÇADOS DE 1,20M, TRAVESSA SUPERIOR DE 1.1/2, GRADIL FORMADO POR TUBOS HORIZONTAIS DE 1 E VERTICAIS DE 3/4, FIXADO COM CHUMBADOR MECÂNICO. </t>
  </si>
  <si>
    <t>RAMPA DE ENTRADA</t>
  </si>
  <si>
    <t>WC MATERNAL</t>
  </si>
  <si>
    <t>WC FEM</t>
  </si>
  <si>
    <t>WC MAS</t>
  </si>
  <si>
    <t>BERÇARIO</t>
  </si>
  <si>
    <t>PORTÃO COM GRADIL NYLOFOR 3D, MALHA 20X5CM, Ø 5MM 250X103 CM, PINTURA BRANCA, VERDE E PRETA, BELGO OU SIMILAR, INCLUSIVE POSTES E ACESSÓRIOS</t>
  </si>
  <si>
    <t>P10</t>
  </si>
  <si>
    <t>P12</t>
  </si>
  <si>
    <t>P13</t>
  </si>
  <si>
    <t>P14</t>
  </si>
  <si>
    <t>SOLARIO</t>
  </si>
  <si>
    <t>VARANDA + SOLARIO</t>
  </si>
  <si>
    <t>PORTA DE ABRIR COM JANELA FIXA ( 1,25m x 2,50m) - P1A</t>
  </si>
  <si>
    <t>GRADIL NYLOFOR H=2.50 M INCLUSIVE POSTE OU EQUIVALENTE</t>
  </si>
  <si>
    <t xml:space="preserve">ENTRADA </t>
  </si>
  <si>
    <t>PORTÃO COM GRADIL NYLOFOR 3D, MALHA 20X5CM, Ø 5MM 150X103 CM, PINTURA BRANCA, VERDE E PRETA, BELGO OU SIMILAR, INCLUSIVE POSTES E ACESSÓRIOS</t>
  </si>
  <si>
    <t>PORTA DE TEMPERADO DE CORRER 4 FOLHAS</t>
  </si>
  <si>
    <t>9.1</t>
  </si>
  <si>
    <t>CHAPISCO APLICADO EM ALVENARIAS E ESTRUTURAS DE CONCRETO INTERNAS, COM COLHER DE PEDREIRO.  ARGAMASSA TRAÇO 1:3 COM PREPARO EM BETONEIRA 400L. AF_10/2022</t>
  </si>
  <si>
    <t>MASSA ÚNICA, PARA RECEBIMENTO DE PINTURA, EM ARGAMASSA TRAÇO 1:2:8, PREPARO MECÂNICO COM BETONEIRA 400L, APLICADA MANUALMENTE EM FACES INTERNAS DE PAREDES, ESPESSURA DE 20MM, COM EXECUÇÃO DE TALISCAS. AF_06/2014</t>
  </si>
  <si>
    <t xml:space="preserve">CHAPISCO - EMBOÇO </t>
  </si>
  <si>
    <t>EMBOÇO, PARA RECEBIMENTO DE CERÂMICA, EM ARGAMASSA TRAÇO 1:2:8, PREPARO MECÂNICO COM BETONEIRA 400L, APLICADO MANUALMENTE EM FACES INTERNAS DE PAREDES, PARA AMBIENTE COM ÁREA  MAIOR QUE 10M2, ESPESSURA DE 20MM, COM EXECUÇÃO DE TALISCAS. AF_06/2014</t>
  </si>
  <si>
    <t>SOMATÓRIO DO TOTAL DE REVESTIMENTOS DE PAREDE</t>
  </si>
  <si>
    <t>REVESTIMENTO CERÂMICO PARA PAREDES INTERNAS COM PLACAS TIPO ESMALTADA EXTRA DE DIMENSÕES 60X60 CM</t>
  </si>
  <si>
    <t>PNE BWC MATERNAL</t>
  </si>
  <si>
    <t>PNE BWC MATERNAL - VÃO</t>
  </si>
  <si>
    <t>BWC MATERNAL</t>
  </si>
  <si>
    <t>BWC MATERNAL - VÃO</t>
  </si>
  <si>
    <t>BWC MATERNAL 3</t>
  </si>
  <si>
    <t>BWC MATERNAL 3 - VÃO</t>
  </si>
  <si>
    <t>PNE  BWC MATERNAL 2</t>
  </si>
  <si>
    <t>PNE  BWC MATERNAL 2 - VÃO</t>
  </si>
  <si>
    <t>BWC BERÇARIO</t>
  </si>
  <si>
    <t>BWC BERÇARIO - VÃO</t>
  </si>
  <si>
    <t>LACTARIO</t>
  </si>
  <si>
    <t>LACTARIO - VÃO</t>
  </si>
  <si>
    <t>VESTIARIO</t>
  </si>
  <si>
    <t>VESTIARIO - VÃO</t>
  </si>
  <si>
    <t>DESPENSA</t>
  </si>
  <si>
    <t>DESPENSA - VÃO</t>
  </si>
  <si>
    <t>PRE HIGIENE</t>
  </si>
  <si>
    <t>PRE HIGIENE - VÃO</t>
  </si>
  <si>
    <t>COZINHA</t>
  </si>
  <si>
    <t>COZINHA - VÃO</t>
  </si>
  <si>
    <t>BWC MAS</t>
  </si>
  <si>
    <t>BWC MAS - VÃO</t>
  </si>
  <si>
    <t>BWC FEM</t>
  </si>
  <si>
    <t>BWC FEM - VÃO</t>
  </si>
  <si>
    <t>AREA DE SERVIÇO</t>
  </si>
  <si>
    <t>AREA DE SERVIÇO - VÃO</t>
  </si>
  <si>
    <t>LAVABO</t>
  </si>
  <si>
    <t>LAVABO - VÃO</t>
  </si>
  <si>
    <t>BANHEIRO FEM FUNCIONARIO PNE</t>
  </si>
  <si>
    <t>BANHEIRO FEM FUNCIONARIO PNE - VÃO</t>
  </si>
  <si>
    <t>BANHEIRO MAS FUNCIONARIO PNE</t>
  </si>
  <si>
    <t>BANHEIRO MAS FUNCIONARIO PNE - VÃO</t>
  </si>
  <si>
    <t>DESCONTO DAS CERAMICAS DE 5X5</t>
  </si>
  <si>
    <t>BERÇARIO I</t>
  </si>
  <si>
    <t>BERÇARIO 2</t>
  </si>
  <si>
    <t>PRE ESCOLAR 4</t>
  </si>
  <si>
    <t>PRE ESCOLAR 5</t>
  </si>
  <si>
    <t>PRE ESCOLAR 3</t>
  </si>
  <si>
    <t>PRE ESCOLAR 2</t>
  </si>
  <si>
    <t>PRE ESCOLAR 1</t>
  </si>
  <si>
    <t>MATERNAL 3</t>
  </si>
  <si>
    <t>MAETERNAL 2</t>
  </si>
  <si>
    <t>MATERNAL 1</t>
  </si>
  <si>
    <t>SALA MULTIUSO</t>
  </si>
  <si>
    <t>RECEPÇÃO E CIRCULAÇÃO</t>
  </si>
  <si>
    <t>CIRCULAÇÃO</t>
  </si>
  <si>
    <t>HALL DE ENTRADA</t>
  </si>
  <si>
    <t>JARDINEIRA</t>
  </si>
  <si>
    <t>REVESTIMENTO CERÂMICO PARA PAREDES INTERNAS EM PASTILHAS DE PORCELANA 5 X 5 CM (PLACAS DE 30 X 30 CM), ALINHADAS A PRUMO.</t>
  </si>
  <si>
    <t>BANHEIRO MATERNAL</t>
  </si>
  <si>
    <t>BANHEIRO MATERNAL 2</t>
  </si>
  <si>
    <t>BANHEIRO FEM.</t>
  </si>
  <si>
    <t>BANHEIRO MAS</t>
  </si>
  <si>
    <t>BANHEIRO BERÇARIO</t>
  </si>
  <si>
    <t>FACHADA</t>
  </si>
  <si>
    <t>9.2</t>
  </si>
  <si>
    <t>CASA DE BOMBA</t>
  </si>
  <si>
    <t>LIXO</t>
  </si>
  <si>
    <t>CASA DE GÁS</t>
  </si>
  <si>
    <t>SOLARIO E PLAYGROUND</t>
  </si>
  <si>
    <t>IGUAL A COMPACTAÇÃO</t>
  </si>
  <si>
    <t>MATERNAL 2</t>
  </si>
  <si>
    <t>MATERNA3</t>
  </si>
  <si>
    <t>CIRCULAÇÃO/REFEITORIO</t>
  </si>
  <si>
    <t>CIRCULAÇÃO RECEPÇÃO</t>
  </si>
  <si>
    <t xml:space="preserve">SECRETARIA </t>
  </si>
  <si>
    <t>ARQUIVO</t>
  </si>
  <si>
    <t>SALA DE MULTIUSO</t>
  </si>
  <si>
    <t>DIREÇÃO</t>
  </si>
  <si>
    <t xml:space="preserve">DEPOSITO </t>
  </si>
  <si>
    <t>SALA DOS PROGESSORES</t>
  </si>
  <si>
    <t>VACINAÇÃO AMAMENTAÇÃO</t>
  </si>
  <si>
    <t>VARANDAS</t>
  </si>
  <si>
    <t xml:space="preserve">HALL DE ENTRADA </t>
  </si>
  <si>
    <t>ACESSO</t>
  </si>
  <si>
    <t>APOIO FUNC</t>
  </si>
  <si>
    <t>DISPENSA</t>
  </si>
  <si>
    <t>CIRCULAÇÕES</t>
  </si>
  <si>
    <t xml:space="preserve">BANHEIRO PNE </t>
  </si>
  <si>
    <t>BANHEIRO FEM. INFANTIL</t>
  </si>
  <si>
    <t>BANHEIRO MATERNA</t>
  </si>
  <si>
    <t>BANHEIRO MATERNAL II</t>
  </si>
  <si>
    <t>BANHEIRO MASC. INFANTIL PNE</t>
  </si>
  <si>
    <t>BANHEIRO MASC.</t>
  </si>
  <si>
    <t>BANHEIRO MATERNAL I</t>
  </si>
  <si>
    <t>REVESTIMENTO CERÂMICO PARA PISO COM PLACAS TIPO ESMALTADA EXTRA DE DIMENSÕES 60X60 CM APLICADA EM AMBIENTES DE ÁREA MAIOR QUE 10 M2. AF_02/2023_PE</t>
  </si>
  <si>
    <t>EXECUÇÃO E COMPACTAÇÃO DE ATERRO COM SOLO PREDOMINANTIMENTO ARGILOSO- COM MATERIAL</t>
  </si>
  <si>
    <t>9.3</t>
  </si>
  <si>
    <t>BEIRAL</t>
  </si>
  <si>
    <t>CASA  DE GAS</t>
  </si>
  <si>
    <t>MASSA ÚNICA, PARA RECEBIMENTO DE PINTURA, EM ARGAMASSA TRAÇO 1:2:8, PREPARO MECÂNICO COM BETONEIRA 400L, APLICADA MANUALMENTE EM TETO, ESPESSURA DE 10MM, COM EXECUÇÃO DE TALISCAS. AF_03/2015</t>
  </si>
  <si>
    <t>10.1</t>
  </si>
  <si>
    <t>MASSA ÚNICA</t>
  </si>
  <si>
    <t>REVESTIMENTO EM ACM</t>
  </si>
  <si>
    <t>MESMA QUANTIDADE DE FUNDO PREPARADOR</t>
  </si>
  <si>
    <t>APLICAÇÃO MANUAL DE PINTURA COM TINTA TEXTURIZADA ACRÍLICA EM MOLDURAS DE EPS, PRÉ-FABRICADOS, OU OUTROS. AF_06/2014</t>
  </si>
  <si>
    <t>10.2</t>
  </si>
  <si>
    <t>FORRO</t>
  </si>
  <si>
    <t>50X50 - DUAS DEMÃOS</t>
  </si>
  <si>
    <t>152X52 - DUAS DEMÃOS</t>
  </si>
  <si>
    <t>150X50 - DUAS DEMÃOS</t>
  </si>
  <si>
    <t>200X75X25 - DUAS DEMÃOS</t>
  </si>
  <si>
    <t>10.3</t>
  </si>
  <si>
    <t>PINTURA DE ACABAMENTO COM APLICAÇÃO DE FUNDO PREPARADOR EPOXI, 01 DEMÃO DE MASSA EPOXI E 02 DEMÃOS DE TINTA ESMALTE EPOXI CORES DIVERSAS, E = 35 MICRA P/ DEMÃO</t>
  </si>
  <si>
    <t>DUCHA INTERATIVA</t>
  </si>
  <si>
    <t>PINTURA DESENHOS</t>
  </si>
  <si>
    <t>FRENTE</t>
  </si>
  <si>
    <t xml:space="preserve">INSTALAÇÕES HIDROSANITÁRIAS E PLUVIAIS </t>
  </si>
  <si>
    <t>11.1</t>
  </si>
  <si>
    <t>ÁGUA FRIA</t>
  </si>
  <si>
    <t>11.2</t>
  </si>
  <si>
    <t>JOELHO 90 GRAUS, PVC, COM ANEL, ESGOTO PREDIAL, DN 40 MM, FORNECIDO E INSTALADO EM RAMAL DE DESCARGA OU RAMAL DE ESGOTO SANITÁRIO</t>
  </si>
  <si>
    <t xml:space="preserve">	
Caixa Sifonada Girafácil (5 Entradas), Montada com Grelha e Porta Grelha Quadrados Brancos 150 x 170 x 75mm, Esgoto</t>
  </si>
  <si>
    <t xml:space="preserve">Caixa Sifonada Girafácil (5 Entradas),Montada com Grelha e Porta Grelha Quadrados Brancos 100 x 140 x 50mm, Esgoto
</t>
  </si>
  <si>
    <t>11.3</t>
  </si>
  <si>
    <t>TUBO PVC, SÉRIE R, ÁGUA PLUVIAL, DN 200 MM, FORNECIDO E INSTALADO EM RAMAL DE ENCAMINHAMENTO [REF.: SINAPI 104166]</t>
  </si>
  <si>
    <t>TUBO PVC, SÉRIE R, ÁGUA PLUVIAL, DN 250 MM, FORNECIDO E INSTALADO EM RAMAL DE ENCAMINHAMENTO</t>
  </si>
  <si>
    <t>CAIXA ENTERRADA HIDRÁULICA RETANGULAR, EM CONCRETO PRÉ-MOLDADO, DIMENSÕES INTERNAS: 1X1X0,5 M. FORNECIMENTO E INSTALAÇÃO</t>
  </si>
  <si>
    <t>CAIXA SIFONADA, PVC, MONTADA COM GRELHA E PORTA GRELHA REDONDOS INOX 150 x 170 x 75mm</t>
  </si>
  <si>
    <t>11.4</t>
  </si>
  <si>
    <t>B02</t>
  </si>
  <si>
    <t>B03</t>
  </si>
  <si>
    <t>QTD</t>
  </si>
  <si>
    <t>B01</t>
  </si>
  <si>
    <t>BLOCOS</t>
  </si>
  <si>
    <t>ESTACAS</t>
  </si>
  <si>
    <t>RESERVATÓRIO FUNDO</t>
  </si>
  <si>
    <t>RESERVATÓRIO TAMPA</t>
  </si>
  <si>
    <t>CONCRETAGEM DE BLOCO DE COROAMENTO OU VIGA BALDRAME, FCK 25 MPA, COM USO DE BOMBA - LANÇAMENTO, ADENSAMENTO E ACABAMENTO. AF_01/2024</t>
  </si>
  <si>
    <t>BALDRAME</t>
  </si>
  <si>
    <t>TAMPA RESERVATORIO</t>
  </si>
  <si>
    <t>FUNDO RESERVATORIO</t>
  </si>
  <si>
    <t>PILAR</t>
  </si>
  <si>
    <t>VIGAS TAMPA RESERVATORIO</t>
  </si>
  <si>
    <t>ESCAVAÇÃO</t>
  </si>
  <si>
    <t>CONCRETO BLOCOS</t>
  </si>
  <si>
    <t>PAREDES RESERVATORIO</t>
  </si>
  <si>
    <t>VIGAS BALDRAME</t>
  </si>
  <si>
    <t>VIGAS NV 0</t>
  </si>
  <si>
    <t>11.5</t>
  </si>
  <si>
    <t>CASTELO D'AGUA</t>
  </si>
  <si>
    <t>LAJES</t>
  </si>
  <si>
    <t xml:space="preserve">BANHEIROS MATERNAL </t>
  </si>
  <si>
    <t>MAS</t>
  </si>
  <si>
    <t>FEM</t>
  </si>
  <si>
    <t>ENGATE FLEXÍVEL EM PLÁSTICO BRANCO, 1/2 X 40CM - FORNECIMENTO E INSTALAÇÃO. AF_01/2020</t>
  </si>
  <si>
    <t>BANHEIROS</t>
  </si>
  <si>
    <t>VASO SANITÁRIO SIFONADO COM CAIXA ACOPLADA LOUÇA BRANCA, INCLUSO ENGATE FLEXÍVEL EM PLÁSTICO BRANCO, 1/2  X 40CM - FORNECIMENTO E INSTALAÇÃO. AF_01/2020</t>
  </si>
  <si>
    <t>VASO SANITARIO SIFONADO CONVENCIONAL PARA PCD SEM FURO FRONTAL COM LOUÇA BRANCA SEM ASSENTO, INCLUSO CONJUNTO DE LIGAÇÃO PARA BACIA SANITÁRIA AJUSTÁVEL - FORNECIMENTO E INSTALAÇÃO. AF_01/2020</t>
  </si>
  <si>
    <t>BANHEIRO PNE</t>
  </si>
  <si>
    <t>BANHEIRO INFANTIL PNE</t>
  </si>
  <si>
    <t>BANHEIROS E CIRCULAÇÃO</t>
  </si>
  <si>
    <t>UM</t>
  </si>
  <si>
    <t>BANHEIROS PNE</t>
  </si>
  <si>
    <t>BANHEIROS INFANTIL PNE</t>
  </si>
  <si>
    <t>HORTA</t>
  </si>
  <si>
    <t>TANQUE EM AÇO INOX 430 COM 0,6 MM DE ESPESSURA, MODELO TS740 DE PAREDE, CAPACIDADE DE 47 LITROS, PROFUNDIDADE DE 26 CM, ACABAMENTO ALTO BRILHO, E SABONETEIRA. MEDIDAS: 71 X 43,5CM. DA MARCA FRANKE OU SIMILAR,  INCLUSO VÁLVULA EM METAL CROMADO, SIFÃO FLEXÍVEL EM PVC E ENGATE FLEXÍVEL 30CM EM PLÁSTICO - FORNECIMENTO E INSTALAÇÃO.</t>
  </si>
  <si>
    <t>AREA EXTERNA</t>
  </si>
  <si>
    <t>TORNEIRA CROMADA DE MESA, 1/2 OU 3/4, PARA LAVATÓRIO, PADRÃO MÉDIO - FORNECIMENTO E INSTALAÇÃO. AF_01/2020</t>
  </si>
  <si>
    <t>TORNEIRA CROMADA TUBO MÓVEL, DE MESA, 1/2 OU 3/4, PARA PIA DE COZINHA, PADRÃO ALTO - FORNECIMENTO E INSTALAÇÃO. AF_01/2020</t>
  </si>
  <si>
    <t>TORNEIRA CROMADA 1/2 OU 3/4 PARA TANQUE, PADRÃO MÉDIO - FORNECIMENTO E INSTALAÇÃO. AF_01/2020</t>
  </si>
  <si>
    <t>CIRCULÇÃO</t>
  </si>
  <si>
    <t>TORNEIRA METALICA CROMADA PARA JARDIM / TANQUE, COM BICO PLASTICO, CANO LONGO, DE PAREDE, USO GERAL , 1/2 " OU 3/4 " (REF 1153 / 1130)  - FORNECIMENTO E INSTALAÇÃO. AF_01/2020</t>
  </si>
  <si>
    <t>UND</t>
  </si>
  <si>
    <t>CHUVEIRO ELÉTRICO COMUM CORPO PLÁSTICO, TIPO DUCHA  FORNECIMENTO E INSTALAÇÃO. AF_01/2020</t>
  </si>
  <si>
    <t>BANHEIRO PCD</t>
  </si>
  <si>
    <t>BARRA DE APOIO RETA, EM ALUMINIO, COMPRIMENTO 70 CM,  FIXADA NA PAREDE - FORNECIMENTO E INSTALAÇÃO. AF_01/2020</t>
  </si>
  <si>
    <t>BARRA DE APOIO RETA, EM ACO INOX POLIDO, COMPRIMENTO 80 CM,  FIXADA NA PAREDE - FORNECIMENTO E INSTALAÇÃO. AF_01/2020</t>
  </si>
  <si>
    <t>BANHEIRO INTIL MAS</t>
  </si>
  <si>
    <t>BANHEIRO INFANTIL FEM</t>
  </si>
  <si>
    <t>SALAS DE AULA</t>
  </si>
  <si>
    <t>BANHEIRA EM FIBRA DE VIDRO, COM AS SEGUINTES DIMENSÕES: LARGURA DO FUNDO 37CM, LARGURA SUPERIOR 60CM, ALTURA 35CM E COMPRIMENTO DE 1,70M</t>
  </si>
  <si>
    <t xml:space="preserve">M2    </t>
  </si>
  <si>
    <t>HALL</t>
  </si>
  <si>
    <t>BANHEIRO PNE FUNCIONARIO</t>
  </si>
  <si>
    <t>MATERNAL</t>
  </si>
  <si>
    <t>ÁREA DE SERVIÇO</t>
  </si>
  <si>
    <t>PASSA PRATO</t>
  </si>
  <si>
    <t>LACTÁRIO</t>
  </si>
  <si>
    <t>VESTIÁRIO</t>
  </si>
  <si>
    <t>WC MASC</t>
  </si>
  <si>
    <t>MICTÓRIO SIFONADO LOUÇA BRANCA  PADRÃO MÉDIO  FORNECIMENTO E INSTALAÇÃO. AF_01/2020</t>
  </si>
  <si>
    <t>Banheiros Masc</t>
  </si>
  <si>
    <t>PNE</t>
  </si>
  <si>
    <t>DEPÓSITO</t>
  </si>
  <si>
    <t>14.1</t>
  </si>
  <si>
    <t>CURVA HORIZONTAL 90º, PARA ELETROCALHA, LISA OU PERFURADA EM AÇO GALVANIZADO, LARGURA DE 300MM E ALTURA DE 50MM - FORNECIMENTO E INSTALAÇÃO. AF_04/2023</t>
  </si>
  <si>
    <t>SUPORTE PARA ELETROCALHA LISA OU PERFURADA EM AÇO GALVANIZADO, LARGURA ATÉ 400 MM, EM PERFILADO COM COMPRIMENTO DE 45 CM FIXADO EM LAJE, POR METRO DE ELETROCALHA FIXADA</t>
  </si>
  <si>
    <t>CABO DE COBRE ISOLADO, 25 MM², ANTI-CHAMA 0,6/1 KV, INSTALADO EM ELETROCALHA OU PERFILADO - FORNECIMENTO E INSTALAÇÃO. AF_10/2020</t>
  </si>
  <si>
    <t>DISJUNTOR TRIPOLAR TIPO DIN, CORRENTE NOMINAL DE 63A - FORNECIMENTO E INSTALAÇÃO</t>
  </si>
  <si>
    <t>Dispositivo de proteção contra surtos, com tecnologia de varistor de óxido de zinco, tensão máxima de operação contínua de 275 Vac, corrente de descarga nominal de 5kA, corrente máxima de descarga de 10 kA, nível de proteção residual de 1,00 kV, ref. VCL 275V 10 kA Slim, fabricação Clamper ou equivalente técnico.</t>
  </si>
  <si>
    <t>CAIXA ENTERRADA ELÉTRICA RETANGULAR, EM ALVENARIA COM BLOCOS DE CONCRETO, FUNDO COM BRITA, DIMENSÕES INTERNAS: 1X1X1 M.</t>
  </si>
  <si>
    <t xml:space="preserve">Fornecimento e instalação de box reto de alumínio para eletroduto de 4".
</t>
  </si>
  <si>
    <t>Fornecimento e instalação de disjuntor termomagnético tripolar de 630A (400-630A), regulado para 500A, 690V, 60Hz, proteção de sobrecarga fixo, proteção de curto circuito fixo, ref. 3VA14, fabr. Siemens ou equivalente técnico.</t>
  </si>
  <si>
    <t>14.2</t>
  </si>
  <si>
    <t xml:space="preserve">	
TE HORIZONTAL 90º PARA ELETROCALHA PERFURADA OU LISA - 100X50mm - FORNECIMENTO E INSTALAÇÃO</t>
  </si>
  <si>
    <t>FORNECIMENTO E INSTALAÇÃO DE ELETRODUTO RÍGIDO ROSCÁVEL, PVC, DN 25 MM (3/4"), PARA CIRCUITOS TERMINAIS, INSTALADO EM PAREDE, COM LUVA. E INSTALAÇÃO DE ELETROCALHA PERFURADA TIPO U 50x50mm CHAPA 18</t>
  </si>
  <si>
    <t>FIXAÇÃO DE ELETRODUTO 3" COM ABRAÇADEIRA FIXADO EM LAJE, COM VERGALHÃO ROSCA TOTAL 1/4" E ACESSÓRIOS</t>
  </si>
  <si>
    <t>QUADRO DE DISTRIBUIÇÃO DE ENERGIA EM CHAPA DE AÇO GALVANIZADO, DE SOBREPOR, COM BARRAMENTO TRIFÁSICO, PARA 42 DISJUNTORES DIN 100A - FORNECIMENTO E INSTALAÇÃO.</t>
  </si>
  <si>
    <t>Fornecimento e instalação de disjuntor termomagnético monopolar de 6A, padrão DIN, fabr. Siemens ou equivalente.</t>
  </si>
  <si>
    <t>14.3</t>
  </si>
  <si>
    <t>CURVA HORIZONTAL 90º PARA ELETROCALHA, LISA OU PERFURADA EM AÇO GALVANIZADO, LARGURA DE 50MM E ALTURA DE 50MM - FORNECIMENTO E INSTALAÇÃO. AF_04/2023</t>
  </si>
  <si>
    <t xml:space="preserve">CURVA 90 GRAUS PARA ELETRODUTO, PVC, SOLDÁVEL, DN 25 MM (3/4''), APARENTE - FORNECIMENTO E INSTALAÇÃO. AF_10/2022 </t>
  </si>
  <si>
    <t>Fornecimento e instalação de luminária de embutir LED 17,5W, 2000 lm, 4000K, sem aletas, REF. LHT41-E2000840, fab. LUMICENTER ou equivalente.</t>
  </si>
  <si>
    <t>14.4</t>
  </si>
  <si>
    <t xml:space="preserve">CONECTOR SPLIT-BOLT, PARA SPDA, PARA CABOS DE 16 A 70 MM2 - FORNECIMENTO E INSTALAÇÃO. </t>
  </si>
  <si>
    <t xml:space="preserve"> </t>
  </si>
  <si>
    <t xml:space="preserve">Fornecimento e instalação de chave seccionadora fusível 15 kV, 100A, abertura sob carga, base tipo C – 10 kA. </t>
  </si>
  <si>
    <t xml:space="preserve">
M</t>
  </si>
  <si>
    <t>ELETRODUTO DE FERRO / AÇO GALVANIZADO 3" INCLUSIVE CONEXOES</t>
  </si>
  <si>
    <t xml:space="preserve">Fornecimento e instalação de mão francesa plana de 1.053 mm. </t>
  </si>
  <si>
    <t>CORDOALHA DE COBRE NU 35 MM², NÃO ENTERRADA, COM PRESILHA - FORNECIMENTO E INSTALAÇÃO. AF_08/2023</t>
  </si>
  <si>
    <t xml:space="preserve">M </t>
  </si>
  <si>
    <t>KWH/MÊS</t>
  </si>
  <si>
    <t>POTÊNCIA INSTALADA</t>
  </si>
  <si>
    <t>HORAS/DIA</t>
  </si>
  <si>
    <t>DIA/MÊS</t>
  </si>
  <si>
    <t>ILUMINAÇÃO E TOMADA</t>
  </si>
  <si>
    <t>CHUVEIROS</t>
  </si>
  <si>
    <t>AR-CONDICIONADO</t>
  </si>
  <si>
    <t>MOTORES</t>
  </si>
  <si>
    <t>OUTROS</t>
  </si>
  <si>
    <t>REDE LÓGICA</t>
  </si>
  <si>
    <t>ELETROCALHA PERFURADA GALVANIZADA A FOGO, 150X50 MM, COM ACESSÓRIOS - FORNECIMENTO E INSTALAÇÃO</t>
  </si>
  <si>
    <t>FIXAÇÃO DE ELETRODUTO 3/4" COM ABRAÇADEIRA FIXADO EM LAJE, COM VERGALHÃO ROSCA TOTAL 1/4" E ACESSÓRIOS</t>
  </si>
  <si>
    <t>FIXAÇÃO DE ELETRODUTO 1" COM ABRAÇADEIRA FIXADO EM LAJE, COM VERGALHÃO ROSCA TOTAL 1/4" E ACESSÓRIOS</t>
  </si>
  <si>
    <t>FIXAÇÃO DE ELETRODUTO 1 1/2" COM ABRAÇADEIRA FIXADO EM LAJE, COM VERGALHÃO ROSCA TOTAL 1/4" E ACESSÓRIOS</t>
  </si>
  <si>
    <t>Fornecimento e instalação de patch Cables em cabo UTP 4 pares, terminações em conectores RJ-45 macho, 1,5 m de comprimento, padrão de configuração T568A, ref. 35103602, fabr. Furukawa ou equivalente.</t>
  </si>
  <si>
    <t>Fornecimento e instalação de DIO para rack 19", 12 portas, fabr. Furukawa ou equivalente.</t>
  </si>
  <si>
    <t xml:space="preserve">	
Fornecimento e instalação de cabo de fibra óptica (F.O.), monomodo, capacidade de 6 fibras, uso interno/externo, alta flexibilidade, capa externa em termoplástico retardante a chama e baixa emissão de fumaça, LSZH, raio mínimo de curvatura de instalação de 30 mm, temperatura de operação de -20 a +65 ºC, atenuação mín./máx. De 1300/1550 db/Km, fabricação Furukawa ou equivalente técnico.</t>
  </si>
  <si>
    <t xml:space="preserve">BLOCO DE ENGATE RÁPIDO PARA BASTIDOR TIPO M10 - FORNECIMENTO E INSTALAÇÃO
</t>
  </si>
  <si>
    <t xml:space="preserve">Fornecimento e instalação de "T" horizontal 90º tipo "U" de 300x50mm, com tampa, ref.121-07-400/050-Z, fab. Mopa ou equivalente, inclusive talas, parafusos cabeça lentilha auto-travante, porcas sextavadas, arruelas lisas e demais materiais necessários para emenda.
</t>
  </si>
  <si>
    <t>CASA DE BOMBAS</t>
  </si>
  <si>
    <t>BLOCO PRINCIPAL</t>
  </si>
  <si>
    <t>EXTINTOR DE INCÊNDIO PORTÁTIL COM CARGA DE PQS DE 6 KG, CLASSE ABC</t>
  </si>
  <si>
    <t>PREDIO PRINCIPAL</t>
  </si>
  <si>
    <t>FORNECIMENTO E INSTALAÇÃO DE BLOCO AUTÔNOMO DE ILUMINAÇÃO DE EMERGÊNCIA PARA ACLARAMENTO COM AUTONOMIA MÍNIMA DE DUAS HORAS 5W</t>
  </si>
  <si>
    <t xml:space="preserve">ILUMINAÇÃO TETO - BLOCO PRINCIPAL </t>
  </si>
  <si>
    <t xml:space="preserve">ILUMINAÇÃO PAREDE  - BLOCO PRINCIPAL </t>
  </si>
  <si>
    <t>ILUMINAÇÃO PAREDE - CASA DE BOMBAS</t>
  </si>
  <si>
    <t>SAÍDA DE EMERGENCIA</t>
  </si>
  <si>
    <t>SAIDA EM FRENTE</t>
  </si>
  <si>
    <t>DIREITA</t>
  </si>
  <si>
    <t>ESQUERDA</t>
  </si>
  <si>
    <t>FORNECIMENTO E INSTALAÇÃO DE CONECTOR METALICO TIPO PARAFUSO FENDIDO (SPLIT BOLT), COM SEPARADOR DE CABOS BIMETALICOS, PARA CABOS ATE 50 MM2</t>
  </si>
  <si>
    <t>FORNECIMENTO E INSTALAÇÃO DE EQUIPAMENTO EXAUSTOR DE AR, VAZÃO 1040m³/h. PED.: 32mmCA, POTÊNCIA 77W, TENSÃO 220V, FREQUÊNCIA:60hz, FASE: 1F+1F. INCLUSIVE SUPORTE E FIXAÇÃO. REF.: MOD.:MAXX 200, FAB.:SICFLUX OU EQUIVALENTE TÉCNICO.</t>
  </si>
  <si>
    <t>FORNECIMENTO E INSTALAÇÃO DE GRELHA COM ALETAS FIXAS, COM CONTRA MOLDURA, REFERENCIA AGS-T, TROX, 325 x 225 MM OU EQUIVALENTE TÉCNICO.</t>
  </si>
  <si>
    <t>CAIXA DE VENTILAÇÃO COM VENTILADOR TIPO ROTOR SIROCCO SEM FILTRO CLASSE G4, VAZÃO DE AR 580 M3/H, PRESSÃO ESTÁTICA 40,0 MMCA - FORNECIMENTO E INSTALAÇÃO</t>
  </si>
  <si>
    <t>Exaustor centrifugo "Limit Load" Simples aspiração. Vazão de Ar 5.400m³/h, Pressão estática 70mmca. Potência 2,05 CV, Motor Alto rendimento, IV Pólos, 380 / 220V/60Hz. Modelo de referência: Otam RLS 400 ou equivalente técnico.</t>
  </si>
  <si>
    <t>Caixa de Ventilação com ventilador "Sirocco" Dupla aspiração. Vazão de Ar 4.320m³/h, Pressão estática 60mmca Potência 1,68CV, Motor Alto rendimento, IV Pólos, 380 / 220V/60Hz. Filtragem G1+G3. Modelo de referência: Otam GVS-12/12 ou equivalente técnico.</t>
  </si>
  <si>
    <t>LASTRO DE CONCRETO MAGRO, APLICADO EM PISOS, LAJES SOBRE SOLO OU RADIERS, ESPESSURA DE 3 CM. AF_07/2016</t>
  </si>
  <si>
    <t>LATERAL ESQUERDA</t>
  </si>
  <si>
    <t>DUCHA</t>
  </si>
  <si>
    <t>RAMPA PADRÃO PARA ACESSO DE DEFICIENTES A PASSEIO PÚBLICO, EM CONCRETO SIMPLES FCK=25MPA, DESEMPOLADA, PINTADA EM NOVACOR, 02 DEMÃOS E PISO TÁTIL DE ALERTA/DIRECIONAL.ESMALTE EPOXI CORES DIVERSAS, E = 35 MICRA P/ DEMÃO</t>
  </si>
  <si>
    <t>ENTRADA</t>
  </si>
  <si>
    <t xml:space="preserve">PISO FULGET (GRANITO LAVADO) MOLDADO IN LOCO (INCLUSO EXECUCAO) </t>
  </si>
  <si>
    <t>PLANTIO DE GRAMA BATATAIS EM PLACAS. AF_05/2018</t>
  </si>
  <si>
    <t>FUNDO</t>
  </si>
  <si>
    <t xml:space="preserve">JARDIM INTERNO </t>
  </si>
  <si>
    <t>ASSENTAMENTO DE GUIA (MEIO-FIO) EM TRECHO CURVO, CONFECCIONADA EM CONCRETO PRÉ-FABRICADO, DIMENSÕES 80X08X08X25 CM (COMPRIMENTO X BASE INFERIOR X BASE SUPERIOR X ALTURA), PARA URBANIZAÇÃO INTERNA DE EMPREENDIMENTOS. AF_06/2016</t>
  </si>
  <si>
    <t>CALÇADA</t>
  </si>
  <si>
    <t>PLANTIO DE ARBUSTO OU  CERCA VIVA. AF_05/2018</t>
  </si>
  <si>
    <t>EXECUÇÃO DE PAVIMENTO EM PISO INTERTRAVADO, COM BLOCO 16 FACES DE 22 X 11 CM, ESPESSURA 8 CM. AF_10/2022</t>
  </si>
  <si>
    <t xml:space="preserve">HORTA </t>
  </si>
  <si>
    <t>PASSARELA DESCOBERTA</t>
  </si>
  <si>
    <t>MEMÓRIA DE CÁLCULO  - ORÇAMENTO CRECHE 10 SALAS - FUNDAÇÕES RASA</t>
  </si>
  <si>
    <t>Volume</t>
  </si>
  <si>
    <t>3.1</t>
  </si>
  <si>
    <t>3.2</t>
  </si>
  <si>
    <t>3.3</t>
  </si>
  <si>
    <t>3.4</t>
  </si>
  <si>
    <t>3.5</t>
  </si>
  <si>
    <t>3.6</t>
  </si>
  <si>
    <t>3.7</t>
  </si>
  <si>
    <t>3.8</t>
  </si>
  <si>
    <t>3.9</t>
  </si>
  <si>
    <t>MÊS</t>
  </si>
  <si>
    <t>3.10</t>
  </si>
  <si>
    <t>25,34% (com CPRB)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</si>
</sst>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R$&quot;\ * #,##0.00_-;\-&quot;R$&quot;\ * #,##0.00_-;_-&quot;R$&quot;\ * &quot;-&quot;??_-;_-@_-"/>
    <numFmt numFmtId="43" formatCode="_-* #,##0.00_-;\-* #,##0.00_-;_-* &quot;-&quot;??_-;_-@_-"/>
    <numFmt numFmtId="164" formatCode="#,##0.00\ %"/>
    <numFmt numFmtId="165" formatCode="#,##0.0000000"/>
    <numFmt numFmtId="166" formatCode="_-&quot;R$&quot;\ * #,##0.000_-;\-&quot;R$&quot;\ * #,##0.000_-;_-&quot;R$&quot;\ * &quot;-&quot;??_-;_-@_-"/>
    <numFmt numFmtId="167" formatCode="&quot;R$&quot;\ #,##0.00"/>
    <numFmt numFmtId="168" formatCode="0.000"/>
    <numFmt numFmtId="169" formatCode="[$R$-416]&quot; &quot;#,##0.00;[Red]&quot;-&quot;[$R$-416]&quot; &quot;#,##0.00"/>
    <numFmt numFmtId="170" formatCode="#,##0.00;[Red]#,##0.00"/>
    <numFmt numFmtId="171" formatCode="_(* #,##0.00_);_(* \(#,##0.00\);_(* &quot;-&quot;??_);_(@_)"/>
    <numFmt numFmtId="172" formatCode="_(* #,##0.00_);_(* \(#,##0.00\);_(* \-??_);_(@_)"/>
  </numFmts>
  <fonts count="126">
    <font>
      <sz val="11"/>
      <name val="Arial"/>
      <family val="1"/>
    </font>
    <font>
      <sz val="11"/>
      <color theme="1"/>
      <name val="Calibri"/>
      <family val="2"/>
      <scheme val="minor"/>
    </font>
    <font>
      <b/>
      <sz val="11"/>
      <name val="Arial"/>
      <family val="1"/>
    </font>
    <font>
      <b/>
      <sz val="11"/>
      <name val="Arial"/>
      <family val="1"/>
    </font>
    <font>
      <b/>
      <sz val="11"/>
      <name val="Arial"/>
      <family val="1"/>
    </font>
    <font>
      <b/>
      <sz val="11"/>
      <name val="Arial"/>
      <family val="1"/>
    </font>
    <font>
      <b/>
      <sz val="11"/>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b/>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1"/>
    </font>
    <font>
      <sz val="10"/>
      <name val="Arial"/>
      <family val="1"/>
    </font>
    <font>
      <sz val="11"/>
      <name val="Arial"/>
      <family val="1"/>
    </font>
    <font>
      <b/>
      <sz val="11"/>
      <color theme="1"/>
      <name val="Calibri"/>
      <family val="2"/>
      <scheme val="minor"/>
    </font>
    <font>
      <sz val="11"/>
      <color rgb="FF000000"/>
      <name val="Arial"/>
      <family val="2"/>
    </font>
    <font>
      <sz val="12"/>
      <color rgb="FF000000"/>
      <name val="Arial Narrow"/>
      <family val="2"/>
    </font>
    <font>
      <b/>
      <sz val="20"/>
      <color rgb="FF000000"/>
      <name val="Arial Narrow"/>
      <family val="2"/>
    </font>
    <font>
      <b/>
      <sz val="14"/>
      <color rgb="FF000000"/>
      <name val="Arial Narrow"/>
      <family val="2"/>
    </font>
    <font>
      <sz val="11"/>
      <name val="Arial"/>
      <family val="2"/>
    </font>
    <font>
      <sz val="16"/>
      <color theme="1"/>
      <name val="Calibri"/>
      <family val="2"/>
    </font>
    <font>
      <sz val="14"/>
      <color theme="1"/>
      <name val="Calibri"/>
      <family val="2"/>
    </font>
    <font>
      <sz val="11"/>
      <color theme="1"/>
      <name val="Calibri"/>
      <family val="2"/>
    </font>
    <font>
      <b/>
      <sz val="11"/>
      <name val="Calibri"/>
      <family val="2"/>
      <scheme val="minor"/>
    </font>
    <font>
      <sz val="11"/>
      <color rgb="FF000000"/>
      <name val="Calibri"/>
      <family val="2"/>
      <charset val="204"/>
    </font>
    <font>
      <sz val="11"/>
      <name val="Calibri"/>
      <family val="2"/>
      <scheme val="minor"/>
    </font>
    <font>
      <sz val="12"/>
      <color rgb="FFFF0000"/>
      <name val="Calibri"/>
      <family val="2"/>
      <scheme val="minor"/>
    </font>
    <font>
      <sz val="12"/>
      <name val="Calibri"/>
      <family val="2"/>
      <scheme val="minor"/>
    </font>
    <font>
      <sz val="10"/>
      <name val="Arial"/>
      <family val="2"/>
    </font>
    <font>
      <b/>
      <sz val="10"/>
      <name val="Calibri"/>
      <family val="2"/>
      <scheme val="minor"/>
    </font>
    <font>
      <b/>
      <sz val="10"/>
      <color rgb="FFFFFFFF"/>
      <name val="Calibri"/>
      <family val="2"/>
      <scheme val="minor"/>
    </font>
    <font>
      <b/>
      <sz val="10"/>
      <color rgb="FF000000"/>
      <name val="Calibri"/>
      <family val="2"/>
      <scheme val="minor"/>
    </font>
    <font>
      <sz val="10"/>
      <color rgb="FF000000"/>
      <name val="Calibri"/>
      <family val="2"/>
      <scheme val="minor"/>
    </font>
    <font>
      <b/>
      <sz val="14"/>
      <name val="Calibri"/>
      <family val="2"/>
      <scheme val="minor"/>
    </font>
    <font>
      <sz val="14"/>
      <color theme="1"/>
      <name val="Calibri"/>
      <family val="2"/>
      <scheme val="minor"/>
    </font>
    <font>
      <sz val="11"/>
      <color theme="1"/>
      <name val="Century Gothic"/>
      <family val="2"/>
    </font>
    <font>
      <b/>
      <sz val="12"/>
      <name val="Calibri"/>
      <family val="2"/>
      <scheme val="minor"/>
    </font>
    <font>
      <b/>
      <i/>
      <sz val="12"/>
      <name val="Calibri"/>
      <family val="2"/>
      <scheme val="minor"/>
    </font>
    <font>
      <b/>
      <sz val="11"/>
      <name val="Century Gothic"/>
      <family val="2"/>
    </font>
    <font>
      <b/>
      <sz val="11"/>
      <color theme="1"/>
      <name val="Century Gothic"/>
      <family val="2"/>
    </font>
    <font>
      <b/>
      <u/>
      <sz val="11"/>
      <name val="Calibri"/>
      <family val="2"/>
      <scheme val="minor"/>
    </font>
    <font>
      <b/>
      <i/>
      <sz val="11"/>
      <color theme="1"/>
      <name val="Calibri"/>
      <family val="2"/>
      <scheme val="minor"/>
    </font>
    <font>
      <b/>
      <u/>
      <sz val="11"/>
      <color theme="1"/>
      <name val="Calibri"/>
      <family val="2"/>
      <scheme val="minor"/>
    </font>
    <font>
      <sz val="11"/>
      <name val="Century Gothic"/>
      <family val="2"/>
    </font>
    <font>
      <b/>
      <sz val="10"/>
      <color theme="1"/>
      <name val="Century Gothic"/>
      <family val="2"/>
    </font>
    <font>
      <sz val="10"/>
      <color theme="1"/>
      <name val="Century Gothic"/>
      <family val="2"/>
    </font>
    <font>
      <sz val="10"/>
      <color theme="1"/>
      <name val="Calibri"/>
      <family val="2"/>
      <scheme val="minor"/>
    </font>
    <font>
      <b/>
      <u/>
      <sz val="14"/>
      <color theme="1"/>
      <name val="Calibri"/>
      <family val="2"/>
      <scheme val="minor"/>
    </font>
    <font>
      <b/>
      <u/>
      <sz val="12"/>
      <color theme="1"/>
      <name val="Calibri"/>
      <family val="2"/>
      <scheme val="minor"/>
    </font>
    <font>
      <b/>
      <u/>
      <sz val="10"/>
      <color theme="1"/>
      <name val="Calibri"/>
      <family val="2"/>
      <scheme val="minor"/>
    </font>
    <font>
      <sz val="10"/>
      <name val="Century Gothic"/>
      <family val="2"/>
    </font>
    <font>
      <b/>
      <sz val="10"/>
      <color theme="1"/>
      <name val="Calibri"/>
      <family val="2"/>
      <scheme val="minor"/>
    </font>
    <font>
      <b/>
      <sz val="11"/>
      <color rgb="FFFF0000"/>
      <name val="Calibri"/>
      <family val="2"/>
      <scheme val="minor"/>
    </font>
    <font>
      <i/>
      <sz val="10"/>
      <color theme="1"/>
      <name val="Calibri"/>
      <family val="2"/>
      <scheme val="minor"/>
    </font>
    <font>
      <b/>
      <sz val="10"/>
      <color rgb="FFFF0000"/>
      <name val="Calibri"/>
      <family val="2"/>
      <scheme val="minor"/>
    </font>
    <font>
      <sz val="10"/>
      <color rgb="FFFF0000"/>
      <name val="Calibri"/>
      <family val="2"/>
      <scheme val="minor"/>
    </font>
    <font>
      <sz val="12"/>
      <color theme="1"/>
      <name val="Calibri"/>
      <family val="2"/>
      <scheme val="minor"/>
    </font>
    <font>
      <sz val="14"/>
      <name val="Arial"/>
      <family val="2"/>
    </font>
    <font>
      <sz val="12"/>
      <name val="Arial"/>
      <family val="2"/>
    </font>
    <font>
      <b/>
      <sz val="12"/>
      <name val="Arial"/>
      <family val="2"/>
    </font>
    <font>
      <b/>
      <sz val="13"/>
      <name val="Arial"/>
      <family val="2"/>
    </font>
    <font>
      <sz val="11"/>
      <color indexed="8"/>
      <name val="Calibri"/>
      <family val="2"/>
    </font>
    <font>
      <sz val="12"/>
      <name val="Times New Roman"/>
      <family val="1"/>
    </font>
    <font>
      <b/>
      <sz val="11"/>
      <color theme="1"/>
      <name val="Arial"/>
      <family val="2"/>
    </font>
    <font>
      <b/>
      <sz val="11"/>
      <name val="Arial"/>
      <family val="2"/>
    </font>
    <font>
      <b/>
      <sz val="12"/>
      <name val="Times New Roman"/>
      <family val="1"/>
    </font>
    <font>
      <sz val="12"/>
      <color theme="5"/>
      <name val="Calibri"/>
      <family val="2"/>
      <scheme val="minor"/>
    </font>
    <font>
      <sz val="10"/>
      <name val="Arial"/>
      <family val="2"/>
      <charset val="1"/>
    </font>
    <font>
      <sz val="12"/>
      <name val="Times New Roman"/>
      <family val="1"/>
      <charset val="1"/>
    </font>
    <font>
      <b/>
      <sz val="12"/>
      <name val="Times New Roman"/>
      <family val="1"/>
      <charset val="1"/>
    </font>
    <font>
      <sz val="11"/>
      <color theme="1"/>
      <name val="Calibri"/>
      <family val="2"/>
      <charset val="1"/>
    </font>
    <font>
      <sz val="12"/>
      <color theme="0"/>
      <name val="Times New Roman"/>
      <family val="1"/>
    </font>
    <font>
      <sz val="12"/>
      <color theme="0"/>
      <name val="Times New Roman"/>
      <family val="1"/>
      <charset val="1"/>
    </font>
    <font>
      <b/>
      <sz val="12"/>
      <color theme="1"/>
      <name val="Calibri"/>
      <family val="2"/>
      <scheme val="minor"/>
    </font>
    <font>
      <sz val="12"/>
      <color theme="5"/>
      <name val="Times New Roman"/>
      <family val="1"/>
    </font>
    <font>
      <sz val="12"/>
      <color theme="1"/>
      <name val="Times New Roman"/>
      <family val="1"/>
    </font>
    <font>
      <b/>
      <sz val="12"/>
      <color theme="1"/>
      <name val="Times New Roman"/>
      <family val="1"/>
    </font>
    <font>
      <b/>
      <sz val="12"/>
      <color theme="5"/>
      <name val="Times New Roman"/>
      <family val="1"/>
    </font>
    <font>
      <sz val="12"/>
      <color theme="5"/>
      <name val="Arial"/>
      <family val="2"/>
    </font>
    <font>
      <sz val="12"/>
      <color theme="1"/>
      <name val="Arial"/>
      <family val="2"/>
    </font>
    <font>
      <sz val="12"/>
      <color rgb="FFFF0000"/>
      <name val="Times New Roman"/>
      <family val="1"/>
    </font>
    <font>
      <b/>
      <sz val="12"/>
      <color rgb="FFFF0000"/>
      <name val="Times New Roman"/>
      <family val="1"/>
    </font>
    <font>
      <sz val="12"/>
      <color rgb="FFFF0000"/>
      <name val="Arial"/>
      <family val="2"/>
    </font>
    <font>
      <b/>
      <sz val="12"/>
      <name val="Calibri"/>
      <family val="2"/>
    </font>
    <font>
      <sz val="12"/>
      <name val="Calibri"/>
      <family val="2"/>
    </font>
    <font>
      <sz val="12"/>
      <color theme="0"/>
      <name val="Calibri"/>
      <family val="2"/>
      <scheme val="minor"/>
    </font>
    <font>
      <sz val="11"/>
      <name val="Times New Roman"/>
      <family val="1"/>
    </font>
    <font>
      <sz val="12"/>
      <color theme="0" tint="-4.9989318521683403E-2"/>
      <name val="Times New Roman"/>
      <family val="1"/>
      <charset val="1"/>
    </font>
    <font>
      <sz val="12"/>
      <color theme="1"/>
      <name val="Calibri"/>
      <family val="2"/>
    </font>
    <font>
      <b/>
      <sz val="12"/>
      <color theme="0"/>
      <name val="Times New Roman"/>
      <family val="1"/>
    </font>
    <font>
      <b/>
      <sz val="12"/>
      <color rgb="FF000000"/>
      <name val="Calibri"/>
      <family val="2"/>
      <scheme val="minor"/>
    </font>
    <font>
      <sz val="12"/>
      <color rgb="FF000000"/>
      <name val="Calibri"/>
      <family val="2"/>
      <scheme val="minor"/>
    </font>
    <font>
      <sz val="11"/>
      <color rgb="FFC00000"/>
      <name val="Calibri"/>
      <family val="2"/>
      <scheme val="minor"/>
    </font>
    <font>
      <sz val="12"/>
      <color rgb="FFC00000"/>
      <name val="Calibri"/>
      <family val="2"/>
      <scheme val="minor"/>
    </font>
    <font>
      <b/>
      <sz val="11"/>
      <name val="Arial Nova"/>
      <family val="2"/>
    </font>
    <font>
      <sz val="11"/>
      <name val="Arial Nova"/>
      <family val="2"/>
    </font>
    <font>
      <sz val="8"/>
      <name val="Arial"/>
      <family val="1"/>
    </font>
  </fonts>
  <fills count="54">
    <fill>
      <patternFill patternType="none"/>
    </fill>
    <fill>
      <patternFill patternType="gray125"/>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8ECF6"/>
        <bgColor rgb="FFD8ECF6"/>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FF0D8"/>
        <bgColor rgb="FFDFF0D8"/>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D6D6D6"/>
        <bgColor rgb="FFD6D6D6"/>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EFEFEF"/>
        <bgColor rgb="FFEFEFEF"/>
      </patternFill>
    </fill>
    <fill>
      <patternFill patternType="solid">
        <fgColor rgb="FFF7F3DF"/>
        <bgColor rgb="FFF7F3DF"/>
      </patternFill>
    </fill>
    <fill>
      <patternFill patternType="solid">
        <fgColor rgb="FFF7F3DF"/>
        <bgColor rgb="FFF7F3DF"/>
      </patternFill>
    </fill>
    <fill>
      <patternFill patternType="solid">
        <fgColor rgb="FFF7F3DF"/>
        <bgColor rgb="FFF7F3D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rgb="FFFFFFFF"/>
        <bgColor rgb="FFFFFFFF"/>
      </patternFill>
    </fill>
    <fill>
      <patternFill patternType="solid">
        <fgColor theme="0" tint="-0.14999847407452621"/>
        <bgColor indexed="64"/>
      </patternFill>
    </fill>
    <fill>
      <patternFill patternType="solid">
        <fgColor theme="3" tint="0.39991454817346722"/>
        <bgColor indexed="64"/>
      </patternFill>
    </fill>
    <fill>
      <patternFill patternType="solid">
        <fgColor theme="0" tint="-0.249977111117893"/>
        <bgColor indexed="64"/>
      </patternFill>
    </fill>
    <fill>
      <patternFill patternType="solid">
        <fgColor rgb="FF538CD3"/>
      </patternFill>
    </fill>
    <fill>
      <patternFill patternType="solid">
        <fgColor rgb="FF7F7F7F"/>
      </patternFill>
    </fill>
    <fill>
      <patternFill patternType="solid">
        <fgColor rgb="FFB8CCE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0"/>
        <bgColor indexed="64"/>
      </patternFill>
    </fill>
  </fills>
  <borders count="58">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right style="thin">
        <color indexed="64"/>
      </right>
      <top/>
      <bottom/>
      <diagonal/>
    </border>
    <border>
      <left style="thin">
        <color auto="1"/>
      </left>
      <right/>
      <top/>
      <bottom style="thin">
        <color auto="1"/>
      </bottom>
      <diagonal/>
    </border>
    <border>
      <left/>
      <right style="thin">
        <color auto="1"/>
      </right>
      <top/>
      <bottom style="thin">
        <color auto="1"/>
      </bottom>
      <diagonal/>
    </border>
    <border>
      <left style="hair">
        <color theme="1"/>
      </left>
      <right style="hair">
        <color theme="1"/>
      </right>
      <top style="hair">
        <color theme="1"/>
      </top>
      <bottom style="hair">
        <color theme="1"/>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s>
  <cellStyleXfs count="31">
    <xf numFmtId="0" fontId="0" fillId="0" borderId="0"/>
    <xf numFmtId="0" fontId="44" fillId="0" borderId="0"/>
    <xf numFmtId="9" fontId="48" fillId="0" borderId="0" applyFont="0" applyFill="0" applyBorder="0" applyAlignment="0" applyProtection="0"/>
    <xf numFmtId="44" fontId="44" fillId="0" borderId="0" applyFont="0" applyFill="0" applyBorder="0" applyAlignment="0" applyProtection="0"/>
    <xf numFmtId="9" fontId="44" fillId="0" borderId="0" applyFont="0" applyFill="0" applyBorder="0" applyAlignment="0" applyProtection="0"/>
    <xf numFmtId="0" fontId="48" fillId="0" borderId="0"/>
    <xf numFmtId="0" fontId="1" fillId="0" borderId="0"/>
    <xf numFmtId="0" fontId="53" fillId="0" borderId="0"/>
    <xf numFmtId="0" fontId="57"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9" fontId="1" fillId="0" borderId="0" applyFont="0" applyFill="0" applyBorder="0" applyAlignment="0" applyProtection="0"/>
    <xf numFmtId="0" fontId="57" fillId="0" borderId="0"/>
    <xf numFmtId="0" fontId="42" fillId="0" borderId="0"/>
    <xf numFmtId="169" fontId="44" fillId="0" borderId="0"/>
    <xf numFmtId="169" fontId="57" fillId="0" borderId="0"/>
    <xf numFmtId="171" fontId="90" fillId="0" borderId="0" applyFont="0" applyFill="0" applyBorder="0" applyAlignment="0" applyProtection="0"/>
    <xf numFmtId="0" fontId="57" fillId="0" borderId="0"/>
    <xf numFmtId="0" fontId="1" fillId="0" borderId="0"/>
    <xf numFmtId="171" fontId="57" fillId="0" borderId="0" applyFont="0" applyFill="0" applyBorder="0" applyAlignment="0" applyProtection="0"/>
    <xf numFmtId="171" fontId="57" fillId="0" borderId="0" applyFont="0" applyFill="0" applyBorder="0" applyAlignment="0" applyProtection="0"/>
    <xf numFmtId="0" fontId="1" fillId="0" borderId="0"/>
    <xf numFmtId="43" fontId="1" fillId="0" borderId="0" applyFont="0" applyFill="0" applyBorder="0" applyAlignment="0" applyProtection="0"/>
    <xf numFmtId="0" fontId="48" fillId="0" borderId="0"/>
    <xf numFmtId="0" fontId="96" fillId="0" borderId="0"/>
    <xf numFmtId="172" fontId="99" fillId="0" borderId="0" applyBorder="0" applyProtection="0"/>
    <xf numFmtId="0" fontId="99" fillId="0" borderId="0"/>
    <xf numFmtId="43" fontId="90" fillId="0" borderId="0" applyFont="0" applyFill="0" applyBorder="0" applyAlignment="0" applyProtection="0"/>
    <xf numFmtId="172" fontId="57" fillId="0" borderId="0" applyBorder="0" applyProtection="0"/>
    <xf numFmtId="43" fontId="1" fillId="0" borderId="0" applyFont="0" applyFill="0" applyBorder="0" applyAlignment="0" applyProtection="0"/>
  </cellStyleXfs>
  <cellXfs count="445">
    <xf numFmtId="0" fontId="0" fillId="0" borderId="0" xfId="0"/>
    <xf numFmtId="0" fontId="2" fillId="2" borderId="0" xfId="0" applyFont="1" applyFill="1" applyAlignment="1">
      <alignment horizontal="left" vertical="top" wrapText="1"/>
    </xf>
    <xf numFmtId="0" fontId="4" fillId="4" borderId="1" xfId="0" applyFont="1" applyFill="1" applyBorder="1" applyAlignment="1">
      <alignment horizontal="left" vertical="top" wrapText="1"/>
    </xf>
    <xf numFmtId="0" fontId="5" fillId="5" borderId="2" xfId="0" applyFont="1" applyFill="1" applyBorder="1" applyAlignment="1">
      <alignment horizontal="center" vertical="top" wrapText="1"/>
    </xf>
    <xf numFmtId="0" fontId="6" fillId="6" borderId="3" xfId="0" applyFont="1" applyFill="1" applyBorder="1" applyAlignment="1">
      <alignment horizontal="right" vertical="top" wrapText="1"/>
    </xf>
    <xf numFmtId="0" fontId="7" fillId="7" borderId="4" xfId="0" applyFont="1" applyFill="1" applyBorder="1" applyAlignment="1">
      <alignment horizontal="left" vertical="top" wrapText="1"/>
    </xf>
    <xf numFmtId="0" fontId="8" fillId="8" borderId="5" xfId="0" applyFont="1" applyFill="1" applyBorder="1" applyAlignment="1">
      <alignment horizontal="center" vertical="top" wrapText="1"/>
    </xf>
    <xf numFmtId="0" fontId="9" fillId="9" borderId="6" xfId="0" applyFont="1" applyFill="1" applyBorder="1" applyAlignment="1">
      <alignment horizontal="right" vertical="top" wrapText="1"/>
    </xf>
    <xf numFmtId="4" fontId="10" fillId="10" borderId="7" xfId="0" applyNumberFormat="1" applyFont="1" applyFill="1" applyBorder="1" applyAlignment="1">
      <alignment horizontal="right" vertical="top" wrapText="1"/>
    </xf>
    <xf numFmtId="164" fontId="11" fillId="11" borderId="8" xfId="0" applyNumberFormat="1" applyFont="1" applyFill="1" applyBorder="1" applyAlignment="1">
      <alignment horizontal="right" vertical="top" wrapText="1"/>
    </xf>
    <xf numFmtId="0" fontId="12" fillId="12" borderId="9" xfId="0" applyFont="1" applyFill="1" applyBorder="1" applyAlignment="1">
      <alignment horizontal="left" vertical="top" wrapText="1"/>
    </xf>
    <xf numFmtId="0" fontId="13" fillId="13" borderId="10" xfId="0" applyFont="1" applyFill="1" applyBorder="1" applyAlignment="1">
      <alignment horizontal="center" vertical="top" wrapText="1"/>
    </xf>
    <xf numFmtId="0" fontId="14" fillId="14" borderId="11" xfId="0" applyFont="1" applyFill="1" applyBorder="1" applyAlignment="1">
      <alignment horizontal="right" vertical="top" wrapText="1"/>
    </xf>
    <xf numFmtId="4" fontId="15" fillId="15" borderId="12" xfId="0" applyNumberFormat="1" applyFont="1" applyFill="1" applyBorder="1" applyAlignment="1">
      <alignment horizontal="right" vertical="top" wrapText="1"/>
    </xf>
    <xf numFmtId="164" fontId="16" fillId="16" borderId="13" xfId="0" applyNumberFormat="1" applyFont="1" applyFill="1" applyBorder="1" applyAlignment="1">
      <alignment horizontal="right" vertical="top" wrapText="1"/>
    </xf>
    <xf numFmtId="165" fontId="17" fillId="17" borderId="14" xfId="0" applyNumberFormat="1" applyFont="1" applyFill="1" applyBorder="1" applyAlignment="1">
      <alignment horizontal="right" vertical="top" wrapText="1"/>
    </xf>
    <xf numFmtId="0" fontId="18" fillId="18" borderId="15" xfId="0" applyFont="1" applyFill="1" applyBorder="1" applyAlignment="1">
      <alignment horizontal="left" vertical="top" wrapText="1"/>
    </xf>
    <xf numFmtId="0" fontId="19" fillId="19" borderId="16" xfId="0" applyFont="1" applyFill="1" applyBorder="1" applyAlignment="1">
      <alignment horizontal="left" vertical="top" wrapText="1"/>
    </xf>
    <xf numFmtId="0" fontId="20" fillId="20" borderId="17" xfId="0" applyFont="1" applyFill="1" applyBorder="1" applyAlignment="1">
      <alignment horizontal="center" vertical="top" wrapText="1"/>
    </xf>
    <xf numFmtId="0" fontId="21" fillId="21" borderId="18" xfId="0" applyFont="1" applyFill="1" applyBorder="1" applyAlignment="1">
      <alignment horizontal="right" vertical="top" wrapText="1"/>
    </xf>
    <xf numFmtId="4" fontId="22" fillId="22" borderId="19" xfId="0" applyNumberFormat="1" applyFont="1" applyFill="1" applyBorder="1" applyAlignment="1">
      <alignment horizontal="right" vertical="top" wrapText="1"/>
    </xf>
    <xf numFmtId="165" fontId="23" fillId="23" borderId="20" xfId="0" applyNumberFormat="1" applyFont="1" applyFill="1" applyBorder="1" applyAlignment="1">
      <alignment horizontal="right" vertical="top" wrapText="1"/>
    </xf>
    <xf numFmtId="0" fontId="24" fillId="24" borderId="21" xfId="0" applyFont="1" applyFill="1" applyBorder="1" applyAlignment="1">
      <alignment horizontal="left" vertical="top" wrapText="1"/>
    </xf>
    <xf numFmtId="0" fontId="25" fillId="25" borderId="22" xfId="0" applyFont="1" applyFill="1" applyBorder="1" applyAlignment="1">
      <alignment horizontal="center" vertical="top" wrapText="1"/>
    </xf>
    <xf numFmtId="0" fontId="26" fillId="26" borderId="23" xfId="0" applyFont="1" applyFill="1" applyBorder="1" applyAlignment="1">
      <alignment horizontal="right" vertical="top" wrapText="1"/>
    </xf>
    <xf numFmtId="4" fontId="27" fillId="27" borderId="24" xfId="0" applyNumberFormat="1" applyFont="1" applyFill="1" applyBorder="1" applyAlignment="1">
      <alignment horizontal="right" vertical="top" wrapText="1"/>
    </xf>
    <xf numFmtId="165" fontId="28" fillId="28" borderId="25" xfId="0" applyNumberFormat="1" applyFont="1" applyFill="1" applyBorder="1" applyAlignment="1">
      <alignment horizontal="right" vertical="top" wrapText="1"/>
    </xf>
    <xf numFmtId="0" fontId="29" fillId="29" borderId="26" xfId="0" applyFont="1" applyFill="1" applyBorder="1" applyAlignment="1">
      <alignment horizontal="left" vertical="top" wrapText="1"/>
    </xf>
    <xf numFmtId="0" fontId="30" fillId="30" borderId="27" xfId="0" applyFont="1" applyFill="1" applyBorder="1" applyAlignment="1">
      <alignment horizontal="center" vertical="top" wrapText="1"/>
    </xf>
    <xf numFmtId="0" fontId="31" fillId="31" borderId="28" xfId="0" applyFont="1" applyFill="1" applyBorder="1" applyAlignment="1">
      <alignment horizontal="right" vertical="top" wrapText="1"/>
    </xf>
    <xf numFmtId="0" fontId="32" fillId="32" borderId="0" xfId="0" applyFont="1" applyFill="1" applyAlignment="1">
      <alignment horizontal="left" vertical="top" wrapText="1"/>
    </xf>
    <xf numFmtId="0" fontId="33" fillId="33" borderId="0" xfId="0" applyFont="1" applyFill="1" applyAlignment="1">
      <alignment horizontal="center" vertical="top" wrapText="1"/>
    </xf>
    <xf numFmtId="0" fontId="34" fillId="34" borderId="0" xfId="0" applyFont="1" applyFill="1" applyAlignment="1">
      <alignment horizontal="right" vertical="top" wrapText="1"/>
    </xf>
    <xf numFmtId="4" fontId="35" fillId="35" borderId="0" xfId="0" applyNumberFormat="1" applyFont="1" applyFill="1" applyAlignment="1">
      <alignment horizontal="right" vertical="top" wrapText="1"/>
    </xf>
    <xf numFmtId="165" fontId="36" fillId="36" borderId="0" xfId="0" applyNumberFormat="1" applyFont="1" applyFill="1" applyAlignment="1">
      <alignment horizontal="right" vertical="top" wrapText="1"/>
    </xf>
    <xf numFmtId="164" fontId="37" fillId="37" borderId="0" xfId="0" applyNumberFormat="1" applyFont="1" applyFill="1" applyAlignment="1">
      <alignment horizontal="right" vertical="top" wrapText="1"/>
    </xf>
    <xf numFmtId="0" fontId="38" fillId="38" borderId="0" xfId="0" applyFont="1" applyFill="1" applyAlignment="1">
      <alignment horizontal="left" vertical="top" wrapText="1"/>
    </xf>
    <xf numFmtId="0" fontId="39" fillId="39" borderId="0" xfId="0" applyFont="1" applyFill="1" applyAlignment="1">
      <alignment horizontal="center" vertical="top" wrapText="1"/>
    </xf>
    <xf numFmtId="0" fontId="40" fillId="40" borderId="0" xfId="0" applyFont="1" applyFill="1" applyAlignment="1">
      <alignment horizontal="right" vertical="top" wrapText="1"/>
    </xf>
    <xf numFmtId="4" fontId="41" fillId="41" borderId="0" xfId="0" applyNumberFormat="1" applyFont="1" applyFill="1" applyAlignment="1">
      <alignment horizontal="right" vertical="top" wrapText="1"/>
    </xf>
    <xf numFmtId="0" fontId="45" fillId="0" borderId="0" xfId="1" applyFont="1"/>
    <xf numFmtId="2" fontId="47" fillId="0" borderId="0" xfId="1" applyNumberFormat="1" applyFont="1" applyAlignment="1">
      <alignment vertical="center"/>
    </xf>
    <xf numFmtId="10" fontId="45" fillId="0" borderId="0" xfId="2" applyNumberFormat="1" applyFont="1"/>
    <xf numFmtId="0" fontId="45" fillId="42" borderId="30" xfId="1" applyFont="1" applyFill="1" applyBorder="1" applyAlignment="1">
      <alignment horizontal="center" vertical="center"/>
    </xf>
    <xf numFmtId="0" fontId="45" fillId="0" borderId="30" xfId="1" applyFont="1" applyBorder="1" applyAlignment="1">
      <alignment horizontal="center" vertical="center"/>
    </xf>
    <xf numFmtId="10" fontId="45" fillId="0" borderId="30" xfId="4" applyNumberFormat="1" applyFont="1" applyBorder="1" applyAlignment="1">
      <alignment horizontal="center" vertical="center"/>
    </xf>
    <xf numFmtId="44" fontId="45" fillId="0" borderId="30" xfId="1" applyNumberFormat="1" applyFont="1" applyBorder="1" applyAlignment="1">
      <alignment horizontal="center" vertical="center"/>
    </xf>
    <xf numFmtId="10" fontId="45" fillId="0" borderId="0" xfId="1" applyNumberFormat="1" applyFont="1"/>
    <xf numFmtId="44" fontId="45" fillId="43" borderId="30" xfId="1" applyNumberFormat="1" applyFont="1" applyFill="1" applyBorder="1" applyAlignment="1">
      <alignment horizontal="center" vertical="center"/>
    </xf>
    <xf numFmtId="0" fontId="45" fillId="43" borderId="30" xfId="1" applyFont="1" applyFill="1" applyBorder="1" applyAlignment="1">
      <alignment horizontal="center" vertical="center"/>
    </xf>
    <xf numFmtId="0" fontId="45" fillId="44" borderId="30" xfId="1" applyFont="1" applyFill="1" applyBorder="1" applyAlignment="1">
      <alignment horizontal="center" vertical="center"/>
    </xf>
    <xf numFmtId="44" fontId="45" fillId="44" borderId="30" xfId="3" applyFont="1" applyFill="1" applyBorder="1" applyAlignment="1">
      <alignment horizontal="center" vertical="center"/>
    </xf>
    <xf numFmtId="44" fontId="45" fillId="44" borderId="30" xfId="1" applyNumberFormat="1" applyFont="1" applyFill="1" applyBorder="1"/>
    <xf numFmtId="44" fontId="45" fillId="44" borderId="30" xfId="1" applyNumberFormat="1" applyFont="1" applyFill="1" applyBorder="1" applyAlignment="1">
      <alignment horizontal="center" vertical="center"/>
    </xf>
    <xf numFmtId="9" fontId="45" fillId="0" borderId="30" xfId="4" applyFont="1" applyBorder="1" applyAlignment="1">
      <alignment horizontal="center" vertical="center"/>
    </xf>
    <xf numFmtId="166" fontId="45" fillId="0" borderId="30" xfId="1" applyNumberFormat="1" applyFont="1" applyBorder="1" applyAlignment="1">
      <alignment horizontal="center" vertical="center"/>
    </xf>
    <xf numFmtId="0" fontId="45" fillId="44" borderId="30" xfId="5" applyFont="1" applyFill="1" applyBorder="1" applyAlignment="1">
      <alignment horizontal="center" vertical="center"/>
    </xf>
    <xf numFmtId="10" fontId="45" fillId="44" borderId="30" xfId="4" applyNumberFormat="1" applyFont="1" applyFill="1" applyBorder="1" applyAlignment="1">
      <alignment horizontal="center" vertical="center"/>
    </xf>
    <xf numFmtId="0" fontId="45" fillId="0" borderId="0" xfId="5" applyFont="1"/>
    <xf numFmtId="44" fontId="45" fillId="44" borderId="30" xfId="5" applyNumberFormat="1" applyFont="1" applyFill="1" applyBorder="1" applyAlignment="1">
      <alignment horizontal="center" vertical="center"/>
    </xf>
    <xf numFmtId="0" fontId="45" fillId="0" borderId="0" xfId="5" applyFont="1" applyAlignment="1">
      <alignment horizontal="center" vertical="center"/>
    </xf>
    <xf numFmtId="44" fontId="45" fillId="0" borderId="0" xfId="5" applyNumberFormat="1" applyFont="1"/>
    <xf numFmtId="0" fontId="45" fillId="0" borderId="0" xfId="1" applyFont="1" applyAlignment="1">
      <alignment horizontal="center" vertical="center"/>
    </xf>
    <xf numFmtId="0" fontId="49" fillId="0" borderId="0" xfId="5" applyFont="1" applyAlignment="1">
      <alignment horizontal="right" vertical="center"/>
    </xf>
    <xf numFmtId="4" fontId="49" fillId="0" borderId="0" xfId="5" applyNumberFormat="1" applyFont="1" applyAlignment="1">
      <alignment vertical="center"/>
    </xf>
    <xf numFmtId="44" fontId="45" fillId="0" borderId="0" xfId="1" applyNumberFormat="1" applyFont="1" applyAlignment="1">
      <alignment horizontal="center" vertical="center"/>
    </xf>
    <xf numFmtId="0" fontId="50" fillId="0" borderId="0" xfId="5" applyFont="1" applyAlignment="1">
      <alignment vertical="center"/>
    </xf>
    <xf numFmtId="0" fontId="49" fillId="0" borderId="0" xfId="5" applyFont="1" applyAlignment="1">
      <alignment vertical="center"/>
    </xf>
    <xf numFmtId="0" fontId="51" fillId="0" borderId="0" xfId="5" applyFont="1" applyAlignment="1">
      <alignment horizontal="right" vertical="center"/>
    </xf>
    <xf numFmtId="10" fontId="44" fillId="0" borderId="0" xfId="5" applyNumberFormat="1" applyFont="1"/>
    <xf numFmtId="44" fontId="45" fillId="0" borderId="0" xfId="3" applyFont="1" applyAlignment="1">
      <alignment horizontal="center" vertical="center"/>
    </xf>
    <xf numFmtId="0" fontId="53" fillId="0" borderId="0" xfId="7"/>
    <xf numFmtId="0" fontId="55" fillId="0" borderId="0" xfId="6" applyFont="1" applyAlignment="1">
      <alignment horizontal="center"/>
    </xf>
    <xf numFmtId="0" fontId="56" fillId="0" borderId="0" xfId="6" applyFont="1"/>
    <xf numFmtId="0" fontId="52" fillId="0" borderId="0" xfId="6" applyFont="1" applyAlignment="1">
      <alignment horizontal="left" wrapText="1"/>
    </xf>
    <xf numFmtId="0" fontId="59" fillId="45" borderId="41" xfId="7" applyFont="1" applyFill="1" applyBorder="1" applyAlignment="1">
      <alignment horizontal="center" vertical="center"/>
    </xf>
    <xf numFmtId="0" fontId="60" fillId="0" borderId="41" xfId="7" applyFont="1" applyBorder="1" applyAlignment="1">
      <alignment horizontal="center" vertical="top" wrapText="1"/>
    </xf>
    <xf numFmtId="0" fontId="61" fillId="0" borderId="41" xfId="7" applyFont="1" applyBorder="1" applyAlignment="1">
      <alignment horizontal="center" vertical="top"/>
    </xf>
    <xf numFmtId="0" fontId="61" fillId="0" borderId="41" xfId="7" applyFont="1" applyBorder="1" applyAlignment="1">
      <alignment horizontal="left" vertical="top"/>
    </xf>
    <xf numFmtId="0" fontId="61" fillId="0" borderId="41" xfId="7" applyFont="1" applyBorder="1" applyAlignment="1">
      <alignment horizontal="center" vertical="center"/>
    </xf>
    <xf numFmtId="0" fontId="61" fillId="47" borderId="41" xfId="7" applyFont="1" applyFill="1" applyBorder="1" applyAlignment="1">
      <alignment horizontal="center" vertical="top"/>
    </xf>
    <xf numFmtId="0" fontId="61" fillId="47" borderId="41" xfId="7" applyFont="1" applyFill="1" applyBorder="1" applyAlignment="1">
      <alignment horizontal="left" vertical="top"/>
    </xf>
    <xf numFmtId="0" fontId="61" fillId="47" borderId="41" xfId="7" applyFont="1" applyFill="1" applyBorder="1" applyAlignment="1">
      <alignment horizontal="center" vertical="center"/>
    </xf>
    <xf numFmtId="0" fontId="60" fillId="47" borderId="41" xfId="7" applyFont="1" applyFill="1" applyBorder="1" applyAlignment="1">
      <alignment horizontal="center" vertical="top"/>
    </xf>
    <xf numFmtId="0" fontId="60" fillId="47" borderId="41" xfId="7" applyFont="1" applyFill="1" applyBorder="1" applyAlignment="1">
      <alignment horizontal="center" vertical="center"/>
    </xf>
    <xf numFmtId="0" fontId="60" fillId="0" borderId="41" xfId="7" applyFont="1" applyBorder="1" applyAlignment="1">
      <alignment horizontal="center" vertical="top"/>
    </xf>
    <xf numFmtId="0" fontId="60" fillId="0" borderId="41" xfId="7" applyFont="1" applyBorder="1" applyAlignment="1">
      <alignment horizontal="center" vertical="center"/>
    </xf>
    <xf numFmtId="0" fontId="61" fillId="0" borderId="41" xfId="7" applyFont="1" applyBorder="1" applyAlignment="1">
      <alignment horizontal="left" vertical="top" wrapText="1"/>
    </xf>
    <xf numFmtId="0" fontId="61" fillId="0" borderId="41" xfId="7" applyFont="1" applyBorder="1" applyAlignment="1">
      <alignment horizontal="center" vertical="center" wrapText="1"/>
    </xf>
    <xf numFmtId="0" fontId="61" fillId="47" borderId="41" xfId="7" applyFont="1" applyFill="1" applyBorder="1" applyAlignment="1">
      <alignment horizontal="left" vertical="top" wrapText="1"/>
    </xf>
    <xf numFmtId="0" fontId="61" fillId="47" borderId="41" xfId="7" applyFont="1" applyFill="1" applyBorder="1" applyAlignment="1">
      <alignment horizontal="center" vertical="center" wrapText="1"/>
    </xf>
    <xf numFmtId="10" fontId="59" fillId="45" borderId="41" xfId="7" applyNumberFormat="1" applyFont="1" applyFill="1" applyBorder="1" applyAlignment="1">
      <alignment horizontal="center" vertical="center"/>
    </xf>
    <xf numFmtId="0" fontId="64" fillId="0" borderId="0" xfId="6" applyFont="1"/>
    <xf numFmtId="0" fontId="52" fillId="0" borderId="0" xfId="8" applyFont="1" applyAlignment="1">
      <alignment horizontal="center" vertical="center"/>
    </xf>
    <xf numFmtId="0" fontId="52" fillId="0" borderId="0" xfId="8" applyFont="1" applyAlignment="1">
      <alignment horizontal="center"/>
    </xf>
    <xf numFmtId="0" fontId="67" fillId="0" borderId="0" xfId="8" applyFont="1" applyAlignment="1">
      <alignment wrapText="1"/>
    </xf>
    <xf numFmtId="0" fontId="52" fillId="0" borderId="0" xfId="8" applyFont="1" applyAlignment="1">
      <alignment horizontal="left"/>
    </xf>
    <xf numFmtId="0" fontId="54" fillId="0" borderId="0" xfId="6" applyFont="1"/>
    <xf numFmtId="0" fontId="67" fillId="0" borderId="0" xfId="8" applyFont="1" applyAlignment="1">
      <alignment horizontal="center"/>
    </xf>
    <xf numFmtId="4" fontId="67" fillId="0" borderId="0" xfId="8" applyNumberFormat="1" applyFont="1" applyAlignment="1">
      <alignment horizontal="center"/>
    </xf>
    <xf numFmtId="0" fontId="52" fillId="0" borderId="0" xfId="8" applyFont="1" applyAlignment="1">
      <alignment horizontal="left" vertical="top"/>
    </xf>
    <xf numFmtId="4" fontId="54" fillId="0" borderId="0" xfId="8" applyNumberFormat="1" applyFont="1" applyAlignment="1">
      <alignment horizontal="center"/>
    </xf>
    <xf numFmtId="0" fontId="52" fillId="0" borderId="0" xfId="8" applyFont="1" applyAlignment="1">
      <alignment horizontal="left" vertical="center"/>
    </xf>
    <xf numFmtId="0" fontId="52" fillId="0" borderId="42" xfId="8" applyFont="1" applyBorder="1" applyAlignment="1">
      <alignment horizontal="center" vertical="center" wrapText="1"/>
    </xf>
    <xf numFmtId="4" fontId="52" fillId="42" borderId="43" xfId="8" applyNumberFormat="1" applyFont="1" applyFill="1" applyBorder="1" applyAlignment="1">
      <alignment horizontal="center" vertical="center" wrapText="1"/>
    </xf>
    <xf numFmtId="4" fontId="52" fillId="48" borderId="43" xfId="8" applyNumberFormat="1" applyFont="1" applyFill="1" applyBorder="1" applyAlignment="1">
      <alignment horizontal="center" vertical="center" wrapText="1"/>
    </xf>
    <xf numFmtId="0" fontId="64" fillId="49" borderId="0" xfId="6" applyFont="1" applyFill="1" applyAlignment="1">
      <alignment vertical="center" wrapText="1"/>
    </xf>
    <xf numFmtId="0" fontId="52" fillId="0" borderId="44" xfId="8" applyFont="1" applyBorder="1" applyAlignment="1">
      <alignment horizontal="center" vertical="center"/>
    </xf>
    <xf numFmtId="4" fontId="52" fillId="0" borderId="45" xfId="8" applyNumberFormat="1" applyFont="1" applyBorder="1" applyAlignment="1">
      <alignment horizontal="center"/>
    </xf>
    <xf numFmtId="0" fontId="68" fillId="0" borderId="0" xfId="6" applyFont="1" applyAlignment="1">
      <alignment horizontal="center"/>
    </xf>
    <xf numFmtId="0" fontId="52" fillId="50" borderId="43" xfId="8" applyFont="1" applyFill="1" applyBorder="1" applyAlignment="1">
      <alignment horizontal="center" vertical="center" wrapText="1"/>
    </xf>
    <xf numFmtId="167" fontId="52" fillId="50" borderId="43" xfId="9" applyNumberFormat="1" applyFont="1" applyFill="1" applyBorder="1" applyAlignment="1">
      <alignment horizontal="center" vertical="center"/>
    </xf>
    <xf numFmtId="10" fontId="52" fillId="50" borderId="43" xfId="10" applyNumberFormat="1" applyFont="1" applyFill="1" applyBorder="1" applyAlignment="1">
      <alignment horizontal="center" vertical="center"/>
    </xf>
    <xf numFmtId="4" fontId="52" fillId="50" borderId="43" xfId="8" applyNumberFormat="1" applyFont="1" applyFill="1" applyBorder="1" applyAlignment="1">
      <alignment horizontal="center" vertical="center"/>
    </xf>
    <xf numFmtId="0" fontId="64" fillId="42" borderId="0" xfId="6" applyFont="1" applyFill="1" applyAlignment="1">
      <alignment horizontal="center" vertical="center"/>
    </xf>
    <xf numFmtId="0" fontId="52" fillId="0" borderId="45" xfId="8" applyFont="1" applyBorder="1" applyAlignment="1">
      <alignment horizontal="left" vertical="center"/>
    </xf>
    <xf numFmtId="44" fontId="52" fillId="0" borderId="45" xfId="9" applyFont="1" applyFill="1" applyBorder="1" applyAlignment="1">
      <alignment horizontal="center"/>
    </xf>
    <xf numFmtId="10" fontId="52" fillId="0" borderId="45" xfId="10" applyNumberFormat="1" applyFont="1" applyFill="1" applyBorder="1" applyAlignment="1">
      <alignment horizontal="center"/>
    </xf>
    <xf numFmtId="0" fontId="52" fillId="51" borderId="43" xfId="8" applyFont="1" applyFill="1" applyBorder="1" applyAlignment="1">
      <alignment horizontal="center" vertical="center" wrapText="1"/>
    </xf>
    <xf numFmtId="167" fontId="52" fillId="51" borderId="43" xfId="9" applyNumberFormat="1" applyFont="1" applyFill="1" applyBorder="1" applyAlignment="1">
      <alignment horizontal="center" vertical="center"/>
    </xf>
    <xf numFmtId="0" fontId="54" fillId="0" borderId="46" xfId="8" applyFont="1" applyBorder="1" applyAlignment="1">
      <alignment horizontal="center" vertical="center"/>
    </xf>
    <xf numFmtId="4" fontId="54" fillId="0" borderId="46" xfId="8" applyNumberFormat="1" applyFont="1" applyBorder="1" applyAlignment="1">
      <alignment horizontal="center"/>
    </xf>
    <xf numFmtId="0" fontId="64" fillId="0" borderId="0" xfId="6" applyFont="1" applyAlignment="1">
      <alignment horizontal="center"/>
    </xf>
    <xf numFmtId="0" fontId="54" fillId="0" borderId="0" xfId="6" applyFont="1" applyAlignment="1">
      <alignment vertical="center"/>
    </xf>
    <xf numFmtId="0" fontId="1" fillId="0" borderId="0" xfId="6" applyAlignment="1">
      <alignment horizontal="center"/>
    </xf>
    <xf numFmtId="0" fontId="1" fillId="0" borderId="0" xfId="6"/>
    <xf numFmtId="0" fontId="52" fillId="0" borderId="0" xfId="6" applyFont="1" applyAlignment="1">
      <alignment vertical="center"/>
    </xf>
    <xf numFmtId="0" fontId="70" fillId="0" borderId="0" xfId="6" applyFont="1" applyAlignment="1">
      <alignment horizontal="right"/>
    </xf>
    <xf numFmtId="0" fontId="71" fillId="0" borderId="0" xfId="6" applyFont="1" applyAlignment="1">
      <alignment horizontal="center"/>
    </xf>
    <xf numFmtId="0" fontId="72" fillId="0" borderId="0" xfId="6" applyFont="1" applyAlignment="1">
      <alignment vertical="center"/>
    </xf>
    <xf numFmtId="0" fontId="73" fillId="0" borderId="0" xfId="6" applyFont="1" applyAlignment="1">
      <alignment vertical="center"/>
    </xf>
    <xf numFmtId="0" fontId="74" fillId="0" borderId="0" xfId="6" applyFont="1"/>
    <xf numFmtId="0" fontId="74" fillId="0" borderId="0" xfId="6" applyFont="1" applyAlignment="1">
      <alignment horizontal="center"/>
    </xf>
    <xf numFmtId="0" fontId="75" fillId="0" borderId="0" xfId="6" applyFont="1"/>
    <xf numFmtId="0" fontId="78" fillId="0" borderId="0" xfId="6" applyFont="1" applyAlignment="1">
      <alignment horizontal="center" wrapText="1"/>
    </xf>
    <xf numFmtId="0" fontId="79" fillId="0" borderId="0" xfId="6" applyFont="1"/>
    <xf numFmtId="0" fontId="58" fillId="0" borderId="0" xfId="8" applyFont="1" applyAlignment="1">
      <alignment horizontal="left" vertical="center"/>
    </xf>
    <xf numFmtId="0" fontId="80" fillId="0" borderId="0" xfId="6" applyFont="1" applyAlignment="1">
      <alignment horizontal="center"/>
    </xf>
    <xf numFmtId="0" fontId="43" fillId="42" borderId="30" xfId="6" applyFont="1" applyFill="1" applyBorder="1"/>
    <xf numFmtId="0" fontId="43" fillId="42" borderId="30" xfId="6" applyFont="1" applyFill="1" applyBorder="1" applyAlignment="1">
      <alignment horizontal="center"/>
    </xf>
    <xf numFmtId="0" fontId="80" fillId="0" borderId="30" xfId="6" applyFont="1" applyBorder="1" applyAlignment="1">
      <alignment horizontal="left"/>
    </xf>
    <xf numFmtId="0" fontId="43" fillId="0" borderId="47" xfId="6" applyFont="1" applyBorder="1"/>
    <xf numFmtId="0" fontId="43" fillId="0" borderId="47" xfId="6" applyFont="1" applyBorder="1" applyAlignment="1">
      <alignment horizontal="center"/>
    </xf>
    <xf numFmtId="0" fontId="43" fillId="0" borderId="30" xfId="6" applyFont="1" applyBorder="1"/>
    <xf numFmtId="0" fontId="43" fillId="0" borderId="30" xfId="6" applyFont="1" applyBorder="1" applyAlignment="1">
      <alignment horizontal="center"/>
    </xf>
    <xf numFmtId="10" fontId="52" fillId="42" borderId="30" xfId="10" applyNumberFormat="1" applyFont="1" applyFill="1" applyBorder="1" applyAlignment="1">
      <alignment horizontal="center"/>
    </xf>
    <xf numFmtId="0" fontId="75" fillId="0" borderId="30" xfId="6" applyFont="1" applyBorder="1"/>
    <xf numFmtId="2" fontId="81" fillId="0" borderId="30" xfId="6" applyNumberFormat="1" applyFont="1" applyBorder="1" applyAlignment="1">
      <alignment horizontal="center"/>
    </xf>
    <xf numFmtId="10" fontId="81" fillId="0" borderId="30" xfId="10" applyNumberFormat="1" applyFont="1" applyBorder="1" applyAlignment="1">
      <alignment horizontal="center"/>
    </xf>
    <xf numFmtId="0" fontId="43" fillId="0" borderId="30" xfId="11" applyFont="1" applyBorder="1"/>
    <xf numFmtId="0" fontId="43" fillId="0" borderId="30" xfId="11" applyFont="1" applyBorder="1" applyAlignment="1">
      <alignment horizontal="center"/>
    </xf>
    <xf numFmtId="10" fontId="52" fillId="42" borderId="30" xfId="12" applyNumberFormat="1" applyFont="1" applyFill="1" applyBorder="1" applyAlignment="1">
      <alignment horizontal="center"/>
    </xf>
    <xf numFmtId="0" fontId="75" fillId="0" borderId="30" xfId="6" applyFont="1" applyBorder="1" applyAlignment="1">
      <alignment vertical="center"/>
    </xf>
    <xf numFmtId="10" fontId="52" fillId="0" borderId="30" xfId="10" applyNumberFormat="1" applyFont="1" applyBorder="1" applyAlignment="1">
      <alignment horizontal="center"/>
    </xf>
    <xf numFmtId="168" fontId="82" fillId="0" borderId="0" xfId="6" applyNumberFormat="1" applyFont="1" applyAlignment="1">
      <alignment horizontal="left"/>
    </xf>
    <xf numFmtId="10" fontId="52" fillId="0" borderId="47" xfId="10" applyNumberFormat="1" applyFont="1" applyFill="1" applyBorder="1" applyAlignment="1">
      <alignment horizontal="center"/>
    </xf>
    <xf numFmtId="0" fontId="43" fillId="42" borderId="48" xfId="6" applyFont="1" applyFill="1" applyBorder="1"/>
    <xf numFmtId="0" fontId="1" fillId="42" borderId="49" xfId="6" applyFill="1" applyBorder="1" applyAlignment="1">
      <alignment horizontal="center"/>
    </xf>
    <xf numFmtId="0" fontId="83" fillId="0" borderId="0" xfId="6" applyFont="1"/>
    <xf numFmtId="0" fontId="75" fillId="0" borderId="0" xfId="6" applyFont="1" applyAlignment="1">
      <alignment horizontal="center"/>
    </xf>
    <xf numFmtId="0" fontId="84" fillId="0" borderId="0" xfId="6" applyFont="1" applyAlignment="1">
      <alignment horizontal="center"/>
    </xf>
    <xf numFmtId="0" fontId="85" fillId="0" borderId="0" xfId="6" applyFont="1"/>
    <xf numFmtId="0" fontId="1" fillId="0" borderId="50" xfId="6" applyBorder="1"/>
    <xf numFmtId="0" fontId="1" fillId="0" borderId="51" xfId="6" applyBorder="1" applyAlignment="1">
      <alignment horizontal="center"/>
    </xf>
    <xf numFmtId="0" fontId="1" fillId="0" borderId="52" xfId="6" applyBorder="1" applyAlignment="1">
      <alignment horizontal="center"/>
    </xf>
    <xf numFmtId="0" fontId="1" fillId="0" borderId="53" xfId="6" applyBorder="1"/>
    <xf numFmtId="0" fontId="1" fillId="0" borderId="54" xfId="6" applyBorder="1" applyAlignment="1">
      <alignment horizontal="center"/>
    </xf>
    <xf numFmtId="0" fontId="1" fillId="0" borderId="55" xfId="6" applyBorder="1"/>
    <xf numFmtId="0" fontId="1" fillId="0" borderId="56" xfId="6" applyBorder="1" applyAlignment="1">
      <alignment horizontal="center"/>
    </xf>
    <xf numFmtId="0" fontId="1" fillId="0" borderId="57" xfId="6" applyBorder="1" applyAlignment="1">
      <alignment horizontal="center"/>
    </xf>
    <xf numFmtId="0" fontId="68" fillId="0" borderId="0" xfId="6" applyFont="1"/>
    <xf numFmtId="0" fontId="0" fillId="0" borderId="0" xfId="13" applyFont="1"/>
    <xf numFmtId="0" fontId="64" fillId="0" borderId="0" xfId="13" applyFont="1"/>
    <xf numFmtId="169" fontId="48" fillId="0" borderId="0" xfId="15" applyFont="1"/>
    <xf numFmtId="169" fontId="86" fillId="0" borderId="0" xfId="15" applyFont="1" applyProtection="1">
      <protection locked="0"/>
    </xf>
    <xf numFmtId="171" fontId="56" fillId="0" borderId="0" xfId="17" applyFont="1" applyAlignment="1">
      <alignment vertical="center"/>
    </xf>
    <xf numFmtId="171" fontId="65" fillId="0" borderId="30" xfId="17" applyFont="1" applyBorder="1" applyAlignment="1">
      <alignment horizontal="center" vertical="center"/>
    </xf>
    <xf numFmtId="0" fontId="91" fillId="0" borderId="0" xfId="18" applyFont="1" applyAlignment="1">
      <alignment horizontal="center" vertical="center"/>
    </xf>
    <xf numFmtId="0" fontId="65" fillId="52" borderId="30" xfId="19" applyFont="1" applyFill="1" applyBorder="1" applyAlignment="1">
      <alignment horizontal="center" vertical="center" wrapText="1"/>
    </xf>
    <xf numFmtId="0" fontId="65" fillId="52" borderId="30" xfId="19" applyFont="1" applyFill="1" applyBorder="1" applyAlignment="1">
      <alignment horizontal="left" vertical="center" wrapText="1"/>
    </xf>
    <xf numFmtId="171" fontId="65" fillId="52" borderId="30" xfId="17" applyFont="1" applyFill="1" applyBorder="1" applyAlignment="1">
      <alignment horizontal="center" vertical="center"/>
    </xf>
    <xf numFmtId="171" fontId="56" fillId="52" borderId="30" xfId="17" applyFont="1" applyFill="1" applyBorder="1" applyAlignment="1">
      <alignment horizontal="center" vertical="center"/>
    </xf>
    <xf numFmtId="0" fontId="91" fillId="0" borderId="0" xfId="18" applyFont="1" applyAlignment="1">
      <alignment horizontal="center" vertical="center" wrapText="1"/>
    </xf>
    <xf numFmtId="172" fontId="0" fillId="0" borderId="0" xfId="5" applyNumberFormat="1" applyFont="1" applyAlignment="1">
      <alignment vertical="center"/>
    </xf>
    <xf numFmtId="0" fontId="92" fillId="0" borderId="30" xfId="5" applyFont="1" applyBorder="1" applyAlignment="1">
      <alignment horizontal="center" vertical="center"/>
    </xf>
    <xf numFmtId="0" fontId="65" fillId="0" borderId="30" xfId="19" applyFont="1" applyBorder="1" applyAlignment="1">
      <alignment horizontal="center" vertical="center" wrapText="1"/>
    </xf>
    <xf numFmtId="0" fontId="65" fillId="0" borderId="30" xfId="19" applyFont="1" applyBorder="1" applyAlignment="1">
      <alignment horizontal="left" vertical="center" wrapText="1"/>
    </xf>
    <xf numFmtId="171" fontId="91" fillId="0" borderId="30" xfId="20" applyFont="1" applyBorder="1" applyAlignment="1">
      <alignment horizontal="center" vertical="center"/>
    </xf>
    <xf numFmtId="171" fontId="87" fillId="0" borderId="30" xfId="21" applyFont="1" applyBorder="1" applyAlignment="1">
      <alignment horizontal="center" vertical="center" wrapText="1"/>
    </xf>
    <xf numFmtId="0" fontId="1" fillId="0" borderId="0" xfId="19"/>
    <xf numFmtId="0" fontId="43" fillId="0" borderId="30" xfId="19" applyFont="1" applyBorder="1" applyAlignment="1">
      <alignment horizontal="center" vertical="center"/>
    </xf>
    <xf numFmtId="0" fontId="43" fillId="0" borderId="30" xfId="19" applyFont="1" applyBorder="1" applyAlignment="1">
      <alignment horizontal="justify"/>
    </xf>
    <xf numFmtId="0" fontId="1" fillId="0" borderId="30" xfId="19" applyBorder="1"/>
    <xf numFmtId="171" fontId="54" fillId="0" borderId="0" xfId="17" applyFont="1" applyAlignment="1">
      <alignment vertical="center"/>
    </xf>
    <xf numFmtId="0" fontId="43" fillId="0" borderId="30" xfId="19" applyFont="1" applyBorder="1" applyAlignment="1">
      <alignment horizontal="right"/>
    </xf>
    <xf numFmtId="4" fontId="1" fillId="0" borderId="30" xfId="19" applyNumberFormat="1" applyBorder="1"/>
    <xf numFmtId="0" fontId="1" fillId="0" borderId="30" xfId="19" applyBorder="1" applyAlignment="1">
      <alignment horizontal="right"/>
    </xf>
    <xf numFmtId="4" fontId="43" fillId="0" borderId="30" xfId="19" applyNumberFormat="1" applyFont="1" applyBorder="1"/>
    <xf numFmtId="0" fontId="65" fillId="0" borderId="30" xfId="19" applyFont="1" applyBorder="1" applyAlignment="1">
      <alignment horizontal="justify" vertical="center" wrapText="1"/>
    </xf>
    <xf numFmtId="0" fontId="56" fillId="0" borderId="30" xfId="19" applyFont="1" applyBorder="1" applyAlignment="1">
      <alignment horizontal="justify" vertical="center" wrapText="1"/>
    </xf>
    <xf numFmtId="0" fontId="65" fillId="52" borderId="30" xfId="19" applyFont="1" applyFill="1" applyBorder="1" applyAlignment="1">
      <alignment horizontal="justify" vertical="center" wrapText="1"/>
    </xf>
    <xf numFmtId="0" fontId="65" fillId="0" borderId="30" xfId="22" applyFont="1" applyBorder="1" applyAlignment="1">
      <alignment horizontal="center" vertical="center" wrapText="1"/>
    </xf>
    <xf numFmtId="0" fontId="65" fillId="0" borderId="30" xfId="22" applyFont="1" applyBorder="1" applyAlignment="1">
      <alignment horizontal="justify" vertical="center" wrapText="1"/>
    </xf>
    <xf numFmtId="171" fontId="91" fillId="0" borderId="30" xfId="20" applyFont="1" applyFill="1" applyBorder="1" applyAlignment="1">
      <alignment horizontal="center" vertical="center"/>
    </xf>
    <xf numFmtId="171" fontId="56" fillId="0" borderId="30" xfId="17" applyFont="1" applyFill="1" applyBorder="1" applyAlignment="1">
      <alignment horizontal="left" vertical="center"/>
    </xf>
    <xf numFmtId="171" fontId="56" fillId="0" borderId="30" xfId="17" applyFont="1" applyFill="1" applyBorder="1" applyAlignment="1">
      <alignment horizontal="center" vertical="center"/>
    </xf>
    <xf numFmtId="171" fontId="65" fillId="0" borderId="30" xfId="17" applyFont="1" applyFill="1" applyBorder="1" applyAlignment="1">
      <alignment horizontal="center" vertical="center"/>
    </xf>
    <xf numFmtId="0" fontId="56" fillId="0" borderId="30" xfId="22" applyFont="1" applyBorder="1" applyAlignment="1">
      <alignment horizontal="justify" vertical="center" wrapText="1"/>
    </xf>
    <xf numFmtId="0" fontId="48" fillId="0" borderId="30" xfId="5" applyBorder="1"/>
    <xf numFmtId="171" fontId="56" fillId="0" borderId="0" xfId="17" applyFont="1" applyFill="1" applyAlignment="1">
      <alignment vertical="center"/>
    </xf>
    <xf numFmtId="0" fontId="65" fillId="0" borderId="30" xfId="22" applyFont="1" applyBorder="1" applyAlignment="1">
      <alignment horizontal="left" vertical="center" wrapText="1"/>
    </xf>
    <xf numFmtId="0" fontId="91" fillId="0" borderId="30" xfId="20" applyNumberFormat="1" applyFont="1" applyFill="1" applyBorder="1" applyAlignment="1">
      <alignment horizontal="center" vertical="center"/>
    </xf>
    <xf numFmtId="0" fontId="65" fillId="0" borderId="30" xfId="17" applyNumberFormat="1" applyFont="1" applyFill="1" applyBorder="1" applyAlignment="1">
      <alignment horizontal="center" vertical="center"/>
    </xf>
    <xf numFmtId="0" fontId="56" fillId="0" borderId="30" xfId="17" applyNumberFormat="1" applyFont="1" applyFill="1" applyBorder="1" applyAlignment="1">
      <alignment horizontal="center" vertical="center"/>
    </xf>
    <xf numFmtId="4" fontId="65" fillId="0" borderId="30" xfId="17" applyNumberFormat="1" applyFont="1" applyFill="1" applyBorder="1" applyAlignment="1">
      <alignment horizontal="center" vertical="center"/>
    </xf>
    <xf numFmtId="0" fontId="56" fillId="0" borderId="30" xfId="22" applyFont="1" applyBorder="1" applyAlignment="1">
      <alignment horizontal="center" vertical="center" wrapText="1"/>
    </xf>
    <xf numFmtId="4" fontId="56" fillId="0" borderId="30" xfId="17" applyNumberFormat="1" applyFont="1" applyFill="1" applyBorder="1" applyAlignment="1">
      <alignment horizontal="center" vertical="center"/>
    </xf>
    <xf numFmtId="0" fontId="56" fillId="0" borderId="30" xfId="22" applyFont="1" applyBorder="1" applyAlignment="1">
      <alignment horizontal="left" vertical="center" wrapText="1"/>
    </xf>
    <xf numFmtId="0" fontId="48" fillId="0" borderId="0" xfId="5"/>
    <xf numFmtId="0" fontId="48" fillId="0" borderId="30" xfId="5" applyBorder="1" applyAlignment="1">
      <alignment horizontal="justify" vertical="center"/>
    </xf>
    <xf numFmtId="43" fontId="56" fillId="0" borderId="30" xfId="17" applyNumberFormat="1" applyFont="1" applyFill="1" applyBorder="1" applyAlignment="1">
      <alignment horizontal="center" vertical="center"/>
    </xf>
    <xf numFmtId="0" fontId="93" fillId="0" borderId="30" xfId="5" applyFont="1" applyBorder="1" applyAlignment="1">
      <alignment horizontal="center" vertical="center"/>
    </xf>
    <xf numFmtId="0" fontId="94" fillId="44" borderId="30" xfId="15" applyNumberFormat="1" applyFont="1" applyFill="1" applyBorder="1" applyAlignment="1">
      <alignment horizontal="justify" vertical="center" wrapText="1"/>
    </xf>
    <xf numFmtId="0" fontId="93" fillId="0" borderId="30" xfId="5" applyFont="1" applyBorder="1" applyAlignment="1">
      <alignment horizontal="justify" vertical="center" wrapText="1"/>
    </xf>
    <xf numFmtId="0" fontId="93" fillId="0" borderId="30" xfId="5" applyFont="1" applyBorder="1"/>
    <xf numFmtId="0" fontId="93" fillId="0" borderId="30" xfId="5" applyFont="1" applyBorder="1" applyAlignment="1">
      <alignment vertical="center" wrapText="1"/>
    </xf>
    <xf numFmtId="4" fontId="93" fillId="0" borderId="30" xfId="5" applyNumberFormat="1" applyFont="1" applyBorder="1"/>
    <xf numFmtId="0" fontId="48" fillId="0" borderId="30" xfId="5" applyBorder="1" applyAlignment="1">
      <alignment horizontal="center" vertical="center"/>
    </xf>
    <xf numFmtId="0" fontId="48" fillId="0" borderId="30" xfId="5" applyBorder="1" applyAlignment="1">
      <alignment horizontal="right"/>
    </xf>
    <xf numFmtId="171" fontId="56" fillId="0" borderId="30" xfId="17" applyFont="1" applyBorder="1" applyAlignment="1">
      <alignment horizontal="left" vertical="center"/>
    </xf>
    <xf numFmtId="171" fontId="56" fillId="0" borderId="30" xfId="17" applyFont="1" applyBorder="1" applyAlignment="1">
      <alignment horizontal="center" vertical="center"/>
    </xf>
    <xf numFmtId="43" fontId="48" fillId="0" borderId="30" xfId="5" applyNumberFormat="1" applyBorder="1"/>
    <xf numFmtId="4" fontId="48" fillId="0" borderId="30" xfId="5" applyNumberFormat="1" applyBorder="1"/>
    <xf numFmtId="0" fontId="48" fillId="0" borderId="30" xfId="5" applyBorder="1" applyAlignment="1">
      <alignment horizontal="justify"/>
    </xf>
    <xf numFmtId="0" fontId="93" fillId="0" borderId="30" xfId="5" applyFont="1" applyBorder="1" applyAlignment="1">
      <alignment horizontal="left" vertical="center"/>
    </xf>
    <xf numFmtId="49" fontId="87" fillId="0" borderId="30" xfId="19" applyNumberFormat="1" applyFont="1" applyBorder="1" applyAlignment="1">
      <alignment horizontal="center" vertical="center" wrapText="1"/>
    </xf>
    <xf numFmtId="43" fontId="65" fillId="0" borderId="30" xfId="23" applyFont="1" applyBorder="1" applyAlignment="1">
      <alignment horizontal="center" vertical="center"/>
    </xf>
    <xf numFmtId="0" fontId="56" fillId="0" borderId="30" xfId="19" applyFont="1" applyBorder="1" applyAlignment="1">
      <alignment horizontal="center" vertical="center" wrapText="1"/>
    </xf>
    <xf numFmtId="43" fontId="56" fillId="0" borderId="30" xfId="23" applyFont="1" applyBorder="1" applyAlignment="1">
      <alignment horizontal="center" vertical="center"/>
    </xf>
    <xf numFmtId="171" fontId="95" fillId="0" borderId="0" xfId="17" applyFont="1" applyAlignment="1">
      <alignment vertical="center"/>
    </xf>
    <xf numFmtId="171" fontId="85" fillId="0" borderId="0" xfId="17" applyFont="1" applyAlignment="1">
      <alignment vertical="center"/>
    </xf>
    <xf numFmtId="0" fontId="56" fillId="0" borderId="30" xfId="19" applyFont="1" applyBorder="1" applyAlignment="1">
      <alignment horizontal="center" vertical="center"/>
    </xf>
    <xf numFmtId="0" fontId="91" fillId="0" borderId="30" xfId="18" applyFont="1" applyBorder="1" applyAlignment="1">
      <alignment horizontal="justify" vertical="center" wrapText="1"/>
    </xf>
    <xf numFmtId="0" fontId="94" fillId="0" borderId="30" xfId="18" applyFont="1" applyBorder="1" applyAlignment="1">
      <alignment horizontal="center" vertical="center"/>
    </xf>
    <xf numFmtId="171" fontId="94" fillId="0" borderId="30" xfId="20" applyFont="1" applyBorder="1" applyAlignment="1">
      <alignment horizontal="center" vertical="center"/>
    </xf>
    <xf numFmtId="0" fontId="65" fillId="0" borderId="30" xfId="19" applyFont="1" applyBorder="1" applyAlignment="1">
      <alignment horizontal="center" vertical="center"/>
    </xf>
    <xf numFmtId="49" fontId="88" fillId="0" borderId="30" xfId="24" applyNumberFormat="1" applyFont="1" applyBorder="1" applyAlignment="1">
      <alignment horizontal="center" vertical="center" wrapText="1"/>
    </xf>
    <xf numFmtId="0" fontId="97" fillId="0" borderId="30" xfId="25" applyFont="1" applyBorder="1" applyAlignment="1">
      <alignment horizontal="justify" vertical="center" wrapText="1"/>
    </xf>
    <xf numFmtId="0" fontId="98" fillId="0" borderId="30" xfId="25" applyFont="1" applyBorder="1" applyAlignment="1">
      <alignment horizontal="center" vertical="center"/>
    </xf>
    <xf numFmtId="172" fontId="97" fillId="0" borderId="30" xfId="26" applyFont="1" applyBorder="1" applyAlignment="1">
      <alignment horizontal="center" vertical="center"/>
    </xf>
    <xf numFmtId="171" fontId="100" fillId="0" borderId="30" xfId="20" applyFont="1" applyBorder="1" applyAlignment="1">
      <alignment horizontal="center" vertical="center"/>
    </xf>
    <xf numFmtId="0" fontId="87" fillId="0" borderId="30" xfId="18" applyFont="1" applyBorder="1" applyAlignment="1">
      <alignment horizontal="center"/>
    </xf>
    <xf numFmtId="172" fontId="101" fillId="0" borderId="30" xfId="26" applyFont="1" applyBorder="1" applyAlignment="1">
      <alignment horizontal="center" vertical="center"/>
    </xf>
    <xf numFmtId="49" fontId="87" fillId="0" borderId="30" xfId="24" applyNumberFormat="1" applyFont="1" applyBorder="1" applyAlignment="1">
      <alignment horizontal="center" vertical="center" wrapText="1"/>
    </xf>
    <xf numFmtId="171" fontId="87" fillId="0" borderId="0" xfId="17" applyFont="1" applyAlignment="1">
      <alignment vertical="center"/>
    </xf>
    <xf numFmtId="0" fontId="102" fillId="0" borderId="30" xfId="19" applyFont="1" applyBorder="1" applyAlignment="1">
      <alignment horizontal="center" vertical="center" wrapText="1"/>
    </xf>
    <xf numFmtId="0" fontId="102" fillId="0" borderId="30" xfId="19" applyFont="1" applyBorder="1" applyAlignment="1">
      <alignment horizontal="justify" vertical="center" wrapText="1"/>
    </xf>
    <xf numFmtId="171" fontId="102" fillId="0" borderId="30" xfId="17" applyFont="1" applyBorder="1" applyAlignment="1">
      <alignment horizontal="center" vertical="center"/>
    </xf>
    <xf numFmtId="171" fontId="85" fillId="0" borderId="30" xfId="17" applyFont="1" applyBorder="1" applyAlignment="1">
      <alignment horizontal="center" vertical="center"/>
    </xf>
    <xf numFmtId="0" fontId="103" fillId="0" borderId="0" xfId="18" applyFont="1" applyAlignment="1">
      <alignment horizontal="center" vertical="center"/>
    </xf>
    <xf numFmtId="0" fontId="103" fillId="0" borderId="0" xfId="18" applyFont="1" applyAlignment="1">
      <alignment horizontal="center" vertical="center" wrapText="1"/>
    </xf>
    <xf numFmtId="0" fontId="95" fillId="0" borderId="30" xfId="19" applyFont="1" applyBorder="1" applyAlignment="1">
      <alignment horizontal="center" vertical="center"/>
    </xf>
    <xf numFmtId="0" fontId="85" fillId="0" borderId="30" xfId="19" applyFont="1" applyBorder="1" applyAlignment="1">
      <alignment horizontal="center" vertical="center"/>
    </xf>
    <xf numFmtId="0" fontId="104" fillId="0" borderId="30" xfId="18" applyFont="1" applyBorder="1" applyAlignment="1">
      <alignment horizontal="justify" vertical="center" wrapText="1"/>
    </xf>
    <xf numFmtId="0" fontId="105" fillId="0" borderId="30" xfId="18" applyFont="1" applyBorder="1" applyAlignment="1">
      <alignment horizontal="center" vertical="center"/>
    </xf>
    <xf numFmtId="171" fontId="104" fillId="0" borderId="30" xfId="20" applyFont="1" applyBorder="1" applyAlignment="1">
      <alignment horizontal="center" vertical="center"/>
    </xf>
    <xf numFmtId="0" fontId="104" fillId="0" borderId="0" xfId="18" applyFont="1" applyAlignment="1">
      <alignment horizontal="center" vertical="center"/>
    </xf>
    <xf numFmtId="0" fontId="104" fillId="0" borderId="0" xfId="18" applyFont="1" applyAlignment="1">
      <alignment horizontal="center" vertical="center" wrapText="1"/>
    </xf>
    <xf numFmtId="171" fontId="105" fillId="0" borderId="30" xfId="20" applyFont="1" applyBorder="1" applyAlignment="1">
      <alignment horizontal="center" vertical="center"/>
    </xf>
    <xf numFmtId="171" fontId="85" fillId="0" borderId="30" xfId="21" applyFont="1" applyBorder="1" applyAlignment="1">
      <alignment horizontal="center" vertical="center" wrapText="1"/>
    </xf>
    <xf numFmtId="171" fontId="104" fillId="0" borderId="30" xfId="20" applyFont="1" applyBorder="1" applyAlignment="1">
      <alignment vertical="center"/>
    </xf>
    <xf numFmtId="171" fontId="91" fillId="0" borderId="30" xfId="20" applyFont="1" applyBorder="1" applyAlignment="1">
      <alignment vertical="center"/>
    </xf>
    <xf numFmtId="171" fontId="56" fillId="0" borderId="30" xfId="21" applyFont="1" applyBorder="1" applyAlignment="1">
      <alignment horizontal="center" vertical="center" wrapText="1"/>
    </xf>
    <xf numFmtId="171" fontId="55" fillId="0" borderId="0" xfId="17" applyFont="1" applyAlignment="1">
      <alignment vertical="center"/>
    </xf>
    <xf numFmtId="0" fontId="103" fillId="0" borderId="30" xfId="18" applyFont="1" applyBorder="1" applyAlignment="1">
      <alignment horizontal="justify" vertical="center" wrapText="1"/>
    </xf>
    <xf numFmtId="0" fontId="106" fillId="0" borderId="30" xfId="18" applyFont="1" applyBorder="1" applyAlignment="1">
      <alignment horizontal="center" vertical="center"/>
    </xf>
    <xf numFmtId="171" fontId="106" fillId="0" borderId="30" xfId="20" applyFont="1" applyBorder="1" applyAlignment="1">
      <alignment horizontal="center" vertical="center"/>
    </xf>
    <xf numFmtId="171" fontId="103" fillId="0" borderId="30" xfId="20" applyFont="1" applyBorder="1" applyAlignment="1">
      <alignment horizontal="center" vertical="center"/>
    </xf>
    <xf numFmtId="171" fontId="107" fillId="0" borderId="30" xfId="21" applyFont="1" applyBorder="1" applyAlignment="1">
      <alignment horizontal="center" vertical="center" wrapText="1"/>
    </xf>
    <xf numFmtId="0" fontId="102" fillId="0" borderId="30" xfId="19" applyFont="1" applyBorder="1" applyAlignment="1">
      <alignment horizontal="center" vertical="center"/>
    </xf>
    <xf numFmtId="171" fontId="108" fillId="0" borderId="30" xfId="21" applyFont="1" applyBorder="1" applyAlignment="1">
      <alignment horizontal="center" vertical="center" wrapText="1"/>
    </xf>
    <xf numFmtId="171" fontId="88" fillId="0" borderId="30" xfId="21" applyFont="1" applyBorder="1" applyAlignment="1">
      <alignment horizontal="center" vertical="center" wrapText="1"/>
    </xf>
    <xf numFmtId="171" fontId="87" fillId="0" borderId="30" xfId="17" applyFont="1" applyBorder="1" applyAlignment="1">
      <alignment horizontal="center" vertical="center"/>
    </xf>
    <xf numFmtId="0" fontId="87" fillId="0" borderId="30" xfId="19" applyFont="1" applyBorder="1" applyAlignment="1">
      <alignment horizontal="center" vertical="center"/>
    </xf>
    <xf numFmtId="0" fontId="55" fillId="0" borderId="30" xfId="19" applyFont="1" applyBorder="1" applyAlignment="1">
      <alignment horizontal="center" vertical="center"/>
    </xf>
    <xf numFmtId="0" fontId="109" fillId="0" borderId="30" xfId="18" applyFont="1" applyBorder="1" applyAlignment="1">
      <alignment horizontal="justify" vertical="center" wrapText="1"/>
    </xf>
    <xf numFmtId="0" fontId="110" fillId="0" borderId="30" xfId="18" applyFont="1" applyBorder="1" applyAlignment="1">
      <alignment horizontal="center" vertical="center"/>
    </xf>
    <xf numFmtId="171" fontId="110" fillId="0" borderId="30" xfId="20" applyFont="1" applyBorder="1" applyAlignment="1">
      <alignment horizontal="center" vertical="center"/>
    </xf>
    <xf numFmtId="171" fontId="109" fillId="0" borderId="30" xfId="20" applyFont="1" applyBorder="1" applyAlignment="1">
      <alignment horizontal="center" vertical="center"/>
    </xf>
    <xf numFmtId="171" fontId="55" fillId="0" borderId="30" xfId="21" applyFont="1" applyBorder="1" applyAlignment="1">
      <alignment horizontal="center" vertical="center" wrapText="1"/>
    </xf>
    <xf numFmtId="0" fontId="109" fillId="0" borderId="0" xfId="18" applyFont="1" applyAlignment="1">
      <alignment horizontal="center" vertical="center"/>
    </xf>
    <xf numFmtId="0" fontId="109" fillId="0" borderId="0" xfId="18" applyFont="1" applyAlignment="1">
      <alignment horizontal="center" vertical="center" wrapText="1"/>
    </xf>
    <xf numFmtId="171" fontId="111" fillId="0" borderId="30" xfId="21" applyFont="1" applyBorder="1" applyAlignment="1">
      <alignment horizontal="center" vertical="center" wrapText="1"/>
    </xf>
    <xf numFmtId="0" fontId="102" fillId="52" borderId="30" xfId="19" applyFont="1" applyFill="1" applyBorder="1" applyAlignment="1">
      <alignment horizontal="justify" vertical="center" wrapText="1"/>
    </xf>
    <xf numFmtId="0" fontId="112" fillId="0" borderId="30" xfId="27" applyFont="1" applyBorder="1" applyAlignment="1">
      <alignment horizontal="center" vertical="center" wrapText="1"/>
    </xf>
    <xf numFmtId="43" fontId="112" fillId="0" borderId="30" xfId="28" applyFont="1" applyBorder="1" applyAlignment="1">
      <alignment horizontal="center" vertical="center"/>
    </xf>
    <xf numFmtId="43" fontId="113" fillId="0" borderId="30" xfId="28" applyFont="1" applyBorder="1" applyAlignment="1">
      <alignment horizontal="center" vertical="center"/>
    </xf>
    <xf numFmtId="172" fontId="87" fillId="0" borderId="30" xfId="29" applyFont="1" applyBorder="1" applyAlignment="1">
      <alignment horizontal="center" vertical="center" wrapText="1"/>
    </xf>
    <xf numFmtId="0" fontId="56" fillId="0" borderId="30" xfId="18" applyFont="1" applyBorder="1" applyAlignment="1">
      <alignment horizontal="justify" vertical="center" wrapText="1"/>
    </xf>
    <xf numFmtId="0" fontId="65" fillId="0" borderId="30" xfId="18" applyFont="1" applyBorder="1" applyAlignment="1">
      <alignment horizontal="center" vertical="center"/>
    </xf>
    <xf numFmtId="171" fontId="65" fillId="0" borderId="30" xfId="20" applyFont="1" applyBorder="1" applyAlignment="1">
      <alignment horizontal="left" vertical="center"/>
    </xf>
    <xf numFmtId="171" fontId="114" fillId="0" borderId="30" xfId="20" applyFont="1" applyBorder="1" applyAlignment="1">
      <alignment vertical="center"/>
    </xf>
    <xf numFmtId="171" fontId="56" fillId="0" borderId="30" xfId="20" applyFont="1" applyBorder="1" applyAlignment="1">
      <alignment vertical="center"/>
    </xf>
    <xf numFmtId="0" fontId="115" fillId="0" borderId="0" xfId="18" applyFont="1" applyAlignment="1">
      <alignment horizontal="center" vertical="center"/>
    </xf>
    <xf numFmtId="0" fontId="115" fillId="0" borderId="0" xfId="18" applyFont="1" applyAlignment="1">
      <alignment horizontal="center" vertical="center" wrapText="1"/>
    </xf>
    <xf numFmtId="43" fontId="91" fillId="0" borderId="0" xfId="18" applyNumberFormat="1" applyFont="1" applyAlignment="1">
      <alignment horizontal="center" vertical="center"/>
    </xf>
    <xf numFmtId="43" fontId="91" fillId="0" borderId="0" xfId="18" applyNumberFormat="1" applyFont="1" applyAlignment="1">
      <alignment horizontal="center" vertical="center" wrapText="1"/>
    </xf>
    <xf numFmtId="0" fontId="91" fillId="0" borderId="30" xfId="18" applyFont="1" applyBorder="1" applyAlignment="1">
      <alignment horizontal="center" vertical="center"/>
    </xf>
    <xf numFmtId="43" fontId="94" fillId="0" borderId="30" xfId="23" applyFont="1" applyBorder="1" applyAlignment="1">
      <alignment horizontal="center" vertical="center"/>
    </xf>
    <xf numFmtId="43" fontId="56" fillId="0" borderId="30" xfId="30" applyFont="1" applyBorder="1" applyAlignment="1">
      <alignment horizontal="center" vertical="center"/>
    </xf>
    <xf numFmtId="0" fontId="85" fillId="0" borderId="30" xfId="19" applyFont="1" applyBorder="1" applyAlignment="1">
      <alignment horizontal="justify" vertical="center" wrapText="1"/>
    </xf>
    <xf numFmtId="0" fontId="110" fillId="0" borderId="30" xfId="18" applyFont="1" applyBorder="1" applyAlignment="1">
      <alignment horizontal="justify" vertical="center" wrapText="1"/>
    </xf>
    <xf numFmtId="171" fontId="65" fillId="0" borderId="30" xfId="17" applyFont="1" applyBorder="1" applyAlignment="1">
      <alignment vertical="center"/>
    </xf>
    <xf numFmtId="171" fontId="56" fillId="0" borderId="30" xfId="17" applyFont="1" applyBorder="1" applyAlignment="1">
      <alignment vertical="center"/>
    </xf>
    <xf numFmtId="171" fontId="65" fillId="52" borderId="30" xfId="17" applyFont="1" applyFill="1" applyBorder="1" applyAlignment="1">
      <alignment vertical="center"/>
    </xf>
    <xf numFmtId="171" fontId="56" fillId="52" borderId="30" xfId="17" applyFont="1" applyFill="1" applyBorder="1" applyAlignment="1">
      <alignment vertical="center"/>
    </xf>
    <xf numFmtId="0" fontId="93" fillId="0" borderId="30" xfId="5" applyFont="1" applyBorder="1" applyAlignment="1">
      <alignment vertical="center"/>
    </xf>
    <xf numFmtId="0" fontId="48" fillId="0" borderId="30" xfId="5" applyBorder="1" applyAlignment="1">
      <alignment horizontal="justify" vertical="center" wrapText="1"/>
    </xf>
    <xf numFmtId="0" fontId="48" fillId="0" borderId="30" xfId="5" applyBorder="1" applyAlignment="1">
      <alignment horizontal="center" vertical="center" wrapText="1"/>
    </xf>
    <xf numFmtId="0" fontId="48" fillId="0" borderId="30" xfId="5" applyBorder="1" applyAlignment="1">
      <alignment vertical="center" wrapText="1"/>
    </xf>
    <xf numFmtId="0" fontId="48" fillId="0" borderId="30" xfId="5" applyBorder="1" applyAlignment="1">
      <alignment vertical="center"/>
    </xf>
    <xf numFmtId="0" fontId="48" fillId="0" borderId="30" xfId="5" applyBorder="1" applyAlignment="1">
      <alignment horizontal="right" vertical="center"/>
    </xf>
    <xf numFmtId="171" fontId="54" fillId="0" borderId="30" xfId="17" applyFont="1" applyBorder="1" applyAlignment="1">
      <alignment horizontal="center" vertical="center"/>
    </xf>
    <xf numFmtId="0" fontId="97" fillId="0" borderId="30" xfId="25" applyFont="1" applyBorder="1" applyAlignment="1">
      <alignment horizontal="center" vertical="center"/>
    </xf>
    <xf numFmtId="43" fontId="101" fillId="0" borderId="30" xfId="23" applyFont="1" applyBorder="1" applyAlignment="1">
      <alignment horizontal="center" vertical="center"/>
    </xf>
    <xf numFmtId="43" fontId="97" fillId="0" borderId="30" xfId="23" applyFont="1" applyBorder="1" applyAlignment="1">
      <alignment horizontal="center" vertical="center"/>
    </xf>
    <xf numFmtId="43" fontId="100" fillId="0" borderId="30" xfId="23" applyFont="1" applyBorder="1" applyAlignment="1">
      <alignment horizontal="center" vertical="center"/>
    </xf>
    <xf numFmtId="43" fontId="91" fillId="0" borderId="30" xfId="23" applyFont="1" applyBorder="1" applyAlignment="1">
      <alignment horizontal="center" vertical="center"/>
    </xf>
    <xf numFmtId="0" fontId="91" fillId="0" borderId="30" xfId="18" applyFont="1" applyBorder="1" applyAlignment="1">
      <alignment horizontal="left" vertical="center" wrapText="1"/>
    </xf>
    <xf numFmtId="0" fontId="91" fillId="0" borderId="30" xfId="18" applyFont="1" applyBorder="1" applyAlignment="1">
      <alignment horizontal="center" vertical="center" wrapText="1"/>
    </xf>
    <xf numFmtId="43" fontId="91" fillId="0" borderId="30" xfId="23" applyFont="1" applyBorder="1" applyAlignment="1">
      <alignment horizontal="center" vertical="center" wrapText="1"/>
    </xf>
    <xf numFmtId="172" fontId="98" fillId="0" borderId="30" xfId="26" applyFont="1" applyBorder="1" applyAlignment="1">
      <alignment horizontal="center" vertical="center"/>
    </xf>
    <xf numFmtId="0" fontId="113" fillId="0" borderId="30" xfId="27" applyFont="1" applyBorder="1" applyAlignment="1">
      <alignment horizontal="justify" vertical="center" wrapText="1"/>
    </xf>
    <xf numFmtId="0" fontId="113" fillId="0" borderId="30" xfId="27" applyFont="1" applyBorder="1" applyAlignment="1">
      <alignment horizontal="center" vertical="center" wrapText="1"/>
    </xf>
    <xf numFmtId="172" fontId="116" fillId="0" borderId="30" xfId="26" applyFont="1" applyBorder="1" applyAlignment="1">
      <alignment horizontal="center" vertical="center"/>
    </xf>
    <xf numFmtId="43" fontId="113" fillId="0" borderId="30" xfId="23" applyFont="1" applyBorder="1" applyAlignment="1">
      <alignment horizontal="center" vertical="center" wrapText="1"/>
    </xf>
    <xf numFmtId="0" fontId="117" fillId="0" borderId="30" xfId="27" applyFont="1" applyBorder="1" applyAlignment="1">
      <alignment horizontal="justify" vertical="center" wrapText="1"/>
    </xf>
    <xf numFmtId="43" fontId="112" fillId="0" borderId="30" xfId="23" applyFont="1" applyBorder="1" applyAlignment="1">
      <alignment horizontal="center" vertical="center"/>
    </xf>
    <xf numFmtId="43" fontId="113" fillId="0" borderId="30" xfId="23" applyFont="1" applyBorder="1" applyAlignment="1">
      <alignment horizontal="center" vertical="center"/>
    </xf>
    <xf numFmtId="0" fontId="94" fillId="0" borderId="30" xfId="18" applyFont="1" applyBorder="1" applyAlignment="1">
      <alignment horizontal="justify" vertical="center" wrapText="1"/>
    </xf>
    <xf numFmtId="171" fontId="118" fillId="0" borderId="30" xfId="20" applyFont="1" applyBorder="1" applyAlignment="1">
      <alignment horizontal="center" vertical="center"/>
    </xf>
    <xf numFmtId="43" fontId="118" fillId="0" borderId="30" xfId="23" applyFont="1" applyBorder="1" applyAlignment="1">
      <alignment horizontal="center" vertical="center"/>
    </xf>
    <xf numFmtId="0" fontId="94" fillId="0" borderId="0" xfId="18" applyFont="1" applyAlignment="1">
      <alignment horizontal="center" vertical="center"/>
    </xf>
    <xf numFmtId="0" fontId="94" fillId="0" borderId="0" xfId="18" applyFont="1" applyAlignment="1">
      <alignment horizontal="center" vertical="center" wrapText="1"/>
    </xf>
    <xf numFmtId="171" fontId="65" fillId="0" borderId="0" xfId="17" applyFont="1" applyAlignment="1">
      <alignment vertical="center"/>
    </xf>
    <xf numFmtId="0" fontId="119" fillId="0" borderId="30" xfId="19" applyFont="1" applyBorder="1" applyAlignment="1">
      <alignment horizontal="center" vertical="center" wrapText="1"/>
    </xf>
    <xf numFmtId="0" fontId="119" fillId="0" borderId="30" xfId="19" applyFont="1" applyBorder="1" applyAlignment="1">
      <alignment horizontal="justify" vertical="center" wrapText="1"/>
    </xf>
    <xf numFmtId="171" fontId="119" fillId="0" borderId="30" xfId="17" applyFont="1" applyBorder="1" applyAlignment="1">
      <alignment vertical="center"/>
    </xf>
    <xf numFmtId="171" fontId="119" fillId="0" borderId="30" xfId="17" applyFont="1" applyBorder="1" applyAlignment="1">
      <alignment horizontal="center" vertical="center"/>
    </xf>
    <xf numFmtId="171" fontId="120" fillId="0" borderId="30" xfId="17" applyFont="1" applyBorder="1" applyAlignment="1">
      <alignment vertical="center"/>
    </xf>
    <xf numFmtId="171" fontId="121" fillId="0" borderId="0" xfId="17" applyFont="1" applyAlignment="1">
      <alignment vertical="center"/>
    </xf>
    <xf numFmtId="0" fontId="122" fillId="0" borderId="30" xfId="19" applyFont="1" applyBorder="1" applyAlignment="1">
      <alignment horizontal="center" vertical="center"/>
    </xf>
    <xf numFmtId="0" fontId="120" fillId="0" borderId="30" xfId="18" applyFont="1" applyBorder="1" applyAlignment="1">
      <alignment horizontal="justify" vertical="center" wrapText="1"/>
    </xf>
    <xf numFmtId="0" fontId="119" fillId="0" borderId="30" xfId="18" applyFont="1" applyBorder="1" applyAlignment="1">
      <alignment horizontal="center" vertical="center"/>
    </xf>
    <xf numFmtId="171" fontId="120" fillId="0" borderId="30" xfId="20" applyFont="1" applyBorder="1" applyAlignment="1">
      <alignment vertical="center"/>
    </xf>
    <xf numFmtId="171" fontId="120" fillId="0" borderId="30" xfId="17" applyFont="1" applyBorder="1" applyAlignment="1">
      <alignment horizontal="center" vertical="center"/>
    </xf>
    <xf numFmtId="171" fontId="56" fillId="53" borderId="0" xfId="17" applyFont="1" applyFill="1" applyAlignment="1">
      <alignment vertical="center"/>
    </xf>
    <xf numFmtId="0" fontId="92" fillId="53" borderId="30" xfId="5" applyFont="1" applyFill="1" applyBorder="1" applyAlignment="1">
      <alignment horizontal="center" vertical="center"/>
    </xf>
    <xf numFmtId="0" fontId="65" fillId="53" borderId="30" xfId="19" applyFont="1" applyFill="1" applyBorder="1" applyAlignment="1">
      <alignment horizontal="center" vertical="center" wrapText="1"/>
    </xf>
    <xf numFmtId="0" fontId="65" fillId="53" borderId="30" xfId="19" applyFont="1" applyFill="1" applyBorder="1" applyAlignment="1">
      <alignment horizontal="justify" vertical="center" wrapText="1"/>
    </xf>
    <xf numFmtId="171" fontId="65" fillId="53" borderId="30" xfId="17" applyFont="1" applyFill="1" applyBorder="1" applyAlignment="1">
      <alignment horizontal="center" vertical="center"/>
    </xf>
    <xf numFmtId="171" fontId="56" fillId="53" borderId="30" xfId="17" applyFont="1" applyFill="1" applyBorder="1" applyAlignment="1">
      <alignment horizontal="center" vertical="center"/>
    </xf>
    <xf numFmtId="0" fontId="91" fillId="53" borderId="0" xfId="18" applyFont="1" applyFill="1" applyAlignment="1">
      <alignment horizontal="center" vertical="center"/>
    </xf>
    <xf numFmtId="0" fontId="91" fillId="53" borderId="0" xfId="18" applyFont="1" applyFill="1" applyAlignment="1">
      <alignment horizontal="center" vertical="center" wrapText="1"/>
    </xf>
    <xf numFmtId="171" fontId="65" fillId="0" borderId="30" xfId="17" applyFont="1" applyBorder="1" applyAlignment="1">
      <alignment horizontal="center" vertical="center" wrapText="1"/>
    </xf>
    <xf numFmtId="0" fontId="123" fillId="53" borderId="30" xfId="27" applyFont="1" applyFill="1" applyBorder="1" applyAlignment="1">
      <alignment horizontal="center" vertical="center" wrapText="1"/>
    </xf>
    <xf numFmtId="0" fontId="123" fillId="53" borderId="30" xfId="27" applyFont="1" applyFill="1" applyBorder="1" applyAlignment="1">
      <alignment horizontal="justify" vertical="center" wrapText="1"/>
    </xf>
    <xf numFmtId="171" fontId="123" fillId="53" borderId="30" xfId="17" applyFont="1" applyFill="1" applyBorder="1" applyAlignment="1">
      <alignment vertical="center"/>
    </xf>
    <xf numFmtId="171" fontId="123" fillId="53" borderId="30" xfId="17" applyFont="1" applyFill="1" applyBorder="1" applyAlignment="1">
      <alignment horizontal="center" vertical="center"/>
    </xf>
    <xf numFmtId="171" fontId="124" fillId="53" borderId="30" xfId="17" applyFont="1" applyFill="1" applyBorder="1" applyAlignment="1">
      <alignment horizontal="center" vertical="center"/>
    </xf>
    <xf numFmtId="2" fontId="124" fillId="53" borderId="30" xfId="21" applyNumberFormat="1" applyFont="1" applyFill="1" applyBorder="1" applyAlignment="1">
      <alignment horizontal="right" vertical="center" wrapText="1"/>
    </xf>
    <xf numFmtId="0" fontId="123" fillId="53" borderId="30" xfId="27" applyFont="1" applyFill="1" applyBorder="1" applyAlignment="1">
      <alignment horizontal="justify" wrapText="1"/>
    </xf>
    <xf numFmtId="172" fontId="54" fillId="0" borderId="0" xfId="5" applyNumberFormat="1" applyFont="1" applyAlignment="1">
      <alignment vertical="center"/>
    </xf>
    <xf numFmtId="171" fontId="87" fillId="0" borderId="30" xfId="21" applyFont="1" applyFill="1" applyBorder="1" applyAlignment="1">
      <alignment horizontal="center" vertical="center" wrapText="1"/>
    </xf>
    <xf numFmtId="171" fontId="65" fillId="0" borderId="30" xfId="17" applyFont="1" applyFill="1" applyBorder="1" applyAlignment="1">
      <alignment vertical="center"/>
    </xf>
    <xf numFmtId="171" fontId="56" fillId="0" borderId="30" xfId="17" applyFont="1" applyFill="1" applyBorder="1" applyAlignment="1">
      <alignment vertical="center"/>
    </xf>
    <xf numFmtId="171" fontId="54" fillId="0" borderId="0" xfId="17" applyFont="1" applyFill="1" applyAlignment="1">
      <alignment vertical="center"/>
    </xf>
    <xf numFmtId="0" fontId="65" fillId="0" borderId="0" xfId="19" applyFont="1" applyAlignment="1">
      <alignment horizontal="center" vertical="center" wrapText="1"/>
    </xf>
    <xf numFmtId="171" fontId="87" fillId="0" borderId="0" xfId="21" applyFont="1" applyAlignment="1">
      <alignment horizontal="right" vertical="center"/>
    </xf>
    <xf numFmtId="171" fontId="65" fillId="0" borderId="0" xfId="17" applyFont="1" applyAlignment="1">
      <alignment horizontal="center" vertical="center"/>
    </xf>
    <xf numFmtId="171" fontId="56" fillId="0" borderId="0" xfId="17" applyFont="1" applyAlignment="1">
      <alignment horizontal="center" vertical="center"/>
    </xf>
    <xf numFmtId="171" fontId="54" fillId="0" borderId="0" xfId="17" applyFont="1" applyAlignment="1">
      <alignment horizontal="center" vertical="center"/>
    </xf>
    <xf numFmtId="171" fontId="52" fillId="0" borderId="0" xfId="17" applyFont="1" applyAlignment="1">
      <alignment horizontal="center" vertical="center"/>
    </xf>
    <xf numFmtId="0" fontId="2" fillId="2" borderId="0" xfId="0" applyFont="1" applyFill="1" applyAlignment="1">
      <alignment horizontal="left" vertical="top" wrapText="1"/>
    </xf>
    <xf numFmtId="0" fontId="32" fillId="32" borderId="0" xfId="0" applyFont="1" applyFill="1" applyAlignment="1">
      <alignment horizontal="left" vertical="top" wrapText="1"/>
    </xf>
    <xf numFmtId="0" fontId="3" fillId="3" borderId="0" xfId="0" applyFont="1" applyFill="1" applyAlignment="1">
      <alignment horizontal="center" wrapText="1"/>
    </xf>
    <xf numFmtId="0" fontId="0" fillId="0" borderId="0" xfId="0"/>
    <xf numFmtId="0" fontId="34" fillId="34" borderId="0" xfId="0" applyFont="1" applyFill="1" applyAlignment="1">
      <alignment horizontal="right" vertical="top" wrapText="1"/>
    </xf>
    <xf numFmtId="4" fontId="35" fillId="35" borderId="0" xfId="0" applyNumberFormat="1" applyFont="1" applyFill="1" applyAlignment="1">
      <alignment horizontal="right" vertical="top" wrapText="1"/>
    </xf>
    <xf numFmtId="0" fontId="39" fillId="39" borderId="0" xfId="0" applyFont="1" applyFill="1" applyAlignment="1">
      <alignment horizontal="center" vertical="top" wrapText="1"/>
    </xf>
    <xf numFmtId="0" fontId="2" fillId="3" borderId="0" xfId="0" applyFont="1" applyFill="1" applyAlignment="1">
      <alignment horizontal="center" wrapText="1"/>
    </xf>
    <xf numFmtId="0" fontId="4" fillId="4" borderId="1" xfId="0" applyFont="1" applyFill="1" applyBorder="1" applyAlignment="1">
      <alignment horizontal="left" vertical="top" wrapText="1"/>
    </xf>
    <xf numFmtId="0" fontId="6" fillId="6" borderId="3" xfId="0" applyFont="1" applyFill="1" applyBorder="1" applyAlignment="1">
      <alignment horizontal="right" vertical="top" wrapText="1"/>
    </xf>
    <xf numFmtId="0" fontId="5" fillId="5" borderId="2" xfId="0" applyFont="1" applyFill="1" applyBorder="1" applyAlignment="1">
      <alignment horizontal="center" vertical="top" wrapText="1"/>
    </xf>
    <xf numFmtId="0" fontId="7" fillId="7" borderId="4" xfId="0" applyFont="1" applyFill="1" applyBorder="1" applyAlignment="1">
      <alignment horizontal="left" vertical="top" wrapText="1"/>
    </xf>
    <xf numFmtId="0" fontId="12" fillId="12" borderId="9" xfId="0" applyFont="1" applyFill="1" applyBorder="1" applyAlignment="1">
      <alignment horizontal="left" vertical="top" wrapText="1"/>
    </xf>
    <xf numFmtId="0" fontId="19" fillId="19" borderId="16" xfId="0" applyFont="1" applyFill="1" applyBorder="1" applyAlignment="1">
      <alignment horizontal="left" vertical="top" wrapText="1"/>
    </xf>
    <xf numFmtId="0" fontId="24" fillId="24" borderId="21" xfId="0" applyFont="1" applyFill="1" applyBorder="1" applyAlignment="1">
      <alignment horizontal="left" vertical="top" wrapText="1"/>
    </xf>
    <xf numFmtId="0" fontId="40" fillId="40" borderId="0" xfId="0" applyFont="1" applyFill="1" applyAlignment="1">
      <alignment horizontal="right" vertical="top" wrapText="1"/>
    </xf>
    <xf numFmtId="170" fontId="89" fillId="0" borderId="30" xfId="15" applyNumberFormat="1" applyFont="1" applyBorder="1" applyAlignment="1" applyProtection="1">
      <alignment horizontal="center" vertical="center" wrapText="1"/>
      <protection locked="0"/>
    </xf>
    <xf numFmtId="0" fontId="91" fillId="0" borderId="0" xfId="18" applyFont="1" applyAlignment="1">
      <alignment horizontal="center" vertical="center"/>
    </xf>
    <xf numFmtId="0" fontId="76" fillId="0" borderId="0" xfId="6" applyFont="1" applyAlignment="1">
      <alignment horizontal="center"/>
    </xf>
    <xf numFmtId="0" fontId="77" fillId="0" borderId="0" xfId="6" applyFont="1" applyAlignment="1">
      <alignment horizontal="center" wrapText="1"/>
    </xf>
    <xf numFmtId="0" fontId="52" fillId="0" borderId="0" xfId="6" applyFont="1" applyAlignment="1">
      <alignment horizontal="left" wrapText="1"/>
    </xf>
    <xf numFmtId="0" fontId="64" fillId="0" borderId="0" xfId="13" applyFont="1" applyAlignment="1">
      <alignment horizontal="justify" wrapText="1"/>
    </xf>
    <xf numFmtId="0" fontId="58" fillId="0" borderId="0" xfId="8" applyFont="1" applyAlignment="1">
      <alignment horizontal="left" vertical="center" wrapText="1"/>
    </xf>
    <xf numFmtId="2" fontId="45" fillId="44" borderId="30" xfId="5" applyNumberFormat="1" applyFont="1" applyFill="1" applyBorder="1" applyAlignment="1">
      <alignment horizontal="center" vertical="center"/>
    </xf>
    <xf numFmtId="0" fontId="45" fillId="0" borderId="30" xfId="1" applyFont="1" applyBorder="1" applyAlignment="1">
      <alignment horizontal="center" vertical="center"/>
    </xf>
    <xf numFmtId="0" fontId="45" fillId="0" borderId="30" xfId="1" applyFont="1" applyBorder="1" applyAlignment="1">
      <alignment horizontal="center" vertical="center" wrapText="1"/>
    </xf>
    <xf numFmtId="44" fontId="45" fillId="0" borderId="32" xfId="3" applyFont="1" applyBorder="1" applyAlignment="1">
      <alignment horizontal="center" vertical="center"/>
    </xf>
    <xf numFmtId="44" fontId="45" fillId="0" borderId="33" xfId="3" applyFont="1" applyBorder="1" applyAlignment="1">
      <alignment horizontal="center" vertical="center"/>
    </xf>
    <xf numFmtId="44" fontId="45" fillId="0" borderId="34" xfId="3" applyFont="1" applyBorder="1" applyAlignment="1">
      <alignment horizontal="center" vertical="center"/>
    </xf>
    <xf numFmtId="0" fontId="45" fillId="0" borderId="30" xfId="1" applyFont="1" applyBorder="1" applyAlignment="1">
      <alignment horizontal="center"/>
    </xf>
    <xf numFmtId="44" fontId="45" fillId="0" borderId="30" xfId="1" applyNumberFormat="1" applyFont="1" applyBorder="1" applyAlignment="1">
      <alignment horizontal="center" vertical="center"/>
    </xf>
    <xf numFmtId="0" fontId="45" fillId="0" borderId="31" xfId="1" applyFont="1" applyBorder="1" applyAlignment="1">
      <alignment horizontal="center" vertical="center"/>
    </xf>
    <xf numFmtId="44" fontId="45" fillId="0" borderId="31" xfId="1" applyNumberFormat="1" applyFont="1" applyBorder="1" applyAlignment="1">
      <alignment horizontal="center" vertical="center"/>
    </xf>
    <xf numFmtId="0" fontId="45" fillId="0" borderId="32" xfId="1" applyFont="1" applyBorder="1" applyAlignment="1">
      <alignment horizontal="center" vertical="center"/>
    </xf>
    <xf numFmtId="0" fontId="45" fillId="0" borderId="33" xfId="1" applyFont="1" applyBorder="1" applyAlignment="1">
      <alignment horizontal="center" vertical="center"/>
    </xf>
    <xf numFmtId="0" fontId="45" fillId="0" borderId="34" xfId="1" applyFont="1" applyBorder="1" applyAlignment="1">
      <alignment horizontal="center" vertical="center"/>
    </xf>
    <xf numFmtId="44" fontId="45" fillId="0" borderId="30" xfId="3" applyFont="1" applyBorder="1" applyAlignment="1">
      <alignment horizontal="center" vertical="center"/>
    </xf>
    <xf numFmtId="2" fontId="45" fillId="0" borderId="0" xfId="1" applyNumberFormat="1" applyFont="1" applyAlignment="1">
      <alignment horizontal="center" vertical="center"/>
    </xf>
    <xf numFmtId="2" fontId="46" fillId="0" borderId="0" xfId="1" applyNumberFormat="1" applyFont="1" applyAlignment="1">
      <alignment horizontal="center" vertical="center"/>
    </xf>
    <xf numFmtId="2" fontId="47" fillId="0" borderId="0" xfId="1" applyNumberFormat="1" applyFont="1" applyAlignment="1">
      <alignment horizontal="left" vertical="center"/>
    </xf>
    <xf numFmtId="2" fontId="45" fillId="0" borderId="29" xfId="1" applyNumberFormat="1" applyFont="1" applyBorder="1" applyAlignment="1">
      <alignment horizontal="center" vertical="center"/>
    </xf>
    <xf numFmtId="0" fontId="45" fillId="42" borderId="30" xfId="1" applyFont="1" applyFill="1" applyBorder="1" applyAlignment="1">
      <alignment horizontal="center" vertical="center"/>
    </xf>
    <xf numFmtId="44" fontId="45" fillId="42" borderId="30" xfId="3" applyFont="1" applyFill="1" applyBorder="1" applyAlignment="1">
      <alignment horizontal="center" vertical="center"/>
    </xf>
    <xf numFmtId="0" fontId="62" fillId="0" borderId="0" xfId="8" applyFont="1" applyAlignment="1">
      <alignment horizontal="center"/>
    </xf>
    <xf numFmtId="0" fontId="63" fillId="0" borderId="0" xfId="6" applyFont="1"/>
    <xf numFmtId="0" fontId="65" fillId="0" borderId="0" xfId="8" applyFont="1" applyAlignment="1">
      <alignment horizontal="center"/>
    </xf>
    <xf numFmtId="49" fontId="52" fillId="0" borderId="0" xfId="8" applyNumberFormat="1" applyFont="1" applyAlignment="1">
      <alignment horizontal="left" wrapText="1"/>
    </xf>
    <xf numFmtId="0" fontId="52" fillId="0" borderId="0" xfId="8" applyFont="1" applyAlignment="1">
      <alignment horizontal="left" wrapText="1"/>
    </xf>
    <xf numFmtId="0" fontId="59" fillId="45" borderId="41" xfId="7" applyFont="1" applyFill="1" applyBorder="1" applyAlignment="1">
      <alignment horizontal="center" vertical="top"/>
    </xf>
    <xf numFmtId="0" fontId="59" fillId="45" borderId="41" xfId="7" applyFont="1" applyFill="1" applyBorder="1" applyAlignment="1">
      <alignment horizontal="center" vertical="center"/>
    </xf>
    <xf numFmtId="0" fontId="60" fillId="0" borderId="41" xfId="7" applyFont="1" applyBorder="1" applyAlignment="1">
      <alignment horizontal="center" vertical="center" wrapText="1"/>
    </xf>
    <xf numFmtId="0" fontId="59" fillId="46" borderId="41" xfId="7" applyFont="1" applyFill="1" applyBorder="1" applyAlignment="1">
      <alignment horizontal="center" vertical="center"/>
    </xf>
    <xf numFmtId="0" fontId="52" fillId="0" borderId="35" xfId="6" applyFont="1" applyBorder="1" applyAlignment="1">
      <alignment horizontal="center"/>
    </xf>
    <xf numFmtId="0" fontId="52" fillId="0" borderId="36" xfId="6" applyFont="1" applyBorder="1" applyAlignment="1">
      <alignment horizontal="center"/>
    </xf>
    <xf numFmtId="0" fontId="52" fillId="0" borderId="37" xfId="6" applyFont="1" applyBorder="1" applyAlignment="1">
      <alignment horizontal="center"/>
    </xf>
    <xf numFmtId="0" fontId="52" fillId="0" borderId="31" xfId="6" applyFont="1" applyBorder="1" applyAlignment="1">
      <alignment horizontal="center"/>
    </xf>
    <xf numFmtId="0" fontId="52" fillId="0" borderId="0" xfId="6" applyFont="1" applyAlignment="1">
      <alignment horizontal="center"/>
    </xf>
    <xf numFmtId="0" fontId="52" fillId="0" borderId="38" xfId="6" applyFont="1" applyBorder="1" applyAlignment="1">
      <alignment horizontal="center"/>
    </xf>
    <xf numFmtId="0" fontId="54" fillId="0" borderId="39" xfId="6" applyFont="1" applyBorder="1" applyAlignment="1">
      <alignment horizontal="center"/>
    </xf>
    <xf numFmtId="0" fontId="54" fillId="0" borderId="29" xfId="6" applyFont="1" applyBorder="1" applyAlignment="1">
      <alignment horizontal="center"/>
    </xf>
    <xf numFmtId="0" fontId="54" fillId="0" borderId="40" xfId="6" applyFont="1" applyBorder="1" applyAlignment="1">
      <alignment horizontal="center"/>
    </xf>
    <xf numFmtId="167" fontId="1" fillId="0" borderId="0" xfId="6" applyNumberFormat="1" applyAlignment="1">
      <alignment horizontal="center"/>
    </xf>
  </cellXfs>
  <cellStyles count="31">
    <cellStyle name="Moeda 2" xfId="3" xr:uid="{8F39736F-44CB-45B4-A859-798DC3643D33}"/>
    <cellStyle name="Moeda 3" xfId="9" xr:uid="{27BBCD27-2083-44FF-9F63-20433F6607F7}"/>
    <cellStyle name="Normal" xfId="0" builtinId="0"/>
    <cellStyle name="Normal 10" xfId="7" xr:uid="{5519A20D-2491-4763-92EC-7F2F26EAA136}"/>
    <cellStyle name="Normal 10 2 2" xfId="16" xr:uid="{521AD1E5-A981-43F2-A6FC-5E8A248D643D}"/>
    <cellStyle name="Normal 2 2 3 2 2" xfId="25" xr:uid="{818F89CF-3EEA-43CD-8800-B40230CAEE52}"/>
    <cellStyle name="Normal 2 2 3 2 3" xfId="18" xr:uid="{D406DD34-55E9-4958-A3CC-41A338526A57}"/>
    <cellStyle name="Normal 2 4" xfId="24" xr:uid="{19FCA943-FDB9-4367-81FD-2B7E21B9544A}"/>
    <cellStyle name="Normal 2 5" xfId="6" xr:uid="{6017186F-5D49-4304-9193-49EA0B5DEC33}"/>
    <cellStyle name="Normal 3" xfId="13" xr:uid="{35415C97-074B-45F6-A9B3-CCC629EEC87D}"/>
    <cellStyle name="Normal 3 2" xfId="11" xr:uid="{6B0B049B-07C8-4861-B21C-CE84F2BE8692}"/>
    <cellStyle name="Normal 3 2 2" xfId="1" xr:uid="{5137FBF9-EAC4-451C-A1D9-0E8136EC6B80}"/>
    <cellStyle name="Normal 3 3" xfId="5" xr:uid="{4E5CDB3D-2B37-49B3-9C29-A63B32CAEB86}"/>
    <cellStyle name="Normal 39 2" xfId="27" xr:uid="{D3F6B68B-91A1-409F-9B5C-AF2FA72FB505}"/>
    <cellStyle name="Normal 39 3 2" xfId="22" xr:uid="{E8DE4F47-1005-48CF-B47B-A0583F920F03}"/>
    <cellStyle name="Normal 39 3 4" xfId="19" xr:uid="{CE9EC809-0B0A-4CAD-8C28-5A9868C740C3}"/>
    <cellStyle name="Normal 4 2" xfId="14" xr:uid="{C41A19F5-4665-4701-90E2-3169422664E1}"/>
    <cellStyle name="Normal 5" xfId="15" xr:uid="{FA72F800-4CCA-41F0-ACC5-E37F8592E1A2}"/>
    <cellStyle name="Normal_cronograma 6 meses 2" xfId="8" xr:uid="{09633E66-E51F-4691-86AC-45D77A6A2054}"/>
    <cellStyle name="Porcentagem 2" xfId="10" xr:uid="{C7B2EDAE-D834-42F9-9FA6-258DED3E7C8E}"/>
    <cellStyle name="Porcentagem 2 2" xfId="4" xr:uid="{9E9CBFFF-22CB-41A2-AAF6-3E89A1B9CB0E}"/>
    <cellStyle name="Porcentagem 3" xfId="12" xr:uid="{97C1503F-3A22-4A54-B990-CD87CA177649}"/>
    <cellStyle name="Porcentagem 3 2" xfId="2" xr:uid="{603584C7-BD81-4246-82D8-2EF828D68C7F}"/>
    <cellStyle name="Vírgula 12 2 3 3" xfId="26" xr:uid="{E08DCDFE-9BFC-4665-8B79-E49A9EBA8CE3}"/>
    <cellStyle name="Vírgula 12 2 3 4" xfId="20" xr:uid="{B432C555-3B74-4B0F-9DBA-031D74C3FD18}"/>
    <cellStyle name="Vírgula 13" xfId="17" xr:uid="{7BF53F4C-B82B-431A-9122-690A01C25BDF}"/>
    <cellStyle name="Vírgula 13 2 2" xfId="28" xr:uid="{25DC5CDA-2A8E-45B1-B647-13EB073AF079}"/>
    <cellStyle name="Vírgula 2 2 2 2 2" xfId="29" xr:uid="{FD8AD3C7-8A88-49A0-908A-8DBB22A3167A}"/>
    <cellStyle name="Vírgula 2 2 4" xfId="21" xr:uid="{9B750E07-29E2-4356-BD31-8F2F64FE8F59}"/>
    <cellStyle name="Vírgula 5 2 2 2" xfId="30" xr:uid="{195AB11A-BDFB-4743-811D-2A50870667D7}"/>
    <cellStyle name="Vírgula 8" xfId="23" xr:uid="{B1746878-6790-4AF7-A1F2-A3AE1BA0A30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8.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10" Type="http://schemas.openxmlformats.org/officeDocument/2006/relationships/worksheet" Target="worksheets/sheet10.xml"/><Relationship Id="rId19"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5.jpeg"/></Relationships>
</file>

<file path=xl/drawings/_rels/vmlDrawing4.v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_rels/vmlDrawing5.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333500" cy="781050"/>
    <xdr:pic>
      <xdr:nvPicPr>
        <xdr:cNvPr id="2" name="Imagem 1">
          <a:extLst>
            <a:ext uri="{FF2B5EF4-FFF2-40B4-BE49-F238E27FC236}">
              <a16:creationId xmlns:a16="http://schemas.microsoft.com/office/drawing/2014/main" id="{00000000-0008-0000-00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333500" cy="781050"/>
    <xdr:pic>
      <xdr:nvPicPr>
        <xdr:cNvPr id="2" name="Imagem 1">
          <a:extLst>
            <a:ext uri="{FF2B5EF4-FFF2-40B4-BE49-F238E27FC236}">
              <a16:creationId xmlns:a16="http://schemas.microsoft.com/office/drawing/2014/main" id="{00000000-0008-0000-01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333500" cy="781050"/>
    <xdr:pic>
      <xdr:nvPicPr>
        <xdr:cNvPr id="2" name="Imagem 1">
          <a:extLst>
            <a:ext uri="{FF2B5EF4-FFF2-40B4-BE49-F238E27FC236}">
              <a16:creationId xmlns:a16="http://schemas.microsoft.com/office/drawing/2014/main" id="{00000000-0008-0000-02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333500" cy="781050"/>
    <xdr:pic>
      <xdr:nvPicPr>
        <xdr:cNvPr id="2" name="Imagem 1">
          <a:extLst>
            <a:ext uri="{FF2B5EF4-FFF2-40B4-BE49-F238E27FC236}">
              <a16:creationId xmlns:a16="http://schemas.microsoft.com/office/drawing/2014/main" id="{00000000-0008-0000-03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0</xdr:row>
      <xdr:rowOff>0</xdr:rowOff>
    </xdr:from>
    <xdr:ext cx="1333500" cy="781050"/>
    <xdr:pic>
      <xdr:nvPicPr>
        <xdr:cNvPr id="2" name="Imagem 1">
          <a:extLst>
            <a:ext uri="{FF2B5EF4-FFF2-40B4-BE49-F238E27FC236}">
              <a16:creationId xmlns:a16="http://schemas.microsoft.com/office/drawing/2014/main" id="{00000000-0008-0000-04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oneCellAnchor>
    <xdr:from>
      <xdr:col>0</xdr:col>
      <xdr:colOff>0</xdr:colOff>
      <xdr:row>0</xdr:row>
      <xdr:rowOff>0</xdr:rowOff>
    </xdr:from>
    <xdr:ext cx="1333500" cy="781050"/>
    <xdr:pic>
      <xdr:nvPicPr>
        <xdr:cNvPr id="3" name="Imagem 2">
          <a:extLst>
            <a:ext uri="{FF2B5EF4-FFF2-40B4-BE49-F238E27FC236}">
              <a16:creationId xmlns:a16="http://schemas.microsoft.com/office/drawing/2014/main" id="{00000000-0008-0000-0400-000003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0</xdr:colOff>
      <xdr:row>0</xdr:row>
      <xdr:rowOff>0</xdr:rowOff>
    </xdr:from>
    <xdr:ext cx="1333500" cy="781050"/>
    <xdr:pic>
      <xdr:nvPicPr>
        <xdr:cNvPr id="2" name="Imagem 1">
          <a:extLst>
            <a:ext uri="{FF2B5EF4-FFF2-40B4-BE49-F238E27FC236}">
              <a16:creationId xmlns:a16="http://schemas.microsoft.com/office/drawing/2014/main" id="{00000000-0008-0000-05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3</xdr:col>
      <xdr:colOff>314325</xdr:colOff>
      <xdr:row>32</xdr:row>
      <xdr:rowOff>0</xdr:rowOff>
    </xdr:from>
    <xdr:ext cx="0" cy="0"/>
    <xdr:pic>
      <xdr:nvPicPr>
        <xdr:cNvPr id="2" name="Imagem 8">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314325" y="10980420"/>
          <a:ext cx="0" cy="0"/>
        </a:xfrm>
        <a:prstGeom prst="rect">
          <a:avLst/>
        </a:prstGeom>
      </xdr:spPr>
    </xdr:pic>
    <xdr:clientData/>
  </xdr:oneCellAnchor>
  <xdr:oneCellAnchor>
    <xdr:from>
      <xdr:col>3</xdr:col>
      <xdr:colOff>314325</xdr:colOff>
      <xdr:row>32</xdr:row>
      <xdr:rowOff>76200</xdr:rowOff>
    </xdr:from>
    <xdr:ext cx="0" cy="0"/>
    <xdr:pic>
      <xdr:nvPicPr>
        <xdr:cNvPr id="3" name="Imagem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stretch>
          <a:fillRect/>
        </a:stretch>
      </xdr:blipFill>
      <xdr:spPr>
        <a:xfrm>
          <a:off x="314325" y="13594080"/>
          <a:ext cx="0" cy="0"/>
        </a:xfrm>
        <a:prstGeom prst="rect">
          <a:avLst/>
        </a:prstGeom>
      </xdr:spPr>
    </xdr:pic>
    <xdr:clientData/>
  </xdr:oneCellAnchor>
  <xdr:twoCellAnchor editAs="oneCell">
    <xdr:from>
      <xdr:col>0</xdr:col>
      <xdr:colOff>352425</xdr:colOff>
      <xdr:row>0</xdr:row>
      <xdr:rowOff>0</xdr:rowOff>
    </xdr:from>
    <xdr:to>
      <xdr:col>0</xdr:col>
      <xdr:colOff>0</xdr:colOff>
      <xdr:row>0</xdr:row>
      <xdr:rowOff>7620</xdr:rowOff>
    </xdr:to>
    <xdr:pic>
      <xdr:nvPicPr>
        <xdr:cNvPr id="4" name="Imagem 1">
          <a:extLst>
            <a:ext uri="{FF2B5EF4-FFF2-40B4-BE49-F238E27FC236}">
              <a16:creationId xmlns:a16="http://schemas.microsoft.com/office/drawing/2014/main" id="{00000000-0008-0000-0600-000004000000}"/>
            </a:ext>
            <a:ext uri="{147F2762-F138-4A5C-976F-8EAC2B608ADB}">
              <a16:predDERef xmlns:a16="http://schemas.microsoft.com/office/drawing/2014/main" pred="{6CD27B79-4185-4890-B1C5-20CE2524BDC9}"/>
            </a:ext>
          </a:extLst>
        </xdr:cNvPr>
        <xdr:cNvPicPr>
          <a:picLocks noChangeAspect="1"/>
        </xdr:cNvPicPr>
      </xdr:nvPicPr>
      <xdr:blipFill>
        <a:blip xmlns:r="http://schemas.openxmlformats.org/officeDocument/2006/relationships" r:embed="rId2"/>
        <a:stretch>
          <a:fillRect/>
        </a:stretch>
      </xdr:blipFill>
      <xdr:spPr>
        <a:xfrm>
          <a:off x="0" y="158899"/>
          <a:ext cx="0" cy="7620"/>
        </a:xfrm>
        <a:prstGeom prst="rect">
          <a:avLst/>
        </a:prstGeom>
      </xdr:spPr>
    </xdr:pic>
    <xdr:clientData/>
  </xdr:twoCellAnchor>
  <xdr:twoCellAnchor editAs="oneCell">
    <xdr:from>
      <xdr:col>0</xdr:col>
      <xdr:colOff>352425</xdr:colOff>
      <xdr:row>0</xdr:row>
      <xdr:rowOff>0</xdr:rowOff>
    </xdr:from>
    <xdr:to>
      <xdr:col>0</xdr:col>
      <xdr:colOff>0</xdr:colOff>
      <xdr:row>0</xdr:row>
      <xdr:rowOff>10001</xdr:rowOff>
    </xdr:to>
    <xdr:pic>
      <xdr:nvPicPr>
        <xdr:cNvPr id="5" name="Imagem 1">
          <a:extLst>
            <a:ext uri="{FF2B5EF4-FFF2-40B4-BE49-F238E27FC236}">
              <a16:creationId xmlns:a16="http://schemas.microsoft.com/office/drawing/2014/main" id="{00000000-0008-0000-0600-000005000000}"/>
            </a:ext>
            <a:ext uri="{147F2762-F138-4A5C-976F-8EAC2B608ADB}">
              <a16:predDERef xmlns:a16="http://schemas.microsoft.com/office/drawing/2014/main" pred="{6CD27B79-4185-4890-B1C5-20CE2524BDC9}"/>
            </a:ext>
          </a:extLst>
        </xdr:cNvPr>
        <xdr:cNvPicPr>
          <a:picLocks noChangeAspect="1"/>
        </xdr:cNvPicPr>
      </xdr:nvPicPr>
      <xdr:blipFill>
        <a:blip xmlns:r="http://schemas.openxmlformats.org/officeDocument/2006/relationships" r:embed="rId2"/>
        <a:stretch>
          <a:fillRect/>
        </a:stretch>
      </xdr:blipFill>
      <xdr:spPr>
        <a:xfrm>
          <a:off x="0" y="162401"/>
          <a:ext cx="0" cy="10001"/>
        </a:xfrm>
        <a:prstGeom prst="rect">
          <a:avLst/>
        </a:prstGeom>
      </xdr:spPr>
    </xdr:pic>
    <xdr:clientData/>
  </xdr:twoCellAnchor>
  <xdr:oneCellAnchor>
    <xdr:from>
      <xdr:col>0</xdr:col>
      <xdr:colOff>384175</xdr:colOff>
      <xdr:row>0</xdr:row>
      <xdr:rowOff>0</xdr:rowOff>
    </xdr:from>
    <xdr:ext cx="5715" cy="7620"/>
    <xdr:pic>
      <xdr:nvPicPr>
        <xdr:cNvPr id="6" name="Imagem 1">
          <a:extLst>
            <a:ext uri="{FF2B5EF4-FFF2-40B4-BE49-F238E27FC236}">
              <a16:creationId xmlns:a16="http://schemas.microsoft.com/office/drawing/2014/main" id="{00000000-0008-0000-0600-000006000000}"/>
            </a:ext>
            <a:ext uri="{147F2762-F138-4A5C-976F-8EAC2B608ADB}">
              <a16:predDERef xmlns:a16="http://schemas.microsoft.com/office/drawing/2014/main" pred="{6CD27B79-4185-4890-B1C5-20CE2524BDC9}"/>
            </a:ext>
          </a:extLst>
        </xdr:cNvPr>
        <xdr:cNvPicPr>
          <a:picLocks noChangeAspect="1"/>
        </xdr:cNvPicPr>
      </xdr:nvPicPr>
      <xdr:blipFill>
        <a:blip xmlns:r="http://schemas.openxmlformats.org/officeDocument/2006/relationships" r:embed="rId2"/>
        <a:stretch>
          <a:fillRect/>
        </a:stretch>
      </xdr:blipFill>
      <xdr:spPr>
        <a:xfrm>
          <a:off x="0" y="492760"/>
          <a:ext cx="5715" cy="7620"/>
        </a:xfrm>
        <a:prstGeom prst="rect">
          <a:avLst/>
        </a:prstGeom>
      </xdr:spPr>
    </xdr:pic>
    <xdr:clientData/>
  </xdr:oneCellAnchor>
  <xdr:oneCellAnchor>
    <xdr:from>
      <xdr:col>3</xdr:col>
      <xdr:colOff>314325</xdr:colOff>
      <xdr:row>37</xdr:row>
      <xdr:rowOff>76200</xdr:rowOff>
    </xdr:from>
    <xdr:ext cx="0" cy="0"/>
    <xdr:pic>
      <xdr:nvPicPr>
        <xdr:cNvPr id="7" name="Imagem 1">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1"/>
        <a:stretch>
          <a:fillRect/>
        </a:stretch>
      </xdr:blipFill>
      <xdr:spPr>
        <a:xfrm>
          <a:off x="314325" y="7879080"/>
          <a:ext cx="0" cy="0"/>
        </a:xfrm>
        <a:prstGeom prst="rect">
          <a:avLst/>
        </a:prstGeom>
      </xdr:spPr>
    </xdr:pic>
    <xdr:clientData/>
  </xdr:oneCellAnchor>
  <xdr:oneCellAnchor>
    <xdr:from>
      <xdr:col>3</xdr:col>
      <xdr:colOff>314325</xdr:colOff>
      <xdr:row>38</xdr:row>
      <xdr:rowOff>76200</xdr:rowOff>
    </xdr:from>
    <xdr:ext cx="0" cy="0"/>
    <xdr:pic>
      <xdr:nvPicPr>
        <xdr:cNvPr id="8" name="Imagem 1">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stretch>
          <a:fillRect/>
        </a:stretch>
      </xdr:blipFill>
      <xdr:spPr>
        <a:xfrm>
          <a:off x="314325" y="9067800"/>
          <a:ext cx="0" cy="0"/>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0</xdr:colOff>
      <xdr:row>0</xdr:row>
      <xdr:rowOff>0</xdr:rowOff>
    </xdr:from>
    <xdr:ext cx="1333500" cy="781050"/>
    <xdr:pic>
      <xdr:nvPicPr>
        <xdr:cNvPr id="2" name="Imagem 1">
          <a:extLst>
            <a:ext uri="{FF2B5EF4-FFF2-40B4-BE49-F238E27FC236}">
              <a16:creationId xmlns:a16="http://schemas.microsoft.com/office/drawing/2014/main" id="{00000000-0008-0000-07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xdr:from>
      <xdr:col>1</xdr:col>
      <xdr:colOff>57151</xdr:colOff>
      <xdr:row>54</xdr:row>
      <xdr:rowOff>11301</xdr:rowOff>
    </xdr:from>
    <xdr:to>
      <xdr:col>1</xdr:col>
      <xdr:colOff>4000501</xdr:colOff>
      <xdr:row>57</xdr:row>
      <xdr:rowOff>152401</xdr:rowOff>
    </xdr:to>
    <xdr:sp macro="" textlink="">
      <xdr:nvSpPr>
        <xdr:cNvPr id="2" name="CaixaDeTexto 1">
          <a:extLst>
            <a:ext uri="{FF2B5EF4-FFF2-40B4-BE49-F238E27FC236}">
              <a16:creationId xmlns:a16="http://schemas.microsoft.com/office/drawing/2014/main" id="{00000000-0008-0000-0800-000002000000}"/>
            </a:ext>
          </a:extLst>
        </xdr:cNvPr>
        <xdr:cNvSpPr txBox="1"/>
      </xdr:nvSpPr>
      <xdr:spPr>
        <a:xfrm>
          <a:off x="133351" y="9810621"/>
          <a:ext cx="3943350" cy="6897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a:t>BDI =     (</a:t>
          </a:r>
          <a:r>
            <a:rPr lang="pt-BR" sz="1100" u="sng"/>
            <a:t>1+AC/100)x(1+DF/100)x(1+R/100)x(1+l/100</a:t>
          </a:r>
          <a:r>
            <a:rPr lang="pt-BR" sz="1100"/>
            <a:t>)  </a:t>
          </a:r>
          <a:r>
            <a:rPr lang="pt-BR" sz="1100" baseline="0"/>
            <a:t> -1        x100</a:t>
          </a:r>
        </a:p>
        <a:p>
          <a:r>
            <a:rPr lang="pt-BR" sz="1100" baseline="0"/>
            <a:t>                                                1-      </a:t>
          </a:r>
          <a:r>
            <a:rPr lang="pt-BR" sz="1100" u="sng" baseline="0"/>
            <a:t>    l   .           </a:t>
          </a:r>
        </a:p>
        <a:p>
          <a:r>
            <a:rPr lang="pt-BR" sz="1100" baseline="0"/>
            <a:t>                                                           100</a:t>
          </a:r>
          <a:endParaRPr lang="pt-BR" sz="1100"/>
        </a:p>
      </xdr:txBody>
    </xdr:sp>
    <xdr:clientData/>
  </xdr:twoCellAnchor>
  <xdr:twoCellAnchor>
    <xdr:from>
      <xdr:col>1</xdr:col>
      <xdr:colOff>581025</xdr:colOff>
      <xdr:row>54</xdr:row>
      <xdr:rowOff>19050</xdr:rowOff>
    </xdr:from>
    <xdr:to>
      <xdr:col>1</xdr:col>
      <xdr:colOff>3190875</xdr:colOff>
      <xdr:row>57</xdr:row>
      <xdr:rowOff>95250</xdr:rowOff>
    </xdr:to>
    <xdr:sp macro="" textlink="">
      <xdr:nvSpPr>
        <xdr:cNvPr id="3" name="Colchete duplo 2">
          <a:extLst>
            <a:ext uri="{FF2B5EF4-FFF2-40B4-BE49-F238E27FC236}">
              <a16:creationId xmlns:a16="http://schemas.microsoft.com/office/drawing/2014/main" id="{00000000-0008-0000-0800-000003000000}"/>
            </a:ext>
          </a:extLst>
        </xdr:cNvPr>
        <xdr:cNvSpPr/>
      </xdr:nvSpPr>
      <xdr:spPr>
        <a:xfrm>
          <a:off x="657225" y="9818370"/>
          <a:ext cx="2609850" cy="62484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457200</xdr:colOff>
      <xdr:row>54</xdr:row>
      <xdr:rowOff>0</xdr:rowOff>
    </xdr:from>
    <xdr:to>
      <xdr:col>1</xdr:col>
      <xdr:colOff>3415393</xdr:colOff>
      <xdr:row>57</xdr:row>
      <xdr:rowOff>142874</xdr:rowOff>
    </xdr:to>
    <xdr:sp macro="" textlink="">
      <xdr:nvSpPr>
        <xdr:cNvPr id="4" name="Chave dupla 3">
          <a:extLst>
            <a:ext uri="{FF2B5EF4-FFF2-40B4-BE49-F238E27FC236}">
              <a16:creationId xmlns:a16="http://schemas.microsoft.com/office/drawing/2014/main" id="{00000000-0008-0000-0800-000004000000}"/>
            </a:ext>
          </a:extLst>
        </xdr:cNvPr>
        <xdr:cNvSpPr/>
      </xdr:nvSpPr>
      <xdr:spPr>
        <a:xfrm>
          <a:off x="533400" y="9799320"/>
          <a:ext cx="2958193" cy="691514"/>
        </a:xfrm>
        <a:prstGeom prst="brace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1876425</xdr:colOff>
      <xdr:row>55</xdr:row>
      <xdr:rowOff>95250</xdr:rowOff>
    </xdr:from>
    <xdr:to>
      <xdr:col>1</xdr:col>
      <xdr:colOff>2333625</xdr:colOff>
      <xdr:row>57</xdr:row>
      <xdr:rowOff>57149</xdr:rowOff>
    </xdr:to>
    <xdr:sp macro="" textlink="">
      <xdr:nvSpPr>
        <xdr:cNvPr id="5" name="Colchete duplo 4">
          <a:extLst>
            <a:ext uri="{FF2B5EF4-FFF2-40B4-BE49-F238E27FC236}">
              <a16:creationId xmlns:a16="http://schemas.microsoft.com/office/drawing/2014/main" id="{00000000-0008-0000-0800-000005000000}"/>
            </a:ext>
          </a:extLst>
        </xdr:cNvPr>
        <xdr:cNvSpPr/>
      </xdr:nvSpPr>
      <xdr:spPr>
        <a:xfrm>
          <a:off x="1952625" y="10077450"/>
          <a:ext cx="457200" cy="327659"/>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xdr:twoCellAnchor>
    <xdr:from>
      <xdr:col>1</xdr:col>
      <xdr:colOff>1571624</xdr:colOff>
      <xdr:row>55</xdr:row>
      <xdr:rowOff>57150</xdr:rowOff>
    </xdr:from>
    <xdr:to>
      <xdr:col>1</xdr:col>
      <xdr:colOff>2419349</xdr:colOff>
      <xdr:row>57</xdr:row>
      <xdr:rowOff>142875</xdr:rowOff>
    </xdr:to>
    <xdr:sp macro="" textlink="">
      <xdr:nvSpPr>
        <xdr:cNvPr id="6" name="Colchete duplo 5">
          <a:extLst>
            <a:ext uri="{FF2B5EF4-FFF2-40B4-BE49-F238E27FC236}">
              <a16:creationId xmlns:a16="http://schemas.microsoft.com/office/drawing/2014/main" id="{00000000-0008-0000-0800-000006000000}"/>
            </a:ext>
          </a:extLst>
        </xdr:cNvPr>
        <xdr:cNvSpPr/>
      </xdr:nvSpPr>
      <xdr:spPr>
        <a:xfrm>
          <a:off x="1647824" y="10039350"/>
          <a:ext cx="847725" cy="45148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pt-BR" sz="1100"/>
        </a:p>
      </xdr:txBody>
    </xdr:sp>
    <xdr:clientData/>
  </xdr:twoCellAnchor>
  <mc:AlternateContent xmlns:mc="http://schemas.openxmlformats.org/markup-compatibility/2006">
    <mc:Choice xmlns:a14="http://schemas.microsoft.com/office/drawing/2010/main" Requires="a14">
      <xdr:twoCellAnchor>
        <xdr:from>
          <xdr:col>1</xdr:col>
          <xdr:colOff>975360</xdr:colOff>
          <xdr:row>32</xdr:row>
          <xdr:rowOff>0</xdr:rowOff>
        </xdr:from>
        <xdr:to>
          <xdr:col>2</xdr:col>
          <xdr:colOff>419100</xdr:colOff>
          <xdr:row>36</xdr:row>
          <xdr:rowOff>7620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8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oneCellAnchor>
    <xdr:from>
      <xdr:col>0</xdr:col>
      <xdr:colOff>0</xdr:colOff>
      <xdr:row>0</xdr:row>
      <xdr:rowOff>0</xdr:rowOff>
    </xdr:from>
    <xdr:ext cx="1333500" cy="781050"/>
    <xdr:pic>
      <xdr:nvPicPr>
        <xdr:cNvPr id="2" name="Imagem 1">
          <a:extLst>
            <a:ext uri="{FF2B5EF4-FFF2-40B4-BE49-F238E27FC236}">
              <a16:creationId xmlns:a16="http://schemas.microsoft.com/office/drawing/2014/main" id="{00000000-0008-0000-0C00-000002000000}"/>
            </a:ext>
          </a:extLst>
        </xdr:cNvPr>
        <xdr:cNvPicPr>
          <a:picLocks noSelect="1" noChangeAspect="1" noMove="1"/>
        </xdr:cNvPicPr>
      </xdr:nvPicPr>
      <xdr:blipFill>
        <a:blip xmlns:r="http://schemas.openxmlformats.org/officeDocument/2006/relationships" r:embed="rId1"/>
        <a:stretch>
          <a:fillRect/>
        </a:stretch>
      </xdr:blipFill>
      <xdr:spPr>
        <a:xfrm>
          <a:off x="0" y="0"/>
          <a:ext cx="2336800" cy="216154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CORC\Usuarios\Marcus\SAA%20NovoHorizonte%20REV%20O1%20-%20280611.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JO&#195;O%20ALFREDO/OBRAS_2026/Reforma%20da%20Escola%20Miguel%20Azevedo%20no%20S&#237;tio%20Melancia/Or&#231;amento/Or&#231;amento/SINAPI%202025-05%20MAIO-2025/Referencia_05-2025_2.5.xlsm" TargetMode="External"/><Relationship Id="rId2" Type="http://schemas.openxmlformats.org/officeDocument/2006/relationships/externalLinkPath" Target="file:///C:\DEPARTAMENTO%20DE%20ENGENHARIA\JO&#195;O%20ALFREDO\OBRAS_2025\Reforma%20e%20amplia&#231;&#227;o%20da%20Nova%20Sede%20da%20Escola%20Miguel%20Arraes\Or&#231;amento\SINAPI%202025-05%20MAIO-2025\Referencia_05-2025_2.5.xlsm" TargetMode="External"/><Relationship Id="rId1" Type="http://schemas.openxmlformats.org/officeDocument/2006/relationships/externalLinkPath" Target="/DEPARTAMENTO%20DE%20ENGENHARIA/JO&#195;O%20ALFREDO/OBRAS_2026/Reforma%20da%20Escola%20Miguel%20Azevedo%20no%20S&#237;tio%20Melancia/Or&#231;amento/Or&#231;amento/SINAPI%202025-05%20MAIO-2025/Referencia_05-2025_2.5.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CORC\OrcamentoLicitacao\2011\PAC%202%20-GRUPO%203\SAA%20INHAMBUPE\SIAA%20INHAMBUPE%20-FINAL%2020061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Users\FERNANDO\Downloads\Sec.%20Direitos%20Humanos\Ger&#234;ncia%20de%20Projetos\UFRPE\44.003%20-%20Pr&#233;dio%20de%206%20pavimentos\CD%20-%20VERS&#195;O%20FINAL25-09-07\PR&#201;DIO%20DE%206%20PAVIMENTOS\OR&#199;AMENTOS\orca-elet-refinaria%20por%20bloco.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Users/FERNANDO/Downloads/Sec.%20Direitos%20Humanos/Ger&#234;ncia%20de%20Projetos/UFRPE/44.003%20-%20Pr&#233;dio%20de%206%20pavimentos/CD%20-%20VERS&#195;O%20FINAL25-09-07/PR&#201;DIO%20DE%206%20PAVIMENTOS/OR&#199;AMENTOS/orca-elet-refinaria%20por%20bloco.xls" TargetMode="External"/><Relationship Id="rId1" Type="http://schemas.openxmlformats.org/officeDocument/2006/relationships/externalLinkPath" Target="/Users/FERNANDO/Downloads/Sec.%20Direitos%20Humanos/Ger&#234;ncia%20de%20Projetos/UFRPE/44.003%20-%20Pr&#233;dio%20de%206%20pavimentos/CD%20-%20VERS&#195;O%20FINAL25-09-07/PR&#201;DIO%20DE%206%20PAVIMENTOS/OR&#199;AMENTOS/orca-elet-refinaria%20por%20bloc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 val="Caracteristicas 1"/>
      <sheetName val="06.05"/>
      <sheetName val="Serviços"/>
      <sheetName val="SERVIÇOS "/>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 val="Programações"/>
      <sheetName val="TOTAL"/>
    </sheetNames>
    <sheetDataSet>
      <sheetData sheetId="0"/>
      <sheetData sheetId="1"/>
      <sheetData sheetId="2"/>
      <sheetData sheetId="3"/>
      <sheetData sheetId="4"/>
      <sheetData sheetId="5"/>
      <sheetData sheetId="6">
        <row r="13">
          <cell r="K13">
            <v>1.3</v>
          </cell>
        </row>
      </sheetData>
      <sheetData sheetId="7" refreshError="1"/>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 val="Poço"/>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nalitico"/>
      <sheetName val="NOVO"/>
      <sheetName val="Banco"/>
      <sheetName val="Composições"/>
      <sheetName val="Cotações"/>
      <sheetName val="Relatórios"/>
      <sheetName val="Busca"/>
    </sheetNames>
    <sheetDataSet>
      <sheetData sheetId="0"/>
      <sheetData sheetId="1"/>
      <sheetData sheetId="2"/>
      <sheetData sheetId="3">
        <row r="1">
          <cell r="X1" t="e">
            <v>#NAME?</v>
          </cell>
        </row>
        <row r="2">
          <cell r="X2" t="e">
            <v>#NAME?</v>
          </cell>
        </row>
      </sheetData>
      <sheetData sheetId="4">
        <row r="20">
          <cell r="B20" t="str">
            <v>ÍNDICE</v>
          </cell>
        </row>
        <row r="25">
          <cell r="B25" t="str">
            <v>EMPRESAS</v>
          </cell>
        </row>
      </sheetData>
      <sheetData sheetId="5">
        <row r="1">
          <cell r="A1" t="str">
            <v>DADOS DOS RELATÓRIOS IMPORTADOS</v>
          </cell>
        </row>
        <row r="5">
          <cell r="A5" t="str">
            <v>TIPO</v>
          </cell>
        </row>
        <row r="6">
          <cell r="A6" t="str">
            <v>SINAPI</v>
          </cell>
        </row>
      </sheetData>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 val="INSUMOS"/>
      <sheetName val="caracteristicas 1"/>
    </sheetNames>
    <sheetDataSet>
      <sheetData sheetId="0">
        <row r="2">
          <cell r="D2">
            <v>1.06</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 val="Mat"/>
      <sheetName val="Serv"/>
    </sheetNames>
    <sheetDataSet>
      <sheetData sheetId="0"/>
      <sheetData sheetId="1"/>
      <sheetData sheetId="2">
        <row r="10">
          <cell r="G10">
            <v>1</v>
          </cell>
        </row>
      </sheetData>
      <sheetData sheetId="3"/>
      <sheetData sheetId="4"/>
      <sheetData sheetId="5"/>
      <sheetData sheetId="6"/>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 val="Plan1"/>
      <sheetName val="Toposolo+Schahin"/>
      <sheetName val="Toposolo"/>
      <sheetName val="Toposolo-Resumo"/>
    </sheetNames>
    <sheetDataSet>
      <sheetData sheetId="0" refreshError="1">
        <row r="5">
          <cell r="H5">
            <v>1.2694000000000001</v>
          </cell>
        </row>
        <row r="7">
          <cell r="E7">
            <v>1</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 val="BM 01"/>
      <sheetName val="MEMORIA BM 01"/>
      <sheetName val="GERAL - COM DESONERAÇÃO"/>
      <sheetName val="GERAL - SEM DESONERAÇÃO"/>
      <sheetName val="ORCAMENTO COM DES"/>
      <sheetName val="MEM CÁLC COM DES"/>
      <sheetName val="_RESUMO COMPARATIVO_"/>
      <sheetName val="CRONOGRAMA "/>
      <sheetName val="BDI_PAV_26,01_NOVA_CPRB"/>
      <sheetName val="BDI_PAV_20,00_NOVA_CPRB"/>
      <sheetName val="BM 1"/>
      <sheetName val="MEMÓRIA DO BM1"/>
      <sheetName val="MEMÓRIA DO BM2"/>
      <sheetName val="BM 2"/>
      <sheetName val="MEMÓRIA DO BM3"/>
      <sheetName val="BM 3"/>
      <sheetName val="CRONOGRAMA"/>
      <sheetName val="Planilha1"/>
      <sheetName val="Plan1"/>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 sheetId="8">
        <row r="1">
          <cell r="B1">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
          <cell r="B1">
            <v>0</v>
          </cell>
        </row>
      </sheetData>
      <sheetData sheetId="24"/>
      <sheetData sheetId="25"/>
      <sheetData sheetId="2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LANILHA FONTE"/>
      <sheetName val="teat-mus"/>
      <sheetName val="arte"/>
      <sheetName val="Lanchonete"/>
      <sheetName val="Loja 1"/>
      <sheetName val="Loja 2"/>
      <sheetName val="terraço de ativ."/>
      <sheetName val="se-ilum ext"/>
      <sheetName val="BM 01"/>
      <sheetName val="MEMORIA BM 01"/>
      <sheetName val="GERAL - COM DESONERAÇÃO"/>
      <sheetName val="GERAL - SEM DESONERAÇÃO"/>
      <sheetName val="ORCAMENTO COM DES"/>
      <sheetName val="MEM CÁLC COM DES"/>
      <sheetName val="_RESUMO COMPARATIVO_"/>
      <sheetName val="CRONOGRAMA "/>
      <sheetName val="BDI_PAV_26,01_NOVA_CPRB"/>
      <sheetName val="BDI_PAV_20,00_NOVA_CPRB"/>
      <sheetName val="BM 1"/>
      <sheetName val="MEMÓRIA DO BM1"/>
      <sheetName val="MEMÓRIA DO BM2"/>
      <sheetName val="BM 2"/>
      <sheetName val="MEMÓRIA DO BM3"/>
      <sheetName val="BM 3"/>
      <sheetName val="CRONOGRAMA"/>
      <sheetName val="Planilha1"/>
      <sheetName val="Plan1"/>
    </sheetNames>
    <sheetDataSet>
      <sheetData sheetId="0" refreshError="1">
        <row r="1">
          <cell r="B1" t="str">
            <v>18.01</v>
          </cell>
        </row>
        <row r="2">
          <cell r="B2" t="str">
            <v>18.01.005</v>
          </cell>
          <cell r="C2" t="str">
            <v>Fio de cobre nu, tempera meio-duro, classe 1A S.M. - 10 mm², inclusive assentamento.</v>
          </cell>
          <cell r="D2" t="str">
            <v>m</v>
          </cell>
          <cell r="F2">
            <v>1.84</v>
          </cell>
          <cell r="G2">
            <v>0</v>
          </cell>
        </row>
        <row r="3">
          <cell r="B3" t="str">
            <v>18.01.010</v>
          </cell>
          <cell r="C3" t="str">
            <v>Fio de cobre, tempera meio-duro, classe 1, com cobertura de PVC, tipo WPP, S.M. - 4 mm², inclusive assentamento.</v>
          </cell>
          <cell r="D3" t="str">
            <v>m</v>
          </cell>
          <cell r="F3">
            <v>0.97</v>
          </cell>
          <cell r="G3">
            <v>0</v>
          </cell>
        </row>
        <row r="4">
          <cell r="B4" t="str">
            <v>18.01.015</v>
          </cell>
          <cell r="C4" t="str">
            <v>Desativação da rede elétrica existente.</v>
          </cell>
          <cell r="D4" t="str">
            <v>vb</v>
          </cell>
          <cell r="F4">
            <v>283.14</v>
          </cell>
        </row>
        <row r="5">
          <cell r="B5" t="str">
            <v>18.01.016</v>
          </cell>
          <cell r="C5" t="str">
            <v>Revisão do circuito elétrico que alimenta as luminárias para lâmpadas vapor mercúrio (aproveitamento de 90 % da fiação existente).</v>
          </cell>
          <cell r="D5" t="str">
            <v>vb</v>
          </cell>
          <cell r="F5">
            <v>613.08000000000004</v>
          </cell>
        </row>
        <row r="6">
          <cell r="B6" t="str">
            <v>18.01.020</v>
          </cell>
          <cell r="C6" t="str">
            <v>Fio de cobre, tempera meio-duro, classe 1, com cobertura de PVC, tipo WPP, S.M. - 6 mm², inclusive assentamento.</v>
          </cell>
          <cell r="D6" t="str">
            <v>m</v>
          </cell>
          <cell r="F6">
            <v>1.1599999999999999</v>
          </cell>
          <cell r="G6">
            <v>0</v>
          </cell>
        </row>
        <row r="7">
          <cell r="B7" t="str">
            <v>18.01.025</v>
          </cell>
          <cell r="C7" t="str">
            <v>Fio de cobre, tempera meio-duro, classe 1, com cobertura de PVC, tipo WPP, S.M. - 10 mm², inclusive assentamento.</v>
          </cell>
          <cell r="D7" t="str">
            <v>m</v>
          </cell>
          <cell r="F7">
            <v>1.62</v>
          </cell>
          <cell r="G7">
            <v>0</v>
          </cell>
        </row>
        <row r="8">
          <cell r="B8" t="str">
            <v>18.01.030</v>
          </cell>
          <cell r="C8" t="str">
            <v>Cabo de cobre, tempera meio-duro, encordoamento classe 2, com cobertura de PVC, tipo WPP, S.M. - 10 mm², inclusive assentamento.</v>
          </cell>
          <cell r="D8" t="str">
            <v>m</v>
          </cell>
          <cell r="F8">
            <v>1.64</v>
          </cell>
          <cell r="G8">
            <v>0</v>
          </cell>
        </row>
        <row r="9">
          <cell r="B9" t="str">
            <v>18.01.040</v>
          </cell>
          <cell r="C9" t="str">
            <v>Cabo de cobre, tempera meio-duro, encordoamento classe 2, com cobertura de PVC, tipo WPP, S.M. - 16 mm², inclusive assentamento.</v>
          </cell>
          <cell r="D9" t="str">
            <v>m</v>
          </cell>
          <cell r="F9">
            <v>2.44</v>
          </cell>
          <cell r="G9">
            <v>0</v>
          </cell>
        </row>
        <row r="10">
          <cell r="B10" t="str">
            <v>18.01.050</v>
          </cell>
          <cell r="C10" t="str">
            <v>Cabo de cobre, tempera meio-duro, encordoamento classe 2, com cobertura de PVC, tipo WPP, S.M. - 25 mm², inclusive assentamento.</v>
          </cell>
          <cell r="D10" t="str">
            <v>m</v>
          </cell>
          <cell r="F10">
            <v>3.24</v>
          </cell>
          <cell r="G10">
            <v>0</v>
          </cell>
        </row>
        <row r="11">
          <cell r="B11" t="str">
            <v>18.01.060</v>
          </cell>
          <cell r="C11" t="str">
            <v xml:space="preserve">Fornecimento e instalação de cabo de cobre nutrancado e asete fios, de tempera mole, bitola de 16 mm2. </v>
          </cell>
          <cell r="D11" t="str">
            <v>m</v>
          </cell>
          <cell r="F11">
            <v>3.4</v>
          </cell>
          <cell r="G11">
            <v>0</v>
          </cell>
        </row>
        <row r="13">
          <cell r="B13" t="str">
            <v>18.02</v>
          </cell>
        </row>
        <row r="14">
          <cell r="B14" t="str">
            <v>18.02.005</v>
          </cell>
          <cell r="C14" t="str">
            <v>Colocação de poste de ferro</v>
          </cell>
          <cell r="D14" t="str">
            <v>m</v>
          </cell>
          <cell r="F14">
            <v>6.51</v>
          </cell>
          <cell r="G14">
            <v>0</v>
          </cell>
        </row>
        <row r="15">
          <cell r="B15" t="str">
            <v>18.02.010</v>
          </cell>
          <cell r="C15" t="str">
            <v>Retirada de postes de concreto secção duplo T200 / 8 com engastamento direto no solo de 1,40 m (Poste 184-570, 18570 e mais dois sem identificação)</v>
          </cell>
          <cell r="D15" t="str">
            <v>un</v>
          </cell>
          <cell r="F15">
            <v>51.97</v>
          </cell>
          <cell r="G15">
            <v>0</v>
          </cell>
        </row>
        <row r="16">
          <cell r="B16" t="str">
            <v>18.02.020</v>
          </cell>
          <cell r="C16" t="str">
            <v>Poste de concreto secção duplo T, 100/8, com engastamento direto no solo de 1,40 m, inclusive colocação.</v>
          </cell>
          <cell r="D16" t="str">
            <v>un</v>
          </cell>
          <cell r="F16">
            <v>141.27000000000001</v>
          </cell>
          <cell r="G16">
            <v>0</v>
          </cell>
        </row>
        <row r="17">
          <cell r="B17" t="str">
            <v>18.02.025</v>
          </cell>
          <cell r="C17" t="str">
            <v>Fornecimento e instalação de poste ornamental com h=4,0 m, sendo 1,0 m de enterrado, com 03 luminárias, vidro transparente modelo MLD 304 / B, bem como pintura á óleo, duas demãos, cor preta, conforme projeto.</v>
          </cell>
          <cell r="D17" t="str">
            <v>un</v>
          </cell>
          <cell r="F17">
            <v>239.88</v>
          </cell>
          <cell r="G17">
            <v>0</v>
          </cell>
        </row>
        <row r="18">
          <cell r="B18" t="str">
            <v>18.02.026</v>
          </cell>
          <cell r="C18" t="str">
            <v>Deslocamento de poste.</v>
          </cell>
          <cell r="D18" t="str">
            <v>un</v>
          </cell>
          <cell r="F18">
            <v>67.33</v>
          </cell>
          <cell r="G18">
            <v>0</v>
          </cell>
        </row>
        <row r="19">
          <cell r="B19" t="str">
            <v>18.02.030</v>
          </cell>
          <cell r="C19" t="str">
            <v>Poste de concreto secção duplo T, 200/8, com engastamento direto no solo de 1,40 m, inclusive colocação.</v>
          </cell>
          <cell r="D19" t="str">
            <v>un</v>
          </cell>
          <cell r="F19">
            <v>160.6</v>
          </cell>
          <cell r="G19">
            <v>0</v>
          </cell>
        </row>
        <row r="20">
          <cell r="B20" t="str">
            <v>18.02.040</v>
          </cell>
          <cell r="C20" t="str">
            <v>Poste de concreto secção duplo T, 200/12, com engastamento direto no solo de 1,80 m, inclusive colocação.</v>
          </cell>
          <cell r="D20" t="str">
            <v>un</v>
          </cell>
          <cell r="F20">
            <v>264.32</v>
          </cell>
          <cell r="G20">
            <v>0</v>
          </cell>
        </row>
        <row r="21">
          <cell r="B21" t="str">
            <v>18.02.045</v>
          </cell>
          <cell r="C21" t="str">
            <v>Poste de concreto secção duplo T, 300/8, com engastamento direto no solo de 1,40 m, inclusive colocação.</v>
          </cell>
          <cell r="D21" t="str">
            <v>un</v>
          </cell>
          <cell r="F21">
            <v>193.4</v>
          </cell>
          <cell r="G21">
            <v>0</v>
          </cell>
        </row>
        <row r="22">
          <cell r="B22" t="str">
            <v>18.02.050</v>
          </cell>
          <cell r="C22" t="str">
            <v>Poste de concreto secção duplo T, 300/12, com engastamento direto no solo de 1,80 m, inclusive colocação.</v>
          </cell>
          <cell r="D22" t="str">
            <v>un</v>
          </cell>
          <cell r="F22">
            <v>55.74</v>
          </cell>
          <cell r="G22">
            <v>0</v>
          </cell>
        </row>
        <row r="23">
          <cell r="B23" t="str">
            <v>18.02.051</v>
          </cell>
          <cell r="C23" t="str">
            <v xml:space="preserve">Super poste de concreto armado circular com altura de 20 m. </v>
          </cell>
          <cell r="D23" t="str">
            <v>un</v>
          </cell>
          <cell r="F23">
            <v>2209.3200000000002</v>
          </cell>
          <cell r="G23">
            <v>0</v>
          </cell>
        </row>
        <row r="24">
          <cell r="B24" t="str">
            <v>18.02.060</v>
          </cell>
          <cell r="C24" t="str">
            <v>Poste de concreto c/ seção circular c/ iluminação de 3 pétalas c/ altura de 8 m inclusive colocação, fixação e base de concreto p/ fixação</v>
          </cell>
          <cell r="D24" t="str">
            <v>un</v>
          </cell>
          <cell r="F24">
            <v>888.06</v>
          </cell>
        </row>
        <row r="25">
          <cell r="B25" t="str">
            <v>18.02.070</v>
          </cell>
          <cell r="C25" t="str">
            <v>Poste ornamental.</v>
          </cell>
          <cell r="D25" t="str">
            <v>un</v>
          </cell>
          <cell r="F25">
            <v>210.72</v>
          </cell>
        </row>
        <row r="26">
          <cell r="B26" t="str">
            <v>18.02.071</v>
          </cell>
          <cell r="C26" t="str">
            <v>Poste em concreto vibrado seção circular 9 m - 200 kg</v>
          </cell>
          <cell r="D26" t="str">
            <v>un</v>
          </cell>
          <cell r="F26">
            <v>216</v>
          </cell>
        </row>
        <row r="27">
          <cell r="B27" t="str">
            <v>18.02.080</v>
          </cell>
          <cell r="C27" t="str">
            <v>Fornecimento e instalação de rele fotoelétrico, 1000 w - 220 v.</v>
          </cell>
          <cell r="D27" t="str">
            <v>un</v>
          </cell>
          <cell r="F27">
            <v>18</v>
          </cell>
        </row>
        <row r="29">
          <cell r="B29" t="str">
            <v>18.03</v>
          </cell>
        </row>
        <row r="30">
          <cell r="B30" t="str">
            <v>18.03.010</v>
          </cell>
          <cell r="C30" t="str">
            <v>Estrutura secundária B1 completa, inclusive fixação.</v>
          </cell>
          <cell r="D30" t="str">
            <v>un</v>
          </cell>
          <cell r="F30">
            <v>29.1</v>
          </cell>
          <cell r="G30">
            <v>0</v>
          </cell>
        </row>
        <row r="31">
          <cell r="B31" t="str">
            <v>18.03.015</v>
          </cell>
          <cell r="C31" t="str">
            <v>Estrutura secundária B2 completa, inclusive fixação.</v>
          </cell>
          <cell r="D31" t="str">
            <v>un</v>
          </cell>
          <cell r="F31">
            <v>35.21</v>
          </cell>
          <cell r="G31">
            <v>0</v>
          </cell>
        </row>
        <row r="32">
          <cell r="B32" t="str">
            <v>18.03.020</v>
          </cell>
          <cell r="C32" t="str">
            <v>Estrutura secundária B3 completa, inclusive fixação.</v>
          </cell>
          <cell r="D32" t="str">
            <v>un</v>
          </cell>
          <cell r="F32">
            <v>59.23</v>
          </cell>
          <cell r="G32">
            <v>0</v>
          </cell>
        </row>
        <row r="33">
          <cell r="B33" t="str">
            <v>18.03.030</v>
          </cell>
          <cell r="C33" t="str">
            <v>Estrutura secundária B4 completa, inclusive fixação.</v>
          </cell>
          <cell r="D33" t="str">
            <v>un</v>
          </cell>
          <cell r="F33">
            <v>65.989999999999995</v>
          </cell>
          <cell r="G33">
            <v>0</v>
          </cell>
        </row>
        <row r="34">
          <cell r="B34" t="str">
            <v>18.03.031</v>
          </cell>
          <cell r="C34" t="str">
            <v>Cabo de iluminação 1/0 AWG - NU</v>
          </cell>
          <cell r="D34" t="str">
            <v>m</v>
          </cell>
          <cell r="F34">
            <v>19.54</v>
          </cell>
          <cell r="G34">
            <v>0</v>
          </cell>
        </row>
        <row r="35">
          <cell r="B35" t="str">
            <v>18.03.032</v>
          </cell>
          <cell r="C35" t="str">
            <v>Isoladores tipo castanha</v>
          </cell>
          <cell r="D35" t="str">
            <v>un</v>
          </cell>
          <cell r="F35">
            <v>17.399999999999999</v>
          </cell>
          <cell r="G35">
            <v>0</v>
          </cell>
        </row>
        <row r="36">
          <cell r="B36" t="str">
            <v>18.03.033</v>
          </cell>
          <cell r="C36" t="str">
            <v>Foto célula tipo NA.</v>
          </cell>
          <cell r="D36" t="str">
            <v>un</v>
          </cell>
          <cell r="F36">
            <v>12.77</v>
          </cell>
          <cell r="G36">
            <v>0</v>
          </cell>
        </row>
        <row r="38">
          <cell r="B38" t="str">
            <v>18.04</v>
          </cell>
        </row>
        <row r="39">
          <cell r="B39" t="str">
            <v>18.04.010</v>
          </cell>
          <cell r="C39" t="str">
            <v>Eletroduto de ferro galvanizado de 3/4 pol., inclusive assentamento.</v>
          </cell>
          <cell r="D39" t="str">
            <v>m</v>
          </cell>
          <cell r="F39">
            <v>4.9000000000000004</v>
          </cell>
          <cell r="G39">
            <v>0</v>
          </cell>
        </row>
        <row r="40">
          <cell r="B40" t="str">
            <v>18.04.020</v>
          </cell>
          <cell r="C40" t="str">
            <v>Eletroduto de ferro galvanizado de 1 pol., inclusive assentamento.</v>
          </cell>
          <cell r="D40" t="str">
            <v>m</v>
          </cell>
          <cell r="F40">
            <v>7.43</v>
          </cell>
          <cell r="G40">
            <v>0</v>
          </cell>
        </row>
        <row r="41">
          <cell r="B41" t="str">
            <v>18.04.030</v>
          </cell>
          <cell r="C41" t="str">
            <v>Eletroduto de ferro galvanizado de 1 1/2 pol., inclusive assentamento.</v>
          </cell>
          <cell r="D41" t="str">
            <v>m</v>
          </cell>
          <cell r="F41">
            <v>11.76</v>
          </cell>
          <cell r="G41">
            <v>0</v>
          </cell>
        </row>
        <row r="42">
          <cell r="B42" t="str">
            <v>18.04.040</v>
          </cell>
          <cell r="C42" t="str">
            <v>Eletroduto de ferro galvanizado de 2 pol., inclusive assentamento.</v>
          </cell>
          <cell r="D42" t="str">
            <v>m</v>
          </cell>
          <cell r="F42">
            <v>15.46</v>
          </cell>
          <cell r="G42">
            <v>0</v>
          </cell>
        </row>
        <row r="43">
          <cell r="B43" t="str">
            <v>18.04.050</v>
          </cell>
          <cell r="C43" t="str">
            <v>Eletroduto de ferro galvanizado de 2 1/2 pol., inclusive assentamento.</v>
          </cell>
          <cell r="D43" t="str">
            <v>m</v>
          </cell>
          <cell r="F43">
            <v>23.01</v>
          </cell>
          <cell r="G43">
            <v>0</v>
          </cell>
        </row>
        <row r="44">
          <cell r="B44" t="str">
            <v>18.04.060</v>
          </cell>
          <cell r="C44" t="str">
            <v>Eletroduto de ferro galvanizado de 4 pol., inclusive assentamento.</v>
          </cell>
          <cell r="D44" t="str">
            <v>m</v>
          </cell>
          <cell r="F44">
            <v>37.299999999999997</v>
          </cell>
          <cell r="G44">
            <v>0</v>
          </cell>
        </row>
        <row r="45">
          <cell r="B45" t="str">
            <v>18.04.061</v>
          </cell>
          <cell r="C45" t="str">
            <v>Eletroduto de PVC rígido de 11/2" com luva de rosca interna, inclusive assentamento</v>
          </cell>
          <cell r="D45" t="str">
            <v>un</v>
          </cell>
          <cell r="F45">
            <v>6.33</v>
          </cell>
        </row>
        <row r="47">
          <cell r="B47" t="str">
            <v>18.05</v>
          </cell>
        </row>
        <row r="48">
          <cell r="B48" t="str">
            <v>18.05.010</v>
          </cell>
          <cell r="C48" t="str">
            <v>Curva de ferro galvanizado de 3/4 pol., inclusive assentamento.</v>
          </cell>
          <cell r="D48" t="str">
            <v>un</v>
          </cell>
          <cell r="F48">
            <v>3.1</v>
          </cell>
          <cell r="G48">
            <v>0</v>
          </cell>
        </row>
        <row r="49">
          <cell r="B49" t="str">
            <v>18.05.020</v>
          </cell>
          <cell r="C49" t="str">
            <v>Curva de ferro galvanizado de 1 pol., inclusive assentamento.</v>
          </cell>
          <cell r="D49" t="str">
            <v>un</v>
          </cell>
          <cell r="F49">
            <v>4.53</v>
          </cell>
          <cell r="G49">
            <v>0</v>
          </cell>
        </row>
        <row r="50">
          <cell r="B50" t="str">
            <v>18.05.030</v>
          </cell>
          <cell r="C50" t="str">
            <v>Curva de ferro galvanizado de 1 1/2 pol., inclusive assentamento.</v>
          </cell>
          <cell r="D50" t="str">
            <v>un</v>
          </cell>
          <cell r="F50">
            <v>10.41</v>
          </cell>
          <cell r="G50">
            <v>0</v>
          </cell>
        </row>
        <row r="51">
          <cell r="B51" t="str">
            <v>18.05.040</v>
          </cell>
          <cell r="C51" t="str">
            <v>Curva de ferro galvanizado de 2 pol., inclusive assentamento.</v>
          </cell>
          <cell r="D51" t="str">
            <v>un</v>
          </cell>
          <cell r="F51">
            <v>16.78</v>
          </cell>
          <cell r="G51">
            <v>0</v>
          </cell>
        </row>
        <row r="52">
          <cell r="B52" t="str">
            <v>18.05.050</v>
          </cell>
          <cell r="C52" t="str">
            <v>Curva de ferro galvanizado de 2 1/2 pol., inclusive assentamento.</v>
          </cell>
          <cell r="D52" t="str">
            <v>un</v>
          </cell>
          <cell r="F52">
            <v>36.65</v>
          </cell>
          <cell r="G52">
            <v>0</v>
          </cell>
        </row>
        <row r="53">
          <cell r="B53" t="str">
            <v>18.05.060</v>
          </cell>
          <cell r="C53" t="str">
            <v>Curva de ferro galvanizado de 4 pol., inclusive assentamento.</v>
          </cell>
          <cell r="D53" t="str">
            <v>un</v>
          </cell>
          <cell r="F53">
            <v>76.64</v>
          </cell>
          <cell r="G53">
            <v>0</v>
          </cell>
        </row>
        <row r="54">
          <cell r="B54" t="str">
            <v>18.05.065</v>
          </cell>
          <cell r="C54" t="str">
            <v>Fornecimento e assentamento de haste de aterramento 5/8" x 2,40 m coppereweld</v>
          </cell>
          <cell r="D54" t="str">
            <v>un</v>
          </cell>
          <cell r="F54">
            <v>22.22</v>
          </cell>
        </row>
        <row r="56">
          <cell r="B56" t="str">
            <v>18.06</v>
          </cell>
        </row>
        <row r="57">
          <cell r="B57" t="str">
            <v>18.06.010</v>
          </cell>
          <cell r="C57" t="str">
            <v>Luva de ferro galvanizado de 3/4 pol., inclusive assentamento.</v>
          </cell>
          <cell r="D57" t="str">
            <v>un</v>
          </cell>
          <cell r="F57">
            <v>1.1299999999999999</v>
          </cell>
          <cell r="G57">
            <v>0</v>
          </cell>
        </row>
        <row r="58">
          <cell r="B58" t="str">
            <v>18.06.020</v>
          </cell>
          <cell r="C58" t="str">
            <v>Luva de ferro galvanizado de 1 pol., inclusive assentamento.</v>
          </cell>
          <cell r="D58" t="str">
            <v>un</v>
          </cell>
          <cell r="F58">
            <v>1.68</v>
          </cell>
          <cell r="G58">
            <v>0</v>
          </cell>
        </row>
        <row r="59">
          <cell r="B59" t="str">
            <v>18.06.030</v>
          </cell>
          <cell r="C59" t="str">
            <v>Luva de ferro galvanizado de 1 1/2 pol., inclusive assentamento.</v>
          </cell>
          <cell r="D59" t="str">
            <v>un</v>
          </cell>
          <cell r="F59">
            <v>2.91</v>
          </cell>
          <cell r="G59">
            <v>0</v>
          </cell>
        </row>
        <row r="60">
          <cell r="B60" t="str">
            <v>18.06.040</v>
          </cell>
          <cell r="C60" t="str">
            <v>Luva de ferro galvanizado de 2 pol., inclusive assentamento.</v>
          </cell>
          <cell r="D60" t="str">
            <v>un</v>
          </cell>
          <cell r="F60">
            <v>4.05</v>
          </cell>
          <cell r="G60">
            <v>0</v>
          </cell>
        </row>
        <row r="61">
          <cell r="B61" t="str">
            <v>18.06.050</v>
          </cell>
          <cell r="C61" t="str">
            <v>Luva de ferro galvanizado de 2 1/2 pol., inclusive assentamento.</v>
          </cell>
          <cell r="D61" t="str">
            <v>un</v>
          </cell>
          <cell r="F61">
            <v>7.16</v>
          </cell>
          <cell r="G61">
            <v>0</v>
          </cell>
        </row>
        <row r="62">
          <cell r="B62" t="str">
            <v>18.06.060</v>
          </cell>
          <cell r="C62" t="str">
            <v>Luva de ferro galvanizado de 4 pol., inclusive assentamento.</v>
          </cell>
          <cell r="D62" t="str">
            <v>un</v>
          </cell>
          <cell r="F62">
            <v>13.42</v>
          </cell>
          <cell r="G62">
            <v>0</v>
          </cell>
        </row>
        <row r="63">
          <cell r="B63" t="str">
            <v>18.06.061</v>
          </cell>
          <cell r="C63" t="str">
            <v>Luva de PVC rígido diâmetro de 2".</v>
          </cell>
          <cell r="D63" t="str">
            <v>un</v>
          </cell>
          <cell r="F63">
            <v>1.93</v>
          </cell>
          <cell r="G63">
            <v>0</v>
          </cell>
        </row>
        <row r="64">
          <cell r="B64" t="str">
            <v>18.06.062</v>
          </cell>
          <cell r="C64" t="str">
            <v>Luva de emenda para cabo 10 mm</v>
          </cell>
          <cell r="D64" t="str">
            <v>un</v>
          </cell>
          <cell r="F64">
            <v>0.35</v>
          </cell>
        </row>
        <row r="66">
          <cell r="B66" t="str">
            <v>18.07</v>
          </cell>
        </row>
        <row r="67">
          <cell r="B67" t="str">
            <v>18.07.010</v>
          </cell>
          <cell r="C67" t="str">
            <v>Jogo de bucha e arruela de alumínio de 1/2 pol., inclusive fixação.</v>
          </cell>
          <cell r="D67" t="str">
            <v>cj</v>
          </cell>
          <cell r="F67">
            <v>0.27</v>
          </cell>
          <cell r="G67">
            <v>0</v>
          </cell>
        </row>
        <row r="68">
          <cell r="B68" t="str">
            <v>18.07.020</v>
          </cell>
          <cell r="C68" t="str">
            <v>Jogo de bucha e arruela de alumínio de 3/4 pol., inclusive fixação.</v>
          </cell>
          <cell r="D68" t="str">
            <v>cj</v>
          </cell>
          <cell r="F68">
            <v>0.28999999999999998</v>
          </cell>
          <cell r="G68">
            <v>0</v>
          </cell>
        </row>
        <row r="69">
          <cell r="B69" t="str">
            <v>18.07.030</v>
          </cell>
          <cell r="C69" t="str">
            <v>Jogo de bucha e arruela de alumínio de 1 pol., inclusive fixação.</v>
          </cell>
          <cell r="D69" t="str">
            <v>cj</v>
          </cell>
          <cell r="F69">
            <v>0.45</v>
          </cell>
          <cell r="G69">
            <v>0</v>
          </cell>
        </row>
        <row r="70">
          <cell r="B70" t="str">
            <v>18.07.040</v>
          </cell>
          <cell r="C70" t="str">
            <v>Jogo de bucha e arruela de alumínio de 1 1/2 pol., inclusive fixação.</v>
          </cell>
          <cell r="D70" t="str">
            <v>cj</v>
          </cell>
          <cell r="F70">
            <v>0.85</v>
          </cell>
          <cell r="G70">
            <v>0</v>
          </cell>
        </row>
        <row r="71">
          <cell r="B71" t="str">
            <v>18.07.050</v>
          </cell>
          <cell r="C71" t="str">
            <v>Jogo de bucha e arruela de alumínio de 2 pol., inclusive fixação.</v>
          </cell>
          <cell r="D71" t="str">
            <v>cj</v>
          </cell>
          <cell r="F71">
            <v>1.64</v>
          </cell>
          <cell r="G71">
            <v>0</v>
          </cell>
        </row>
        <row r="72">
          <cell r="B72" t="str">
            <v>18.07.060</v>
          </cell>
          <cell r="C72" t="str">
            <v>Jogo de bucha e arruela de alumínio de 2 1/2 pol., inclusive fixação.</v>
          </cell>
          <cell r="D72" t="str">
            <v>cj</v>
          </cell>
          <cell r="F72">
            <v>2.39</v>
          </cell>
          <cell r="G72">
            <v>0</v>
          </cell>
        </row>
        <row r="73">
          <cell r="B73" t="str">
            <v>18.07.070</v>
          </cell>
          <cell r="C73" t="str">
            <v>Jogo de bucha e arruela de alumínio de 3 pol., inclusive fixação.</v>
          </cell>
          <cell r="D73" t="str">
            <v>cj</v>
          </cell>
          <cell r="F73">
            <v>3.79</v>
          </cell>
          <cell r="G73">
            <v>0</v>
          </cell>
        </row>
        <row r="74">
          <cell r="B74" t="str">
            <v>18.07.072</v>
          </cell>
          <cell r="C74" t="str">
            <v>Ganchos de 5/16".</v>
          </cell>
          <cell r="D74" t="str">
            <v>un</v>
          </cell>
          <cell r="F74">
            <v>0.8</v>
          </cell>
          <cell r="G74">
            <v>0</v>
          </cell>
        </row>
        <row r="75">
          <cell r="B75" t="str">
            <v>18.07.080</v>
          </cell>
          <cell r="C75" t="str">
            <v>Jogo de bucha e arruela de alumínio de 4 pol., inclusive fixação.</v>
          </cell>
          <cell r="D75" t="str">
            <v>cj</v>
          </cell>
          <cell r="F75">
            <v>5.31</v>
          </cell>
          <cell r="G75">
            <v>0</v>
          </cell>
        </row>
        <row r="77">
          <cell r="B77" t="str">
            <v>18.08</v>
          </cell>
        </row>
        <row r="78">
          <cell r="B78" t="str">
            <v>18.08.010</v>
          </cell>
          <cell r="C78" t="str">
            <v>Caixa para medição monofásica uso interno, inclusive colocação (padrão CELPE).</v>
          </cell>
          <cell r="D78" t="str">
            <v>un</v>
          </cell>
          <cell r="F78">
            <v>38.5</v>
          </cell>
          <cell r="G78">
            <v>0</v>
          </cell>
        </row>
        <row r="79">
          <cell r="B79" t="str">
            <v>18.08.020</v>
          </cell>
          <cell r="C79" t="str">
            <v>Caixa para medição monofásica uso externo, inclusive colocação (padrão CELPE).</v>
          </cell>
          <cell r="D79" t="str">
            <v>un</v>
          </cell>
          <cell r="F79">
            <v>48.6</v>
          </cell>
          <cell r="G79">
            <v>0</v>
          </cell>
        </row>
        <row r="81">
          <cell r="B81" t="str">
            <v>18.09</v>
          </cell>
        </row>
        <row r="82">
          <cell r="B82" t="str">
            <v>18.09.010</v>
          </cell>
          <cell r="C82" t="str">
            <v>Caixa para medição trifásica uso interno, modelo D, inclusive colocação (padrão CELPE).</v>
          </cell>
          <cell r="D82" t="str">
            <v>un</v>
          </cell>
          <cell r="F82">
            <v>82.93</v>
          </cell>
          <cell r="G82">
            <v>0</v>
          </cell>
        </row>
        <row r="83">
          <cell r="B83" t="str">
            <v>18.09.020</v>
          </cell>
          <cell r="C83" t="str">
            <v>Caixa para medição trifásica uso externo, modelo D, inclusive colocação (padrão CELPE).</v>
          </cell>
          <cell r="D83" t="str">
            <v>un</v>
          </cell>
          <cell r="F83">
            <v>104.26</v>
          </cell>
          <cell r="G83">
            <v>0</v>
          </cell>
        </row>
        <row r="85">
          <cell r="B85" t="str">
            <v>18.10</v>
          </cell>
        </row>
        <row r="86">
          <cell r="B86" t="str">
            <v>18.10.020</v>
          </cell>
          <cell r="C86" t="str">
            <v>Chave de faca de 2 polos, 30 A, 250 V, com base de ardósia, com 02 fusíveis tipo cartucho e parafusos, inclusive instalação em quadro de medição.</v>
          </cell>
          <cell r="D86" t="str">
            <v>un</v>
          </cell>
          <cell r="F86">
            <v>11.1</v>
          </cell>
          <cell r="G86">
            <v>0</v>
          </cell>
        </row>
        <row r="87">
          <cell r="B87" t="str">
            <v>18.10.030</v>
          </cell>
          <cell r="C87" t="str">
            <v>Chave de faca de 2 polos, 60 A, 250 V, com base de ardósia, com 02 fusíveis tipo cartucho e parafusos, inclusive instalação em quadro de medição.</v>
          </cell>
          <cell r="D87" t="str">
            <v>un</v>
          </cell>
          <cell r="F87">
            <v>16.3</v>
          </cell>
          <cell r="G87">
            <v>0</v>
          </cell>
        </row>
        <row r="88">
          <cell r="B88" t="str">
            <v>18.10.040</v>
          </cell>
          <cell r="C88" t="str">
            <v>Chave de faca de 3 polos, 60 A, 600 V, com base de ardósia, com 03 fusíveis tipo cartucho e parafusos, inclusive instalação em quadro de medição.</v>
          </cell>
          <cell r="D88" t="str">
            <v>un</v>
          </cell>
          <cell r="F88">
            <v>31.96</v>
          </cell>
          <cell r="G88">
            <v>0</v>
          </cell>
        </row>
        <row r="89">
          <cell r="B89" t="str">
            <v>18.10.050</v>
          </cell>
          <cell r="C89" t="str">
            <v>Chave de faca de 3 polos, 100 A, 600 V, com base de ardósia, com 03 fusíveis tipo cartucho e parafusos, inclusive instalação em quadro de medição.</v>
          </cell>
          <cell r="D89" t="str">
            <v>un</v>
          </cell>
          <cell r="F89">
            <v>57.62</v>
          </cell>
          <cell r="G89">
            <v>0</v>
          </cell>
        </row>
        <row r="90">
          <cell r="B90" t="str">
            <v>18.10.060</v>
          </cell>
          <cell r="C90" t="str">
            <v>Chave seccionadora com fusível, 125A, tipo 3NP4090 SIEMENS ou similar, tripolar com 03 fusíveis NH tamanho 00 e parafusos, inclusive instalação em quadro de medição.</v>
          </cell>
          <cell r="D90" t="str">
            <v>un</v>
          </cell>
          <cell r="F90">
            <v>85.08</v>
          </cell>
          <cell r="G90">
            <v>0</v>
          </cell>
        </row>
        <row r="91">
          <cell r="B91" t="str">
            <v>18.10.070</v>
          </cell>
          <cell r="C91" t="str">
            <v>Chave seccionadora com fusível, 250A, tipo 3NP2200 SIEMENS ou similar, tripolar com 03 fusíveis NH tamanho 01 e parafusos, inclusive instalação em quadro de medição.</v>
          </cell>
          <cell r="D91" t="str">
            <v>un</v>
          </cell>
          <cell r="F91">
            <v>141.25</v>
          </cell>
          <cell r="G91">
            <v>0</v>
          </cell>
        </row>
        <row r="93">
          <cell r="B93" t="str">
            <v>18.11</v>
          </cell>
        </row>
        <row r="94">
          <cell r="B94" t="str">
            <v>18.11.030</v>
          </cell>
          <cell r="C94" t="str">
            <v>Base para fusível tipo NH de 6 A a 125A, tamanho 00, SIEMENS ou similar, com parafusos, inclusive instalação em quadro.</v>
          </cell>
          <cell r="D94" t="str">
            <v>un</v>
          </cell>
          <cell r="F94">
            <v>9.09</v>
          </cell>
          <cell r="G94">
            <v>0</v>
          </cell>
        </row>
        <row r="95">
          <cell r="B95" t="str">
            <v>18.11.040</v>
          </cell>
          <cell r="C95" t="str">
            <v>Base para fusível tipo NH de 36 A a 250A, tamanho 1, SIEMENS ou similar, com parafusos, inclusive instalação em quadro.</v>
          </cell>
          <cell r="D95" t="str">
            <v>un</v>
          </cell>
          <cell r="F95">
            <v>17.96</v>
          </cell>
          <cell r="G95">
            <v>0</v>
          </cell>
        </row>
        <row r="97">
          <cell r="B97" t="str">
            <v>18.12</v>
          </cell>
        </row>
        <row r="98">
          <cell r="B98" t="str">
            <v>18.12.070</v>
          </cell>
          <cell r="C98" t="str">
            <v>Fusível tipo NH de 20A, tamanho 00, SIEMENS ou similar, inclusive instalação em quadro.</v>
          </cell>
          <cell r="D98" t="str">
            <v>un</v>
          </cell>
          <cell r="F98">
            <v>5.67</v>
          </cell>
          <cell r="G98">
            <v>0</v>
          </cell>
        </row>
        <row r="99">
          <cell r="B99" t="str">
            <v>18.12.080</v>
          </cell>
          <cell r="C99" t="str">
            <v>Fusível tipo NH de 25A, tamanho 00, SIEMENS ou similar, inclusive instalação em quadro.</v>
          </cell>
          <cell r="D99" t="str">
            <v>un</v>
          </cell>
          <cell r="F99">
            <v>5.67</v>
          </cell>
          <cell r="G99">
            <v>0</v>
          </cell>
        </row>
        <row r="100">
          <cell r="B100" t="str">
            <v>18.12.090</v>
          </cell>
          <cell r="C100" t="str">
            <v>Fusível tipo NH de 36A, tamanho 00, SIEMENS ou similar, inclusive instalação em quadro.</v>
          </cell>
          <cell r="D100" t="str">
            <v>un</v>
          </cell>
          <cell r="F100">
            <v>5.67</v>
          </cell>
          <cell r="G100">
            <v>0</v>
          </cell>
        </row>
        <row r="101">
          <cell r="B101" t="str">
            <v>18.12.100</v>
          </cell>
          <cell r="C101" t="str">
            <v>Fusível tipo NH de 50A, tamanho 00, SIEMENS ou similar, inclusive instalação em quadro.</v>
          </cell>
          <cell r="D101" t="str">
            <v>un</v>
          </cell>
          <cell r="F101">
            <v>5.67</v>
          </cell>
          <cell r="G101">
            <v>0</v>
          </cell>
        </row>
        <row r="102">
          <cell r="B102" t="str">
            <v>18.12.110</v>
          </cell>
          <cell r="C102" t="str">
            <v>Fusível tipo NH de 63A, tamanho 00, SIEMENS ou similar, inclusive instalação em quadro.</v>
          </cell>
          <cell r="D102" t="str">
            <v>un</v>
          </cell>
          <cell r="F102">
            <v>5.67</v>
          </cell>
          <cell r="G102">
            <v>0</v>
          </cell>
        </row>
        <row r="103">
          <cell r="B103" t="str">
            <v>18.12.120</v>
          </cell>
          <cell r="C103" t="str">
            <v>Fusível tipo NH de 80A, tamanho 00, SIEMENS ou similar, inclusive instalação em quadro.</v>
          </cell>
          <cell r="D103" t="str">
            <v>un</v>
          </cell>
          <cell r="F103">
            <v>5.67</v>
          </cell>
          <cell r="G103">
            <v>0</v>
          </cell>
        </row>
        <row r="104">
          <cell r="B104" t="str">
            <v>18.12.130</v>
          </cell>
          <cell r="C104" t="str">
            <v>Fusível tipo NH de 100A, tamanho 00, SIEMENS ou similar, inclusive instalação em quadro.</v>
          </cell>
          <cell r="D104" t="str">
            <v>un</v>
          </cell>
          <cell r="F104">
            <v>5.67</v>
          </cell>
          <cell r="G104">
            <v>0</v>
          </cell>
        </row>
        <row r="105">
          <cell r="B105" t="str">
            <v>18.12.140</v>
          </cell>
          <cell r="C105" t="str">
            <v>Fusível tipo NH de 125A, tamanho 00, SIEMENS ou similar, inclusive instalação em quadro.</v>
          </cell>
          <cell r="D105" t="str">
            <v>un</v>
          </cell>
          <cell r="F105">
            <v>5.67</v>
          </cell>
          <cell r="G105">
            <v>0</v>
          </cell>
        </row>
        <row r="106">
          <cell r="B106" t="str">
            <v>18.12.150</v>
          </cell>
          <cell r="C106" t="str">
            <v>Fusível tipo NH de 160A, tamanho 01, SIEMENS ou similar, inclusive instalação em quadro.</v>
          </cell>
          <cell r="D106" t="str">
            <v>un</v>
          </cell>
          <cell r="F106">
            <v>12.26</v>
          </cell>
          <cell r="G106">
            <v>0</v>
          </cell>
        </row>
        <row r="107">
          <cell r="B107" t="str">
            <v>18.12.160</v>
          </cell>
          <cell r="C107" t="str">
            <v>Fusível tipo NH de 200A, tamanho 01, SIEMENS ou similar, inclusive instalação em quadro.</v>
          </cell>
          <cell r="D107" t="str">
            <v>un</v>
          </cell>
          <cell r="F107">
            <v>12.26</v>
          </cell>
          <cell r="G107">
            <v>0</v>
          </cell>
        </row>
        <row r="108">
          <cell r="B108" t="str">
            <v>18.12.170</v>
          </cell>
          <cell r="C108" t="str">
            <v>Fusível tipo NH de 250A, tamanho 1, SIEMENS ou similar, inclusive instalação em quadro.</v>
          </cell>
          <cell r="D108" t="str">
            <v>un</v>
          </cell>
          <cell r="F108">
            <v>12.26</v>
          </cell>
          <cell r="G108">
            <v>0</v>
          </cell>
        </row>
        <row r="110">
          <cell r="B110" t="str">
            <v>18.13</v>
          </cell>
        </row>
        <row r="111">
          <cell r="B111" t="str">
            <v>18.13.005</v>
          </cell>
          <cell r="C111" t="str">
            <v>Eletroduto flexível preto de 1", assentado em valas com profundidade de 0,60 m, inclusive escavação e reaterro.</v>
          </cell>
          <cell r="D111" t="str">
            <v>m</v>
          </cell>
          <cell r="F111">
            <v>3.1</v>
          </cell>
          <cell r="G111">
            <v>0</v>
          </cell>
        </row>
        <row r="112">
          <cell r="B112" t="str">
            <v>18.13.010</v>
          </cell>
          <cell r="C112" t="str">
            <v>Eletroduto de PVC rígido rosqueável de 1/2 pol., com luva de rosca interna, inclusive assentamento em lajes.</v>
          </cell>
          <cell r="D112" t="str">
            <v>m</v>
          </cell>
          <cell r="F112">
            <v>1.46</v>
          </cell>
          <cell r="G112">
            <v>0</v>
          </cell>
        </row>
        <row r="113">
          <cell r="B113" t="str">
            <v>18.13.020</v>
          </cell>
          <cell r="C113" t="str">
            <v>Eletroduto de PVC rígido rosqueável de 3/4 pol., com luva de rosca interna, inclusive assentamento em lajes.</v>
          </cell>
          <cell r="D113" t="str">
            <v>m</v>
          </cell>
          <cell r="F113">
            <v>1.51</v>
          </cell>
          <cell r="G113">
            <v>0</v>
          </cell>
        </row>
        <row r="114">
          <cell r="B114" t="str">
            <v>18.13.030</v>
          </cell>
          <cell r="C114" t="str">
            <v>Eletroduto de PVC rígido rosqueável de 1 pol., com luva de rosca interna, inclusive assentamento em lajes.</v>
          </cell>
          <cell r="D114" t="str">
            <v>m</v>
          </cell>
          <cell r="F114">
            <v>2.54</v>
          </cell>
          <cell r="G114">
            <v>0</v>
          </cell>
        </row>
        <row r="115">
          <cell r="B115" t="str">
            <v>18.13.040</v>
          </cell>
          <cell r="C115" t="str">
            <v>Eletroduto de PVC rígido rosqueável de 1/2 pol., com luva de rosca interna, inclusive assentamento com rasgo em alvenaria.</v>
          </cell>
          <cell r="D115" t="str">
            <v>m</v>
          </cell>
          <cell r="F115">
            <v>2.23</v>
          </cell>
          <cell r="G115">
            <v>0</v>
          </cell>
        </row>
        <row r="116">
          <cell r="B116" t="str">
            <v>18.13.050</v>
          </cell>
          <cell r="C116" t="str">
            <v>Eletroduto de PVC rígido rosqueável de 3/4 pol., com luva de rosca interna, inclusive assentamento com rasgo em alvenaria.</v>
          </cell>
          <cell r="D116" t="str">
            <v>m</v>
          </cell>
          <cell r="F116">
            <v>2.71</v>
          </cell>
          <cell r="G116">
            <v>0</v>
          </cell>
        </row>
        <row r="117">
          <cell r="B117" t="str">
            <v>18.13.060</v>
          </cell>
          <cell r="C117" t="str">
            <v>Eletroduto de PVC rígido rosqueável de 1 pol., com luva de rosca interna, inclusive assentamento com rasgo em alvenaria.</v>
          </cell>
          <cell r="D117" t="str">
            <v>m</v>
          </cell>
          <cell r="F117">
            <v>3.3</v>
          </cell>
          <cell r="G117">
            <v>0</v>
          </cell>
        </row>
        <row r="118">
          <cell r="B118" t="str">
            <v>18.12.070</v>
          </cell>
          <cell r="C118" t="str">
            <v>Eletroduto de PVC rígido rosqueável de 1 1/4 pol., com luva de rosca interna, inclusive assentamento com rasgo em alvenaria.</v>
          </cell>
          <cell r="D118" t="str">
            <v>m</v>
          </cell>
          <cell r="F118">
            <v>4.3099999999999996</v>
          </cell>
          <cell r="G118">
            <v>0</v>
          </cell>
        </row>
        <row r="119">
          <cell r="B119" t="str">
            <v>18.13.080</v>
          </cell>
          <cell r="C119" t="str">
            <v>Eletroduto de PVC rígido rosqueável de 1 1/2 pol., com luva de rosca interna, inclusive assentamento com rasgo em alvenaria.</v>
          </cell>
          <cell r="D119" t="str">
            <v>m</v>
          </cell>
          <cell r="F119">
            <v>5.65</v>
          </cell>
          <cell r="G119">
            <v>0</v>
          </cell>
        </row>
        <row r="120">
          <cell r="B120" t="str">
            <v>18.13.085</v>
          </cell>
          <cell r="C120" t="str">
            <v>Fornecimento e colocação de eletroduto de ferro galvanizado de 3 ".</v>
          </cell>
          <cell r="D120" t="str">
            <v>m</v>
          </cell>
          <cell r="F120">
            <v>29.91</v>
          </cell>
        </row>
        <row r="121">
          <cell r="B121" t="str">
            <v>18.13.086</v>
          </cell>
          <cell r="C121" t="str">
            <v>Fornecimento e instalação de quadro de distribuição para telefone.</v>
          </cell>
          <cell r="D121" t="str">
            <v>un</v>
          </cell>
          <cell r="F121">
            <v>96.07</v>
          </cell>
        </row>
        <row r="122">
          <cell r="B122" t="str">
            <v>18.13.090</v>
          </cell>
          <cell r="C122" t="str">
            <v>Eletroduto de PVC rígido rosqueável de 2 pol., com luva de rosca interna, inclusive assentamento com rasgo em alvenaria.</v>
          </cell>
          <cell r="D122" t="str">
            <v>m</v>
          </cell>
          <cell r="F122">
            <v>7.33</v>
          </cell>
          <cell r="G122">
            <v>0</v>
          </cell>
        </row>
        <row r="123">
          <cell r="B123" t="str">
            <v>18.13.100</v>
          </cell>
          <cell r="C123" t="str">
            <v>Eletroduto de PVC rígido rosqueável de 3 pol., com luva de rosca interna, inclusive assentamento com rasgo em alvenaria.</v>
          </cell>
          <cell r="D123" t="str">
            <v>m</v>
          </cell>
          <cell r="F123">
            <v>13.81</v>
          </cell>
          <cell r="G123">
            <v>0</v>
          </cell>
        </row>
        <row r="124">
          <cell r="B124" t="str">
            <v>18.13.110</v>
          </cell>
          <cell r="C124" t="str">
            <v>Eletroduto de PVC rígido rosqueável de 1/2 pol., com luva de rosca interna assentado em valas com profundidade de 0,60 m, inclusive escavação e reaterro.</v>
          </cell>
          <cell r="D124" t="str">
            <v>m</v>
          </cell>
          <cell r="F124">
            <v>3.33</v>
          </cell>
          <cell r="G124">
            <v>0</v>
          </cell>
        </row>
        <row r="125">
          <cell r="B125" t="str">
            <v>18.13.120</v>
          </cell>
          <cell r="C125" t="str">
            <v>Eletroduto de PVC rígido rosqueável de 3/4 pol., com luva de rosca interna assentado em valas com profundidade de 0,60 m, inclusive escavação e reaterro.</v>
          </cell>
          <cell r="D125" t="str">
            <v>m</v>
          </cell>
          <cell r="F125">
            <v>4.01</v>
          </cell>
          <cell r="G125">
            <v>0</v>
          </cell>
        </row>
        <row r="126">
          <cell r="B126" t="str">
            <v>18.13.130</v>
          </cell>
          <cell r="C126" t="str">
            <v>Eletroduto de PVC rígido rosqueável de 1 pol., com luva de rosca interna assentado em valas com profundidade de 0,60 m, inclusive escavação e reaterro.</v>
          </cell>
          <cell r="D126" t="str">
            <v>m</v>
          </cell>
          <cell r="F126">
            <v>5.39</v>
          </cell>
          <cell r="G126">
            <v>0</v>
          </cell>
        </row>
        <row r="127">
          <cell r="B127" t="str">
            <v>18.13.140</v>
          </cell>
          <cell r="C127" t="str">
            <v>Eletroduto de PVC rígido rosqueável de 1 1/2 pol., com luva de rosca interna assentado em valas com profundidade de 0,60 m, inclusive escavação e reaterro.</v>
          </cell>
          <cell r="D127" t="str">
            <v>m</v>
          </cell>
          <cell r="F127">
            <v>6.99</v>
          </cell>
          <cell r="G127">
            <v>0</v>
          </cell>
        </row>
        <row r="128">
          <cell r="B128" t="str">
            <v>18.13.150</v>
          </cell>
          <cell r="C128" t="str">
            <v>Eletroduto de PVC rígido rosqueável de 2 pol., com luva de rosca interna assentado em valas com profundidade de 0,60 m, inclusive escavação e reaterro.</v>
          </cell>
          <cell r="D128" t="str">
            <v>m</v>
          </cell>
          <cell r="F128">
            <v>8.6199999999999992</v>
          </cell>
          <cell r="G128">
            <v>0</v>
          </cell>
        </row>
        <row r="129">
          <cell r="B129" t="str">
            <v>18.13.160</v>
          </cell>
          <cell r="C129" t="str">
            <v>Eletroduto de PVC rígido rosqueável de 3 pol., com luva de rosca interna assentado em valas com profundidade de 0,60 m, inclusive escavação e reaterro.</v>
          </cell>
          <cell r="D129" t="str">
            <v>m</v>
          </cell>
          <cell r="F129">
            <v>15.23</v>
          </cell>
          <cell r="G129">
            <v>0</v>
          </cell>
        </row>
        <row r="130">
          <cell r="B130" t="str">
            <v>18.13.170</v>
          </cell>
          <cell r="C130" t="str">
            <v>Eletroduto de PVC rígido rosqueável de 4 pol., com luva de rosca interna assentado em valas com profundidade de 0,60 m, inclusive escavação e reaterro.</v>
          </cell>
          <cell r="D130" t="str">
            <v>m</v>
          </cell>
          <cell r="F130">
            <v>22.81</v>
          </cell>
          <cell r="G130">
            <v>0</v>
          </cell>
        </row>
        <row r="132">
          <cell r="B132" t="str">
            <v>18.14</v>
          </cell>
        </row>
        <row r="133">
          <cell r="B133" t="str">
            <v>18.14.010</v>
          </cell>
          <cell r="C133" t="str">
            <v xml:space="preserve">Curva de PVC rígido rosqueável de 3/4 pol., com luva de rosca interna, inclusive assentado. </v>
          </cell>
          <cell r="D133" t="str">
            <v>un</v>
          </cell>
          <cell r="F133">
            <v>1.84</v>
          </cell>
          <cell r="G133">
            <v>0</v>
          </cell>
        </row>
        <row r="134">
          <cell r="B134" t="str">
            <v>18.14.020</v>
          </cell>
          <cell r="C134" t="str">
            <v xml:space="preserve">Curva de PVC rígido rosqueável de 1 pol., com luva de rosca interna, inclusive assentado. </v>
          </cell>
          <cell r="D134" t="str">
            <v>un</v>
          </cell>
          <cell r="F134">
            <v>2.6</v>
          </cell>
          <cell r="G134">
            <v>0</v>
          </cell>
        </row>
        <row r="135">
          <cell r="B135" t="str">
            <v>18.14.030</v>
          </cell>
          <cell r="C135" t="str">
            <v xml:space="preserve">Curva de PVC rígido rosqueável de 1 1/4 pol., com luva de rosca interna, inclusive assentado. </v>
          </cell>
          <cell r="D135" t="str">
            <v>un</v>
          </cell>
          <cell r="F135">
            <v>4.0999999999999996</v>
          </cell>
          <cell r="G135">
            <v>0</v>
          </cell>
        </row>
        <row r="136">
          <cell r="B136" t="str">
            <v>18.14.040</v>
          </cell>
          <cell r="C136" t="str">
            <v xml:space="preserve">Curva de PVC rígido rosqueável de 1 1/2 pol., com luva de rosca interna, inclusive assentado. </v>
          </cell>
          <cell r="D136" t="str">
            <v>un</v>
          </cell>
          <cell r="F136">
            <v>5.0999999999999996</v>
          </cell>
          <cell r="G136">
            <v>0</v>
          </cell>
        </row>
        <row r="137">
          <cell r="B137" t="str">
            <v>18.14.050</v>
          </cell>
          <cell r="C137" t="str">
            <v xml:space="preserve">Curva de PVC rígido rosqueável de 2 pol., com luva de rosca interna, inclusive assentado. </v>
          </cell>
          <cell r="D137" t="str">
            <v>un</v>
          </cell>
          <cell r="F137">
            <v>7.96</v>
          </cell>
          <cell r="G137">
            <v>0</v>
          </cell>
        </row>
        <row r="138">
          <cell r="B138" t="str">
            <v>18.14.060</v>
          </cell>
          <cell r="C138" t="str">
            <v xml:space="preserve">Curva de PVC rígido rosqueável de 3 pol., com luva de rosca interna, inclusive assentado. </v>
          </cell>
          <cell r="D138" t="str">
            <v>un</v>
          </cell>
          <cell r="F138">
            <v>23.46</v>
          </cell>
          <cell r="G138">
            <v>0</v>
          </cell>
        </row>
        <row r="139">
          <cell r="B139" t="str">
            <v>18.14.070</v>
          </cell>
          <cell r="C139" t="str">
            <v xml:space="preserve">Curva de PVC rígido rosqueável de 4 pol., com luva de rosca interna, inclusive assentado. </v>
          </cell>
          <cell r="D139" t="str">
            <v>un</v>
          </cell>
          <cell r="F139">
            <v>37.86</v>
          </cell>
          <cell r="G139">
            <v>0</v>
          </cell>
        </row>
        <row r="141">
          <cell r="B141" t="str">
            <v>18.15</v>
          </cell>
        </row>
        <row r="142">
          <cell r="B142" t="str">
            <v>18.15.010</v>
          </cell>
          <cell r="C142" t="str">
            <v>Caixa 4 x 2 pol. Tigreflex ou similar,  inclusive assentamento.</v>
          </cell>
          <cell r="D142" t="str">
            <v>un</v>
          </cell>
          <cell r="F142">
            <v>1.45</v>
          </cell>
          <cell r="G142">
            <v>0</v>
          </cell>
        </row>
        <row r="143">
          <cell r="B143" t="str">
            <v>18.15.020</v>
          </cell>
          <cell r="C143" t="str">
            <v>Caixa 4 x 4 pol. Tigreflex ou similar,  inclusive assentamento.</v>
          </cell>
          <cell r="D143" t="str">
            <v>un</v>
          </cell>
          <cell r="F143">
            <v>1.75</v>
          </cell>
          <cell r="G143">
            <v>0</v>
          </cell>
        </row>
        <row r="144">
          <cell r="B144" t="str">
            <v>18.15.030</v>
          </cell>
          <cell r="C144" t="str">
            <v>Caixa octogonal de 4" Tigreflex ou similar, com fundo móvel, inclusive assentaemnto em laje.</v>
          </cell>
          <cell r="D144" t="str">
            <v>un</v>
          </cell>
          <cell r="F144">
            <v>1.9</v>
          </cell>
          <cell r="G144">
            <v>0</v>
          </cell>
        </row>
        <row r="145">
          <cell r="B145" t="str">
            <v>18.15.035</v>
          </cell>
          <cell r="C145" t="str">
            <v>Fornecimento e colocação de caixa pré-moldada para ar-condicionado de 15.000 BTU's</v>
          </cell>
          <cell r="D145" t="str">
            <v>un</v>
          </cell>
          <cell r="F145">
            <v>73.38</v>
          </cell>
        </row>
        <row r="147">
          <cell r="B147" t="str">
            <v>18.16</v>
          </cell>
        </row>
        <row r="148">
          <cell r="B148" t="str">
            <v>18.16.010</v>
          </cell>
          <cell r="C148" t="str">
            <v>Tomada de embutir (2P+T) com placa para caixa de 4 x 2 pol., 20 A, 250 V, Pial (linha silentoque) ou similar, inclusive instalação.</v>
          </cell>
          <cell r="D148" t="str">
            <v>un</v>
          </cell>
          <cell r="F148">
            <v>7.08</v>
          </cell>
          <cell r="G148">
            <v>0</v>
          </cell>
        </row>
        <row r="149">
          <cell r="B149" t="str">
            <v>18.16.020</v>
          </cell>
          <cell r="C149" t="str">
            <v>Tomada de embutir para telefone quatro polos, Padrão Telebrás, com placa, para caixa de 4 x 2 pol., Pial (linha silentoque) ou similar, inclusive instalação.</v>
          </cell>
          <cell r="D149" t="str">
            <v>un</v>
          </cell>
          <cell r="F149">
            <v>6.55</v>
          </cell>
          <cell r="G149">
            <v>0</v>
          </cell>
        </row>
        <row r="151">
          <cell r="B151" t="str">
            <v>18.17</v>
          </cell>
        </row>
        <row r="152">
          <cell r="B152" t="str">
            <v>18.17.010</v>
          </cell>
          <cell r="C152" t="str">
            <v>Conjunto ARSTOP ou similar de embutir, em caixa 4 x 4 pol., com placa, tomada Tripolar para pino chato e disjuntor termomagnético de 25 A, 250 V, inclusive instalação.</v>
          </cell>
          <cell r="D152" t="str">
            <v>un</v>
          </cell>
          <cell r="F152">
            <v>20.72</v>
          </cell>
          <cell r="G152">
            <v>0</v>
          </cell>
        </row>
        <row r="154">
          <cell r="B154" t="str">
            <v>18.18</v>
          </cell>
        </row>
        <row r="155">
          <cell r="B155" t="str">
            <v>18.18.010</v>
          </cell>
          <cell r="C155" t="str">
            <v>Interruptor de embutir de uma secção para caixa de 4 x 2 pol., com placa, 10 A, 250 V, Pial (linha silentoque) ou similar, inclusive instalação.</v>
          </cell>
          <cell r="D155" t="str">
            <v>un</v>
          </cell>
          <cell r="F155">
            <v>3.9</v>
          </cell>
          <cell r="G155">
            <v>0</v>
          </cell>
        </row>
        <row r="156">
          <cell r="B156" t="str">
            <v>18.18.020</v>
          </cell>
          <cell r="C156" t="str">
            <v>Interruptor de embutir de duas secções para caixa de 4 x 2 pol., com placa, 10 A, 250 V, Pial (linha silentoque) ou similar, inclusive instalação.</v>
          </cell>
          <cell r="D156" t="str">
            <v>un</v>
          </cell>
          <cell r="F156">
            <v>6.76</v>
          </cell>
          <cell r="G156">
            <v>0</v>
          </cell>
        </row>
        <row r="157">
          <cell r="B157" t="str">
            <v>18.18.030</v>
          </cell>
          <cell r="C157" t="str">
            <v>Interruptor de embutir de três secções para caixa de 4 x 2 pol., com placa, 10 A, 250 V, Pial (linha silentoque) ou similar, inclusive instalação.</v>
          </cell>
          <cell r="D157" t="str">
            <v>un</v>
          </cell>
          <cell r="F157">
            <v>8.8800000000000008</v>
          </cell>
          <cell r="G157">
            <v>0</v>
          </cell>
        </row>
        <row r="158">
          <cell r="B158" t="str">
            <v>18.18.040</v>
          </cell>
          <cell r="C158" t="str">
            <v>Interruptor de embutir de uma secção conjugada com tomada, para caixa de 4 x 2 pol., com placa, 10 A, 250 V, Pial (linha silentoque) ou similar, inclusive instalação.</v>
          </cell>
          <cell r="D158" t="str">
            <v>un</v>
          </cell>
          <cell r="F158">
            <v>6.71</v>
          </cell>
          <cell r="G158">
            <v>0</v>
          </cell>
        </row>
        <row r="159">
          <cell r="B159" t="str">
            <v>18.18.050</v>
          </cell>
          <cell r="C159" t="str">
            <v>Interruptor de embutir de duas secções conjugada com tomada, para caixa de 4 x 2 pol., com placa, 10 A, 250 V, Pial (linha silentoque) ou similar, inclusive instalação.</v>
          </cell>
          <cell r="D159" t="str">
            <v>un</v>
          </cell>
          <cell r="F159">
            <v>8.93</v>
          </cell>
          <cell r="G159">
            <v>0</v>
          </cell>
        </row>
        <row r="160">
          <cell r="B160" t="str">
            <v>18.18.060</v>
          </cell>
          <cell r="C160" t="str">
            <v>Interruptor de embutir Three-Way (vai e vem), para caixa de 4 x 2 pol., com placa, 10 A, 250 V, Pial (linha silentoque) ou similar, inclusive instalação.</v>
          </cell>
          <cell r="D160" t="str">
            <v>un</v>
          </cell>
          <cell r="F160">
            <v>5.19</v>
          </cell>
          <cell r="G160">
            <v>0</v>
          </cell>
        </row>
        <row r="162">
          <cell r="B162" t="str">
            <v>18.19</v>
          </cell>
        </row>
        <row r="163">
          <cell r="B163" t="str">
            <v>18.19.010</v>
          </cell>
          <cell r="C163" t="str">
            <v>Fio de cobre, têmpera mole, classe 1, isolamento de PVC - 70 C, tipo BWF, 750 V, Foreplast ou similar, S.M. - 1,5 mm², inclusive instalação em eletroduto.</v>
          </cell>
          <cell r="D163" t="str">
            <v>m</v>
          </cell>
          <cell r="F163">
            <v>0.59</v>
          </cell>
          <cell r="G163">
            <v>0</v>
          </cell>
        </row>
        <row r="164">
          <cell r="B164" t="str">
            <v>18.19.020</v>
          </cell>
          <cell r="C164" t="str">
            <v>Fio de cobre, têmpera mole, classe 1, isolamento de PVC - 70 C, tipo BWF, 750 V, Foreplast ou similar, S.M. - 2,5 mm², inclusive instalação em eletroduto.</v>
          </cell>
          <cell r="D164" t="str">
            <v>m</v>
          </cell>
          <cell r="F164">
            <v>0.85</v>
          </cell>
          <cell r="G164">
            <v>0</v>
          </cell>
        </row>
        <row r="165">
          <cell r="B165" t="str">
            <v>18.19.025</v>
          </cell>
          <cell r="C165" t="str">
            <v>Cabro de cobre, têmpera mole, encordoamento classe 2, isolamento de PVC - 70 C, tipo BWF, 750 V, Foreplast ou similar, S.M. - 2,5 mm², inclusive instalação em eletroduto.</v>
          </cell>
          <cell r="D165" t="str">
            <v>m</v>
          </cell>
          <cell r="F165">
            <v>0.9</v>
          </cell>
          <cell r="G165">
            <v>0</v>
          </cell>
        </row>
        <row r="166">
          <cell r="B166" t="str">
            <v>18.19.030</v>
          </cell>
          <cell r="C166" t="str">
            <v>Cabo de cobre, têmpera mole, encordoamento classe 2, isolamento de PVC - 70 C, tipo BWF, 750 V, Foreplast ou similar, S.M. - 4,0 mm², inclusive instalação em eletroduto.</v>
          </cell>
          <cell r="D166" t="str">
            <v>m</v>
          </cell>
          <cell r="F166">
            <v>0.94</v>
          </cell>
          <cell r="G166">
            <v>0</v>
          </cell>
        </row>
        <row r="167">
          <cell r="B167" t="str">
            <v>18.19.040</v>
          </cell>
          <cell r="C167" t="str">
            <v>Cabo de cobre, têmpera mole, encordoamento classe 2, isolamento de PVC - 70 C, tipo BWF, 750 V, Foreplast ou similar, S.M. - 6,0 mm², inclusive instalação em eletroduto.</v>
          </cell>
          <cell r="D167" t="str">
            <v>m</v>
          </cell>
          <cell r="F167">
            <v>1.1299999999999999</v>
          </cell>
          <cell r="G167">
            <v>0</v>
          </cell>
        </row>
        <row r="168">
          <cell r="B168" t="str">
            <v>18.19.041</v>
          </cell>
          <cell r="C168" t="str">
            <v>Cabo de cobre, têmpera mole, encordoamento classe 2, isolamento de PVC - 70 C, tipo BWF, 750 V, Foreplast ou similar, S.M. - 10,0 mm², inclusive instalação em eletroduto.</v>
          </cell>
          <cell r="D168" t="str">
            <v>m</v>
          </cell>
          <cell r="F168">
            <v>1.6</v>
          </cell>
          <cell r="G168">
            <v>0</v>
          </cell>
        </row>
        <row r="169">
          <cell r="B169" t="str">
            <v>18.19.042</v>
          </cell>
          <cell r="C169" t="str">
            <v>Cabo de cobre, têmpera mole, encordoamento classe 2, isolamento de PVC - 70 C, tipo BWF, 750 V, Foreplast ou similar, S.M. - 16,0 mm², inclusive instalação em eletroduto.</v>
          </cell>
          <cell r="D169" t="str">
            <v>m</v>
          </cell>
          <cell r="F169">
            <v>2.11</v>
          </cell>
          <cell r="G169">
            <v>0</v>
          </cell>
        </row>
        <row r="170">
          <cell r="B170" t="str">
            <v>18.19.043</v>
          </cell>
          <cell r="C170" t="str">
            <v>Cabo de cobre, têmpera mole, encordoamento classe 2, isolamento de PVC - 70 C, tipo BWF, 750 V, Foreplast ou similar, S.M. - 25,0 mm², inclusive instalação em eletroduto.</v>
          </cell>
          <cell r="D170" t="str">
            <v>m</v>
          </cell>
          <cell r="F170">
            <v>2.93</v>
          </cell>
          <cell r="G170">
            <v>0</v>
          </cell>
        </row>
        <row r="171">
          <cell r="B171" t="str">
            <v>18.19.046</v>
          </cell>
          <cell r="C171" t="str">
            <v>Cabo de cobre (1 condutor), têmpera mole, encordoamento classe 2, isolamento de PVC - Flame Resistant - 70 C, 0,6 / 1 Kv, cobertura de PVC-ST 1, Foremax ou similar, S.M. - 1,5 mm², inclusive instalação em eletroduto.</v>
          </cell>
          <cell r="D171" t="str">
            <v>m</v>
          </cell>
          <cell r="F171">
            <v>0.69</v>
          </cell>
          <cell r="G171">
            <v>0</v>
          </cell>
        </row>
        <row r="172">
          <cell r="B172" t="str">
            <v>18.19.047</v>
          </cell>
          <cell r="C172" t="str">
            <v>Cabo de cobre (1 condutor), têmpera mole, encordoamento classe 2, isolamento de PVC - Flame Resistant - 70 C, 0,6 / 1 Kv, cobertura de PVC-ST 1, Foremax ou similar, S.M. - 2,5 mm², inclusive instalação em eletroduto.</v>
          </cell>
          <cell r="D172" t="str">
            <v>m</v>
          </cell>
          <cell r="F172">
            <v>0.83</v>
          </cell>
          <cell r="G172">
            <v>0</v>
          </cell>
        </row>
        <row r="173">
          <cell r="B173" t="str">
            <v>18.19.048</v>
          </cell>
          <cell r="C173" t="str">
            <v>Cabo de cobre (1 condutor), têmpera mole, encordoamento classe 2, isolamento de PVC - Flame Resistant - 70 C, 0,6 / 1 Kv, cobertura de PVC-ST 1, Foremax ou similar, S.M. - 4,0 mm², inclusive instalação em eletroduto.</v>
          </cell>
          <cell r="D173" t="str">
            <v>m</v>
          </cell>
          <cell r="F173">
            <v>1.29</v>
          </cell>
          <cell r="G173">
            <v>0</v>
          </cell>
        </row>
        <row r="174">
          <cell r="B174" t="str">
            <v>18.19.049</v>
          </cell>
          <cell r="C174" t="str">
            <v>Cabo de cobre (1 condutor), têmpera mole, encordoamento classe 2, isolamento de PVC - Flame Resistant - 70 C, 0,6 / 1 Kv, cobertura de PVC-ST 1, Foremax ou similar, S.M. - 6,0 mm², inclusive instalação em eletroduto.</v>
          </cell>
          <cell r="D174" t="str">
            <v>m</v>
          </cell>
          <cell r="F174">
            <v>1.56</v>
          </cell>
          <cell r="G174">
            <v>0</v>
          </cell>
        </row>
        <row r="175">
          <cell r="B175" t="str">
            <v>18.19.050</v>
          </cell>
          <cell r="C175" t="str">
            <v>Cabo de cobre (1 condutor), têmpera mole, encordoamento classe 2, isolamento de PVC - Flame Resistant - 70 C, 0,6 / 1 Kv, cobertura de PVC-ST 1, Foremax ou similar, S.M. - 10,0 mm², inclusive instalação em eletroduto.</v>
          </cell>
          <cell r="D175" t="str">
            <v>m</v>
          </cell>
          <cell r="F175">
            <v>2.06</v>
          </cell>
          <cell r="G175">
            <v>0</v>
          </cell>
        </row>
        <row r="176">
          <cell r="B176" t="str">
            <v>18.19.060</v>
          </cell>
          <cell r="C176" t="str">
            <v>Cabo de cobre (1 condutor), têmpera mole, encordoamento classe 2, isolamento de PVC - Flame Resistant - 70 C, 0,6 / 1 Kv, cobertura de PVC-ST 1, Foremax ou similar, S.M. - 16,0 mm², inclusive instalação em eletroduto.</v>
          </cell>
          <cell r="D176" t="str">
            <v>m</v>
          </cell>
          <cell r="F176">
            <v>2.9</v>
          </cell>
          <cell r="G176">
            <v>0</v>
          </cell>
        </row>
        <row r="177">
          <cell r="B177" t="str">
            <v>18.19.065</v>
          </cell>
          <cell r="C177" t="str">
            <v>Dec., de piso cimentado.</v>
          </cell>
          <cell r="F177">
            <v>9.1</v>
          </cell>
          <cell r="G177">
            <v>0</v>
          </cell>
        </row>
        <row r="178">
          <cell r="B178" t="str">
            <v>18.19.070</v>
          </cell>
          <cell r="C178" t="str">
            <v>Cabo de cobre (1 condutor), têmpera mole, encordoamento classe 2, isolamento de PVC - Flame Resistant - 70 C, 0,6 / 1 Kv, cobertura de PVC-ST 1, Foremax ou similar, S.M. - 25,0 mm², inclusive instalação em eletroduto.</v>
          </cell>
          <cell r="D178" t="str">
            <v>m</v>
          </cell>
          <cell r="F178">
            <v>3.85</v>
          </cell>
          <cell r="G178">
            <v>0</v>
          </cell>
        </row>
        <row r="179">
          <cell r="B179" t="str">
            <v>18.19.080</v>
          </cell>
          <cell r="C179" t="str">
            <v>Cabo de cobre (1 condutor), têmpera mole, encordoamento classe 2, isolamento de PVC - Flame Resistant - 70 C, 0,6 / 1 Kv, cobertura de PVC-ST 1, Foremax ou similar, S.M. - 35,0 mm², inclusive instalação em eletroduto.</v>
          </cell>
          <cell r="D179" t="str">
            <v>m</v>
          </cell>
          <cell r="F179">
            <v>4.91</v>
          </cell>
          <cell r="G179">
            <v>0</v>
          </cell>
        </row>
        <row r="180">
          <cell r="B180" t="str">
            <v>18.19.085</v>
          </cell>
          <cell r="C180" t="str">
            <v>Cabo de Cobre  com isolamento termoplástico para ligação dos postes, com 4,0 mm² - 28 A, inclusive instalação em eletroduto.</v>
          </cell>
          <cell r="D180" t="str">
            <v>m</v>
          </cell>
          <cell r="F180">
            <v>0.8</v>
          </cell>
          <cell r="G180">
            <v>0</v>
          </cell>
        </row>
        <row r="182">
          <cell r="B182" t="str">
            <v>18.20</v>
          </cell>
        </row>
        <row r="183">
          <cell r="B183" t="str">
            <v>18.20.010</v>
          </cell>
          <cell r="C183" t="str">
            <v>Disjuntor monopolar termomagnético até 30 A, 220 V, Eletromar ou similar, inclusive instalação em quadro de distribuição.</v>
          </cell>
          <cell r="D183" t="str">
            <v>un</v>
          </cell>
          <cell r="F183">
            <v>6.01</v>
          </cell>
          <cell r="G183">
            <v>0</v>
          </cell>
        </row>
        <row r="184">
          <cell r="B184" t="str">
            <v>18.20.020</v>
          </cell>
          <cell r="C184" t="str">
            <v>Disjuntor monopolar termomagnético até 35 a 50A, 220 V, Eletromar ou similar, inclusive instalação em quadro de distribuição.</v>
          </cell>
          <cell r="D184" t="str">
            <v>un</v>
          </cell>
          <cell r="F184">
            <v>8.06</v>
          </cell>
          <cell r="G184">
            <v>0</v>
          </cell>
        </row>
        <row r="185">
          <cell r="B185" t="str">
            <v>18.20.030</v>
          </cell>
          <cell r="C185" t="str">
            <v>Disjuntor tripolar termomagnético até 50 A 380, 220 V, Eletromar ou similar, inclusive instalação em quadro de distribuição.</v>
          </cell>
          <cell r="D185" t="str">
            <v>un</v>
          </cell>
          <cell r="F185">
            <v>30.85</v>
          </cell>
          <cell r="G185">
            <v>0</v>
          </cell>
        </row>
        <row r="186">
          <cell r="B186" t="str">
            <v>18.20.040</v>
          </cell>
          <cell r="C186" t="str">
            <v>Disjuntor tripolar termomagnético até 60 a 100 A, 380 V, Eletromar ou similar, inclusive instalação em quadro de distribuição.</v>
          </cell>
          <cell r="D186" t="str">
            <v>un</v>
          </cell>
          <cell r="F186">
            <v>45.39</v>
          </cell>
          <cell r="G186">
            <v>0</v>
          </cell>
        </row>
        <row r="187">
          <cell r="B187" t="str">
            <v>18.20.050</v>
          </cell>
          <cell r="C187" t="str">
            <v>Disjuntor tripolar termomagnético até 120 a 150 A, 380 V, Eletromar ou similar, inclusive instalação em quadro de distribuição.</v>
          </cell>
          <cell r="D187" t="str">
            <v>un</v>
          </cell>
          <cell r="F187">
            <v>115.39</v>
          </cell>
          <cell r="G187">
            <v>0</v>
          </cell>
        </row>
        <row r="188">
          <cell r="B188" t="str">
            <v>18.20.055</v>
          </cell>
          <cell r="C188" t="str">
            <v>Fornecimento e colocação de disjuntor 15 A.</v>
          </cell>
          <cell r="D188" t="str">
            <v>un</v>
          </cell>
          <cell r="F188">
            <v>7.67</v>
          </cell>
        </row>
        <row r="189">
          <cell r="B189" t="str">
            <v>18.20.056</v>
          </cell>
          <cell r="C189" t="str">
            <v>Fornecimento e colocação de disjuntor 50 A.</v>
          </cell>
          <cell r="D189" t="str">
            <v>un</v>
          </cell>
          <cell r="F189">
            <v>10.27</v>
          </cell>
        </row>
        <row r="190">
          <cell r="B190" t="str">
            <v>18.20.057</v>
          </cell>
          <cell r="C190" t="str">
            <v>Fornecimento e colocação de disjuntor tripolar 150 A (quadro de medição).</v>
          </cell>
          <cell r="D190" t="str">
            <v>un</v>
          </cell>
          <cell r="F190">
            <v>149.04</v>
          </cell>
        </row>
        <row r="192">
          <cell r="B192" t="str">
            <v>18.21</v>
          </cell>
        </row>
        <row r="193">
          <cell r="B193" t="str">
            <v>18.21.010</v>
          </cell>
          <cell r="C193" t="str">
            <v xml:space="preserve">Quadro de distribuição metálico de embutir, com barramento de neutro tipo com 600, eletromar ou similar, para até 6 circuitos momopolares, com sobretampa articulada provida de visor transparente, inclusive instalação. </v>
          </cell>
          <cell r="D193" t="str">
            <v>un</v>
          </cell>
          <cell r="F193">
            <v>49.2</v>
          </cell>
          <cell r="G193">
            <v>0</v>
          </cell>
        </row>
        <row r="194">
          <cell r="B194" t="str">
            <v>18.21.020</v>
          </cell>
          <cell r="C194" t="str">
            <v xml:space="preserve">Quadro de distribuição metálico de embutir, com barramento de neutro tipo com 600, eletromar ou similar, para até 8 circuitos momopolares, com sobretampa articulada provida de visor transparente, inclusive instalação. </v>
          </cell>
          <cell r="D194" t="str">
            <v>un</v>
          </cell>
          <cell r="F194">
            <v>52.3</v>
          </cell>
          <cell r="G194">
            <v>0</v>
          </cell>
        </row>
        <row r="196">
          <cell r="B196" t="str">
            <v>18.21.150</v>
          </cell>
          <cell r="C196" t="str">
            <v xml:space="preserve">Quadro de distribuição metálico de embutir, com barramento, chave geral e placa neutro ref. QDETN-12, Cemar ou similar, para até 12 circuitos momopolares, com porta, inclusive instalação. </v>
          </cell>
          <cell r="D196" t="str">
            <v>un</v>
          </cell>
          <cell r="F196">
            <v>50.64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18.21.170</v>
          </cell>
          <cell r="C199" t="str">
            <v xml:space="preserve">Quadro de distribuição metálico de embutir, com barramento, chave geral e placa neutro ref. QDETN-32 Cemar ou similar, para 32 , circuitos momopolares, com porta e trinco, inclusive instalação. </v>
          </cell>
          <cell r="D199" t="str">
            <v>un</v>
          </cell>
          <cell r="F199">
            <v>104.28</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16.18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16.78</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19.13</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24.78</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44.17</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sinalização instalado no posto de enfermagem.</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19.91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32 W, ref. TMS-500 Philips ou similar, inclusive reator alto fator de potência lâmpadas, demais acessórios e instalação.</v>
          </cell>
          <cell r="D240" t="str">
            <v>cj</v>
          </cell>
          <cell r="F240">
            <v>51.13</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21.26</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11.54</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202.97</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19.190000000000001</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140.63</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198.6</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 sheetId="2" refreshError="1"/>
      <sheetData sheetId="3" refreshError="1"/>
      <sheetData sheetId="4" refreshError="1"/>
      <sheetData sheetId="5" refreshError="1"/>
      <sheetData sheetId="6" refreshError="1"/>
      <sheetData sheetId="7" refreshError="1"/>
      <sheetData sheetId="8">
        <row r="1">
          <cell r="B1">
            <v>0</v>
          </cell>
        </row>
      </sheetData>
      <sheetData sheetId="9"/>
      <sheetData sheetId="10"/>
      <sheetData sheetId="11"/>
      <sheetData sheetId="12"/>
      <sheetData sheetId="13"/>
      <sheetData sheetId="14"/>
      <sheetData sheetId="15">
        <row r="1">
          <cell r="B1">
            <v>0</v>
          </cell>
        </row>
      </sheetData>
      <sheetData sheetId="16"/>
      <sheetData sheetId="17"/>
      <sheetData sheetId="18">
        <row r="1">
          <cell r="B1">
            <v>0</v>
          </cell>
        </row>
      </sheetData>
      <sheetData sheetId="19"/>
      <sheetData sheetId="20"/>
      <sheetData sheetId="21"/>
      <sheetData sheetId="22"/>
      <sheetData sheetId="23">
        <row r="1">
          <cell r="B1"/>
        </row>
      </sheetData>
      <sheetData sheetId="24"/>
      <sheetData sheetId="25"/>
      <sheetData sheetId="26"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5.bin"/><Relationship Id="rId6" Type="http://schemas.openxmlformats.org/officeDocument/2006/relationships/image" Target="../media/image4.emf"/><Relationship Id="rId5" Type="http://schemas.openxmlformats.org/officeDocument/2006/relationships/oleObject" Target="../embeddings/oleObject1.bin"/><Relationship Id="rId4" Type="http://schemas.openxmlformats.org/officeDocument/2006/relationships/vmlDrawing" Target="../drawings/vmlDrawing2.v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2"/>
  <sheetViews>
    <sheetView tabSelected="1" showWhiteSpace="0" view="pageBreakPreview" topLeftCell="A13" zoomScale="85" zoomScaleNormal="100" zoomScaleSheetLayoutView="85" workbookViewId="0">
      <selection activeCell="G13" sqref="G13"/>
    </sheetView>
  </sheetViews>
  <sheetFormatPr defaultRowHeight="13.8"/>
  <cols>
    <col min="1" max="2" width="10" bestFit="1" customWidth="1"/>
    <col min="3" max="3" width="0" hidden="1"/>
    <col min="4" max="4" width="60" bestFit="1" customWidth="1"/>
    <col min="5" max="5" width="30" bestFit="1" customWidth="1"/>
    <col min="6" max="6" width="5" bestFit="1" customWidth="1"/>
    <col min="7" max="7" width="10" bestFit="1" customWidth="1"/>
    <col min="8" max="8" width="20" bestFit="1" customWidth="1"/>
    <col min="9" max="9" width="10.5" bestFit="1" customWidth="1"/>
    <col min="10" max="10" width="10" bestFit="1" customWidth="1"/>
  </cols>
  <sheetData>
    <row r="1" spans="1:10">
      <c r="A1" s="1"/>
      <c r="B1" s="1"/>
      <c r="C1" s="1"/>
      <c r="D1" s="1" t="s">
        <v>0</v>
      </c>
      <c r="E1" s="1" t="s">
        <v>1</v>
      </c>
      <c r="F1" s="383" t="s">
        <v>2</v>
      </c>
      <c r="G1" s="383"/>
      <c r="H1" s="383"/>
      <c r="I1" s="383" t="s">
        <v>3</v>
      </c>
      <c r="J1" s="383"/>
    </row>
    <row r="2" spans="1:10" ht="79.95" customHeight="1">
      <c r="A2" s="30"/>
      <c r="B2" s="30"/>
      <c r="C2" s="30"/>
      <c r="D2" s="30" t="s">
        <v>4</v>
      </c>
      <c r="E2" s="30" t="s">
        <v>5</v>
      </c>
      <c r="F2" s="384" t="s">
        <v>6</v>
      </c>
      <c r="G2" s="384"/>
      <c r="H2" s="384"/>
      <c r="I2" s="384" t="s">
        <v>7</v>
      </c>
      <c r="J2" s="384"/>
    </row>
    <row r="3" spans="1:10">
      <c r="A3" s="390" t="s">
        <v>6439</v>
      </c>
      <c r="B3" s="386"/>
      <c r="C3" s="386"/>
      <c r="D3" s="386"/>
      <c r="E3" s="386"/>
      <c r="F3" s="386"/>
      <c r="G3" s="386"/>
      <c r="H3" s="386"/>
      <c r="I3" s="386"/>
      <c r="J3" s="386"/>
    </row>
    <row r="4" spans="1:10" ht="30" customHeight="1">
      <c r="A4" s="391" t="s">
        <v>8</v>
      </c>
      <c r="B4" s="391"/>
      <c r="C4" s="391"/>
      <c r="D4" s="391" t="s">
        <v>9</v>
      </c>
      <c r="E4" s="391"/>
      <c r="F4" s="391"/>
      <c r="G4" s="2"/>
      <c r="H4" s="4" t="s">
        <v>10</v>
      </c>
      <c r="I4" s="4" t="s">
        <v>11</v>
      </c>
      <c r="J4" s="4" t="s">
        <v>12</v>
      </c>
    </row>
    <row r="5" spans="1:10" ht="24" customHeight="1">
      <c r="A5" s="5" t="s">
        <v>13</v>
      </c>
      <c r="B5" s="5"/>
      <c r="C5" s="5"/>
      <c r="D5" s="5" t="s">
        <v>14</v>
      </c>
      <c r="E5" s="5"/>
      <c r="F5" s="7"/>
      <c r="G5" s="5"/>
      <c r="H5" s="7">
        <v>1</v>
      </c>
      <c r="I5" s="8">
        <v>334535.03999999998</v>
      </c>
      <c r="J5" s="9">
        <f t="shared" ref="J5:J25" si="0">I5 / 7467019.56</f>
        <v>4.4801682560477986E-2</v>
      </c>
    </row>
    <row r="6" spans="1:10" ht="24" customHeight="1">
      <c r="A6" s="5" t="s">
        <v>15</v>
      </c>
      <c r="B6" s="5"/>
      <c r="C6" s="5"/>
      <c r="D6" s="5" t="s">
        <v>16</v>
      </c>
      <c r="E6" s="5"/>
      <c r="F6" s="7"/>
      <c r="G6" s="5"/>
      <c r="H6" s="7">
        <v>1</v>
      </c>
      <c r="I6" s="8">
        <v>1288606.7</v>
      </c>
      <c r="J6" s="9">
        <f t="shared" si="0"/>
        <v>0.17257309822823069</v>
      </c>
    </row>
    <row r="7" spans="1:10" ht="24" customHeight="1">
      <c r="A7" s="5" t="s">
        <v>17</v>
      </c>
      <c r="B7" s="5"/>
      <c r="C7" s="5"/>
      <c r="D7" s="5" t="s">
        <v>18</v>
      </c>
      <c r="E7" s="5"/>
      <c r="F7" s="7"/>
      <c r="G7" s="5"/>
      <c r="H7" s="7">
        <v>1</v>
      </c>
      <c r="I7" s="8">
        <v>139281.1</v>
      </c>
      <c r="J7" s="9">
        <f t="shared" si="0"/>
        <v>1.8652837170283241E-2</v>
      </c>
    </row>
    <row r="8" spans="1:10" ht="24" customHeight="1">
      <c r="A8" s="5" t="s">
        <v>19</v>
      </c>
      <c r="B8" s="5"/>
      <c r="C8" s="5"/>
      <c r="D8" s="5" t="s">
        <v>20</v>
      </c>
      <c r="E8" s="5"/>
      <c r="F8" s="7"/>
      <c r="G8" s="5"/>
      <c r="H8" s="7">
        <v>1</v>
      </c>
      <c r="I8" s="8">
        <v>236769.64</v>
      </c>
      <c r="J8" s="9">
        <f t="shared" si="0"/>
        <v>3.1708721009430438E-2</v>
      </c>
    </row>
    <row r="9" spans="1:10" ht="24" customHeight="1">
      <c r="A9" s="5" t="s">
        <v>21</v>
      </c>
      <c r="B9" s="5"/>
      <c r="C9" s="5"/>
      <c r="D9" s="5" t="s">
        <v>22</v>
      </c>
      <c r="E9" s="5"/>
      <c r="F9" s="7"/>
      <c r="G9" s="5"/>
      <c r="H9" s="7">
        <v>1</v>
      </c>
      <c r="I9" s="8">
        <v>577093.46</v>
      </c>
      <c r="J9" s="9">
        <f t="shared" si="0"/>
        <v>7.7285649965539938E-2</v>
      </c>
    </row>
    <row r="10" spans="1:10" ht="24" customHeight="1">
      <c r="A10" s="5" t="s">
        <v>23</v>
      </c>
      <c r="B10" s="5"/>
      <c r="C10" s="5"/>
      <c r="D10" s="5" t="s">
        <v>24</v>
      </c>
      <c r="E10" s="5"/>
      <c r="F10" s="7"/>
      <c r="G10" s="5"/>
      <c r="H10" s="7">
        <v>1</v>
      </c>
      <c r="I10" s="8">
        <v>356105.95</v>
      </c>
      <c r="J10" s="9">
        <f t="shared" si="0"/>
        <v>4.7690507188118313E-2</v>
      </c>
    </row>
    <row r="11" spans="1:10" ht="24" customHeight="1">
      <c r="A11" s="5" t="s">
        <v>25</v>
      </c>
      <c r="B11" s="5"/>
      <c r="C11" s="5"/>
      <c r="D11" s="5" t="s">
        <v>26</v>
      </c>
      <c r="E11" s="5"/>
      <c r="F11" s="7"/>
      <c r="G11" s="5"/>
      <c r="H11" s="7">
        <v>1</v>
      </c>
      <c r="I11" s="8">
        <v>554285.99</v>
      </c>
      <c r="J11" s="9">
        <f t="shared" si="0"/>
        <v>7.4231222450420367E-2</v>
      </c>
    </row>
    <row r="12" spans="1:10" ht="24" customHeight="1">
      <c r="A12" s="5" t="s">
        <v>27</v>
      </c>
      <c r="B12" s="5"/>
      <c r="C12" s="5"/>
      <c r="D12" s="5" t="s">
        <v>28</v>
      </c>
      <c r="E12" s="5"/>
      <c r="F12" s="7"/>
      <c r="G12" s="5"/>
      <c r="H12" s="7">
        <v>1</v>
      </c>
      <c r="I12" s="8">
        <v>263515.88</v>
      </c>
      <c r="J12" s="9">
        <f t="shared" si="0"/>
        <v>3.5290637433391163E-2</v>
      </c>
    </row>
    <row r="13" spans="1:10" ht="24" customHeight="1">
      <c r="A13" s="5" t="s">
        <v>29</v>
      </c>
      <c r="B13" s="5"/>
      <c r="C13" s="5"/>
      <c r="D13" s="5" t="s">
        <v>30</v>
      </c>
      <c r="E13" s="5"/>
      <c r="F13" s="7"/>
      <c r="G13" s="5"/>
      <c r="H13" s="7">
        <v>1</v>
      </c>
      <c r="I13" s="8">
        <v>780012.78</v>
      </c>
      <c r="J13" s="9">
        <f t="shared" si="0"/>
        <v>0.10446106023056943</v>
      </c>
    </row>
    <row r="14" spans="1:10" ht="24" customHeight="1">
      <c r="A14" s="5" t="s">
        <v>31</v>
      </c>
      <c r="B14" s="5"/>
      <c r="C14" s="5"/>
      <c r="D14" s="5" t="s">
        <v>32</v>
      </c>
      <c r="E14" s="5"/>
      <c r="F14" s="7"/>
      <c r="G14" s="5"/>
      <c r="H14" s="7">
        <v>1</v>
      </c>
      <c r="I14" s="8">
        <v>228894.43</v>
      </c>
      <c r="J14" s="9">
        <f t="shared" si="0"/>
        <v>3.0654055230571808E-2</v>
      </c>
    </row>
    <row r="15" spans="1:10" ht="24" customHeight="1">
      <c r="A15" s="5" t="s">
        <v>33</v>
      </c>
      <c r="B15" s="5"/>
      <c r="C15" s="5"/>
      <c r="D15" s="5" t="s">
        <v>34</v>
      </c>
      <c r="E15" s="5"/>
      <c r="F15" s="7"/>
      <c r="G15" s="5"/>
      <c r="H15" s="7">
        <v>1</v>
      </c>
      <c r="I15" s="8">
        <v>347858.73</v>
      </c>
      <c r="J15" s="9">
        <f t="shared" si="0"/>
        <v>4.6586020996039819E-2</v>
      </c>
    </row>
    <row r="16" spans="1:10" ht="24" customHeight="1">
      <c r="A16" s="5" t="s">
        <v>35</v>
      </c>
      <c r="B16" s="5"/>
      <c r="C16" s="5"/>
      <c r="D16" s="5" t="s">
        <v>36</v>
      </c>
      <c r="E16" s="5"/>
      <c r="F16" s="7"/>
      <c r="G16" s="5"/>
      <c r="H16" s="7">
        <v>1</v>
      </c>
      <c r="I16" s="8">
        <v>104993.85</v>
      </c>
      <c r="J16" s="9">
        <f t="shared" si="0"/>
        <v>1.4061011780716429E-2</v>
      </c>
    </row>
    <row r="17" spans="1:10" ht="24" customHeight="1">
      <c r="A17" s="5" t="s">
        <v>37</v>
      </c>
      <c r="B17" s="5"/>
      <c r="C17" s="5"/>
      <c r="D17" s="5" t="s">
        <v>38</v>
      </c>
      <c r="E17" s="5"/>
      <c r="F17" s="7"/>
      <c r="G17" s="5"/>
      <c r="H17" s="7">
        <v>1</v>
      </c>
      <c r="I17" s="8">
        <v>3998.71</v>
      </c>
      <c r="J17" s="9">
        <f t="shared" si="0"/>
        <v>5.3551620802236126E-4</v>
      </c>
    </row>
    <row r="18" spans="1:10" ht="24" customHeight="1">
      <c r="A18" s="5" t="s">
        <v>39</v>
      </c>
      <c r="B18" s="5"/>
      <c r="C18" s="5"/>
      <c r="D18" s="5" t="s">
        <v>40</v>
      </c>
      <c r="E18" s="5"/>
      <c r="F18" s="7"/>
      <c r="G18" s="5"/>
      <c r="H18" s="7">
        <v>1</v>
      </c>
      <c r="I18" s="8">
        <v>451165.93</v>
      </c>
      <c r="J18" s="9">
        <f t="shared" si="0"/>
        <v>6.0421152827407357E-2</v>
      </c>
    </row>
    <row r="19" spans="1:10" ht="24" customHeight="1">
      <c r="A19" s="5" t="s">
        <v>41</v>
      </c>
      <c r="B19" s="5"/>
      <c r="C19" s="5"/>
      <c r="D19" s="5" t="s">
        <v>42</v>
      </c>
      <c r="E19" s="5"/>
      <c r="F19" s="7"/>
      <c r="G19" s="5"/>
      <c r="H19" s="7">
        <v>1</v>
      </c>
      <c r="I19" s="8">
        <v>82751.67</v>
      </c>
      <c r="J19" s="9">
        <f t="shared" si="0"/>
        <v>1.1082289169736687E-2</v>
      </c>
    </row>
    <row r="20" spans="1:10" ht="24" customHeight="1">
      <c r="A20" s="5" t="s">
        <v>43</v>
      </c>
      <c r="B20" s="5"/>
      <c r="C20" s="5"/>
      <c r="D20" s="5" t="s">
        <v>44</v>
      </c>
      <c r="E20" s="5"/>
      <c r="F20" s="7"/>
      <c r="G20" s="5"/>
      <c r="H20" s="7">
        <v>1</v>
      </c>
      <c r="I20" s="8">
        <v>349970.36</v>
      </c>
      <c r="J20" s="9">
        <f t="shared" si="0"/>
        <v>4.6868815219763535E-2</v>
      </c>
    </row>
    <row r="21" spans="1:10" ht="24" customHeight="1">
      <c r="A21" s="5" t="s">
        <v>45</v>
      </c>
      <c r="B21" s="5"/>
      <c r="C21" s="5"/>
      <c r="D21" s="5" t="s">
        <v>46</v>
      </c>
      <c r="E21" s="5"/>
      <c r="F21" s="7"/>
      <c r="G21" s="5"/>
      <c r="H21" s="7">
        <v>1</v>
      </c>
      <c r="I21" s="8">
        <v>333190.7</v>
      </c>
      <c r="J21" s="9">
        <f t="shared" si="0"/>
        <v>4.4621645533763681E-2</v>
      </c>
    </row>
    <row r="22" spans="1:10" ht="24" customHeight="1">
      <c r="A22" s="5" t="s">
        <v>47</v>
      </c>
      <c r="B22" s="5"/>
      <c r="C22" s="5"/>
      <c r="D22" s="5" t="s">
        <v>48</v>
      </c>
      <c r="E22" s="5"/>
      <c r="F22" s="7"/>
      <c r="G22" s="5"/>
      <c r="H22" s="7">
        <v>1</v>
      </c>
      <c r="I22" s="8">
        <v>10624</v>
      </c>
      <c r="J22" s="9">
        <f t="shared" si="0"/>
        <v>1.422789898249577E-3</v>
      </c>
    </row>
    <row r="23" spans="1:10" ht="25.95" customHeight="1">
      <c r="A23" s="5" t="s">
        <v>49</v>
      </c>
      <c r="B23" s="5"/>
      <c r="C23" s="5"/>
      <c r="D23" s="5" t="s">
        <v>50</v>
      </c>
      <c r="E23" s="5"/>
      <c r="F23" s="7"/>
      <c r="G23" s="5"/>
      <c r="H23" s="7">
        <v>1</v>
      </c>
      <c r="I23" s="8">
        <v>49178.23</v>
      </c>
      <c r="J23" s="9">
        <f t="shared" si="0"/>
        <v>6.5860588156809391E-3</v>
      </c>
    </row>
    <row r="24" spans="1:10" ht="24" customHeight="1">
      <c r="A24" s="5" t="s">
        <v>51</v>
      </c>
      <c r="B24" s="5"/>
      <c r="C24" s="5"/>
      <c r="D24" s="5" t="s">
        <v>52</v>
      </c>
      <c r="E24" s="5"/>
      <c r="F24" s="7"/>
      <c r="G24" s="5"/>
      <c r="H24" s="7">
        <v>1</v>
      </c>
      <c r="I24" s="8">
        <v>724435.74</v>
      </c>
      <c r="J24" s="9">
        <f t="shared" si="0"/>
        <v>9.701805843401326E-2</v>
      </c>
    </row>
    <row r="25" spans="1:10" ht="24" customHeight="1">
      <c r="A25" s="5" t="s">
        <v>53</v>
      </c>
      <c r="B25" s="5"/>
      <c r="C25" s="5"/>
      <c r="D25" s="5" t="s">
        <v>54</v>
      </c>
      <c r="E25" s="5"/>
      <c r="F25" s="7"/>
      <c r="G25" s="5"/>
      <c r="H25" s="7">
        <v>1</v>
      </c>
      <c r="I25" s="8">
        <v>249750.67</v>
      </c>
      <c r="J25" s="9">
        <f t="shared" si="0"/>
        <v>3.3447169649573012E-2</v>
      </c>
    </row>
    <row r="26" spans="1:10">
      <c r="A26" s="37"/>
      <c r="B26" s="37"/>
      <c r="C26" s="37"/>
      <c r="D26" s="37"/>
      <c r="E26" s="37"/>
      <c r="F26" s="37"/>
      <c r="G26" s="37"/>
      <c r="H26" s="37"/>
      <c r="I26" s="37"/>
      <c r="J26" s="37"/>
    </row>
    <row r="27" spans="1:10">
      <c r="A27" s="387"/>
      <c r="B27" s="387"/>
      <c r="C27" s="387"/>
      <c r="D27" s="36"/>
      <c r="E27" s="32"/>
      <c r="F27" s="384" t="s">
        <v>55</v>
      </c>
      <c r="G27" s="387"/>
      <c r="H27" s="388">
        <v>6197167.2400000002</v>
      </c>
      <c r="I27" s="387"/>
      <c r="J27" s="387"/>
    </row>
    <row r="28" spans="1:10">
      <c r="A28" s="387"/>
      <c r="B28" s="387"/>
      <c r="C28" s="387"/>
      <c r="D28" s="36"/>
      <c r="E28" s="32"/>
      <c r="F28" s="384" t="s">
        <v>56</v>
      </c>
      <c r="G28" s="387"/>
      <c r="H28" s="388">
        <v>1269852.32</v>
      </c>
      <c r="I28" s="387"/>
      <c r="J28" s="387"/>
    </row>
    <row r="29" spans="1:10">
      <c r="A29" s="387"/>
      <c r="B29" s="387"/>
      <c r="C29" s="387"/>
      <c r="D29" s="36"/>
      <c r="E29" s="32"/>
      <c r="F29" s="384" t="s">
        <v>57</v>
      </c>
      <c r="G29" s="387"/>
      <c r="H29" s="388">
        <v>7467019.5599999996</v>
      </c>
      <c r="I29" s="387"/>
      <c r="J29" s="387"/>
    </row>
    <row r="30" spans="1:10" ht="60" customHeight="1">
      <c r="A30" s="31"/>
      <c r="B30" s="31"/>
      <c r="C30" s="31"/>
      <c r="D30" s="31"/>
      <c r="E30" s="31"/>
      <c r="F30" s="31"/>
      <c r="G30" s="31"/>
      <c r="H30" s="31"/>
      <c r="I30" s="31"/>
      <c r="J30" s="31"/>
    </row>
    <row r="31" spans="1:10" ht="18" customHeight="1">
      <c r="A31" s="389"/>
      <c r="B31" s="389"/>
      <c r="C31" s="389"/>
      <c r="D31" s="389"/>
      <c r="E31" s="389"/>
      <c r="F31" s="389"/>
      <c r="G31" s="389"/>
      <c r="H31" s="389"/>
      <c r="I31" s="389"/>
      <c r="J31" s="389"/>
    </row>
    <row r="32" spans="1:10" ht="30" customHeight="1">
      <c r="A32" s="389"/>
      <c r="B32" s="389"/>
      <c r="C32" s="389"/>
      <c r="D32" s="389"/>
      <c r="E32" s="389"/>
      <c r="F32" s="389"/>
      <c r="G32" s="389"/>
      <c r="H32" s="389"/>
      <c r="I32" s="389"/>
      <c r="J32" s="389"/>
    </row>
  </sheetData>
  <mergeCells count="18">
    <mergeCell ref="A31:J31"/>
    <mergeCell ref="A32:J32"/>
    <mergeCell ref="A28:C28"/>
    <mergeCell ref="F28:G28"/>
    <mergeCell ref="H28:J28"/>
    <mergeCell ref="A29:C29"/>
    <mergeCell ref="F29:G29"/>
    <mergeCell ref="H29:J29"/>
    <mergeCell ref="A4:C4"/>
    <mergeCell ref="D4:F4"/>
    <mergeCell ref="A27:C27"/>
    <mergeCell ref="F27:G27"/>
    <mergeCell ref="H27:J27"/>
    <mergeCell ref="F1:H1"/>
    <mergeCell ref="I1:J1"/>
    <mergeCell ref="F2:H2"/>
    <mergeCell ref="I2:J2"/>
    <mergeCell ref="A3:J3"/>
  </mergeCells>
  <pageMargins left="0.51181102362204722" right="0.51181102362204722" top="0.98425196850393704" bottom="0.98425196850393704" header="0.51181102362204722" footer="0.51181102362204722"/>
  <pageSetup paperSize="9" scale="74" fitToHeight="0" orientation="landscape" r:id="rId1"/>
  <headerFooter>
    <oddHeader>&amp;L &amp;C &amp;R</oddHeader>
    <oddFooter>&amp;L &amp;C &amp;R</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672"/>
  <sheetViews>
    <sheetView showWhiteSpace="0" workbookViewId="0"/>
  </sheetViews>
  <sheetFormatPr defaultRowHeight="13.8"/>
  <cols>
    <col min="1" max="3" width="10" bestFit="1" customWidth="1"/>
    <col min="4" max="4" width="60" bestFit="1" customWidth="1"/>
    <col min="5" max="5" width="30" bestFit="1" customWidth="1"/>
    <col min="6" max="6" width="5" bestFit="1" customWidth="1"/>
    <col min="7" max="13" width="10" bestFit="1" customWidth="1"/>
  </cols>
  <sheetData>
    <row r="1" spans="1:13">
      <c r="A1" s="1"/>
      <c r="B1" s="1"/>
      <c r="C1" s="1"/>
      <c r="D1" s="1" t="s">
        <v>0</v>
      </c>
      <c r="E1" s="1" t="s">
        <v>1</v>
      </c>
      <c r="F1" s="383" t="s">
        <v>2</v>
      </c>
      <c r="G1" s="383"/>
      <c r="H1" s="383"/>
      <c r="I1" s="383" t="s">
        <v>3</v>
      </c>
      <c r="J1" s="383"/>
      <c r="K1" s="383"/>
      <c r="L1" s="383"/>
      <c r="M1" s="383"/>
    </row>
    <row r="2" spans="1:13" ht="79.95" customHeight="1">
      <c r="A2" s="30"/>
      <c r="B2" s="30"/>
      <c r="C2" s="30"/>
      <c r="D2" s="30" t="s">
        <v>4</v>
      </c>
      <c r="E2" s="30" t="s">
        <v>5</v>
      </c>
      <c r="F2" s="384" t="s">
        <v>6</v>
      </c>
      <c r="G2" s="384"/>
      <c r="H2" s="384"/>
      <c r="I2" s="384" t="s">
        <v>7</v>
      </c>
      <c r="J2" s="384"/>
      <c r="K2" s="384"/>
      <c r="L2" s="384"/>
      <c r="M2" s="384"/>
    </row>
    <row r="3" spans="1:13">
      <c r="A3" s="385" t="s">
        <v>60</v>
      </c>
      <c r="B3" s="386"/>
      <c r="C3" s="386"/>
      <c r="D3" s="386"/>
      <c r="E3" s="386"/>
      <c r="F3" s="386"/>
      <c r="G3" s="386"/>
      <c r="H3" s="386"/>
      <c r="I3" s="386"/>
      <c r="J3" s="386"/>
      <c r="K3" s="386"/>
      <c r="L3" s="386"/>
      <c r="M3" s="386"/>
    </row>
    <row r="4" spans="1:13" ht="15" customHeight="1">
      <c r="A4" s="391" t="s">
        <v>8</v>
      </c>
      <c r="B4" s="392" t="s">
        <v>61</v>
      </c>
      <c r="C4" s="391" t="s">
        <v>62</v>
      </c>
      <c r="D4" s="391" t="s">
        <v>9</v>
      </c>
      <c r="E4" s="391" t="s">
        <v>63</v>
      </c>
      <c r="F4" s="393" t="s">
        <v>64</v>
      </c>
      <c r="G4" s="392" t="s">
        <v>10</v>
      </c>
      <c r="H4" s="392" t="s">
        <v>65</v>
      </c>
      <c r="I4" s="392" t="s">
        <v>66</v>
      </c>
      <c r="J4" s="393" t="s">
        <v>67</v>
      </c>
      <c r="K4" s="392"/>
      <c r="L4" s="392" t="s">
        <v>11</v>
      </c>
      <c r="M4" s="392" t="s">
        <v>12</v>
      </c>
    </row>
    <row r="5" spans="1:13" ht="15" customHeight="1">
      <c r="A5" s="392"/>
      <c r="B5" s="392"/>
      <c r="C5" s="392"/>
      <c r="D5" s="392"/>
      <c r="E5" s="392"/>
      <c r="F5" s="392"/>
      <c r="G5" s="392"/>
      <c r="H5" s="392"/>
      <c r="I5" s="392"/>
      <c r="J5" s="4" t="s">
        <v>68</v>
      </c>
      <c r="K5" s="4" t="s">
        <v>69</v>
      </c>
      <c r="L5" s="392"/>
      <c r="M5" s="392"/>
    </row>
    <row r="6" spans="1:13" ht="24" customHeight="1">
      <c r="A6" s="5" t="s">
        <v>13</v>
      </c>
      <c r="B6" s="5"/>
      <c r="C6" s="5"/>
      <c r="D6" s="5" t="s">
        <v>14</v>
      </c>
      <c r="E6" s="5"/>
      <c r="F6" s="5"/>
      <c r="G6" s="7"/>
      <c r="H6" s="5"/>
      <c r="I6" s="5"/>
      <c r="J6" s="5"/>
      <c r="K6" s="5"/>
      <c r="L6" s="8">
        <v>334535.03999999998</v>
      </c>
      <c r="M6" s="9">
        <f t="shared" ref="M6:M69" si="0">L6 / 7467019.56</f>
        <v>4.4801682560477986E-2</v>
      </c>
    </row>
    <row r="7" spans="1:13" ht="24" customHeight="1">
      <c r="A7" s="10" t="s">
        <v>70</v>
      </c>
      <c r="B7" s="12" t="s">
        <v>71</v>
      </c>
      <c r="C7" s="10" t="s">
        <v>72</v>
      </c>
      <c r="D7" s="10" t="s">
        <v>73</v>
      </c>
      <c r="E7" s="10" t="s">
        <v>74</v>
      </c>
      <c r="F7" s="11" t="s">
        <v>75</v>
      </c>
      <c r="G7" s="12">
        <v>1</v>
      </c>
      <c r="H7" s="13">
        <v>277622.44</v>
      </c>
      <c r="I7" s="13">
        <f>TRUNC(H7 * (1 + 20.5 / 100), 2)</f>
        <v>334535.03999999998</v>
      </c>
      <c r="J7" s="13">
        <v>308645.28000000003</v>
      </c>
      <c r="K7" s="13">
        <f>ROUND((J7 * 100 / TRUNC(G7 * I7, 2)), 2)</f>
        <v>92.26</v>
      </c>
      <c r="L7" s="13">
        <f>TRUNC(G7 * I7, 2)</f>
        <v>334535.03999999998</v>
      </c>
      <c r="M7" s="14">
        <f t="shared" si="0"/>
        <v>4.4801682560477986E-2</v>
      </c>
    </row>
    <row r="8" spans="1:13" ht="24" customHeight="1">
      <c r="A8" s="5" t="s">
        <v>15</v>
      </c>
      <c r="B8" s="5"/>
      <c r="C8" s="5"/>
      <c r="D8" s="5" t="s">
        <v>16</v>
      </c>
      <c r="E8" s="5"/>
      <c r="F8" s="5"/>
      <c r="G8" s="7"/>
      <c r="H8" s="5"/>
      <c r="I8" s="5"/>
      <c r="J8" s="5"/>
      <c r="K8" s="5"/>
      <c r="L8" s="8">
        <v>1288606.7</v>
      </c>
      <c r="M8" s="9">
        <f t="shared" si="0"/>
        <v>0.17257309822823069</v>
      </c>
    </row>
    <row r="9" spans="1:13" ht="64.95" customHeight="1">
      <c r="A9" s="10" t="s">
        <v>76</v>
      </c>
      <c r="B9" s="12" t="s">
        <v>77</v>
      </c>
      <c r="C9" s="10" t="s">
        <v>78</v>
      </c>
      <c r="D9" s="10" t="s">
        <v>79</v>
      </c>
      <c r="E9" s="10" t="s">
        <v>80</v>
      </c>
      <c r="F9" s="11" t="s">
        <v>81</v>
      </c>
      <c r="G9" s="12">
        <v>6806</v>
      </c>
      <c r="H9" s="13">
        <v>8.06</v>
      </c>
      <c r="I9" s="13">
        <f>TRUNC(H9 * (1 + 20.5 / 100), 2)</f>
        <v>9.7100000000000009</v>
      </c>
      <c r="J9" s="13">
        <v>13135.58</v>
      </c>
      <c r="K9" s="13">
        <f>ROUND((J9 * 100 / TRUNC(G9 * I9, 2)), 2)</f>
        <v>19.88</v>
      </c>
      <c r="L9" s="13">
        <f>TRUNC(G9 * I9, 2)</f>
        <v>66086.259999999995</v>
      </c>
      <c r="M9" s="14">
        <f t="shared" si="0"/>
        <v>8.850420099877172E-3</v>
      </c>
    </row>
    <row r="10" spans="1:13" ht="25.95" customHeight="1">
      <c r="A10" s="10" t="s">
        <v>82</v>
      </c>
      <c r="B10" s="12" t="s">
        <v>83</v>
      </c>
      <c r="C10" s="10" t="s">
        <v>78</v>
      </c>
      <c r="D10" s="10" t="s">
        <v>84</v>
      </c>
      <c r="E10" s="10" t="s">
        <v>85</v>
      </c>
      <c r="F10" s="11" t="s">
        <v>81</v>
      </c>
      <c r="G10" s="12">
        <v>1985.32</v>
      </c>
      <c r="H10" s="13">
        <v>80.36</v>
      </c>
      <c r="I10" s="13">
        <f>TRUNC(H10 * (1 + 20.5 / 100), 2)</f>
        <v>96.83</v>
      </c>
      <c r="J10" s="13">
        <v>21262.78</v>
      </c>
      <c r="K10" s="13">
        <f>ROUND((J10 * 100 / TRUNC(G10 * I10, 2)), 2)</f>
        <v>11.06</v>
      </c>
      <c r="L10" s="13">
        <f>TRUNC(G10 * I10, 2)</f>
        <v>192238.53</v>
      </c>
      <c r="M10" s="14">
        <f t="shared" si="0"/>
        <v>2.5745014922660792E-2</v>
      </c>
    </row>
    <row r="11" spans="1:13" ht="39" customHeight="1">
      <c r="A11" s="10" t="s">
        <v>86</v>
      </c>
      <c r="B11" s="12" t="s">
        <v>87</v>
      </c>
      <c r="C11" s="10" t="s">
        <v>78</v>
      </c>
      <c r="D11" s="10" t="s">
        <v>88</v>
      </c>
      <c r="E11" s="10" t="s">
        <v>89</v>
      </c>
      <c r="F11" s="11" t="s">
        <v>90</v>
      </c>
      <c r="G11" s="12">
        <v>8860</v>
      </c>
      <c r="H11" s="13">
        <v>2.14</v>
      </c>
      <c r="I11" s="13">
        <f>TRUNC(H11 * (1 + 20.5 / 100), 2)</f>
        <v>2.57</v>
      </c>
      <c r="J11" s="13">
        <v>1772</v>
      </c>
      <c r="K11" s="13">
        <f>ROUND((J11 * 100 / TRUNC(G11 * I11, 2)), 2)</f>
        <v>7.78</v>
      </c>
      <c r="L11" s="13">
        <f>TRUNC(G11 * I11, 2)</f>
        <v>22770.2</v>
      </c>
      <c r="M11" s="14">
        <f t="shared" si="0"/>
        <v>3.0494362331628874E-3</v>
      </c>
    </row>
    <row r="12" spans="1:13" ht="39" customHeight="1">
      <c r="A12" s="10" t="s">
        <v>91</v>
      </c>
      <c r="B12" s="12" t="s">
        <v>92</v>
      </c>
      <c r="C12" s="10" t="s">
        <v>78</v>
      </c>
      <c r="D12" s="10" t="s">
        <v>93</v>
      </c>
      <c r="E12" s="10" t="s">
        <v>94</v>
      </c>
      <c r="F12" s="11" t="s">
        <v>81</v>
      </c>
      <c r="G12" s="12">
        <v>1589.06</v>
      </c>
      <c r="H12" s="13">
        <v>526.16999999999996</v>
      </c>
      <c r="I12" s="13">
        <f>TRUNC(H12 * (1 + 20.5 / 100), 2)</f>
        <v>634.03</v>
      </c>
      <c r="J12" s="13">
        <v>302954.28999999998</v>
      </c>
      <c r="K12" s="13">
        <f>ROUND((J12 * 100 / TRUNC(G12 * I12, 2)), 2)</f>
        <v>30.07</v>
      </c>
      <c r="L12" s="13">
        <f>TRUNC(G12 * I12, 2)</f>
        <v>1007511.71</v>
      </c>
      <c r="M12" s="14">
        <f t="shared" si="0"/>
        <v>0.13492822697252985</v>
      </c>
    </row>
    <row r="13" spans="1:13" ht="24" customHeight="1">
      <c r="A13" s="5" t="s">
        <v>17</v>
      </c>
      <c r="B13" s="5"/>
      <c r="C13" s="5"/>
      <c r="D13" s="5" t="s">
        <v>18</v>
      </c>
      <c r="E13" s="5"/>
      <c r="F13" s="5"/>
      <c r="G13" s="7"/>
      <c r="H13" s="5"/>
      <c r="I13" s="5"/>
      <c r="J13" s="5"/>
      <c r="K13" s="5"/>
      <c r="L13" s="8">
        <v>139281.1</v>
      </c>
      <c r="M13" s="9">
        <f t="shared" si="0"/>
        <v>1.8652837170283241E-2</v>
      </c>
    </row>
    <row r="14" spans="1:13" ht="39" customHeight="1">
      <c r="A14" s="10" t="s">
        <v>95</v>
      </c>
      <c r="B14" s="12" t="s">
        <v>96</v>
      </c>
      <c r="C14" s="10" t="s">
        <v>78</v>
      </c>
      <c r="D14" s="10" t="s">
        <v>97</v>
      </c>
      <c r="E14" s="10" t="s">
        <v>98</v>
      </c>
      <c r="F14" s="11" t="s">
        <v>99</v>
      </c>
      <c r="G14" s="12">
        <v>15</v>
      </c>
      <c r="H14" s="13">
        <v>465.96</v>
      </c>
      <c r="I14" s="13">
        <f t="shared" ref="I14:I23" si="1">TRUNC(H14 * (1 + 20.5 / 100), 2)</f>
        <v>561.48</v>
      </c>
      <c r="J14" s="13">
        <v>555</v>
      </c>
      <c r="K14" s="13">
        <f t="shared" ref="K14:K23" si="2">ROUND((J14 * 100 / TRUNC(G14 * I14, 2)), 2)</f>
        <v>6.59</v>
      </c>
      <c r="L14" s="13">
        <f t="shared" ref="L14:L23" si="3">TRUNC(G14 * I14, 2)</f>
        <v>8422.2000000000007</v>
      </c>
      <c r="M14" s="14">
        <f t="shared" si="0"/>
        <v>1.1279199059711586E-3</v>
      </c>
    </row>
    <row r="15" spans="1:13" ht="52.05" customHeight="1">
      <c r="A15" s="10" t="s">
        <v>100</v>
      </c>
      <c r="B15" s="12" t="s">
        <v>101</v>
      </c>
      <c r="C15" s="10" t="s">
        <v>72</v>
      </c>
      <c r="D15" s="10" t="s">
        <v>102</v>
      </c>
      <c r="E15" s="10" t="s">
        <v>74</v>
      </c>
      <c r="F15" s="11" t="s">
        <v>75</v>
      </c>
      <c r="G15" s="12">
        <v>1</v>
      </c>
      <c r="H15" s="13">
        <v>360.44</v>
      </c>
      <c r="I15" s="13">
        <f t="shared" si="1"/>
        <v>434.33</v>
      </c>
      <c r="J15" s="13">
        <v>78.75</v>
      </c>
      <c r="K15" s="13">
        <f t="shared" si="2"/>
        <v>18.13</v>
      </c>
      <c r="L15" s="13">
        <f t="shared" si="3"/>
        <v>434.33</v>
      </c>
      <c r="M15" s="14">
        <f t="shared" si="0"/>
        <v>5.8166447336854169E-5</v>
      </c>
    </row>
    <row r="16" spans="1:13" ht="25.95" customHeight="1">
      <c r="A16" s="10" t="s">
        <v>103</v>
      </c>
      <c r="B16" s="12" t="s">
        <v>104</v>
      </c>
      <c r="C16" s="10" t="s">
        <v>72</v>
      </c>
      <c r="D16" s="10" t="s">
        <v>105</v>
      </c>
      <c r="E16" s="10" t="s">
        <v>74</v>
      </c>
      <c r="F16" s="11" t="s">
        <v>75</v>
      </c>
      <c r="G16" s="12">
        <v>1</v>
      </c>
      <c r="H16" s="13">
        <v>2016.64</v>
      </c>
      <c r="I16" s="13">
        <f t="shared" si="1"/>
        <v>2430.0500000000002</v>
      </c>
      <c r="J16" s="13">
        <v>1094.4000000000001</v>
      </c>
      <c r="K16" s="13">
        <f t="shared" si="2"/>
        <v>45.04</v>
      </c>
      <c r="L16" s="13">
        <f t="shared" si="3"/>
        <v>2430.0500000000002</v>
      </c>
      <c r="M16" s="14">
        <f t="shared" si="0"/>
        <v>3.254377439986243E-4</v>
      </c>
    </row>
    <row r="17" spans="1:13" ht="24" customHeight="1">
      <c r="A17" s="10" t="s">
        <v>106</v>
      </c>
      <c r="B17" s="12" t="s">
        <v>107</v>
      </c>
      <c r="C17" s="10" t="s">
        <v>78</v>
      </c>
      <c r="D17" s="10" t="s">
        <v>108</v>
      </c>
      <c r="E17" s="10" t="s">
        <v>109</v>
      </c>
      <c r="F17" s="11" t="s">
        <v>99</v>
      </c>
      <c r="G17" s="12">
        <v>480</v>
      </c>
      <c r="H17" s="13">
        <v>95.96</v>
      </c>
      <c r="I17" s="13">
        <f t="shared" si="1"/>
        <v>115.63</v>
      </c>
      <c r="J17" s="13">
        <v>14534.4</v>
      </c>
      <c r="K17" s="13">
        <f t="shared" si="2"/>
        <v>26.19</v>
      </c>
      <c r="L17" s="13">
        <f t="shared" si="3"/>
        <v>55502.400000000001</v>
      </c>
      <c r="M17" s="14">
        <f t="shared" si="0"/>
        <v>7.4330058404186109E-3</v>
      </c>
    </row>
    <row r="18" spans="1:13" ht="39" customHeight="1">
      <c r="A18" s="10" t="s">
        <v>110</v>
      </c>
      <c r="B18" s="12" t="s">
        <v>111</v>
      </c>
      <c r="C18" s="10" t="s">
        <v>78</v>
      </c>
      <c r="D18" s="10" t="s">
        <v>112</v>
      </c>
      <c r="E18" s="10" t="s">
        <v>113</v>
      </c>
      <c r="F18" s="11" t="s">
        <v>114</v>
      </c>
      <c r="G18" s="12">
        <v>200</v>
      </c>
      <c r="H18" s="13">
        <v>67.09</v>
      </c>
      <c r="I18" s="13">
        <f t="shared" si="1"/>
        <v>80.84</v>
      </c>
      <c r="J18" s="13">
        <v>6914</v>
      </c>
      <c r="K18" s="13">
        <f t="shared" si="2"/>
        <v>42.76</v>
      </c>
      <c r="L18" s="13">
        <f t="shared" si="3"/>
        <v>16168</v>
      </c>
      <c r="M18" s="14">
        <f t="shared" si="0"/>
        <v>2.1652548075018034E-3</v>
      </c>
    </row>
    <row r="19" spans="1:13" ht="24" customHeight="1">
      <c r="A19" s="10" t="s">
        <v>115</v>
      </c>
      <c r="B19" s="12" t="s">
        <v>116</v>
      </c>
      <c r="C19" s="10" t="s">
        <v>72</v>
      </c>
      <c r="D19" s="10" t="s">
        <v>117</v>
      </c>
      <c r="E19" s="10" t="s">
        <v>74</v>
      </c>
      <c r="F19" s="11" t="s">
        <v>75</v>
      </c>
      <c r="G19" s="12">
        <v>1</v>
      </c>
      <c r="H19" s="13">
        <v>4164.6899999999996</v>
      </c>
      <c r="I19" s="13">
        <f t="shared" si="1"/>
        <v>5018.45</v>
      </c>
      <c r="J19" s="13">
        <v>0</v>
      </c>
      <c r="K19" s="13">
        <f t="shared" si="2"/>
        <v>0</v>
      </c>
      <c r="L19" s="13">
        <f t="shared" si="3"/>
        <v>5018.45</v>
      </c>
      <c r="M19" s="14">
        <f t="shared" si="0"/>
        <v>6.7208207500664429E-4</v>
      </c>
    </row>
    <row r="20" spans="1:13" ht="24" customHeight="1">
      <c r="A20" s="10" t="s">
        <v>118</v>
      </c>
      <c r="B20" s="12" t="s">
        <v>119</v>
      </c>
      <c r="C20" s="10" t="s">
        <v>72</v>
      </c>
      <c r="D20" s="10" t="s">
        <v>120</v>
      </c>
      <c r="E20" s="10" t="s">
        <v>74</v>
      </c>
      <c r="F20" s="11" t="s">
        <v>75</v>
      </c>
      <c r="G20" s="12">
        <v>1</v>
      </c>
      <c r="H20" s="13">
        <v>4164.6899999999996</v>
      </c>
      <c r="I20" s="13">
        <f t="shared" si="1"/>
        <v>5018.45</v>
      </c>
      <c r="J20" s="13">
        <v>0</v>
      </c>
      <c r="K20" s="13">
        <f t="shared" si="2"/>
        <v>0</v>
      </c>
      <c r="L20" s="13">
        <f t="shared" si="3"/>
        <v>5018.45</v>
      </c>
      <c r="M20" s="14">
        <f t="shared" si="0"/>
        <v>6.7208207500664429E-4</v>
      </c>
    </row>
    <row r="21" spans="1:13" ht="25.95" customHeight="1">
      <c r="A21" s="10" t="s">
        <v>121</v>
      </c>
      <c r="B21" s="12" t="s">
        <v>122</v>
      </c>
      <c r="C21" s="10" t="s">
        <v>72</v>
      </c>
      <c r="D21" s="10" t="s">
        <v>123</v>
      </c>
      <c r="E21" s="10" t="s">
        <v>74</v>
      </c>
      <c r="F21" s="11" t="s">
        <v>75</v>
      </c>
      <c r="G21" s="12">
        <v>119.13</v>
      </c>
      <c r="H21" s="13">
        <v>45</v>
      </c>
      <c r="I21" s="13">
        <f t="shared" si="1"/>
        <v>54.22</v>
      </c>
      <c r="J21" s="13">
        <v>0</v>
      </c>
      <c r="K21" s="13">
        <f t="shared" si="2"/>
        <v>0</v>
      </c>
      <c r="L21" s="13">
        <f t="shared" si="3"/>
        <v>6459.22</v>
      </c>
      <c r="M21" s="14">
        <f t="shared" si="0"/>
        <v>8.6503322351013105E-4</v>
      </c>
    </row>
    <row r="22" spans="1:13" ht="52.05" customHeight="1">
      <c r="A22" s="10" t="s">
        <v>124</v>
      </c>
      <c r="B22" s="12" t="s">
        <v>125</v>
      </c>
      <c r="C22" s="10" t="s">
        <v>72</v>
      </c>
      <c r="D22" s="10" t="s">
        <v>126</v>
      </c>
      <c r="E22" s="10" t="s">
        <v>127</v>
      </c>
      <c r="F22" s="11" t="s">
        <v>128</v>
      </c>
      <c r="G22" s="12">
        <v>24</v>
      </c>
      <c r="H22" s="13">
        <v>847.5</v>
      </c>
      <c r="I22" s="13">
        <f t="shared" si="1"/>
        <v>1021.23</v>
      </c>
      <c r="J22" s="13">
        <v>0</v>
      </c>
      <c r="K22" s="13">
        <f t="shared" si="2"/>
        <v>0</v>
      </c>
      <c r="L22" s="13">
        <f t="shared" si="3"/>
        <v>24509.52</v>
      </c>
      <c r="M22" s="14">
        <f t="shared" si="0"/>
        <v>3.2823698669941616E-3</v>
      </c>
    </row>
    <row r="23" spans="1:13" ht="39" customHeight="1">
      <c r="A23" s="10" t="s">
        <v>129</v>
      </c>
      <c r="B23" s="12" t="s">
        <v>130</v>
      </c>
      <c r="C23" s="10" t="s">
        <v>72</v>
      </c>
      <c r="D23" s="10" t="s">
        <v>131</v>
      </c>
      <c r="E23" s="10" t="s">
        <v>127</v>
      </c>
      <c r="F23" s="11" t="s">
        <v>128</v>
      </c>
      <c r="G23" s="12">
        <v>12</v>
      </c>
      <c r="H23" s="13">
        <v>1059.3699999999999</v>
      </c>
      <c r="I23" s="13">
        <f t="shared" si="1"/>
        <v>1276.54</v>
      </c>
      <c r="J23" s="13">
        <v>0</v>
      </c>
      <c r="K23" s="13">
        <f t="shared" si="2"/>
        <v>0</v>
      </c>
      <c r="L23" s="13">
        <f t="shared" si="3"/>
        <v>15318.48</v>
      </c>
      <c r="M23" s="14">
        <f t="shared" si="0"/>
        <v>2.0514851845386088E-3</v>
      </c>
    </row>
    <row r="24" spans="1:13" ht="24" customHeight="1">
      <c r="A24" s="5" t="s">
        <v>19</v>
      </c>
      <c r="B24" s="5"/>
      <c r="C24" s="5"/>
      <c r="D24" s="5" t="s">
        <v>20</v>
      </c>
      <c r="E24" s="5"/>
      <c r="F24" s="5"/>
      <c r="G24" s="7"/>
      <c r="H24" s="5"/>
      <c r="I24" s="5"/>
      <c r="J24" s="5"/>
      <c r="K24" s="5"/>
      <c r="L24" s="8">
        <v>236769.64</v>
      </c>
      <c r="M24" s="9">
        <f t="shared" si="0"/>
        <v>3.1708721009430438E-2</v>
      </c>
    </row>
    <row r="25" spans="1:13" ht="39" customHeight="1">
      <c r="A25" s="10" t="s">
        <v>132</v>
      </c>
      <c r="B25" s="12" t="s">
        <v>133</v>
      </c>
      <c r="C25" s="10" t="s">
        <v>78</v>
      </c>
      <c r="D25" s="10" t="s">
        <v>134</v>
      </c>
      <c r="E25" s="10" t="s">
        <v>135</v>
      </c>
      <c r="F25" s="11" t="s">
        <v>136</v>
      </c>
      <c r="G25" s="12">
        <v>519.82000000000005</v>
      </c>
      <c r="H25" s="13">
        <v>17</v>
      </c>
      <c r="I25" s="13">
        <f t="shared" ref="I25:I38" si="4">TRUNC(H25 * (1 + 20.5 / 100), 2)</f>
        <v>20.48</v>
      </c>
      <c r="J25" s="13">
        <v>3742.7</v>
      </c>
      <c r="K25" s="13">
        <f t="shared" ref="K25:K38" si="5">ROUND((J25 * 100 / TRUNC(G25 * I25, 2)), 2)</f>
        <v>35.159999999999997</v>
      </c>
      <c r="L25" s="13">
        <f t="shared" ref="L25:L38" si="6">TRUNC(G25 * I25, 2)</f>
        <v>10645.91</v>
      </c>
      <c r="M25" s="14">
        <f t="shared" si="0"/>
        <v>1.4257241345702327E-3</v>
      </c>
    </row>
    <row r="26" spans="1:13" ht="39" customHeight="1">
      <c r="A26" s="10" t="s">
        <v>137</v>
      </c>
      <c r="B26" s="12" t="s">
        <v>138</v>
      </c>
      <c r="C26" s="10" t="s">
        <v>78</v>
      </c>
      <c r="D26" s="10" t="s">
        <v>139</v>
      </c>
      <c r="E26" s="10" t="s">
        <v>135</v>
      </c>
      <c r="F26" s="11" t="s">
        <v>136</v>
      </c>
      <c r="G26" s="12">
        <v>1239.0899999999999</v>
      </c>
      <c r="H26" s="13">
        <v>14.57</v>
      </c>
      <c r="I26" s="13">
        <f t="shared" si="4"/>
        <v>17.55</v>
      </c>
      <c r="J26" s="13">
        <v>4758.1099999999997</v>
      </c>
      <c r="K26" s="13">
        <f t="shared" si="5"/>
        <v>21.88</v>
      </c>
      <c r="L26" s="13">
        <f t="shared" si="6"/>
        <v>21746.02</v>
      </c>
      <c r="M26" s="14">
        <f t="shared" si="0"/>
        <v>2.9122757514244415E-3</v>
      </c>
    </row>
    <row r="27" spans="1:13" ht="39" customHeight="1">
      <c r="A27" s="10" t="s">
        <v>140</v>
      </c>
      <c r="B27" s="12" t="s">
        <v>141</v>
      </c>
      <c r="C27" s="10" t="s">
        <v>78</v>
      </c>
      <c r="D27" s="10" t="s">
        <v>142</v>
      </c>
      <c r="E27" s="10" t="s">
        <v>135</v>
      </c>
      <c r="F27" s="11" t="s">
        <v>136</v>
      </c>
      <c r="G27" s="12">
        <v>0.36</v>
      </c>
      <c r="H27" s="13">
        <v>15.75</v>
      </c>
      <c r="I27" s="13">
        <f t="shared" si="4"/>
        <v>18.97</v>
      </c>
      <c r="J27" s="13">
        <v>1.88</v>
      </c>
      <c r="K27" s="13">
        <f t="shared" si="5"/>
        <v>27.57</v>
      </c>
      <c r="L27" s="13">
        <f t="shared" si="6"/>
        <v>6.82</v>
      </c>
      <c r="M27" s="14">
        <f t="shared" si="0"/>
        <v>9.1334968995313583E-7</v>
      </c>
    </row>
    <row r="28" spans="1:13" ht="39" customHeight="1">
      <c r="A28" s="10" t="s">
        <v>143</v>
      </c>
      <c r="B28" s="12" t="s">
        <v>144</v>
      </c>
      <c r="C28" s="10" t="s">
        <v>78</v>
      </c>
      <c r="D28" s="10" t="s">
        <v>145</v>
      </c>
      <c r="E28" s="10" t="s">
        <v>135</v>
      </c>
      <c r="F28" s="11" t="s">
        <v>136</v>
      </c>
      <c r="G28" s="12">
        <v>557.09</v>
      </c>
      <c r="H28" s="13">
        <v>12.95</v>
      </c>
      <c r="I28" s="13">
        <f t="shared" si="4"/>
        <v>15.6</v>
      </c>
      <c r="J28" s="13">
        <v>1621.13</v>
      </c>
      <c r="K28" s="13">
        <f t="shared" si="5"/>
        <v>18.649999999999999</v>
      </c>
      <c r="L28" s="13">
        <f t="shared" si="6"/>
        <v>8690.6</v>
      </c>
      <c r="M28" s="14">
        <f t="shared" si="0"/>
        <v>1.163864635704798E-3</v>
      </c>
    </row>
    <row r="29" spans="1:13" ht="39" customHeight="1">
      <c r="A29" s="10" t="s">
        <v>146</v>
      </c>
      <c r="B29" s="12" t="s">
        <v>147</v>
      </c>
      <c r="C29" s="10" t="s">
        <v>78</v>
      </c>
      <c r="D29" s="10" t="s">
        <v>148</v>
      </c>
      <c r="E29" s="10" t="s">
        <v>135</v>
      </c>
      <c r="F29" s="11" t="s">
        <v>136</v>
      </c>
      <c r="G29" s="12">
        <v>412.64</v>
      </c>
      <c r="H29" s="13">
        <v>10.95</v>
      </c>
      <c r="I29" s="13">
        <f t="shared" si="4"/>
        <v>13.19</v>
      </c>
      <c r="J29" s="13">
        <v>928.44</v>
      </c>
      <c r="K29" s="13">
        <f t="shared" si="5"/>
        <v>17.059999999999999</v>
      </c>
      <c r="L29" s="13">
        <f t="shared" si="6"/>
        <v>5442.72</v>
      </c>
      <c r="M29" s="14">
        <f t="shared" si="0"/>
        <v>7.2890126458969673E-4</v>
      </c>
    </row>
    <row r="30" spans="1:13" ht="39" customHeight="1">
      <c r="A30" s="10" t="s">
        <v>149</v>
      </c>
      <c r="B30" s="12" t="s">
        <v>150</v>
      </c>
      <c r="C30" s="10" t="s">
        <v>78</v>
      </c>
      <c r="D30" s="10" t="s">
        <v>151</v>
      </c>
      <c r="E30" s="10" t="s">
        <v>135</v>
      </c>
      <c r="F30" s="11" t="s">
        <v>81</v>
      </c>
      <c r="G30" s="12">
        <v>21.15</v>
      </c>
      <c r="H30" s="13">
        <v>702.57</v>
      </c>
      <c r="I30" s="13">
        <f t="shared" si="4"/>
        <v>846.59</v>
      </c>
      <c r="J30" s="13">
        <v>681.24</v>
      </c>
      <c r="K30" s="13">
        <f t="shared" si="5"/>
        <v>3.8</v>
      </c>
      <c r="L30" s="13">
        <f t="shared" si="6"/>
        <v>17905.37</v>
      </c>
      <c r="M30" s="14">
        <f t="shared" si="0"/>
        <v>2.3979272929613164E-3</v>
      </c>
    </row>
    <row r="31" spans="1:13" ht="39" customHeight="1">
      <c r="A31" s="10" t="s">
        <v>152</v>
      </c>
      <c r="B31" s="12" t="s">
        <v>153</v>
      </c>
      <c r="C31" s="10" t="s">
        <v>78</v>
      </c>
      <c r="D31" s="10" t="s">
        <v>154</v>
      </c>
      <c r="E31" s="10" t="s">
        <v>135</v>
      </c>
      <c r="F31" s="11" t="s">
        <v>99</v>
      </c>
      <c r="G31" s="12">
        <v>99.25</v>
      </c>
      <c r="H31" s="13">
        <v>248.52</v>
      </c>
      <c r="I31" s="13">
        <f t="shared" si="4"/>
        <v>299.45999999999998</v>
      </c>
      <c r="J31" s="13">
        <v>14571.89</v>
      </c>
      <c r="K31" s="13">
        <f t="shared" si="5"/>
        <v>49.03</v>
      </c>
      <c r="L31" s="13">
        <f t="shared" si="6"/>
        <v>29721.4</v>
      </c>
      <c r="M31" s="14">
        <f t="shared" si="0"/>
        <v>3.9803565212570575E-3</v>
      </c>
    </row>
    <row r="32" spans="1:13" ht="25.95" customHeight="1">
      <c r="A32" s="10" t="s">
        <v>155</v>
      </c>
      <c r="B32" s="12" t="s">
        <v>156</v>
      </c>
      <c r="C32" s="10" t="s">
        <v>78</v>
      </c>
      <c r="D32" s="10" t="s">
        <v>157</v>
      </c>
      <c r="E32" s="10" t="s">
        <v>158</v>
      </c>
      <c r="F32" s="11" t="s">
        <v>81</v>
      </c>
      <c r="G32" s="12">
        <v>6.35</v>
      </c>
      <c r="H32" s="13">
        <v>809.8</v>
      </c>
      <c r="I32" s="13">
        <f t="shared" si="4"/>
        <v>975.8</v>
      </c>
      <c r="J32" s="13">
        <v>1991.68</v>
      </c>
      <c r="K32" s="13">
        <f t="shared" si="5"/>
        <v>32.14</v>
      </c>
      <c r="L32" s="13">
        <f t="shared" si="6"/>
        <v>6196.33</v>
      </c>
      <c r="M32" s="14">
        <f t="shared" si="0"/>
        <v>8.2982640532951819E-4</v>
      </c>
    </row>
    <row r="33" spans="1:13" ht="39" customHeight="1">
      <c r="A33" s="10" t="s">
        <v>159</v>
      </c>
      <c r="B33" s="12" t="s">
        <v>160</v>
      </c>
      <c r="C33" s="10" t="s">
        <v>78</v>
      </c>
      <c r="D33" s="10" t="s">
        <v>161</v>
      </c>
      <c r="E33" s="10" t="s">
        <v>135</v>
      </c>
      <c r="F33" s="11" t="s">
        <v>81</v>
      </c>
      <c r="G33" s="12">
        <v>228.54</v>
      </c>
      <c r="H33" s="13">
        <v>40.6</v>
      </c>
      <c r="I33" s="13">
        <f t="shared" si="4"/>
        <v>48.92</v>
      </c>
      <c r="J33" s="13">
        <v>3025.87</v>
      </c>
      <c r="K33" s="13">
        <f t="shared" si="5"/>
        <v>27.06</v>
      </c>
      <c r="L33" s="13">
        <f t="shared" si="6"/>
        <v>11180.17</v>
      </c>
      <c r="M33" s="14">
        <f t="shared" si="0"/>
        <v>1.4972734315430133E-3</v>
      </c>
    </row>
    <row r="34" spans="1:13" ht="39" customHeight="1">
      <c r="A34" s="10" t="s">
        <v>162</v>
      </c>
      <c r="B34" s="12" t="s">
        <v>163</v>
      </c>
      <c r="C34" s="10" t="s">
        <v>78</v>
      </c>
      <c r="D34" s="10" t="s">
        <v>164</v>
      </c>
      <c r="E34" s="10" t="s">
        <v>135</v>
      </c>
      <c r="F34" s="11" t="s">
        <v>81</v>
      </c>
      <c r="G34" s="12">
        <v>74.75</v>
      </c>
      <c r="H34" s="13">
        <v>109.11</v>
      </c>
      <c r="I34" s="13">
        <f t="shared" si="4"/>
        <v>131.47</v>
      </c>
      <c r="J34" s="13">
        <v>7030.99</v>
      </c>
      <c r="K34" s="13">
        <f t="shared" si="5"/>
        <v>71.540000000000006</v>
      </c>
      <c r="L34" s="13">
        <f t="shared" si="6"/>
        <v>9827.3799999999992</v>
      </c>
      <c r="M34" s="14">
        <f t="shared" si="0"/>
        <v>1.3161047618844056E-3</v>
      </c>
    </row>
    <row r="35" spans="1:13" ht="25.95" customHeight="1">
      <c r="A35" s="10" t="s">
        <v>165</v>
      </c>
      <c r="B35" s="12" t="s">
        <v>166</v>
      </c>
      <c r="C35" s="10" t="s">
        <v>78</v>
      </c>
      <c r="D35" s="10" t="s">
        <v>167</v>
      </c>
      <c r="E35" s="10" t="s">
        <v>85</v>
      </c>
      <c r="F35" s="11" t="s">
        <v>81</v>
      </c>
      <c r="G35" s="12">
        <v>242.96</v>
      </c>
      <c r="H35" s="13">
        <v>23.21</v>
      </c>
      <c r="I35" s="13">
        <f t="shared" si="4"/>
        <v>27.96</v>
      </c>
      <c r="J35" s="13">
        <v>1980.12</v>
      </c>
      <c r="K35" s="13">
        <f t="shared" si="5"/>
        <v>29.15</v>
      </c>
      <c r="L35" s="13">
        <f t="shared" si="6"/>
        <v>6793.16</v>
      </c>
      <c r="M35" s="14">
        <f t="shared" si="0"/>
        <v>9.0975521697977176E-4</v>
      </c>
    </row>
    <row r="36" spans="1:13" ht="39" customHeight="1">
      <c r="A36" s="10" t="s">
        <v>168</v>
      </c>
      <c r="B36" s="12" t="s">
        <v>169</v>
      </c>
      <c r="C36" s="10" t="s">
        <v>78</v>
      </c>
      <c r="D36" s="10" t="s">
        <v>170</v>
      </c>
      <c r="E36" s="10" t="s">
        <v>135</v>
      </c>
      <c r="F36" s="11" t="s">
        <v>81</v>
      </c>
      <c r="G36" s="12">
        <v>32.83</v>
      </c>
      <c r="H36" s="13">
        <v>670.71</v>
      </c>
      <c r="I36" s="13">
        <f t="shared" si="4"/>
        <v>808.2</v>
      </c>
      <c r="J36" s="13">
        <v>601.45000000000005</v>
      </c>
      <c r="K36" s="13">
        <f t="shared" si="5"/>
        <v>2.27</v>
      </c>
      <c r="L36" s="13">
        <f t="shared" si="6"/>
        <v>26533.200000000001</v>
      </c>
      <c r="M36" s="14">
        <f t="shared" si="0"/>
        <v>3.5533856295402555E-3</v>
      </c>
    </row>
    <row r="37" spans="1:13" ht="39" customHeight="1">
      <c r="A37" s="10" t="s">
        <v>171</v>
      </c>
      <c r="B37" s="12" t="s">
        <v>172</v>
      </c>
      <c r="C37" s="10" t="s">
        <v>78</v>
      </c>
      <c r="D37" s="10" t="s">
        <v>173</v>
      </c>
      <c r="E37" s="10" t="s">
        <v>135</v>
      </c>
      <c r="F37" s="11" t="s">
        <v>99</v>
      </c>
      <c r="G37" s="12">
        <v>531.74</v>
      </c>
      <c r="H37" s="13">
        <v>73.38</v>
      </c>
      <c r="I37" s="13">
        <f t="shared" si="4"/>
        <v>88.42</v>
      </c>
      <c r="J37" s="13">
        <v>20727.23</v>
      </c>
      <c r="K37" s="13">
        <f t="shared" si="5"/>
        <v>44.09</v>
      </c>
      <c r="L37" s="13">
        <f t="shared" si="6"/>
        <v>47016.45</v>
      </c>
      <c r="M37" s="14">
        <f t="shared" si="0"/>
        <v>6.2965483915245028E-3</v>
      </c>
    </row>
    <row r="38" spans="1:13" ht="25.95" customHeight="1">
      <c r="A38" s="10" t="s">
        <v>174</v>
      </c>
      <c r="B38" s="12" t="s">
        <v>175</v>
      </c>
      <c r="C38" s="10" t="s">
        <v>78</v>
      </c>
      <c r="D38" s="10" t="s">
        <v>176</v>
      </c>
      <c r="E38" s="10" t="s">
        <v>177</v>
      </c>
      <c r="F38" s="11" t="s">
        <v>99</v>
      </c>
      <c r="G38" s="12">
        <v>630.99</v>
      </c>
      <c r="H38" s="13">
        <v>46.12</v>
      </c>
      <c r="I38" s="13">
        <f t="shared" si="4"/>
        <v>55.57</v>
      </c>
      <c r="J38" s="13">
        <v>8240.73</v>
      </c>
      <c r="K38" s="13">
        <f t="shared" si="5"/>
        <v>23.5</v>
      </c>
      <c r="L38" s="13">
        <f t="shared" si="6"/>
        <v>35064.11</v>
      </c>
      <c r="M38" s="14">
        <f t="shared" si="0"/>
        <v>4.6958642224314735E-3</v>
      </c>
    </row>
    <row r="39" spans="1:13" ht="24" customHeight="1">
      <c r="A39" s="5" t="s">
        <v>21</v>
      </c>
      <c r="B39" s="5"/>
      <c r="C39" s="5"/>
      <c r="D39" s="5" t="s">
        <v>22</v>
      </c>
      <c r="E39" s="5"/>
      <c r="F39" s="5"/>
      <c r="G39" s="7"/>
      <c r="H39" s="5"/>
      <c r="I39" s="5"/>
      <c r="J39" s="5"/>
      <c r="K39" s="5"/>
      <c r="L39" s="8">
        <v>577093.46</v>
      </c>
      <c r="M39" s="9">
        <f t="shared" si="0"/>
        <v>7.7285649965539938E-2</v>
      </c>
    </row>
    <row r="40" spans="1:13" ht="39" customHeight="1">
      <c r="A40" s="10" t="s">
        <v>178</v>
      </c>
      <c r="B40" s="12" t="s">
        <v>179</v>
      </c>
      <c r="C40" s="10" t="s">
        <v>78</v>
      </c>
      <c r="D40" s="10" t="s">
        <v>180</v>
      </c>
      <c r="E40" s="10" t="s">
        <v>181</v>
      </c>
      <c r="F40" s="11" t="s">
        <v>136</v>
      </c>
      <c r="G40" s="12">
        <v>1859.73</v>
      </c>
      <c r="H40" s="13">
        <v>11.23</v>
      </c>
      <c r="I40" s="13">
        <f t="shared" ref="I40:I49" si="7">TRUNC(H40 * (1 + 20.5 / 100), 2)</f>
        <v>13.53</v>
      </c>
      <c r="J40" s="13">
        <v>2492.04</v>
      </c>
      <c r="K40" s="13">
        <f t="shared" ref="K40:K49" si="8">ROUND((J40 * 100 / TRUNC(G40 * I40, 2)), 2)</f>
        <v>9.9</v>
      </c>
      <c r="L40" s="13">
        <f t="shared" ref="L40:L49" si="9">TRUNC(G40 * I40, 2)</f>
        <v>25162.14</v>
      </c>
      <c r="M40" s="14">
        <f t="shared" si="0"/>
        <v>3.3697702005216121E-3</v>
      </c>
    </row>
    <row r="41" spans="1:13" ht="39" customHeight="1">
      <c r="A41" s="10" t="s">
        <v>182</v>
      </c>
      <c r="B41" s="12" t="s">
        <v>183</v>
      </c>
      <c r="C41" s="10" t="s">
        <v>78</v>
      </c>
      <c r="D41" s="10" t="s">
        <v>184</v>
      </c>
      <c r="E41" s="10" t="s">
        <v>181</v>
      </c>
      <c r="F41" s="11" t="s">
        <v>136</v>
      </c>
      <c r="G41" s="12">
        <v>154.72999999999999</v>
      </c>
      <c r="H41" s="13">
        <v>9.4</v>
      </c>
      <c r="I41" s="13">
        <f t="shared" si="7"/>
        <v>11.32</v>
      </c>
      <c r="J41" s="13">
        <v>133.07</v>
      </c>
      <c r="K41" s="13">
        <f t="shared" si="8"/>
        <v>7.6</v>
      </c>
      <c r="L41" s="13">
        <f t="shared" si="9"/>
        <v>1751.54</v>
      </c>
      <c r="M41" s="14">
        <f t="shared" si="0"/>
        <v>2.3457016362764155E-4</v>
      </c>
    </row>
    <row r="42" spans="1:13" ht="39" customHeight="1">
      <c r="A42" s="10" t="s">
        <v>185</v>
      </c>
      <c r="B42" s="12" t="s">
        <v>186</v>
      </c>
      <c r="C42" s="10" t="s">
        <v>78</v>
      </c>
      <c r="D42" s="10" t="s">
        <v>187</v>
      </c>
      <c r="E42" s="10" t="s">
        <v>181</v>
      </c>
      <c r="F42" s="11" t="s">
        <v>136</v>
      </c>
      <c r="G42" s="12">
        <v>1157.45</v>
      </c>
      <c r="H42" s="13">
        <v>14.3</v>
      </c>
      <c r="I42" s="13">
        <f t="shared" si="7"/>
        <v>17.23</v>
      </c>
      <c r="J42" s="13">
        <v>5486.31</v>
      </c>
      <c r="K42" s="13">
        <f t="shared" si="8"/>
        <v>27.51</v>
      </c>
      <c r="L42" s="13">
        <f t="shared" si="9"/>
        <v>19942.86</v>
      </c>
      <c r="M42" s="14">
        <f t="shared" si="0"/>
        <v>2.6707925216684449E-3</v>
      </c>
    </row>
    <row r="43" spans="1:13" ht="39" customHeight="1">
      <c r="A43" s="10" t="s">
        <v>188</v>
      </c>
      <c r="B43" s="12" t="s">
        <v>189</v>
      </c>
      <c r="C43" s="10" t="s">
        <v>78</v>
      </c>
      <c r="D43" s="10" t="s">
        <v>190</v>
      </c>
      <c r="E43" s="10" t="s">
        <v>181</v>
      </c>
      <c r="F43" s="11" t="s">
        <v>136</v>
      </c>
      <c r="G43" s="12">
        <v>966.45</v>
      </c>
      <c r="H43" s="13">
        <v>12.6</v>
      </c>
      <c r="I43" s="13">
        <f t="shared" si="7"/>
        <v>15.18</v>
      </c>
      <c r="J43" s="13">
        <v>1981.22</v>
      </c>
      <c r="K43" s="13">
        <f t="shared" si="8"/>
        <v>13.5</v>
      </c>
      <c r="L43" s="13">
        <f t="shared" si="9"/>
        <v>14670.71</v>
      </c>
      <c r="M43" s="14">
        <f t="shared" si="0"/>
        <v>1.9647343738845116E-3</v>
      </c>
    </row>
    <row r="44" spans="1:13" ht="39" customHeight="1">
      <c r="A44" s="10" t="s">
        <v>191</v>
      </c>
      <c r="B44" s="12" t="s">
        <v>192</v>
      </c>
      <c r="C44" s="10" t="s">
        <v>78</v>
      </c>
      <c r="D44" s="10" t="s">
        <v>193</v>
      </c>
      <c r="E44" s="10" t="s">
        <v>181</v>
      </c>
      <c r="F44" s="11" t="s">
        <v>136</v>
      </c>
      <c r="G44" s="12">
        <v>5</v>
      </c>
      <c r="H44" s="13">
        <v>13.47</v>
      </c>
      <c r="I44" s="13">
        <f t="shared" si="7"/>
        <v>16.23</v>
      </c>
      <c r="J44" s="13">
        <v>15.65</v>
      </c>
      <c r="K44" s="13">
        <f t="shared" si="8"/>
        <v>19.29</v>
      </c>
      <c r="L44" s="13">
        <f t="shared" si="9"/>
        <v>81.150000000000006</v>
      </c>
      <c r="M44" s="14">
        <f t="shared" si="0"/>
        <v>1.0867789932506887E-5</v>
      </c>
    </row>
    <row r="45" spans="1:13" ht="39" customHeight="1">
      <c r="A45" s="10" t="s">
        <v>194</v>
      </c>
      <c r="B45" s="12" t="s">
        <v>195</v>
      </c>
      <c r="C45" s="10" t="s">
        <v>78</v>
      </c>
      <c r="D45" s="10" t="s">
        <v>196</v>
      </c>
      <c r="E45" s="10" t="s">
        <v>197</v>
      </c>
      <c r="F45" s="11" t="s">
        <v>99</v>
      </c>
      <c r="G45" s="12">
        <v>615.54</v>
      </c>
      <c r="H45" s="13">
        <v>158.33000000000001</v>
      </c>
      <c r="I45" s="13">
        <f t="shared" si="7"/>
        <v>190.78</v>
      </c>
      <c r="J45" s="13">
        <v>38077.300000000003</v>
      </c>
      <c r="K45" s="13">
        <f t="shared" si="8"/>
        <v>32.42</v>
      </c>
      <c r="L45" s="13">
        <f t="shared" si="9"/>
        <v>117432.72</v>
      </c>
      <c r="M45" s="14">
        <f t="shared" si="0"/>
        <v>1.5726853138174988E-2</v>
      </c>
    </row>
    <row r="46" spans="1:13" ht="52.05" customHeight="1">
      <c r="A46" s="10" t="s">
        <v>198</v>
      </c>
      <c r="B46" s="12" t="s">
        <v>199</v>
      </c>
      <c r="C46" s="10" t="s">
        <v>78</v>
      </c>
      <c r="D46" s="10" t="s">
        <v>200</v>
      </c>
      <c r="E46" s="10" t="s">
        <v>197</v>
      </c>
      <c r="F46" s="11" t="s">
        <v>99</v>
      </c>
      <c r="G46" s="12">
        <v>429.79</v>
      </c>
      <c r="H46" s="13">
        <v>92.18</v>
      </c>
      <c r="I46" s="13">
        <f t="shared" si="7"/>
        <v>111.07</v>
      </c>
      <c r="J46" s="13">
        <v>15670.14</v>
      </c>
      <c r="K46" s="13">
        <f t="shared" si="8"/>
        <v>32.83</v>
      </c>
      <c r="L46" s="13">
        <f t="shared" si="9"/>
        <v>47736.77</v>
      </c>
      <c r="M46" s="14">
        <f t="shared" si="0"/>
        <v>6.3930152608305205E-3</v>
      </c>
    </row>
    <row r="47" spans="1:13" ht="52.05" customHeight="1">
      <c r="A47" s="10" t="s">
        <v>201</v>
      </c>
      <c r="B47" s="12" t="s">
        <v>202</v>
      </c>
      <c r="C47" s="10" t="s">
        <v>72</v>
      </c>
      <c r="D47" s="10" t="s">
        <v>203</v>
      </c>
      <c r="E47" s="10" t="s">
        <v>204</v>
      </c>
      <c r="F47" s="11" t="s">
        <v>99</v>
      </c>
      <c r="G47" s="12">
        <v>1094.9000000000001</v>
      </c>
      <c r="H47" s="13">
        <v>190.49</v>
      </c>
      <c r="I47" s="13">
        <f t="shared" si="7"/>
        <v>229.54</v>
      </c>
      <c r="J47" s="13">
        <v>47507.71</v>
      </c>
      <c r="K47" s="13">
        <f t="shared" si="8"/>
        <v>18.899999999999999</v>
      </c>
      <c r="L47" s="13">
        <f t="shared" si="9"/>
        <v>251323.34</v>
      </c>
      <c r="M47" s="14">
        <f t="shared" si="0"/>
        <v>3.3657785141786883E-2</v>
      </c>
    </row>
    <row r="48" spans="1:13" ht="39" customHeight="1">
      <c r="A48" s="10" t="s">
        <v>205</v>
      </c>
      <c r="B48" s="12" t="s">
        <v>206</v>
      </c>
      <c r="C48" s="10" t="s">
        <v>72</v>
      </c>
      <c r="D48" s="10" t="s">
        <v>207</v>
      </c>
      <c r="E48" s="10" t="s">
        <v>204</v>
      </c>
      <c r="F48" s="11" t="s">
        <v>81</v>
      </c>
      <c r="G48" s="12">
        <v>75.56</v>
      </c>
      <c r="H48" s="13">
        <v>576.13</v>
      </c>
      <c r="I48" s="13">
        <f t="shared" si="7"/>
        <v>694.23</v>
      </c>
      <c r="J48" s="13">
        <v>3121.38</v>
      </c>
      <c r="K48" s="13">
        <f t="shared" si="8"/>
        <v>5.95</v>
      </c>
      <c r="L48" s="13">
        <f t="shared" si="9"/>
        <v>52456.01</v>
      </c>
      <c r="M48" s="14">
        <f t="shared" si="0"/>
        <v>7.0250264618297057E-3</v>
      </c>
    </row>
    <row r="49" spans="1:13" ht="39" customHeight="1">
      <c r="A49" s="10" t="s">
        <v>208</v>
      </c>
      <c r="B49" s="12" t="s">
        <v>209</v>
      </c>
      <c r="C49" s="10" t="s">
        <v>78</v>
      </c>
      <c r="D49" s="10" t="s">
        <v>210</v>
      </c>
      <c r="E49" s="10" t="s">
        <v>211</v>
      </c>
      <c r="F49" s="11" t="s">
        <v>136</v>
      </c>
      <c r="G49" s="12">
        <v>2745.5</v>
      </c>
      <c r="H49" s="13">
        <v>14.07</v>
      </c>
      <c r="I49" s="13">
        <f t="shared" si="7"/>
        <v>16.95</v>
      </c>
      <c r="J49" s="13">
        <v>2718.05</v>
      </c>
      <c r="K49" s="13">
        <f t="shared" si="8"/>
        <v>5.84</v>
      </c>
      <c r="L49" s="13">
        <f t="shared" si="9"/>
        <v>46536.22</v>
      </c>
      <c r="M49" s="14">
        <f t="shared" si="0"/>
        <v>6.2322349132831259E-3</v>
      </c>
    </row>
    <row r="50" spans="1:13" ht="24" customHeight="1">
      <c r="A50" s="5" t="s">
        <v>23</v>
      </c>
      <c r="B50" s="5"/>
      <c r="C50" s="5"/>
      <c r="D50" s="5" t="s">
        <v>24</v>
      </c>
      <c r="E50" s="5"/>
      <c r="F50" s="5"/>
      <c r="G50" s="7"/>
      <c r="H50" s="5"/>
      <c r="I50" s="5"/>
      <c r="J50" s="5"/>
      <c r="K50" s="5"/>
      <c r="L50" s="8">
        <v>356105.95</v>
      </c>
      <c r="M50" s="9">
        <f t="shared" si="0"/>
        <v>4.7690507188118313E-2</v>
      </c>
    </row>
    <row r="51" spans="1:13" ht="52.05" customHeight="1">
      <c r="A51" s="10" t="s">
        <v>212</v>
      </c>
      <c r="B51" s="12" t="s">
        <v>213</v>
      </c>
      <c r="C51" s="10" t="s">
        <v>78</v>
      </c>
      <c r="D51" s="10" t="s">
        <v>214</v>
      </c>
      <c r="E51" s="10" t="s">
        <v>215</v>
      </c>
      <c r="F51" s="11" t="s">
        <v>99</v>
      </c>
      <c r="G51" s="12">
        <v>1628.16</v>
      </c>
      <c r="H51" s="13">
        <v>78.94</v>
      </c>
      <c r="I51" s="13">
        <f t="shared" ref="I51:I57" si="10">TRUNC(H51 * (1 + 20.5 / 100), 2)</f>
        <v>95.12</v>
      </c>
      <c r="J51" s="13">
        <v>70662.14</v>
      </c>
      <c r="K51" s="13">
        <f t="shared" ref="K51:K57" si="11">ROUND((J51 * 100 / TRUNC(G51 * I51, 2)), 2)</f>
        <v>45.63</v>
      </c>
      <c r="L51" s="13">
        <f t="shared" ref="L51:L57" si="12">TRUNC(G51 * I51, 2)</f>
        <v>154870.57</v>
      </c>
      <c r="M51" s="14">
        <f t="shared" si="0"/>
        <v>2.0740613943162085E-2</v>
      </c>
    </row>
    <row r="52" spans="1:13" ht="39" customHeight="1">
      <c r="A52" s="10" t="s">
        <v>216</v>
      </c>
      <c r="B52" s="12" t="s">
        <v>217</v>
      </c>
      <c r="C52" s="10" t="s">
        <v>78</v>
      </c>
      <c r="D52" s="10" t="s">
        <v>218</v>
      </c>
      <c r="E52" s="10" t="s">
        <v>219</v>
      </c>
      <c r="F52" s="11" t="s">
        <v>99</v>
      </c>
      <c r="G52" s="12">
        <v>18.829999999999998</v>
      </c>
      <c r="H52" s="13">
        <v>226.45</v>
      </c>
      <c r="I52" s="13">
        <f t="shared" si="10"/>
        <v>272.87</v>
      </c>
      <c r="J52" s="13">
        <v>1384.57</v>
      </c>
      <c r="K52" s="13">
        <f t="shared" si="11"/>
        <v>26.95</v>
      </c>
      <c r="L52" s="13">
        <f t="shared" si="12"/>
        <v>5138.1400000000003</v>
      </c>
      <c r="M52" s="14">
        <f t="shared" si="0"/>
        <v>6.8811122814307999E-4</v>
      </c>
    </row>
    <row r="53" spans="1:13" ht="64.95" customHeight="1">
      <c r="A53" s="10" t="s">
        <v>220</v>
      </c>
      <c r="B53" s="12" t="s">
        <v>221</v>
      </c>
      <c r="C53" s="10" t="s">
        <v>72</v>
      </c>
      <c r="D53" s="10" t="s">
        <v>222</v>
      </c>
      <c r="E53" s="10" t="s">
        <v>204</v>
      </c>
      <c r="F53" s="11" t="s">
        <v>99</v>
      </c>
      <c r="G53" s="12">
        <v>414.18</v>
      </c>
      <c r="H53" s="13">
        <v>229</v>
      </c>
      <c r="I53" s="13">
        <f t="shared" si="10"/>
        <v>275.94</v>
      </c>
      <c r="J53" s="13">
        <v>37363.18</v>
      </c>
      <c r="K53" s="13">
        <f t="shared" si="11"/>
        <v>32.69</v>
      </c>
      <c r="L53" s="13">
        <f t="shared" si="12"/>
        <v>114288.82</v>
      </c>
      <c r="M53" s="14">
        <f t="shared" si="0"/>
        <v>1.5305815001775623E-2</v>
      </c>
    </row>
    <row r="54" spans="1:13" ht="39" customHeight="1">
      <c r="A54" s="10" t="s">
        <v>223</v>
      </c>
      <c r="B54" s="12" t="s">
        <v>224</v>
      </c>
      <c r="C54" s="10" t="s">
        <v>78</v>
      </c>
      <c r="D54" s="10" t="s">
        <v>225</v>
      </c>
      <c r="E54" s="10" t="s">
        <v>226</v>
      </c>
      <c r="F54" s="11" t="s">
        <v>114</v>
      </c>
      <c r="G54" s="12">
        <v>180.6</v>
      </c>
      <c r="H54" s="13">
        <v>197.64</v>
      </c>
      <c r="I54" s="13">
        <f t="shared" si="10"/>
        <v>238.15</v>
      </c>
      <c r="J54" s="13">
        <v>2044.39</v>
      </c>
      <c r="K54" s="13">
        <f t="shared" si="11"/>
        <v>4.75</v>
      </c>
      <c r="L54" s="13">
        <f t="shared" si="12"/>
        <v>43009.89</v>
      </c>
      <c r="M54" s="14">
        <f t="shared" si="0"/>
        <v>5.7599808939030024E-3</v>
      </c>
    </row>
    <row r="55" spans="1:13" ht="39" customHeight="1">
      <c r="A55" s="10" t="s">
        <v>227</v>
      </c>
      <c r="B55" s="12" t="s">
        <v>228</v>
      </c>
      <c r="C55" s="10" t="s">
        <v>78</v>
      </c>
      <c r="D55" s="10" t="s">
        <v>229</v>
      </c>
      <c r="E55" s="10" t="s">
        <v>230</v>
      </c>
      <c r="F55" s="11" t="s">
        <v>99</v>
      </c>
      <c r="G55" s="12">
        <v>14.63</v>
      </c>
      <c r="H55" s="13">
        <v>1058.51</v>
      </c>
      <c r="I55" s="13">
        <f t="shared" si="10"/>
        <v>1275.5</v>
      </c>
      <c r="J55" s="13">
        <v>1185.6199999999999</v>
      </c>
      <c r="K55" s="13">
        <f t="shared" si="11"/>
        <v>6.35</v>
      </c>
      <c r="L55" s="13">
        <f t="shared" si="12"/>
        <v>18660.560000000001</v>
      </c>
      <c r="M55" s="14">
        <f t="shared" si="0"/>
        <v>2.4990640308433856E-3</v>
      </c>
    </row>
    <row r="56" spans="1:13" ht="52.05" customHeight="1">
      <c r="A56" s="10" t="s">
        <v>231</v>
      </c>
      <c r="B56" s="12" t="s">
        <v>232</v>
      </c>
      <c r="C56" s="10" t="s">
        <v>78</v>
      </c>
      <c r="D56" s="10" t="s">
        <v>233</v>
      </c>
      <c r="E56" s="10" t="s">
        <v>215</v>
      </c>
      <c r="F56" s="11" t="s">
        <v>99</v>
      </c>
      <c r="G56" s="12">
        <v>33.729999999999997</v>
      </c>
      <c r="H56" s="13">
        <v>74.08</v>
      </c>
      <c r="I56" s="13">
        <f t="shared" si="10"/>
        <v>89.26</v>
      </c>
      <c r="J56" s="13">
        <v>1062.5</v>
      </c>
      <c r="K56" s="13">
        <f t="shared" si="11"/>
        <v>35.29</v>
      </c>
      <c r="L56" s="13">
        <f t="shared" si="12"/>
        <v>3010.73</v>
      </c>
      <c r="M56" s="14">
        <f t="shared" si="0"/>
        <v>4.0320371144173087E-4</v>
      </c>
    </row>
    <row r="57" spans="1:13" ht="25.95" customHeight="1">
      <c r="A57" s="10" t="s">
        <v>234</v>
      </c>
      <c r="B57" s="12" t="s">
        <v>235</v>
      </c>
      <c r="C57" s="10" t="s">
        <v>78</v>
      </c>
      <c r="D57" s="10" t="s">
        <v>236</v>
      </c>
      <c r="E57" s="10" t="s">
        <v>237</v>
      </c>
      <c r="F57" s="11" t="s">
        <v>114</v>
      </c>
      <c r="G57" s="12">
        <v>522.65</v>
      </c>
      <c r="H57" s="13">
        <v>27.2</v>
      </c>
      <c r="I57" s="13">
        <f t="shared" si="10"/>
        <v>32.770000000000003</v>
      </c>
      <c r="J57" s="13">
        <v>8827.56</v>
      </c>
      <c r="K57" s="13">
        <f t="shared" si="11"/>
        <v>51.54</v>
      </c>
      <c r="L57" s="13">
        <f t="shared" si="12"/>
        <v>17127.240000000002</v>
      </c>
      <c r="M57" s="14">
        <f t="shared" si="0"/>
        <v>2.2937183788494056E-3</v>
      </c>
    </row>
    <row r="58" spans="1:13" ht="24" customHeight="1">
      <c r="A58" s="5" t="s">
        <v>25</v>
      </c>
      <c r="B58" s="5"/>
      <c r="C58" s="5"/>
      <c r="D58" s="5" t="s">
        <v>26</v>
      </c>
      <c r="E58" s="5"/>
      <c r="F58" s="5"/>
      <c r="G58" s="7"/>
      <c r="H58" s="5"/>
      <c r="I58" s="5"/>
      <c r="J58" s="5"/>
      <c r="K58" s="5"/>
      <c r="L58" s="8">
        <v>554285.99</v>
      </c>
      <c r="M58" s="9">
        <f t="shared" si="0"/>
        <v>7.4231222450420367E-2</v>
      </c>
    </row>
    <row r="59" spans="1:13" ht="52.05" customHeight="1">
      <c r="A59" s="10" t="s">
        <v>238</v>
      </c>
      <c r="B59" s="12" t="s">
        <v>239</v>
      </c>
      <c r="C59" s="10" t="s">
        <v>78</v>
      </c>
      <c r="D59" s="10" t="s">
        <v>240</v>
      </c>
      <c r="E59" s="10" t="s">
        <v>241</v>
      </c>
      <c r="F59" s="11" t="s">
        <v>99</v>
      </c>
      <c r="G59" s="12">
        <v>12.06</v>
      </c>
      <c r="H59" s="13">
        <v>193.32</v>
      </c>
      <c r="I59" s="13">
        <f t="shared" ref="I59:I70" si="13">TRUNC(H59 * (1 + 20.5 / 100), 2)</f>
        <v>232.95</v>
      </c>
      <c r="J59" s="13">
        <v>376.27</v>
      </c>
      <c r="K59" s="13">
        <f t="shared" ref="K59:K70" si="14">ROUND((J59 * 100 / TRUNC(G59 * I59, 2)), 2)</f>
        <v>13.39</v>
      </c>
      <c r="L59" s="13">
        <f t="shared" ref="L59:L70" si="15">TRUNC(G59 * I59, 2)</f>
        <v>2809.37</v>
      </c>
      <c r="M59" s="14">
        <f t="shared" si="0"/>
        <v>3.762371288069855E-4</v>
      </c>
    </row>
    <row r="60" spans="1:13" ht="52.05" customHeight="1">
      <c r="A60" s="10" t="s">
        <v>242</v>
      </c>
      <c r="B60" s="12" t="s">
        <v>243</v>
      </c>
      <c r="C60" s="10" t="s">
        <v>72</v>
      </c>
      <c r="D60" s="10" t="s">
        <v>244</v>
      </c>
      <c r="E60" s="10" t="s">
        <v>204</v>
      </c>
      <c r="F60" s="11" t="s">
        <v>136</v>
      </c>
      <c r="G60" s="12">
        <v>3465.64</v>
      </c>
      <c r="H60" s="13">
        <v>14.39</v>
      </c>
      <c r="I60" s="13">
        <f t="shared" si="13"/>
        <v>17.329999999999998</v>
      </c>
      <c r="J60" s="13">
        <v>1906.1</v>
      </c>
      <c r="K60" s="13">
        <f t="shared" si="14"/>
        <v>3.17</v>
      </c>
      <c r="L60" s="13">
        <f t="shared" si="15"/>
        <v>60059.54</v>
      </c>
      <c r="M60" s="14">
        <f t="shared" si="0"/>
        <v>8.0433082460011664E-3</v>
      </c>
    </row>
    <row r="61" spans="1:13" ht="39" customHeight="1">
      <c r="A61" s="10" t="s">
        <v>245</v>
      </c>
      <c r="B61" s="12" t="s">
        <v>246</v>
      </c>
      <c r="C61" s="10" t="s">
        <v>78</v>
      </c>
      <c r="D61" s="10" t="s">
        <v>247</v>
      </c>
      <c r="E61" s="10" t="s">
        <v>248</v>
      </c>
      <c r="F61" s="11" t="s">
        <v>99</v>
      </c>
      <c r="G61" s="12">
        <v>1037.26</v>
      </c>
      <c r="H61" s="13">
        <v>209.55</v>
      </c>
      <c r="I61" s="13">
        <f t="shared" si="13"/>
        <v>252.5</v>
      </c>
      <c r="J61" s="13">
        <v>2707.25</v>
      </c>
      <c r="K61" s="13">
        <f t="shared" si="14"/>
        <v>1.03</v>
      </c>
      <c r="L61" s="13">
        <f t="shared" si="15"/>
        <v>261908.15</v>
      </c>
      <c r="M61" s="14">
        <f t="shared" si="0"/>
        <v>3.5075326627375274E-2</v>
      </c>
    </row>
    <row r="62" spans="1:13" ht="25.95" customHeight="1">
      <c r="A62" s="10" t="s">
        <v>249</v>
      </c>
      <c r="B62" s="12" t="s">
        <v>250</v>
      </c>
      <c r="C62" s="10" t="s">
        <v>78</v>
      </c>
      <c r="D62" s="10" t="s">
        <v>251</v>
      </c>
      <c r="E62" s="10" t="s">
        <v>226</v>
      </c>
      <c r="F62" s="11" t="s">
        <v>114</v>
      </c>
      <c r="G62" s="12">
        <v>134.65</v>
      </c>
      <c r="H62" s="13">
        <v>39.549999999999997</v>
      </c>
      <c r="I62" s="13">
        <f t="shared" si="13"/>
        <v>47.65</v>
      </c>
      <c r="J62" s="13">
        <v>853.68</v>
      </c>
      <c r="K62" s="13">
        <f t="shared" si="14"/>
        <v>13.31</v>
      </c>
      <c r="L62" s="13">
        <f t="shared" si="15"/>
        <v>6416.07</v>
      </c>
      <c r="M62" s="14">
        <f t="shared" si="0"/>
        <v>8.5925447877091142E-4</v>
      </c>
    </row>
    <row r="63" spans="1:13" ht="39" customHeight="1">
      <c r="A63" s="10" t="s">
        <v>252</v>
      </c>
      <c r="B63" s="12" t="s">
        <v>253</v>
      </c>
      <c r="C63" s="10" t="s">
        <v>78</v>
      </c>
      <c r="D63" s="10" t="s">
        <v>254</v>
      </c>
      <c r="E63" s="10" t="s">
        <v>248</v>
      </c>
      <c r="F63" s="11" t="s">
        <v>114</v>
      </c>
      <c r="G63" s="12">
        <v>85.1</v>
      </c>
      <c r="H63" s="13">
        <v>148.82</v>
      </c>
      <c r="I63" s="13">
        <f t="shared" si="13"/>
        <v>179.32</v>
      </c>
      <c r="J63" s="13">
        <v>2250.04</v>
      </c>
      <c r="K63" s="13">
        <f t="shared" si="14"/>
        <v>14.74</v>
      </c>
      <c r="L63" s="13">
        <f t="shared" si="15"/>
        <v>15260.13</v>
      </c>
      <c r="M63" s="14">
        <f t="shared" si="0"/>
        <v>2.0436708217220741E-3</v>
      </c>
    </row>
    <row r="64" spans="1:13" ht="39" customHeight="1">
      <c r="A64" s="10" t="s">
        <v>255</v>
      </c>
      <c r="B64" s="12" t="s">
        <v>256</v>
      </c>
      <c r="C64" s="10" t="s">
        <v>78</v>
      </c>
      <c r="D64" s="10" t="s">
        <v>257</v>
      </c>
      <c r="E64" s="10" t="s">
        <v>258</v>
      </c>
      <c r="F64" s="11" t="s">
        <v>99</v>
      </c>
      <c r="G64" s="12">
        <v>385.93</v>
      </c>
      <c r="H64" s="13">
        <v>46.99</v>
      </c>
      <c r="I64" s="13">
        <f t="shared" si="13"/>
        <v>56.62</v>
      </c>
      <c r="J64" s="13">
        <v>6719.04</v>
      </c>
      <c r="K64" s="13">
        <f t="shared" si="14"/>
        <v>30.75</v>
      </c>
      <c r="L64" s="13">
        <f t="shared" si="15"/>
        <v>21851.35</v>
      </c>
      <c r="M64" s="14">
        <f t="shared" si="0"/>
        <v>2.9263817811667819E-3</v>
      </c>
    </row>
    <row r="65" spans="1:13" ht="39" customHeight="1">
      <c r="A65" s="10" t="s">
        <v>259</v>
      </c>
      <c r="B65" s="12" t="s">
        <v>260</v>
      </c>
      <c r="C65" s="10" t="s">
        <v>78</v>
      </c>
      <c r="D65" s="10" t="s">
        <v>261</v>
      </c>
      <c r="E65" s="10" t="s">
        <v>177</v>
      </c>
      <c r="F65" s="11" t="s">
        <v>99</v>
      </c>
      <c r="G65" s="12">
        <v>460.06</v>
      </c>
      <c r="H65" s="13">
        <v>136.85</v>
      </c>
      <c r="I65" s="13">
        <f t="shared" si="13"/>
        <v>164.9</v>
      </c>
      <c r="J65" s="13">
        <v>13047.3</v>
      </c>
      <c r="K65" s="13">
        <f t="shared" si="14"/>
        <v>17.2</v>
      </c>
      <c r="L65" s="13">
        <f t="shared" si="15"/>
        <v>75863.89</v>
      </c>
      <c r="M65" s="14">
        <f t="shared" si="0"/>
        <v>1.0159862230225631E-2</v>
      </c>
    </row>
    <row r="66" spans="1:13" ht="39" customHeight="1">
      <c r="A66" s="10" t="s">
        <v>262</v>
      </c>
      <c r="B66" s="12" t="s">
        <v>263</v>
      </c>
      <c r="C66" s="10" t="s">
        <v>78</v>
      </c>
      <c r="D66" s="10" t="s">
        <v>264</v>
      </c>
      <c r="E66" s="10" t="s">
        <v>177</v>
      </c>
      <c r="F66" s="11" t="s">
        <v>99</v>
      </c>
      <c r="G66" s="12">
        <v>385.93</v>
      </c>
      <c r="H66" s="13">
        <v>38.53</v>
      </c>
      <c r="I66" s="13">
        <f t="shared" si="13"/>
        <v>46.42</v>
      </c>
      <c r="J66" s="13">
        <v>7452.31</v>
      </c>
      <c r="K66" s="13">
        <f t="shared" si="14"/>
        <v>41.6</v>
      </c>
      <c r="L66" s="13">
        <f t="shared" si="15"/>
        <v>17914.87</v>
      </c>
      <c r="M66" s="14">
        <f t="shared" si="0"/>
        <v>2.399199554259638E-3</v>
      </c>
    </row>
    <row r="67" spans="1:13" ht="39" customHeight="1">
      <c r="A67" s="10" t="s">
        <v>265</v>
      </c>
      <c r="B67" s="12" t="s">
        <v>266</v>
      </c>
      <c r="C67" s="10" t="s">
        <v>78</v>
      </c>
      <c r="D67" s="10" t="s">
        <v>267</v>
      </c>
      <c r="E67" s="10" t="s">
        <v>177</v>
      </c>
      <c r="F67" s="11" t="s">
        <v>268</v>
      </c>
      <c r="G67" s="12">
        <v>21</v>
      </c>
      <c r="H67" s="13">
        <v>10.09</v>
      </c>
      <c r="I67" s="13">
        <f t="shared" si="13"/>
        <v>12.15</v>
      </c>
      <c r="J67" s="13">
        <v>86.52</v>
      </c>
      <c r="K67" s="13">
        <f t="shared" si="14"/>
        <v>33.909999999999997</v>
      </c>
      <c r="L67" s="13">
        <f t="shared" si="15"/>
        <v>255.15</v>
      </c>
      <c r="M67" s="14">
        <f t="shared" si="0"/>
        <v>3.4170260028085428E-5</v>
      </c>
    </row>
    <row r="68" spans="1:13" ht="25.95" customHeight="1">
      <c r="A68" s="10" t="s">
        <v>269</v>
      </c>
      <c r="B68" s="12" t="s">
        <v>270</v>
      </c>
      <c r="C68" s="10" t="s">
        <v>78</v>
      </c>
      <c r="D68" s="10" t="s">
        <v>271</v>
      </c>
      <c r="E68" s="10" t="s">
        <v>248</v>
      </c>
      <c r="F68" s="11" t="s">
        <v>114</v>
      </c>
      <c r="G68" s="12">
        <v>473.5</v>
      </c>
      <c r="H68" s="13">
        <v>46.74</v>
      </c>
      <c r="I68" s="13">
        <f t="shared" si="13"/>
        <v>56.32</v>
      </c>
      <c r="J68" s="13">
        <v>3503.9</v>
      </c>
      <c r="K68" s="13">
        <f t="shared" si="14"/>
        <v>13.14</v>
      </c>
      <c r="L68" s="13">
        <f t="shared" si="15"/>
        <v>26667.52</v>
      </c>
      <c r="M68" s="14">
        <f t="shared" si="0"/>
        <v>3.5713740650761068E-3</v>
      </c>
    </row>
    <row r="69" spans="1:13" ht="52.05" customHeight="1">
      <c r="A69" s="10" t="s">
        <v>272</v>
      </c>
      <c r="B69" s="12" t="s">
        <v>273</v>
      </c>
      <c r="C69" s="10" t="s">
        <v>78</v>
      </c>
      <c r="D69" s="10" t="s">
        <v>274</v>
      </c>
      <c r="E69" s="10" t="s">
        <v>275</v>
      </c>
      <c r="F69" s="11" t="s">
        <v>99</v>
      </c>
      <c r="G69" s="12">
        <v>20.45</v>
      </c>
      <c r="H69" s="13">
        <v>285.18</v>
      </c>
      <c r="I69" s="13">
        <f t="shared" si="13"/>
        <v>343.64</v>
      </c>
      <c r="J69" s="13">
        <v>585.07000000000005</v>
      </c>
      <c r="K69" s="13">
        <f t="shared" si="14"/>
        <v>8.33</v>
      </c>
      <c r="L69" s="13">
        <f t="shared" si="15"/>
        <v>7027.43</v>
      </c>
      <c r="M69" s="14">
        <f t="shared" si="0"/>
        <v>9.4112918059638785E-4</v>
      </c>
    </row>
    <row r="70" spans="1:13" ht="52.05" customHeight="1">
      <c r="A70" s="10" t="s">
        <v>276</v>
      </c>
      <c r="B70" s="12" t="s">
        <v>277</v>
      </c>
      <c r="C70" s="10" t="s">
        <v>78</v>
      </c>
      <c r="D70" s="10" t="s">
        <v>278</v>
      </c>
      <c r="E70" s="10" t="s">
        <v>279</v>
      </c>
      <c r="F70" s="11" t="s">
        <v>99</v>
      </c>
      <c r="G70" s="12">
        <v>1037.26</v>
      </c>
      <c r="H70" s="13">
        <v>46.61</v>
      </c>
      <c r="I70" s="13">
        <f t="shared" si="13"/>
        <v>56.16</v>
      </c>
      <c r="J70" s="13">
        <v>6545.11</v>
      </c>
      <c r="K70" s="13">
        <f t="shared" si="14"/>
        <v>11.24</v>
      </c>
      <c r="L70" s="13">
        <f t="shared" si="15"/>
        <v>58252.52</v>
      </c>
      <c r="M70" s="14">
        <f t="shared" ref="M70:M133" si="16">L70 / 7467019.56</f>
        <v>7.8013080763913254E-3</v>
      </c>
    </row>
    <row r="71" spans="1:13" ht="24" customHeight="1">
      <c r="A71" s="5" t="s">
        <v>27</v>
      </c>
      <c r="B71" s="5"/>
      <c r="C71" s="5"/>
      <c r="D71" s="5" t="s">
        <v>28</v>
      </c>
      <c r="E71" s="5"/>
      <c r="F71" s="5"/>
      <c r="G71" s="7"/>
      <c r="H71" s="5"/>
      <c r="I71" s="5"/>
      <c r="J71" s="5"/>
      <c r="K71" s="5"/>
      <c r="L71" s="8">
        <v>263515.88</v>
      </c>
      <c r="M71" s="9">
        <f t="shared" si="16"/>
        <v>3.5290637433391163E-2</v>
      </c>
    </row>
    <row r="72" spans="1:13" ht="24" customHeight="1">
      <c r="A72" s="5" t="s">
        <v>280</v>
      </c>
      <c r="B72" s="5"/>
      <c r="C72" s="5"/>
      <c r="D72" s="5" t="s">
        <v>281</v>
      </c>
      <c r="E72" s="5"/>
      <c r="F72" s="5"/>
      <c r="G72" s="7"/>
      <c r="H72" s="5"/>
      <c r="I72" s="5"/>
      <c r="J72" s="5"/>
      <c r="K72" s="5"/>
      <c r="L72" s="8">
        <v>34727.24</v>
      </c>
      <c r="M72" s="9">
        <f t="shared" si="16"/>
        <v>4.6507498367929813E-3</v>
      </c>
    </row>
    <row r="73" spans="1:13" ht="25.95" customHeight="1">
      <c r="A73" s="10" t="s">
        <v>282</v>
      </c>
      <c r="B73" s="12" t="s">
        <v>283</v>
      </c>
      <c r="C73" s="10" t="s">
        <v>78</v>
      </c>
      <c r="D73" s="10" t="s">
        <v>284</v>
      </c>
      <c r="E73" s="10" t="s">
        <v>237</v>
      </c>
      <c r="F73" s="11" t="s">
        <v>114</v>
      </c>
      <c r="G73" s="12">
        <v>229.6</v>
      </c>
      <c r="H73" s="13">
        <v>77.94</v>
      </c>
      <c r="I73" s="13">
        <f>TRUNC(H73 * (1 + 20.5 / 100), 2)</f>
        <v>93.91</v>
      </c>
      <c r="J73" s="13">
        <v>6635.44</v>
      </c>
      <c r="K73" s="13">
        <f>ROUND((J73 * 100 / TRUNC(G73 * I73, 2)), 2)</f>
        <v>30.77</v>
      </c>
      <c r="L73" s="13">
        <f>TRUNC(G73 * I73, 2)</f>
        <v>21561.73</v>
      </c>
      <c r="M73" s="14">
        <f t="shared" si="16"/>
        <v>2.8875952214594174E-3</v>
      </c>
    </row>
    <row r="74" spans="1:13" ht="25.95" customHeight="1">
      <c r="A74" s="10" t="s">
        <v>285</v>
      </c>
      <c r="B74" s="12" t="s">
        <v>286</v>
      </c>
      <c r="C74" s="10" t="s">
        <v>78</v>
      </c>
      <c r="D74" s="10" t="s">
        <v>287</v>
      </c>
      <c r="E74" s="10" t="s">
        <v>237</v>
      </c>
      <c r="F74" s="11" t="s">
        <v>114</v>
      </c>
      <c r="G74" s="12">
        <v>143.65</v>
      </c>
      <c r="H74" s="13">
        <v>57.75</v>
      </c>
      <c r="I74" s="13">
        <f>TRUNC(H74 * (1 + 20.5 / 100), 2)</f>
        <v>69.58</v>
      </c>
      <c r="J74" s="13">
        <v>2575.64</v>
      </c>
      <c r="K74" s="13">
        <f>ROUND((J74 * 100 / TRUNC(G74 * I74, 2)), 2)</f>
        <v>25.77</v>
      </c>
      <c r="L74" s="13">
        <f>TRUNC(G74 * I74, 2)</f>
        <v>9995.16</v>
      </c>
      <c r="M74" s="14">
        <f t="shared" si="16"/>
        <v>1.3385742356351884E-3</v>
      </c>
    </row>
    <row r="75" spans="1:13" ht="25.95" customHeight="1">
      <c r="A75" s="10" t="s">
        <v>288</v>
      </c>
      <c r="B75" s="12" t="s">
        <v>289</v>
      </c>
      <c r="C75" s="10" t="s">
        <v>78</v>
      </c>
      <c r="D75" s="10" t="s">
        <v>290</v>
      </c>
      <c r="E75" s="10" t="s">
        <v>291</v>
      </c>
      <c r="F75" s="11" t="s">
        <v>114</v>
      </c>
      <c r="G75" s="12">
        <v>143.65</v>
      </c>
      <c r="H75" s="13">
        <v>18.32</v>
      </c>
      <c r="I75" s="13">
        <f>TRUNC(H75 * (1 + 20.5 / 100), 2)</f>
        <v>22.07</v>
      </c>
      <c r="J75" s="13">
        <v>1570.09</v>
      </c>
      <c r="K75" s="13">
        <f>ROUND((J75 * 100 / TRUNC(G75 * I75, 2)), 2)</f>
        <v>49.52</v>
      </c>
      <c r="L75" s="13">
        <f>TRUNC(G75 * I75, 2)</f>
        <v>3170.35</v>
      </c>
      <c r="M75" s="14">
        <f t="shared" si="16"/>
        <v>4.2458037969837596E-4</v>
      </c>
    </row>
    <row r="76" spans="1:13" ht="24" customHeight="1">
      <c r="A76" s="5" t="s">
        <v>292</v>
      </c>
      <c r="B76" s="5"/>
      <c r="C76" s="5"/>
      <c r="D76" s="5" t="s">
        <v>293</v>
      </c>
      <c r="E76" s="5"/>
      <c r="F76" s="5"/>
      <c r="G76" s="7"/>
      <c r="H76" s="5"/>
      <c r="I76" s="5"/>
      <c r="J76" s="5"/>
      <c r="K76" s="5"/>
      <c r="L76" s="8">
        <v>25402.85</v>
      </c>
      <c r="M76" s="9">
        <f t="shared" si="16"/>
        <v>3.4020066233762486E-3</v>
      </c>
    </row>
    <row r="77" spans="1:13" ht="64.95" customHeight="1">
      <c r="A77" s="10" t="s">
        <v>294</v>
      </c>
      <c r="B77" s="12" t="s">
        <v>295</v>
      </c>
      <c r="C77" s="10" t="s">
        <v>78</v>
      </c>
      <c r="D77" s="10" t="s">
        <v>296</v>
      </c>
      <c r="E77" s="10" t="s">
        <v>297</v>
      </c>
      <c r="F77" s="11" t="s">
        <v>268</v>
      </c>
      <c r="G77" s="12">
        <v>4</v>
      </c>
      <c r="H77" s="13">
        <v>684.98</v>
      </c>
      <c r="I77" s="13">
        <f t="shared" ref="I77:I83" si="17">TRUNC(H77 * (1 + 20.5 / 100), 2)</f>
        <v>825.4</v>
      </c>
      <c r="J77" s="13">
        <v>92.92</v>
      </c>
      <c r="K77" s="13">
        <f t="shared" ref="K77:K83" si="18">ROUND((J77 * 100 / TRUNC(G77 * I77, 2)), 2)</f>
        <v>2.81</v>
      </c>
      <c r="L77" s="13">
        <f t="shared" ref="L77:L83" si="19">TRUNC(G77 * I77, 2)</f>
        <v>3301.6</v>
      </c>
      <c r="M77" s="14">
        <f t="shared" si="16"/>
        <v>4.421576739515063E-4</v>
      </c>
    </row>
    <row r="78" spans="1:13" ht="25.95" customHeight="1">
      <c r="A78" s="10" t="s">
        <v>298</v>
      </c>
      <c r="B78" s="12" t="s">
        <v>299</v>
      </c>
      <c r="C78" s="10" t="s">
        <v>72</v>
      </c>
      <c r="D78" s="10" t="s">
        <v>300</v>
      </c>
      <c r="E78" s="10" t="s">
        <v>204</v>
      </c>
      <c r="F78" s="11" t="s">
        <v>99</v>
      </c>
      <c r="G78" s="12">
        <v>3.6</v>
      </c>
      <c r="H78" s="13">
        <v>80.8</v>
      </c>
      <c r="I78" s="13">
        <f t="shared" si="17"/>
        <v>97.36</v>
      </c>
      <c r="J78" s="13">
        <v>112.36</v>
      </c>
      <c r="K78" s="13">
        <f t="shared" si="18"/>
        <v>32.06</v>
      </c>
      <c r="L78" s="13">
        <f t="shared" si="19"/>
        <v>350.49</v>
      </c>
      <c r="M78" s="14">
        <f t="shared" si="16"/>
        <v>4.6938406573559322E-5</v>
      </c>
    </row>
    <row r="79" spans="1:13" ht="39" customHeight="1">
      <c r="A79" s="10" t="s">
        <v>301</v>
      </c>
      <c r="B79" s="12" t="s">
        <v>302</v>
      </c>
      <c r="C79" s="10" t="s">
        <v>78</v>
      </c>
      <c r="D79" s="10" t="s">
        <v>303</v>
      </c>
      <c r="E79" s="10" t="s">
        <v>297</v>
      </c>
      <c r="F79" s="11" t="s">
        <v>268</v>
      </c>
      <c r="G79" s="12">
        <v>4</v>
      </c>
      <c r="H79" s="13">
        <v>167</v>
      </c>
      <c r="I79" s="13">
        <f t="shared" si="17"/>
        <v>201.23</v>
      </c>
      <c r="J79" s="13">
        <v>104.6</v>
      </c>
      <c r="K79" s="13">
        <f t="shared" si="18"/>
        <v>13</v>
      </c>
      <c r="L79" s="13">
        <f t="shared" si="19"/>
        <v>804.92</v>
      </c>
      <c r="M79" s="14">
        <f t="shared" si="16"/>
        <v>1.077966909731786E-4</v>
      </c>
    </row>
    <row r="80" spans="1:13" ht="25.95" customHeight="1">
      <c r="A80" s="10" t="s">
        <v>304</v>
      </c>
      <c r="B80" s="12" t="s">
        <v>305</v>
      </c>
      <c r="C80" s="10" t="s">
        <v>78</v>
      </c>
      <c r="D80" s="10" t="s">
        <v>306</v>
      </c>
      <c r="E80" s="10" t="s">
        <v>307</v>
      </c>
      <c r="F80" s="11" t="s">
        <v>268</v>
      </c>
      <c r="G80" s="12">
        <v>8</v>
      </c>
      <c r="H80" s="13">
        <v>326.5</v>
      </c>
      <c r="I80" s="13">
        <f t="shared" si="17"/>
        <v>393.43</v>
      </c>
      <c r="J80" s="13">
        <v>241.28</v>
      </c>
      <c r="K80" s="13">
        <f t="shared" si="18"/>
        <v>7.67</v>
      </c>
      <c r="L80" s="13">
        <f t="shared" si="19"/>
        <v>3147.44</v>
      </c>
      <c r="M80" s="14">
        <f t="shared" si="16"/>
        <v>4.2151222113579145E-4</v>
      </c>
    </row>
    <row r="81" spans="1:13" ht="64.95" customHeight="1">
      <c r="A81" s="10" t="s">
        <v>308</v>
      </c>
      <c r="B81" s="12" t="s">
        <v>309</v>
      </c>
      <c r="C81" s="10" t="s">
        <v>78</v>
      </c>
      <c r="D81" s="10" t="s">
        <v>310</v>
      </c>
      <c r="E81" s="10" t="s">
        <v>297</v>
      </c>
      <c r="F81" s="11" t="s">
        <v>268</v>
      </c>
      <c r="G81" s="12">
        <v>14</v>
      </c>
      <c r="H81" s="13">
        <v>613.92999999999995</v>
      </c>
      <c r="I81" s="13">
        <f t="shared" si="17"/>
        <v>739.78</v>
      </c>
      <c r="J81" s="13">
        <v>264.88</v>
      </c>
      <c r="K81" s="13">
        <f t="shared" si="18"/>
        <v>2.56</v>
      </c>
      <c r="L81" s="13">
        <f t="shared" si="19"/>
        <v>10356.92</v>
      </c>
      <c r="M81" s="14">
        <f t="shared" si="16"/>
        <v>1.3870219458752833E-3</v>
      </c>
    </row>
    <row r="82" spans="1:13" ht="52.05" customHeight="1">
      <c r="A82" s="10" t="s">
        <v>311</v>
      </c>
      <c r="B82" s="12" t="s">
        <v>312</v>
      </c>
      <c r="C82" s="10" t="s">
        <v>72</v>
      </c>
      <c r="D82" s="10" t="s">
        <v>313</v>
      </c>
      <c r="E82" s="10" t="s">
        <v>74</v>
      </c>
      <c r="F82" s="11" t="s">
        <v>75</v>
      </c>
      <c r="G82" s="12">
        <v>4</v>
      </c>
      <c r="H82" s="13">
        <v>687.72</v>
      </c>
      <c r="I82" s="13">
        <f t="shared" si="17"/>
        <v>828.7</v>
      </c>
      <c r="J82" s="13">
        <v>75.680000000000007</v>
      </c>
      <c r="K82" s="13">
        <f t="shared" si="18"/>
        <v>2.2799999999999998</v>
      </c>
      <c r="L82" s="13">
        <f t="shared" si="19"/>
        <v>3314.8</v>
      </c>
      <c r="M82" s="14">
        <f t="shared" si="16"/>
        <v>4.4392544754496405E-4</v>
      </c>
    </row>
    <row r="83" spans="1:13" ht="39" customHeight="1">
      <c r="A83" s="10" t="s">
        <v>314</v>
      </c>
      <c r="B83" s="12" t="s">
        <v>315</v>
      </c>
      <c r="C83" s="10" t="s">
        <v>78</v>
      </c>
      <c r="D83" s="10" t="s">
        <v>316</v>
      </c>
      <c r="E83" s="10" t="s">
        <v>297</v>
      </c>
      <c r="F83" s="11" t="s">
        <v>268</v>
      </c>
      <c r="G83" s="12">
        <v>18</v>
      </c>
      <c r="H83" s="13">
        <v>190.26</v>
      </c>
      <c r="I83" s="13">
        <f t="shared" si="17"/>
        <v>229.26</v>
      </c>
      <c r="J83" s="13">
        <v>614.88</v>
      </c>
      <c r="K83" s="13">
        <f t="shared" si="18"/>
        <v>14.9</v>
      </c>
      <c r="L83" s="13">
        <f t="shared" si="19"/>
        <v>4126.68</v>
      </c>
      <c r="M83" s="14">
        <f t="shared" si="16"/>
        <v>5.5265423732196576E-4</v>
      </c>
    </row>
    <row r="84" spans="1:13" ht="24" customHeight="1">
      <c r="A84" s="5" t="s">
        <v>317</v>
      </c>
      <c r="B84" s="5"/>
      <c r="C84" s="5"/>
      <c r="D84" s="5" t="s">
        <v>318</v>
      </c>
      <c r="E84" s="5"/>
      <c r="F84" s="5"/>
      <c r="G84" s="7"/>
      <c r="H84" s="5"/>
      <c r="I84" s="5"/>
      <c r="J84" s="5"/>
      <c r="K84" s="5"/>
      <c r="L84" s="8">
        <v>203385.79</v>
      </c>
      <c r="M84" s="9">
        <f t="shared" si="16"/>
        <v>2.7237880973221933E-2</v>
      </c>
    </row>
    <row r="85" spans="1:13" ht="91.05" customHeight="1">
      <c r="A85" s="10" t="s">
        <v>319</v>
      </c>
      <c r="B85" s="12" t="s">
        <v>320</v>
      </c>
      <c r="C85" s="10" t="s">
        <v>78</v>
      </c>
      <c r="D85" s="10" t="s">
        <v>321</v>
      </c>
      <c r="E85" s="10" t="s">
        <v>291</v>
      </c>
      <c r="F85" s="11" t="s">
        <v>99</v>
      </c>
      <c r="G85" s="12">
        <v>141.5</v>
      </c>
      <c r="H85" s="13">
        <v>276.19</v>
      </c>
      <c r="I85" s="13">
        <f t="shared" ref="I85:I96" si="20">TRUNC(H85 * (1 + 20.5 / 100), 2)</f>
        <v>332.8</v>
      </c>
      <c r="J85" s="13">
        <v>1563.58</v>
      </c>
      <c r="K85" s="13">
        <f t="shared" ref="K85:K96" si="21">ROUND((J85 * 100 / TRUNC(G85 * I85, 2)), 2)</f>
        <v>3.32</v>
      </c>
      <c r="L85" s="13">
        <f t="shared" ref="L85:L96" si="22">TRUNC(G85 * I85, 2)</f>
        <v>47091.199999999997</v>
      </c>
      <c r="M85" s="14">
        <f t="shared" si="16"/>
        <v>6.3065590791086664E-3</v>
      </c>
    </row>
    <row r="86" spans="1:13" ht="78" customHeight="1">
      <c r="A86" s="10" t="s">
        <v>322</v>
      </c>
      <c r="B86" s="12" t="s">
        <v>323</v>
      </c>
      <c r="C86" s="10" t="s">
        <v>78</v>
      </c>
      <c r="D86" s="10" t="s">
        <v>324</v>
      </c>
      <c r="E86" s="10" t="s">
        <v>291</v>
      </c>
      <c r="F86" s="11" t="s">
        <v>99</v>
      </c>
      <c r="G86" s="12">
        <v>74.22</v>
      </c>
      <c r="H86" s="13">
        <v>249.73</v>
      </c>
      <c r="I86" s="13">
        <f t="shared" si="20"/>
        <v>300.92</v>
      </c>
      <c r="J86" s="13">
        <v>823.84</v>
      </c>
      <c r="K86" s="13">
        <f t="shared" si="21"/>
        <v>3.69</v>
      </c>
      <c r="L86" s="13">
        <f t="shared" si="22"/>
        <v>22334.28</v>
      </c>
      <c r="M86" s="14">
        <f t="shared" si="16"/>
        <v>2.9910568494613664E-3</v>
      </c>
    </row>
    <row r="87" spans="1:13" ht="39" customHeight="1">
      <c r="A87" s="10" t="s">
        <v>325</v>
      </c>
      <c r="B87" s="12" t="s">
        <v>326</v>
      </c>
      <c r="C87" s="10" t="s">
        <v>78</v>
      </c>
      <c r="D87" s="10" t="s">
        <v>327</v>
      </c>
      <c r="E87" s="10" t="s">
        <v>297</v>
      </c>
      <c r="F87" s="11" t="s">
        <v>99</v>
      </c>
      <c r="G87" s="12">
        <v>54.75</v>
      </c>
      <c r="H87" s="13">
        <v>485.94</v>
      </c>
      <c r="I87" s="13">
        <f t="shared" si="20"/>
        <v>585.54999999999995</v>
      </c>
      <c r="J87" s="13">
        <v>741.86</v>
      </c>
      <c r="K87" s="13">
        <f t="shared" si="21"/>
        <v>2.31</v>
      </c>
      <c r="L87" s="13">
        <f t="shared" si="22"/>
        <v>32058.86</v>
      </c>
      <c r="M87" s="14">
        <f t="shared" si="16"/>
        <v>4.2933944048755114E-3</v>
      </c>
    </row>
    <row r="88" spans="1:13" ht="39" customHeight="1">
      <c r="A88" s="10" t="s">
        <v>328</v>
      </c>
      <c r="B88" s="12" t="s">
        <v>329</v>
      </c>
      <c r="C88" s="10" t="s">
        <v>72</v>
      </c>
      <c r="D88" s="10" t="s">
        <v>330</v>
      </c>
      <c r="E88" s="10" t="s">
        <v>204</v>
      </c>
      <c r="F88" s="11" t="s">
        <v>99</v>
      </c>
      <c r="G88" s="12">
        <v>14.5</v>
      </c>
      <c r="H88" s="13">
        <v>100.05</v>
      </c>
      <c r="I88" s="13">
        <f t="shared" si="20"/>
        <v>120.56</v>
      </c>
      <c r="J88" s="13">
        <v>592.04</v>
      </c>
      <c r="K88" s="13">
        <f t="shared" si="21"/>
        <v>33.869999999999997</v>
      </c>
      <c r="L88" s="13">
        <f t="shared" si="22"/>
        <v>1748.12</v>
      </c>
      <c r="M88" s="14">
        <f t="shared" si="16"/>
        <v>2.341121495602457E-4</v>
      </c>
    </row>
    <row r="89" spans="1:13" ht="64.95" customHeight="1">
      <c r="A89" s="10" t="s">
        <v>331</v>
      </c>
      <c r="B89" s="12" t="s">
        <v>332</v>
      </c>
      <c r="C89" s="10" t="s">
        <v>72</v>
      </c>
      <c r="D89" s="10" t="s">
        <v>333</v>
      </c>
      <c r="E89" s="10" t="s">
        <v>204</v>
      </c>
      <c r="F89" s="11" t="s">
        <v>114</v>
      </c>
      <c r="G89" s="12">
        <v>26.8</v>
      </c>
      <c r="H89" s="13">
        <v>749.67</v>
      </c>
      <c r="I89" s="13">
        <f t="shared" si="20"/>
        <v>903.35</v>
      </c>
      <c r="J89" s="13">
        <v>8261.9</v>
      </c>
      <c r="K89" s="13">
        <f t="shared" si="21"/>
        <v>34.130000000000003</v>
      </c>
      <c r="L89" s="13">
        <f t="shared" si="22"/>
        <v>24209.78</v>
      </c>
      <c r="M89" s="14">
        <f t="shared" si="16"/>
        <v>3.242228014198479E-3</v>
      </c>
    </row>
    <row r="90" spans="1:13" ht="39" customHeight="1">
      <c r="A90" s="10" t="s">
        <v>334</v>
      </c>
      <c r="B90" s="12" t="s">
        <v>335</v>
      </c>
      <c r="C90" s="10" t="s">
        <v>72</v>
      </c>
      <c r="D90" s="10" t="s">
        <v>336</v>
      </c>
      <c r="E90" s="10" t="s">
        <v>204</v>
      </c>
      <c r="F90" s="11" t="s">
        <v>99</v>
      </c>
      <c r="G90" s="12">
        <v>25.39</v>
      </c>
      <c r="H90" s="13">
        <v>202.46</v>
      </c>
      <c r="I90" s="13">
        <f t="shared" si="20"/>
        <v>243.96</v>
      </c>
      <c r="J90" s="13">
        <v>1147.3699999999999</v>
      </c>
      <c r="K90" s="13">
        <f t="shared" si="21"/>
        <v>18.52</v>
      </c>
      <c r="L90" s="13">
        <f t="shared" si="22"/>
        <v>6194.14</v>
      </c>
      <c r="M90" s="14">
        <f t="shared" si="16"/>
        <v>8.2953311561969451E-4</v>
      </c>
    </row>
    <row r="91" spans="1:13" ht="25.95" customHeight="1">
      <c r="A91" s="10" t="s">
        <v>337</v>
      </c>
      <c r="B91" s="12" t="s">
        <v>338</v>
      </c>
      <c r="C91" s="10" t="s">
        <v>72</v>
      </c>
      <c r="D91" s="10" t="s">
        <v>339</v>
      </c>
      <c r="E91" s="10" t="s">
        <v>74</v>
      </c>
      <c r="F91" s="11" t="s">
        <v>75</v>
      </c>
      <c r="G91" s="12">
        <v>68.849999999999994</v>
      </c>
      <c r="H91" s="13">
        <v>300.52999999999997</v>
      </c>
      <c r="I91" s="13">
        <f t="shared" si="20"/>
        <v>362.13</v>
      </c>
      <c r="J91" s="13">
        <v>4447.0200000000004</v>
      </c>
      <c r="K91" s="13">
        <f t="shared" si="21"/>
        <v>17.84</v>
      </c>
      <c r="L91" s="13">
        <f t="shared" si="22"/>
        <v>24932.65</v>
      </c>
      <c r="M91" s="14">
        <f t="shared" si="16"/>
        <v>3.3390363852214152E-3</v>
      </c>
    </row>
    <row r="92" spans="1:13" ht="25.95" customHeight="1">
      <c r="A92" s="10" t="s">
        <v>340</v>
      </c>
      <c r="B92" s="12" t="s">
        <v>341</v>
      </c>
      <c r="C92" s="10" t="s">
        <v>72</v>
      </c>
      <c r="D92" s="10" t="s">
        <v>342</v>
      </c>
      <c r="E92" s="10" t="s">
        <v>74</v>
      </c>
      <c r="F92" s="11" t="s">
        <v>75</v>
      </c>
      <c r="G92" s="12">
        <v>4</v>
      </c>
      <c r="H92" s="13">
        <v>2793.87</v>
      </c>
      <c r="I92" s="13">
        <f t="shared" si="20"/>
        <v>3366.61</v>
      </c>
      <c r="J92" s="13">
        <v>378.08</v>
      </c>
      <c r="K92" s="13">
        <f t="shared" si="21"/>
        <v>2.81</v>
      </c>
      <c r="L92" s="13">
        <f t="shared" si="22"/>
        <v>13466.44</v>
      </c>
      <c r="M92" s="14">
        <f t="shared" si="16"/>
        <v>1.8034558355971416E-3</v>
      </c>
    </row>
    <row r="93" spans="1:13" ht="25.95" customHeight="1">
      <c r="A93" s="10" t="s">
        <v>343</v>
      </c>
      <c r="B93" s="12" t="s">
        <v>344</v>
      </c>
      <c r="C93" s="10" t="s">
        <v>72</v>
      </c>
      <c r="D93" s="10" t="s">
        <v>345</v>
      </c>
      <c r="E93" s="10" t="s">
        <v>74</v>
      </c>
      <c r="F93" s="11" t="s">
        <v>75</v>
      </c>
      <c r="G93" s="12">
        <v>1</v>
      </c>
      <c r="H93" s="13">
        <v>1162.4100000000001</v>
      </c>
      <c r="I93" s="13">
        <f t="shared" si="20"/>
        <v>1400.7</v>
      </c>
      <c r="J93" s="13">
        <v>39.32</v>
      </c>
      <c r="K93" s="13">
        <f t="shared" si="21"/>
        <v>2.81</v>
      </c>
      <c r="L93" s="13">
        <f t="shared" si="22"/>
        <v>1400.7</v>
      </c>
      <c r="M93" s="14">
        <f t="shared" si="16"/>
        <v>1.8758488426940723E-4</v>
      </c>
    </row>
    <row r="94" spans="1:13" ht="25.95" customHeight="1">
      <c r="A94" s="10" t="s">
        <v>346</v>
      </c>
      <c r="B94" s="12" t="s">
        <v>347</v>
      </c>
      <c r="C94" s="10" t="s">
        <v>72</v>
      </c>
      <c r="D94" s="10" t="s">
        <v>348</v>
      </c>
      <c r="E94" s="10" t="s">
        <v>74</v>
      </c>
      <c r="F94" s="11" t="s">
        <v>75</v>
      </c>
      <c r="G94" s="12">
        <v>29.85</v>
      </c>
      <c r="H94" s="13">
        <v>423.33</v>
      </c>
      <c r="I94" s="13">
        <f t="shared" si="20"/>
        <v>510.11</v>
      </c>
      <c r="J94" s="13">
        <v>1928.01</v>
      </c>
      <c r="K94" s="13">
        <f t="shared" si="21"/>
        <v>12.66</v>
      </c>
      <c r="L94" s="13">
        <f t="shared" si="22"/>
        <v>15226.78</v>
      </c>
      <c r="M94" s="14">
        <f t="shared" si="16"/>
        <v>2.0392045149537552E-3</v>
      </c>
    </row>
    <row r="95" spans="1:13" ht="39" customHeight="1">
      <c r="A95" s="10" t="s">
        <v>349</v>
      </c>
      <c r="B95" s="12" t="s">
        <v>350</v>
      </c>
      <c r="C95" s="10" t="s">
        <v>72</v>
      </c>
      <c r="D95" s="10" t="s">
        <v>351</v>
      </c>
      <c r="E95" s="10" t="s">
        <v>74</v>
      </c>
      <c r="F95" s="11" t="s">
        <v>75</v>
      </c>
      <c r="G95" s="12">
        <v>4.8</v>
      </c>
      <c r="H95" s="13">
        <v>477.83</v>
      </c>
      <c r="I95" s="13">
        <f t="shared" si="20"/>
        <v>575.78</v>
      </c>
      <c r="J95" s="13">
        <v>216.91</v>
      </c>
      <c r="K95" s="13">
        <f t="shared" si="21"/>
        <v>7.85</v>
      </c>
      <c r="L95" s="13">
        <f t="shared" si="22"/>
        <v>2763.74</v>
      </c>
      <c r="M95" s="14">
        <f t="shared" si="16"/>
        <v>3.7012625690778289E-4</v>
      </c>
    </row>
    <row r="96" spans="1:13" ht="25.95" customHeight="1">
      <c r="A96" s="10" t="s">
        <v>352</v>
      </c>
      <c r="B96" s="12" t="s">
        <v>353</v>
      </c>
      <c r="C96" s="10" t="s">
        <v>72</v>
      </c>
      <c r="D96" s="10" t="s">
        <v>354</v>
      </c>
      <c r="E96" s="10" t="s">
        <v>74</v>
      </c>
      <c r="F96" s="11" t="s">
        <v>75</v>
      </c>
      <c r="G96" s="12">
        <v>10</v>
      </c>
      <c r="H96" s="13">
        <v>992.46</v>
      </c>
      <c r="I96" s="13">
        <f t="shared" si="20"/>
        <v>1195.9100000000001</v>
      </c>
      <c r="J96" s="13">
        <v>577.20000000000005</v>
      </c>
      <c r="K96" s="13">
        <f t="shared" si="21"/>
        <v>4.83</v>
      </c>
      <c r="L96" s="13">
        <f t="shared" si="22"/>
        <v>11959.1</v>
      </c>
      <c r="M96" s="14">
        <f t="shared" si="16"/>
        <v>1.6015894834484673E-3</v>
      </c>
    </row>
    <row r="97" spans="1:13" ht="24" customHeight="1">
      <c r="A97" s="5" t="s">
        <v>29</v>
      </c>
      <c r="B97" s="5"/>
      <c r="C97" s="5"/>
      <c r="D97" s="5" t="s">
        <v>30</v>
      </c>
      <c r="E97" s="5"/>
      <c r="F97" s="5"/>
      <c r="G97" s="7"/>
      <c r="H97" s="5"/>
      <c r="I97" s="5"/>
      <c r="J97" s="5"/>
      <c r="K97" s="5"/>
      <c r="L97" s="8">
        <v>780012.78</v>
      </c>
      <c r="M97" s="9">
        <f t="shared" si="16"/>
        <v>0.10446106023056943</v>
      </c>
    </row>
    <row r="98" spans="1:13" ht="24" customHeight="1">
      <c r="A98" s="5" t="s">
        <v>355</v>
      </c>
      <c r="B98" s="5"/>
      <c r="C98" s="5"/>
      <c r="D98" s="5" t="s">
        <v>356</v>
      </c>
      <c r="E98" s="5"/>
      <c r="F98" s="5"/>
      <c r="G98" s="7"/>
      <c r="H98" s="5"/>
      <c r="I98" s="5"/>
      <c r="J98" s="5"/>
      <c r="K98" s="5"/>
      <c r="L98" s="8">
        <v>368818.23</v>
      </c>
      <c r="M98" s="9">
        <f t="shared" si="16"/>
        <v>4.9392964225742568E-2</v>
      </c>
    </row>
    <row r="99" spans="1:13" ht="52.05" customHeight="1">
      <c r="A99" s="10" t="s">
        <v>357</v>
      </c>
      <c r="B99" s="12" t="s">
        <v>358</v>
      </c>
      <c r="C99" s="10" t="s">
        <v>78</v>
      </c>
      <c r="D99" s="10" t="s">
        <v>359</v>
      </c>
      <c r="E99" s="10" t="s">
        <v>360</v>
      </c>
      <c r="F99" s="11" t="s">
        <v>99</v>
      </c>
      <c r="G99" s="12">
        <v>3256.31</v>
      </c>
      <c r="H99" s="13">
        <v>4.4400000000000004</v>
      </c>
      <c r="I99" s="13">
        <f t="shared" ref="I99:I105" si="23">TRUNC(H99 * (1 + 20.5 / 100), 2)</f>
        <v>5.35</v>
      </c>
      <c r="J99" s="13">
        <v>8238.4599999999991</v>
      </c>
      <c r="K99" s="13">
        <f t="shared" ref="K99:K105" si="24">ROUND((J99 * 100 / TRUNC(G99 * I99, 2)), 2)</f>
        <v>47.29</v>
      </c>
      <c r="L99" s="13">
        <f t="shared" ref="L99:L105" si="25">TRUNC(G99 * I99, 2)</f>
        <v>17421.25</v>
      </c>
      <c r="M99" s="14">
        <f t="shared" si="16"/>
        <v>2.3330928571988368E-3</v>
      </c>
    </row>
    <row r="100" spans="1:13" ht="52.05" customHeight="1">
      <c r="A100" s="10" t="s">
        <v>361</v>
      </c>
      <c r="B100" s="12" t="s">
        <v>362</v>
      </c>
      <c r="C100" s="10" t="s">
        <v>78</v>
      </c>
      <c r="D100" s="10" t="s">
        <v>363</v>
      </c>
      <c r="E100" s="10" t="s">
        <v>364</v>
      </c>
      <c r="F100" s="11" t="s">
        <v>99</v>
      </c>
      <c r="G100" s="12">
        <v>1886.31</v>
      </c>
      <c r="H100" s="13">
        <v>40.03</v>
      </c>
      <c r="I100" s="13">
        <f t="shared" si="23"/>
        <v>48.23</v>
      </c>
      <c r="J100" s="13">
        <v>36462.370000000003</v>
      </c>
      <c r="K100" s="13">
        <f t="shared" si="24"/>
        <v>40.08</v>
      </c>
      <c r="L100" s="13">
        <f t="shared" si="25"/>
        <v>90976.73</v>
      </c>
      <c r="M100" s="14">
        <f t="shared" si="16"/>
        <v>1.2183807644934038E-2</v>
      </c>
    </row>
    <row r="101" spans="1:13" ht="52.05" customHeight="1">
      <c r="A101" s="10" t="s">
        <v>365</v>
      </c>
      <c r="B101" s="12" t="s">
        <v>366</v>
      </c>
      <c r="C101" s="10" t="s">
        <v>78</v>
      </c>
      <c r="D101" s="10" t="s">
        <v>367</v>
      </c>
      <c r="E101" s="10" t="s">
        <v>364</v>
      </c>
      <c r="F101" s="11" t="s">
        <v>99</v>
      </c>
      <c r="G101" s="12">
        <v>1370</v>
      </c>
      <c r="H101" s="13">
        <v>36.11</v>
      </c>
      <c r="I101" s="13">
        <f t="shared" si="23"/>
        <v>43.51</v>
      </c>
      <c r="J101" s="13">
        <v>21700.799999999999</v>
      </c>
      <c r="K101" s="13">
        <f t="shared" si="24"/>
        <v>36.409999999999997</v>
      </c>
      <c r="L101" s="13">
        <f t="shared" si="25"/>
        <v>59608.7</v>
      </c>
      <c r="M101" s="14">
        <f t="shared" si="16"/>
        <v>7.9829307424500711E-3</v>
      </c>
    </row>
    <row r="102" spans="1:13" ht="39" customHeight="1">
      <c r="A102" s="10" t="s">
        <v>368</v>
      </c>
      <c r="B102" s="12" t="s">
        <v>369</v>
      </c>
      <c r="C102" s="10" t="s">
        <v>78</v>
      </c>
      <c r="D102" s="10" t="s">
        <v>370</v>
      </c>
      <c r="E102" s="10" t="s">
        <v>371</v>
      </c>
      <c r="F102" s="11" t="s">
        <v>99</v>
      </c>
      <c r="G102" s="12">
        <v>498.65</v>
      </c>
      <c r="H102" s="13">
        <v>95.12</v>
      </c>
      <c r="I102" s="13">
        <f t="shared" si="23"/>
        <v>114.61</v>
      </c>
      <c r="J102" s="13">
        <v>12610.86</v>
      </c>
      <c r="K102" s="13">
        <f t="shared" si="24"/>
        <v>22.07</v>
      </c>
      <c r="L102" s="13">
        <f t="shared" si="25"/>
        <v>57150.27</v>
      </c>
      <c r="M102" s="14">
        <f t="shared" si="16"/>
        <v>7.6536922852255126E-3</v>
      </c>
    </row>
    <row r="103" spans="1:13" ht="52.05" customHeight="1">
      <c r="A103" s="10" t="s">
        <v>372</v>
      </c>
      <c r="B103" s="12" t="s">
        <v>373</v>
      </c>
      <c r="C103" s="10" t="s">
        <v>72</v>
      </c>
      <c r="D103" s="10" t="s">
        <v>374</v>
      </c>
      <c r="E103" s="10" t="s">
        <v>74</v>
      </c>
      <c r="F103" s="11" t="s">
        <v>75</v>
      </c>
      <c r="G103" s="12">
        <v>842.94</v>
      </c>
      <c r="H103" s="13">
        <v>80.069999999999993</v>
      </c>
      <c r="I103" s="13">
        <f t="shared" si="23"/>
        <v>96.48</v>
      </c>
      <c r="J103" s="13">
        <v>14178.25</v>
      </c>
      <c r="K103" s="13">
        <f t="shared" si="24"/>
        <v>17.43</v>
      </c>
      <c r="L103" s="13">
        <f t="shared" si="25"/>
        <v>81326.850000000006</v>
      </c>
      <c r="M103" s="14">
        <f t="shared" si="16"/>
        <v>1.0891474080991963E-2</v>
      </c>
    </row>
    <row r="104" spans="1:13" ht="52.05" customHeight="1">
      <c r="A104" s="10" t="s">
        <v>375</v>
      </c>
      <c r="B104" s="12" t="s">
        <v>376</v>
      </c>
      <c r="C104" s="10" t="s">
        <v>78</v>
      </c>
      <c r="D104" s="10" t="s">
        <v>377</v>
      </c>
      <c r="E104" s="10" t="s">
        <v>378</v>
      </c>
      <c r="F104" s="11" t="s">
        <v>99</v>
      </c>
      <c r="G104" s="12">
        <v>28.41</v>
      </c>
      <c r="H104" s="13">
        <v>343.12</v>
      </c>
      <c r="I104" s="13">
        <f t="shared" si="23"/>
        <v>413.45</v>
      </c>
      <c r="J104" s="13">
        <v>1347.49</v>
      </c>
      <c r="K104" s="13">
        <f t="shared" si="24"/>
        <v>11.47</v>
      </c>
      <c r="L104" s="13">
        <f t="shared" si="25"/>
        <v>11746.11</v>
      </c>
      <c r="M104" s="14">
        <f t="shared" si="16"/>
        <v>1.5730653851400921E-3</v>
      </c>
    </row>
    <row r="105" spans="1:13" ht="24" customHeight="1">
      <c r="A105" s="10" t="s">
        <v>379</v>
      </c>
      <c r="B105" s="12" t="s">
        <v>380</v>
      </c>
      <c r="C105" s="10" t="s">
        <v>72</v>
      </c>
      <c r="D105" s="10" t="s">
        <v>381</v>
      </c>
      <c r="E105" s="10" t="s">
        <v>74</v>
      </c>
      <c r="F105" s="11" t="s">
        <v>75</v>
      </c>
      <c r="G105" s="12">
        <v>99.02</v>
      </c>
      <c r="H105" s="13">
        <v>423.98</v>
      </c>
      <c r="I105" s="13">
        <f t="shared" si="23"/>
        <v>510.89</v>
      </c>
      <c r="J105" s="13">
        <v>12134.9</v>
      </c>
      <c r="K105" s="13">
        <f t="shared" si="24"/>
        <v>23.99</v>
      </c>
      <c r="L105" s="13">
        <f t="shared" si="25"/>
        <v>50588.32</v>
      </c>
      <c r="M105" s="14">
        <f t="shared" si="16"/>
        <v>6.7749012298020557E-3</v>
      </c>
    </row>
    <row r="106" spans="1:13" ht="24" customHeight="1">
      <c r="A106" s="5" t="s">
        <v>382</v>
      </c>
      <c r="B106" s="5"/>
      <c r="C106" s="5"/>
      <c r="D106" s="5" t="s">
        <v>383</v>
      </c>
      <c r="E106" s="5"/>
      <c r="F106" s="5"/>
      <c r="G106" s="7"/>
      <c r="H106" s="5"/>
      <c r="I106" s="5"/>
      <c r="J106" s="5"/>
      <c r="K106" s="5"/>
      <c r="L106" s="8">
        <v>282675.08</v>
      </c>
      <c r="M106" s="9">
        <f t="shared" si="16"/>
        <v>3.7856480450949831E-2</v>
      </c>
    </row>
    <row r="107" spans="1:13" ht="39" customHeight="1">
      <c r="A107" s="10" t="s">
        <v>384</v>
      </c>
      <c r="B107" s="12" t="s">
        <v>385</v>
      </c>
      <c r="C107" s="10" t="s">
        <v>78</v>
      </c>
      <c r="D107" s="10" t="s">
        <v>386</v>
      </c>
      <c r="E107" s="10" t="s">
        <v>211</v>
      </c>
      <c r="F107" s="11" t="s">
        <v>99</v>
      </c>
      <c r="G107" s="12">
        <v>528.47</v>
      </c>
      <c r="H107" s="13">
        <v>3.5</v>
      </c>
      <c r="I107" s="13">
        <f t="shared" ref="I107:I114" si="26">TRUNC(H107 * (1 + 20.5 / 100), 2)</f>
        <v>4.21</v>
      </c>
      <c r="J107" s="13">
        <v>1516.71</v>
      </c>
      <c r="K107" s="13">
        <f t="shared" ref="K107:K114" si="27">ROUND((J107 * 100 / TRUNC(G107 * I107, 2)), 2)</f>
        <v>68.17</v>
      </c>
      <c r="L107" s="13">
        <f t="shared" ref="L107:L114" si="28">TRUNC(G107 * I107, 2)</f>
        <v>2224.85</v>
      </c>
      <c r="M107" s="14">
        <f t="shared" si="16"/>
        <v>2.9795689995487304E-4</v>
      </c>
    </row>
    <row r="108" spans="1:13" ht="39" customHeight="1">
      <c r="A108" s="10" t="s">
        <v>387</v>
      </c>
      <c r="B108" s="12" t="s">
        <v>388</v>
      </c>
      <c r="C108" s="10" t="s">
        <v>78</v>
      </c>
      <c r="D108" s="10" t="s">
        <v>389</v>
      </c>
      <c r="E108" s="10" t="s">
        <v>211</v>
      </c>
      <c r="F108" s="11" t="s">
        <v>99</v>
      </c>
      <c r="G108" s="12">
        <v>528.47</v>
      </c>
      <c r="H108" s="13">
        <v>2.1</v>
      </c>
      <c r="I108" s="13">
        <f t="shared" si="26"/>
        <v>2.5299999999999998</v>
      </c>
      <c r="J108" s="13">
        <v>232.53</v>
      </c>
      <c r="K108" s="13">
        <f t="shared" si="27"/>
        <v>17.39</v>
      </c>
      <c r="L108" s="13">
        <f t="shared" si="28"/>
        <v>1337.02</v>
      </c>
      <c r="M108" s="14">
        <f t="shared" si="16"/>
        <v>1.7905671590339318E-4</v>
      </c>
    </row>
    <row r="109" spans="1:13" ht="52.05" customHeight="1">
      <c r="A109" s="10" t="s">
        <v>390</v>
      </c>
      <c r="B109" s="12" t="s">
        <v>391</v>
      </c>
      <c r="C109" s="10" t="s">
        <v>78</v>
      </c>
      <c r="D109" s="10" t="s">
        <v>392</v>
      </c>
      <c r="E109" s="10" t="s">
        <v>393</v>
      </c>
      <c r="F109" s="11" t="s">
        <v>99</v>
      </c>
      <c r="G109" s="12">
        <v>1908.12</v>
      </c>
      <c r="H109" s="13">
        <v>48.55</v>
      </c>
      <c r="I109" s="13">
        <f t="shared" si="26"/>
        <v>58.5</v>
      </c>
      <c r="J109" s="13">
        <v>29862.080000000002</v>
      </c>
      <c r="K109" s="13">
        <f t="shared" si="27"/>
        <v>26.75</v>
      </c>
      <c r="L109" s="13">
        <f t="shared" si="28"/>
        <v>111625.02</v>
      </c>
      <c r="M109" s="14">
        <f t="shared" si="16"/>
        <v>1.4949072933726186E-2</v>
      </c>
    </row>
    <row r="110" spans="1:13" ht="64.95" customHeight="1">
      <c r="A110" s="10" t="s">
        <v>394</v>
      </c>
      <c r="B110" s="12" t="s">
        <v>395</v>
      </c>
      <c r="C110" s="10" t="s">
        <v>78</v>
      </c>
      <c r="D110" s="10" t="s">
        <v>396</v>
      </c>
      <c r="E110" s="10" t="s">
        <v>258</v>
      </c>
      <c r="F110" s="11" t="s">
        <v>99</v>
      </c>
      <c r="G110" s="12">
        <v>1254.9000000000001</v>
      </c>
      <c r="H110" s="13">
        <v>97.54</v>
      </c>
      <c r="I110" s="13">
        <f t="shared" si="26"/>
        <v>117.53</v>
      </c>
      <c r="J110" s="13">
        <v>47297.18</v>
      </c>
      <c r="K110" s="13">
        <f t="shared" si="27"/>
        <v>32.07</v>
      </c>
      <c r="L110" s="13">
        <f t="shared" si="28"/>
        <v>147488.39000000001</v>
      </c>
      <c r="M110" s="14">
        <f t="shared" si="16"/>
        <v>1.9751975847241521E-2</v>
      </c>
    </row>
    <row r="111" spans="1:13" ht="25.95" customHeight="1">
      <c r="A111" s="10" t="s">
        <v>397</v>
      </c>
      <c r="B111" s="12" t="s">
        <v>398</v>
      </c>
      <c r="C111" s="10" t="s">
        <v>72</v>
      </c>
      <c r="D111" s="10" t="s">
        <v>399</v>
      </c>
      <c r="E111" s="10" t="s">
        <v>74</v>
      </c>
      <c r="F111" s="11" t="s">
        <v>75</v>
      </c>
      <c r="G111" s="12">
        <v>172.63</v>
      </c>
      <c r="H111" s="13">
        <v>13.58</v>
      </c>
      <c r="I111" s="13">
        <f t="shared" si="26"/>
        <v>16.36</v>
      </c>
      <c r="J111" s="13">
        <v>621.47</v>
      </c>
      <c r="K111" s="13">
        <f t="shared" si="27"/>
        <v>22.01</v>
      </c>
      <c r="L111" s="13">
        <f t="shared" si="28"/>
        <v>2824.22</v>
      </c>
      <c r="M111" s="14">
        <f t="shared" si="16"/>
        <v>3.7822587409962535E-4</v>
      </c>
    </row>
    <row r="112" spans="1:13" ht="25.95" customHeight="1">
      <c r="A112" s="10" t="s">
        <v>400</v>
      </c>
      <c r="B112" s="12" t="s">
        <v>401</v>
      </c>
      <c r="C112" s="10" t="s">
        <v>78</v>
      </c>
      <c r="D112" s="10" t="s">
        <v>402</v>
      </c>
      <c r="E112" s="10" t="s">
        <v>177</v>
      </c>
      <c r="F112" s="11" t="s">
        <v>99</v>
      </c>
      <c r="G112" s="12">
        <v>172.63</v>
      </c>
      <c r="H112" s="13">
        <v>32.229999999999997</v>
      </c>
      <c r="I112" s="13">
        <f t="shared" si="26"/>
        <v>38.83</v>
      </c>
      <c r="J112" s="13">
        <v>3167.76</v>
      </c>
      <c r="K112" s="13">
        <f t="shared" si="27"/>
        <v>47.26</v>
      </c>
      <c r="L112" s="13">
        <f t="shared" si="28"/>
        <v>6703.22</v>
      </c>
      <c r="M112" s="14">
        <f t="shared" si="16"/>
        <v>8.9771025054071244E-4</v>
      </c>
    </row>
    <row r="113" spans="1:13" ht="39" customHeight="1">
      <c r="A113" s="10" t="s">
        <v>403</v>
      </c>
      <c r="B113" s="12" t="s">
        <v>404</v>
      </c>
      <c r="C113" s="10" t="s">
        <v>78</v>
      </c>
      <c r="D113" s="10" t="s">
        <v>405</v>
      </c>
      <c r="E113" s="10" t="s">
        <v>371</v>
      </c>
      <c r="F113" s="11" t="s">
        <v>99</v>
      </c>
      <c r="G113" s="12">
        <v>124.75</v>
      </c>
      <c r="H113" s="13">
        <v>65.2</v>
      </c>
      <c r="I113" s="13">
        <f t="shared" si="26"/>
        <v>78.56</v>
      </c>
      <c r="J113" s="13">
        <v>1250</v>
      </c>
      <c r="K113" s="13">
        <f t="shared" si="27"/>
        <v>12.75</v>
      </c>
      <c r="L113" s="13">
        <f t="shared" si="28"/>
        <v>9800.36</v>
      </c>
      <c r="M113" s="14">
        <f t="shared" si="16"/>
        <v>1.3124861829074948E-3</v>
      </c>
    </row>
    <row r="114" spans="1:13" ht="25.95" customHeight="1">
      <c r="A114" s="10" t="s">
        <v>406</v>
      </c>
      <c r="B114" s="12" t="s">
        <v>83</v>
      </c>
      <c r="C114" s="10" t="s">
        <v>78</v>
      </c>
      <c r="D114" s="10" t="s">
        <v>84</v>
      </c>
      <c r="E114" s="10" t="s">
        <v>85</v>
      </c>
      <c r="F114" s="11" t="s">
        <v>81</v>
      </c>
      <c r="G114" s="12">
        <v>6.94</v>
      </c>
      <c r="H114" s="13">
        <v>80.36</v>
      </c>
      <c r="I114" s="13">
        <f t="shared" si="26"/>
        <v>96.83</v>
      </c>
      <c r="J114" s="13">
        <v>74.33</v>
      </c>
      <c r="K114" s="13">
        <f t="shared" si="27"/>
        <v>11.06</v>
      </c>
      <c r="L114" s="13">
        <f t="shared" si="28"/>
        <v>672</v>
      </c>
      <c r="M114" s="14">
        <f t="shared" si="16"/>
        <v>8.9995746576027462E-5</v>
      </c>
    </row>
    <row r="115" spans="1:13" ht="24" customHeight="1">
      <c r="A115" s="5" t="s">
        <v>407</v>
      </c>
      <c r="B115" s="5"/>
      <c r="C115" s="5"/>
      <c r="D115" s="5" t="s">
        <v>408</v>
      </c>
      <c r="E115" s="5"/>
      <c r="F115" s="5"/>
      <c r="G115" s="7"/>
      <c r="H115" s="5"/>
      <c r="I115" s="5"/>
      <c r="J115" s="5"/>
      <c r="K115" s="5"/>
      <c r="L115" s="8">
        <v>128519.47</v>
      </c>
      <c r="M115" s="9">
        <f t="shared" si="16"/>
        <v>1.7211615553877027E-2</v>
      </c>
    </row>
    <row r="116" spans="1:13" ht="39" customHeight="1">
      <c r="A116" s="10" t="s">
        <v>409</v>
      </c>
      <c r="B116" s="12" t="s">
        <v>410</v>
      </c>
      <c r="C116" s="10" t="s">
        <v>78</v>
      </c>
      <c r="D116" s="10" t="s">
        <v>411</v>
      </c>
      <c r="E116" s="10" t="s">
        <v>412</v>
      </c>
      <c r="F116" s="11" t="s">
        <v>99</v>
      </c>
      <c r="G116" s="12">
        <v>1419.92</v>
      </c>
      <c r="H116" s="13">
        <v>73.900000000000006</v>
      </c>
      <c r="I116" s="13">
        <f>TRUNC(H116 * (1 + 20.5 / 100), 2)</f>
        <v>89.04</v>
      </c>
      <c r="J116" s="13">
        <v>25899.34</v>
      </c>
      <c r="K116" s="13">
        <f>ROUND((J116 * 100 / TRUNC(G116 * I116, 2)), 2)</f>
        <v>20.49</v>
      </c>
      <c r="L116" s="13">
        <f>TRUNC(G116 * I116, 2)</f>
        <v>126429.67</v>
      </c>
      <c r="M116" s="14">
        <f t="shared" si="16"/>
        <v>1.6931744852694615E-2</v>
      </c>
    </row>
    <row r="117" spans="1:13" ht="39" customHeight="1">
      <c r="A117" s="10" t="s">
        <v>413</v>
      </c>
      <c r="B117" s="12" t="s">
        <v>414</v>
      </c>
      <c r="C117" s="10" t="s">
        <v>78</v>
      </c>
      <c r="D117" s="10" t="s">
        <v>415</v>
      </c>
      <c r="E117" s="10" t="s">
        <v>360</v>
      </c>
      <c r="F117" s="11" t="s">
        <v>99</v>
      </c>
      <c r="G117" s="12">
        <v>32.340000000000003</v>
      </c>
      <c r="H117" s="13">
        <v>18.89</v>
      </c>
      <c r="I117" s="13">
        <f>TRUNC(H117 * (1 + 20.5 / 100), 2)</f>
        <v>22.76</v>
      </c>
      <c r="J117" s="13">
        <v>147.47</v>
      </c>
      <c r="K117" s="13">
        <f>ROUND((J117 * 100 / TRUNC(G117 * I117, 2)), 2)</f>
        <v>20.04</v>
      </c>
      <c r="L117" s="13">
        <f>TRUNC(G117 * I117, 2)</f>
        <v>736.05</v>
      </c>
      <c r="M117" s="14">
        <f t="shared" si="16"/>
        <v>9.8573466171555073E-5</v>
      </c>
    </row>
    <row r="118" spans="1:13" ht="39" customHeight="1">
      <c r="A118" s="10" t="s">
        <v>416</v>
      </c>
      <c r="B118" s="12" t="s">
        <v>417</v>
      </c>
      <c r="C118" s="10" t="s">
        <v>78</v>
      </c>
      <c r="D118" s="10" t="s">
        <v>418</v>
      </c>
      <c r="E118" s="10" t="s">
        <v>364</v>
      </c>
      <c r="F118" s="11" t="s">
        <v>99</v>
      </c>
      <c r="G118" s="12">
        <v>32.340000000000003</v>
      </c>
      <c r="H118" s="13">
        <v>34.74</v>
      </c>
      <c r="I118" s="13">
        <f>TRUNC(H118 * (1 + 20.5 / 100), 2)</f>
        <v>41.86</v>
      </c>
      <c r="J118" s="13">
        <v>663.94</v>
      </c>
      <c r="K118" s="13">
        <f>ROUND((J118 * 100 / TRUNC(G118 * I118, 2)), 2)</f>
        <v>49.04</v>
      </c>
      <c r="L118" s="13">
        <f>TRUNC(G118 * I118, 2)</f>
        <v>1353.75</v>
      </c>
      <c r="M118" s="14">
        <f t="shared" si="16"/>
        <v>1.8129723501085889E-4</v>
      </c>
    </row>
    <row r="119" spans="1:13" ht="24" customHeight="1">
      <c r="A119" s="5" t="s">
        <v>31</v>
      </c>
      <c r="B119" s="5"/>
      <c r="C119" s="5"/>
      <c r="D119" s="5" t="s">
        <v>32</v>
      </c>
      <c r="E119" s="5"/>
      <c r="F119" s="5"/>
      <c r="G119" s="7"/>
      <c r="H119" s="5"/>
      <c r="I119" s="5"/>
      <c r="J119" s="5"/>
      <c r="K119" s="5"/>
      <c r="L119" s="8">
        <v>228894.43</v>
      </c>
      <c r="M119" s="9">
        <f t="shared" si="16"/>
        <v>3.0654055230571808E-2</v>
      </c>
    </row>
    <row r="120" spans="1:13" ht="24" customHeight="1">
      <c r="A120" s="5" t="s">
        <v>419</v>
      </c>
      <c r="B120" s="5"/>
      <c r="C120" s="5"/>
      <c r="D120" s="5" t="s">
        <v>420</v>
      </c>
      <c r="E120" s="5"/>
      <c r="F120" s="5"/>
      <c r="G120" s="7"/>
      <c r="H120" s="5"/>
      <c r="I120" s="5"/>
      <c r="J120" s="5"/>
      <c r="K120" s="5"/>
      <c r="L120" s="8">
        <v>114113.73</v>
      </c>
      <c r="M120" s="9">
        <f t="shared" si="16"/>
        <v>1.5282366556436342E-2</v>
      </c>
    </row>
    <row r="121" spans="1:13" ht="25.95" customHeight="1">
      <c r="A121" s="10" t="s">
        <v>421</v>
      </c>
      <c r="B121" s="12" t="s">
        <v>422</v>
      </c>
      <c r="C121" s="10" t="s">
        <v>78</v>
      </c>
      <c r="D121" s="10" t="s">
        <v>423</v>
      </c>
      <c r="E121" s="10" t="s">
        <v>424</v>
      </c>
      <c r="F121" s="11" t="s">
        <v>99</v>
      </c>
      <c r="G121" s="12">
        <v>2615.64</v>
      </c>
      <c r="H121" s="13">
        <v>4.24</v>
      </c>
      <c r="I121" s="13">
        <f>TRUNC(H121 * (1 + 20.5 / 100), 2)</f>
        <v>5.0999999999999996</v>
      </c>
      <c r="J121" s="13">
        <v>5519</v>
      </c>
      <c r="K121" s="13">
        <f>ROUND((J121 * 100 / TRUNC(G121 * I121, 2)), 2)</f>
        <v>41.37</v>
      </c>
      <c r="L121" s="13">
        <f>TRUNC(G121 * I121, 2)</f>
        <v>13339.76</v>
      </c>
      <c r="M121" s="14">
        <f t="shared" si="16"/>
        <v>1.7864905659896251E-3</v>
      </c>
    </row>
    <row r="122" spans="1:13" ht="25.95" customHeight="1">
      <c r="A122" s="10" t="s">
        <v>425</v>
      </c>
      <c r="B122" s="12" t="s">
        <v>426</v>
      </c>
      <c r="C122" s="10" t="s">
        <v>78</v>
      </c>
      <c r="D122" s="10" t="s">
        <v>427</v>
      </c>
      <c r="E122" s="10" t="s">
        <v>424</v>
      </c>
      <c r="F122" s="11" t="s">
        <v>99</v>
      </c>
      <c r="G122" s="12">
        <v>2615.64</v>
      </c>
      <c r="H122" s="13">
        <v>17.14</v>
      </c>
      <c r="I122" s="13">
        <f>TRUNC(H122 * (1 + 20.5 / 100), 2)</f>
        <v>20.65</v>
      </c>
      <c r="J122" s="13">
        <v>30236.799999999999</v>
      </c>
      <c r="K122" s="13">
        <f>ROUND((J122 * 100 / TRUNC(G122 * I122, 2)), 2)</f>
        <v>55.98</v>
      </c>
      <c r="L122" s="13">
        <f>TRUNC(G122 * I122, 2)</f>
        <v>54012.959999999999</v>
      </c>
      <c r="M122" s="14">
        <f t="shared" si="16"/>
        <v>7.2335366964004577E-3</v>
      </c>
    </row>
    <row r="123" spans="1:13" ht="25.95" customHeight="1">
      <c r="A123" s="10" t="s">
        <v>428</v>
      </c>
      <c r="B123" s="12" t="s">
        <v>429</v>
      </c>
      <c r="C123" s="10" t="s">
        <v>78</v>
      </c>
      <c r="D123" s="10" t="s">
        <v>430</v>
      </c>
      <c r="E123" s="10" t="s">
        <v>424</v>
      </c>
      <c r="F123" s="11" t="s">
        <v>99</v>
      </c>
      <c r="G123" s="12">
        <v>2615.64</v>
      </c>
      <c r="H123" s="13">
        <v>14.57</v>
      </c>
      <c r="I123" s="13">
        <f>TRUNC(H123 * (1 + 20.5 / 100), 2)</f>
        <v>17.55</v>
      </c>
      <c r="J123" s="13">
        <v>13601.33</v>
      </c>
      <c r="K123" s="13">
        <f>ROUND((J123 * 100 / TRUNC(G123 * I123, 2)), 2)</f>
        <v>29.63</v>
      </c>
      <c r="L123" s="13">
        <f>TRUNC(G123 * I123, 2)</f>
        <v>45904.480000000003</v>
      </c>
      <c r="M123" s="14">
        <f t="shared" si="16"/>
        <v>6.1476308761671443E-3</v>
      </c>
    </row>
    <row r="124" spans="1:13" ht="25.95" customHeight="1">
      <c r="A124" s="10" t="s">
        <v>431</v>
      </c>
      <c r="B124" s="12" t="s">
        <v>432</v>
      </c>
      <c r="C124" s="10" t="s">
        <v>78</v>
      </c>
      <c r="D124" s="10" t="s">
        <v>433</v>
      </c>
      <c r="E124" s="10" t="s">
        <v>434</v>
      </c>
      <c r="F124" s="11" t="s">
        <v>99</v>
      </c>
      <c r="G124" s="12">
        <v>20.05</v>
      </c>
      <c r="H124" s="13">
        <v>35.46</v>
      </c>
      <c r="I124" s="13">
        <f>TRUNC(H124 * (1 + 20.5 / 100), 2)</f>
        <v>42.72</v>
      </c>
      <c r="J124" s="13">
        <v>277.08999999999997</v>
      </c>
      <c r="K124" s="13">
        <f>ROUND((J124 * 100 / TRUNC(G124 * I124, 2)), 2)</f>
        <v>32.35</v>
      </c>
      <c r="L124" s="13">
        <f>TRUNC(G124 * I124, 2)</f>
        <v>856.53</v>
      </c>
      <c r="M124" s="14">
        <f t="shared" si="16"/>
        <v>1.1470841787911427E-4</v>
      </c>
    </row>
    <row r="125" spans="1:13" ht="24" customHeight="1">
      <c r="A125" s="5" t="s">
        <v>435</v>
      </c>
      <c r="B125" s="5"/>
      <c r="C125" s="5"/>
      <c r="D125" s="5" t="s">
        <v>408</v>
      </c>
      <c r="E125" s="5"/>
      <c r="F125" s="5"/>
      <c r="G125" s="7"/>
      <c r="H125" s="5"/>
      <c r="I125" s="5"/>
      <c r="J125" s="5"/>
      <c r="K125" s="5"/>
      <c r="L125" s="8">
        <v>112126.71</v>
      </c>
      <c r="M125" s="9">
        <f t="shared" si="16"/>
        <v>1.5016260383279351E-2</v>
      </c>
    </row>
    <row r="126" spans="1:13" ht="25.95" customHeight="1">
      <c r="A126" s="10" t="s">
        <v>436</v>
      </c>
      <c r="B126" s="12" t="s">
        <v>437</v>
      </c>
      <c r="C126" s="10" t="s">
        <v>78</v>
      </c>
      <c r="D126" s="10" t="s">
        <v>438</v>
      </c>
      <c r="E126" s="10" t="s">
        <v>424</v>
      </c>
      <c r="F126" s="11" t="s">
        <v>99</v>
      </c>
      <c r="G126" s="12">
        <v>1452.26</v>
      </c>
      <c r="H126" s="13">
        <v>5.23</v>
      </c>
      <c r="I126" s="13">
        <f>TRUNC(H126 * (1 + 20.5 / 100), 2)</f>
        <v>6.3</v>
      </c>
      <c r="J126" s="13">
        <v>4298.6899999999996</v>
      </c>
      <c r="K126" s="13">
        <f>ROUND((J126 * 100 / TRUNC(G126 * I126, 2)), 2)</f>
        <v>46.98</v>
      </c>
      <c r="L126" s="13">
        <f>TRUNC(G126 * I126, 2)</f>
        <v>9149.23</v>
      </c>
      <c r="M126" s="14">
        <f t="shared" si="16"/>
        <v>1.2252853935205174E-3</v>
      </c>
    </row>
    <row r="127" spans="1:13" ht="25.95" customHeight="1">
      <c r="A127" s="10" t="s">
        <v>439</v>
      </c>
      <c r="B127" s="12" t="s">
        <v>440</v>
      </c>
      <c r="C127" s="10" t="s">
        <v>78</v>
      </c>
      <c r="D127" s="10" t="s">
        <v>441</v>
      </c>
      <c r="E127" s="10" t="s">
        <v>424</v>
      </c>
      <c r="F127" s="11" t="s">
        <v>99</v>
      </c>
      <c r="G127" s="12">
        <v>1452.26</v>
      </c>
      <c r="H127" s="13">
        <v>31.48</v>
      </c>
      <c r="I127" s="13">
        <f>TRUNC(H127 * (1 + 20.5 / 100), 2)</f>
        <v>37.93</v>
      </c>
      <c r="J127" s="13">
        <v>34549.269999999997</v>
      </c>
      <c r="K127" s="13">
        <f>ROUND((J127 * 100 / TRUNC(G127 * I127, 2)), 2)</f>
        <v>62.72</v>
      </c>
      <c r="L127" s="13">
        <f>TRUNC(G127 * I127, 2)</f>
        <v>55084.22</v>
      </c>
      <c r="M127" s="14">
        <f t="shared" si="16"/>
        <v>7.3770022372889035E-3</v>
      </c>
    </row>
    <row r="128" spans="1:13" ht="25.95" customHeight="1">
      <c r="A128" s="10" t="s">
        <v>442</v>
      </c>
      <c r="B128" s="12" t="s">
        <v>443</v>
      </c>
      <c r="C128" s="10" t="s">
        <v>78</v>
      </c>
      <c r="D128" s="10" t="s">
        <v>444</v>
      </c>
      <c r="E128" s="10" t="s">
        <v>424</v>
      </c>
      <c r="F128" s="11" t="s">
        <v>99</v>
      </c>
      <c r="G128" s="12">
        <v>1452.26</v>
      </c>
      <c r="H128" s="13">
        <v>16.98</v>
      </c>
      <c r="I128" s="13">
        <f>TRUNC(H128 * (1 + 20.5 / 100), 2)</f>
        <v>20.46</v>
      </c>
      <c r="J128" s="13">
        <v>10528.89</v>
      </c>
      <c r="K128" s="13">
        <f>ROUND((J128 * 100 / TRUNC(G128 * I128, 2)), 2)</f>
        <v>35.44</v>
      </c>
      <c r="L128" s="13">
        <f>TRUNC(G128 * I128, 2)</f>
        <v>29713.23</v>
      </c>
      <c r="M128" s="14">
        <f t="shared" si="16"/>
        <v>3.9792623765405001E-3</v>
      </c>
    </row>
    <row r="129" spans="1:13" ht="52.05" customHeight="1">
      <c r="A129" s="10" t="s">
        <v>445</v>
      </c>
      <c r="B129" s="12" t="s">
        <v>446</v>
      </c>
      <c r="C129" s="10" t="s">
        <v>78</v>
      </c>
      <c r="D129" s="10" t="s">
        <v>447</v>
      </c>
      <c r="E129" s="10" t="s">
        <v>448</v>
      </c>
      <c r="F129" s="11" t="s">
        <v>99</v>
      </c>
      <c r="G129" s="12">
        <v>1170.6400000000001</v>
      </c>
      <c r="H129" s="13">
        <v>12.89</v>
      </c>
      <c r="I129" s="13">
        <f>TRUNC(H129 * (1 + 20.5 / 100), 2)</f>
        <v>15.53</v>
      </c>
      <c r="J129" s="13">
        <v>6438.52</v>
      </c>
      <c r="K129" s="13">
        <f>ROUND((J129 * 100 / TRUNC(G129 * I129, 2)), 2)</f>
        <v>35.42</v>
      </c>
      <c r="L129" s="13">
        <f>TRUNC(G129 * I129, 2)</f>
        <v>18180.03</v>
      </c>
      <c r="M129" s="14">
        <f t="shared" si="16"/>
        <v>2.4347103759294292E-3</v>
      </c>
    </row>
    <row r="130" spans="1:13" ht="24" customHeight="1">
      <c r="A130" s="5" t="s">
        <v>449</v>
      </c>
      <c r="B130" s="5"/>
      <c r="C130" s="5"/>
      <c r="D130" s="5" t="s">
        <v>383</v>
      </c>
      <c r="E130" s="5"/>
      <c r="F130" s="5"/>
      <c r="G130" s="7"/>
      <c r="H130" s="5"/>
      <c r="I130" s="5"/>
      <c r="J130" s="5"/>
      <c r="K130" s="5"/>
      <c r="L130" s="8">
        <v>2653.99</v>
      </c>
      <c r="M130" s="9">
        <f t="shared" si="16"/>
        <v>3.554282908561177E-4</v>
      </c>
    </row>
    <row r="131" spans="1:13" ht="25.95" customHeight="1">
      <c r="A131" s="10" t="s">
        <v>450</v>
      </c>
      <c r="B131" s="12" t="s">
        <v>451</v>
      </c>
      <c r="C131" s="10" t="s">
        <v>78</v>
      </c>
      <c r="D131" s="10" t="s">
        <v>452</v>
      </c>
      <c r="E131" s="10" t="s">
        <v>453</v>
      </c>
      <c r="F131" s="11" t="s">
        <v>99</v>
      </c>
      <c r="G131" s="12">
        <v>27.84</v>
      </c>
      <c r="H131" s="13">
        <v>76.58</v>
      </c>
      <c r="I131" s="13">
        <f>TRUNC(H131 * (1 + 20.5 / 100), 2)</f>
        <v>92.27</v>
      </c>
      <c r="J131" s="13">
        <v>257.52</v>
      </c>
      <c r="K131" s="13">
        <f>ROUND((J131 * 100 / TRUNC(G131 * I131, 2)), 2)</f>
        <v>10.02</v>
      </c>
      <c r="L131" s="13">
        <f>TRUNC(G131 * I131, 2)</f>
        <v>2568.79</v>
      </c>
      <c r="M131" s="14">
        <f t="shared" si="16"/>
        <v>3.4401811584379996E-4</v>
      </c>
    </row>
    <row r="132" spans="1:13" ht="25.95" customHeight="1">
      <c r="A132" s="10" t="s">
        <v>454</v>
      </c>
      <c r="B132" s="12" t="s">
        <v>455</v>
      </c>
      <c r="C132" s="10" t="s">
        <v>78</v>
      </c>
      <c r="D132" s="10" t="s">
        <v>456</v>
      </c>
      <c r="E132" s="10" t="s">
        <v>453</v>
      </c>
      <c r="F132" s="11" t="s">
        <v>114</v>
      </c>
      <c r="G132" s="12">
        <v>40</v>
      </c>
      <c r="H132" s="13">
        <v>1.77</v>
      </c>
      <c r="I132" s="13">
        <f>TRUNC(H132 * (1 + 20.5 / 100), 2)</f>
        <v>2.13</v>
      </c>
      <c r="J132" s="13">
        <v>49.6</v>
      </c>
      <c r="K132" s="13">
        <f>ROUND((J132 * 100 / TRUNC(G132 * I132, 2)), 2)</f>
        <v>58.22</v>
      </c>
      <c r="L132" s="13">
        <f>TRUNC(G132 * I132, 2)</f>
        <v>85.2</v>
      </c>
      <c r="M132" s="14">
        <f t="shared" si="16"/>
        <v>1.1410175012317768E-5</v>
      </c>
    </row>
    <row r="133" spans="1:13" ht="24" customHeight="1">
      <c r="A133" s="5" t="s">
        <v>33</v>
      </c>
      <c r="B133" s="5"/>
      <c r="C133" s="5"/>
      <c r="D133" s="5" t="s">
        <v>34</v>
      </c>
      <c r="E133" s="5"/>
      <c r="F133" s="5"/>
      <c r="G133" s="7"/>
      <c r="H133" s="5"/>
      <c r="I133" s="5"/>
      <c r="J133" s="5"/>
      <c r="K133" s="5"/>
      <c r="L133" s="8">
        <v>347858.73</v>
      </c>
      <c r="M133" s="9">
        <f t="shared" si="16"/>
        <v>4.6586020996039819E-2</v>
      </c>
    </row>
    <row r="134" spans="1:13" ht="24" customHeight="1">
      <c r="A134" s="5" t="s">
        <v>457</v>
      </c>
      <c r="B134" s="5"/>
      <c r="C134" s="5"/>
      <c r="D134" s="5" t="s">
        <v>458</v>
      </c>
      <c r="E134" s="5"/>
      <c r="F134" s="5"/>
      <c r="G134" s="7"/>
      <c r="H134" s="5"/>
      <c r="I134" s="5"/>
      <c r="J134" s="5"/>
      <c r="K134" s="5"/>
      <c r="L134" s="8">
        <v>48253.3</v>
      </c>
      <c r="M134" s="9">
        <f t="shared" ref="M134:M197" si="29">L134 / 7467019.56</f>
        <v>6.4621901164539077E-3</v>
      </c>
    </row>
    <row r="135" spans="1:13" ht="39" customHeight="1">
      <c r="A135" s="10" t="s">
        <v>459</v>
      </c>
      <c r="B135" s="12" t="s">
        <v>460</v>
      </c>
      <c r="C135" s="10" t="s">
        <v>78</v>
      </c>
      <c r="D135" s="10" t="s">
        <v>461</v>
      </c>
      <c r="E135" s="10" t="s">
        <v>462</v>
      </c>
      <c r="F135" s="11" t="s">
        <v>114</v>
      </c>
      <c r="G135" s="12">
        <v>252.19</v>
      </c>
      <c r="H135" s="13">
        <v>32.56</v>
      </c>
      <c r="I135" s="13">
        <f t="shared" ref="I135:I166" si="30">TRUNC(H135 * (1 + 20.5 / 100), 2)</f>
        <v>39.229999999999997</v>
      </c>
      <c r="J135" s="13">
        <v>5275.81</v>
      </c>
      <c r="K135" s="13">
        <f t="shared" ref="K135:K166" si="31">ROUND((J135 * 100 / TRUNC(G135 * I135, 2)), 2)</f>
        <v>53.33</v>
      </c>
      <c r="L135" s="13">
        <f t="shared" ref="L135:L166" si="32">TRUNC(G135 * I135, 2)</f>
        <v>9893.41</v>
      </c>
      <c r="M135" s="14">
        <f t="shared" si="29"/>
        <v>1.324947647518952E-3</v>
      </c>
    </row>
    <row r="136" spans="1:13" ht="39" customHeight="1">
      <c r="A136" s="10" t="s">
        <v>463</v>
      </c>
      <c r="B136" s="12" t="s">
        <v>464</v>
      </c>
      <c r="C136" s="10" t="s">
        <v>78</v>
      </c>
      <c r="D136" s="10" t="s">
        <v>465</v>
      </c>
      <c r="E136" s="10" t="s">
        <v>466</v>
      </c>
      <c r="F136" s="11" t="s">
        <v>114</v>
      </c>
      <c r="G136" s="12">
        <v>155.02000000000001</v>
      </c>
      <c r="H136" s="13">
        <v>33.979999999999997</v>
      </c>
      <c r="I136" s="13">
        <f t="shared" si="30"/>
        <v>40.94</v>
      </c>
      <c r="J136" s="13">
        <v>1083.5899999999999</v>
      </c>
      <c r="K136" s="13">
        <f t="shared" si="31"/>
        <v>17.07</v>
      </c>
      <c r="L136" s="13">
        <f t="shared" si="32"/>
        <v>6346.51</v>
      </c>
      <c r="M136" s="14">
        <f t="shared" si="29"/>
        <v>8.4993884762235713E-4</v>
      </c>
    </row>
    <row r="137" spans="1:13" ht="39" customHeight="1">
      <c r="A137" s="10" t="s">
        <v>467</v>
      </c>
      <c r="B137" s="12" t="s">
        <v>468</v>
      </c>
      <c r="C137" s="10" t="s">
        <v>78</v>
      </c>
      <c r="D137" s="10" t="s">
        <v>469</v>
      </c>
      <c r="E137" s="10" t="s">
        <v>462</v>
      </c>
      <c r="F137" s="11" t="s">
        <v>114</v>
      </c>
      <c r="G137" s="12">
        <v>235.48</v>
      </c>
      <c r="H137" s="13">
        <v>23.84</v>
      </c>
      <c r="I137" s="13">
        <f t="shared" si="30"/>
        <v>28.72</v>
      </c>
      <c r="J137" s="13">
        <v>4130.32</v>
      </c>
      <c r="K137" s="13">
        <f t="shared" si="31"/>
        <v>61.07</v>
      </c>
      <c r="L137" s="13">
        <f t="shared" si="32"/>
        <v>6762.98</v>
      </c>
      <c r="M137" s="14">
        <f t="shared" si="29"/>
        <v>9.0571344371836624E-4</v>
      </c>
    </row>
    <row r="138" spans="1:13" ht="39" customHeight="1">
      <c r="A138" s="10" t="s">
        <v>470</v>
      </c>
      <c r="B138" s="12" t="s">
        <v>471</v>
      </c>
      <c r="C138" s="10" t="s">
        <v>78</v>
      </c>
      <c r="D138" s="10" t="s">
        <v>472</v>
      </c>
      <c r="E138" s="10" t="s">
        <v>462</v>
      </c>
      <c r="F138" s="11" t="s">
        <v>114</v>
      </c>
      <c r="G138" s="12">
        <v>4.67</v>
      </c>
      <c r="H138" s="13">
        <v>25.99</v>
      </c>
      <c r="I138" s="13">
        <f t="shared" si="30"/>
        <v>31.31</v>
      </c>
      <c r="J138" s="13">
        <v>48.29</v>
      </c>
      <c r="K138" s="13">
        <f t="shared" si="31"/>
        <v>33.03</v>
      </c>
      <c r="L138" s="13">
        <f t="shared" si="32"/>
        <v>146.21</v>
      </c>
      <c r="M138" s="14">
        <f t="shared" si="29"/>
        <v>1.9580770992382404E-5</v>
      </c>
    </row>
    <row r="139" spans="1:13" ht="52.05" customHeight="1">
      <c r="A139" s="10" t="s">
        <v>473</v>
      </c>
      <c r="B139" s="12" t="s">
        <v>474</v>
      </c>
      <c r="C139" s="10" t="s">
        <v>78</v>
      </c>
      <c r="D139" s="10" t="s">
        <v>475</v>
      </c>
      <c r="E139" s="10" t="s">
        <v>466</v>
      </c>
      <c r="F139" s="11" t="s">
        <v>268</v>
      </c>
      <c r="G139" s="12">
        <v>2</v>
      </c>
      <c r="H139" s="13">
        <v>19.45</v>
      </c>
      <c r="I139" s="13">
        <f t="shared" si="30"/>
        <v>23.43</v>
      </c>
      <c r="J139" s="13">
        <v>12.32</v>
      </c>
      <c r="K139" s="13">
        <f t="shared" si="31"/>
        <v>26.29</v>
      </c>
      <c r="L139" s="13">
        <f t="shared" si="32"/>
        <v>46.86</v>
      </c>
      <c r="M139" s="14">
        <f t="shared" si="29"/>
        <v>6.2755962567747714E-6</v>
      </c>
    </row>
    <row r="140" spans="1:13" ht="52.05" customHeight="1">
      <c r="A140" s="10" t="s">
        <v>476</v>
      </c>
      <c r="B140" s="12" t="s">
        <v>477</v>
      </c>
      <c r="C140" s="10" t="s">
        <v>78</v>
      </c>
      <c r="D140" s="10" t="s">
        <v>478</v>
      </c>
      <c r="E140" s="10" t="s">
        <v>466</v>
      </c>
      <c r="F140" s="11" t="s">
        <v>268</v>
      </c>
      <c r="G140" s="12">
        <v>4</v>
      </c>
      <c r="H140" s="13">
        <v>25.94</v>
      </c>
      <c r="I140" s="13">
        <f t="shared" si="30"/>
        <v>31.25</v>
      </c>
      <c r="J140" s="13">
        <v>25.32</v>
      </c>
      <c r="K140" s="13">
        <f t="shared" si="31"/>
        <v>20.260000000000002</v>
      </c>
      <c r="L140" s="13">
        <f t="shared" si="32"/>
        <v>125</v>
      </c>
      <c r="M140" s="14">
        <f t="shared" si="29"/>
        <v>1.6740280241076536E-5</v>
      </c>
    </row>
    <row r="141" spans="1:13" ht="52.05" customHeight="1">
      <c r="A141" s="10" t="s">
        <v>479</v>
      </c>
      <c r="B141" s="12" t="s">
        <v>480</v>
      </c>
      <c r="C141" s="10" t="s">
        <v>78</v>
      </c>
      <c r="D141" s="10" t="s">
        <v>481</v>
      </c>
      <c r="E141" s="10" t="s">
        <v>466</v>
      </c>
      <c r="F141" s="11" t="s">
        <v>268</v>
      </c>
      <c r="G141" s="12">
        <v>2</v>
      </c>
      <c r="H141" s="13">
        <v>54.7</v>
      </c>
      <c r="I141" s="13">
        <f t="shared" si="30"/>
        <v>65.91</v>
      </c>
      <c r="J141" s="13">
        <v>14.06</v>
      </c>
      <c r="K141" s="13">
        <f t="shared" si="31"/>
        <v>10.67</v>
      </c>
      <c r="L141" s="13">
        <f t="shared" si="32"/>
        <v>131.82</v>
      </c>
      <c r="M141" s="14">
        <f t="shared" si="29"/>
        <v>1.765362993102967E-5</v>
      </c>
    </row>
    <row r="142" spans="1:13" ht="52.05" customHeight="1">
      <c r="A142" s="10" t="s">
        <v>482</v>
      </c>
      <c r="B142" s="12" t="s">
        <v>483</v>
      </c>
      <c r="C142" s="10" t="s">
        <v>78</v>
      </c>
      <c r="D142" s="10" t="s">
        <v>484</v>
      </c>
      <c r="E142" s="10" t="s">
        <v>466</v>
      </c>
      <c r="F142" s="11" t="s">
        <v>268</v>
      </c>
      <c r="G142" s="12">
        <v>2</v>
      </c>
      <c r="H142" s="13">
        <v>35.43</v>
      </c>
      <c r="I142" s="13">
        <f t="shared" si="30"/>
        <v>42.69</v>
      </c>
      <c r="J142" s="13">
        <v>13.06</v>
      </c>
      <c r="K142" s="13">
        <f t="shared" si="31"/>
        <v>15.3</v>
      </c>
      <c r="L142" s="13">
        <f t="shared" si="32"/>
        <v>85.38</v>
      </c>
      <c r="M142" s="14">
        <f t="shared" si="29"/>
        <v>1.1434281015864917E-5</v>
      </c>
    </row>
    <row r="143" spans="1:13" ht="52.05" customHeight="1">
      <c r="A143" s="10" t="s">
        <v>485</v>
      </c>
      <c r="B143" s="12" t="s">
        <v>486</v>
      </c>
      <c r="C143" s="10" t="s">
        <v>78</v>
      </c>
      <c r="D143" s="10" t="s">
        <v>487</v>
      </c>
      <c r="E143" s="10" t="s">
        <v>466</v>
      </c>
      <c r="F143" s="11" t="s">
        <v>268</v>
      </c>
      <c r="G143" s="12">
        <v>27</v>
      </c>
      <c r="H143" s="13">
        <v>5.08</v>
      </c>
      <c r="I143" s="13">
        <f t="shared" si="30"/>
        <v>6.12</v>
      </c>
      <c r="J143" s="13">
        <v>61.83</v>
      </c>
      <c r="K143" s="13">
        <f t="shared" si="31"/>
        <v>37.42</v>
      </c>
      <c r="L143" s="13">
        <f t="shared" si="32"/>
        <v>165.24</v>
      </c>
      <c r="M143" s="14">
        <f t="shared" si="29"/>
        <v>2.2129311256283894E-5</v>
      </c>
    </row>
    <row r="144" spans="1:13" ht="52.05" customHeight="1">
      <c r="A144" s="10" t="s">
        <v>488</v>
      </c>
      <c r="B144" s="12" t="s">
        <v>489</v>
      </c>
      <c r="C144" s="10" t="s">
        <v>78</v>
      </c>
      <c r="D144" s="10" t="s">
        <v>490</v>
      </c>
      <c r="E144" s="10" t="s">
        <v>466</v>
      </c>
      <c r="F144" s="11" t="s">
        <v>268</v>
      </c>
      <c r="G144" s="12">
        <v>4</v>
      </c>
      <c r="H144" s="13">
        <v>19.350000000000001</v>
      </c>
      <c r="I144" s="13">
        <f t="shared" si="30"/>
        <v>23.31</v>
      </c>
      <c r="J144" s="13">
        <v>23.16</v>
      </c>
      <c r="K144" s="13">
        <f t="shared" si="31"/>
        <v>24.84</v>
      </c>
      <c r="L144" s="13">
        <f t="shared" si="32"/>
        <v>93.24</v>
      </c>
      <c r="M144" s="14">
        <f t="shared" si="29"/>
        <v>1.2486909837423809E-5</v>
      </c>
    </row>
    <row r="145" spans="1:13" ht="52.05" customHeight="1">
      <c r="A145" s="10" t="s">
        <v>491</v>
      </c>
      <c r="B145" s="12" t="s">
        <v>492</v>
      </c>
      <c r="C145" s="10" t="s">
        <v>78</v>
      </c>
      <c r="D145" s="10" t="s">
        <v>493</v>
      </c>
      <c r="E145" s="10" t="s">
        <v>466</v>
      </c>
      <c r="F145" s="11" t="s">
        <v>268</v>
      </c>
      <c r="G145" s="12">
        <v>78</v>
      </c>
      <c r="H145" s="13">
        <v>3.4</v>
      </c>
      <c r="I145" s="13">
        <f t="shared" si="30"/>
        <v>4.09</v>
      </c>
      <c r="J145" s="13">
        <v>136.5</v>
      </c>
      <c r="K145" s="13">
        <f t="shared" si="31"/>
        <v>42.79</v>
      </c>
      <c r="L145" s="13">
        <f t="shared" si="32"/>
        <v>319.02</v>
      </c>
      <c r="M145" s="14">
        <f t="shared" si="29"/>
        <v>4.2723873620065887E-5</v>
      </c>
    </row>
    <row r="146" spans="1:13" ht="39" customHeight="1">
      <c r="A146" s="10" t="s">
        <v>494</v>
      </c>
      <c r="B146" s="12" t="s">
        <v>495</v>
      </c>
      <c r="C146" s="10" t="s">
        <v>78</v>
      </c>
      <c r="D146" s="10" t="s">
        <v>496</v>
      </c>
      <c r="E146" s="10" t="s">
        <v>462</v>
      </c>
      <c r="F146" s="11" t="s">
        <v>268</v>
      </c>
      <c r="G146" s="12">
        <v>2</v>
      </c>
      <c r="H146" s="13">
        <v>7.29</v>
      </c>
      <c r="I146" s="13">
        <f t="shared" si="30"/>
        <v>8.7799999999999994</v>
      </c>
      <c r="J146" s="13">
        <v>9.16</v>
      </c>
      <c r="K146" s="13">
        <f t="shared" si="31"/>
        <v>52.16</v>
      </c>
      <c r="L146" s="13">
        <f t="shared" si="32"/>
        <v>17.559999999999999</v>
      </c>
      <c r="M146" s="14">
        <f t="shared" si="29"/>
        <v>2.3516745682664316E-6</v>
      </c>
    </row>
    <row r="147" spans="1:13" ht="39" customHeight="1">
      <c r="A147" s="10" t="s">
        <v>497</v>
      </c>
      <c r="B147" s="12" t="s">
        <v>498</v>
      </c>
      <c r="C147" s="10" t="s">
        <v>78</v>
      </c>
      <c r="D147" s="10" t="s">
        <v>499</v>
      </c>
      <c r="E147" s="10" t="s">
        <v>466</v>
      </c>
      <c r="F147" s="11" t="s">
        <v>268</v>
      </c>
      <c r="G147" s="12">
        <v>1</v>
      </c>
      <c r="H147" s="13">
        <v>7.7</v>
      </c>
      <c r="I147" s="13">
        <f t="shared" si="30"/>
        <v>9.27</v>
      </c>
      <c r="J147" s="13">
        <v>2.41</v>
      </c>
      <c r="K147" s="13">
        <f t="shared" si="31"/>
        <v>26</v>
      </c>
      <c r="L147" s="13">
        <f t="shared" si="32"/>
        <v>9.27</v>
      </c>
      <c r="M147" s="14">
        <f t="shared" si="29"/>
        <v>1.2414591826782358E-6</v>
      </c>
    </row>
    <row r="148" spans="1:13" ht="39" customHeight="1">
      <c r="A148" s="10" t="s">
        <v>500</v>
      </c>
      <c r="B148" s="12" t="s">
        <v>501</v>
      </c>
      <c r="C148" s="10" t="s">
        <v>78</v>
      </c>
      <c r="D148" s="10" t="s">
        <v>502</v>
      </c>
      <c r="E148" s="10" t="s">
        <v>462</v>
      </c>
      <c r="F148" s="11" t="s">
        <v>268</v>
      </c>
      <c r="G148" s="12">
        <v>20</v>
      </c>
      <c r="H148" s="13">
        <v>16.11</v>
      </c>
      <c r="I148" s="13">
        <f t="shared" si="30"/>
        <v>19.41</v>
      </c>
      <c r="J148" s="13">
        <v>67.599999999999994</v>
      </c>
      <c r="K148" s="13">
        <f t="shared" si="31"/>
        <v>17.41</v>
      </c>
      <c r="L148" s="13">
        <f t="shared" si="32"/>
        <v>388.2</v>
      </c>
      <c r="M148" s="14">
        <f t="shared" si="29"/>
        <v>5.1988614316687286E-5</v>
      </c>
    </row>
    <row r="149" spans="1:13" ht="39" customHeight="1">
      <c r="A149" s="10" t="s">
        <v>503</v>
      </c>
      <c r="B149" s="12" t="s">
        <v>504</v>
      </c>
      <c r="C149" s="10" t="s">
        <v>78</v>
      </c>
      <c r="D149" s="10" t="s">
        <v>505</v>
      </c>
      <c r="E149" s="10" t="s">
        <v>466</v>
      </c>
      <c r="F149" s="11" t="s">
        <v>268</v>
      </c>
      <c r="G149" s="12">
        <v>71</v>
      </c>
      <c r="H149" s="13">
        <v>6.93</v>
      </c>
      <c r="I149" s="13">
        <f t="shared" si="30"/>
        <v>8.35</v>
      </c>
      <c r="J149" s="13">
        <v>188.15</v>
      </c>
      <c r="K149" s="13">
        <f t="shared" si="31"/>
        <v>31.74</v>
      </c>
      <c r="L149" s="13">
        <f t="shared" si="32"/>
        <v>592.85</v>
      </c>
      <c r="M149" s="14">
        <f t="shared" si="29"/>
        <v>7.9395801127377796E-5</v>
      </c>
    </row>
    <row r="150" spans="1:13" ht="39" customHeight="1">
      <c r="A150" s="10" t="s">
        <v>506</v>
      </c>
      <c r="B150" s="12" t="s">
        <v>507</v>
      </c>
      <c r="C150" s="10" t="s">
        <v>78</v>
      </c>
      <c r="D150" s="10" t="s">
        <v>508</v>
      </c>
      <c r="E150" s="10" t="s">
        <v>462</v>
      </c>
      <c r="F150" s="11" t="s">
        <v>268</v>
      </c>
      <c r="G150" s="12">
        <v>39</v>
      </c>
      <c r="H150" s="13">
        <v>44.88</v>
      </c>
      <c r="I150" s="13">
        <f t="shared" si="30"/>
        <v>54.08</v>
      </c>
      <c r="J150" s="13">
        <v>270.66000000000003</v>
      </c>
      <c r="K150" s="13">
        <f t="shared" si="31"/>
        <v>12.83</v>
      </c>
      <c r="L150" s="13">
        <f t="shared" si="32"/>
        <v>2109.12</v>
      </c>
      <c r="M150" s="14">
        <f t="shared" si="29"/>
        <v>2.8245807889647472E-4</v>
      </c>
    </row>
    <row r="151" spans="1:13" ht="39" customHeight="1">
      <c r="A151" s="10" t="s">
        <v>509</v>
      </c>
      <c r="B151" s="12" t="s">
        <v>510</v>
      </c>
      <c r="C151" s="10" t="s">
        <v>78</v>
      </c>
      <c r="D151" s="10" t="s">
        <v>511</v>
      </c>
      <c r="E151" s="10" t="s">
        <v>466</v>
      </c>
      <c r="F151" s="11" t="s">
        <v>268</v>
      </c>
      <c r="G151" s="12">
        <v>29</v>
      </c>
      <c r="H151" s="13">
        <v>11.61</v>
      </c>
      <c r="I151" s="13">
        <f t="shared" si="30"/>
        <v>13.99</v>
      </c>
      <c r="J151" s="13">
        <v>100.05</v>
      </c>
      <c r="K151" s="13">
        <f t="shared" si="31"/>
        <v>24.66</v>
      </c>
      <c r="L151" s="13">
        <f t="shared" si="32"/>
        <v>405.71</v>
      </c>
      <c r="M151" s="14">
        <f t="shared" si="29"/>
        <v>5.4333592772857285E-5</v>
      </c>
    </row>
    <row r="152" spans="1:13" ht="39" customHeight="1">
      <c r="A152" s="10" t="s">
        <v>512</v>
      </c>
      <c r="B152" s="12" t="s">
        <v>513</v>
      </c>
      <c r="C152" s="10" t="s">
        <v>78</v>
      </c>
      <c r="D152" s="10" t="s">
        <v>514</v>
      </c>
      <c r="E152" s="10" t="s">
        <v>466</v>
      </c>
      <c r="F152" s="11" t="s">
        <v>268</v>
      </c>
      <c r="G152" s="12">
        <v>1</v>
      </c>
      <c r="H152" s="13">
        <v>18.77</v>
      </c>
      <c r="I152" s="13">
        <f t="shared" si="30"/>
        <v>22.61</v>
      </c>
      <c r="J152" s="13">
        <v>4.63</v>
      </c>
      <c r="K152" s="13">
        <f t="shared" si="31"/>
        <v>20.48</v>
      </c>
      <c r="L152" s="13">
        <f t="shared" si="32"/>
        <v>22.61</v>
      </c>
      <c r="M152" s="14">
        <f t="shared" si="29"/>
        <v>3.0279818900059235E-6</v>
      </c>
    </row>
    <row r="153" spans="1:13" ht="39" customHeight="1">
      <c r="A153" s="10" t="s">
        <v>515</v>
      </c>
      <c r="B153" s="12" t="s">
        <v>516</v>
      </c>
      <c r="C153" s="10" t="s">
        <v>78</v>
      </c>
      <c r="D153" s="10" t="s">
        <v>517</v>
      </c>
      <c r="E153" s="10" t="s">
        <v>462</v>
      </c>
      <c r="F153" s="11" t="s">
        <v>268</v>
      </c>
      <c r="G153" s="12">
        <v>88</v>
      </c>
      <c r="H153" s="13">
        <v>12.9</v>
      </c>
      <c r="I153" s="13">
        <f t="shared" si="30"/>
        <v>15.54</v>
      </c>
      <c r="J153" s="13">
        <v>531.52</v>
      </c>
      <c r="K153" s="13">
        <f t="shared" si="31"/>
        <v>38.869999999999997</v>
      </c>
      <c r="L153" s="13">
        <f t="shared" si="32"/>
        <v>1367.52</v>
      </c>
      <c r="M153" s="14">
        <f t="shared" si="29"/>
        <v>1.8314134428221588E-4</v>
      </c>
    </row>
    <row r="154" spans="1:13" ht="39" customHeight="1">
      <c r="A154" s="10" t="s">
        <v>518</v>
      </c>
      <c r="B154" s="12" t="s">
        <v>519</v>
      </c>
      <c r="C154" s="10" t="s">
        <v>78</v>
      </c>
      <c r="D154" s="10" t="s">
        <v>520</v>
      </c>
      <c r="E154" s="10" t="s">
        <v>466</v>
      </c>
      <c r="F154" s="11" t="s">
        <v>268</v>
      </c>
      <c r="G154" s="12">
        <v>3</v>
      </c>
      <c r="H154" s="13">
        <v>7.64</v>
      </c>
      <c r="I154" s="13">
        <f t="shared" si="30"/>
        <v>9.1999999999999993</v>
      </c>
      <c r="J154" s="13">
        <v>10.35</v>
      </c>
      <c r="K154" s="13">
        <f t="shared" si="31"/>
        <v>37.5</v>
      </c>
      <c r="L154" s="13">
        <f t="shared" si="32"/>
        <v>27.6</v>
      </c>
      <c r="M154" s="14">
        <f t="shared" si="29"/>
        <v>3.6962538772296992E-6</v>
      </c>
    </row>
    <row r="155" spans="1:13" ht="39" customHeight="1">
      <c r="A155" s="10" t="s">
        <v>521</v>
      </c>
      <c r="B155" s="12" t="s">
        <v>522</v>
      </c>
      <c r="C155" s="10" t="s">
        <v>78</v>
      </c>
      <c r="D155" s="10" t="s">
        <v>523</v>
      </c>
      <c r="E155" s="10" t="s">
        <v>466</v>
      </c>
      <c r="F155" s="11" t="s">
        <v>268</v>
      </c>
      <c r="G155" s="12">
        <v>4</v>
      </c>
      <c r="H155" s="13">
        <v>41.74</v>
      </c>
      <c r="I155" s="13">
        <f t="shared" si="30"/>
        <v>50.29</v>
      </c>
      <c r="J155" s="13">
        <v>34.799999999999997</v>
      </c>
      <c r="K155" s="13">
        <f t="shared" si="31"/>
        <v>17.3</v>
      </c>
      <c r="L155" s="13">
        <f t="shared" si="32"/>
        <v>201.16</v>
      </c>
      <c r="M155" s="14">
        <f t="shared" si="29"/>
        <v>2.6939798186359646E-5</v>
      </c>
    </row>
    <row r="156" spans="1:13" ht="39" customHeight="1">
      <c r="A156" s="10" t="s">
        <v>524</v>
      </c>
      <c r="B156" s="12" t="s">
        <v>525</v>
      </c>
      <c r="C156" s="10" t="s">
        <v>78</v>
      </c>
      <c r="D156" s="10" t="s">
        <v>526</v>
      </c>
      <c r="E156" s="10" t="s">
        <v>462</v>
      </c>
      <c r="F156" s="11" t="s">
        <v>268</v>
      </c>
      <c r="G156" s="12">
        <v>4</v>
      </c>
      <c r="H156" s="13">
        <v>8.74</v>
      </c>
      <c r="I156" s="13">
        <f t="shared" si="30"/>
        <v>10.53</v>
      </c>
      <c r="J156" s="13">
        <v>25.08</v>
      </c>
      <c r="K156" s="13">
        <f t="shared" si="31"/>
        <v>59.54</v>
      </c>
      <c r="L156" s="13">
        <f t="shared" si="32"/>
        <v>42.12</v>
      </c>
      <c r="M156" s="14">
        <f t="shared" si="29"/>
        <v>5.6408048300331489E-6</v>
      </c>
    </row>
    <row r="157" spans="1:13" ht="39" customHeight="1">
      <c r="A157" s="10" t="s">
        <v>527</v>
      </c>
      <c r="B157" s="12" t="s">
        <v>528</v>
      </c>
      <c r="C157" s="10" t="s">
        <v>78</v>
      </c>
      <c r="D157" s="10" t="s">
        <v>529</v>
      </c>
      <c r="E157" s="10" t="s">
        <v>462</v>
      </c>
      <c r="F157" s="11" t="s">
        <v>268</v>
      </c>
      <c r="G157" s="12">
        <v>11</v>
      </c>
      <c r="H157" s="13">
        <v>13.98</v>
      </c>
      <c r="I157" s="13">
        <f t="shared" si="30"/>
        <v>16.84</v>
      </c>
      <c r="J157" s="13">
        <v>75.459999999999994</v>
      </c>
      <c r="K157" s="13">
        <f t="shared" si="31"/>
        <v>40.74</v>
      </c>
      <c r="L157" s="13">
        <f t="shared" si="32"/>
        <v>185.24</v>
      </c>
      <c r="M157" s="14">
        <f t="shared" si="29"/>
        <v>2.4807756094856139E-5</v>
      </c>
    </row>
    <row r="158" spans="1:13" ht="39" customHeight="1">
      <c r="A158" s="10" t="s">
        <v>530</v>
      </c>
      <c r="B158" s="12" t="s">
        <v>531</v>
      </c>
      <c r="C158" s="10" t="s">
        <v>78</v>
      </c>
      <c r="D158" s="10" t="s">
        <v>532</v>
      </c>
      <c r="E158" s="10" t="s">
        <v>462</v>
      </c>
      <c r="F158" s="11" t="s">
        <v>268</v>
      </c>
      <c r="G158" s="12">
        <v>19</v>
      </c>
      <c r="H158" s="13">
        <v>12.23</v>
      </c>
      <c r="I158" s="13">
        <f t="shared" si="30"/>
        <v>14.73</v>
      </c>
      <c r="J158" s="13">
        <v>82.46</v>
      </c>
      <c r="K158" s="13">
        <f t="shared" si="31"/>
        <v>29.46</v>
      </c>
      <c r="L158" s="13">
        <f t="shared" si="32"/>
        <v>279.87</v>
      </c>
      <c r="M158" s="14">
        <f t="shared" si="29"/>
        <v>3.7480817848560719E-5</v>
      </c>
    </row>
    <row r="159" spans="1:13" ht="39" customHeight="1">
      <c r="A159" s="10" t="s">
        <v>533</v>
      </c>
      <c r="B159" s="12" t="s">
        <v>534</v>
      </c>
      <c r="C159" s="10" t="s">
        <v>78</v>
      </c>
      <c r="D159" s="10" t="s">
        <v>535</v>
      </c>
      <c r="E159" s="10" t="s">
        <v>462</v>
      </c>
      <c r="F159" s="11" t="s">
        <v>268</v>
      </c>
      <c r="G159" s="12">
        <v>1</v>
      </c>
      <c r="H159" s="13">
        <v>7.25</v>
      </c>
      <c r="I159" s="13">
        <f t="shared" si="30"/>
        <v>8.73</v>
      </c>
      <c r="J159" s="13">
        <v>4.34</v>
      </c>
      <c r="K159" s="13">
        <f t="shared" si="31"/>
        <v>49.71</v>
      </c>
      <c r="L159" s="13">
        <f t="shared" si="32"/>
        <v>8.73</v>
      </c>
      <c r="M159" s="14">
        <f t="shared" si="29"/>
        <v>1.1691411720367854E-6</v>
      </c>
    </row>
    <row r="160" spans="1:13" ht="39" customHeight="1">
      <c r="A160" s="10" t="s">
        <v>536</v>
      </c>
      <c r="B160" s="12" t="s">
        <v>537</v>
      </c>
      <c r="C160" s="10" t="s">
        <v>78</v>
      </c>
      <c r="D160" s="10" t="s">
        <v>538</v>
      </c>
      <c r="E160" s="10" t="s">
        <v>462</v>
      </c>
      <c r="F160" s="11" t="s">
        <v>268</v>
      </c>
      <c r="G160" s="12">
        <v>2</v>
      </c>
      <c r="H160" s="13">
        <v>10.78</v>
      </c>
      <c r="I160" s="13">
        <f t="shared" si="30"/>
        <v>12.98</v>
      </c>
      <c r="J160" s="13">
        <v>9.16</v>
      </c>
      <c r="K160" s="13">
        <f t="shared" si="31"/>
        <v>35.29</v>
      </c>
      <c r="L160" s="13">
        <f t="shared" si="32"/>
        <v>25.96</v>
      </c>
      <c r="M160" s="14">
        <f t="shared" si="29"/>
        <v>3.4766214004667749E-6</v>
      </c>
    </row>
    <row r="161" spans="1:13" ht="39" customHeight="1">
      <c r="A161" s="10" t="s">
        <v>539</v>
      </c>
      <c r="B161" s="12" t="s">
        <v>540</v>
      </c>
      <c r="C161" s="10" t="s">
        <v>78</v>
      </c>
      <c r="D161" s="10" t="s">
        <v>541</v>
      </c>
      <c r="E161" s="10" t="s">
        <v>462</v>
      </c>
      <c r="F161" s="11" t="s">
        <v>268</v>
      </c>
      <c r="G161" s="12">
        <v>1</v>
      </c>
      <c r="H161" s="13">
        <v>15.04</v>
      </c>
      <c r="I161" s="13">
        <f t="shared" si="30"/>
        <v>18.12</v>
      </c>
      <c r="J161" s="13">
        <v>2.92</v>
      </c>
      <c r="K161" s="13">
        <f t="shared" si="31"/>
        <v>16.11</v>
      </c>
      <c r="L161" s="13">
        <f t="shared" si="32"/>
        <v>18.12</v>
      </c>
      <c r="M161" s="14">
        <f t="shared" si="29"/>
        <v>2.4266710237464546E-6</v>
      </c>
    </row>
    <row r="162" spans="1:13" ht="25.95" customHeight="1">
      <c r="A162" s="10" t="s">
        <v>542</v>
      </c>
      <c r="B162" s="12" t="s">
        <v>543</v>
      </c>
      <c r="C162" s="10" t="s">
        <v>78</v>
      </c>
      <c r="D162" s="10" t="s">
        <v>544</v>
      </c>
      <c r="E162" s="10" t="s">
        <v>462</v>
      </c>
      <c r="F162" s="11" t="s">
        <v>268</v>
      </c>
      <c r="G162" s="12">
        <v>5</v>
      </c>
      <c r="H162" s="13">
        <v>4.2699999999999996</v>
      </c>
      <c r="I162" s="13">
        <f t="shared" si="30"/>
        <v>5.14</v>
      </c>
      <c r="J162" s="13">
        <v>10.8</v>
      </c>
      <c r="K162" s="13">
        <f t="shared" si="31"/>
        <v>42.02</v>
      </c>
      <c r="L162" s="13">
        <f t="shared" si="32"/>
        <v>25.7</v>
      </c>
      <c r="M162" s="14">
        <f t="shared" si="29"/>
        <v>3.4418016175653357E-6</v>
      </c>
    </row>
    <row r="163" spans="1:13" ht="25.95" customHeight="1">
      <c r="A163" s="10" t="s">
        <v>545</v>
      </c>
      <c r="B163" s="12" t="s">
        <v>546</v>
      </c>
      <c r="C163" s="10" t="s">
        <v>78</v>
      </c>
      <c r="D163" s="10" t="s">
        <v>547</v>
      </c>
      <c r="E163" s="10" t="s">
        <v>462</v>
      </c>
      <c r="F163" s="11" t="s">
        <v>268</v>
      </c>
      <c r="G163" s="12">
        <v>7</v>
      </c>
      <c r="H163" s="13">
        <v>21.89</v>
      </c>
      <c r="I163" s="13">
        <f t="shared" si="30"/>
        <v>26.37</v>
      </c>
      <c r="J163" s="13">
        <v>32.200000000000003</v>
      </c>
      <c r="K163" s="13">
        <f t="shared" si="31"/>
        <v>17.440000000000001</v>
      </c>
      <c r="L163" s="13">
        <f t="shared" si="32"/>
        <v>184.59</v>
      </c>
      <c r="M163" s="14">
        <f t="shared" si="29"/>
        <v>2.4720706637602542E-5</v>
      </c>
    </row>
    <row r="164" spans="1:13" ht="25.95" customHeight="1">
      <c r="A164" s="10" t="s">
        <v>548</v>
      </c>
      <c r="B164" s="12" t="s">
        <v>549</v>
      </c>
      <c r="C164" s="10" t="s">
        <v>78</v>
      </c>
      <c r="D164" s="10" t="s">
        <v>550</v>
      </c>
      <c r="E164" s="10" t="s">
        <v>462</v>
      </c>
      <c r="F164" s="11" t="s">
        <v>268</v>
      </c>
      <c r="G164" s="12">
        <v>32</v>
      </c>
      <c r="H164" s="13">
        <v>6.34</v>
      </c>
      <c r="I164" s="13">
        <f t="shared" si="30"/>
        <v>7.63</v>
      </c>
      <c r="J164" s="13">
        <v>85.12</v>
      </c>
      <c r="K164" s="13">
        <f t="shared" si="31"/>
        <v>34.86</v>
      </c>
      <c r="L164" s="13">
        <f t="shared" si="32"/>
        <v>244.16</v>
      </c>
      <c r="M164" s="14">
        <f t="shared" si="29"/>
        <v>3.2698454589289976E-5</v>
      </c>
    </row>
    <row r="165" spans="1:13" ht="39" customHeight="1">
      <c r="A165" s="10" t="s">
        <v>551</v>
      </c>
      <c r="B165" s="12" t="s">
        <v>552</v>
      </c>
      <c r="C165" s="10" t="s">
        <v>78</v>
      </c>
      <c r="D165" s="10" t="s">
        <v>553</v>
      </c>
      <c r="E165" s="10" t="s">
        <v>466</v>
      </c>
      <c r="F165" s="11" t="s">
        <v>268</v>
      </c>
      <c r="G165" s="12">
        <v>1</v>
      </c>
      <c r="H165" s="13">
        <v>9.42</v>
      </c>
      <c r="I165" s="13">
        <f t="shared" si="30"/>
        <v>11.35</v>
      </c>
      <c r="J165" s="13">
        <v>3.08</v>
      </c>
      <c r="K165" s="13">
        <f t="shared" si="31"/>
        <v>27.14</v>
      </c>
      <c r="L165" s="13">
        <f t="shared" si="32"/>
        <v>11.35</v>
      </c>
      <c r="M165" s="14">
        <f t="shared" si="29"/>
        <v>1.5200174458897494E-6</v>
      </c>
    </row>
    <row r="166" spans="1:13" ht="39" customHeight="1">
      <c r="A166" s="10" t="s">
        <v>554</v>
      </c>
      <c r="B166" s="12" t="s">
        <v>555</v>
      </c>
      <c r="C166" s="10" t="s">
        <v>78</v>
      </c>
      <c r="D166" s="10" t="s">
        <v>556</v>
      </c>
      <c r="E166" s="10" t="s">
        <v>462</v>
      </c>
      <c r="F166" s="11" t="s">
        <v>268</v>
      </c>
      <c r="G166" s="12">
        <v>12</v>
      </c>
      <c r="H166" s="13">
        <v>20.18</v>
      </c>
      <c r="I166" s="13">
        <f t="shared" si="30"/>
        <v>24.31</v>
      </c>
      <c r="J166" s="13">
        <v>96.84</v>
      </c>
      <c r="K166" s="13">
        <f t="shared" si="31"/>
        <v>33.200000000000003</v>
      </c>
      <c r="L166" s="13">
        <f t="shared" si="32"/>
        <v>291.72000000000003</v>
      </c>
      <c r="M166" s="14">
        <f t="shared" si="29"/>
        <v>3.9067796415414781E-5</v>
      </c>
    </row>
    <row r="167" spans="1:13" ht="39" customHeight="1">
      <c r="A167" s="10" t="s">
        <v>557</v>
      </c>
      <c r="B167" s="12" t="s">
        <v>558</v>
      </c>
      <c r="C167" s="10" t="s">
        <v>78</v>
      </c>
      <c r="D167" s="10" t="s">
        <v>559</v>
      </c>
      <c r="E167" s="10" t="s">
        <v>462</v>
      </c>
      <c r="F167" s="11" t="s">
        <v>268</v>
      </c>
      <c r="G167" s="12">
        <v>5</v>
      </c>
      <c r="H167" s="13">
        <v>13.81</v>
      </c>
      <c r="I167" s="13">
        <f t="shared" ref="I167:I189" si="33">TRUNC(H167 * (1 + 20.5 / 100), 2)</f>
        <v>16.64</v>
      </c>
      <c r="J167" s="13">
        <v>24.1</v>
      </c>
      <c r="K167" s="13">
        <f t="shared" ref="K167:K189" si="34">ROUND((J167 * 100 / TRUNC(G167 * I167, 2)), 2)</f>
        <v>28.97</v>
      </c>
      <c r="L167" s="13">
        <f t="shared" ref="L167:L189" si="35">TRUNC(G167 * I167, 2)</f>
        <v>83.2</v>
      </c>
      <c r="M167" s="14">
        <f t="shared" si="29"/>
        <v>1.1142330528460543E-5</v>
      </c>
    </row>
    <row r="168" spans="1:13" ht="39" customHeight="1">
      <c r="A168" s="10" t="s">
        <v>560</v>
      </c>
      <c r="B168" s="12" t="s">
        <v>561</v>
      </c>
      <c r="C168" s="10" t="s">
        <v>78</v>
      </c>
      <c r="D168" s="10" t="s">
        <v>562</v>
      </c>
      <c r="E168" s="10" t="s">
        <v>462</v>
      </c>
      <c r="F168" s="11" t="s">
        <v>268</v>
      </c>
      <c r="G168" s="12">
        <v>18</v>
      </c>
      <c r="H168" s="13">
        <v>16.96</v>
      </c>
      <c r="I168" s="13">
        <f t="shared" si="33"/>
        <v>20.43</v>
      </c>
      <c r="J168" s="13">
        <v>179.64</v>
      </c>
      <c r="K168" s="13">
        <f t="shared" si="34"/>
        <v>48.85</v>
      </c>
      <c r="L168" s="13">
        <f t="shared" si="35"/>
        <v>367.74</v>
      </c>
      <c r="M168" s="14">
        <f t="shared" si="29"/>
        <v>4.924856524682788E-5</v>
      </c>
    </row>
    <row r="169" spans="1:13" ht="25.95" customHeight="1">
      <c r="A169" s="10" t="s">
        <v>563</v>
      </c>
      <c r="B169" s="12" t="s">
        <v>564</v>
      </c>
      <c r="C169" s="10" t="s">
        <v>78</v>
      </c>
      <c r="D169" s="10" t="s">
        <v>565</v>
      </c>
      <c r="E169" s="10" t="s">
        <v>462</v>
      </c>
      <c r="F169" s="11" t="s">
        <v>268</v>
      </c>
      <c r="G169" s="12">
        <v>22</v>
      </c>
      <c r="H169" s="13">
        <v>46.13</v>
      </c>
      <c r="I169" s="13">
        <f t="shared" si="33"/>
        <v>55.58</v>
      </c>
      <c r="J169" s="13">
        <v>202.84</v>
      </c>
      <c r="K169" s="13">
        <f t="shared" si="34"/>
        <v>16.59</v>
      </c>
      <c r="L169" s="13">
        <f t="shared" si="35"/>
        <v>1222.76</v>
      </c>
      <c r="M169" s="14">
        <f t="shared" si="29"/>
        <v>1.6375476054062996E-4</v>
      </c>
    </row>
    <row r="170" spans="1:13" ht="39" customHeight="1">
      <c r="A170" s="10" t="s">
        <v>566</v>
      </c>
      <c r="B170" s="12" t="s">
        <v>567</v>
      </c>
      <c r="C170" s="10" t="s">
        <v>78</v>
      </c>
      <c r="D170" s="10" t="s">
        <v>568</v>
      </c>
      <c r="E170" s="10" t="s">
        <v>462</v>
      </c>
      <c r="F170" s="11" t="s">
        <v>268</v>
      </c>
      <c r="G170" s="12">
        <v>56</v>
      </c>
      <c r="H170" s="13">
        <v>13.17</v>
      </c>
      <c r="I170" s="13">
        <f t="shared" si="33"/>
        <v>15.86</v>
      </c>
      <c r="J170" s="13">
        <v>523.6</v>
      </c>
      <c r="K170" s="13">
        <f t="shared" si="34"/>
        <v>58.95</v>
      </c>
      <c r="L170" s="13">
        <f t="shared" si="35"/>
        <v>888.16</v>
      </c>
      <c r="M170" s="14">
        <f t="shared" si="29"/>
        <v>1.1894437839131628E-4</v>
      </c>
    </row>
    <row r="171" spans="1:13" ht="25.95" customHeight="1">
      <c r="A171" s="10" t="s">
        <v>569</v>
      </c>
      <c r="B171" s="12" t="s">
        <v>570</v>
      </c>
      <c r="C171" s="10" t="s">
        <v>78</v>
      </c>
      <c r="D171" s="10" t="s">
        <v>571</v>
      </c>
      <c r="E171" s="10" t="s">
        <v>462</v>
      </c>
      <c r="F171" s="11" t="s">
        <v>268</v>
      </c>
      <c r="G171" s="12">
        <v>1</v>
      </c>
      <c r="H171" s="13">
        <v>18.95</v>
      </c>
      <c r="I171" s="13">
        <f t="shared" si="33"/>
        <v>22.83</v>
      </c>
      <c r="J171" s="13">
        <v>6.45</v>
      </c>
      <c r="K171" s="13">
        <f t="shared" si="34"/>
        <v>28.25</v>
      </c>
      <c r="L171" s="13">
        <f t="shared" si="35"/>
        <v>22.83</v>
      </c>
      <c r="M171" s="14">
        <f t="shared" si="29"/>
        <v>3.0574447832302181E-6</v>
      </c>
    </row>
    <row r="172" spans="1:13" ht="39" customHeight="1">
      <c r="A172" s="10" t="s">
        <v>572</v>
      </c>
      <c r="B172" s="12" t="s">
        <v>573</v>
      </c>
      <c r="C172" s="10" t="s">
        <v>78</v>
      </c>
      <c r="D172" s="10" t="s">
        <v>574</v>
      </c>
      <c r="E172" s="10" t="s">
        <v>462</v>
      </c>
      <c r="F172" s="11" t="s">
        <v>268</v>
      </c>
      <c r="G172" s="12">
        <v>2</v>
      </c>
      <c r="H172" s="13">
        <v>14.14</v>
      </c>
      <c r="I172" s="13">
        <f t="shared" si="33"/>
        <v>17.03</v>
      </c>
      <c r="J172" s="13">
        <v>9.34</v>
      </c>
      <c r="K172" s="13">
        <f t="shared" si="34"/>
        <v>27.42</v>
      </c>
      <c r="L172" s="13">
        <f t="shared" si="35"/>
        <v>34.06</v>
      </c>
      <c r="M172" s="14">
        <f t="shared" si="29"/>
        <v>4.5613915600885344E-6</v>
      </c>
    </row>
    <row r="173" spans="1:13" ht="25.95" customHeight="1">
      <c r="A173" s="10" t="s">
        <v>575</v>
      </c>
      <c r="B173" s="12" t="s">
        <v>576</v>
      </c>
      <c r="C173" s="10" t="s">
        <v>78</v>
      </c>
      <c r="D173" s="10" t="s">
        <v>577</v>
      </c>
      <c r="E173" s="10" t="s">
        <v>462</v>
      </c>
      <c r="F173" s="11" t="s">
        <v>268</v>
      </c>
      <c r="G173" s="12">
        <v>2</v>
      </c>
      <c r="H173" s="13">
        <v>79.540000000000006</v>
      </c>
      <c r="I173" s="13">
        <f t="shared" si="33"/>
        <v>95.84</v>
      </c>
      <c r="J173" s="13">
        <v>9.1999999999999993</v>
      </c>
      <c r="K173" s="13">
        <f t="shared" si="34"/>
        <v>4.8</v>
      </c>
      <c r="L173" s="13">
        <f t="shared" si="35"/>
        <v>191.68</v>
      </c>
      <c r="M173" s="14">
        <f t="shared" si="29"/>
        <v>2.5670215332876404E-5</v>
      </c>
    </row>
    <row r="174" spans="1:13" ht="39" customHeight="1">
      <c r="A174" s="10" t="s">
        <v>578</v>
      </c>
      <c r="B174" s="12" t="s">
        <v>579</v>
      </c>
      <c r="C174" s="10" t="s">
        <v>78</v>
      </c>
      <c r="D174" s="10" t="s">
        <v>580</v>
      </c>
      <c r="E174" s="10" t="s">
        <v>462</v>
      </c>
      <c r="F174" s="11" t="s">
        <v>268</v>
      </c>
      <c r="G174" s="12">
        <v>3</v>
      </c>
      <c r="H174" s="13">
        <v>20.9</v>
      </c>
      <c r="I174" s="13">
        <f t="shared" si="33"/>
        <v>25.18</v>
      </c>
      <c r="J174" s="13">
        <v>16.68</v>
      </c>
      <c r="K174" s="13">
        <f t="shared" si="34"/>
        <v>22.08</v>
      </c>
      <c r="L174" s="13">
        <f t="shared" si="35"/>
        <v>75.540000000000006</v>
      </c>
      <c r="M174" s="14">
        <f t="shared" si="29"/>
        <v>1.0116486155287372E-5</v>
      </c>
    </row>
    <row r="175" spans="1:13" ht="25.95" customHeight="1">
      <c r="A175" s="10" t="s">
        <v>581</v>
      </c>
      <c r="B175" s="12" t="s">
        <v>582</v>
      </c>
      <c r="C175" s="10" t="s">
        <v>78</v>
      </c>
      <c r="D175" s="10" t="s">
        <v>583</v>
      </c>
      <c r="E175" s="10" t="s">
        <v>462</v>
      </c>
      <c r="F175" s="11" t="s">
        <v>268</v>
      </c>
      <c r="G175" s="12">
        <v>1</v>
      </c>
      <c r="H175" s="13">
        <v>30.84</v>
      </c>
      <c r="I175" s="13">
        <f t="shared" si="33"/>
        <v>37.159999999999997</v>
      </c>
      <c r="J175" s="13">
        <v>3.2</v>
      </c>
      <c r="K175" s="13">
        <f t="shared" si="34"/>
        <v>8.61</v>
      </c>
      <c r="L175" s="13">
        <f t="shared" si="35"/>
        <v>37.159999999999997</v>
      </c>
      <c r="M175" s="14">
        <f t="shared" si="29"/>
        <v>4.9765505100672317E-6</v>
      </c>
    </row>
    <row r="176" spans="1:13" ht="25.95" customHeight="1">
      <c r="A176" s="10" t="s">
        <v>584</v>
      </c>
      <c r="B176" s="12" t="s">
        <v>585</v>
      </c>
      <c r="C176" s="10" t="s">
        <v>78</v>
      </c>
      <c r="D176" s="10" t="s">
        <v>586</v>
      </c>
      <c r="E176" s="10" t="s">
        <v>587</v>
      </c>
      <c r="F176" s="11" t="s">
        <v>268</v>
      </c>
      <c r="G176" s="12">
        <v>1</v>
      </c>
      <c r="H176" s="13">
        <v>151.69999999999999</v>
      </c>
      <c r="I176" s="13">
        <f t="shared" si="33"/>
        <v>182.79</v>
      </c>
      <c r="J176" s="13">
        <v>24.68</v>
      </c>
      <c r="K176" s="13">
        <f t="shared" si="34"/>
        <v>13.5</v>
      </c>
      <c r="L176" s="13">
        <f t="shared" si="35"/>
        <v>182.79</v>
      </c>
      <c r="M176" s="14">
        <f t="shared" si="29"/>
        <v>2.4479646602131037E-5</v>
      </c>
    </row>
    <row r="177" spans="1:13" ht="39" customHeight="1">
      <c r="A177" s="10" t="s">
        <v>588</v>
      </c>
      <c r="B177" s="12" t="s">
        <v>589</v>
      </c>
      <c r="C177" s="10" t="s">
        <v>78</v>
      </c>
      <c r="D177" s="10" t="s">
        <v>590</v>
      </c>
      <c r="E177" s="10" t="s">
        <v>591</v>
      </c>
      <c r="F177" s="11" t="s">
        <v>268</v>
      </c>
      <c r="G177" s="12">
        <v>20</v>
      </c>
      <c r="H177" s="13">
        <v>103.23</v>
      </c>
      <c r="I177" s="13">
        <f t="shared" si="33"/>
        <v>124.39</v>
      </c>
      <c r="J177" s="13">
        <v>204.2</v>
      </c>
      <c r="K177" s="13">
        <f t="shared" si="34"/>
        <v>8.2100000000000009</v>
      </c>
      <c r="L177" s="13">
        <f t="shared" si="35"/>
        <v>2487.8000000000002</v>
      </c>
      <c r="M177" s="14">
        <f t="shared" si="29"/>
        <v>3.3317175347000167E-4</v>
      </c>
    </row>
    <row r="178" spans="1:13" ht="25.95" customHeight="1">
      <c r="A178" s="10" t="s">
        <v>592</v>
      </c>
      <c r="B178" s="12" t="s">
        <v>593</v>
      </c>
      <c r="C178" s="10" t="s">
        <v>78</v>
      </c>
      <c r="D178" s="10" t="s">
        <v>594</v>
      </c>
      <c r="E178" s="10" t="s">
        <v>591</v>
      </c>
      <c r="F178" s="11" t="s">
        <v>268</v>
      </c>
      <c r="G178" s="12">
        <v>2</v>
      </c>
      <c r="H178" s="13">
        <v>43.38</v>
      </c>
      <c r="I178" s="13">
        <f t="shared" si="33"/>
        <v>52.27</v>
      </c>
      <c r="J178" s="13">
        <v>10.16</v>
      </c>
      <c r="K178" s="13">
        <f t="shared" si="34"/>
        <v>9.7200000000000006</v>
      </c>
      <c r="L178" s="13">
        <f t="shared" si="35"/>
        <v>104.54</v>
      </c>
      <c r="M178" s="14">
        <f t="shared" si="29"/>
        <v>1.4000231171217129E-5</v>
      </c>
    </row>
    <row r="179" spans="1:13" ht="25.95" customHeight="1">
      <c r="A179" s="10" t="s">
        <v>595</v>
      </c>
      <c r="B179" s="12" t="s">
        <v>596</v>
      </c>
      <c r="C179" s="10" t="s">
        <v>78</v>
      </c>
      <c r="D179" s="10" t="s">
        <v>597</v>
      </c>
      <c r="E179" s="10" t="s">
        <v>591</v>
      </c>
      <c r="F179" s="11" t="s">
        <v>268</v>
      </c>
      <c r="G179" s="12">
        <v>19</v>
      </c>
      <c r="H179" s="13">
        <v>35.93</v>
      </c>
      <c r="I179" s="13">
        <f t="shared" si="33"/>
        <v>43.29</v>
      </c>
      <c r="J179" s="13">
        <v>96.52</v>
      </c>
      <c r="K179" s="13">
        <f t="shared" si="34"/>
        <v>11.73</v>
      </c>
      <c r="L179" s="13">
        <f t="shared" si="35"/>
        <v>822.51</v>
      </c>
      <c r="M179" s="14">
        <f t="shared" si="29"/>
        <v>1.1015238320870289E-4</v>
      </c>
    </row>
    <row r="180" spans="1:13" ht="25.95" customHeight="1">
      <c r="A180" s="10" t="s">
        <v>598</v>
      </c>
      <c r="B180" s="12" t="s">
        <v>599</v>
      </c>
      <c r="C180" s="10" t="s">
        <v>78</v>
      </c>
      <c r="D180" s="10" t="s">
        <v>600</v>
      </c>
      <c r="E180" s="10" t="s">
        <v>591</v>
      </c>
      <c r="F180" s="11" t="s">
        <v>268</v>
      </c>
      <c r="G180" s="12">
        <v>4</v>
      </c>
      <c r="H180" s="13">
        <v>29.63</v>
      </c>
      <c r="I180" s="13">
        <f t="shared" si="33"/>
        <v>35.700000000000003</v>
      </c>
      <c r="J180" s="13">
        <v>20.32</v>
      </c>
      <c r="K180" s="13">
        <f t="shared" si="34"/>
        <v>14.23</v>
      </c>
      <c r="L180" s="13">
        <f t="shared" si="35"/>
        <v>142.80000000000001</v>
      </c>
      <c r="M180" s="14">
        <f t="shared" si="29"/>
        <v>1.9124096147405835E-5</v>
      </c>
    </row>
    <row r="181" spans="1:13" ht="25.95" customHeight="1">
      <c r="A181" s="10" t="s">
        <v>601</v>
      </c>
      <c r="B181" s="12" t="s">
        <v>602</v>
      </c>
      <c r="C181" s="10" t="s">
        <v>78</v>
      </c>
      <c r="D181" s="10" t="s">
        <v>603</v>
      </c>
      <c r="E181" s="10" t="s">
        <v>591</v>
      </c>
      <c r="F181" s="11" t="s">
        <v>268</v>
      </c>
      <c r="G181" s="12">
        <v>11</v>
      </c>
      <c r="H181" s="13">
        <v>46.71</v>
      </c>
      <c r="I181" s="13">
        <f t="shared" si="33"/>
        <v>56.28</v>
      </c>
      <c r="J181" s="13">
        <v>75.239999999999995</v>
      </c>
      <c r="K181" s="13">
        <f t="shared" si="34"/>
        <v>12.15</v>
      </c>
      <c r="L181" s="13">
        <f t="shared" si="35"/>
        <v>619.08000000000004</v>
      </c>
      <c r="M181" s="14">
        <f t="shared" si="29"/>
        <v>8.2908581533165304E-5</v>
      </c>
    </row>
    <row r="182" spans="1:13" ht="25.95" customHeight="1">
      <c r="A182" s="10" t="s">
        <v>604</v>
      </c>
      <c r="B182" s="12" t="s">
        <v>605</v>
      </c>
      <c r="C182" s="10" t="s">
        <v>78</v>
      </c>
      <c r="D182" s="10" t="s">
        <v>606</v>
      </c>
      <c r="E182" s="10" t="s">
        <v>591</v>
      </c>
      <c r="F182" s="11" t="s">
        <v>268</v>
      </c>
      <c r="G182" s="12">
        <v>1</v>
      </c>
      <c r="H182" s="13">
        <v>62.57</v>
      </c>
      <c r="I182" s="13">
        <f t="shared" si="33"/>
        <v>75.39</v>
      </c>
      <c r="J182" s="13">
        <v>9.33</v>
      </c>
      <c r="K182" s="13">
        <f t="shared" si="34"/>
        <v>12.38</v>
      </c>
      <c r="L182" s="13">
        <f t="shared" si="35"/>
        <v>75.39</v>
      </c>
      <c r="M182" s="14">
        <f t="shared" si="29"/>
        <v>1.009639781899808E-5</v>
      </c>
    </row>
    <row r="183" spans="1:13" ht="25.95" customHeight="1">
      <c r="A183" s="10" t="s">
        <v>607</v>
      </c>
      <c r="B183" s="12" t="s">
        <v>608</v>
      </c>
      <c r="C183" s="10" t="s">
        <v>78</v>
      </c>
      <c r="D183" s="10" t="s">
        <v>609</v>
      </c>
      <c r="E183" s="10" t="s">
        <v>591</v>
      </c>
      <c r="F183" s="11" t="s">
        <v>268</v>
      </c>
      <c r="G183" s="12">
        <v>2</v>
      </c>
      <c r="H183" s="13">
        <v>101.27</v>
      </c>
      <c r="I183" s="13">
        <f t="shared" si="33"/>
        <v>122.03</v>
      </c>
      <c r="J183" s="13">
        <v>31.4</v>
      </c>
      <c r="K183" s="13">
        <f t="shared" si="34"/>
        <v>12.87</v>
      </c>
      <c r="L183" s="13">
        <f t="shared" si="35"/>
        <v>244.06</v>
      </c>
      <c r="M183" s="14">
        <f t="shared" si="29"/>
        <v>3.2685062365097112E-5</v>
      </c>
    </row>
    <row r="184" spans="1:13" ht="39" customHeight="1">
      <c r="A184" s="10" t="s">
        <v>610</v>
      </c>
      <c r="B184" s="12" t="s">
        <v>611</v>
      </c>
      <c r="C184" s="10" t="s">
        <v>78</v>
      </c>
      <c r="D184" s="10" t="s">
        <v>612</v>
      </c>
      <c r="E184" s="10" t="s">
        <v>591</v>
      </c>
      <c r="F184" s="11" t="s">
        <v>268</v>
      </c>
      <c r="G184" s="12">
        <v>2</v>
      </c>
      <c r="H184" s="13">
        <v>98.94</v>
      </c>
      <c r="I184" s="13">
        <f t="shared" si="33"/>
        <v>119.22</v>
      </c>
      <c r="J184" s="13">
        <v>6.82</v>
      </c>
      <c r="K184" s="13">
        <f t="shared" si="34"/>
        <v>2.86</v>
      </c>
      <c r="L184" s="13">
        <f t="shared" si="35"/>
        <v>238.44</v>
      </c>
      <c r="M184" s="14">
        <f t="shared" si="29"/>
        <v>3.1932419365458313E-5</v>
      </c>
    </row>
    <row r="185" spans="1:13" ht="39" customHeight="1">
      <c r="A185" s="10" t="s">
        <v>613</v>
      </c>
      <c r="B185" s="12" t="s">
        <v>614</v>
      </c>
      <c r="C185" s="10" t="s">
        <v>78</v>
      </c>
      <c r="D185" s="10" t="s">
        <v>615</v>
      </c>
      <c r="E185" s="10" t="s">
        <v>591</v>
      </c>
      <c r="F185" s="11" t="s">
        <v>268</v>
      </c>
      <c r="G185" s="12">
        <v>1</v>
      </c>
      <c r="H185" s="13">
        <v>156.19</v>
      </c>
      <c r="I185" s="13">
        <f t="shared" si="33"/>
        <v>188.2</v>
      </c>
      <c r="J185" s="13">
        <v>4.66</v>
      </c>
      <c r="K185" s="13">
        <f t="shared" si="34"/>
        <v>2.48</v>
      </c>
      <c r="L185" s="13">
        <f t="shared" si="35"/>
        <v>188.2</v>
      </c>
      <c r="M185" s="14">
        <f t="shared" si="29"/>
        <v>2.5204165930964831E-5</v>
      </c>
    </row>
    <row r="186" spans="1:13" ht="24" customHeight="1">
      <c r="A186" s="10" t="s">
        <v>616</v>
      </c>
      <c r="B186" s="12" t="s">
        <v>617</v>
      </c>
      <c r="C186" s="10" t="s">
        <v>72</v>
      </c>
      <c r="D186" s="10" t="s">
        <v>618</v>
      </c>
      <c r="E186" s="10" t="s">
        <v>74</v>
      </c>
      <c r="F186" s="11" t="s">
        <v>75</v>
      </c>
      <c r="G186" s="12">
        <v>2</v>
      </c>
      <c r="H186" s="13">
        <v>7.56</v>
      </c>
      <c r="I186" s="13">
        <f t="shared" si="33"/>
        <v>9.1</v>
      </c>
      <c r="J186" s="13">
        <v>4.62</v>
      </c>
      <c r="K186" s="13">
        <f t="shared" si="34"/>
        <v>25.38</v>
      </c>
      <c r="L186" s="13">
        <f t="shared" si="35"/>
        <v>18.2</v>
      </c>
      <c r="M186" s="14">
        <f t="shared" si="29"/>
        <v>2.4373848031007433E-6</v>
      </c>
    </row>
    <row r="187" spans="1:13" ht="24" customHeight="1">
      <c r="A187" s="10" t="s">
        <v>619</v>
      </c>
      <c r="B187" s="12" t="s">
        <v>620</v>
      </c>
      <c r="C187" s="10" t="s">
        <v>72</v>
      </c>
      <c r="D187" s="10" t="s">
        <v>621</v>
      </c>
      <c r="E187" s="10" t="s">
        <v>74</v>
      </c>
      <c r="F187" s="11" t="s">
        <v>75</v>
      </c>
      <c r="G187" s="12">
        <v>1</v>
      </c>
      <c r="H187" s="13">
        <v>5.87</v>
      </c>
      <c r="I187" s="13">
        <f t="shared" si="33"/>
        <v>7.07</v>
      </c>
      <c r="J187" s="13">
        <v>2.31</v>
      </c>
      <c r="K187" s="13">
        <f t="shared" si="34"/>
        <v>32.67</v>
      </c>
      <c r="L187" s="13">
        <f t="shared" si="35"/>
        <v>7.07</v>
      </c>
      <c r="M187" s="14">
        <f t="shared" si="29"/>
        <v>9.4683025043528888E-7</v>
      </c>
    </row>
    <row r="188" spans="1:13" ht="39" customHeight="1">
      <c r="A188" s="10" t="s">
        <v>622</v>
      </c>
      <c r="B188" s="12" t="s">
        <v>623</v>
      </c>
      <c r="C188" s="10" t="s">
        <v>78</v>
      </c>
      <c r="D188" s="10" t="s">
        <v>624</v>
      </c>
      <c r="E188" s="10" t="s">
        <v>625</v>
      </c>
      <c r="F188" s="11" t="s">
        <v>268</v>
      </c>
      <c r="G188" s="12">
        <v>2</v>
      </c>
      <c r="H188" s="13">
        <v>680.92</v>
      </c>
      <c r="I188" s="13">
        <f t="shared" si="33"/>
        <v>820.5</v>
      </c>
      <c r="J188" s="13">
        <v>193.12</v>
      </c>
      <c r="K188" s="13">
        <f t="shared" si="34"/>
        <v>11.77</v>
      </c>
      <c r="L188" s="13">
        <f t="shared" si="35"/>
        <v>1641</v>
      </c>
      <c r="M188" s="14">
        <f t="shared" si="29"/>
        <v>2.1976639900485277E-4</v>
      </c>
    </row>
    <row r="189" spans="1:13" ht="39" customHeight="1">
      <c r="A189" s="10" t="s">
        <v>626</v>
      </c>
      <c r="B189" s="12" t="s">
        <v>627</v>
      </c>
      <c r="C189" s="10" t="s">
        <v>78</v>
      </c>
      <c r="D189" s="10" t="s">
        <v>628</v>
      </c>
      <c r="E189" s="10" t="s">
        <v>629</v>
      </c>
      <c r="F189" s="11" t="s">
        <v>268</v>
      </c>
      <c r="G189" s="12">
        <v>2</v>
      </c>
      <c r="H189" s="13">
        <v>3312.64</v>
      </c>
      <c r="I189" s="13">
        <f t="shared" si="33"/>
        <v>3991.73</v>
      </c>
      <c r="J189" s="13">
        <v>297.16000000000003</v>
      </c>
      <c r="K189" s="13">
        <f t="shared" si="34"/>
        <v>3.72</v>
      </c>
      <c r="L189" s="13">
        <f t="shared" si="35"/>
        <v>7983.46</v>
      </c>
      <c r="M189" s="14">
        <f t="shared" si="29"/>
        <v>1.069162861547399E-3</v>
      </c>
    </row>
    <row r="190" spans="1:13" ht="24" customHeight="1">
      <c r="A190" s="5" t="s">
        <v>630</v>
      </c>
      <c r="B190" s="5"/>
      <c r="C190" s="5"/>
      <c r="D190" s="5" t="s">
        <v>631</v>
      </c>
      <c r="E190" s="5"/>
      <c r="F190" s="5"/>
      <c r="G190" s="7"/>
      <c r="H190" s="5"/>
      <c r="I190" s="5"/>
      <c r="J190" s="5"/>
      <c r="K190" s="5"/>
      <c r="L190" s="8">
        <v>53243.79</v>
      </c>
      <c r="M190" s="9">
        <f t="shared" si="29"/>
        <v>7.1305277255762278E-3</v>
      </c>
    </row>
    <row r="191" spans="1:13" ht="25.95" customHeight="1">
      <c r="A191" s="10" t="s">
        <v>632</v>
      </c>
      <c r="B191" s="12" t="s">
        <v>633</v>
      </c>
      <c r="C191" s="10" t="s">
        <v>72</v>
      </c>
      <c r="D191" s="10" t="s">
        <v>634</v>
      </c>
      <c r="E191" s="10" t="s">
        <v>74</v>
      </c>
      <c r="F191" s="11" t="s">
        <v>75</v>
      </c>
      <c r="G191" s="12">
        <v>23</v>
      </c>
      <c r="H191" s="13">
        <v>113.43</v>
      </c>
      <c r="I191" s="13">
        <f t="shared" ref="I191:I233" si="36">TRUNC(H191 * (1 + 20.5 / 100), 2)</f>
        <v>136.68</v>
      </c>
      <c r="J191" s="13">
        <v>159.16</v>
      </c>
      <c r="K191" s="13">
        <f t="shared" ref="K191:K233" si="37">ROUND((J191 * 100 / TRUNC(G191 * I191, 2)), 2)</f>
        <v>5.0599999999999996</v>
      </c>
      <c r="L191" s="13">
        <f t="shared" ref="L191:L233" si="38">TRUNC(G191 * I191, 2)</f>
        <v>3143.64</v>
      </c>
      <c r="M191" s="14">
        <f t="shared" si="29"/>
        <v>4.2100331661646268E-4</v>
      </c>
    </row>
    <row r="192" spans="1:13" ht="52.05" customHeight="1">
      <c r="A192" s="10" t="s">
        <v>635</v>
      </c>
      <c r="B192" s="12" t="s">
        <v>636</v>
      </c>
      <c r="C192" s="10" t="s">
        <v>78</v>
      </c>
      <c r="D192" s="10" t="s">
        <v>637</v>
      </c>
      <c r="E192" s="10" t="s">
        <v>638</v>
      </c>
      <c r="F192" s="11" t="s">
        <v>268</v>
      </c>
      <c r="G192" s="12">
        <v>23</v>
      </c>
      <c r="H192" s="13">
        <v>41.42</v>
      </c>
      <c r="I192" s="13">
        <f t="shared" si="36"/>
        <v>49.91</v>
      </c>
      <c r="J192" s="13">
        <v>204.47</v>
      </c>
      <c r="K192" s="13">
        <f t="shared" si="37"/>
        <v>17.809999999999999</v>
      </c>
      <c r="L192" s="13">
        <f t="shared" si="38"/>
        <v>1147.93</v>
      </c>
      <c r="M192" s="14">
        <f t="shared" si="29"/>
        <v>1.5373335917711191E-4</v>
      </c>
    </row>
    <row r="193" spans="1:13" ht="52.05" customHeight="1">
      <c r="A193" s="10" t="s">
        <v>639</v>
      </c>
      <c r="B193" s="12" t="s">
        <v>640</v>
      </c>
      <c r="C193" s="10" t="s">
        <v>78</v>
      </c>
      <c r="D193" s="10" t="s">
        <v>641</v>
      </c>
      <c r="E193" s="10" t="s">
        <v>638</v>
      </c>
      <c r="F193" s="11" t="s">
        <v>268</v>
      </c>
      <c r="G193" s="12">
        <v>31</v>
      </c>
      <c r="H193" s="13">
        <v>10.32</v>
      </c>
      <c r="I193" s="13">
        <f t="shared" si="36"/>
        <v>12.43</v>
      </c>
      <c r="J193" s="13">
        <v>181.66</v>
      </c>
      <c r="K193" s="13">
        <f t="shared" si="37"/>
        <v>47.14</v>
      </c>
      <c r="L193" s="13">
        <f t="shared" si="38"/>
        <v>385.33</v>
      </c>
      <c r="M193" s="14">
        <f t="shared" si="29"/>
        <v>5.1604257482352167E-5</v>
      </c>
    </row>
    <row r="194" spans="1:13" ht="39" customHeight="1">
      <c r="A194" s="10" t="s">
        <v>642</v>
      </c>
      <c r="B194" s="12" t="s">
        <v>643</v>
      </c>
      <c r="C194" s="10" t="s">
        <v>78</v>
      </c>
      <c r="D194" s="10" t="s">
        <v>644</v>
      </c>
      <c r="E194" s="10" t="s">
        <v>645</v>
      </c>
      <c r="F194" s="11" t="s">
        <v>268</v>
      </c>
      <c r="G194" s="12">
        <v>2</v>
      </c>
      <c r="H194" s="13">
        <v>7.81</v>
      </c>
      <c r="I194" s="13">
        <f t="shared" si="36"/>
        <v>9.41</v>
      </c>
      <c r="J194" s="13">
        <v>4.34</v>
      </c>
      <c r="K194" s="13">
        <f t="shared" si="37"/>
        <v>23.06</v>
      </c>
      <c r="L194" s="13">
        <f t="shared" si="38"/>
        <v>18.82</v>
      </c>
      <c r="M194" s="14">
        <f t="shared" si="29"/>
        <v>2.5204165930964834E-6</v>
      </c>
    </row>
    <row r="195" spans="1:13" ht="52.05" customHeight="1">
      <c r="A195" s="10" t="s">
        <v>646</v>
      </c>
      <c r="B195" s="12" t="s">
        <v>647</v>
      </c>
      <c r="C195" s="10" t="s">
        <v>78</v>
      </c>
      <c r="D195" s="10" t="s">
        <v>648</v>
      </c>
      <c r="E195" s="10" t="s">
        <v>638</v>
      </c>
      <c r="F195" s="11" t="s">
        <v>268</v>
      </c>
      <c r="G195" s="12">
        <v>16</v>
      </c>
      <c r="H195" s="13">
        <v>16.03</v>
      </c>
      <c r="I195" s="13">
        <f t="shared" si="36"/>
        <v>19.309999999999999</v>
      </c>
      <c r="J195" s="13">
        <v>101.76</v>
      </c>
      <c r="K195" s="13">
        <f t="shared" si="37"/>
        <v>32.94</v>
      </c>
      <c r="L195" s="13">
        <f t="shared" si="38"/>
        <v>308.95999999999998</v>
      </c>
      <c r="M195" s="14">
        <f t="shared" si="29"/>
        <v>4.1376615866264052E-5</v>
      </c>
    </row>
    <row r="196" spans="1:13" ht="52.05" customHeight="1">
      <c r="A196" s="10" t="s">
        <v>649</v>
      </c>
      <c r="B196" s="12" t="s">
        <v>650</v>
      </c>
      <c r="C196" s="10" t="s">
        <v>78</v>
      </c>
      <c r="D196" s="10" t="s">
        <v>651</v>
      </c>
      <c r="E196" s="10" t="s">
        <v>638</v>
      </c>
      <c r="F196" s="11" t="s">
        <v>268</v>
      </c>
      <c r="G196" s="12">
        <v>5</v>
      </c>
      <c r="H196" s="13">
        <v>23.84</v>
      </c>
      <c r="I196" s="13">
        <f t="shared" si="36"/>
        <v>28.72</v>
      </c>
      <c r="J196" s="13">
        <v>38.1</v>
      </c>
      <c r="K196" s="13">
        <f t="shared" si="37"/>
        <v>26.53</v>
      </c>
      <c r="L196" s="13">
        <f t="shared" si="38"/>
        <v>143.6</v>
      </c>
      <c r="M196" s="14">
        <f t="shared" si="29"/>
        <v>1.9231233940948725E-5</v>
      </c>
    </row>
    <row r="197" spans="1:13" ht="52.05" customHeight="1">
      <c r="A197" s="10" t="s">
        <v>652</v>
      </c>
      <c r="B197" s="12" t="s">
        <v>653</v>
      </c>
      <c r="C197" s="10" t="s">
        <v>78</v>
      </c>
      <c r="D197" s="10" t="s">
        <v>654</v>
      </c>
      <c r="E197" s="10" t="s">
        <v>638</v>
      </c>
      <c r="F197" s="11" t="s">
        <v>268</v>
      </c>
      <c r="G197" s="12">
        <v>10</v>
      </c>
      <c r="H197" s="13">
        <v>28.7</v>
      </c>
      <c r="I197" s="13">
        <f t="shared" si="36"/>
        <v>34.58</v>
      </c>
      <c r="J197" s="13">
        <v>88.9</v>
      </c>
      <c r="K197" s="13">
        <f t="shared" si="37"/>
        <v>25.71</v>
      </c>
      <c r="L197" s="13">
        <f t="shared" si="38"/>
        <v>345.8</v>
      </c>
      <c r="M197" s="14">
        <f t="shared" si="29"/>
        <v>4.6310311258914133E-5</v>
      </c>
    </row>
    <row r="198" spans="1:13" ht="39" customHeight="1">
      <c r="A198" s="10" t="s">
        <v>655</v>
      </c>
      <c r="B198" s="12" t="s">
        <v>656</v>
      </c>
      <c r="C198" s="10" t="s">
        <v>78</v>
      </c>
      <c r="D198" s="10" t="s">
        <v>657</v>
      </c>
      <c r="E198" s="10" t="s">
        <v>462</v>
      </c>
      <c r="F198" s="11" t="s">
        <v>268</v>
      </c>
      <c r="G198" s="12">
        <v>41</v>
      </c>
      <c r="H198" s="13">
        <v>10.33</v>
      </c>
      <c r="I198" s="13">
        <f t="shared" si="36"/>
        <v>12.44</v>
      </c>
      <c r="J198" s="13">
        <v>287.82</v>
      </c>
      <c r="K198" s="13">
        <f t="shared" si="37"/>
        <v>56.43</v>
      </c>
      <c r="L198" s="13">
        <f t="shared" si="38"/>
        <v>510.04</v>
      </c>
      <c r="M198" s="14">
        <f t="shared" ref="M198:M261" si="39">L198 / 7467019.56</f>
        <v>6.8305700273269416E-5</v>
      </c>
    </row>
    <row r="199" spans="1:13" ht="39" customHeight="1">
      <c r="A199" s="10" t="s">
        <v>658</v>
      </c>
      <c r="B199" s="12" t="s">
        <v>659</v>
      </c>
      <c r="C199" s="10" t="s">
        <v>78</v>
      </c>
      <c r="D199" s="10" t="s">
        <v>660</v>
      </c>
      <c r="E199" s="10" t="s">
        <v>462</v>
      </c>
      <c r="F199" s="11" t="s">
        <v>268</v>
      </c>
      <c r="G199" s="12">
        <v>24</v>
      </c>
      <c r="H199" s="13">
        <v>14.81</v>
      </c>
      <c r="I199" s="13">
        <f t="shared" si="36"/>
        <v>17.84</v>
      </c>
      <c r="J199" s="13">
        <v>200.64</v>
      </c>
      <c r="K199" s="13">
        <f t="shared" si="37"/>
        <v>46.86</v>
      </c>
      <c r="L199" s="13">
        <f t="shared" si="38"/>
        <v>428.16</v>
      </c>
      <c r="M199" s="14">
        <f t="shared" si="39"/>
        <v>5.7340147104154639E-5</v>
      </c>
    </row>
    <row r="200" spans="1:13" ht="52.05" customHeight="1">
      <c r="A200" s="10" t="s">
        <v>661</v>
      </c>
      <c r="B200" s="12" t="s">
        <v>662</v>
      </c>
      <c r="C200" s="10" t="s">
        <v>78</v>
      </c>
      <c r="D200" s="10" t="s">
        <v>663</v>
      </c>
      <c r="E200" s="10" t="s">
        <v>638</v>
      </c>
      <c r="F200" s="11" t="s">
        <v>268</v>
      </c>
      <c r="G200" s="12">
        <v>48</v>
      </c>
      <c r="H200" s="13">
        <v>10.11</v>
      </c>
      <c r="I200" s="13">
        <f t="shared" si="36"/>
        <v>12.18</v>
      </c>
      <c r="J200" s="13">
        <v>281.27999999999997</v>
      </c>
      <c r="K200" s="13">
        <f t="shared" si="37"/>
        <v>48.11</v>
      </c>
      <c r="L200" s="13">
        <f t="shared" si="38"/>
        <v>584.64</v>
      </c>
      <c r="M200" s="14">
        <f t="shared" si="39"/>
        <v>7.8296299521143887E-5</v>
      </c>
    </row>
    <row r="201" spans="1:13" ht="52.05" customHeight="1">
      <c r="A201" s="10" t="s">
        <v>664</v>
      </c>
      <c r="B201" s="12" t="s">
        <v>665</v>
      </c>
      <c r="C201" s="10" t="s">
        <v>78</v>
      </c>
      <c r="D201" s="10" t="s">
        <v>666</v>
      </c>
      <c r="E201" s="10" t="s">
        <v>638</v>
      </c>
      <c r="F201" s="11" t="s">
        <v>268</v>
      </c>
      <c r="G201" s="12">
        <v>47</v>
      </c>
      <c r="H201" s="13">
        <v>15.37</v>
      </c>
      <c r="I201" s="13">
        <f t="shared" si="36"/>
        <v>18.52</v>
      </c>
      <c r="J201" s="13">
        <v>298.92</v>
      </c>
      <c r="K201" s="13">
        <f t="shared" si="37"/>
        <v>34.340000000000003</v>
      </c>
      <c r="L201" s="13">
        <f t="shared" si="38"/>
        <v>870.44</v>
      </c>
      <c r="M201" s="14">
        <f t="shared" si="39"/>
        <v>1.1657127626434128E-4</v>
      </c>
    </row>
    <row r="202" spans="1:13" ht="52.05" customHeight="1">
      <c r="A202" s="10" t="s">
        <v>667</v>
      </c>
      <c r="B202" s="12" t="s">
        <v>668</v>
      </c>
      <c r="C202" s="10" t="s">
        <v>78</v>
      </c>
      <c r="D202" s="10" t="s">
        <v>669</v>
      </c>
      <c r="E202" s="10" t="s">
        <v>638</v>
      </c>
      <c r="F202" s="11" t="s">
        <v>268</v>
      </c>
      <c r="G202" s="12">
        <v>13</v>
      </c>
      <c r="H202" s="13">
        <v>22.97</v>
      </c>
      <c r="I202" s="13">
        <f t="shared" si="36"/>
        <v>27.67</v>
      </c>
      <c r="J202" s="13">
        <v>99.06</v>
      </c>
      <c r="K202" s="13">
        <f t="shared" si="37"/>
        <v>27.54</v>
      </c>
      <c r="L202" s="13">
        <f t="shared" si="38"/>
        <v>359.71</v>
      </c>
      <c r="M202" s="14">
        <f t="shared" si="39"/>
        <v>4.8173169644141123E-5</v>
      </c>
    </row>
    <row r="203" spans="1:13" ht="52.05" customHeight="1">
      <c r="A203" s="10" t="s">
        <v>670</v>
      </c>
      <c r="B203" s="12" t="s">
        <v>662</v>
      </c>
      <c r="C203" s="10" t="s">
        <v>78</v>
      </c>
      <c r="D203" s="10" t="s">
        <v>663</v>
      </c>
      <c r="E203" s="10" t="s">
        <v>638</v>
      </c>
      <c r="F203" s="11" t="s">
        <v>268</v>
      </c>
      <c r="G203" s="12">
        <v>44</v>
      </c>
      <c r="H203" s="13">
        <v>10.11</v>
      </c>
      <c r="I203" s="13">
        <f t="shared" si="36"/>
        <v>12.18</v>
      </c>
      <c r="J203" s="13">
        <v>257.83999999999997</v>
      </c>
      <c r="K203" s="13">
        <f t="shared" si="37"/>
        <v>48.11</v>
      </c>
      <c r="L203" s="13">
        <f t="shared" si="38"/>
        <v>535.91999999999996</v>
      </c>
      <c r="M203" s="14">
        <f t="shared" si="39"/>
        <v>7.1771607894381887E-5</v>
      </c>
    </row>
    <row r="204" spans="1:13" ht="39" customHeight="1">
      <c r="A204" s="10" t="s">
        <v>671</v>
      </c>
      <c r="B204" s="12" t="s">
        <v>525</v>
      </c>
      <c r="C204" s="10" t="s">
        <v>78</v>
      </c>
      <c r="D204" s="10" t="s">
        <v>526</v>
      </c>
      <c r="E204" s="10" t="s">
        <v>462</v>
      </c>
      <c r="F204" s="11" t="s">
        <v>268</v>
      </c>
      <c r="G204" s="12">
        <v>3</v>
      </c>
      <c r="H204" s="13">
        <v>8.74</v>
      </c>
      <c r="I204" s="13">
        <f t="shared" si="36"/>
        <v>10.53</v>
      </c>
      <c r="J204" s="13">
        <v>18.809999999999999</v>
      </c>
      <c r="K204" s="13">
        <f t="shared" si="37"/>
        <v>59.54</v>
      </c>
      <c r="L204" s="13">
        <f t="shared" si="38"/>
        <v>31.59</v>
      </c>
      <c r="M204" s="14">
        <f t="shared" si="39"/>
        <v>4.2306036225248618E-6</v>
      </c>
    </row>
    <row r="205" spans="1:13" ht="39" customHeight="1">
      <c r="A205" s="10" t="s">
        <v>672</v>
      </c>
      <c r="B205" s="12" t="s">
        <v>673</v>
      </c>
      <c r="C205" s="10" t="s">
        <v>78</v>
      </c>
      <c r="D205" s="10" t="s">
        <v>674</v>
      </c>
      <c r="E205" s="10" t="s">
        <v>462</v>
      </c>
      <c r="F205" s="11" t="s">
        <v>268</v>
      </c>
      <c r="G205" s="12">
        <v>4</v>
      </c>
      <c r="H205" s="13">
        <v>12.14</v>
      </c>
      <c r="I205" s="13">
        <f t="shared" si="36"/>
        <v>14.62</v>
      </c>
      <c r="J205" s="13">
        <v>29.88</v>
      </c>
      <c r="K205" s="13">
        <f t="shared" si="37"/>
        <v>51.09</v>
      </c>
      <c r="L205" s="13">
        <f t="shared" si="38"/>
        <v>58.48</v>
      </c>
      <c r="M205" s="14">
        <f t="shared" si="39"/>
        <v>7.8317727079852453E-6</v>
      </c>
    </row>
    <row r="206" spans="1:13" ht="52.05" customHeight="1">
      <c r="A206" s="10" t="s">
        <v>675</v>
      </c>
      <c r="B206" s="12" t="s">
        <v>676</v>
      </c>
      <c r="C206" s="10" t="s">
        <v>78</v>
      </c>
      <c r="D206" s="10" t="s">
        <v>677</v>
      </c>
      <c r="E206" s="10" t="s">
        <v>638</v>
      </c>
      <c r="F206" s="11" t="s">
        <v>268</v>
      </c>
      <c r="G206" s="12">
        <v>4</v>
      </c>
      <c r="H206" s="13">
        <v>14.64</v>
      </c>
      <c r="I206" s="13">
        <f t="shared" si="36"/>
        <v>17.64</v>
      </c>
      <c r="J206" s="13">
        <v>31.24</v>
      </c>
      <c r="K206" s="13">
        <f t="shared" si="37"/>
        <v>44.27</v>
      </c>
      <c r="L206" s="13">
        <f t="shared" si="38"/>
        <v>70.56</v>
      </c>
      <c r="M206" s="14">
        <f t="shared" si="39"/>
        <v>9.4495533904828831E-6</v>
      </c>
    </row>
    <row r="207" spans="1:13" ht="52.05" customHeight="1">
      <c r="A207" s="10" t="s">
        <v>678</v>
      </c>
      <c r="B207" s="12" t="s">
        <v>679</v>
      </c>
      <c r="C207" s="10" t="s">
        <v>78</v>
      </c>
      <c r="D207" s="10" t="s">
        <v>680</v>
      </c>
      <c r="E207" s="10" t="s">
        <v>638</v>
      </c>
      <c r="F207" s="11" t="s">
        <v>268</v>
      </c>
      <c r="G207" s="12">
        <v>10</v>
      </c>
      <c r="H207" s="13">
        <v>26.63</v>
      </c>
      <c r="I207" s="13">
        <f t="shared" si="36"/>
        <v>32.08</v>
      </c>
      <c r="J207" s="13">
        <v>84.9</v>
      </c>
      <c r="K207" s="13">
        <f t="shared" si="37"/>
        <v>26.47</v>
      </c>
      <c r="L207" s="13">
        <f t="shared" si="38"/>
        <v>320.8</v>
      </c>
      <c r="M207" s="14">
        <f t="shared" si="39"/>
        <v>4.2962255210698819E-5</v>
      </c>
    </row>
    <row r="208" spans="1:13" ht="52.05" customHeight="1">
      <c r="A208" s="10" t="s">
        <v>681</v>
      </c>
      <c r="B208" s="12" t="s">
        <v>682</v>
      </c>
      <c r="C208" s="10" t="s">
        <v>78</v>
      </c>
      <c r="D208" s="10" t="s">
        <v>683</v>
      </c>
      <c r="E208" s="10" t="s">
        <v>638</v>
      </c>
      <c r="F208" s="11" t="s">
        <v>268</v>
      </c>
      <c r="G208" s="12">
        <v>3</v>
      </c>
      <c r="H208" s="13">
        <v>29.82</v>
      </c>
      <c r="I208" s="13">
        <f t="shared" si="36"/>
        <v>35.93</v>
      </c>
      <c r="J208" s="13">
        <v>17.579999999999998</v>
      </c>
      <c r="K208" s="13">
        <f t="shared" si="37"/>
        <v>16.309999999999999</v>
      </c>
      <c r="L208" s="13">
        <f t="shared" si="38"/>
        <v>107.79</v>
      </c>
      <c r="M208" s="14">
        <f t="shared" si="39"/>
        <v>1.443547845748512E-5</v>
      </c>
    </row>
    <row r="209" spans="1:13" ht="52.05" customHeight="1">
      <c r="A209" s="10" t="s">
        <v>684</v>
      </c>
      <c r="B209" s="12" t="s">
        <v>685</v>
      </c>
      <c r="C209" s="10" t="s">
        <v>78</v>
      </c>
      <c r="D209" s="10" t="s">
        <v>686</v>
      </c>
      <c r="E209" s="10" t="s">
        <v>638</v>
      </c>
      <c r="F209" s="11" t="s">
        <v>268</v>
      </c>
      <c r="G209" s="12">
        <v>4</v>
      </c>
      <c r="H209" s="13">
        <v>40.44</v>
      </c>
      <c r="I209" s="13">
        <f t="shared" si="36"/>
        <v>48.73</v>
      </c>
      <c r="J209" s="13">
        <v>40.68</v>
      </c>
      <c r="K209" s="13">
        <f t="shared" si="37"/>
        <v>20.87</v>
      </c>
      <c r="L209" s="13">
        <f t="shared" si="38"/>
        <v>194.92</v>
      </c>
      <c r="M209" s="14">
        <f t="shared" si="39"/>
        <v>2.6104123396725105E-5</v>
      </c>
    </row>
    <row r="210" spans="1:13" ht="52.05" customHeight="1">
      <c r="A210" s="10" t="s">
        <v>687</v>
      </c>
      <c r="B210" s="12" t="s">
        <v>688</v>
      </c>
      <c r="C210" s="10" t="s">
        <v>78</v>
      </c>
      <c r="D210" s="10" t="s">
        <v>689</v>
      </c>
      <c r="E210" s="10" t="s">
        <v>638</v>
      </c>
      <c r="F210" s="11" t="s">
        <v>268</v>
      </c>
      <c r="G210" s="12">
        <v>11</v>
      </c>
      <c r="H210" s="13">
        <v>41.22</v>
      </c>
      <c r="I210" s="13">
        <f t="shared" si="36"/>
        <v>49.67</v>
      </c>
      <c r="J210" s="13">
        <v>105.6</v>
      </c>
      <c r="K210" s="13">
        <f t="shared" si="37"/>
        <v>19.329999999999998</v>
      </c>
      <c r="L210" s="13">
        <f t="shared" si="38"/>
        <v>546.37</v>
      </c>
      <c r="M210" s="14">
        <f t="shared" si="39"/>
        <v>7.3171095322535897E-5</v>
      </c>
    </row>
    <row r="211" spans="1:13" ht="52.05" customHeight="1">
      <c r="A211" s="10" t="s">
        <v>690</v>
      </c>
      <c r="B211" s="12" t="s">
        <v>691</v>
      </c>
      <c r="C211" s="10" t="s">
        <v>78</v>
      </c>
      <c r="D211" s="10" t="s">
        <v>692</v>
      </c>
      <c r="E211" s="10" t="s">
        <v>638</v>
      </c>
      <c r="F211" s="11" t="s">
        <v>268</v>
      </c>
      <c r="G211" s="12">
        <v>1</v>
      </c>
      <c r="H211" s="13">
        <v>47.44</v>
      </c>
      <c r="I211" s="13">
        <f t="shared" si="36"/>
        <v>57.16</v>
      </c>
      <c r="J211" s="13">
        <v>11.49</v>
      </c>
      <c r="K211" s="13">
        <f t="shared" si="37"/>
        <v>20.100000000000001</v>
      </c>
      <c r="L211" s="13">
        <f t="shared" si="38"/>
        <v>57.16</v>
      </c>
      <c r="M211" s="14">
        <f t="shared" si="39"/>
        <v>7.6549953486394777E-6</v>
      </c>
    </row>
    <row r="212" spans="1:13" ht="52.05" customHeight="1">
      <c r="A212" s="10" t="s">
        <v>693</v>
      </c>
      <c r="B212" s="12" t="s">
        <v>694</v>
      </c>
      <c r="C212" s="10" t="s">
        <v>78</v>
      </c>
      <c r="D212" s="10" t="s">
        <v>695</v>
      </c>
      <c r="E212" s="10" t="s">
        <v>638</v>
      </c>
      <c r="F212" s="11" t="s">
        <v>268</v>
      </c>
      <c r="G212" s="12">
        <v>18</v>
      </c>
      <c r="H212" s="13">
        <v>50.67</v>
      </c>
      <c r="I212" s="13">
        <f t="shared" si="36"/>
        <v>61.05</v>
      </c>
      <c r="J212" s="13">
        <v>213.3</v>
      </c>
      <c r="K212" s="13">
        <f t="shared" si="37"/>
        <v>19.41</v>
      </c>
      <c r="L212" s="13">
        <f t="shared" si="38"/>
        <v>1098.9000000000001</v>
      </c>
      <c r="M212" s="14">
        <f t="shared" si="39"/>
        <v>1.4716715165535206E-4</v>
      </c>
    </row>
    <row r="213" spans="1:13" ht="52.05" customHeight="1">
      <c r="A213" s="10" t="s">
        <v>696</v>
      </c>
      <c r="B213" s="12" t="s">
        <v>697</v>
      </c>
      <c r="C213" s="10" t="s">
        <v>78</v>
      </c>
      <c r="D213" s="10" t="s">
        <v>698</v>
      </c>
      <c r="E213" s="10" t="s">
        <v>638</v>
      </c>
      <c r="F213" s="11" t="s">
        <v>268</v>
      </c>
      <c r="G213" s="12">
        <v>73</v>
      </c>
      <c r="H213" s="13">
        <v>5.4</v>
      </c>
      <c r="I213" s="13">
        <f t="shared" si="36"/>
        <v>6.5</v>
      </c>
      <c r="J213" s="13">
        <v>74.459999999999994</v>
      </c>
      <c r="K213" s="13">
        <f t="shared" si="37"/>
        <v>15.69</v>
      </c>
      <c r="L213" s="13">
        <f t="shared" si="38"/>
        <v>474.5</v>
      </c>
      <c r="M213" s="14">
        <f t="shared" si="39"/>
        <v>6.3546103795126524E-5</v>
      </c>
    </row>
    <row r="214" spans="1:13" ht="52.05" customHeight="1">
      <c r="A214" s="10" t="s">
        <v>699</v>
      </c>
      <c r="B214" s="12" t="s">
        <v>700</v>
      </c>
      <c r="C214" s="10" t="s">
        <v>78</v>
      </c>
      <c r="D214" s="10" t="s">
        <v>701</v>
      </c>
      <c r="E214" s="10" t="s">
        <v>638</v>
      </c>
      <c r="F214" s="11" t="s">
        <v>268</v>
      </c>
      <c r="G214" s="12">
        <v>25</v>
      </c>
      <c r="H214" s="13">
        <v>14.73</v>
      </c>
      <c r="I214" s="13">
        <f t="shared" si="36"/>
        <v>17.739999999999998</v>
      </c>
      <c r="J214" s="13">
        <v>127</v>
      </c>
      <c r="K214" s="13">
        <f t="shared" si="37"/>
        <v>28.64</v>
      </c>
      <c r="L214" s="13">
        <f t="shared" si="38"/>
        <v>443.5</v>
      </c>
      <c r="M214" s="14">
        <f t="shared" si="39"/>
        <v>5.9394514295339545E-5</v>
      </c>
    </row>
    <row r="215" spans="1:13" ht="52.05" customHeight="1">
      <c r="A215" s="10" t="s">
        <v>702</v>
      </c>
      <c r="B215" s="12" t="s">
        <v>703</v>
      </c>
      <c r="C215" s="10" t="s">
        <v>78</v>
      </c>
      <c r="D215" s="10" t="s">
        <v>704</v>
      </c>
      <c r="E215" s="10" t="s">
        <v>638</v>
      </c>
      <c r="F215" s="11" t="s">
        <v>268</v>
      </c>
      <c r="G215" s="12">
        <v>63</v>
      </c>
      <c r="H215" s="13">
        <v>17.809999999999999</v>
      </c>
      <c r="I215" s="13">
        <f t="shared" si="36"/>
        <v>21.46</v>
      </c>
      <c r="J215" s="13">
        <v>420.84</v>
      </c>
      <c r="K215" s="13">
        <f t="shared" si="37"/>
        <v>31.13</v>
      </c>
      <c r="L215" s="13">
        <f t="shared" si="38"/>
        <v>1351.98</v>
      </c>
      <c r="M215" s="14">
        <f t="shared" si="39"/>
        <v>1.8106019264264525E-4</v>
      </c>
    </row>
    <row r="216" spans="1:13" ht="39" customHeight="1">
      <c r="A216" s="10" t="s">
        <v>705</v>
      </c>
      <c r="B216" s="12" t="s">
        <v>498</v>
      </c>
      <c r="C216" s="10" t="s">
        <v>78</v>
      </c>
      <c r="D216" s="10" t="s">
        <v>499</v>
      </c>
      <c r="E216" s="10" t="s">
        <v>466</v>
      </c>
      <c r="F216" s="11" t="s">
        <v>268</v>
      </c>
      <c r="G216" s="12">
        <v>22</v>
      </c>
      <c r="H216" s="13">
        <v>7.7</v>
      </c>
      <c r="I216" s="13">
        <f t="shared" si="36"/>
        <v>9.27</v>
      </c>
      <c r="J216" s="13">
        <v>53.02</v>
      </c>
      <c r="K216" s="13">
        <f t="shared" si="37"/>
        <v>26</v>
      </c>
      <c r="L216" s="13">
        <f t="shared" si="38"/>
        <v>203.94</v>
      </c>
      <c r="M216" s="14">
        <f t="shared" si="39"/>
        <v>2.7312102018921189E-5</v>
      </c>
    </row>
    <row r="217" spans="1:13" ht="39" customHeight="1">
      <c r="A217" s="10" t="s">
        <v>706</v>
      </c>
      <c r="B217" s="12" t="s">
        <v>707</v>
      </c>
      <c r="C217" s="10" t="s">
        <v>78</v>
      </c>
      <c r="D217" s="10" t="s">
        <v>708</v>
      </c>
      <c r="E217" s="10" t="s">
        <v>645</v>
      </c>
      <c r="F217" s="11" t="s">
        <v>268</v>
      </c>
      <c r="G217" s="12">
        <v>6</v>
      </c>
      <c r="H217" s="13">
        <v>18.91</v>
      </c>
      <c r="I217" s="13">
        <f t="shared" si="36"/>
        <v>22.78</v>
      </c>
      <c r="J217" s="13">
        <v>14.22</v>
      </c>
      <c r="K217" s="13">
        <f t="shared" si="37"/>
        <v>10.4</v>
      </c>
      <c r="L217" s="13">
        <f t="shared" si="38"/>
        <v>136.68</v>
      </c>
      <c r="M217" s="14">
        <f t="shared" si="39"/>
        <v>1.8304492026802727E-5</v>
      </c>
    </row>
    <row r="218" spans="1:13" ht="39" customHeight="1">
      <c r="A218" s="10" t="s">
        <v>709</v>
      </c>
      <c r="B218" s="12" t="s">
        <v>710</v>
      </c>
      <c r="C218" s="10" t="s">
        <v>72</v>
      </c>
      <c r="D218" s="10" t="s">
        <v>711</v>
      </c>
      <c r="E218" s="10" t="s">
        <v>74</v>
      </c>
      <c r="F218" s="11" t="s">
        <v>75</v>
      </c>
      <c r="G218" s="12">
        <v>4</v>
      </c>
      <c r="H218" s="13">
        <v>17.21</v>
      </c>
      <c r="I218" s="13">
        <f t="shared" si="36"/>
        <v>20.73</v>
      </c>
      <c r="J218" s="13">
        <v>13.64</v>
      </c>
      <c r="K218" s="13">
        <f t="shared" si="37"/>
        <v>16.45</v>
      </c>
      <c r="L218" s="13">
        <f t="shared" si="38"/>
        <v>82.92</v>
      </c>
      <c r="M218" s="14">
        <f t="shared" si="39"/>
        <v>1.110483230072053E-5</v>
      </c>
    </row>
    <row r="219" spans="1:13" ht="52.05" customHeight="1">
      <c r="A219" s="10" t="s">
        <v>712</v>
      </c>
      <c r="B219" s="12" t="s">
        <v>713</v>
      </c>
      <c r="C219" s="10" t="s">
        <v>78</v>
      </c>
      <c r="D219" s="10" t="s">
        <v>714</v>
      </c>
      <c r="E219" s="10" t="s">
        <v>638</v>
      </c>
      <c r="F219" s="11" t="s">
        <v>268</v>
      </c>
      <c r="G219" s="12">
        <v>40</v>
      </c>
      <c r="H219" s="13">
        <v>24.53</v>
      </c>
      <c r="I219" s="13">
        <f t="shared" si="36"/>
        <v>29.55</v>
      </c>
      <c r="J219" s="13">
        <v>339.6</v>
      </c>
      <c r="K219" s="13">
        <f t="shared" si="37"/>
        <v>28.73</v>
      </c>
      <c r="L219" s="13">
        <f t="shared" si="38"/>
        <v>1182</v>
      </c>
      <c r="M219" s="14">
        <f t="shared" si="39"/>
        <v>1.5829608995961971E-4</v>
      </c>
    </row>
    <row r="220" spans="1:13" ht="39" customHeight="1">
      <c r="A220" s="10" t="s">
        <v>715</v>
      </c>
      <c r="B220" s="12" t="s">
        <v>716</v>
      </c>
      <c r="C220" s="10" t="s">
        <v>72</v>
      </c>
      <c r="D220" s="10" t="s">
        <v>717</v>
      </c>
      <c r="E220" s="10" t="s">
        <v>74</v>
      </c>
      <c r="F220" s="11" t="s">
        <v>75</v>
      </c>
      <c r="G220" s="12">
        <v>5</v>
      </c>
      <c r="H220" s="13">
        <v>32.729999999999997</v>
      </c>
      <c r="I220" s="13">
        <f t="shared" si="36"/>
        <v>39.43</v>
      </c>
      <c r="J220" s="13">
        <v>21.5</v>
      </c>
      <c r="K220" s="13">
        <f t="shared" si="37"/>
        <v>10.91</v>
      </c>
      <c r="L220" s="13">
        <f t="shared" si="38"/>
        <v>197.15</v>
      </c>
      <c r="M220" s="14">
        <f t="shared" si="39"/>
        <v>2.6402769996225911E-5</v>
      </c>
    </row>
    <row r="221" spans="1:13" ht="39" customHeight="1">
      <c r="A221" s="10" t="s">
        <v>718</v>
      </c>
      <c r="B221" s="12" t="s">
        <v>719</v>
      </c>
      <c r="C221" s="10" t="s">
        <v>78</v>
      </c>
      <c r="D221" s="10" t="s">
        <v>720</v>
      </c>
      <c r="E221" s="10" t="s">
        <v>466</v>
      </c>
      <c r="F221" s="11" t="s">
        <v>268</v>
      </c>
      <c r="G221" s="12">
        <v>3</v>
      </c>
      <c r="H221" s="13">
        <v>6.66</v>
      </c>
      <c r="I221" s="13">
        <f t="shared" si="36"/>
        <v>8.02</v>
      </c>
      <c r="J221" s="13">
        <v>10.56</v>
      </c>
      <c r="K221" s="13">
        <f t="shared" si="37"/>
        <v>43.89</v>
      </c>
      <c r="L221" s="13">
        <f t="shared" si="38"/>
        <v>24.06</v>
      </c>
      <c r="M221" s="14">
        <f t="shared" si="39"/>
        <v>3.2221691408024114E-6</v>
      </c>
    </row>
    <row r="222" spans="1:13" ht="39" customHeight="1">
      <c r="A222" s="10" t="s">
        <v>721</v>
      </c>
      <c r="B222" s="12" t="s">
        <v>722</v>
      </c>
      <c r="C222" s="10" t="s">
        <v>78</v>
      </c>
      <c r="D222" s="10" t="s">
        <v>723</v>
      </c>
      <c r="E222" s="10" t="s">
        <v>466</v>
      </c>
      <c r="F222" s="11" t="s">
        <v>268</v>
      </c>
      <c r="G222" s="12">
        <v>12</v>
      </c>
      <c r="H222" s="13">
        <v>10.96</v>
      </c>
      <c r="I222" s="13">
        <f t="shared" si="36"/>
        <v>13.2</v>
      </c>
      <c r="J222" s="13">
        <v>55.2</v>
      </c>
      <c r="K222" s="13">
        <f t="shared" si="37"/>
        <v>34.85</v>
      </c>
      <c r="L222" s="13">
        <f t="shared" si="38"/>
        <v>158.4</v>
      </c>
      <c r="M222" s="14">
        <f t="shared" si="39"/>
        <v>2.1213283121492188E-5</v>
      </c>
    </row>
    <row r="223" spans="1:13" ht="52.05" customHeight="1">
      <c r="A223" s="10" t="s">
        <v>724</v>
      </c>
      <c r="B223" s="12" t="s">
        <v>725</v>
      </c>
      <c r="C223" s="10" t="s">
        <v>78</v>
      </c>
      <c r="D223" s="10" t="s">
        <v>726</v>
      </c>
      <c r="E223" s="10" t="s">
        <v>638</v>
      </c>
      <c r="F223" s="11" t="s">
        <v>268</v>
      </c>
      <c r="G223" s="12">
        <v>7</v>
      </c>
      <c r="H223" s="13">
        <v>10.050000000000001</v>
      </c>
      <c r="I223" s="13">
        <f t="shared" si="36"/>
        <v>12.11</v>
      </c>
      <c r="J223" s="13">
        <v>3.5</v>
      </c>
      <c r="K223" s="13">
        <f t="shared" si="37"/>
        <v>4.13</v>
      </c>
      <c r="L223" s="13">
        <f t="shared" si="38"/>
        <v>84.77</v>
      </c>
      <c r="M223" s="14">
        <f t="shared" si="39"/>
        <v>1.1352588448288463E-5</v>
      </c>
    </row>
    <row r="224" spans="1:13" ht="39" customHeight="1">
      <c r="A224" s="10" t="s">
        <v>727</v>
      </c>
      <c r="B224" s="12" t="s">
        <v>728</v>
      </c>
      <c r="C224" s="10" t="s">
        <v>78</v>
      </c>
      <c r="D224" s="10" t="s">
        <v>729</v>
      </c>
      <c r="E224" s="10" t="s">
        <v>638</v>
      </c>
      <c r="F224" s="11" t="s">
        <v>114</v>
      </c>
      <c r="G224" s="12">
        <v>84.61</v>
      </c>
      <c r="H224" s="13">
        <v>21.11</v>
      </c>
      <c r="I224" s="13">
        <f t="shared" si="36"/>
        <v>25.43</v>
      </c>
      <c r="J224" s="13">
        <v>1144.77</v>
      </c>
      <c r="K224" s="13">
        <f t="shared" si="37"/>
        <v>53.2</v>
      </c>
      <c r="L224" s="13">
        <f t="shared" si="38"/>
        <v>2151.63</v>
      </c>
      <c r="M224" s="14">
        <f t="shared" si="39"/>
        <v>2.8815111340086005E-4</v>
      </c>
    </row>
    <row r="225" spans="1:13" ht="39" customHeight="1">
      <c r="A225" s="10" t="s">
        <v>730</v>
      </c>
      <c r="B225" s="12" t="s">
        <v>731</v>
      </c>
      <c r="C225" s="10" t="s">
        <v>78</v>
      </c>
      <c r="D225" s="10" t="s">
        <v>732</v>
      </c>
      <c r="E225" s="10" t="s">
        <v>638</v>
      </c>
      <c r="F225" s="11" t="s">
        <v>114</v>
      </c>
      <c r="G225" s="12">
        <v>148.88</v>
      </c>
      <c r="H225" s="13">
        <v>26.4</v>
      </c>
      <c r="I225" s="13">
        <f t="shared" si="36"/>
        <v>31.81</v>
      </c>
      <c r="J225" s="13">
        <v>2188.54</v>
      </c>
      <c r="K225" s="13">
        <f t="shared" si="37"/>
        <v>46.21</v>
      </c>
      <c r="L225" s="13">
        <f t="shared" si="38"/>
        <v>4735.87</v>
      </c>
      <c r="M225" s="14">
        <f t="shared" si="39"/>
        <v>6.3423832788245705E-4</v>
      </c>
    </row>
    <row r="226" spans="1:13" ht="39" customHeight="1">
      <c r="A226" s="10" t="s">
        <v>733</v>
      </c>
      <c r="B226" s="12" t="s">
        <v>734</v>
      </c>
      <c r="C226" s="10" t="s">
        <v>78</v>
      </c>
      <c r="D226" s="10" t="s">
        <v>735</v>
      </c>
      <c r="E226" s="10" t="s">
        <v>638</v>
      </c>
      <c r="F226" s="11" t="s">
        <v>114</v>
      </c>
      <c r="G226" s="12">
        <v>54.79</v>
      </c>
      <c r="H226" s="13">
        <v>32.81</v>
      </c>
      <c r="I226" s="13">
        <f t="shared" si="36"/>
        <v>39.53</v>
      </c>
      <c r="J226" s="13">
        <v>964.85</v>
      </c>
      <c r="K226" s="13">
        <f t="shared" si="37"/>
        <v>44.55</v>
      </c>
      <c r="L226" s="13">
        <f t="shared" si="38"/>
        <v>2165.84</v>
      </c>
      <c r="M226" s="14">
        <f t="shared" si="39"/>
        <v>2.9005414845866565E-4</v>
      </c>
    </row>
    <row r="227" spans="1:13" ht="39" customHeight="1">
      <c r="A227" s="10" t="s">
        <v>736</v>
      </c>
      <c r="B227" s="12" t="s">
        <v>737</v>
      </c>
      <c r="C227" s="10" t="s">
        <v>78</v>
      </c>
      <c r="D227" s="10" t="s">
        <v>738</v>
      </c>
      <c r="E227" s="10" t="s">
        <v>638</v>
      </c>
      <c r="F227" s="11" t="s">
        <v>114</v>
      </c>
      <c r="G227" s="12">
        <v>98.14</v>
      </c>
      <c r="H227" s="13">
        <v>36.78</v>
      </c>
      <c r="I227" s="13">
        <f t="shared" si="36"/>
        <v>44.31</v>
      </c>
      <c r="J227" s="13">
        <v>2014.81</v>
      </c>
      <c r="K227" s="13">
        <f t="shared" si="37"/>
        <v>46.33</v>
      </c>
      <c r="L227" s="13">
        <f t="shared" si="38"/>
        <v>4348.58</v>
      </c>
      <c r="M227" s="14">
        <f t="shared" si="39"/>
        <v>5.8237158280592476E-4</v>
      </c>
    </row>
    <row r="228" spans="1:13" ht="39" customHeight="1">
      <c r="A228" s="10" t="s">
        <v>739</v>
      </c>
      <c r="B228" s="12" t="s">
        <v>740</v>
      </c>
      <c r="C228" s="10" t="s">
        <v>78</v>
      </c>
      <c r="D228" s="10" t="s">
        <v>741</v>
      </c>
      <c r="E228" s="10" t="s">
        <v>742</v>
      </c>
      <c r="F228" s="11" t="s">
        <v>114</v>
      </c>
      <c r="G228" s="12">
        <v>132.88</v>
      </c>
      <c r="H228" s="13">
        <v>78.17</v>
      </c>
      <c r="I228" s="13">
        <f t="shared" si="36"/>
        <v>94.19</v>
      </c>
      <c r="J228" s="13">
        <v>401.3</v>
      </c>
      <c r="K228" s="13">
        <f t="shared" si="37"/>
        <v>3.21</v>
      </c>
      <c r="L228" s="13">
        <f t="shared" si="38"/>
        <v>12515.96</v>
      </c>
      <c r="M228" s="14">
        <f t="shared" si="39"/>
        <v>1.676165423088834E-3</v>
      </c>
    </row>
    <row r="229" spans="1:13" ht="39" customHeight="1">
      <c r="A229" s="10" t="s">
        <v>743</v>
      </c>
      <c r="B229" s="12" t="s">
        <v>744</v>
      </c>
      <c r="C229" s="10" t="s">
        <v>78</v>
      </c>
      <c r="D229" s="10" t="s">
        <v>745</v>
      </c>
      <c r="E229" s="10" t="s">
        <v>466</v>
      </c>
      <c r="F229" s="11" t="s">
        <v>114</v>
      </c>
      <c r="G229" s="12">
        <v>57.02</v>
      </c>
      <c r="H229" s="13">
        <v>6.64</v>
      </c>
      <c r="I229" s="13">
        <f t="shared" si="36"/>
        <v>8</v>
      </c>
      <c r="J229" s="13">
        <v>120.88</v>
      </c>
      <c r="K229" s="13">
        <f t="shared" si="37"/>
        <v>26.5</v>
      </c>
      <c r="L229" s="13">
        <f t="shared" si="38"/>
        <v>456.16</v>
      </c>
      <c r="M229" s="14">
        <f t="shared" si="39"/>
        <v>6.1089969878155785E-5</v>
      </c>
    </row>
    <row r="230" spans="1:13" ht="39" customHeight="1">
      <c r="A230" s="10" t="s">
        <v>746</v>
      </c>
      <c r="B230" s="12" t="s">
        <v>747</v>
      </c>
      <c r="C230" s="10" t="s">
        <v>78</v>
      </c>
      <c r="D230" s="10" t="s">
        <v>748</v>
      </c>
      <c r="E230" s="10" t="s">
        <v>466</v>
      </c>
      <c r="F230" s="11" t="s">
        <v>114</v>
      </c>
      <c r="G230" s="12">
        <v>99.21</v>
      </c>
      <c r="H230" s="13">
        <v>12.35</v>
      </c>
      <c r="I230" s="13">
        <f t="shared" si="36"/>
        <v>14.88</v>
      </c>
      <c r="J230" s="13">
        <v>276.8</v>
      </c>
      <c r="K230" s="13">
        <f t="shared" si="37"/>
        <v>18.75</v>
      </c>
      <c r="L230" s="13">
        <f t="shared" si="38"/>
        <v>1476.24</v>
      </c>
      <c r="M230" s="14">
        <f t="shared" si="39"/>
        <v>1.977013704246946E-4</v>
      </c>
    </row>
    <row r="231" spans="1:13" ht="39" customHeight="1">
      <c r="A231" s="10" t="s">
        <v>749</v>
      </c>
      <c r="B231" s="12" t="s">
        <v>750</v>
      </c>
      <c r="C231" s="10" t="s">
        <v>78</v>
      </c>
      <c r="D231" s="10" t="s">
        <v>751</v>
      </c>
      <c r="E231" s="10" t="s">
        <v>625</v>
      </c>
      <c r="F231" s="11" t="s">
        <v>268</v>
      </c>
      <c r="G231" s="12">
        <v>15</v>
      </c>
      <c r="H231" s="13">
        <v>335.54</v>
      </c>
      <c r="I231" s="13">
        <f t="shared" si="36"/>
        <v>404.32</v>
      </c>
      <c r="J231" s="13">
        <v>172.05</v>
      </c>
      <c r="K231" s="13">
        <f t="shared" si="37"/>
        <v>2.84</v>
      </c>
      <c r="L231" s="13">
        <f t="shared" si="38"/>
        <v>6064.8</v>
      </c>
      <c r="M231" s="14">
        <f t="shared" si="39"/>
        <v>8.1221161284864777E-4</v>
      </c>
    </row>
    <row r="232" spans="1:13" ht="39" customHeight="1">
      <c r="A232" s="10" t="s">
        <v>752</v>
      </c>
      <c r="B232" s="12" t="s">
        <v>753</v>
      </c>
      <c r="C232" s="10" t="s">
        <v>72</v>
      </c>
      <c r="D232" s="10" t="s">
        <v>754</v>
      </c>
      <c r="E232" s="10" t="s">
        <v>74</v>
      </c>
      <c r="F232" s="11" t="s">
        <v>75</v>
      </c>
      <c r="G232" s="12">
        <v>9</v>
      </c>
      <c r="H232" s="13">
        <v>105.36</v>
      </c>
      <c r="I232" s="13">
        <f t="shared" si="36"/>
        <v>126.95</v>
      </c>
      <c r="J232" s="13">
        <v>165.69</v>
      </c>
      <c r="K232" s="13">
        <f t="shared" si="37"/>
        <v>14.5</v>
      </c>
      <c r="L232" s="13">
        <f t="shared" si="38"/>
        <v>1142.55</v>
      </c>
      <c r="M232" s="14">
        <f t="shared" si="39"/>
        <v>1.5301285751553596E-4</v>
      </c>
    </row>
    <row r="233" spans="1:13" ht="39" customHeight="1">
      <c r="A233" s="10" t="s">
        <v>755</v>
      </c>
      <c r="B233" s="12" t="s">
        <v>756</v>
      </c>
      <c r="C233" s="10" t="s">
        <v>72</v>
      </c>
      <c r="D233" s="10" t="s">
        <v>757</v>
      </c>
      <c r="E233" s="10" t="s">
        <v>74</v>
      </c>
      <c r="F233" s="11" t="s">
        <v>75</v>
      </c>
      <c r="G233" s="12">
        <v>30</v>
      </c>
      <c r="H233" s="13">
        <v>71.28</v>
      </c>
      <c r="I233" s="13">
        <f t="shared" si="36"/>
        <v>85.89</v>
      </c>
      <c r="J233" s="13">
        <v>526.20000000000005</v>
      </c>
      <c r="K233" s="13">
        <f t="shared" si="37"/>
        <v>20.420000000000002</v>
      </c>
      <c r="L233" s="13">
        <f t="shared" si="38"/>
        <v>2576.6999999999998</v>
      </c>
      <c r="M233" s="14">
        <f t="shared" si="39"/>
        <v>3.4507744077745523E-4</v>
      </c>
    </row>
    <row r="234" spans="1:13" ht="24" customHeight="1">
      <c r="A234" s="5" t="s">
        <v>758</v>
      </c>
      <c r="B234" s="5"/>
      <c r="C234" s="5"/>
      <c r="D234" s="5" t="s">
        <v>759</v>
      </c>
      <c r="E234" s="5"/>
      <c r="F234" s="5"/>
      <c r="G234" s="7"/>
      <c r="H234" s="5"/>
      <c r="I234" s="5"/>
      <c r="J234" s="5"/>
      <c r="K234" s="5"/>
      <c r="L234" s="8">
        <v>77660.539999999994</v>
      </c>
      <c r="M234" s="9">
        <f t="shared" si="39"/>
        <v>1.0400473626186671E-2</v>
      </c>
    </row>
    <row r="235" spans="1:13" ht="39" customHeight="1">
      <c r="A235" s="10" t="s">
        <v>760</v>
      </c>
      <c r="B235" s="12" t="s">
        <v>761</v>
      </c>
      <c r="C235" s="10" t="s">
        <v>78</v>
      </c>
      <c r="D235" s="10" t="s">
        <v>762</v>
      </c>
      <c r="E235" s="10" t="s">
        <v>645</v>
      </c>
      <c r="F235" s="11" t="s">
        <v>268</v>
      </c>
      <c r="G235" s="12">
        <v>14</v>
      </c>
      <c r="H235" s="13">
        <v>20.83</v>
      </c>
      <c r="I235" s="13">
        <f t="shared" ref="I235:I257" si="40">TRUNC(H235 * (1 + 20.5 / 100), 2)</f>
        <v>25.1</v>
      </c>
      <c r="J235" s="13">
        <v>41.72</v>
      </c>
      <c r="K235" s="13">
        <f t="shared" ref="K235:K257" si="41">ROUND((J235 * 100 / TRUNC(G235 * I235, 2)), 2)</f>
        <v>11.87</v>
      </c>
      <c r="L235" s="13">
        <f t="shared" ref="L235:L257" si="42">TRUNC(G235 * I235, 2)</f>
        <v>351.4</v>
      </c>
      <c r="M235" s="14">
        <f t="shared" si="39"/>
        <v>4.7060275813714356E-5</v>
      </c>
    </row>
    <row r="236" spans="1:13" ht="39" customHeight="1">
      <c r="A236" s="10" t="s">
        <v>763</v>
      </c>
      <c r="B236" s="12" t="s">
        <v>764</v>
      </c>
      <c r="C236" s="10" t="s">
        <v>78</v>
      </c>
      <c r="D236" s="10" t="s">
        <v>765</v>
      </c>
      <c r="E236" s="10" t="s">
        <v>645</v>
      </c>
      <c r="F236" s="11" t="s">
        <v>268</v>
      </c>
      <c r="G236" s="12">
        <v>4</v>
      </c>
      <c r="H236" s="13">
        <v>40.85</v>
      </c>
      <c r="I236" s="13">
        <f t="shared" si="40"/>
        <v>49.22</v>
      </c>
      <c r="J236" s="13">
        <v>23.72</v>
      </c>
      <c r="K236" s="13">
        <f t="shared" si="41"/>
        <v>12.05</v>
      </c>
      <c r="L236" s="13">
        <f t="shared" si="42"/>
        <v>196.88</v>
      </c>
      <c r="M236" s="14">
        <f t="shared" si="39"/>
        <v>2.6366610990905186E-5</v>
      </c>
    </row>
    <row r="237" spans="1:13" ht="39" customHeight="1">
      <c r="A237" s="10" t="s">
        <v>766</v>
      </c>
      <c r="B237" s="12" t="s">
        <v>767</v>
      </c>
      <c r="C237" s="10" t="s">
        <v>78</v>
      </c>
      <c r="D237" s="10" t="s">
        <v>768</v>
      </c>
      <c r="E237" s="10" t="s">
        <v>645</v>
      </c>
      <c r="F237" s="11" t="s">
        <v>268</v>
      </c>
      <c r="G237" s="12">
        <v>6</v>
      </c>
      <c r="H237" s="13">
        <v>139.85</v>
      </c>
      <c r="I237" s="13">
        <f t="shared" si="40"/>
        <v>168.51</v>
      </c>
      <c r="J237" s="13">
        <v>72.06</v>
      </c>
      <c r="K237" s="13">
        <f t="shared" si="41"/>
        <v>7.13</v>
      </c>
      <c r="L237" s="13">
        <f t="shared" si="42"/>
        <v>1011.06</v>
      </c>
      <c r="M237" s="14">
        <f t="shared" si="39"/>
        <v>1.3540342192434272E-4</v>
      </c>
    </row>
    <row r="238" spans="1:13" ht="39" customHeight="1">
      <c r="A238" s="10" t="s">
        <v>769</v>
      </c>
      <c r="B238" s="12" t="s">
        <v>770</v>
      </c>
      <c r="C238" s="10" t="s">
        <v>78</v>
      </c>
      <c r="D238" s="10" t="s">
        <v>771</v>
      </c>
      <c r="E238" s="10" t="s">
        <v>645</v>
      </c>
      <c r="F238" s="11" t="s">
        <v>268</v>
      </c>
      <c r="G238" s="12">
        <v>44</v>
      </c>
      <c r="H238" s="13">
        <v>36.9</v>
      </c>
      <c r="I238" s="13">
        <f t="shared" si="40"/>
        <v>44.46</v>
      </c>
      <c r="J238" s="13">
        <v>260.92</v>
      </c>
      <c r="K238" s="13">
        <f t="shared" si="41"/>
        <v>13.34</v>
      </c>
      <c r="L238" s="13">
        <f t="shared" si="42"/>
        <v>1956.24</v>
      </c>
      <c r="M238" s="14">
        <f t="shared" si="39"/>
        <v>2.6198404655042849E-4</v>
      </c>
    </row>
    <row r="239" spans="1:13" ht="39" customHeight="1">
      <c r="A239" s="10" t="s">
        <v>772</v>
      </c>
      <c r="B239" s="12" t="s">
        <v>773</v>
      </c>
      <c r="C239" s="10" t="s">
        <v>78</v>
      </c>
      <c r="D239" s="10" t="s">
        <v>774</v>
      </c>
      <c r="E239" s="10" t="s">
        <v>645</v>
      </c>
      <c r="F239" s="11" t="s">
        <v>268</v>
      </c>
      <c r="G239" s="12">
        <v>2</v>
      </c>
      <c r="H239" s="13">
        <v>115.12</v>
      </c>
      <c r="I239" s="13">
        <f t="shared" si="40"/>
        <v>138.71</v>
      </c>
      <c r="J239" s="13">
        <v>24.02</v>
      </c>
      <c r="K239" s="13">
        <f t="shared" si="41"/>
        <v>8.66</v>
      </c>
      <c r="L239" s="13">
        <f t="shared" si="42"/>
        <v>277.42</v>
      </c>
      <c r="M239" s="14">
        <f t="shared" si="39"/>
        <v>3.7152708355835623E-5</v>
      </c>
    </row>
    <row r="240" spans="1:13" ht="39" customHeight="1">
      <c r="A240" s="10" t="s">
        <v>775</v>
      </c>
      <c r="B240" s="12" t="s">
        <v>776</v>
      </c>
      <c r="C240" s="10" t="s">
        <v>78</v>
      </c>
      <c r="D240" s="10" t="s">
        <v>777</v>
      </c>
      <c r="E240" s="10" t="s">
        <v>645</v>
      </c>
      <c r="F240" s="11" t="s">
        <v>268</v>
      </c>
      <c r="G240" s="12">
        <v>12</v>
      </c>
      <c r="H240" s="13">
        <v>35.979999999999997</v>
      </c>
      <c r="I240" s="13">
        <f t="shared" si="40"/>
        <v>43.35</v>
      </c>
      <c r="J240" s="13">
        <v>71.16</v>
      </c>
      <c r="K240" s="13">
        <f t="shared" si="41"/>
        <v>13.68</v>
      </c>
      <c r="L240" s="13">
        <f t="shared" si="42"/>
        <v>520.20000000000005</v>
      </c>
      <c r="M240" s="14">
        <f t="shared" si="39"/>
        <v>6.9666350251264115E-5</v>
      </c>
    </row>
    <row r="241" spans="1:13" ht="39" customHeight="1">
      <c r="A241" s="10" t="s">
        <v>778</v>
      </c>
      <c r="B241" s="12" t="s">
        <v>779</v>
      </c>
      <c r="C241" s="10" t="s">
        <v>78</v>
      </c>
      <c r="D241" s="10" t="s">
        <v>780</v>
      </c>
      <c r="E241" s="10" t="s">
        <v>645</v>
      </c>
      <c r="F241" s="11" t="s">
        <v>268</v>
      </c>
      <c r="G241" s="12">
        <v>12</v>
      </c>
      <c r="H241" s="13">
        <v>117.94</v>
      </c>
      <c r="I241" s="13">
        <f t="shared" si="40"/>
        <v>142.11000000000001</v>
      </c>
      <c r="J241" s="13">
        <v>144.12</v>
      </c>
      <c r="K241" s="13">
        <f t="shared" si="41"/>
        <v>8.4499999999999993</v>
      </c>
      <c r="L241" s="13">
        <f t="shared" si="42"/>
        <v>1705.32</v>
      </c>
      <c r="M241" s="14">
        <f t="shared" si="39"/>
        <v>2.283802776057011E-4</v>
      </c>
    </row>
    <row r="242" spans="1:13" ht="39" customHeight="1">
      <c r="A242" s="10" t="s">
        <v>781</v>
      </c>
      <c r="B242" s="12" t="s">
        <v>782</v>
      </c>
      <c r="C242" s="10" t="s">
        <v>78</v>
      </c>
      <c r="D242" s="10" t="s">
        <v>783</v>
      </c>
      <c r="E242" s="10" t="s">
        <v>645</v>
      </c>
      <c r="F242" s="11" t="s">
        <v>268</v>
      </c>
      <c r="G242" s="12">
        <v>27</v>
      </c>
      <c r="H242" s="13">
        <v>75.37</v>
      </c>
      <c r="I242" s="13">
        <f t="shared" si="40"/>
        <v>90.82</v>
      </c>
      <c r="J242" s="13">
        <v>213.57</v>
      </c>
      <c r="K242" s="13">
        <f t="shared" si="41"/>
        <v>8.7100000000000009</v>
      </c>
      <c r="L242" s="13">
        <f t="shared" si="42"/>
        <v>2452.14</v>
      </c>
      <c r="M242" s="14">
        <f t="shared" si="39"/>
        <v>3.2839608632282731E-4</v>
      </c>
    </row>
    <row r="243" spans="1:13" ht="39" customHeight="1">
      <c r="A243" s="10" t="s">
        <v>784</v>
      </c>
      <c r="B243" s="12" t="s">
        <v>785</v>
      </c>
      <c r="C243" s="10" t="s">
        <v>78</v>
      </c>
      <c r="D243" s="10" t="s">
        <v>786</v>
      </c>
      <c r="E243" s="10" t="s">
        <v>645</v>
      </c>
      <c r="F243" s="11" t="s">
        <v>268</v>
      </c>
      <c r="G243" s="12">
        <v>18</v>
      </c>
      <c r="H243" s="13">
        <v>177.7</v>
      </c>
      <c r="I243" s="13">
        <f t="shared" si="40"/>
        <v>214.12</v>
      </c>
      <c r="J243" s="13">
        <v>264.06</v>
      </c>
      <c r="K243" s="13">
        <f t="shared" si="41"/>
        <v>6.85</v>
      </c>
      <c r="L243" s="13">
        <f t="shared" si="42"/>
        <v>3854.16</v>
      </c>
      <c r="M243" s="14">
        <f t="shared" si="39"/>
        <v>5.1615774795158028E-4</v>
      </c>
    </row>
    <row r="244" spans="1:13" ht="39" customHeight="1">
      <c r="A244" s="10" t="s">
        <v>787</v>
      </c>
      <c r="B244" s="12" t="s">
        <v>788</v>
      </c>
      <c r="C244" s="10" t="s">
        <v>78</v>
      </c>
      <c r="D244" s="10" t="s">
        <v>789</v>
      </c>
      <c r="E244" s="10" t="s">
        <v>645</v>
      </c>
      <c r="F244" s="11" t="s">
        <v>268</v>
      </c>
      <c r="G244" s="12">
        <v>2</v>
      </c>
      <c r="H244" s="13">
        <v>234.95</v>
      </c>
      <c r="I244" s="13">
        <f t="shared" si="40"/>
        <v>283.11</v>
      </c>
      <c r="J244" s="13">
        <v>32.04</v>
      </c>
      <c r="K244" s="13">
        <f t="shared" si="41"/>
        <v>5.66</v>
      </c>
      <c r="L244" s="13">
        <f t="shared" si="42"/>
        <v>566.22</v>
      </c>
      <c r="M244" s="14">
        <f t="shared" si="39"/>
        <v>7.5829451824818846E-5</v>
      </c>
    </row>
    <row r="245" spans="1:13" ht="39" customHeight="1">
      <c r="A245" s="10" t="s">
        <v>790</v>
      </c>
      <c r="B245" s="12" t="s">
        <v>791</v>
      </c>
      <c r="C245" s="10" t="s">
        <v>78</v>
      </c>
      <c r="D245" s="10" t="s">
        <v>792</v>
      </c>
      <c r="E245" s="10" t="s">
        <v>645</v>
      </c>
      <c r="F245" s="11" t="s">
        <v>268</v>
      </c>
      <c r="G245" s="12">
        <v>51</v>
      </c>
      <c r="H245" s="13">
        <v>81.069999999999993</v>
      </c>
      <c r="I245" s="13">
        <f t="shared" si="40"/>
        <v>97.68</v>
      </c>
      <c r="J245" s="13">
        <v>356.49</v>
      </c>
      <c r="K245" s="13">
        <f t="shared" si="41"/>
        <v>7.16</v>
      </c>
      <c r="L245" s="13">
        <f t="shared" si="42"/>
        <v>4981.68</v>
      </c>
      <c r="M245" s="14">
        <f t="shared" si="39"/>
        <v>6.671577541709293E-4</v>
      </c>
    </row>
    <row r="246" spans="1:13" ht="39" customHeight="1">
      <c r="A246" s="10" t="s">
        <v>793</v>
      </c>
      <c r="B246" s="12" t="s">
        <v>794</v>
      </c>
      <c r="C246" s="10" t="s">
        <v>78</v>
      </c>
      <c r="D246" s="10" t="s">
        <v>795</v>
      </c>
      <c r="E246" s="10" t="s">
        <v>645</v>
      </c>
      <c r="F246" s="11" t="s">
        <v>268</v>
      </c>
      <c r="G246" s="12">
        <v>85</v>
      </c>
      <c r="H246" s="13">
        <v>27.19</v>
      </c>
      <c r="I246" s="13">
        <f t="shared" si="40"/>
        <v>32.76</v>
      </c>
      <c r="J246" s="13">
        <v>335.75</v>
      </c>
      <c r="K246" s="13">
        <f t="shared" si="41"/>
        <v>12.06</v>
      </c>
      <c r="L246" s="13">
        <f t="shared" si="42"/>
        <v>2784.6</v>
      </c>
      <c r="M246" s="14">
        <f t="shared" si="39"/>
        <v>3.7291987487441373E-4</v>
      </c>
    </row>
    <row r="247" spans="1:13" ht="39" customHeight="1">
      <c r="A247" s="10" t="s">
        <v>796</v>
      </c>
      <c r="B247" s="12" t="s">
        <v>797</v>
      </c>
      <c r="C247" s="10" t="s">
        <v>78</v>
      </c>
      <c r="D247" s="10" t="s">
        <v>798</v>
      </c>
      <c r="E247" s="10" t="s">
        <v>645</v>
      </c>
      <c r="F247" s="11" t="s">
        <v>268</v>
      </c>
      <c r="G247" s="12">
        <v>34</v>
      </c>
      <c r="H247" s="13">
        <v>74.77</v>
      </c>
      <c r="I247" s="13">
        <f t="shared" si="40"/>
        <v>90.09</v>
      </c>
      <c r="J247" s="13">
        <v>493</v>
      </c>
      <c r="K247" s="13">
        <f t="shared" si="41"/>
        <v>16.100000000000001</v>
      </c>
      <c r="L247" s="13">
        <f t="shared" si="42"/>
        <v>3063.06</v>
      </c>
      <c r="M247" s="14">
        <f t="shared" si="39"/>
        <v>4.1021186236185516E-4</v>
      </c>
    </row>
    <row r="248" spans="1:13" ht="39" customHeight="1">
      <c r="A248" s="10" t="s">
        <v>799</v>
      </c>
      <c r="B248" s="12" t="s">
        <v>800</v>
      </c>
      <c r="C248" s="10" t="s">
        <v>78</v>
      </c>
      <c r="D248" s="10" t="s">
        <v>801</v>
      </c>
      <c r="E248" s="10" t="s">
        <v>645</v>
      </c>
      <c r="F248" s="11" t="s">
        <v>114</v>
      </c>
      <c r="G248" s="12">
        <v>24.15</v>
      </c>
      <c r="H248" s="13">
        <v>21.57</v>
      </c>
      <c r="I248" s="13">
        <f t="shared" si="40"/>
        <v>25.99</v>
      </c>
      <c r="J248" s="13">
        <v>211.31</v>
      </c>
      <c r="K248" s="13">
        <f t="shared" si="41"/>
        <v>33.67</v>
      </c>
      <c r="L248" s="13">
        <f t="shared" si="42"/>
        <v>627.65</v>
      </c>
      <c r="M248" s="14">
        <f t="shared" si="39"/>
        <v>8.4056295146493491E-5</v>
      </c>
    </row>
    <row r="249" spans="1:13" ht="39" customHeight="1">
      <c r="A249" s="10" t="s">
        <v>802</v>
      </c>
      <c r="B249" s="12" t="s">
        <v>803</v>
      </c>
      <c r="C249" s="10" t="s">
        <v>78</v>
      </c>
      <c r="D249" s="10" t="s">
        <v>804</v>
      </c>
      <c r="E249" s="10" t="s">
        <v>645</v>
      </c>
      <c r="F249" s="11" t="s">
        <v>114</v>
      </c>
      <c r="G249" s="12">
        <v>24.62</v>
      </c>
      <c r="H249" s="13">
        <v>36.57</v>
      </c>
      <c r="I249" s="13">
        <f t="shared" si="40"/>
        <v>44.06</v>
      </c>
      <c r="J249" s="13">
        <v>334.09</v>
      </c>
      <c r="K249" s="13">
        <f t="shared" si="41"/>
        <v>30.8</v>
      </c>
      <c r="L249" s="13">
        <f t="shared" si="42"/>
        <v>1084.75</v>
      </c>
      <c r="M249" s="14">
        <f t="shared" si="39"/>
        <v>1.4527215193206217E-4</v>
      </c>
    </row>
    <row r="250" spans="1:13" ht="39" customHeight="1">
      <c r="A250" s="10" t="s">
        <v>805</v>
      </c>
      <c r="B250" s="12" t="s">
        <v>806</v>
      </c>
      <c r="C250" s="10" t="s">
        <v>78</v>
      </c>
      <c r="D250" s="10" t="s">
        <v>807</v>
      </c>
      <c r="E250" s="10" t="s">
        <v>645</v>
      </c>
      <c r="F250" s="11" t="s">
        <v>114</v>
      </c>
      <c r="G250" s="12">
        <v>132.1</v>
      </c>
      <c r="H250" s="13">
        <v>46.6</v>
      </c>
      <c r="I250" s="13">
        <f t="shared" si="40"/>
        <v>56.15</v>
      </c>
      <c r="J250" s="13">
        <v>2454.42</v>
      </c>
      <c r="K250" s="13">
        <f t="shared" si="41"/>
        <v>33.090000000000003</v>
      </c>
      <c r="L250" s="13">
        <f t="shared" si="42"/>
        <v>7417.41</v>
      </c>
      <c r="M250" s="14">
        <f t="shared" si="39"/>
        <v>9.9335617650370806E-4</v>
      </c>
    </row>
    <row r="251" spans="1:13" ht="39" customHeight="1">
      <c r="A251" s="10" t="s">
        <v>808</v>
      </c>
      <c r="B251" s="12" t="s">
        <v>809</v>
      </c>
      <c r="C251" s="10" t="s">
        <v>78</v>
      </c>
      <c r="D251" s="10" t="s">
        <v>810</v>
      </c>
      <c r="E251" s="10" t="s">
        <v>645</v>
      </c>
      <c r="F251" s="11" t="s">
        <v>114</v>
      </c>
      <c r="G251" s="12">
        <v>152.04</v>
      </c>
      <c r="H251" s="13">
        <v>67.97</v>
      </c>
      <c r="I251" s="13">
        <f t="shared" si="40"/>
        <v>81.900000000000006</v>
      </c>
      <c r="J251" s="13">
        <v>1777.35</v>
      </c>
      <c r="K251" s="13">
        <f t="shared" si="41"/>
        <v>14.27</v>
      </c>
      <c r="L251" s="13">
        <f t="shared" si="42"/>
        <v>12452.07</v>
      </c>
      <c r="M251" s="14">
        <f t="shared" si="39"/>
        <v>1.6676091310520152E-3</v>
      </c>
    </row>
    <row r="252" spans="1:13" ht="39" customHeight="1">
      <c r="A252" s="10" t="s">
        <v>811</v>
      </c>
      <c r="B252" s="12" t="s">
        <v>812</v>
      </c>
      <c r="C252" s="10" t="s">
        <v>78</v>
      </c>
      <c r="D252" s="10" t="s">
        <v>813</v>
      </c>
      <c r="E252" s="10" t="s">
        <v>742</v>
      </c>
      <c r="F252" s="11" t="s">
        <v>114</v>
      </c>
      <c r="G252" s="12">
        <v>44.73</v>
      </c>
      <c r="H252" s="13">
        <v>130.57</v>
      </c>
      <c r="I252" s="13">
        <f t="shared" si="40"/>
        <v>157.33000000000001</v>
      </c>
      <c r="J252" s="13">
        <v>155.66</v>
      </c>
      <c r="K252" s="13">
        <f t="shared" si="41"/>
        <v>2.21</v>
      </c>
      <c r="L252" s="13">
        <f t="shared" si="42"/>
        <v>7037.37</v>
      </c>
      <c r="M252" s="14">
        <f t="shared" si="39"/>
        <v>9.424603676811582E-4</v>
      </c>
    </row>
    <row r="253" spans="1:13" ht="39" customHeight="1">
      <c r="A253" s="10" t="s">
        <v>814</v>
      </c>
      <c r="B253" s="12" t="s">
        <v>815</v>
      </c>
      <c r="C253" s="10" t="s">
        <v>78</v>
      </c>
      <c r="D253" s="10" t="s">
        <v>816</v>
      </c>
      <c r="E253" s="10" t="s">
        <v>742</v>
      </c>
      <c r="F253" s="11" t="s">
        <v>114</v>
      </c>
      <c r="G253" s="12">
        <v>70.709999999999994</v>
      </c>
      <c r="H253" s="13">
        <v>202.56</v>
      </c>
      <c r="I253" s="13">
        <f t="shared" si="40"/>
        <v>244.08</v>
      </c>
      <c r="J253" s="13">
        <v>279.3</v>
      </c>
      <c r="K253" s="13">
        <f t="shared" si="41"/>
        <v>1.62</v>
      </c>
      <c r="L253" s="13">
        <f t="shared" si="42"/>
        <v>17258.89</v>
      </c>
      <c r="M253" s="14">
        <f t="shared" si="39"/>
        <v>2.3113492419993072E-3</v>
      </c>
    </row>
    <row r="254" spans="1:13" ht="39" customHeight="1">
      <c r="A254" s="10" t="s">
        <v>817</v>
      </c>
      <c r="B254" s="12" t="s">
        <v>750</v>
      </c>
      <c r="C254" s="10" t="s">
        <v>78</v>
      </c>
      <c r="D254" s="10" t="s">
        <v>751</v>
      </c>
      <c r="E254" s="10" t="s">
        <v>625</v>
      </c>
      <c r="F254" s="11" t="s">
        <v>268</v>
      </c>
      <c r="G254" s="12">
        <v>16</v>
      </c>
      <c r="H254" s="13">
        <v>335.54</v>
      </c>
      <c r="I254" s="13">
        <f t="shared" si="40"/>
        <v>404.32</v>
      </c>
      <c r="J254" s="13">
        <v>183.52</v>
      </c>
      <c r="K254" s="13">
        <f t="shared" si="41"/>
        <v>2.84</v>
      </c>
      <c r="L254" s="13">
        <f t="shared" si="42"/>
        <v>6469.12</v>
      </c>
      <c r="M254" s="14">
        <f t="shared" si="39"/>
        <v>8.6635905370522433E-4</v>
      </c>
    </row>
    <row r="255" spans="1:13" ht="39" customHeight="1">
      <c r="A255" s="10" t="s">
        <v>818</v>
      </c>
      <c r="B255" s="12" t="s">
        <v>819</v>
      </c>
      <c r="C255" s="10" t="s">
        <v>78</v>
      </c>
      <c r="D255" s="10" t="s">
        <v>820</v>
      </c>
      <c r="E255" s="10" t="s">
        <v>645</v>
      </c>
      <c r="F255" s="11" t="s">
        <v>268</v>
      </c>
      <c r="G255" s="12">
        <v>3</v>
      </c>
      <c r="H255" s="13">
        <v>85.37</v>
      </c>
      <c r="I255" s="13">
        <f t="shared" si="40"/>
        <v>102.87</v>
      </c>
      <c r="J255" s="13">
        <v>46.68</v>
      </c>
      <c r="K255" s="13">
        <f t="shared" si="41"/>
        <v>15.13</v>
      </c>
      <c r="L255" s="13">
        <f t="shared" si="42"/>
        <v>308.61</v>
      </c>
      <c r="M255" s="14">
        <f t="shared" si="39"/>
        <v>4.1329743081589042E-5</v>
      </c>
    </row>
    <row r="256" spans="1:13" ht="24" customHeight="1">
      <c r="A256" s="10" t="s">
        <v>821</v>
      </c>
      <c r="B256" s="12" t="s">
        <v>822</v>
      </c>
      <c r="C256" s="10" t="s">
        <v>72</v>
      </c>
      <c r="D256" s="10" t="s">
        <v>823</v>
      </c>
      <c r="E256" s="10" t="s">
        <v>74</v>
      </c>
      <c r="F256" s="11" t="s">
        <v>75</v>
      </c>
      <c r="G256" s="12">
        <v>48</v>
      </c>
      <c r="H256" s="13">
        <v>21.91</v>
      </c>
      <c r="I256" s="13">
        <f t="shared" si="40"/>
        <v>26.4</v>
      </c>
      <c r="J256" s="13">
        <v>432</v>
      </c>
      <c r="K256" s="13">
        <f t="shared" si="41"/>
        <v>34.090000000000003</v>
      </c>
      <c r="L256" s="13">
        <f t="shared" si="42"/>
        <v>1267.2</v>
      </c>
      <c r="M256" s="14">
        <f t="shared" si="39"/>
        <v>1.697062649719375E-4</v>
      </c>
    </row>
    <row r="257" spans="1:13" ht="24" customHeight="1">
      <c r="A257" s="10" t="s">
        <v>824</v>
      </c>
      <c r="B257" s="12" t="s">
        <v>825</v>
      </c>
      <c r="C257" s="10" t="s">
        <v>72</v>
      </c>
      <c r="D257" s="10" t="s">
        <v>826</v>
      </c>
      <c r="E257" s="10" t="s">
        <v>74</v>
      </c>
      <c r="F257" s="11" t="s">
        <v>75</v>
      </c>
      <c r="G257" s="12">
        <v>1</v>
      </c>
      <c r="H257" s="13">
        <v>14.19</v>
      </c>
      <c r="I257" s="13">
        <f t="shared" si="40"/>
        <v>17.09</v>
      </c>
      <c r="J257" s="13">
        <v>3.22</v>
      </c>
      <c r="K257" s="13">
        <f t="shared" si="41"/>
        <v>18.84</v>
      </c>
      <c r="L257" s="13">
        <f t="shared" si="42"/>
        <v>17.09</v>
      </c>
      <c r="M257" s="14">
        <f t="shared" si="39"/>
        <v>2.2887311145599839E-6</v>
      </c>
    </row>
    <row r="258" spans="1:13" ht="25.95" customHeight="1">
      <c r="A258" s="5" t="s">
        <v>827</v>
      </c>
      <c r="B258" s="5"/>
      <c r="C258" s="5"/>
      <c r="D258" s="5" t="s">
        <v>828</v>
      </c>
      <c r="E258" s="5"/>
      <c r="F258" s="5"/>
      <c r="G258" s="7"/>
      <c r="H258" s="5"/>
      <c r="I258" s="5"/>
      <c r="J258" s="5"/>
      <c r="K258" s="5"/>
      <c r="L258" s="8">
        <v>144350.35</v>
      </c>
      <c r="M258" s="9">
        <f t="shared" si="39"/>
        <v>1.9331722495179858E-2</v>
      </c>
    </row>
    <row r="259" spans="1:13" ht="39" customHeight="1">
      <c r="A259" s="10" t="s">
        <v>829</v>
      </c>
      <c r="B259" s="12" t="s">
        <v>830</v>
      </c>
      <c r="C259" s="10" t="s">
        <v>78</v>
      </c>
      <c r="D259" s="10" t="s">
        <v>831</v>
      </c>
      <c r="E259" s="10" t="s">
        <v>135</v>
      </c>
      <c r="F259" s="11" t="s">
        <v>81</v>
      </c>
      <c r="G259" s="12">
        <v>72.63</v>
      </c>
      <c r="H259" s="13">
        <v>99.11</v>
      </c>
      <c r="I259" s="13">
        <f t="shared" ref="I259:I276" si="43">TRUNC(H259 * (1 + 20.5 / 100), 2)</f>
        <v>119.42</v>
      </c>
      <c r="J259" s="13">
        <v>6212.77</v>
      </c>
      <c r="K259" s="13">
        <f t="shared" ref="K259:K276" si="44">ROUND((J259 * 100 / TRUNC(G259 * I259, 2)), 2)</f>
        <v>71.63</v>
      </c>
      <c r="L259" s="13">
        <f t="shared" ref="L259:L276" si="45">TRUNC(G259 * I259, 2)</f>
        <v>8673.4699999999993</v>
      </c>
      <c r="M259" s="14">
        <f t="shared" si="39"/>
        <v>1.1615705477005607E-3</v>
      </c>
    </row>
    <row r="260" spans="1:13" ht="39" customHeight="1">
      <c r="A260" s="10" t="s">
        <v>832</v>
      </c>
      <c r="B260" s="12" t="s">
        <v>833</v>
      </c>
      <c r="C260" s="10" t="s">
        <v>78</v>
      </c>
      <c r="D260" s="10" t="s">
        <v>834</v>
      </c>
      <c r="E260" s="10" t="s">
        <v>158</v>
      </c>
      <c r="F260" s="11" t="s">
        <v>99</v>
      </c>
      <c r="G260" s="12">
        <v>11.22</v>
      </c>
      <c r="H260" s="13">
        <v>40.47</v>
      </c>
      <c r="I260" s="13">
        <f t="shared" si="43"/>
        <v>48.76</v>
      </c>
      <c r="J260" s="13">
        <v>175.59</v>
      </c>
      <c r="K260" s="13">
        <f t="shared" si="44"/>
        <v>32.1</v>
      </c>
      <c r="L260" s="13">
        <f t="shared" si="45"/>
        <v>547.08000000000004</v>
      </c>
      <c r="M260" s="14">
        <f t="shared" si="39"/>
        <v>7.3266180114305211E-5</v>
      </c>
    </row>
    <row r="261" spans="1:13" ht="39" customHeight="1">
      <c r="A261" s="10" t="s">
        <v>835</v>
      </c>
      <c r="B261" s="12" t="s">
        <v>836</v>
      </c>
      <c r="C261" s="10" t="s">
        <v>78</v>
      </c>
      <c r="D261" s="10" t="s">
        <v>837</v>
      </c>
      <c r="E261" s="10" t="s">
        <v>135</v>
      </c>
      <c r="F261" s="11" t="s">
        <v>99</v>
      </c>
      <c r="G261" s="12">
        <v>21.52</v>
      </c>
      <c r="H261" s="13">
        <v>117.73</v>
      </c>
      <c r="I261" s="13">
        <f t="shared" si="43"/>
        <v>141.86000000000001</v>
      </c>
      <c r="J261" s="13">
        <v>1102.04</v>
      </c>
      <c r="K261" s="13">
        <f t="shared" si="44"/>
        <v>36.1</v>
      </c>
      <c r="L261" s="13">
        <f t="shared" si="45"/>
        <v>3052.82</v>
      </c>
      <c r="M261" s="14">
        <f t="shared" si="39"/>
        <v>4.088404986045062E-4</v>
      </c>
    </row>
    <row r="262" spans="1:13" ht="52.05" customHeight="1">
      <c r="A262" s="10" t="s">
        <v>838</v>
      </c>
      <c r="B262" s="12" t="s">
        <v>839</v>
      </c>
      <c r="C262" s="10" t="s">
        <v>78</v>
      </c>
      <c r="D262" s="10" t="s">
        <v>840</v>
      </c>
      <c r="E262" s="10" t="s">
        <v>841</v>
      </c>
      <c r="F262" s="11" t="s">
        <v>114</v>
      </c>
      <c r="G262" s="12">
        <v>127.4</v>
      </c>
      <c r="H262" s="13">
        <v>343.45</v>
      </c>
      <c r="I262" s="13">
        <f t="shared" si="43"/>
        <v>413.85</v>
      </c>
      <c r="J262" s="13">
        <v>2442.2600000000002</v>
      </c>
      <c r="K262" s="13">
        <f t="shared" si="44"/>
        <v>4.63</v>
      </c>
      <c r="L262" s="13">
        <f t="shared" si="45"/>
        <v>52724.49</v>
      </c>
      <c r="M262" s="14">
        <f t="shared" ref="M262:M325" si="46">L262 / 7467019.56</f>
        <v>7.0609819053426993E-3</v>
      </c>
    </row>
    <row r="263" spans="1:13" ht="39" customHeight="1">
      <c r="A263" s="10" t="s">
        <v>842</v>
      </c>
      <c r="B263" s="12" t="s">
        <v>843</v>
      </c>
      <c r="C263" s="10" t="s">
        <v>78</v>
      </c>
      <c r="D263" s="10" t="s">
        <v>844</v>
      </c>
      <c r="E263" s="10" t="s">
        <v>197</v>
      </c>
      <c r="F263" s="11" t="s">
        <v>99</v>
      </c>
      <c r="G263" s="12">
        <v>100.98</v>
      </c>
      <c r="H263" s="13">
        <v>41.56</v>
      </c>
      <c r="I263" s="13">
        <f t="shared" si="43"/>
        <v>50.07</v>
      </c>
      <c r="J263" s="13">
        <v>1493.49</v>
      </c>
      <c r="K263" s="13">
        <f t="shared" si="44"/>
        <v>29.54</v>
      </c>
      <c r="L263" s="13">
        <f t="shared" si="45"/>
        <v>5056.0600000000004</v>
      </c>
      <c r="M263" s="14">
        <f t="shared" si="46"/>
        <v>6.7711889052557948E-4</v>
      </c>
    </row>
    <row r="264" spans="1:13" ht="39" customHeight="1">
      <c r="A264" s="10" t="s">
        <v>845</v>
      </c>
      <c r="B264" s="12" t="s">
        <v>169</v>
      </c>
      <c r="C264" s="10" t="s">
        <v>78</v>
      </c>
      <c r="D264" s="10" t="s">
        <v>170</v>
      </c>
      <c r="E264" s="10" t="s">
        <v>135</v>
      </c>
      <c r="F264" s="11" t="s">
        <v>81</v>
      </c>
      <c r="G264" s="12">
        <v>12.42</v>
      </c>
      <c r="H264" s="13">
        <v>670.71</v>
      </c>
      <c r="I264" s="13">
        <f t="shared" si="43"/>
        <v>808.2</v>
      </c>
      <c r="J264" s="13">
        <v>227.53</v>
      </c>
      <c r="K264" s="13">
        <f t="shared" si="44"/>
        <v>2.27</v>
      </c>
      <c r="L264" s="13">
        <f t="shared" si="45"/>
        <v>10037.84</v>
      </c>
      <c r="M264" s="14">
        <f t="shared" si="46"/>
        <v>1.3442900369207015E-3</v>
      </c>
    </row>
    <row r="265" spans="1:13" ht="39" customHeight="1">
      <c r="A265" s="10" t="s">
        <v>846</v>
      </c>
      <c r="B265" s="12" t="s">
        <v>847</v>
      </c>
      <c r="C265" s="10" t="s">
        <v>78</v>
      </c>
      <c r="D265" s="10" t="s">
        <v>848</v>
      </c>
      <c r="E265" s="10" t="s">
        <v>849</v>
      </c>
      <c r="F265" s="11" t="s">
        <v>81</v>
      </c>
      <c r="G265" s="12">
        <v>11.42</v>
      </c>
      <c r="H265" s="13">
        <v>627</v>
      </c>
      <c r="I265" s="13">
        <f t="shared" si="43"/>
        <v>755.53</v>
      </c>
      <c r="J265" s="13">
        <v>620.55999999999995</v>
      </c>
      <c r="K265" s="13">
        <f t="shared" si="44"/>
        <v>7.19</v>
      </c>
      <c r="L265" s="13">
        <f t="shared" si="45"/>
        <v>8628.15</v>
      </c>
      <c r="M265" s="14">
        <f t="shared" si="46"/>
        <v>1.155501191696356E-3</v>
      </c>
    </row>
    <row r="266" spans="1:13" ht="39" customHeight="1">
      <c r="A266" s="10" t="s">
        <v>850</v>
      </c>
      <c r="B266" s="12" t="s">
        <v>147</v>
      </c>
      <c r="C266" s="10" t="s">
        <v>78</v>
      </c>
      <c r="D266" s="10" t="s">
        <v>148</v>
      </c>
      <c r="E266" s="10" t="s">
        <v>135</v>
      </c>
      <c r="F266" s="11" t="s">
        <v>136</v>
      </c>
      <c r="G266" s="12">
        <v>214.55</v>
      </c>
      <c r="H266" s="13">
        <v>10.95</v>
      </c>
      <c r="I266" s="13">
        <f t="shared" si="43"/>
        <v>13.19</v>
      </c>
      <c r="J266" s="13">
        <v>482.74</v>
      </c>
      <c r="K266" s="13">
        <f t="shared" si="44"/>
        <v>17.059999999999999</v>
      </c>
      <c r="L266" s="13">
        <f t="shared" si="45"/>
        <v>2829.91</v>
      </c>
      <c r="M266" s="14">
        <f t="shared" si="46"/>
        <v>3.7898789165619919E-4</v>
      </c>
    </row>
    <row r="267" spans="1:13" ht="25.95" customHeight="1">
      <c r="A267" s="10" t="s">
        <v>851</v>
      </c>
      <c r="B267" s="12" t="s">
        <v>852</v>
      </c>
      <c r="C267" s="10" t="s">
        <v>78</v>
      </c>
      <c r="D267" s="10" t="s">
        <v>853</v>
      </c>
      <c r="E267" s="10" t="s">
        <v>135</v>
      </c>
      <c r="F267" s="11" t="s">
        <v>136</v>
      </c>
      <c r="G267" s="12">
        <v>1.82</v>
      </c>
      <c r="H267" s="13">
        <v>20.28</v>
      </c>
      <c r="I267" s="13">
        <f t="shared" si="43"/>
        <v>24.43</v>
      </c>
      <c r="J267" s="13">
        <v>18.329999999999998</v>
      </c>
      <c r="K267" s="13">
        <f t="shared" si="44"/>
        <v>41.23</v>
      </c>
      <c r="L267" s="13">
        <f t="shared" si="45"/>
        <v>44.46</v>
      </c>
      <c r="M267" s="14">
        <f t="shared" si="46"/>
        <v>5.954182876146102E-6</v>
      </c>
    </row>
    <row r="268" spans="1:13" ht="25.95" customHeight="1">
      <c r="A268" s="10" t="s">
        <v>854</v>
      </c>
      <c r="B268" s="12" t="s">
        <v>855</v>
      </c>
      <c r="C268" s="10" t="s">
        <v>78</v>
      </c>
      <c r="D268" s="10" t="s">
        <v>856</v>
      </c>
      <c r="E268" s="10" t="s">
        <v>135</v>
      </c>
      <c r="F268" s="11" t="s">
        <v>136</v>
      </c>
      <c r="G268" s="12">
        <v>302.73</v>
      </c>
      <c r="H268" s="13">
        <v>14.27</v>
      </c>
      <c r="I268" s="13">
        <f t="shared" si="43"/>
        <v>17.190000000000001</v>
      </c>
      <c r="J268" s="13">
        <v>1235.1400000000001</v>
      </c>
      <c r="K268" s="13">
        <f t="shared" si="44"/>
        <v>23.73</v>
      </c>
      <c r="L268" s="13">
        <f t="shared" si="45"/>
        <v>5203.92</v>
      </c>
      <c r="M268" s="14">
        <f t="shared" si="46"/>
        <v>6.9692063321714405E-4</v>
      </c>
    </row>
    <row r="269" spans="1:13" ht="39" customHeight="1">
      <c r="A269" s="10" t="s">
        <v>857</v>
      </c>
      <c r="B269" s="12" t="s">
        <v>186</v>
      </c>
      <c r="C269" s="10" t="s">
        <v>78</v>
      </c>
      <c r="D269" s="10" t="s">
        <v>187</v>
      </c>
      <c r="E269" s="10" t="s">
        <v>181</v>
      </c>
      <c r="F269" s="11" t="s">
        <v>136</v>
      </c>
      <c r="G269" s="12">
        <v>78.19</v>
      </c>
      <c r="H269" s="13">
        <v>14.3</v>
      </c>
      <c r="I269" s="13">
        <f t="shared" si="43"/>
        <v>17.23</v>
      </c>
      <c r="J269" s="13">
        <v>370.62</v>
      </c>
      <c r="K269" s="13">
        <f t="shared" si="44"/>
        <v>27.51</v>
      </c>
      <c r="L269" s="13">
        <f t="shared" si="45"/>
        <v>1347.21</v>
      </c>
      <c r="M269" s="14">
        <f t="shared" si="46"/>
        <v>1.8042138354864575E-4</v>
      </c>
    </row>
    <row r="270" spans="1:13" ht="39" customHeight="1">
      <c r="A270" s="10" t="s">
        <v>858</v>
      </c>
      <c r="B270" s="12" t="s">
        <v>179</v>
      </c>
      <c r="C270" s="10" t="s">
        <v>78</v>
      </c>
      <c r="D270" s="10" t="s">
        <v>180</v>
      </c>
      <c r="E270" s="10" t="s">
        <v>181</v>
      </c>
      <c r="F270" s="11" t="s">
        <v>136</v>
      </c>
      <c r="G270" s="12">
        <v>299.10000000000002</v>
      </c>
      <c r="H270" s="13">
        <v>11.23</v>
      </c>
      <c r="I270" s="13">
        <f t="shared" si="43"/>
        <v>13.53</v>
      </c>
      <c r="J270" s="13">
        <v>400.79</v>
      </c>
      <c r="K270" s="13">
        <f t="shared" si="44"/>
        <v>9.9</v>
      </c>
      <c r="L270" s="13">
        <f t="shared" si="45"/>
        <v>4046.82</v>
      </c>
      <c r="M270" s="14">
        <f t="shared" si="46"/>
        <v>5.4195920708154674E-4</v>
      </c>
    </row>
    <row r="271" spans="1:13" ht="39" customHeight="1">
      <c r="A271" s="10" t="s">
        <v>859</v>
      </c>
      <c r="B271" s="12" t="s">
        <v>860</v>
      </c>
      <c r="C271" s="10" t="s">
        <v>78</v>
      </c>
      <c r="D271" s="10" t="s">
        <v>861</v>
      </c>
      <c r="E271" s="10" t="s">
        <v>849</v>
      </c>
      <c r="F271" s="11" t="s">
        <v>81</v>
      </c>
      <c r="G271" s="12">
        <v>0.42</v>
      </c>
      <c r="H271" s="13">
        <v>608.78</v>
      </c>
      <c r="I271" s="13">
        <f t="shared" si="43"/>
        <v>733.57</v>
      </c>
      <c r="J271" s="13">
        <v>15.78</v>
      </c>
      <c r="K271" s="13">
        <f t="shared" si="44"/>
        <v>5.12</v>
      </c>
      <c r="L271" s="13">
        <f t="shared" si="45"/>
        <v>308.08999999999997</v>
      </c>
      <c r="M271" s="14">
        <f t="shared" si="46"/>
        <v>4.1260103515786154E-5</v>
      </c>
    </row>
    <row r="272" spans="1:13" ht="52.05" customHeight="1">
      <c r="A272" s="10" t="s">
        <v>862</v>
      </c>
      <c r="B272" s="12" t="s">
        <v>199</v>
      </c>
      <c r="C272" s="10" t="s">
        <v>78</v>
      </c>
      <c r="D272" s="10" t="s">
        <v>200</v>
      </c>
      <c r="E272" s="10" t="s">
        <v>197</v>
      </c>
      <c r="F272" s="11" t="s">
        <v>99</v>
      </c>
      <c r="G272" s="12">
        <v>9.1199999999999992</v>
      </c>
      <c r="H272" s="13">
        <v>92.18</v>
      </c>
      <c r="I272" s="13">
        <f t="shared" si="43"/>
        <v>111.07</v>
      </c>
      <c r="J272" s="13">
        <v>332.52</v>
      </c>
      <c r="K272" s="13">
        <f t="shared" si="44"/>
        <v>32.83</v>
      </c>
      <c r="L272" s="13">
        <f t="shared" si="45"/>
        <v>1012.95</v>
      </c>
      <c r="M272" s="14">
        <f t="shared" si="46"/>
        <v>1.3565653496158781E-4</v>
      </c>
    </row>
    <row r="273" spans="1:13" ht="39" customHeight="1">
      <c r="A273" s="10" t="s">
        <v>863</v>
      </c>
      <c r="B273" s="12" t="s">
        <v>864</v>
      </c>
      <c r="C273" s="10" t="s">
        <v>78</v>
      </c>
      <c r="D273" s="10" t="s">
        <v>865</v>
      </c>
      <c r="E273" s="10" t="s">
        <v>181</v>
      </c>
      <c r="F273" s="11" t="s">
        <v>136</v>
      </c>
      <c r="G273" s="12">
        <v>1622.47</v>
      </c>
      <c r="H273" s="13">
        <v>12.1</v>
      </c>
      <c r="I273" s="13">
        <f t="shared" si="43"/>
        <v>14.58</v>
      </c>
      <c r="J273" s="13">
        <v>2595.9499999999998</v>
      </c>
      <c r="K273" s="13">
        <f t="shared" si="44"/>
        <v>10.97</v>
      </c>
      <c r="L273" s="13">
        <f t="shared" si="45"/>
        <v>23655.61</v>
      </c>
      <c r="M273" s="14">
        <f t="shared" si="46"/>
        <v>3.1680123253889003E-3</v>
      </c>
    </row>
    <row r="274" spans="1:13" ht="25.95" customHeight="1">
      <c r="A274" s="10" t="s">
        <v>866</v>
      </c>
      <c r="B274" s="12" t="s">
        <v>867</v>
      </c>
      <c r="C274" s="10" t="s">
        <v>78</v>
      </c>
      <c r="D274" s="10" t="s">
        <v>868</v>
      </c>
      <c r="E274" s="10" t="s">
        <v>85</v>
      </c>
      <c r="F274" s="11" t="s">
        <v>81</v>
      </c>
      <c r="G274" s="12">
        <v>23.08</v>
      </c>
      <c r="H274" s="13">
        <v>23.02</v>
      </c>
      <c r="I274" s="13">
        <f t="shared" si="43"/>
        <v>27.73</v>
      </c>
      <c r="J274" s="13">
        <v>397.44</v>
      </c>
      <c r="K274" s="13">
        <f t="shared" si="44"/>
        <v>62.1</v>
      </c>
      <c r="L274" s="13">
        <f t="shared" si="45"/>
        <v>640</v>
      </c>
      <c r="M274" s="14">
        <f t="shared" si="46"/>
        <v>8.5710234834311859E-5</v>
      </c>
    </row>
    <row r="275" spans="1:13" ht="25.95" customHeight="1">
      <c r="A275" s="10" t="s">
        <v>869</v>
      </c>
      <c r="B275" s="12" t="s">
        <v>175</v>
      </c>
      <c r="C275" s="10" t="s">
        <v>78</v>
      </c>
      <c r="D275" s="10" t="s">
        <v>176</v>
      </c>
      <c r="E275" s="10" t="s">
        <v>177</v>
      </c>
      <c r="F275" s="11" t="s">
        <v>99</v>
      </c>
      <c r="G275" s="12">
        <v>152.41</v>
      </c>
      <c r="H275" s="13">
        <v>46.12</v>
      </c>
      <c r="I275" s="13">
        <f t="shared" si="43"/>
        <v>55.57</v>
      </c>
      <c r="J275" s="13">
        <v>1990.47</v>
      </c>
      <c r="K275" s="13">
        <f t="shared" si="44"/>
        <v>23.5</v>
      </c>
      <c r="L275" s="13">
        <f t="shared" si="45"/>
        <v>8469.42</v>
      </c>
      <c r="M275" s="14">
        <f t="shared" si="46"/>
        <v>1.1342437142350275E-3</v>
      </c>
    </row>
    <row r="276" spans="1:13" ht="39" customHeight="1">
      <c r="A276" s="10" t="s">
        <v>870</v>
      </c>
      <c r="B276" s="12" t="s">
        <v>871</v>
      </c>
      <c r="C276" s="10" t="s">
        <v>78</v>
      </c>
      <c r="D276" s="10" t="s">
        <v>872</v>
      </c>
      <c r="E276" s="10" t="s">
        <v>135</v>
      </c>
      <c r="F276" s="11" t="s">
        <v>99</v>
      </c>
      <c r="G276" s="12">
        <v>50.87</v>
      </c>
      <c r="H276" s="13">
        <v>131.69</v>
      </c>
      <c r="I276" s="13">
        <f t="shared" si="43"/>
        <v>158.68</v>
      </c>
      <c r="J276" s="13">
        <v>3433.22</v>
      </c>
      <c r="K276" s="13">
        <f t="shared" si="44"/>
        <v>42.53</v>
      </c>
      <c r="L276" s="13">
        <f t="shared" si="45"/>
        <v>8072.05</v>
      </c>
      <c r="M276" s="14">
        <f t="shared" si="46"/>
        <v>1.0810270329598549E-3</v>
      </c>
    </row>
    <row r="277" spans="1:13" ht="25.95" customHeight="1">
      <c r="A277" s="5" t="s">
        <v>873</v>
      </c>
      <c r="B277" s="5"/>
      <c r="C277" s="5"/>
      <c r="D277" s="5" t="s">
        <v>874</v>
      </c>
      <c r="E277" s="5"/>
      <c r="F277" s="5"/>
      <c r="G277" s="7"/>
      <c r="H277" s="5"/>
      <c r="I277" s="5"/>
      <c r="J277" s="5"/>
      <c r="K277" s="5"/>
      <c r="L277" s="8">
        <v>24350.75</v>
      </c>
      <c r="M277" s="9">
        <f t="shared" si="46"/>
        <v>3.2611070326431556E-3</v>
      </c>
    </row>
    <row r="278" spans="1:13" ht="39" customHeight="1">
      <c r="A278" s="10" t="s">
        <v>875</v>
      </c>
      <c r="B278" s="12" t="s">
        <v>876</v>
      </c>
      <c r="C278" s="10" t="s">
        <v>78</v>
      </c>
      <c r="D278" s="10" t="s">
        <v>877</v>
      </c>
      <c r="E278" s="10" t="s">
        <v>849</v>
      </c>
      <c r="F278" s="11" t="s">
        <v>81</v>
      </c>
      <c r="G278" s="12">
        <v>6.62</v>
      </c>
      <c r="H278" s="13">
        <v>609.15</v>
      </c>
      <c r="I278" s="13">
        <f t="shared" ref="I278:I285" si="47">TRUNC(H278 * (1 + 20.5 / 100), 2)</f>
        <v>734.02</v>
      </c>
      <c r="J278" s="13">
        <v>255.6</v>
      </c>
      <c r="K278" s="13">
        <f t="shared" ref="K278:K285" si="48">ROUND((J278 * 100 / TRUNC(G278 * I278, 2)), 2)</f>
        <v>5.26</v>
      </c>
      <c r="L278" s="13">
        <f t="shared" ref="L278:L285" si="49">TRUNC(G278 * I278, 2)</f>
        <v>4859.21</v>
      </c>
      <c r="M278" s="14">
        <f t="shared" si="46"/>
        <v>6.5075629720193207E-4</v>
      </c>
    </row>
    <row r="279" spans="1:13" ht="39" customHeight="1">
      <c r="A279" s="10" t="s">
        <v>878</v>
      </c>
      <c r="B279" s="12" t="s">
        <v>195</v>
      </c>
      <c r="C279" s="10" t="s">
        <v>78</v>
      </c>
      <c r="D279" s="10" t="s">
        <v>196</v>
      </c>
      <c r="E279" s="10" t="s">
        <v>197</v>
      </c>
      <c r="F279" s="11" t="s">
        <v>99</v>
      </c>
      <c r="G279" s="12">
        <v>38.72</v>
      </c>
      <c r="H279" s="13">
        <v>158.33000000000001</v>
      </c>
      <c r="I279" s="13">
        <f t="shared" si="47"/>
        <v>190.78</v>
      </c>
      <c r="J279" s="13">
        <v>2395.2199999999998</v>
      </c>
      <c r="K279" s="13">
        <f t="shared" si="48"/>
        <v>32.42</v>
      </c>
      <c r="L279" s="13">
        <f t="shared" si="49"/>
        <v>7387</v>
      </c>
      <c r="M279" s="14">
        <f t="shared" si="46"/>
        <v>9.8928360112665896E-4</v>
      </c>
    </row>
    <row r="280" spans="1:13" ht="39" customHeight="1">
      <c r="A280" s="10" t="s">
        <v>879</v>
      </c>
      <c r="B280" s="12" t="s">
        <v>880</v>
      </c>
      <c r="C280" s="10" t="s">
        <v>78</v>
      </c>
      <c r="D280" s="10" t="s">
        <v>881</v>
      </c>
      <c r="E280" s="10" t="s">
        <v>197</v>
      </c>
      <c r="F280" s="11" t="s">
        <v>99</v>
      </c>
      <c r="G280" s="12">
        <v>16.2</v>
      </c>
      <c r="H280" s="13">
        <v>51.25</v>
      </c>
      <c r="I280" s="13">
        <f t="shared" si="47"/>
        <v>61.75</v>
      </c>
      <c r="J280" s="13">
        <v>304.88</v>
      </c>
      <c r="K280" s="13">
        <f t="shared" si="48"/>
        <v>30.48</v>
      </c>
      <c r="L280" s="13">
        <f t="shared" si="49"/>
        <v>1000.35</v>
      </c>
      <c r="M280" s="14">
        <f t="shared" si="46"/>
        <v>1.3396911471328729E-4</v>
      </c>
    </row>
    <row r="281" spans="1:13" ht="39" customHeight="1">
      <c r="A281" s="10" t="s">
        <v>882</v>
      </c>
      <c r="B281" s="12" t="s">
        <v>864</v>
      </c>
      <c r="C281" s="10" t="s">
        <v>78</v>
      </c>
      <c r="D281" s="10" t="s">
        <v>865</v>
      </c>
      <c r="E281" s="10" t="s">
        <v>181</v>
      </c>
      <c r="F281" s="11" t="s">
        <v>136</v>
      </c>
      <c r="G281" s="12">
        <v>323.45</v>
      </c>
      <c r="H281" s="13">
        <v>12.1</v>
      </c>
      <c r="I281" s="13">
        <f t="shared" si="47"/>
        <v>14.58</v>
      </c>
      <c r="J281" s="13">
        <v>517.52</v>
      </c>
      <c r="K281" s="13">
        <f t="shared" si="48"/>
        <v>10.97</v>
      </c>
      <c r="L281" s="13">
        <f t="shared" si="49"/>
        <v>4715.8999999999996</v>
      </c>
      <c r="M281" s="14">
        <f t="shared" si="46"/>
        <v>6.3156390071114263E-4</v>
      </c>
    </row>
    <row r="282" spans="1:13" ht="39" customHeight="1">
      <c r="A282" s="10" t="s">
        <v>883</v>
      </c>
      <c r="B282" s="12" t="s">
        <v>186</v>
      </c>
      <c r="C282" s="10" t="s">
        <v>78</v>
      </c>
      <c r="D282" s="10" t="s">
        <v>187</v>
      </c>
      <c r="E282" s="10" t="s">
        <v>181</v>
      </c>
      <c r="F282" s="11" t="s">
        <v>136</v>
      </c>
      <c r="G282" s="12">
        <v>60.91</v>
      </c>
      <c r="H282" s="13">
        <v>14.3</v>
      </c>
      <c r="I282" s="13">
        <f t="shared" si="47"/>
        <v>17.23</v>
      </c>
      <c r="J282" s="13">
        <v>288.70999999999998</v>
      </c>
      <c r="K282" s="13">
        <f t="shared" si="48"/>
        <v>27.51</v>
      </c>
      <c r="L282" s="13">
        <f t="shared" si="49"/>
        <v>1049.47</v>
      </c>
      <c r="M282" s="14">
        <f t="shared" si="46"/>
        <v>1.4054737523682074E-4</v>
      </c>
    </row>
    <row r="283" spans="1:13" ht="39" customHeight="1">
      <c r="A283" s="10" t="s">
        <v>884</v>
      </c>
      <c r="B283" s="12" t="s">
        <v>179</v>
      </c>
      <c r="C283" s="10" t="s">
        <v>78</v>
      </c>
      <c r="D283" s="10" t="s">
        <v>180</v>
      </c>
      <c r="E283" s="10" t="s">
        <v>181</v>
      </c>
      <c r="F283" s="11" t="s">
        <v>136</v>
      </c>
      <c r="G283" s="12">
        <v>228.18</v>
      </c>
      <c r="H283" s="13">
        <v>11.23</v>
      </c>
      <c r="I283" s="13">
        <f t="shared" si="47"/>
        <v>13.53</v>
      </c>
      <c r="J283" s="13">
        <v>305.76</v>
      </c>
      <c r="K283" s="13">
        <f t="shared" si="48"/>
        <v>9.9</v>
      </c>
      <c r="L283" s="13">
        <f t="shared" si="49"/>
        <v>3087.27</v>
      </c>
      <c r="M283" s="14">
        <f t="shared" si="46"/>
        <v>4.1345411983894682E-4</v>
      </c>
    </row>
    <row r="284" spans="1:13" ht="39" customHeight="1">
      <c r="A284" s="10" t="s">
        <v>885</v>
      </c>
      <c r="B284" s="12" t="s">
        <v>860</v>
      </c>
      <c r="C284" s="10" t="s">
        <v>78</v>
      </c>
      <c r="D284" s="10" t="s">
        <v>861</v>
      </c>
      <c r="E284" s="10" t="s">
        <v>849</v>
      </c>
      <c r="F284" s="11" t="s">
        <v>81</v>
      </c>
      <c r="G284" s="12">
        <v>0.78</v>
      </c>
      <c r="H284" s="13">
        <v>608.78</v>
      </c>
      <c r="I284" s="13">
        <f t="shared" si="47"/>
        <v>733.57</v>
      </c>
      <c r="J284" s="13">
        <v>29.3</v>
      </c>
      <c r="K284" s="13">
        <f t="shared" si="48"/>
        <v>5.12</v>
      </c>
      <c r="L284" s="13">
        <f t="shared" si="49"/>
        <v>572.17999999999995</v>
      </c>
      <c r="M284" s="14">
        <f t="shared" si="46"/>
        <v>7.6627628386713374E-5</v>
      </c>
    </row>
    <row r="285" spans="1:13" ht="52.05" customHeight="1">
      <c r="A285" s="10" t="s">
        <v>886</v>
      </c>
      <c r="B285" s="12" t="s">
        <v>199</v>
      </c>
      <c r="C285" s="10" t="s">
        <v>78</v>
      </c>
      <c r="D285" s="10" t="s">
        <v>200</v>
      </c>
      <c r="E285" s="10" t="s">
        <v>197</v>
      </c>
      <c r="F285" s="11" t="s">
        <v>99</v>
      </c>
      <c r="G285" s="12">
        <v>15.12</v>
      </c>
      <c r="H285" s="13">
        <v>92.18</v>
      </c>
      <c r="I285" s="13">
        <f t="shared" si="47"/>
        <v>111.07</v>
      </c>
      <c r="J285" s="13">
        <v>551.28</v>
      </c>
      <c r="K285" s="13">
        <f t="shared" si="48"/>
        <v>32.83</v>
      </c>
      <c r="L285" s="13">
        <f t="shared" si="49"/>
        <v>1679.37</v>
      </c>
      <c r="M285" s="14">
        <f t="shared" si="46"/>
        <v>2.2490499542765361E-4</v>
      </c>
    </row>
    <row r="286" spans="1:13" ht="24" customHeight="1">
      <c r="A286" s="5" t="s">
        <v>35</v>
      </c>
      <c r="B286" s="5"/>
      <c r="C286" s="5"/>
      <c r="D286" s="5" t="s">
        <v>36</v>
      </c>
      <c r="E286" s="5"/>
      <c r="F286" s="5"/>
      <c r="G286" s="7"/>
      <c r="H286" s="5"/>
      <c r="I286" s="5"/>
      <c r="J286" s="5"/>
      <c r="K286" s="5"/>
      <c r="L286" s="8">
        <v>104993.85</v>
      </c>
      <c r="M286" s="9">
        <f t="shared" si="46"/>
        <v>1.4061011780716429E-2</v>
      </c>
    </row>
    <row r="287" spans="1:13" ht="25.95" customHeight="1">
      <c r="A287" s="10" t="s">
        <v>887</v>
      </c>
      <c r="B287" s="12" t="s">
        <v>888</v>
      </c>
      <c r="C287" s="10" t="s">
        <v>78</v>
      </c>
      <c r="D287" s="10" t="s">
        <v>889</v>
      </c>
      <c r="E287" s="10" t="s">
        <v>307</v>
      </c>
      <c r="F287" s="11" t="s">
        <v>268</v>
      </c>
      <c r="G287" s="12">
        <v>13</v>
      </c>
      <c r="H287" s="13">
        <v>546.30999999999995</v>
      </c>
      <c r="I287" s="13">
        <f t="shared" ref="I287:I312" si="50">TRUNC(H287 * (1 + 20.5 / 100), 2)</f>
        <v>658.3</v>
      </c>
      <c r="J287" s="13">
        <v>253.89</v>
      </c>
      <c r="K287" s="13">
        <f t="shared" ref="K287:K312" si="51">ROUND((J287 * 100 / TRUNC(G287 * I287, 2)), 2)</f>
        <v>2.97</v>
      </c>
      <c r="L287" s="13">
        <f t="shared" ref="L287:L312" si="52">TRUNC(G287 * I287, 2)</f>
        <v>8557.9</v>
      </c>
      <c r="M287" s="14">
        <f t="shared" si="46"/>
        <v>1.146093154200871E-3</v>
      </c>
    </row>
    <row r="288" spans="1:13" ht="25.95" customHeight="1">
      <c r="A288" s="10" t="s">
        <v>890</v>
      </c>
      <c r="B288" s="12" t="s">
        <v>891</v>
      </c>
      <c r="C288" s="10" t="s">
        <v>78</v>
      </c>
      <c r="D288" s="10" t="s">
        <v>892</v>
      </c>
      <c r="E288" s="10" t="s">
        <v>307</v>
      </c>
      <c r="F288" s="11" t="s">
        <v>268</v>
      </c>
      <c r="G288" s="12">
        <v>13</v>
      </c>
      <c r="H288" s="13">
        <v>11.29</v>
      </c>
      <c r="I288" s="13">
        <f t="shared" si="50"/>
        <v>13.6</v>
      </c>
      <c r="J288" s="13">
        <v>62.79</v>
      </c>
      <c r="K288" s="13">
        <f t="shared" si="51"/>
        <v>35.51</v>
      </c>
      <c r="L288" s="13">
        <f t="shared" si="52"/>
        <v>176.8</v>
      </c>
      <c r="M288" s="14">
        <f t="shared" si="46"/>
        <v>2.3677452372978653E-5</v>
      </c>
    </row>
    <row r="289" spans="1:13" ht="25.95" customHeight="1">
      <c r="A289" s="10" t="s">
        <v>893</v>
      </c>
      <c r="B289" s="12" t="s">
        <v>894</v>
      </c>
      <c r="C289" s="10" t="s">
        <v>78</v>
      </c>
      <c r="D289" s="10" t="s">
        <v>895</v>
      </c>
      <c r="E289" s="10" t="s">
        <v>307</v>
      </c>
      <c r="F289" s="11" t="s">
        <v>268</v>
      </c>
      <c r="G289" s="12">
        <v>13</v>
      </c>
      <c r="H289" s="13">
        <v>62.59</v>
      </c>
      <c r="I289" s="13">
        <f t="shared" si="50"/>
        <v>75.42</v>
      </c>
      <c r="J289" s="13">
        <v>63.05</v>
      </c>
      <c r="K289" s="13">
        <f t="shared" si="51"/>
        <v>6.43</v>
      </c>
      <c r="L289" s="13">
        <f t="shared" si="52"/>
        <v>980.46</v>
      </c>
      <c r="M289" s="14">
        <f t="shared" si="46"/>
        <v>1.3130540132132721E-4</v>
      </c>
    </row>
    <row r="290" spans="1:13" ht="52.05" customHeight="1">
      <c r="A290" s="10" t="s">
        <v>896</v>
      </c>
      <c r="B290" s="12" t="s">
        <v>897</v>
      </c>
      <c r="C290" s="10" t="s">
        <v>78</v>
      </c>
      <c r="D290" s="10" t="s">
        <v>898</v>
      </c>
      <c r="E290" s="10" t="s">
        <v>307</v>
      </c>
      <c r="F290" s="11" t="s">
        <v>268</v>
      </c>
      <c r="G290" s="12">
        <v>2</v>
      </c>
      <c r="H290" s="13">
        <v>498.14</v>
      </c>
      <c r="I290" s="13">
        <f t="shared" si="50"/>
        <v>600.25</v>
      </c>
      <c r="J290" s="13">
        <v>66.680000000000007</v>
      </c>
      <c r="K290" s="13">
        <f t="shared" si="51"/>
        <v>5.55</v>
      </c>
      <c r="L290" s="13">
        <f t="shared" si="52"/>
        <v>1200.5</v>
      </c>
      <c r="M290" s="14">
        <f t="shared" si="46"/>
        <v>1.6077365143529906E-4</v>
      </c>
    </row>
    <row r="291" spans="1:13" ht="39" customHeight="1">
      <c r="A291" s="10" t="s">
        <v>899</v>
      </c>
      <c r="B291" s="12" t="s">
        <v>900</v>
      </c>
      <c r="C291" s="10" t="s">
        <v>78</v>
      </c>
      <c r="D291" s="10" t="s">
        <v>901</v>
      </c>
      <c r="E291" s="10" t="s">
        <v>307</v>
      </c>
      <c r="F291" s="11" t="s">
        <v>268</v>
      </c>
      <c r="G291" s="12">
        <v>4</v>
      </c>
      <c r="H291" s="13">
        <v>755.22</v>
      </c>
      <c r="I291" s="13">
        <f t="shared" si="50"/>
        <v>910.04</v>
      </c>
      <c r="J291" s="13">
        <v>161.76</v>
      </c>
      <c r="K291" s="13">
        <f t="shared" si="51"/>
        <v>4.4400000000000004</v>
      </c>
      <c r="L291" s="13">
        <f t="shared" si="52"/>
        <v>3640.16</v>
      </c>
      <c r="M291" s="14">
        <f t="shared" si="46"/>
        <v>4.8749838817885728E-4</v>
      </c>
    </row>
    <row r="292" spans="1:13" ht="25.95" customHeight="1">
      <c r="A292" s="10" t="s">
        <v>902</v>
      </c>
      <c r="B292" s="12" t="s">
        <v>903</v>
      </c>
      <c r="C292" s="10" t="s">
        <v>78</v>
      </c>
      <c r="D292" s="10" t="s">
        <v>904</v>
      </c>
      <c r="E292" s="10" t="s">
        <v>307</v>
      </c>
      <c r="F292" s="11" t="s">
        <v>268</v>
      </c>
      <c r="G292" s="12">
        <v>6</v>
      </c>
      <c r="H292" s="13">
        <v>32.25</v>
      </c>
      <c r="I292" s="13">
        <f t="shared" si="50"/>
        <v>38.86</v>
      </c>
      <c r="J292" s="13">
        <v>29.1</v>
      </c>
      <c r="K292" s="13">
        <f t="shared" si="51"/>
        <v>12.48</v>
      </c>
      <c r="L292" s="13">
        <f t="shared" si="52"/>
        <v>233.16</v>
      </c>
      <c r="M292" s="14">
        <f t="shared" si="46"/>
        <v>3.1225309928075242E-5</v>
      </c>
    </row>
    <row r="293" spans="1:13" ht="52.05" customHeight="1">
      <c r="A293" s="10" t="s">
        <v>905</v>
      </c>
      <c r="B293" s="12" t="s">
        <v>906</v>
      </c>
      <c r="C293" s="10" t="s">
        <v>78</v>
      </c>
      <c r="D293" s="10" t="s">
        <v>907</v>
      </c>
      <c r="E293" s="10" t="s">
        <v>307</v>
      </c>
      <c r="F293" s="11" t="s">
        <v>268</v>
      </c>
      <c r="G293" s="12">
        <v>21</v>
      </c>
      <c r="H293" s="13">
        <v>231.73</v>
      </c>
      <c r="I293" s="13">
        <f t="shared" si="50"/>
        <v>279.23</v>
      </c>
      <c r="J293" s="13">
        <v>735</v>
      </c>
      <c r="K293" s="13">
        <f t="shared" si="51"/>
        <v>12.53</v>
      </c>
      <c r="L293" s="13">
        <f t="shared" si="52"/>
        <v>5863.83</v>
      </c>
      <c r="M293" s="14">
        <f t="shared" si="46"/>
        <v>7.8529725988825459E-4</v>
      </c>
    </row>
    <row r="294" spans="1:13" ht="64.95" customHeight="1">
      <c r="A294" s="10" t="s">
        <v>908</v>
      </c>
      <c r="B294" s="12" t="s">
        <v>909</v>
      </c>
      <c r="C294" s="10" t="s">
        <v>78</v>
      </c>
      <c r="D294" s="10" t="s">
        <v>910</v>
      </c>
      <c r="E294" s="10" t="s">
        <v>307</v>
      </c>
      <c r="F294" s="11" t="s">
        <v>268</v>
      </c>
      <c r="G294" s="12">
        <v>4</v>
      </c>
      <c r="H294" s="13">
        <v>272.81</v>
      </c>
      <c r="I294" s="13">
        <f t="shared" si="50"/>
        <v>328.73</v>
      </c>
      <c r="J294" s="13">
        <v>111.92</v>
      </c>
      <c r="K294" s="13">
        <f t="shared" si="51"/>
        <v>8.51</v>
      </c>
      <c r="L294" s="13">
        <f t="shared" si="52"/>
        <v>1314.92</v>
      </c>
      <c r="M294" s="14">
        <f t="shared" si="46"/>
        <v>1.7609703435677088E-4</v>
      </c>
    </row>
    <row r="295" spans="1:13" ht="39" customHeight="1">
      <c r="A295" s="10" t="s">
        <v>911</v>
      </c>
      <c r="B295" s="12" t="s">
        <v>912</v>
      </c>
      <c r="C295" s="10" t="s">
        <v>78</v>
      </c>
      <c r="D295" s="10" t="s">
        <v>913</v>
      </c>
      <c r="E295" s="10" t="s">
        <v>307</v>
      </c>
      <c r="F295" s="11" t="s">
        <v>268</v>
      </c>
      <c r="G295" s="12">
        <v>7</v>
      </c>
      <c r="H295" s="13">
        <v>525.80999999999995</v>
      </c>
      <c r="I295" s="13">
        <f t="shared" si="50"/>
        <v>633.6</v>
      </c>
      <c r="J295" s="13">
        <v>205.31</v>
      </c>
      <c r="K295" s="13">
        <f t="shared" si="51"/>
        <v>4.63</v>
      </c>
      <c r="L295" s="13">
        <f t="shared" si="52"/>
        <v>4435.2</v>
      </c>
      <c r="M295" s="14">
        <f t="shared" si="46"/>
        <v>5.9397192740178123E-4</v>
      </c>
    </row>
    <row r="296" spans="1:13" ht="52.05" customHeight="1">
      <c r="A296" s="10" t="s">
        <v>914</v>
      </c>
      <c r="B296" s="12" t="s">
        <v>915</v>
      </c>
      <c r="C296" s="10" t="s">
        <v>72</v>
      </c>
      <c r="D296" s="10" t="s">
        <v>916</v>
      </c>
      <c r="E296" s="10" t="s">
        <v>74</v>
      </c>
      <c r="F296" s="11" t="s">
        <v>75</v>
      </c>
      <c r="G296" s="12">
        <v>3</v>
      </c>
      <c r="H296" s="13">
        <v>574.53</v>
      </c>
      <c r="I296" s="13">
        <f t="shared" si="50"/>
        <v>692.3</v>
      </c>
      <c r="J296" s="13">
        <v>136.35</v>
      </c>
      <c r="K296" s="13">
        <f t="shared" si="51"/>
        <v>6.57</v>
      </c>
      <c r="L296" s="13">
        <f t="shared" si="52"/>
        <v>2076.9</v>
      </c>
      <c r="M296" s="14">
        <f t="shared" si="46"/>
        <v>2.7814310426153485E-4</v>
      </c>
    </row>
    <row r="297" spans="1:13" ht="39" customHeight="1">
      <c r="A297" s="10" t="s">
        <v>917</v>
      </c>
      <c r="B297" s="12" t="s">
        <v>918</v>
      </c>
      <c r="C297" s="10" t="s">
        <v>78</v>
      </c>
      <c r="D297" s="10" t="s">
        <v>919</v>
      </c>
      <c r="E297" s="10" t="s">
        <v>307</v>
      </c>
      <c r="F297" s="11" t="s">
        <v>268</v>
      </c>
      <c r="G297" s="12">
        <v>21</v>
      </c>
      <c r="H297" s="13">
        <v>168.39</v>
      </c>
      <c r="I297" s="13">
        <f t="shared" si="50"/>
        <v>202.9</v>
      </c>
      <c r="J297" s="13">
        <v>63.42</v>
      </c>
      <c r="K297" s="13">
        <f t="shared" si="51"/>
        <v>1.49</v>
      </c>
      <c r="L297" s="13">
        <f t="shared" si="52"/>
        <v>4260.8999999999996</v>
      </c>
      <c r="M297" s="14">
        <f t="shared" si="46"/>
        <v>5.7062928063362399E-4</v>
      </c>
    </row>
    <row r="298" spans="1:13" ht="39" customHeight="1">
      <c r="A298" s="10" t="s">
        <v>920</v>
      </c>
      <c r="B298" s="12" t="s">
        <v>921</v>
      </c>
      <c r="C298" s="10" t="s">
        <v>78</v>
      </c>
      <c r="D298" s="10" t="s">
        <v>922</v>
      </c>
      <c r="E298" s="10" t="s">
        <v>307</v>
      </c>
      <c r="F298" s="11" t="s">
        <v>268</v>
      </c>
      <c r="G298" s="12">
        <v>7</v>
      </c>
      <c r="H298" s="13">
        <v>152.5</v>
      </c>
      <c r="I298" s="13">
        <f t="shared" si="50"/>
        <v>183.76</v>
      </c>
      <c r="J298" s="13">
        <v>36.96</v>
      </c>
      <c r="K298" s="13">
        <f t="shared" si="51"/>
        <v>2.87</v>
      </c>
      <c r="L298" s="13">
        <f t="shared" si="52"/>
        <v>1286.32</v>
      </c>
      <c r="M298" s="14">
        <f t="shared" si="46"/>
        <v>1.7226685823761254E-4</v>
      </c>
    </row>
    <row r="299" spans="1:13" ht="39" customHeight="1">
      <c r="A299" s="10" t="s">
        <v>923</v>
      </c>
      <c r="B299" s="12" t="s">
        <v>924</v>
      </c>
      <c r="C299" s="10" t="s">
        <v>78</v>
      </c>
      <c r="D299" s="10" t="s">
        <v>925</v>
      </c>
      <c r="E299" s="10" t="s">
        <v>307</v>
      </c>
      <c r="F299" s="11" t="s">
        <v>268</v>
      </c>
      <c r="G299" s="12">
        <v>3</v>
      </c>
      <c r="H299" s="13">
        <v>115.3</v>
      </c>
      <c r="I299" s="13">
        <f t="shared" si="50"/>
        <v>138.93</v>
      </c>
      <c r="J299" s="13">
        <v>14.49</v>
      </c>
      <c r="K299" s="13">
        <f t="shared" si="51"/>
        <v>3.48</v>
      </c>
      <c r="L299" s="13">
        <f t="shared" si="52"/>
        <v>416.79</v>
      </c>
      <c r="M299" s="14">
        <f t="shared" si="46"/>
        <v>5.5817451213426314E-5</v>
      </c>
    </row>
    <row r="300" spans="1:13" ht="39" customHeight="1">
      <c r="A300" s="10" t="s">
        <v>926</v>
      </c>
      <c r="B300" s="12" t="s">
        <v>924</v>
      </c>
      <c r="C300" s="10" t="s">
        <v>78</v>
      </c>
      <c r="D300" s="10" t="s">
        <v>927</v>
      </c>
      <c r="E300" s="10" t="s">
        <v>307</v>
      </c>
      <c r="F300" s="11" t="s">
        <v>268</v>
      </c>
      <c r="G300" s="12">
        <v>2</v>
      </c>
      <c r="H300" s="13">
        <v>115.3</v>
      </c>
      <c r="I300" s="13">
        <f t="shared" si="50"/>
        <v>138.93</v>
      </c>
      <c r="J300" s="13">
        <v>9.66</v>
      </c>
      <c r="K300" s="13">
        <f t="shared" si="51"/>
        <v>3.48</v>
      </c>
      <c r="L300" s="13">
        <f t="shared" si="52"/>
        <v>277.86</v>
      </c>
      <c r="M300" s="14">
        <f t="shared" si="46"/>
        <v>3.7211634142284209E-5</v>
      </c>
    </row>
    <row r="301" spans="1:13" ht="25.95" customHeight="1">
      <c r="A301" s="10" t="s">
        <v>928</v>
      </c>
      <c r="B301" s="12" t="s">
        <v>929</v>
      </c>
      <c r="C301" s="10" t="s">
        <v>78</v>
      </c>
      <c r="D301" s="10" t="s">
        <v>930</v>
      </c>
      <c r="E301" s="10" t="s">
        <v>307</v>
      </c>
      <c r="F301" s="11" t="s">
        <v>268</v>
      </c>
      <c r="G301" s="12">
        <v>21</v>
      </c>
      <c r="H301" s="13">
        <v>122.02</v>
      </c>
      <c r="I301" s="13">
        <f t="shared" si="50"/>
        <v>147.03</v>
      </c>
      <c r="J301" s="13">
        <v>297.99</v>
      </c>
      <c r="K301" s="13">
        <f t="shared" si="51"/>
        <v>9.65</v>
      </c>
      <c r="L301" s="13">
        <f t="shared" si="52"/>
        <v>3087.63</v>
      </c>
      <c r="M301" s="14">
        <f t="shared" si="46"/>
        <v>4.1350233184604115E-4</v>
      </c>
    </row>
    <row r="302" spans="1:13" ht="39" customHeight="1">
      <c r="A302" s="10" t="s">
        <v>931</v>
      </c>
      <c r="B302" s="12" t="s">
        <v>932</v>
      </c>
      <c r="C302" s="10" t="s">
        <v>78</v>
      </c>
      <c r="D302" s="10" t="s">
        <v>933</v>
      </c>
      <c r="E302" s="10" t="s">
        <v>307</v>
      </c>
      <c r="F302" s="11" t="s">
        <v>268</v>
      </c>
      <c r="G302" s="12">
        <v>4</v>
      </c>
      <c r="H302" s="13">
        <v>609.91</v>
      </c>
      <c r="I302" s="13">
        <f t="shared" si="50"/>
        <v>734.94</v>
      </c>
      <c r="J302" s="13">
        <v>181</v>
      </c>
      <c r="K302" s="13">
        <f t="shared" si="51"/>
        <v>6.16</v>
      </c>
      <c r="L302" s="13">
        <f t="shared" si="52"/>
        <v>2939.76</v>
      </c>
      <c r="M302" s="14">
        <f t="shared" si="46"/>
        <v>3.9369924993205727E-4</v>
      </c>
    </row>
    <row r="303" spans="1:13" ht="39" customHeight="1">
      <c r="A303" s="10" t="s">
        <v>934</v>
      </c>
      <c r="B303" s="12" t="s">
        <v>935</v>
      </c>
      <c r="C303" s="10" t="s">
        <v>78</v>
      </c>
      <c r="D303" s="10" t="s">
        <v>936</v>
      </c>
      <c r="E303" s="10" t="s">
        <v>307</v>
      </c>
      <c r="F303" s="11" t="s">
        <v>268</v>
      </c>
      <c r="G303" s="12">
        <v>20</v>
      </c>
      <c r="H303" s="13">
        <v>364.79</v>
      </c>
      <c r="I303" s="13">
        <f t="shared" si="50"/>
        <v>439.57</v>
      </c>
      <c r="J303" s="13">
        <v>603.20000000000005</v>
      </c>
      <c r="K303" s="13">
        <f t="shared" si="51"/>
        <v>6.86</v>
      </c>
      <c r="L303" s="13">
        <f t="shared" si="52"/>
        <v>8791.4</v>
      </c>
      <c r="M303" s="14">
        <f t="shared" si="46"/>
        <v>1.1773639976912021E-3</v>
      </c>
    </row>
    <row r="304" spans="1:13" ht="39" customHeight="1">
      <c r="A304" s="10" t="s">
        <v>937</v>
      </c>
      <c r="B304" s="12" t="s">
        <v>938</v>
      </c>
      <c r="C304" s="10" t="s">
        <v>78</v>
      </c>
      <c r="D304" s="10" t="s">
        <v>939</v>
      </c>
      <c r="E304" s="10" t="s">
        <v>307</v>
      </c>
      <c r="F304" s="11" t="s">
        <v>268</v>
      </c>
      <c r="G304" s="12">
        <v>12</v>
      </c>
      <c r="H304" s="13">
        <v>355.19</v>
      </c>
      <c r="I304" s="13">
        <f t="shared" si="50"/>
        <v>428</v>
      </c>
      <c r="J304" s="13">
        <v>361.92</v>
      </c>
      <c r="K304" s="13">
        <f t="shared" si="51"/>
        <v>7.05</v>
      </c>
      <c r="L304" s="13">
        <f t="shared" si="52"/>
        <v>5136</v>
      </c>
      <c r="M304" s="14">
        <f t="shared" si="46"/>
        <v>6.8782463454535264E-4</v>
      </c>
    </row>
    <row r="305" spans="1:13" ht="25.95" customHeight="1">
      <c r="A305" s="10" t="s">
        <v>940</v>
      </c>
      <c r="B305" s="12" t="s">
        <v>941</v>
      </c>
      <c r="C305" s="10" t="s">
        <v>78</v>
      </c>
      <c r="D305" s="10" t="s">
        <v>942</v>
      </c>
      <c r="E305" s="10" t="s">
        <v>307</v>
      </c>
      <c r="F305" s="11" t="s">
        <v>268</v>
      </c>
      <c r="G305" s="12">
        <v>4</v>
      </c>
      <c r="H305" s="13">
        <v>1026.42</v>
      </c>
      <c r="I305" s="13">
        <f t="shared" si="50"/>
        <v>1236.83</v>
      </c>
      <c r="J305" s="13">
        <v>160.84</v>
      </c>
      <c r="K305" s="13">
        <f t="shared" si="51"/>
        <v>3.25</v>
      </c>
      <c r="L305" s="13">
        <f t="shared" si="52"/>
        <v>4947.32</v>
      </c>
      <c r="M305" s="14">
        <f t="shared" si="46"/>
        <v>6.6255618593826209E-4</v>
      </c>
    </row>
    <row r="306" spans="1:13" ht="39" customHeight="1">
      <c r="A306" s="10" t="s">
        <v>943</v>
      </c>
      <c r="B306" s="12" t="s">
        <v>944</v>
      </c>
      <c r="C306" s="10" t="s">
        <v>72</v>
      </c>
      <c r="D306" s="10" t="s">
        <v>945</v>
      </c>
      <c r="E306" s="10" t="s">
        <v>74</v>
      </c>
      <c r="F306" s="11" t="s">
        <v>75</v>
      </c>
      <c r="G306" s="12">
        <v>2</v>
      </c>
      <c r="H306" s="13">
        <v>1577.99</v>
      </c>
      <c r="I306" s="13">
        <f t="shared" si="50"/>
        <v>1901.47</v>
      </c>
      <c r="J306" s="13">
        <v>54.74</v>
      </c>
      <c r="K306" s="13">
        <f t="shared" si="51"/>
        <v>1.44</v>
      </c>
      <c r="L306" s="13">
        <f t="shared" si="52"/>
        <v>3802.94</v>
      </c>
      <c r="M306" s="14">
        <f t="shared" si="46"/>
        <v>5.0929825071999678E-4</v>
      </c>
    </row>
    <row r="307" spans="1:13" ht="25.95" customHeight="1">
      <c r="A307" s="10" t="s">
        <v>946</v>
      </c>
      <c r="B307" s="12" t="s">
        <v>947</v>
      </c>
      <c r="C307" s="10" t="s">
        <v>72</v>
      </c>
      <c r="D307" s="10" t="s">
        <v>948</v>
      </c>
      <c r="E307" s="10" t="s">
        <v>74</v>
      </c>
      <c r="F307" s="11" t="s">
        <v>75</v>
      </c>
      <c r="G307" s="12">
        <v>2</v>
      </c>
      <c r="H307" s="13">
        <v>504.16</v>
      </c>
      <c r="I307" s="13">
        <f t="shared" si="50"/>
        <v>607.51</v>
      </c>
      <c r="J307" s="13">
        <v>51.4</v>
      </c>
      <c r="K307" s="13">
        <f t="shared" si="51"/>
        <v>4.2300000000000004</v>
      </c>
      <c r="L307" s="13">
        <f t="shared" si="52"/>
        <v>1215.02</v>
      </c>
      <c r="M307" s="14">
        <f t="shared" si="46"/>
        <v>1.6271820238810249E-4</v>
      </c>
    </row>
    <row r="308" spans="1:13" ht="25.95" customHeight="1">
      <c r="A308" s="10" t="s">
        <v>949</v>
      </c>
      <c r="B308" s="12" t="s">
        <v>950</v>
      </c>
      <c r="C308" s="10" t="s">
        <v>72</v>
      </c>
      <c r="D308" s="10" t="s">
        <v>951</v>
      </c>
      <c r="E308" s="10" t="s">
        <v>74</v>
      </c>
      <c r="F308" s="11" t="s">
        <v>75</v>
      </c>
      <c r="G308" s="12">
        <v>21.76</v>
      </c>
      <c r="H308" s="13">
        <v>862.62</v>
      </c>
      <c r="I308" s="13">
        <f t="shared" si="50"/>
        <v>1039.45</v>
      </c>
      <c r="J308" s="13">
        <v>845.59</v>
      </c>
      <c r="K308" s="13">
        <f t="shared" si="51"/>
        <v>3.74</v>
      </c>
      <c r="L308" s="13">
        <f t="shared" si="52"/>
        <v>22618.43</v>
      </c>
      <c r="M308" s="14">
        <f t="shared" si="46"/>
        <v>3.029110854505382E-3</v>
      </c>
    </row>
    <row r="309" spans="1:13" ht="25.95" customHeight="1">
      <c r="A309" s="10" t="s">
        <v>952</v>
      </c>
      <c r="B309" s="12" t="s">
        <v>953</v>
      </c>
      <c r="C309" s="10" t="s">
        <v>78</v>
      </c>
      <c r="D309" s="10" t="s">
        <v>954</v>
      </c>
      <c r="E309" s="10" t="s">
        <v>307</v>
      </c>
      <c r="F309" s="11" t="s">
        <v>268</v>
      </c>
      <c r="G309" s="12">
        <v>2</v>
      </c>
      <c r="H309" s="13">
        <v>755.82</v>
      </c>
      <c r="I309" s="13">
        <f t="shared" si="50"/>
        <v>910.76</v>
      </c>
      <c r="J309" s="13">
        <v>64.16</v>
      </c>
      <c r="K309" s="13">
        <f t="shared" si="51"/>
        <v>3.52</v>
      </c>
      <c r="L309" s="13">
        <f t="shared" si="52"/>
        <v>1821.52</v>
      </c>
      <c r="M309" s="14">
        <f t="shared" si="46"/>
        <v>2.4394204211780586E-4</v>
      </c>
    </row>
    <row r="310" spans="1:13" ht="64.95" customHeight="1">
      <c r="A310" s="10" t="s">
        <v>955</v>
      </c>
      <c r="B310" s="12" t="s">
        <v>956</v>
      </c>
      <c r="C310" s="10" t="s">
        <v>72</v>
      </c>
      <c r="D310" s="10" t="s">
        <v>957</v>
      </c>
      <c r="E310" s="10" t="s">
        <v>74</v>
      </c>
      <c r="F310" s="11" t="s">
        <v>75</v>
      </c>
      <c r="G310" s="12">
        <v>2</v>
      </c>
      <c r="H310" s="13">
        <v>551.73</v>
      </c>
      <c r="I310" s="13">
        <f t="shared" si="50"/>
        <v>664.83</v>
      </c>
      <c r="J310" s="13">
        <v>20.7</v>
      </c>
      <c r="K310" s="13">
        <f t="shared" si="51"/>
        <v>1.56</v>
      </c>
      <c r="L310" s="13">
        <f t="shared" si="52"/>
        <v>1329.66</v>
      </c>
      <c r="M310" s="14">
        <f t="shared" si="46"/>
        <v>1.7807104820279863E-4</v>
      </c>
    </row>
    <row r="311" spans="1:13" ht="24" customHeight="1">
      <c r="A311" s="10" t="s">
        <v>958</v>
      </c>
      <c r="B311" s="12" t="s">
        <v>959</v>
      </c>
      <c r="C311" s="10" t="s">
        <v>72</v>
      </c>
      <c r="D311" s="10" t="s">
        <v>960</v>
      </c>
      <c r="E311" s="10" t="s">
        <v>74</v>
      </c>
      <c r="F311" s="11" t="s">
        <v>75</v>
      </c>
      <c r="G311" s="12">
        <v>10.68</v>
      </c>
      <c r="H311" s="13">
        <v>939.74</v>
      </c>
      <c r="I311" s="13">
        <f t="shared" si="50"/>
        <v>1132.3800000000001</v>
      </c>
      <c r="J311" s="13">
        <v>666.97</v>
      </c>
      <c r="K311" s="13">
        <f t="shared" si="51"/>
        <v>5.51</v>
      </c>
      <c r="L311" s="13">
        <f t="shared" si="52"/>
        <v>12093.81</v>
      </c>
      <c r="M311" s="14">
        <f t="shared" si="46"/>
        <v>1.6196301486586704E-3</v>
      </c>
    </row>
    <row r="312" spans="1:13" ht="39" customHeight="1">
      <c r="A312" s="10" t="s">
        <v>961</v>
      </c>
      <c r="B312" s="12" t="s">
        <v>224</v>
      </c>
      <c r="C312" s="10" t="s">
        <v>78</v>
      </c>
      <c r="D312" s="10" t="s">
        <v>225</v>
      </c>
      <c r="E312" s="10" t="s">
        <v>226</v>
      </c>
      <c r="F312" s="11" t="s">
        <v>114</v>
      </c>
      <c r="G312" s="12">
        <v>10.45</v>
      </c>
      <c r="H312" s="13">
        <v>197.64</v>
      </c>
      <c r="I312" s="13">
        <f t="shared" si="50"/>
        <v>238.15</v>
      </c>
      <c r="J312" s="13">
        <v>118.29</v>
      </c>
      <c r="K312" s="13">
        <f t="shared" si="51"/>
        <v>4.75</v>
      </c>
      <c r="L312" s="13">
        <f t="shared" si="52"/>
        <v>2488.66</v>
      </c>
      <c r="M312" s="14">
        <f t="shared" si="46"/>
        <v>3.3328692659806024E-4</v>
      </c>
    </row>
    <row r="313" spans="1:13" ht="24" customHeight="1">
      <c r="A313" s="5" t="s">
        <v>37</v>
      </c>
      <c r="B313" s="5"/>
      <c r="C313" s="5"/>
      <c r="D313" s="5" t="s">
        <v>38</v>
      </c>
      <c r="E313" s="5"/>
      <c r="F313" s="5"/>
      <c r="G313" s="7"/>
      <c r="H313" s="5"/>
      <c r="I313" s="5"/>
      <c r="J313" s="5"/>
      <c r="K313" s="5"/>
      <c r="L313" s="8">
        <v>3998.71</v>
      </c>
      <c r="M313" s="9">
        <f t="shared" si="46"/>
        <v>5.3551620802236126E-4</v>
      </c>
    </row>
    <row r="314" spans="1:13" ht="25.95" customHeight="1">
      <c r="A314" s="10" t="s">
        <v>962</v>
      </c>
      <c r="B314" s="12" t="s">
        <v>963</v>
      </c>
      <c r="C314" s="10" t="s">
        <v>72</v>
      </c>
      <c r="D314" s="10" t="s">
        <v>964</v>
      </c>
      <c r="E314" s="10" t="s">
        <v>74</v>
      </c>
      <c r="F314" s="11" t="s">
        <v>75</v>
      </c>
      <c r="G314" s="12">
        <v>1</v>
      </c>
      <c r="H314" s="13">
        <v>42.15</v>
      </c>
      <c r="I314" s="13">
        <f t="shared" ref="I314:I322" si="53">TRUNC(H314 * (1 + 20.5 / 100), 2)</f>
        <v>50.79</v>
      </c>
      <c r="J314" s="13">
        <v>1.62</v>
      </c>
      <c r="K314" s="13">
        <f t="shared" ref="K314:K322" si="54">ROUND((J314 * 100 / TRUNC(G314 * I314, 2)), 2)</f>
        <v>3.19</v>
      </c>
      <c r="L314" s="13">
        <f t="shared" ref="L314:L322" si="55">TRUNC(G314 * I314, 2)</f>
        <v>50.79</v>
      </c>
      <c r="M314" s="14">
        <f t="shared" si="46"/>
        <v>6.8019106675542178E-6</v>
      </c>
    </row>
    <row r="315" spans="1:13" ht="39" customHeight="1">
      <c r="A315" s="10" t="s">
        <v>965</v>
      </c>
      <c r="B315" s="12" t="s">
        <v>966</v>
      </c>
      <c r="C315" s="10" t="s">
        <v>78</v>
      </c>
      <c r="D315" s="10" t="s">
        <v>967</v>
      </c>
      <c r="E315" s="10" t="s">
        <v>591</v>
      </c>
      <c r="F315" s="11" t="s">
        <v>268</v>
      </c>
      <c r="G315" s="12">
        <v>3</v>
      </c>
      <c r="H315" s="13">
        <v>134.77000000000001</v>
      </c>
      <c r="I315" s="13">
        <f t="shared" si="53"/>
        <v>162.38999999999999</v>
      </c>
      <c r="J315" s="13">
        <v>27.99</v>
      </c>
      <c r="K315" s="13">
        <f t="shared" si="54"/>
        <v>5.75</v>
      </c>
      <c r="L315" s="13">
        <f t="shared" si="55"/>
        <v>487.17</v>
      </c>
      <c r="M315" s="14">
        <f t="shared" si="46"/>
        <v>6.5242898600362045E-5</v>
      </c>
    </row>
    <row r="316" spans="1:13" ht="25.95" customHeight="1">
      <c r="A316" s="10" t="s">
        <v>968</v>
      </c>
      <c r="B316" s="12" t="s">
        <v>969</v>
      </c>
      <c r="C316" s="10" t="s">
        <v>72</v>
      </c>
      <c r="D316" s="10" t="s">
        <v>970</v>
      </c>
      <c r="E316" s="10" t="s">
        <v>74</v>
      </c>
      <c r="F316" s="11" t="s">
        <v>75</v>
      </c>
      <c r="G316" s="12">
        <v>1</v>
      </c>
      <c r="H316" s="13">
        <v>259.17</v>
      </c>
      <c r="I316" s="13">
        <f t="shared" si="53"/>
        <v>312.29000000000002</v>
      </c>
      <c r="J316" s="13">
        <v>22.54</v>
      </c>
      <c r="K316" s="13">
        <f t="shared" si="54"/>
        <v>7.22</v>
      </c>
      <c r="L316" s="13">
        <f t="shared" si="55"/>
        <v>312.29000000000002</v>
      </c>
      <c r="M316" s="14">
        <f t="shared" si="46"/>
        <v>4.1822576931886332E-5</v>
      </c>
    </row>
    <row r="317" spans="1:13" ht="25.95" customHeight="1">
      <c r="A317" s="10" t="s">
        <v>971</v>
      </c>
      <c r="B317" s="12" t="s">
        <v>972</v>
      </c>
      <c r="C317" s="10" t="s">
        <v>72</v>
      </c>
      <c r="D317" s="10" t="s">
        <v>973</v>
      </c>
      <c r="E317" s="10" t="s">
        <v>74</v>
      </c>
      <c r="F317" s="11" t="s">
        <v>75</v>
      </c>
      <c r="G317" s="12">
        <v>1</v>
      </c>
      <c r="H317" s="13">
        <v>63.09</v>
      </c>
      <c r="I317" s="13">
        <f t="shared" si="53"/>
        <v>76.02</v>
      </c>
      <c r="J317" s="13">
        <v>22.54</v>
      </c>
      <c r="K317" s="13">
        <f t="shared" si="54"/>
        <v>29.65</v>
      </c>
      <c r="L317" s="13">
        <f t="shared" si="55"/>
        <v>76.02</v>
      </c>
      <c r="M317" s="14">
        <f t="shared" si="46"/>
        <v>1.0180768831413106E-5</v>
      </c>
    </row>
    <row r="318" spans="1:13" ht="52.05" customHeight="1">
      <c r="A318" s="10" t="s">
        <v>974</v>
      </c>
      <c r="B318" s="12" t="s">
        <v>975</v>
      </c>
      <c r="C318" s="10" t="s">
        <v>78</v>
      </c>
      <c r="D318" s="10" t="s">
        <v>976</v>
      </c>
      <c r="E318" s="10" t="s">
        <v>977</v>
      </c>
      <c r="F318" s="11" t="s">
        <v>268</v>
      </c>
      <c r="G318" s="12">
        <v>4</v>
      </c>
      <c r="H318" s="13">
        <v>34.520000000000003</v>
      </c>
      <c r="I318" s="13">
        <f t="shared" si="53"/>
        <v>41.59</v>
      </c>
      <c r="J318" s="13">
        <v>82.24</v>
      </c>
      <c r="K318" s="13">
        <f t="shared" si="54"/>
        <v>49.43</v>
      </c>
      <c r="L318" s="13">
        <f t="shared" si="55"/>
        <v>166.36</v>
      </c>
      <c r="M318" s="14">
        <f t="shared" si="46"/>
        <v>2.2279304167243941E-5</v>
      </c>
    </row>
    <row r="319" spans="1:13" ht="39" customHeight="1">
      <c r="A319" s="10" t="s">
        <v>978</v>
      </c>
      <c r="B319" s="12" t="s">
        <v>979</v>
      </c>
      <c r="C319" s="10" t="s">
        <v>78</v>
      </c>
      <c r="D319" s="10" t="s">
        <v>980</v>
      </c>
      <c r="E319" s="10" t="s">
        <v>977</v>
      </c>
      <c r="F319" s="11" t="s">
        <v>268</v>
      </c>
      <c r="G319" s="12">
        <v>1</v>
      </c>
      <c r="H319" s="13">
        <v>45.57</v>
      </c>
      <c r="I319" s="13">
        <f t="shared" si="53"/>
        <v>54.91</v>
      </c>
      <c r="J319" s="13">
        <v>27.39</v>
      </c>
      <c r="K319" s="13">
        <f t="shared" si="54"/>
        <v>49.88</v>
      </c>
      <c r="L319" s="13">
        <f t="shared" si="55"/>
        <v>54.91</v>
      </c>
      <c r="M319" s="14">
        <f t="shared" si="46"/>
        <v>7.3536703043000998E-6</v>
      </c>
    </row>
    <row r="320" spans="1:13" ht="24" customHeight="1">
      <c r="A320" s="10" t="s">
        <v>981</v>
      </c>
      <c r="B320" s="12" t="s">
        <v>982</v>
      </c>
      <c r="C320" s="10" t="s">
        <v>72</v>
      </c>
      <c r="D320" s="10" t="s">
        <v>983</v>
      </c>
      <c r="E320" s="10" t="s">
        <v>74</v>
      </c>
      <c r="F320" s="11" t="s">
        <v>75</v>
      </c>
      <c r="G320" s="12">
        <v>4</v>
      </c>
      <c r="H320" s="13">
        <v>15.98</v>
      </c>
      <c r="I320" s="13">
        <f t="shared" si="53"/>
        <v>19.25</v>
      </c>
      <c r="J320" s="13">
        <v>9.24</v>
      </c>
      <c r="K320" s="13">
        <f t="shared" si="54"/>
        <v>12</v>
      </c>
      <c r="L320" s="13">
        <f t="shared" si="55"/>
        <v>77</v>
      </c>
      <c r="M320" s="14">
        <f t="shared" si="46"/>
        <v>1.0312012628503146E-5</v>
      </c>
    </row>
    <row r="321" spans="1:13" ht="24" customHeight="1">
      <c r="A321" s="10" t="s">
        <v>984</v>
      </c>
      <c r="B321" s="12" t="s">
        <v>985</v>
      </c>
      <c r="C321" s="10" t="s">
        <v>72</v>
      </c>
      <c r="D321" s="10" t="s">
        <v>986</v>
      </c>
      <c r="E321" s="10" t="s">
        <v>74</v>
      </c>
      <c r="F321" s="11" t="s">
        <v>75</v>
      </c>
      <c r="G321" s="12">
        <v>14.21</v>
      </c>
      <c r="H321" s="13">
        <v>73.349999999999994</v>
      </c>
      <c r="I321" s="13">
        <f t="shared" si="53"/>
        <v>88.38</v>
      </c>
      <c r="J321" s="13">
        <v>87.39</v>
      </c>
      <c r="K321" s="13">
        <f t="shared" si="54"/>
        <v>6.96</v>
      </c>
      <c r="L321" s="13">
        <f t="shared" si="55"/>
        <v>1255.8699999999999</v>
      </c>
      <c r="M321" s="14">
        <f t="shared" si="46"/>
        <v>1.6818892597088631E-4</v>
      </c>
    </row>
    <row r="322" spans="1:13" ht="24" customHeight="1">
      <c r="A322" s="10" t="s">
        <v>987</v>
      </c>
      <c r="B322" s="12" t="s">
        <v>988</v>
      </c>
      <c r="C322" s="10" t="s">
        <v>72</v>
      </c>
      <c r="D322" s="10" t="s">
        <v>989</v>
      </c>
      <c r="E322" s="10" t="s">
        <v>74</v>
      </c>
      <c r="F322" s="11" t="s">
        <v>75</v>
      </c>
      <c r="G322" s="12">
        <v>3</v>
      </c>
      <c r="H322" s="13">
        <v>420</v>
      </c>
      <c r="I322" s="13">
        <f t="shared" si="53"/>
        <v>506.1</v>
      </c>
      <c r="J322" s="13">
        <v>0</v>
      </c>
      <c r="K322" s="13">
        <f t="shared" si="54"/>
        <v>0</v>
      </c>
      <c r="L322" s="13">
        <f t="shared" si="55"/>
        <v>1518.3</v>
      </c>
      <c r="M322" s="14">
        <f t="shared" si="46"/>
        <v>2.0333413992021203E-4</v>
      </c>
    </row>
    <row r="323" spans="1:13" ht="24" customHeight="1">
      <c r="A323" s="5" t="s">
        <v>39</v>
      </c>
      <c r="B323" s="5"/>
      <c r="C323" s="5"/>
      <c r="D323" s="5" t="s">
        <v>40</v>
      </c>
      <c r="E323" s="5"/>
      <c r="F323" s="5"/>
      <c r="G323" s="7"/>
      <c r="H323" s="5"/>
      <c r="I323" s="5"/>
      <c r="J323" s="5"/>
      <c r="K323" s="5"/>
      <c r="L323" s="8">
        <v>451165.93</v>
      </c>
      <c r="M323" s="9">
        <f t="shared" si="46"/>
        <v>6.0421152827407357E-2</v>
      </c>
    </row>
    <row r="324" spans="1:13" ht="24" customHeight="1">
      <c r="A324" s="5" t="s">
        <v>990</v>
      </c>
      <c r="B324" s="5"/>
      <c r="C324" s="5"/>
      <c r="D324" s="5" t="s">
        <v>991</v>
      </c>
      <c r="E324" s="5"/>
      <c r="F324" s="5"/>
      <c r="G324" s="7"/>
      <c r="H324" s="5"/>
      <c r="I324" s="5"/>
      <c r="J324" s="5"/>
      <c r="K324" s="5"/>
      <c r="L324" s="8">
        <v>144492.23000000001</v>
      </c>
      <c r="M324" s="9">
        <f t="shared" si="46"/>
        <v>1.9350723382864692E-2</v>
      </c>
    </row>
    <row r="325" spans="1:13" ht="39" customHeight="1">
      <c r="A325" s="10" t="s">
        <v>992</v>
      </c>
      <c r="B325" s="12" t="s">
        <v>993</v>
      </c>
      <c r="C325" s="10" t="s">
        <v>72</v>
      </c>
      <c r="D325" s="10" t="s">
        <v>994</v>
      </c>
      <c r="E325" s="10" t="s">
        <v>74</v>
      </c>
      <c r="F325" s="11" t="s">
        <v>75</v>
      </c>
      <c r="G325" s="12">
        <v>1</v>
      </c>
      <c r="H325" s="13">
        <v>267.68</v>
      </c>
      <c r="I325" s="13">
        <f t="shared" ref="I325:I356" si="56">TRUNC(H325 * (1 + 20.5 / 100), 2)</f>
        <v>322.55</v>
      </c>
      <c r="J325" s="13">
        <v>20.69</v>
      </c>
      <c r="K325" s="13">
        <f t="shared" ref="K325:K356" si="57">ROUND((J325 * 100 / TRUNC(G325 * I325, 2)), 2)</f>
        <v>6.41</v>
      </c>
      <c r="L325" s="13">
        <f t="shared" ref="L325:L356" si="58">TRUNC(G325 * I325, 2)</f>
        <v>322.55</v>
      </c>
      <c r="M325" s="14">
        <f t="shared" si="46"/>
        <v>4.3196619134073895E-5</v>
      </c>
    </row>
    <row r="326" spans="1:13" ht="78" customHeight="1">
      <c r="A326" s="10" t="s">
        <v>995</v>
      </c>
      <c r="B326" s="12" t="s">
        <v>996</v>
      </c>
      <c r="C326" s="10" t="s">
        <v>72</v>
      </c>
      <c r="D326" s="10" t="s">
        <v>997</v>
      </c>
      <c r="E326" s="10" t="s">
        <v>74</v>
      </c>
      <c r="F326" s="11" t="s">
        <v>75</v>
      </c>
      <c r="G326" s="12">
        <v>4</v>
      </c>
      <c r="H326" s="13">
        <v>50.41</v>
      </c>
      <c r="I326" s="13">
        <f t="shared" si="56"/>
        <v>60.74</v>
      </c>
      <c r="J326" s="13">
        <v>72.92</v>
      </c>
      <c r="K326" s="13">
        <f t="shared" si="57"/>
        <v>30.01</v>
      </c>
      <c r="L326" s="13">
        <f t="shared" si="58"/>
        <v>242.96</v>
      </c>
      <c r="M326" s="14">
        <f t="shared" ref="M326:M389" si="59">L326 / 7467019.56</f>
        <v>3.2537747898975644E-5</v>
      </c>
    </row>
    <row r="327" spans="1:13" ht="64.95" customHeight="1">
      <c r="A327" s="10" t="s">
        <v>998</v>
      </c>
      <c r="B327" s="12" t="s">
        <v>999</v>
      </c>
      <c r="C327" s="10" t="s">
        <v>72</v>
      </c>
      <c r="D327" s="10" t="s">
        <v>1000</v>
      </c>
      <c r="E327" s="10" t="s">
        <v>74</v>
      </c>
      <c r="F327" s="11" t="s">
        <v>75</v>
      </c>
      <c r="G327" s="12">
        <v>1</v>
      </c>
      <c r="H327" s="13">
        <v>7.74</v>
      </c>
      <c r="I327" s="13">
        <f t="shared" si="56"/>
        <v>9.32</v>
      </c>
      <c r="J327" s="13">
        <v>2.81</v>
      </c>
      <c r="K327" s="13">
        <f t="shared" si="57"/>
        <v>30.15</v>
      </c>
      <c r="L327" s="13">
        <f t="shared" si="58"/>
        <v>9.32</v>
      </c>
      <c r="M327" s="14">
        <f t="shared" si="59"/>
        <v>1.2481552947746665E-6</v>
      </c>
    </row>
    <row r="328" spans="1:13" ht="64.95" customHeight="1">
      <c r="A328" s="10" t="s">
        <v>1001</v>
      </c>
      <c r="B328" s="12" t="s">
        <v>1002</v>
      </c>
      <c r="C328" s="10" t="s">
        <v>72</v>
      </c>
      <c r="D328" s="10" t="s">
        <v>1003</v>
      </c>
      <c r="E328" s="10" t="s">
        <v>74</v>
      </c>
      <c r="F328" s="11" t="s">
        <v>75</v>
      </c>
      <c r="G328" s="12">
        <v>2</v>
      </c>
      <c r="H328" s="13">
        <v>10.67</v>
      </c>
      <c r="I328" s="13">
        <f t="shared" si="56"/>
        <v>12.85</v>
      </c>
      <c r="J328" s="13">
        <v>11.28</v>
      </c>
      <c r="K328" s="13">
        <f t="shared" si="57"/>
        <v>43.89</v>
      </c>
      <c r="L328" s="13">
        <f t="shared" si="58"/>
        <v>25.7</v>
      </c>
      <c r="M328" s="14">
        <f t="shared" si="59"/>
        <v>3.4418016175653357E-6</v>
      </c>
    </row>
    <row r="329" spans="1:13" ht="78" customHeight="1">
      <c r="A329" s="10" t="s">
        <v>1004</v>
      </c>
      <c r="B329" s="12" t="s">
        <v>1005</v>
      </c>
      <c r="C329" s="10" t="s">
        <v>72</v>
      </c>
      <c r="D329" s="10" t="s">
        <v>1006</v>
      </c>
      <c r="E329" s="10" t="s">
        <v>74</v>
      </c>
      <c r="F329" s="11" t="s">
        <v>75</v>
      </c>
      <c r="G329" s="12">
        <v>1</v>
      </c>
      <c r="H329" s="13">
        <v>11.76</v>
      </c>
      <c r="I329" s="13">
        <f t="shared" si="56"/>
        <v>14.17</v>
      </c>
      <c r="J329" s="13">
        <v>5.64</v>
      </c>
      <c r="K329" s="13">
        <f t="shared" si="57"/>
        <v>39.799999999999997</v>
      </c>
      <c r="L329" s="13">
        <f t="shared" si="58"/>
        <v>14.17</v>
      </c>
      <c r="M329" s="14">
        <f t="shared" si="59"/>
        <v>1.8976781681284361E-6</v>
      </c>
    </row>
    <row r="330" spans="1:13" ht="78" customHeight="1">
      <c r="A330" s="10" t="s">
        <v>1007</v>
      </c>
      <c r="B330" s="12" t="s">
        <v>1008</v>
      </c>
      <c r="C330" s="10" t="s">
        <v>72</v>
      </c>
      <c r="D330" s="10" t="s">
        <v>1009</v>
      </c>
      <c r="E330" s="10" t="s">
        <v>74</v>
      </c>
      <c r="F330" s="11" t="s">
        <v>75</v>
      </c>
      <c r="G330" s="12">
        <v>1</v>
      </c>
      <c r="H330" s="13">
        <v>13.6</v>
      </c>
      <c r="I330" s="13">
        <f t="shared" si="56"/>
        <v>16.38</v>
      </c>
      <c r="J330" s="13">
        <v>7.05</v>
      </c>
      <c r="K330" s="13">
        <f t="shared" si="57"/>
        <v>43.04</v>
      </c>
      <c r="L330" s="13">
        <f t="shared" si="58"/>
        <v>16.38</v>
      </c>
      <c r="M330" s="14">
        <f t="shared" si="59"/>
        <v>2.193646322790669E-6</v>
      </c>
    </row>
    <row r="331" spans="1:13" ht="52.05" customHeight="1">
      <c r="A331" s="10" t="s">
        <v>1010</v>
      </c>
      <c r="B331" s="12" t="s">
        <v>1011</v>
      </c>
      <c r="C331" s="10" t="s">
        <v>78</v>
      </c>
      <c r="D331" s="10" t="s">
        <v>1012</v>
      </c>
      <c r="E331" s="10" t="s">
        <v>1013</v>
      </c>
      <c r="F331" s="11" t="s">
        <v>114</v>
      </c>
      <c r="G331" s="12">
        <v>25</v>
      </c>
      <c r="H331" s="13">
        <v>55.12</v>
      </c>
      <c r="I331" s="13">
        <f t="shared" si="56"/>
        <v>66.41</v>
      </c>
      <c r="J331" s="13">
        <v>582</v>
      </c>
      <c r="K331" s="13">
        <f t="shared" si="57"/>
        <v>35.049999999999997</v>
      </c>
      <c r="L331" s="13">
        <f t="shared" si="58"/>
        <v>1660.25</v>
      </c>
      <c r="M331" s="14">
        <f t="shared" si="59"/>
        <v>2.2234440216197855E-4</v>
      </c>
    </row>
    <row r="332" spans="1:13" ht="39" customHeight="1">
      <c r="A332" s="10" t="s">
        <v>1014</v>
      </c>
      <c r="B332" s="12" t="s">
        <v>1015</v>
      </c>
      <c r="C332" s="10" t="s">
        <v>72</v>
      </c>
      <c r="D332" s="10" t="s">
        <v>1016</v>
      </c>
      <c r="E332" s="10" t="s">
        <v>74</v>
      </c>
      <c r="F332" s="11" t="s">
        <v>75</v>
      </c>
      <c r="G332" s="12">
        <v>38</v>
      </c>
      <c r="H332" s="13">
        <v>21.2</v>
      </c>
      <c r="I332" s="13">
        <f t="shared" si="56"/>
        <v>25.54</v>
      </c>
      <c r="J332" s="13">
        <v>536.17999999999995</v>
      </c>
      <c r="K332" s="13">
        <f t="shared" si="57"/>
        <v>55.25</v>
      </c>
      <c r="L332" s="13">
        <f t="shared" si="58"/>
        <v>970.52</v>
      </c>
      <c r="M332" s="14">
        <f t="shared" si="59"/>
        <v>1.2997421423655678E-4</v>
      </c>
    </row>
    <row r="333" spans="1:13" ht="39" customHeight="1">
      <c r="A333" s="10" t="s">
        <v>1017</v>
      </c>
      <c r="B333" s="12" t="s">
        <v>1018</v>
      </c>
      <c r="C333" s="10" t="s">
        <v>72</v>
      </c>
      <c r="D333" s="10" t="s">
        <v>1019</v>
      </c>
      <c r="E333" s="10" t="s">
        <v>74</v>
      </c>
      <c r="F333" s="11" t="s">
        <v>75</v>
      </c>
      <c r="G333" s="12">
        <v>40</v>
      </c>
      <c r="H333" s="13">
        <v>24.23</v>
      </c>
      <c r="I333" s="13">
        <f t="shared" si="56"/>
        <v>29.19</v>
      </c>
      <c r="J333" s="13">
        <v>620.79999999999995</v>
      </c>
      <c r="K333" s="13">
        <f t="shared" si="57"/>
        <v>53.17</v>
      </c>
      <c r="L333" s="13">
        <f t="shared" si="58"/>
        <v>1167.5999999999999</v>
      </c>
      <c r="M333" s="14">
        <f t="shared" si="59"/>
        <v>1.5636760967584768E-4</v>
      </c>
    </row>
    <row r="334" spans="1:13" ht="39" customHeight="1">
      <c r="A334" s="10" t="s">
        <v>1020</v>
      </c>
      <c r="B334" s="12" t="s">
        <v>1021</v>
      </c>
      <c r="C334" s="10" t="s">
        <v>72</v>
      </c>
      <c r="D334" s="10" t="s">
        <v>1022</v>
      </c>
      <c r="E334" s="10" t="s">
        <v>74</v>
      </c>
      <c r="F334" s="11" t="s">
        <v>75</v>
      </c>
      <c r="G334" s="12">
        <v>4</v>
      </c>
      <c r="H334" s="13">
        <v>66.66</v>
      </c>
      <c r="I334" s="13">
        <f t="shared" si="56"/>
        <v>80.319999999999993</v>
      </c>
      <c r="J334" s="13">
        <v>116.76</v>
      </c>
      <c r="K334" s="13">
        <f t="shared" si="57"/>
        <v>36.340000000000003</v>
      </c>
      <c r="L334" s="13">
        <f t="shared" si="58"/>
        <v>321.27999999999997</v>
      </c>
      <c r="M334" s="14">
        <f t="shared" si="59"/>
        <v>4.3026537886824549E-5</v>
      </c>
    </row>
    <row r="335" spans="1:13" ht="39" customHeight="1">
      <c r="A335" s="10" t="s">
        <v>1023</v>
      </c>
      <c r="B335" s="12" t="s">
        <v>1024</v>
      </c>
      <c r="C335" s="10" t="s">
        <v>72</v>
      </c>
      <c r="D335" s="10" t="s">
        <v>1025</v>
      </c>
      <c r="E335" s="10" t="s">
        <v>74</v>
      </c>
      <c r="F335" s="11" t="s">
        <v>75</v>
      </c>
      <c r="G335" s="12">
        <v>4</v>
      </c>
      <c r="H335" s="13">
        <v>132.91</v>
      </c>
      <c r="I335" s="13">
        <f t="shared" si="56"/>
        <v>160.15</v>
      </c>
      <c r="J335" s="13">
        <v>156.32</v>
      </c>
      <c r="K335" s="13">
        <f t="shared" si="57"/>
        <v>24.4</v>
      </c>
      <c r="L335" s="13">
        <f t="shared" si="58"/>
        <v>640.6</v>
      </c>
      <c r="M335" s="14">
        <f t="shared" si="59"/>
        <v>8.5790588179469028E-5</v>
      </c>
    </row>
    <row r="336" spans="1:13" ht="52.05" customHeight="1">
      <c r="A336" s="10" t="s">
        <v>1026</v>
      </c>
      <c r="B336" s="12" t="s">
        <v>1027</v>
      </c>
      <c r="C336" s="10" t="s">
        <v>72</v>
      </c>
      <c r="D336" s="10" t="s">
        <v>1028</v>
      </c>
      <c r="E336" s="10" t="s">
        <v>74</v>
      </c>
      <c r="F336" s="11" t="s">
        <v>75</v>
      </c>
      <c r="G336" s="12">
        <v>3</v>
      </c>
      <c r="H336" s="13">
        <v>51.65</v>
      </c>
      <c r="I336" s="13">
        <f t="shared" si="56"/>
        <v>62.23</v>
      </c>
      <c r="J336" s="13">
        <v>98.88</v>
      </c>
      <c r="K336" s="13">
        <f t="shared" si="57"/>
        <v>52.96</v>
      </c>
      <c r="L336" s="13">
        <f t="shared" si="58"/>
        <v>186.69</v>
      </c>
      <c r="M336" s="14">
        <f t="shared" si="59"/>
        <v>2.5001943345652627E-5</v>
      </c>
    </row>
    <row r="337" spans="1:13" ht="52.05" customHeight="1">
      <c r="A337" s="10" t="s">
        <v>1029</v>
      </c>
      <c r="B337" s="12" t="s">
        <v>1030</v>
      </c>
      <c r="C337" s="10" t="s">
        <v>72</v>
      </c>
      <c r="D337" s="10" t="s">
        <v>1031</v>
      </c>
      <c r="E337" s="10" t="s">
        <v>74</v>
      </c>
      <c r="F337" s="11" t="s">
        <v>75</v>
      </c>
      <c r="G337" s="12">
        <v>3</v>
      </c>
      <c r="H337" s="13">
        <v>42.89</v>
      </c>
      <c r="I337" s="13">
        <f t="shared" si="56"/>
        <v>51.68</v>
      </c>
      <c r="J337" s="13">
        <v>84.78</v>
      </c>
      <c r="K337" s="13">
        <f t="shared" si="57"/>
        <v>54.68</v>
      </c>
      <c r="L337" s="13">
        <f t="shared" si="58"/>
        <v>155.04</v>
      </c>
      <c r="M337" s="14">
        <f t="shared" si="59"/>
        <v>2.0763304388612048E-5</v>
      </c>
    </row>
    <row r="338" spans="1:13" ht="25.95" customHeight="1">
      <c r="A338" s="10" t="s">
        <v>1032</v>
      </c>
      <c r="B338" s="12" t="s">
        <v>1033</v>
      </c>
      <c r="C338" s="10" t="s">
        <v>72</v>
      </c>
      <c r="D338" s="10" t="s">
        <v>1034</v>
      </c>
      <c r="E338" s="10" t="s">
        <v>74</v>
      </c>
      <c r="F338" s="11" t="s">
        <v>75</v>
      </c>
      <c r="G338" s="12">
        <v>2</v>
      </c>
      <c r="H338" s="13">
        <v>38.58</v>
      </c>
      <c r="I338" s="13">
        <f t="shared" si="56"/>
        <v>46.48</v>
      </c>
      <c r="J338" s="13">
        <v>18.84</v>
      </c>
      <c r="K338" s="13">
        <f t="shared" si="57"/>
        <v>20.27</v>
      </c>
      <c r="L338" s="13">
        <f t="shared" si="58"/>
        <v>92.96</v>
      </c>
      <c r="M338" s="14">
        <f t="shared" si="59"/>
        <v>1.2449411609683797E-5</v>
      </c>
    </row>
    <row r="339" spans="1:13" ht="25.95" customHeight="1">
      <c r="A339" s="10" t="s">
        <v>1035</v>
      </c>
      <c r="B339" s="12" t="s">
        <v>1036</v>
      </c>
      <c r="C339" s="10" t="s">
        <v>72</v>
      </c>
      <c r="D339" s="10" t="s">
        <v>1037</v>
      </c>
      <c r="E339" s="10" t="s">
        <v>74</v>
      </c>
      <c r="F339" s="11" t="s">
        <v>75</v>
      </c>
      <c r="G339" s="12">
        <v>3</v>
      </c>
      <c r="H339" s="13">
        <v>54.41</v>
      </c>
      <c r="I339" s="13">
        <f t="shared" si="56"/>
        <v>65.56</v>
      </c>
      <c r="J339" s="13">
        <v>32.46</v>
      </c>
      <c r="K339" s="13">
        <f t="shared" si="57"/>
        <v>16.5</v>
      </c>
      <c r="L339" s="13">
        <f t="shared" si="58"/>
        <v>196.68</v>
      </c>
      <c r="M339" s="14">
        <f t="shared" si="59"/>
        <v>2.6339826542519466E-5</v>
      </c>
    </row>
    <row r="340" spans="1:13" ht="39" customHeight="1">
      <c r="A340" s="10" t="s">
        <v>1038</v>
      </c>
      <c r="B340" s="12" t="s">
        <v>1039</v>
      </c>
      <c r="C340" s="10" t="s">
        <v>72</v>
      </c>
      <c r="D340" s="10" t="s">
        <v>1040</v>
      </c>
      <c r="E340" s="10" t="s">
        <v>74</v>
      </c>
      <c r="F340" s="11" t="s">
        <v>75</v>
      </c>
      <c r="G340" s="12">
        <v>5</v>
      </c>
      <c r="H340" s="13">
        <v>104.5</v>
      </c>
      <c r="I340" s="13">
        <f t="shared" si="56"/>
        <v>125.92</v>
      </c>
      <c r="J340" s="13">
        <v>70.55</v>
      </c>
      <c r="K340" s="13">
        <f t="shared" si="57"/>
        <v>11.21</v>
      </c>
      <c r="L340" s="13">
        <f t="shared" si="58"/>
        <v>629.6</v>
      </c>
      <c r="M340" s="14">
        <f t="shared" si="59"/>
        <v>8.4317443518254294E-5</v>
      </c>
    </row>
    <row r="341" spans="1:13" ht="52.05" customHeight="1">
      <c r="A341" s="10" t="s">
        <v>1041</v>
      </c>
      <c r="B341" s="12" t="s">
        <v>1042</v>
      </c>
      <c r="C341" s="10" t="s">
        <v>78</v>
      </c>
      <c r="D341" s="10" t="s">
        <v>1043</v>
      </c>
      <c r="E341" s="10" t="s">
        <v>466</v>
      </c>
      <c r="F341" s="11" t="s">
        <v>268</v>
      </c>
      <c r="G341" s="12">
        <v>1</v>
      </c>
      <c r="H341" s="13">
        <v>262.63</v>
      </c>
      <c r="I341" s="13">
        <f t="shared" si="56"/>
        <v>316.45999999999998</v>
      </c>
      <c r="J341" s="13">
        <v>25.36</v>
      </c>
      <c r="K341" s="13">
        <f t="shared" si="57"/>
        <v>8.01</v>
      </c>
      <c r="L341" s="13">
        <f t="shared" si="58"/>
        <v>316.45999999999998</v>
      </c>
      <c r="M341" s="14">
        <f t="shared" si="59"/>
        <v>4.238103268072864E-5</v>
      </c>
    </row>
    <row r="342" spans="1:13" ht="25.95" customHeight="1">
      <c r="A342" s="10" t="s">
        <v>1044</v>
      </c>
      <c r="B342" s="12" t="s">
        <v>1045</v>
      </c>
      <c r="C342" s="10" t="s">
        <v>72</v>
      </c>
      <c r="D342" s="10" t="s">
        <v>1046</v>
      </c>
      <c r="E342" s="10" t="s">
        <v>74</v>
      </c>
      <c r="F342" s="11" t="s">
        <v>75</v>
      </c>
      <c r="G342" s="12">
        <v>9</v>
      </c>
      <c r="H342" s="13">
        <v>723.31</v>
      </c>
      <c r="I342" s="13">
        <f t="shared" si="56"/>
        <v>871.58</v>
      </c>
      <c r="J342" s="13">
        <v>199.08</v>
      </c>
      <c r="K342" s="13">
        <f t="shared" si="57"/>
        <v>2.54</v>
      </c>
      <c r="L342" s="13">
        <f t="shared" si="58"/>
        <v>7844.22</v>
      </c>
      <c r="M342" s="14">
        <f t="shared" si="59"/>
        <v>1.0505155285812592E-3</v>
      </c>
    </row>
    <row r="343" spans="1:13" ht="25.95" customHeight="1">
      <c r="A343" s="10" t="s">
        <v>1047</v>
      </c>
      <c r="B343" s="12" t="s">
        <v>1048</v>
      </c>
      <c r="C343" s="10" t="s">
        <v>72</v>
      </c>
      <c r="D343" s="10" t="s">
        <v>1049</v>
      </c>
      <c r="E343" s="10" t="s">
        <v>74</v>
      </c>
      <c r="F343" s="11" t="s">
        <v>75</v>
      </c>
      <c r="G343" s="12">
        <v>5</v>
      </c>
      <c r="H343" s="13">
        <v>14.4</v>
      </c>
      <c r="I343" s="13">
        <f t="shared" si="56"/>
        <v>17.350000000000001</v>
      </c>
      <c r="J343" s="13">
        <v>25.8</v>
      </c>
      <c r="K343" s="13">
        <f t="shared" si="57"/>
        <v>29.74</v>
      </c>
      <c r="L343" s="13">
        <f t="shared" si="58"/>
        <v>86.75</v>
      </c>
      <c r="M343" s="14">
        <f t="shared" si="59"/>
        <v>1.1617754487307116E-5</v>
      </c>
    </row>
    <row r="344" spans="1:13" ht="25.95" customHeight="1">
      <c r="A344" s="10" t="s">
        <v>1050</v>
      </c>
      <c r="B344" s="12" t="s">
        <v>1051</v>
      </c>
      <c r="C344" s="10" t="s">
        <v>72</v>
      </c>
      <c r="D344" s="10" t="s">
        <v>1052</v>
      </c>
      <c r="E344" s="10" t="s">
        <v>74</v>
      </c>
      <c r="F344" s="11" t="s">
        <v>75</v>
      </c>
      <c r="G344" s="12">
        <v>1</v>
      </c>
      <c r="H344" s="13">
        <v>35.159999999999997</v>
      </c>
      <c r="I344" s="13">
        <f t="shared" si="56"/>
        <v>42.36</v>
      </c>
      <c r="J344" s="13">
        <v>5.16</v>
      </c>
      <c r="K344" s="13">
        <f t="shared" si="57"/>
        <v>12.18</v>
      </c>
      <c r="L344" s="13">
        <f t="shared" si="58"/>
        <v>42.36</v>
      </c>
      <c r="M344" s="14">
        <f t="shared" si="59"/>
        <v>5.6729461680960164E-6</v>
      </c>
    </row>
    <row r="345" spans="1:13" ht="25.95" customHeight="1">
      <c r="A345" s="10" t="s">
        <v>1053</v>
      </c>
      <c r="B345" s="12" t="s">
        <v>1054</v>
      </c>
      <c r="C345" s="10" t="s">
        <v>72</v>
      </c>
      <c r="D345" s="10" t="s">
        <v>1055</v>
      </c>
      <c r="E345" s="10" t="s">
        <v>74</v>
      </c>
      <c r="F345" s="11" t="s">
        <v>75</v>
      </c>
      <c r="G345" s="12">
        <v>2</v>
      </c>
      <c r="H345" s="13">
        <v>54.96</v>
      </c>
      <c r="I345" s="13">
        <f t="shared" si="56"/>
        <v>66.22</v>
      </c>
      <c r="J345" s="13">
        <v>15.98</v>
      </c>
      <c r="K345" s="13">
        <f t="shared" si="57"/>
        <v>12.07</v>
      </c>
      <c r="L345" s="13">
        <f t="shared" si="58"/>
        <v>132.44</v>
      </c>
      <c r="M345" s="14">
        <f t="shared" si="59"/>
        <v>1.7736661721025411E-5</v>
      </c>
    </row>
    <row r="346" spans="1:13" ht="39" customHeight="1">
      <c r="A346" s="10" t="s">
        <v>1056</v>
      </c>
      <c r="B346" s="12" t="s">
        <v>1057</v>
      </c>
      <c r="C346" s="10" t="s">
        <v>78</v>
      </c>
      <c r="D346" s="10" t="s">
        <v>1058</v>
      </c>
      <c r="E346" s="10" t="s">
        <v>1059</v>
      </c>
      <c r="F346" s="11" t="s">
        <v>268</v>
      </c>
      <c r="G346" s="12">
        <v>4</v>
      </c>
      <c r="H346" s="13">
        <v>41.09</v>
      </c>
      <c r="I346" s="13">
        <f t="shared" si="56"/>
        <v>49.51</v>
      </c>
      <c r="J346" s="13">
        <v>75.44</v>
      </c>
      <c r="K346" s="13">
        <f t="shared" si="57"/>
        <v>38.090000000000003</v>
      </c>
      <c r="L346" s="13">
        <f t="shared" si="58"/>
        <v>198.04</v>
      </c>
      <c r="M346" s="14">
        <f t="shared" si="59"/>
        <v>2.6521960791542377E-5</v>
      </c>
    </row>
    <row r="347" spans="1:13" ht="52.05" customHeight="1">
      <c r="A347" s="10" t="s">
        <v>1060</v>
      </c>
      <c r="B347" s="12" t="s">
        <v>1061</v>
      </c>
      <c r="C347" s="10" t="s">
        <v>78</v>
      </c>
      <c r="D347" s="10" t="s">
        <v>1062</v>
      </c>
      <c r="E347" s="10" t="s">
        <v>1013</v>
      </c>
      <c r="F347" s="11" t="s">
        <v>114</v>
      </c>
      <c r="G347" s="12">
        <v>151</v>
      </c>
      <c r="H347" s="13">
        <v>13.81</v>
      </c>
      <c r="I347" s="13">
        <f t="shared" si="56"/>
        <v>16.64</v>
      </c>
      <c r="J347" s="13">
        <v>906</v>
      </c>
      <c r="K347" s="13">
        <f t="shared" si="57"/>
        <v>36.06</v>
      </c>
      <c r="L347" s="13">
        <f t="shared" si="58"/>
        <v>2512.64</v>
      </c>
      <c r="M347" s="14">
        <f t="shared" si="59"/>
        <v>3.3649838195950836E-4</v>
      </c>
    </row>
    <row r="348" spans="1:13" ht="39" customHeight="1">
      <c r="A348" s="10" t="s">
        <v>1063</v>
      </c>
      <c r="B348" s="12" t="s">
        <v>1064</v>
      </c>
      <c r="C348" s="10" t="s">
        <v>78</v>
      </c>
      <c r="D348" s="10" t="s">
        <v>1065</v>
      </c>
      <c r="E348" s="10" t="s">
        <v>625</v>
      </c>
      <c r="F348" s="11" t="s">
        <v>268</v>
      </c>
      <c r="G348" s="12">
        <v>2</v>
      </c>
      <c r="H348" s="13">
        <v>161.88</v>
      </c>
      <c r="I348" s="13">
        <f t="shared" si="56"/>
        <v>195.06</v>
      </c>
      <c r="J348" s="13">
        <v>183.32</v>
      </c>
      <c r="K348" s="13">
        <f t="shared" si="57"/>
        <v>46.99</v>
      </c>
      <c r="L348" s="13">
        <f t="shared" si="58"/>
        <v>390.12</v>
      </c>
      <c r="M348" s="14">
        <f t="shared" si="59"/>
        <v>5.2245745021190227E-5</v>
      </c>
    </row>
    <row r="349" spans="1:13" ht="39" customHeight="1">
      <c r="A349" s="10" t="s">
        <v>1066</v>
      </c>
      <c r="B349" s="12" t="s">
        <v>1067</v>
      </c>
      <c r="C349" s="10" t="s">
        <v>78</v>
      </c>
      <c r="D349" s="10" t="s">
        <v>1068</v>
      </c>
      <c r="E349" s="10" t="s">
        <v>625</v>
      </c>
      <c r="F349" s="11" t="s">
        <v>268</v>
      </c>
      <c r="G349" s="12">
        <v>2</v>
      </c>
      <c r="H349" s="13">
        <v>254.56</v>
      </c>
      <c r="I349" s="13">
        <f t="shared" si="56"/>
        <v>306.74</v>
      </c>
      <c r="J349" s="13">
        <v>287.92</v>
      </c>
      <c r="K349" s="13">
        <f t="shared" si="57"/>
        <v>46.93</v>
      </c>
      <c r="L349" s="13">
        <f t="shared" si="58"/>
        <v>613.48</v>
      </c>
      <c r="M349" s="14">
        <f t="shared" si="59"/>
        <v>8.2158616978365067E-5</v>
      </c>
    </row>
    <row r="350" spans="1:13" ht="52.05" customHeight="1">
      <c r="A350" s="10" t="s">
        <v>1069</v>
      </c>
      <c r="B350" s="12" t="s">
        <v>1070</v>
      </c>
      <c r="C350" s="10" t="s">
        <v>72</v>
      </c>
      <c r="D350" s="10" t="s">
        <v>1071</v>
      </c>
      <c r="E350" s="10" t="s">
        <v>74</v>
      </c>
      <c r="F350" s="11" t="s">
        <v>75</v>
      </c>
      <c r="G350" s="12">
        <v>2</v>
      </c>
      <c r="H350" s="13">
        <v>14.85</v>
      </c>
      <c r="I350" s="13">
        <f t="shared" si="56"/>
        <v>17.89</v>
      </c>
      <c r="J350" s="13">
        <v>21.54</v>
      </c>
      <c r="K350" s="13">
        <f t="shared" si="57"/>
        <v>60.2</v>
      </c>
      <c r="L350" s="13">
        <f t="shared" si="58"/>
        <v>35.78</v>
      </c>
      <c r="M350" s="14">
        <f t="shared" si="59"/>
        <v>4.7917378162057479E-6</v>
      </c>
    </row>
    <row r="351" spans="1:13" ht="39" customHeight="1">
      <c r="A351" s="10" t="s">
        <v>1072</v>
      </c>
      <c r="B351" s="12" t="s">
        <v>1073</v>
      </c>
      <c r="C351" s="10" t="s">
        <v>78</v>
      </c>
      <c r="D351" s="10" t="s">
        <v>1074</v>
      </c>
      <c r="E351" s="10" t="s">
        <v>1075</v>
      </c>
      <c r="F351" s="11" t="s">
        <v>114</v>
      </c>
      <c r="G351" s="12">
        <v>525</v>
      </c>
      <c r="H351" s="13">
        <v>5.04</v>
      </c>
      <c r="I351" s="13">
        <f t="shared" si="56"/>
        <v>6.07</v>
      </c>
      <c r="J351" s="13">
        <v>708.75</v>
      </c>
      <c r="K351" s="13">
        <f t="shared" si="57"/>
        <v>22.24</v>
      </c>
      <c r="L351" s="13">
        <f t="shared" si="58"/>
        <v>3186.75</v>
      </c>
      <c r="M351" s="14">
        <f t="shared" si="59"/>
        <v>4.2677670446600519E-4</v>
      </c>
    </row>
    <row r="352" spans="1:13" ht="39" customHeight="1">
      <c r="A352" s="10" t="s">
        <v>1076</v>
      </c>
      <c r="B352" s="12" t="s">
        <v>1077</v>
      </c>
      <c r="C352" s="10" t="s">
        <v>78</v>
      </c>
      <c r="D352" s="10" t="s">
        <v>1078</v>
      </c>
      <c r="E352" s="10" t="s">
        <v>1075</v>
      </c>
      <c r="F352" s="11" t="s">
        <v>114</v>
      </c>
      <c r="G352" s="12">
        <v>37</v>
      </c>
      <c r="H352" s="13">
        <v>10.46</v>
      </c>
      <c r="I352" s="13">
        <f t="shared" si="56"/>
        <v>12.6</v>
      </c>
      <c r="J352" s="13">
        <v>88.06</v>
      </c>
      <c r="K352" s="13">
        <f t="shared" si="57"/>
        <v>18.89</v>
      </c>
      <c r="L352" s="13">
        <f t="shared" si="58"/>
        <v>466.2</v>
      </c>
      <c r="M352" s="14">
        <f t="shared" si="59"/>
        <v>6.2434549187119045E-5</v>
      </c>
    </row>
    <row r="353" spans="1:13" ht="39" customHeight="1">
      <c r="A353" s="10" t="s">
        <v>1079</v>
      </c>
      <c r="B353" s="12" t="s">
        <v>1080</v>
      </c>
      <c r="C353" s="10" t="s">
        <v>78</v>
      </c>
      <c r="D353" s="10" t="s">
        <v>1081</v>
      </c>
      <c r="E353" s="10" t="s">
        <v>1075</v>
      </c>
      <c r="F353" s="11" t="s">
        <v>114</v>
      </c>
      <c r="G353" s="12">
        <v>57</v>
      </c>
      <c r="H353" s="13">
        <v>26.21</v>
      </c>
      <c r="I353" s="13">
        <f t="shared" si="56"/>
        <v>31.58</v>
      </c>
      <c r="J353" s="13">
        <v>304.38</v>
      </c>
      <c r="K353" s="13">
        <f t="shared" si="57"/>
        <v>16.91</v>
      </c>
      <c r="L353" s="13">
        <f t="shared" si="58"/>
        <v>1800.06</v>
      </c>
      <c r="M353" s="14">
        <f t="shared" si="59"/>
        <v>2.4106807080601783E-4</v>
      </c>
    </row>
    <row r="354" spans="1:13" ht="52.05" customHeight="1">
      <c r="A354" s="10" t="s">
        <v>1082</v>
      </c>
      <c r="B354" s="12" t="s">
        <v>1083</v>
      </c>
      <c r="C354" s="10" t="s">
        <v>78</v>
      </c>
      <c r="D354" s="10" t="s">
        <v>1084</v>
      </c>
      <c r="E354" s="10" t="s">
        <v>1085</v>
      </c>
      <c r="F354" s="11" t="s">
        <v>114</v>
      </c>
      <c r="G354" s="12">
        <v>13</v>
      </c>
      <c r="H354" s="13">
        <v>28.74</v>
      </c>
      <c r="I354" s="13">
        <f t="shared" si="56"/>
        <v>34.630000000000003</v>
      </c>
      <c r="J354" s="13">
        <v>37.049999999999997</v>
      </c>
      <c r="K354" s="13">
        <f t="shared" si="57"/>
        <v>8.23</v>
      </c>
      <c r="L354" s="13">
        <f t="shared" si="58"/>
        <v>450.19</v>
      </c>
      <c r="M354" s="14">
        <f t="shared" si="59"/>
        <v>6.0290454093841963E-5</v>
      </c>
    </row>
    <row r="355" spans="1:13" ht="52.05" customHeight="1">
      <c r="A355" s="10" t="s">
        <v>1086</v>
      </c>
      <c r="B355" s="12" t="s">
        <v>1087</v>
      </c>
      <c r="C355" s="10" t="s">
        <v>78</v>
      </c>
      <c r="D355" s="10" t="s">
        <v>1088</v>
      </c>
      <c r="E355" s="10" t="s">
        <v>1089</v>
      </c>
      <c r="F355" s="11" t="s">
        <v>114</v>
      </c>
      <c r="G355" s="12">
        <v>12</v>
      </c>
      <c r="H355" s="13">
        <v>76.38</v>
      </c>
      <c r="I355" s="13">
        <f t="shared" si="56"/>
        <v>92.03</v>
      </c>
      <c r="J355" s="13">
        <v>0.84</v>
      </c>
      <c r="K355" s="13">
        <f t="shared" si="57"/>
        <v>0.08</v>
      </c>
      <c r="L355" s="13">
        <f t="shared" si="58"/>
        <v>1104.3599999999999</v>
      </c>
      <c r="M355" s="14">
        <f t="shared" si="59"/>
        <v>1.4789836709628226E-4</v>
      </c>
    </row>
    <row r="356" spans="1:13" ht="52.05" customHeight="1">
      <c r="A356" s="10" t="s">
        <v>1090</v>
      </c>
      <c r="B356" s="12" t="s">
        <v>1091</v>
      </c>
      <c r="C356" s="10" t="s">
        <v>78</v>
      </c>
      <c r="D356" s="10" t="s">
        <v>1092</v>
      </c>
      <c r="E356" s="10" t="s">
        <v>1089</v>
      </c>
      <c r="F356" s="11" t="s">
        <v>114</v>
      </c>
      <c r="G356" s="12">
        <v>51</v>
      </c>
      <c r="H356" s="13">
        <v>54.62</v>
      </c>
      <c r="I356" s="13">
        <f t="shared" si="56"/>
        <v>65.81</v>
      </c>
      <c r="J356" s="13">
        <v>3.57</v>
      </c>
      <c r="K356" s="13">
        <f t="shared" si="57"/>
        <v>0.11</v>
      </c>
      <c r="L356" s="13">
        <f t="shared" si="58"/>
        <v>3356.31</v>
      </c>
      <c r="M356" s="14">
        <f t="shared" si="59"/>
        <v>4.4948455980742068E-4</v>
      </c>
    </row>
    <row r="357" spans="1:13" ht="52.05" customHeight="1">
      <c r="A357" s="10" t="s">
        <v>1093</v>
      </c>
      <c r="B357" s="12" t="s">
        <v>1094</v>
      </c>
      <c r="C357" s="10" t="s">
        <v>78</v>
      </c>
      <c r="D357" s="10" t="s">
        <v>1095</v>
      </c>
      <c r="E357" s="10" t="s">
        <v>1089</v>
      </c>
      <c r="F357" s="11" t="s">
        <v>114</v>
      </c>
      <c r="G357" s="12">
        <v>94</v>
      </c>
      <c r="H357" s="13">
        <v>99.15</v>
      </c>
      <c r="I357" s="13">
        <f t="shared" ref="I357:I380" si="60">TRUNC(H357 * (1 + 20.5 / 100), 2)</f>
        <v>119.47</v>
      </c>
      <c r="J357" s="13">
        <v>6.58</v>
      </c>
      <c r="K357" s="13">
        <f t="shared" ref="K357:K380" si="61">ROUND((J357 * 100 / TRUNC(G357 * I357, 2)), 2)</f>
        <v>0.06</v>
      </c>
      <c r="L357" s="13">
        <f t="shared" ref="L357:L380" si="62">TRUNC(G357 * I357, 2)</f>
        <v>11230.18</v>
      </c>
      <c r="M357" s="14">
        <f t="shared" si="59"/>
        <v>1.5039708828618631E-3</v>
      </c>
    </row>
    <row r="358" spans="1:13" ht="52.05" customHeight="1">
      <c r="A358" s="10" t="s">
        <v>1096</v>
      </c>
      <c r="B358" s="12" t="s">
        <v>1097</v>
      </c>
      <c r="C358" s="10" t="s">
        <v>78</v>
      </c>
      <c r="D358" s="10" t="s">
        <v>1098</v>
      </c>
      <c r="E358" s="10" t="s">
        <v>1089</v>
      </c>
      <c r="F358" s="11" t="s">
        <v>114</v>
      </c>
      <c r="G358" s="12">
        <v>47</v>
      </c>
      <c r="H358" s="13">
        <v>129.63999999999999</v>
      </c>
      <c r="I358" s="13">
        <f t="shared" si="60"/>
        <v>156.21</v>
      </c>
      <c r="J358" s="13">
        <v>3.76</v>
      </c>
      <c r="K358" s="13">
        <f t="shared" si="61"/>
        <v>0.05</v>
      </c>
      <c r="L358" s="13">
        <f t="shared" si="62"/>
        <v>7341.87</v>
      </c>
      <c r="M358" s="14">
        <f t="shared" si="59"/>
        <v>9.8323969034842069E-4</v>
      </c>
    </row>
    <row r="359" spans="1:13" ht="52.05" customHeight="1">
      <c r="A359" s="10" t="s">
        <v>1099</v>
      </c>
      <c r="B359" s="12" t="s">
        <v>1100</v>
      </c>
      <c r="C359" s="10" t="s">
        <v>78</v>
      </c>
      <c r="D359" s="10" t="s">
        <v>1101</v>
      </c>
      <c r="E359" s="10" t="s">
        <v>1085</v>
      </c>
      <c r="F359" s="11" t="s">
        <v>114</v>
      </c>
      <c r="G359" s="12">
        <v>376</v>
      </c>
      <c r="H359" s="13">
        <v>162.32</v>
      </c>
      <c r="I359" s="13">
        <f t="shared" si="60"/>
        <v>195.59</v>
      </c>
      <c r="J359" s="13">
        <v>3030.56</v>
      </c>
      <c r="K359" s="13">
        <f t="shared" si="61"/>
        <v>4.12</v>
      </c>
      <c r="L359" s="13">
        <f t="shared" si="62"/>
        <v>73541.84</v>
      </c>
      <c r="M359" s="14">
        <f t="shared" si="59"/>
        <v>9.8488880883552954E-3</v>
      </c>
    </row>
    <row r="360" spans="1:13" ht="91.05" customHeight="1">
      <c r="A360" s="10" t="s">
        <v>1102</v>
      </c>
      <c r="B360" s="12" t="s">
        <v>1103</v>
      </c>
      <c r="C360" s="10" t="s">
        <v>72</v>
      </c>
      <c r="D360" s="10" t="s">
        <v>1104</v>
      </c>
      <c r="E360" s="10" t="s">
        <v>74</v>
      </c>
      <c r="F360" s="11" t="s">
        <v>75</v>
      </c>
      <c r="G360" s="12">
        <v>1</v>
      </c>
      <c r="H360" s="13">
        <v>1482.24</v>
      </c>
      <c r="I360" s="13">
        <f t="shared" si="60"/>
        <v>1786.09</v>
      </c>
      <c r="J360" s="13">
        <v>141.91</v>
      </c>
      <c r="K360" s="13">
        <f t="shared" si="61"/>
        <v>7.95</v>
      </c>
      <c r="L360" s="13">
        <f t="shared" si="62"/>
        <v>1786.09</v>
      </c>
      <c r="M360" s="14">
        <f t="shared" si="59"/>
        <v>2.3919717708627511E-4</v>
      </c>
    </row>
    <row r="361" spans="1:13" ht="78" customHeight="1">
      <c r="A361" s="10" t="s">
        <v>1105</v>
      </c>
      <c r="B361" s="12" t="s">
        <v>1106</v>
      </c>
      <c r="C361" s="10" t="s">
        <v>72</v>
      </c>
      <c r="D361" s="10" t="s">
        <v>1107</v>
      </c>
      <c r="E361" s="10" t="s">
        <v>74</v>
      </c>
      <c r="F361" s="11" t="s">
        <v>75</v>
      </c>
      <c r="G361" s="12">
        <v>1</v>
      </c>
      <c r="H361" s="13">
        <v>1594.15</v>
      </c>
      <c r="I361" s="13">
        <f t="shared" si="60"/>
        <v>1920.95</v>
      </c>
      <c r="J361" s="13">
        <v>182.95</v>
      </c>
      <c r="K361" s="13">
        <f t="shared" si="61"/>
        <v>9.52</v>
      </c>
      <c r="L361" s="13">
        <f t="shared" si="62"/>
        <v>1920.95</v>
      </c>
      <c r="M361" s="14">
        <f t="shared" si="59"/>
        <v>2.5725793063276778E-4</v>
      </c>
    </row>
    <row r="362" spans="1:13" ht="25.95" customHeight="1">
      <c r="A362" s="10" t="s">
        <v>1108</v>
      </c>
      <c r="B362" s="12" t="s">
        <v>1109</v>
      </c>
      <c r="C362" s="10" t="s">
        <v>72</v>
      </c>
      <c r="D362" s="10" t="s">
        <v>1110</v>
      </c>
      <c r="E362" s="10" t="s">
        <v>74</v>
      </c>
      <c r="F362" s="11" t="s">
        <v>75</v>
      </c>
      <c r="G362" s="12">
        <v>3</v>
      </c>
      <c r="H362" s="13">
        <v>14.58</v>
      </c>
      <c r="I362" s="13">
        <f t="shared" si="60"/>
        <v>17.559999999999999</v>
      </c>
      <c r="J362" s="13">
        <v>4.92</v>
      </c>
      <c r="K362" s="13">
        <f t="shared" si="61"/>
        <v>9.34</v>
      </c>
      <c r="L362" s="13">
        <f t="shared" si="62"/>
        <v>52.68</v>
      </c>
      <c r="M362" s="14">
        <f t="shared" si="59"/>
        <v>7.0550237047992948E-6</v>
      </c>
    </row>
    <row r="363" spans="1:13" ht="25.95" customHeight="1">
      <c r="A363" s="10" t="s">
        <v>1111</v>
      </c>
      <c r="B363" s="12" t="s">
        <v>1112</v>
      </c>
      <c r="C363" s="10" t="s">
        <v>78</v>
      </c>
      <c r="D363" s="10" t="s">
        <v>1113</v>
      </c>
      <c r="E363" s="10" t="s">
        <v>1114</v>
      </c>
      <c r="F363" s="11" t="s">
        <v>268</v>
      </c>
      <c r="G363" s="12">
        <v>3</v>
      </c>
      <c r="H363" s="13">
        <v>29.47</v>
      </c>
      <c r="I363" s="13">
        <f t="shared" si="60"/>
        <v>35.51</v>
      </c>
      <c r="J363" s="13">
        <v>26.7</v>
      </c>
      <c r="K363" s="13">
        <f t="shared" si="61"/>
        <v>25.06</v>
      </c>
      <c r="L363" s="13">
        <f t="shared" si="62"/>
        <v>106.53</v>
      </c>
      <c r="M363" s="14">
        <f t="shared" si="59"/>
        <v>1.4266736432655067E-5</v>
      </c>
    </row>
    <row r="364" spans="1:13" ht="25.95" customHeight="1">
      <c r="A364" s="10" t="s">
        <v>1115</v>
      </c>
      <c r="B364" s="12" t="s">
        <v>1116</v>
      </c>
      <c r="C364" s="10" t="s">
        <v>78</v>
      </c>
      <c r="D364" s="10" t="s">
        <v>1117</v>
      </c>
      <c r="E364" s="10" t="s">
        <v>1114</v>
      </c>
      <c r="F364" s="11" t="s">
        <v>268</v>
      </c>
      <c r="G364" s="12">
        <v>3</v>
      </c>
      <c r="H364" s="13">
        <v>15.23</v>
      </c>
      <c r="I364" s="13">
        <f t="shared" si="60"/>
        <v>18.350000000000001</v>
      </c>
      <c r="J364" s="13">
        <v>6.66</v>
      </c>
      <c r="K364" s="13">
        <f t="shared" si="61"/>
        <v>12.1</v>
      </c>
      <c r="L364" s="13">
        <f t="shared" si="62"/>
        <v>55.05</v>
      </c>
      <c r="M364" s="14">
        <f t="shared" si="59"/>
        <v>7.3724194181701061E-6</v>
      </c>
    </row>
    <row r="365" spans="1:13" ht="25.95" customHeight="1">
      <c r="A365" s="10" t="s">
        <v>1118</v>
      </c>
      <c r="B365" s="12" t="s">
        <v>1119</v>
      </c>
      <c r="C365" s="10" t="s">
        <v>78</v>
      </c>
      <c r="D365" s="10" t="s">
        <v>1120</v>
      </c>
      <c r="E365" s="10" t="s">
        <v>1114</v>
      </c>
      <c r="F365" s="11" t="s">
        <v>268</v>
      </c>
      <c r="G365" s="12">
        <v>1</v>
      </c>
      <c r="H365" s="13">
        <v>18.170000000000002</v>
      </c>
      <c r="I365" s="13">
        <f t="shared" si="60"/>
        <v>21.89</v>
      </c>
      <c r="J365" s="13">
        <v>4.28</v>
      </c>
      <c r="K365" s="13">
        <f t="shared" si="61"/>
        <v>19.55</v>
      </c>
      <c r="L365" s="13">
        <f t="shared" si="62"/>
        <v>21.89</v>
      </c>
      <c r="M365" s="14">
        <f t="shared" si="59"/>
        <v>2.931557875817323E-6</v>
      </c>
    </row>
    <row r="366" spans="1:13" ht="25.95" customHeight="1">
      <c r="A366" s="10" t="s">
        <v>1121</v>
      </c>
      <c r="B366" s="12" t="s">
        <v>1122</v>
      </c>
      <c r="C366" s="10" t="s">
        <v>78</v>
      </c>
      <c r="D366" s="10" t="s">
        <v>1123</v>
      </c>
      <c r="E366" s="10" t="s">
        <v>1114</v>
      </c>
      <c r="F366" s="11" t="s">
        <v>268</v>
      </c>
      <c r="G366" s="12">
        <v>1</v>
      </c>
      <c r="H366" s="13">
        <v>132.04</v>
      </c>
      <c r="I366" s="13">
        <f t="shared" si="60"/>
        <v>159.1</v>
      </c>
      <c r="J366" s="13">
        <v>24.94</v>
      </c>
      <c r="K366" s="13">
        <f t="shared" si="61"/>
        <v>15.68</v>
      </c>
      <c r="L366" s="13">
        <f t="shared" si="62"/>
        <v>159.1</v>
      </c>
      <c r="M366" s="14">
        <f t="shared" si="59"/>
        <v>2.1307028690842214E-5</v>
      </c>
    </row>
    <row r="367" spans="1:13" ht="25.95" customHeight="1">
      <c r="A367" s="10" t="s">
        <v>1124</v>
      </c>
      <c r="B367" s="12" t="s">
        <v>1125</v>
      </c>
      <c r="C367" s="10" t="s">
        <v>78</v>
      </c>
      <c r="D367" s="10" t="s">
        <v>1126</v>
      </c>
      <c r="E367" s="10" t="s">
        <v>1114</v>
      </c>
      <c r="F367" s="11" t="s">
        <v>268</v>
      </c>
      <c r="G367" s="12">
        <v>1</v>
      </c>
      <c r="H367" s="13">
        <v>532.27</v>
      </c>
      <c r="I367" s="13">
        <f t="shared" si="60"/>
        <v>641.38</v>
      </c>
      <c r="J367" s="13">
        <v>62.31</v>
      </c>
      <c r="K367" s="13">
        <f t="shared" si="61"/>
        <v>9.7100000000000009</v>
      </c>
      <c r="L367" s="13">
        <f t="shared" si="62"/>
        <v>641.38</v>
      </c>
      <c r="M367" s="14">
        <f t="shared" si="59"/>
        <v>8.5895047528173349E-5</v>
      </c>
    </row>
    <row r="368" spans="1:13" ht="25.95" customHeight="1">
      <c r="A368" s="10" t="s">
        <v>1127</v>
      </c>
      <c r="B368" s="12" t="s">
        <v>1128</v>
      </c>
      <c r="C368" s="10" t="s">
        <v>78</v>
      </c>
      <c r="D368" s="10" t="s">
        <v>1129</v>
      </c>
      <c r="E368" s="10" t="s">
        <v>1114</v>
      </c>
      <c r="F368" s="11" t="s">
        <v>268</v>
      </c>
      <c r="G368" s="12">
        <v>1</v>
      </c>
      <c r="H368" s="13">
        <v>1292.9000000000001</v>
      </c>
      <c r="I368" s="13">
        <f t="shared" si="60"/>
        <v>1557.94</v>
      </c>
      <c r="J368" s="13">
        <v>62.31</v>
      </c>
      <c r="K368" s="13">
        <f t="shared" si="61"/>
        <v>4</v>
      </c>
      <c r="L368" s="13">
        <f t="shared" si="62"/>
        <v>1557.94</v>
      </c>
      <c r="M368" s="14">
        <f t="shared" si="59"/>
        <v>2.0864281759026224E-4</v>
      </c>
    </row>
    <row r="369" spans="1:13" ht="91.05" customHeight="1">
      <c r="A369" s="10" t="s">
        <v>1130</v>
      </c>
      <c r="B369" s="12" t="s">
        <v>1131</v>
      </c>
      <c r="C369" s="10" t="s">
        <v>72</v>
      </c>
      <c r="D369" s="10" t="s">
        <v>1132</v>
      </c>
      <c r="E369" s="10" t="s">
        <v>74</v>
      </c>
      <c r="F369" s="11" t="s">
        <v>75</v>
      </c>
      <c r="G369" s="12">
        <v>4</v>
      </c>
      <c r="H369" s="13">
        <v>47.15</v>
      </c>
      <c r="I369" s="13">
        <f t="shared" si="60"/>
        <v>56.81</v>
      </c>
      <c r="J369" s="13">
        <v>62.88</v>
      </c>
      <c r="K369" s="13">
        <f t="shared" si="61"/>
        <v>27.67</v>
      </c>
      <c r="L369" s="13">
        <f t="shared" si="62"/>
        <v>227.24</v>
      </c>
      <c r="M369" s="14">
        <f t="shared" si="59"/>
        <v>3.0432490255857858E-5</v>
      </c>
    </row>
    <row r="370" spans="1:13" ht="25.95" customHeight="1">
      <c r="A370" s="10" t="s">
        <v>1133</v>
      </c>
      <c r="B370" s="12" t="s">
        <v>49</v>
      </c>
      <c r="C370" s="10" t="s">
        <v>72</v>
      </c>
      <c r="D370" s="10" t="s">
        <v>1134</v>
      </c>
      <c r="E370" s="10" t="s">
        <v>74</v>
      </c>
      <c r="F370" s="11" t="s">
        <v>75</v>
      </c>
      <c r="G370" s="12">
        <v>3</v>
      </c>
      <c r="H370" s="13">
        <v>182.47</v>
      </c>
      <c r="I370" s="13">
        <f t="shared" si="60"/>
        <v>219.87</v>
      </c>
      <c r="J370" s="13">
        <v>4.92</v>
      </c>
      <c r="K370" s="13">
        <f t="shared" si="61"/>
        <v>0.75</v>
      </c>
      <c r="L370" s="13">
        <f t="shared" si="62"/>
        <v>659.61</v>
      </c>
      <c r="M370" s="14">
        <f t="shared" si="59"/>
        <v>8.8336449998531957E-5</v>
      </c>
    </row>
    <row r="371" spans="1:13" ht="39" customHeight="1">
      <c r="A371" s="10" t="s">
        <v>1135</v>
      </c>
      <c r="B371" s="12" t="s">
        <v>1136</v>
      </c>
      <c r="C371" s="10" t="s">
        <v>78</v>
      </c>
      <c r="D371" s="10" t="s">
        <v>1137</v>
      </c>
      <c r="E371" s="10" t="s">
        <v>1075</v>
      </c>
      <c r="F371" s="11" t="s">
        <v>114</v>
      </c>
      <c r="G371" s="12">
        <v>15</v>
      </c>
      <c r="H371" s="13">
        <v>19.48</v>
      </c>
      <c r="I371" s="13">
        <f t="shared" si="60"/>
        <v>23.47</v>
      </c>
      <c r="J371" s="13">
        <v>169.95</v>
      </c>
      <c r="K371" s="13">
        <f t="shared" si="61"/>
        <v>48.27</v>
      </c>
      <c r="L371" s="13">
        <f t="shared" si="62"/>
        <v>352.05</v>
      </c>
      <c r="M371" s="14">
        <f t="shared" si="59"/>
        <v>4.7147325270967958E-5</v>
      </c>
    </row>
    <row r="372" spans="1:13" ht="52.05" customHeight="1">
      <c r="A372" s="10" t="s">
        <v>1138</v>
      </c>
      <c r="B372" s="12" t="s">
        <v>1139</v>
      </c>
      <c r="C372" s="10" t="s">
        <v>78</v>
      </c>
      <c r="D372" s="10" t="s">
        <v>1140</v>
      </c>
      <c r="E372" s="10" t="s">
        <v>1085</v>
      </c>
      <c r="F372" s="11" t="s">
        <v>114</v>
      </c>
      <c r="G372" s="12">
        <v>16</v>
      </c>
      <c r="H372" s="13">
        <v>22.02</v>
      </c>
      <c r="I372" s="13">
        <f t="shared" si="60"/>
        <v>26.53</v>
      </c>
      <c r="J372" s="13">
        <v>129.44</v>
      </c>
      <c r="K372" s="13">
        <f t="shared" si="61"/>
        <v>30.49</v>
      </c>
      <c r="L372" s="13">
        <f t="shared" si="62"/>
        <v>424.48</v>
      </c>
      <c r="M372" s="14">
        <f t="shared" si="59"/>
        <v>5.6847313253857342E-5</v>
      </c>
    </row>
    <row r="373" spans="1:13" ht="39" customHeight="1">
      <c r="A373" s="10" t="s">
        <v>1141</v>
      </c>
      <c r="B373" s="12" t="s">
        <v>1142</v>
      </c>
      <c r="C373" s="10" t="s">
        <v>78</v>
      </c>
      <c r="D373" s="10" t="s">
        <v>1143</v>
      </c>
      <c r="E373" s="10" t="s">
        <v>625</v>
      </c>
      <c r="F373" s="11" t="s">
        <v>268</v>
      </c>
      <c r="G373" s="12">
        <v>1</v>
      </c>
      <c r="H373" s="13">
        <v>591.67999999999995</v>
      </c>
      <c r="I373" s="13">
        <f t="shared" si="60"/>
        <v>712.97</v>
      </c>
      <c r="J373" s="13">
        <v>267.64999999999998</v>
      </c>
      <c r="K373" s="13">
        <f t="shared" si="61"/>
        <v>37.54</v>
      </c>
      <c r="L373" s="13">
        <f t="shared" si="62"/>
        <v>712.97</v>
      </c>
      <c r="M373" s="14">
        <f t="shared" si="59"/>
        <v>9.5482540827842706E-5</v>
      </c>
    </row>
    <row r="374" spans="1:13" ht="39" customHeight="1">
      <c r="A374" s="10" t="s">
        <v>1144</v>
      </c>
      <c r="B374" s="12" t="s">
        <v>1145</v>
      </c>
      <c r="C374" s="10" t="s">
        <v>78</v>
      </c>
      <c r="D374" s="10" t="s">
        <v>1146</v>
      </c>
      <c r="E374" s="10" t="s">
        <v>625</v>
      </c>
      <c r="F374" s="11" t="s">
        <v>268</v>
      </c>
      <c r="G374" s="12">
        <v>3</v>
      </c>
      <c r="H374" s="13">
        <v>489.02</v>
      </c>
      <c r="I374" s="13">
        <f t="shared" si="60"/>
        <v>589.26</v>
      </c>
      <c r="J374" s="13">
        <v>804.9</v>
      </c>
      <c r="K374" s="13">
        <f t="shared" si="61"/>
        <v>45.53</v>
      </c>
      <c r="L374" s="13">
        <f t="shared" si="62"/>
        <v>1767.78</v>
      </c>
      <c r="M374" s="14">
        <f t="shared" si="59"/>
        <v>2.3674506083656223E-4</v>
      </c>
    </row>
    <row r="375" spans="1:13" ht="25.95" customHeight="1">
      <c r="A375" s="10" t="s">
        <v>1147</v>
      </c>
      <c r="B375" s="12" t="s">
        <v>1148</v>
      </c>
      <c r="C375" s="10" t="s">
        <v>72</v>
      </c>
      <c r="D375" s="10" t="s">
        <v>1149</v>
      </c>
      <c r="E375" s="10" t="s">
        <v>204</v>
      </c>
      <c r="F375" s="11" t="s">
        <v>1150</v>
      </c>
      <c r="G375" s="12">
        <v>25</v>
      </c>
      <c r="H375" s="13">
        <v>104.25</v>
      </c>
      <c r="I375" s="13">
        <f t="shared" si="60"/>
        <v>125.62</v>
      </c>
      <c r="J375" s="13">
        <v>778.25</v>
      </c>
      <c r="K375" s="13">
        <f t="shared" si="61"/>
        <v>24.78</v>
      </c>
      <c r="L375" s="13">
        <f t="shared" si="62"/>
        <v>3140.5</v>
      </c>
      <c r="M375" s="14">
        <f t="shared" si="59"/>
        <v>4.2058280077680686E-4</v>
      </c>
    </row>
    <row r="376" spans="1:13" ht="78" customHeight="1">
      <c r="A376" s="10" t="s">
        <v>1151</v>
      </c>
      <c r="B376" s="12" t="s">
        <v>1152</v>
      </c>
      <c r="C376" s="10" t="s">
        <v>72</v>
      </c>
      <c r="D376" s="10" t="s">
        <v>1153</v>
      </c>
      <c r="E376" s="10" t="s">
        <v>74</v>
      </c>
      <c r="F376" s="11" t="s">
        <v>75</v>
      </c>
      <c r="G376" s="12">
        <v>1</v>
      </c>
      <c r="H376" s="13">
        <v>114.05</v>
      </c>
      <c r="I376" s="13">
        <f t="shared" si="60"/>
        <v>137.43</v>
      </c>
      <c r="J376" s="13">
        <v>4.18</v>
      </c>
      <c r="K376" s="13">
        <f t="shared" si="61"/>
        <v>3.04</v>
      </c>
      <c r="L376" s="13">
        <f t="shared" si="62"/>
        <v>137.43</v>
      </c>
      <c r="M376" s="14">
        <f t="shared" si="59"/>
        <v>1.8404933708249188E-5</v>
      </c>
    </row>
    <row r="377" spans="1:13" ht="39" customHeight="1">
      <c r="A377" s="10" t="s">
        <v>1154</v>
      </c>
      <c r="B377" s="12" t="s">
        <v>1155</v>
      </c>
      <c r="C377" s="10" t="s">
        <v>72</v>
      </c>
      <c r="D377" s="10" t="s">
        <v>1156</v>
      </c>
      <c r="E377" s="10" t="s">
        <v>74</v>
      </c>
      <c r="F377" s="11" t="s">
        <v>75</v>
      </c>
      <c r="G377" s="12">
        <v>28</v>
      </c>
      <c r="H377" s="13">
        <v>153.44</v>
      </c>
      <c r="I377" s="13">
        <f t="shared" si="60"/>
        <v>184.89</v>
      </c>
      <c r="J377" s="13">
        <v>1463.56</v>
      </c>
      <c r="K377" s="13">
        <f t="shared" si="61"/>
        <v>28.27</v>
      </c>
      <c r="L377" s="13">
        <f t="shared" si="62"/>
        <v>5176.92</v>
      </c>
      <c r="M377" s="14">
        <f t="shared" si="59"/>
        <v>6.9330473268507152E-4</v>
      </c>
    </row>
    <row r="378" spans="1:13" ht="64.95" customHeight="1">
      <c r="A378" s="10" t="s">
        <v>1157</v>
      </c>
      <c r="B378" s="12" t="s">
        <v>1158</v>
      </c>
      <c r="C378" s="10" t="s">
        <v>72</v>
      </c>
      <c r="D378" s="10" t="s">
        <v>1159</v>
      </c>
      <c r="E378" s="10" t="s">
        <v>74</v>
      </c>
      <c r="F378" s="11" t="s">
        <v>75</v>
      </c>
      <c r="G378" s="12">
        <v>3</v>
      </c>
      <c r="H378" s="13">
        <v>40.32</v>
      </c>
      <c r="I378" s="13">
        <f t="shared" si="60"/>
        <v>48.58</v>
      </c>
      <c r="J378" s="13">
        <v>21.15</v>
      </c>
      <c r="K378" s="13">
        <f t="shared" si="61"/>
        <v>14.51</v>
      </c>
      <c r="L378" s="13">
        <f t="shared" si="62"/>
        <v>145.74</v>
      </c>
      <c r="M378" s="14">
        <f t="shared" si="59"/>
        <v>1.9517827538675955E-5</v>
      </c>
    </row>
    <row r="379" spans="1:13" ht="25.95" customHeight="1">
      <c r="A379" s="10" t="s">
        <v>1160</v>
      </c>
      <c r="B379" s="12" t="s">
        <v>1161</v>
      </c>
      <c r="C379" s="10" t="s">
        <v>72</v>
      </c>
      <c r="D379" s="10" t="s">
        <v>1162</v>
      </c>
      <c r="E379" s="10" t="s">
        <v>74</v>
      </c>
      <c r="F379" s="11" t="s">
        <v>75</v>
      </c>
      <c r="G379" s="12">
        <v>5</v>
      </c>
      <c r="H379" s="13">
        <v>107.09</v>
      </c>
      <c r="I379" s="13">
        <f t="shared" si="60"/>
        <v>129.04</v>
      </c>
      <c r="J379" s="13">
        <v>38.6</v>
      </c>
      <c r="K379" s="13">
        <f t="shared" si="61"/>
        <v>5.98</v>
      </c>
      <c r="L379" s="13">
        <f t="shared" si="62"/>
        <v>645.20000000000005</v>
      </c>
      <c r="M379" s="14">
        <f t="shared" si="59"/>
        <v>8.6406630492340654E-5</v>
      </c>
    </row>
    <row r="380" spans="1:13" ht="64.95" customHeight="1">
      <c r="A380" s="10" t="s">
        <v>1163</v>
      </c>
      <c r="B380" s="12" t="s">
        <v>1164</v>
      </c>
      <c r="C380" s="10" t="s">
        <v>72</v>
      </c>
      <c r="D380" s="10" t="s">
        <v>1165</v>
      </c>
      <c r="E380" s="10" t="s">
        <v>74</v>
      </c>
      <c r="F380" s="11" t="s">
        <v>75</v>
      </c>
      <c r="G380" s="12">
        <v>1</v>
      </c>
      <c r="H380" s="13">
        <v>2903.2</v>
      </c>
      <c r="I380" s="13">
        <f t="shared" si="60"/>
        <v>3498.35</v>
      </c>
      <c r="J380" s="13">
        <v>6.82</v>
      </c>
      <c r="K380" s="13">
        <f t="shared" si="61"/>
        <v>0.19</v>
      </c>
      <c r="L380" s="13">
        <f t="shared" si="62"/>
        <v>3498.35</v>
      </c>
      <c r="M380" s="14">
        <f t="shared" si="59"/>
        <v>4.6850687505096077E-4</v>
      </c>
    </row>
    <row r="381" spans="1:13" ht="24" customHeight="1">
      <c r="A381" s="5" t="s">
        <v>1166</v>
      </c>
      <c r="B381" s="5"/>
      <c r="C381" s="5"/>
      <c r="D381" s="5" t="s">
        <v>1167</v>
      </c>
      <c r="E381" s="5"/>
      <c r="F381" s="5"/>
      <c r="G381" s="7"/>
      <c r="H381" s="5"/>
      <c r="I381" s="5"/>
      <c r="J381" s="5"/>
      <c r="K381" s="5"/>
      <c r="L381" s="8">
        <v>54346.76</v>
      </c>
      <c r="M381" s="9">
        <f t="shared" si="59"/>
        <v>7.2782399407562296E-3</v>
      </c>
    </row>
    <row r="382" spans="1:13" ht="25.95" customHeight="1">
      <c r="A382" s="10" t="s">
        <v>1168</v>
      </c>
      <c r="B382" s="12" t="s">
        <v>1169</v>
      </c>
      <c r="C382" s="10" t="s">
        <v>72</v>
      </c>
      <c r="D382" s="10" t="s">
        <v>1170</v>
      </c>
      <c r="E382" s="10" t="s">
        <v>204</v>
      </c>
      <c r="F382" s="11" t="s">
        <v>114</v>
      </c>
      <c r="G382" s="12">
        <v>52</v>
      </c>
      <c r="H382" s="13">
        <v>82.86</v>
      </c>
      <c r="I382" s="13">
        <f t="shared" ref="I382:I419" si="63">TRUNC(H382 * (1 + 20.5 / 100), 2)</f>
        <v>99.84</v>
      </c>
      <c r="J382" s="13">
        <v>1684.8</v>
      </c>
      <c r="K382" s="13">
        <f t="shared" ref="K382:K419" si="64">ROUND((J382 * 100 / TRUNC(G382 * I382, 2)), 2)</f>
        <v>32.450000000000003</v>
      </c>
      <c r="L382" s="13">
        <f t="shared" ref="L382:L419" si="65">TRUNC(G382 * I382, 2)</f>
        <v>5191.68</v>
      </c>
      <c r="M382" s="14">
        <f t="shared" si="59"/>
        <v>6.9528142497593786E-4</v>
      </c>
    </row>
    <row r="383" spans="1:13" ht="25.95" customHeight="1">
      <c r="A383" s="10" t="s">
        <v>1171</v>
      </c>
      <c r="B383" s="12" t="s">
        <v>1172</v>
      </c>
      <c r="C383" s="10" t="s">
        <v>72</v>
      </c>
      <c r="D383" s="10" t="s">
        <v>1173</v>
      </c>
      <c r="E383" s="10" t="s">
        <v>204</v>
      </c>
      <c r="F383" s="11" t="s">
        <v>114</v>
      </c>
      <c r="G383" s="12">
        <v>47</v>
      </c>
      <c r="H383" s="13">
        <v>58.16</v>
      </c>
      <c r="I383" s="13">
        <f t="shared" si="63"/>
        <v>70.08</v>
      </c>
      <c r="J383" s="13">
        <v>375.06</v>
      </c>
      <c r="K383" s="13">
        <f t="shared" si="64"/>
        <v>11.39</v>
      </c>
      <c r="L383" s="13">
        <f t="shared" si="65"/>
        <v>3293.76</v>
      </c>
      <c r="M383" s="14">
        <f t="shared" si="59"/>
        <v>4.4110772357478602E-4</v>
      </c>
    </row>
    <row r="384" spans="1:13" ht="25.95" customHeight="1">
      <c r="A384" s="10" t="s">
        <v>1174</v>
      </c>
      <c r="B384" s="12" t="s">
        <v>1175</v>
      </c>
      <c r="C384" s="10" t="s">
        <v>72</v>
      </c>
      <c r="D384" s="10" t="s">
        <v>1176</v>
      </c>
      <c r="E384" s="10" t="s">
        <v>204</v>
      </c>
      <c r="F384" s="11" t="s">
        <v>114</v>
      </c>
      <c r="G384" s="12">
        <v>6</v>
      </c>
      <c r="H384" s="13">
        <v>82.69</v>
      </c>
      <c r="I384" s="13">
        <f t="shared" si="63"/>
        <v>99.64</v>
      </c>
      <c r="J384" s="13">
        <v>73.5</v>
      </c>
      <c r="K384" s="13">
        <f t="shared" si="64"/>
        <v>12.29</v>
      </c>
      <c r="L384" s="13">
        <f t="shared" si="65"/>
        <v>597.84</v>
      </c>
      <c r="M384" s="14">
        <f t="shared" si="59"/>
        <v>8.006407311460157E-5</v>
      </c>
    </row>
    <row r="385" spans="1:13" ht="78" customHeight="1">
      <c r="A385" s="10" t="s">
        <v>1177</v>
      </c>
      <c r="B385" s="12" t="s">
        <v>1178</v>
      </c>
      <c r="C385" s="10" t="s">
        <v>72</v>
      </c>
      <c r="D385" s="10" t="s">
        <v>1179</v>
      </c>
      <c r="E385" s="10" t="s">
        <v>74</v>
      </c>
      <c r="F385" s="11" t="s">
        <v>75</v>
      </c>
      <c r="G385" s="12">
        <v>1</v>
      </c>
      <c r="H385" s="13">
        <v>29.45</v>
      </c>
      <c r="I385" s="13">
        <f t="shared" si="63"/>
        <v>35.479999999999997</v>
      </c>
      <c r="J385" s="13">
        <v>9.42</v>
      </c>
      <c r="K385" s="13">
        <f t="shared" si="64"/>
        <v>26.55</v>
      </c>
      <c r="L385" s="13">
        <f t="shared" si="65"/>
        <v>35.479999999999997</v>
      </c>
      <c r="M385" s="14">
        <f t="shared" si="59"/>
        <v>4.7515611436271632E-6</v>
      </c>
    </row>
    <row r="386" spans="1:13" ht="25.95" customHeight="1">
      <c r="A386" s="10" t="s">
        <v>1180</v>
      </c>
      <c r="B386" s="12" t="s">
        <v>1181</v>
      </c>
      <c r="C386" s="10" t="s">
        <v>72</v>
      </c>
      <c r="D386" s="10" t="s">
        <v>1182</v>
      </c>
      <c r="E386" s="10" t="s">
        <v>74</v>
      </c>
      <c r="F386" s="11" t="s">
        <v>75</v>
      </c>
      <c r="G386" s="12">
        <v>1</v>
      </c>
      <c r="H386" s="13">
        <v>39.729999999999997</v>
      </c>
      <c r="I386" s="13">
        <f t="shared" si="63"/>
        <v>47.87</v>
      </c>
      <c r="J386" s="13">
        <v>9.42</v>
      </c>
      <c r="K386" s="13">
        <f t="shared" si="64"/>
        <v>19.68</v>
      </c>
      <c r="L386" s="13">
        <f t="shared" si="65"/>
        <v>47.87</v>
      </c>
      <c r="M386" s="14">
        <f t="shared" si="59"/>
        <v>6.41085772112267E-6</v>
      </c>
    </row>
    <row r="387" spans="1:13" ht="78" customHeight="1">
      <c r="A387" s="10" t="s">
        <v>1183</v>
      </c>
      <c r="B387" s="12" t="s">
        <v>1184</v>
      </c>
      <c r="C387" s="10" t="s">
        <v>72</v>
      </c>
      <c r="D387" s="10" t="s">
        <v>1185</v>
      </c>
      <c r="E387" s="10" t="s">
        <v>74</v>
      </c>
      <c r="F387" s="11" t="s">
        <v>75</v>
      </c>
      <c r="G387" s="12">
        <v>2</v>
      </c>
      <c r="H387" s="13">
        <v>57.27</v>
      </c>
      <c r="I387" s="13">
        <f t="shared" si="63"/>
        <v>69.010000000000005</v>
      </c>
      <c r="J387" s="13">
        <v>45.76</v>
      </c>
      <c r="K387" s="13">
        <f t="shared" si="64"/>
        <v>33.15</v>
      </c>
      <c r="L387" s="13">
        <f t="shared" si="65"/>
        <v>138.02000000000001</v>
      </c>
      <c r="M387" s="14">
        <f t="shared" si="59"/>
        <v>1.848394783098707E-5</v>
      </c>
    </row>
    <row r="388" spans="1:13" ht="25.95" customHeight="1">
      <c r="A388" s="10" t="s">
        <v>1186</v>
      </c>
      <c r="B388" s="12" t="s">
        <v>1187</v>
      </c>
      <c r="C388" s="10" t="s">
        <v>72</v>
      </c>
      <c r="D388" s="10" t="s">
        <v>1188</v>
      </c>
      <c r="E388" s="10" t="s">
        <v>74</v>
      </c>
      <c r="F388" s="11" t="s">
        <v>75</v>
      </c>
      <c r="G388" s="12">
        <v>2</v>
      </c>
      <c r="H388" s="13">
        <v>262.61</v>
      </c>
      <c r="I388" s="13">
        <f t="shared" si="63"/>
        <v>316.44</v>
      </c>
      <c r="J388" s="13">
        <v>35.119999999999997</v>
      </c>
      <c r="K388" s="13">
        <f t="shared" si="64"/>
        <v>5.55</v>
      </c>
      <c r="L388" s="13">
        <f t="shared" si="65"/>
        <v>632.88</v>
      </c>
      <c r="M388" s="14">
        <f t="shared" si="59"/>
        <v>8.4756708471780143E-5</v>
      </c>
    </row>
    <row r="389" spans="1:13" ht="25.95" customHeight="1">
      <c r="A389" s="10" t="s">
        <v>1189</v>
      </c>
      <c r="B389" s="12" t="s">
        <v>1190</v>
      </c>
      <c r="C389" s="10" t="s">
        <v>72</v>
      </c>
      <c r="D389" s="10" t="s">
        <v>1191</v>
      </c>
      <c r="E389" s="10" t="s">
        <v>74</v>
      </c>
      <c r="F389" s="11" t="s">
        <v>75</v>
      </c>
      <c r="G389" s="12">
        <v>2</v>
      </c>
      <c r="H389" s="13">
        <v>316.75</v>
      </c>
      <c r="I389" s="13">
        <f t="shared" si="63"/>
        <v>381.68</v>
      </c>
      <c r="J389" s="13">
        <v>48.14</v>
      </c>
      <c r="K389" s="13">
        <f t="shared" si="64"/>
        <v>6.31</v>
      </c>
      <c r="L389" s="13">
        <f t="shared" si="65"/>
        <v>763.36</v>
      </c>
      <c r="M389" s="14">
        <f t="shared" si="59"/>
        <v>1.0223088259862548E-4</v>
      </c>
    </row>
    <row r="390" spans="1:13" ht="78" customHeight="1">
      <c r="A390" s="10" t="s">
        <v>1192</v>
      </c>
      <c r="B390" s="12" t="s">
        <v>1193</v>
      </c>
      <c r="C390" s="10" t="s">
        <v>72</v>
      </c>
      <c r="D390" s="10" t="s">
        <v>1194</v>
      </c>
      <c r="E390" s="10" t="s">
        <v>74</v>
      </c>
      <c r="F390" s="11" t="s">
        <v>75</v>
      </c>
      <c r="G390" s="12">
        <v>6</v>
      </c>
      <c r="H390" s="13">
        <v>38.6</v>
      </c>
      <c r="I390" s="13">
        <f t="shared" si="63"/>
        <v>46.51</v>
      </c>
      <c r="J390" s="13">
        <v>42.3</v>
      </c>
      <c r="K390" s="13">
        <f t="shared" si="64"/>
        <v>15.16</v>
      </c>
      <c r="L390" s="13">
        <f t="shared" si="65"/>
        <v>279.06</v>
      </c>
      <c r="M390" s="14">
        <f t="shared" ref="M390:M453" si="66">L390 / 7467019.56</f>
        <v>3.7372340832598548E-5</v>
      </c>
    </row>
    <row r="391" spans="1:13" ht="78" customHeight="1">
      <c r="A391" s="10" t="s">
        <v>1195</v>
      </c>
      <c r="B391" s="12" t="s">
        <v>1196</v>
      </c>
      <c r="C391" s="10" t="s">
        <v>72</v>
      </c>
      <c r="D391" s="10" t="s">
        <v>1197</v>
      </c>
      <c r="E391" s="10" t="s">
        <v>74</v>
      </c>
      <c r="F391" s="11" t="s">
        <v>75</v>
      </c>
      <c r="G391" s="12">
        <v>5</v>
      </c>
      <c r="H391" s="13">
        <v>42.73</v>
      </c>
      <c r="I391" s="13">
        <f t="shared" si="63"/>
        <v>51.48</v>
      </c>
      <c r="J391" s="13">
        <v>35.25</v>
      </c>
      <c r="K391" s="13">
        <f t="shared" si="64"/>
        <v>13.69</v>
      </c>
      <c r="L391" s="13">
        <f t="shared" si="65"/>
        <v>257.39999999999998</v>
      </c>
      <c r="M391" s="14">
        <f t="shared" si="66"/>
        <v>3.4471585072424796E-5</v>
      </c>
    </row>
    <row r="392" spans="1:13" ht="78" customHeight="1">
      <c r="A392" s="10" t="s">
        <v>1198</v>
      </c>
      <c r="B392" s="12" t="s">
        <v>1199</v>
      </c>
      <c r="C392" s="10" t="s">
        <v>72</v>
      </c>
      <c r="D392" s="10" t="s">
        <v>1200</v>
      </c>
      <c r="E392" s="10" t="s">
        <v>74</v>
      </c>
      <c r="F392" s="11" t="s">
        <v>75</v>
      </c>
      <c r="G392" s="12">
        <v>5</v>
      </c>
      <c r="H392" s="13">
        <v>53.61</v>
      </c>
      <c r="I392" s="13">
        <f t="shared" si="63"/>
        <v>64.599999999999994</v>
      </c>
      <c r="J392" s="13">
        <v>35.25</v>
      </c>
      <c r="K392" s="13">
        <f t="shared" si="64"/>
        <v>10.91</v>
      </c>
      <c r="L392" s="13">
        <f t="shared" si="65"/>
        <v>323</v>
      </c>
      <c r="M392" s="14">
        <f t="shared" si="66"/>
        <v>4.3256884142941769E-5</v>
      </c>
    </row>
    <row r="393" spans="1:13" ht="78" customHeight="1">
      <c r="A393" s="10" t="s">
        <v>1201</v>
      </c>
      <c r="B393" s="12" t="s">
        <v>1202</v>
      </c>
      <c r="C393" s="10" t="s">
        <v>72</v>
      </c>
      <c r="D393" s="10" t="s">
        <v>1203</v>
      </c>
      <c r="E393" s="10" t="s">
        <v>74</v>
      </c>
      <c r="F393" s="11" t="s">
        <v>75</v>
      </c>
      <c r="G393" s="12">
        <v>7</v>
      </c>
      <c r="H393" s="13">
        <v>10.53</v>
      </c>
      <c r="I393" s="13">
        <f t="shared" si="63"/>
        <v>12.68</v>
      </c>
      <c r="J393" s="13">
        <v>26.25</v>
      </c>
      <c r="K393" s="13">
        <f t="shared" si="64"/>
        <v>29.57</v>
      </c>
      <c r="L393" s="13">
        <f t="shared" si="65"/>
        <v>88.76</v>
      </c>
      <c r="M393" s="14">
        <f t="shared" si="66"/>
        <v>1.1886938193583627E-5</v>
      </c>
    </row>
    <row r="394" spans="1:13" ht="78" customHeight="1">
      <c r="A394" s="10" t="s">
        <v>1204</v>
      </c>
      <c r="B394" s="12" t="s">
        <v>1205</v>
      </c>
      <c r="C394" s="10" t="s">
        <v>72</v>
      </c>
      <c r="D394" s="10" t="s">
        <v>1206</v>
      </c>
      <c r="E394" s="10" t="s">
        <v>74</v>
      </c>
      <c r="F394" s="11" t="s">
        <v>75</v>
      </c>
      <c r="G394" s="12">
        <v>2</v>
      </c>
      <c r="H394" s="13">
        <v>23.87</v>
      </c>
      <c r="I394" s="13">
        <f t="shared" si="63"/>
        <v>28.76</v>
      </c>
      <c r="J394" s="13">
        <v>32.94</v>
      </c>
      <c r="K394" s="13">
        <f t="shared" si="64"/>
        <v>57.27</v>
      </c>
      <c r="L394" s="13">
        <f t="shared" si="65"/>
        <v>57.52</v>
      </c>
      <c r="M394" s="14">
        <f t="shared" si="66"/>
        <v>7.7032073557337786E-6</v>
      </c>
    </row>
    <row r="395" spans="1:13" ht="64.95" customHeight="1">
      <c r="A395" s="10" t="s">
        <v>1207</v>
      </c>
      <c r="B395" s="12" t="s">
        <v>999</v>
      </c>
      <c r="C395" s="10" t="s">
        <v>72</v>
      </c>
      <c r="D395" s="10" t="s">
        <v>1000</v>
      </c>
      <c r="E395" s="10" t="s">
        <v>74</v>
      </c>
      <c r="F395" s="11" t="s">
        <v>75</v>
      </c>
      <c r="G395" s="12">
        <v>4</v>
      </c>
      <c r="H395" s="13">
        <v>7.74</v>
      </c>
      <c r="I395" s="13">
        <f t="shared" si="63"/>
        <v>9.32</v>
      </c>
      <c r="J395" s="13">
        <v>11.24</v>
      </c>
      <c r="K395" s="13">
        <f t="shared" si="64"/>
        <v>30.15</v>
      </c>
      <c r="L395" s="13">
        <f t="shared" si="65"/>
        <v>37.28</v>
      </c>
      <c r="M395" s="14">
        <f t="shared" si="66"/>
        <v>4.9926211790986659E-6</v>
      </c>
    </row>
    <row r="396" spans="1:13" ht="52.05" customHeight="1">
      <c r="A396" s="10" t="s">
        <v>1208</v>
      </c>
      <c r="B396" s="12" t="s">
        <v>1011</v>
      </c>
      <c r="C396" s="10" t="s">
        <v>78</v>
      </c>
      <c r="D396" s="10" t="s">
        <v>1012</v>
      </c>
      <c r="E396" s="10" t="s">
        <v>1013</v>
      </c>
      <c r="F396" s="11" t="s">
        <v>114</v>
      </c>
      <c r="G396" s="12">
        <v>105</v>
      </c>
      <c r="H396" s="13">
        <v>55.12</v>
      </c>
      <c r="I396" s="13">
        <f t="shared" si="63"/>
        <v>66.41</v>
      </c>
      <c r="J396" s="13">
        <v>2444.4</v>
      </c>
      <c r="K396" s="13">
        <f t="shared" si="64"/>
        <v>35.049999999999997</v>
      </c>
      <c r="L396" s="13">
        <f t="shared" si="65"/>
        <v>6973.05</v>
      </c>
      <c r="M396" s="14">
        <f t="shared" si="66"/>
        <v>9.3384648908030989E-4</v>
      </c>
    </row>
    <row r="397" spans="1:13" ht="39" customHeight="1">
      <c r="A397" s="10" t="s">
        <v>1209</v>
      </c>
      <c r="B397" s="12" t="s">
        <v>1210</v>
      </c>
      <c r="C397" s="10" t="s">
        <v>72</v>
      </c>
      <c r="D397" s="10" t="s">
        <v>1211</v>
      </c>
      <c r="E397" s="10" t="s">
        <v>74</v>
      </c>
      <c r="F397" s="11" t="s">
        <v>75</v>
      </c>
      <c r="G397" s="12">
        <v>142</v>
      </c>
      <c r="H397" s="13">
        <v>15.86</v>
      </c>
      <c r="I397" s="13">
        <f t="shared" si="63"/>
        <v>19.11</v>
      </c>
      <c r="J397" s="13">
        <v>1180.02</v>
      </c>
      <c r="K397" s="13">
        <f t="shared" si="64"/>
        <v>43.49</v>
      </c>
      <c r="L397" s="13">
        <f t="shared" si="65"/>
        <v>2713.62</v>
      </c>
      <c r="M397" s="14">
        <f t="shared" si="66"/>
        <v>3.6341407414232086E-4</v>
      </c>
    </row>
    <row r="398" spans="1:13" ht="39" customHeight="1">
      <c r="A398" s="10" t="s">
        <v>1212</v>
      </c>
      <c r="B398" s="12" t="s">
        <v>1213</v>
      </c>
      <c r="C398" s="10" t="s">
        <v>72</v>
      </c>
      <c r="D398" s="10" t="s">
        <v>1214</v>
      </c>
      <c r="E398" s="10" t="s">
        <v>74</v>
      </c>
      <c r="F398" s="11" t="s">
        <v>75</v>
      </c>
      <c r="G398" s="12">
        <v>6</v>
      </c>
      <c r="H398" s="13">
        <v>143.99</v>
      </c>
      <c r="I398" s="13">
        <f t="shared" si="63"/>
        <v>173.5</v>
      </c>
      <c r="J398" s="13">
        <v>175.14</v>
      </c>
      <c r="K398" s="13">
        <f t="shared" si="64"/>
        <v>16.82</v>
      </c>
      <c r="L398" s="13">
        <f t="shared" si="65"/>
        <v>1041</v>
      </c>
      <c r="M398" s="14">
        <f t="shared" si="66"/>
        <v>1.3941305384768539E-4</v>
      </c>
    </row>
    <row r="399" spans="1:13" ht="52.05" customHeight="1">
      <c r="A399" s="10" t="s">
        <v>1215</v>
      </c>
      <c r="B399" s="12" t="s">
        <v>1216</v>
      </c>
      <c r="C399" s="10" t="s">
        <v>72</v>
      </c>
      <c r="D399" s="10" t="s">
        <v>1028</v>
      </c>
      <c r="E399" s="10" t="s">
        <v>74</v>
      </c>
      <c r="F399" s="11" t="s">
        <v>75</v>
      </c>
      <c r="G399" s="12">
        <v>69</v>
      </c>
      <c r="H399" s="13">
        <v>40.33</v>
      </c>
      <c r="I399" s="13">
        <f t="shared" si="63"/>
        <v>48.59</v>
      </c>
      <c r="J399" s="13">
        <v>1419.33</v>
      </c>
      <c r="K399" s="13">
        <f t="shared" si="64"/>
        <v>42.33</v>
      </c>
      <c r="L399" s="13">
        <f t="shared" si="65"/>
        <v>3352.71</v>
      </c>
      <c r="M399" s="14">
        <f t="shared" si="66"/>
        <v>4.4900243973647769E-4</v>
      </c>
    </row>
    <row r="400" spans="1:13" ht="25.95" customHeight="1">
      <c r="A400" s="10" t="s">
        <v>1217</v>
      </c>
      <c r="B400" s="12" t="s">
        <v>1048</v>
      </c>
      <c r="C400" s="10" t="s">
        <v>72</v>
      </c>
      <c r="D400" s="10" t="s">
        <v>1049</v>
      </c>
      <c r="E400" s="10" t="s">
        <v>74</v>
      </c>
      <c r="F400" s="11" t="s">
        <v>75</v>
      </c>
      <c r="G400" s="12">
        <v>92</v>
      </c>
      <c r="H400" s="13">
        <v>14.4</v>
      </c>
      <c r="I400" s="13">
        <f t="shared" si="63"/>
        <v>17.350000000000001</v>
      </c>
      <c r="J400" s="13">
        <v>474.72</v>
      </c>
      <c r="K400" s="13">
        <f t="shared" si="64"/>
        <v>29.74</v>
      </c>
      <c r="L400" s="13">
        <f t="shared" si="65"/>
        <v>1596.2</v>
      </c>
      <c r="M400" s="14">
        <f t="shared" si="66"/>
        <v>2.1376668256645092E-4</v>
      </c>
    </row>
    <row r="401" spans="1:13" ht="25.95" customHeight="1">
      <c r="A401" s="10" t="s">
        <v>1218</v>
      </c>
      <c r="B401" s="12" t="s">
        <v>1219</v>
      </c>
      <c r="C401" s="10" t="s">
        <v>72</v>
      </c>
      <c r="D401" s="10" t="s">
        <v>1220</v>
      </c>
      <c r="E401" s="10" t="s">
        <v>74</v>
      </c>
      <c r="F401" s="11" t="s">
        <v>75</v>
      </c>
      <c r="G401" s="12">
        <v>2</v>
      </c>
      <c r="H401" s="13">
        <v>84.5</v>
      </c>
      <c r="I401" s="13">
        <f t="shared" si="63"/>
        <v>101.82</v>
      </c>
      <c r="J401" s="13">
        <v>15.44</v>
      </c>
      <c r="K401" s="13">
        <f t="shared" si="64"/>
        <v>7.58</v>
      </c>
      <c r="L401" s="13">
        <f t="shared" si="65"/>
        <v>203.64</v>
      </c>
      <c r="M401" s="14">
        <f t="shared" si="66"/>
        <v>2.7271925346342604E-5</v>
      </c>
    </row>
    <row r="402" spans="1:13" ht="52.05" customHeight="1">
      <c r="A402" s="10" t="s">
        <v>1221</v>
      </c>
      <c r="B402" s="12" t="s">
        <v>1061</v>
      </c>
      <c r="C402" s="10" t="s">
        <v>78</v>
      </c>
      <c r="D402" s="10" t="s">
        <v>1062</v>
      </c>
      <c r="E402" s="10" t="s">
        <v>1013</v>
      </c>
      <c r="F402" s="11" t="s">
        <v>114</v>
      </c>
      <c r="G402" s="12">
        <v>6</v>
      </c>
      <c r="H402" s="13">
        <v>13.81</v>
      </c>
      <c r="I402" s="13">
        <f t="shared" si="63"/>
        <v>16.64</v>
      </c>
      <c r="J402" s="13">
        <v>36</v>
      </c>
      <c r="K402" s="13">
        <f t="shared" si="64"/>
        <v>36.06</v>
      </c>
      <c r="L402" s="13">
        <f t="shared" si="65"/>
        <v>99.84</v>
      </c>
      <c r="M402" s="14">
        <f t="shared" si="66"/>
        <v>1.3370796634152651E-5</v>
      </c>
    </row>
    <row r="403" spans="1:13" ht="39" customHeight="1">
      <c r="A403" s="10" t="s">
        <v>1222</v>
      </c>
      <c r="B403" s="12" t="s">
        <v>1223</v>
      </c>
      <c r="C403" s="10" t="s">
        <v>78</v>
      </c>
      <c r="D403" s="10" t="s">
        <v>1224</v>
      </c>
      <c r="E403" s="10" t="s">
        <v>1059</v>
      </c>
      <c r="F403" s="11" t="s">
        <v>268</v>
      </c>
      <c r="G403" s="12">
        <v>33</v>
      </c>
      <c r="H403" s="13">
        <v>43.77</v>
      </c>
      <c r="I403" s="13">
        <f t="shared" si="63"/>
        <v>52.74</v>
      </c>
      <c r="J403" s="13">
        <v>697.29</v>
      </c>
      <c r="K403" s="13">
        <f t="shared" si="64"/>
        <v>40.06</v>
      </c>
      <c r="L403" s="13">
        <f t="shared" si="65"/>
        <v>1740.42</v>
      </c>
      <c r="M403" s="14">
        <f t="shared" si="66"/>
        <v>2.330809482973954E-4</v>
      </c>
    </row>
    <row r="404" spans="1:13" ht="39" customHeight="1">
      <c r="A404" s="10" t="s">
        <v>1225</v>
      </c>
      <c r="B404" s="12" t="s">
        <v>1226</v>
      </c>
      <c r="C404" s="10" t="s">
        <v>78</v>
      </c>
      <c r="D404" s="10" t="s">
        <v>1227</v>
      </c>
      <c r="E404" s="10" t="s">
        <v>1075</v>
      </c>
      <c r="F404" s="11" t="s">
        <v>114</v>
      </c>
      <c r="G404" s="12">
        <v>2014</v>
      </c>
      <c r="H404" s="13">
        <v>4.49</v>
      </c>
      <c r="I404" s="13">
        <f t="shared" si="63"/>
        <v>5.41</v>
      </c>
      <c r="J404" s="13">
        <v>2718.9</v>
      </c>
      <c r="K404" s="13">
        <f t="shared" si="64"/>
        <v>24.95</v>
      </c>
      <c r="L404" s="13">
        <f t="shared" si="65"/>
        <v>10895.74</v>
      </c>
      <c r="M404" s="14">
        <f t="shared" si="66"/>
        <v>1.459181928271258E-3</v>
      </c>
    </row>
    <row r="405" spans="1:13" ht="39" customHeight="1">
      <c r="A405" s="10" t="s">
        <v>1228</v>
      </c>
      <c r="B405" s="12" t="s">
        <v>1229</v>
      </c>
      <c r="C405" s="10" t="s">
        <v>78</v>
      </c>
      <c r="D405" s="10" t="s">
        <v>1230</v>
      </c>
      <c r="E405" s="10" t="s">
        <v>1075</v>
      </c>
      <c r="F405" s="11" t="s">
        <v>114</v>
      </c>
      <c r="G405" s="12">
        <v>772</v>
      </c>
      <c r="H405" s="13">
        <v>6.93</v>
      </c>
      <c r="I405" s="13">
        <f t="shared" si="63"/>
        <v>8.35</v>
      </c>
      <c r="J405" s="13">
        <v>1397.32</v>
      </c>
      <c r="K405" s="13">
        <f t="shared" si="64"/>
        <v>21.68</v>
      </c>
      <c r="L405" s="13">
        <f t="shared" si="65"/>
        <v>6446.2</v>
      </c>
      <c r="M405" s="14">
        <f t="shared" si="66"/>
        <v>8.632895559202205E-4</v>
      </c>
    </row>
    <row r="406" spans="1:13" ht="52.05" customHeight="1">
      <c r="A406" s="10" t="s">
        <v>1231</v>
      </c>
      <c r="B406" s="12" t="s">
        <v>1232</v>
      </c>
      <c r="C406" s="10" t="s">
        <v>78</v>
      </c>
      <c r="D406" s="10" t="s">
        <v>1233</v>
      </c>
      <c r="E406" s="10" t="s">
        <v>1114</v>
      </c>
      <c r="F406" s="11" t="s">
        <v>268</v>
      </c>
      <c r="G406" s="12">
        <v>1</v>
      </c>
      <c r="H406" s="13">
        <v>815.77</v>
      </c>
      <c r="I406" s="13">
        <f t="shared" si="63"/>
        <v>983</v>
      </c>
      <c r="J406" s="13">
        <v>34.159999999999997</v>
      </c>
      <c r="K406" s="13">
        <f t="shared" si="64"/>
        <v>3.48</v>
      </c>
      <c r="L406" s="13">
        <f t="shared" si="65"/>
        <v>983</v>
      </c>
      <c r="M406" s="14">
        <f t="shared" si="66"/>
        <v>1.3164556381582587E-4</v>
      </c>
    </row>
    <row r="407" spans="1:13" ht="25.95" customHeight="1">
      <c r="A407" s="10" t="s">
        <v>1234</v>
      </c>
      <c r="B407" s="12" t="s">
        <v>1235</v>
      </c>
      <c r="C407" s="10" t="s">
        <v>72</v>
      </c>
      <c r="D407" s="10" t="s">
        <v>1236</v>
      </c>
      <c r="E407" s="10" t="s">
        <v>74</v>
      </c>
      <c r="F407" s="11" t="s">
        <v>75</v>
      </c>
      <c r="G407" s="12">
        <v>2</v>
      </c>
      <c r="H407" s="13">
        <v>347.14</v>
      </c>
      <c r="I407" s="13">
        <f t="shared" si="63"/>
        <v>418.3</v>
      </c>
      <c r="J407" s="13">
        <v>38.86</v>
      </c>
      <c r="K407" s="13">
        <f t="shared" si="64"/>
        <v>4.6399999999999997</v>
      </c>
      <c r="L407" s="13">
        <f t="shared" si="65"/>
        <v>836.6</v>
      </c>
      <c r="M407" s="14">
        <f t="shared" si="66"/>
        <v>1.1203934759747704E-4</v>
      </c>
    </row>
    <row r="408" spans="1:13" ht="39" customHeight="1">
      <c r="A408" s="10" t="s">
        <v>1237</v>
      </c>
      <c r="B408" s="12" t="s">
        <v>1238</v>
      </c>
      <c r="C408" s="10" t="s">
        <v>72</v>
      </c>
      <c r="D408" s="10" t="s">
        <v>1239</v>
      </c>
      <c r="E408" s="10" t="s">
        <v>74</v>
      </c>
      <c r="F408" s="11" t="s">
        <v>75</v>
      </c>
      <c r="G408" s="12">
        <v>2</v>
      </c>
      <c r="H408" s="13">
        <v>214.56</v>
      </c>
      <c r="I408" s="13">
        <f t="shared" si="63"/>
        <v>258.54000000000002</v>
      </c>
      <c r="J408" s="13">
        <v>91.2</v>
      </c>
      <c r="K408" s="13">
        <f t="shared" si="64"/>
        <v>17.64</v>
      </c>
      <c r="L408" s="13">
        <f t="shared" si="65"/>
        <v>517.08000000000004</v>
      </c>
      <c r="M408" s="14">
        <f t="shared" si="66"/>
        <v>6.9248512856446843E-5</v>
      </c>
    </row>
    <row r="409" spans="1:13" ht="39" customHeight="1">
      <c r="A409" s="10" t="s">
        <v>1240</v>
      </c>
      <c r="B409" s="12" t="s">
        <v>1241</v>
      </c>
      <c r="C409" s="10" t="s">
        <v>72</v>
      </c>
      <c r="D409" s="10" t="s">
        <v>1242</v>
      </c>
      <c r="E409" s="10" t="s">
        <v>74</v>
      </c>
      <c r="F409" s="11" t="s">
        <v>75</v>
      </c>
      <c r="G409" s="12">
        <v>1</v>
      </c>
      <c r="H409" s="13">
        <v>13.62</v>
      </c>
      <c r="I409" s="13">
        <f t="shared" si="63"/>
        <v>16.41</v>
      </c>
      <c r="J409" s="13">
        <v>2.42</v>
      </c>
      <c r="K409" s="13">
        <f t="shared" si="64"/>
        <v>14.75</v>
      </c>
      <c r="L409" s="13">
        <f t="shared" si="65"/>
        <v>16.41</v>
      </c>
      <c r="M409" s="14">
        <f t="shared" si="66"/>
        <v>2.1976639900485275E-6</v>
      </c>
    </row>
    <row r="410" spans="1:13" ht="25.95" customHeight="1">
      <c r="A410" s="10" t="s">
        <v>1243</v>
      </c>
      <c r="B410" s="12" t="s">
        <v>1116</v>
      </c>
      <c r="C410" s="10" t="s">
        <v>78</v>
      </c>
      <c r="D410" s="10" t="s">
        <v>1117</v>
      </c>
      <c r="E410" s="10" t="s">
        <v>1114</v>
      </c>
      <c r="F410" s="11" t="s">
        <v>268</v>
      </c>
      <c r="G410" s="12">
        <v>8</v>
      </c>
      <c r="H410" s="13">
        <v>15.23</v>
      </c>
      <c r="I410" s="13">
        <f t="shared" si="63"/>
        <v>18.350000000000001</v>
      </c>
      <c r="J410" s="13">
        <v>17.760000000000002</v>
      </c>
      <c r="K410" s="13">
        <f t="shared" si="64"/>
        <v>12.1</v>
      </c>
      <c r="L410" s="13">
        <f t="shared" si="65"/>
        <v>146.80000000000001</v>
      </c>
      <c r="M410" s="14">
        <f t="shared" si="66"/>
        <v>1.9659785115120285E-5</v>
      </c>
    </row>
    <row r="411" spans="1:13" ht="25.95" customHeight="1">
      <c r="A411" s="10" t="s">
        <v>1244</v>
      </c>
      <c r="B411" s="12" t="s">
        <v>1245</v>
      </c>
      <c r="C411" s="10" t="s">
        <v>78</v>
      </c>
      <c r="D411" s="10" t="s">
        <v>1246</v>
      </c>
      <c r="E411" s="10" t="s">
        <v>1114</v>
      </c>
      <c r="F411" s="11" t="s">
        <v>268</v>
      </c>
      <c r="G411" s="12">
        <v>7</v>
      </c>
      <c r="H411" s="13">
        <v>16.57</v>
      </c>
      <c r="I411" s="13">
        <f t="shared" si="63"/>
        <v>19.96</v>
      </c>
      <c r="J411" s="13">
        <v>21.77</v>
      </c>
      <c r="K411" s="13">
        <f t="shared" si="64"/>
        <v>15.58</v>
      </c>
      <c r="L411" s="13">
        <f t="shared" si="65"/>
        <v>139.72</v>
      </c>
      <c r="M411" s="14">
        <f t="shared" si="66"/>
        <v>1.8711615642265707E-5</v>
      </c>
    </row>
    <row r="412" spans="1:13" ht="25.95" customHeight="1">
      <c r="A412" s="10" t="s">
        <v>1247</v>
      </c>
      <c r="B412" s="12" t="s">
        <v>1248</v>
      </c>
      <c r="C412" s="10" t="s">
        <v>78</v>
      </c>
      <c r="D412" s="10" t="s">
        <v>1249</v>
      </c>
      <c r="E412" s="10" t="s">
        <v>1114</v>
      </c>
      <c r="F412" s="11" t="s">
        <v>268</v>
      </c>
      <c r="G412" s="12">
        <v>1</v>
      </c>
      <c r="H412" s="13">
        <v>16.57</v>
      </c>
      <c r="I412" s="13">
        <f t="shared" si="63"/>
        <v>19.96</v>
      </c>
      <c r="J412" s="13">
        <v>3.11</v>
      </c>
      <c r="K412" s="13">
        <f t="shared" si="64"/>
        <v>15.58</v>
      </c>
      <c r="L412" s="13">
        <f t="shared" si="65"/>
        <v>19.96</v>
      </c>
      <c r="M412" s="14">
        <f t="shared" si="66"/>
        <v>2.6730879488951014E-6</v>
      </c>
    </row>
    <row r="413" spans="1:13" ht="25.95" customHeight="1">
      <c r="A413" s="10" t="s">
        <v>1250</v>
      </c>
      <c r="B413" s="12" t="s">
        <v>1251</v>
      </c>
      <c r="C413" s="10" t="s">
        <v>78</v>
      </c>
      <c r="D413" s="10" t="s">
        <v>1252</v>
      </c>
      <c r="E413" s="10" t="s">
        <v>1114</v>
      </c>
      <c r="F413" s="11" t="s">
        <v>268</v>
      </c>
      <c r="G413" s="12">
        <v>2</v>
      </c>
      <c r="H413" s="13">
        <v>92.32</v>
      </c>
      <c r="I413" s="13">
        <f t="shared" si="63"/>
        <v>111.24</v>
      </c>
      <c r="J413" s="13">
        <v>13.4</v>
      </c>
      <c r="K413" s="13">
        <f t="shared" si="64"/>
        <v>6.02</v>
      </c>
      <c r="L413" s="13">
        <f t="shared" si="65"/>
        <v>222.48</v>
      </c>
      <c r="M413" s="14">
        <f t="shared" si="66"/>
        <v>2.9795020384277659E-5</v>
      </c>
    </row>
    <row r="414" spans="1:13" ht="25.95" customHeight="1">
      <c r="A414" s="10" t="s">
        <v>1253</v>
      </c>
      <c r="B414" s="12" t="s">
        <v>1254</v>
      </c>
      <c r="C414" s="10" t="s">
        <v>78</v>
      </c>
      <c r="D414" s="10" t="s">
        <v>1255</v>
      </c>
      <c r="E414" s="10" t="s">
        <v>1114</v>
      </c>
      <c r="F414" s="11" t="s">
        <v>268</v>
      </c>
      <c r="G414" s="12">
        <v>10</v>
      </c>
      <c r="H414" s="13">
        <v>96.31</v>
      </c>
      <c r="I414" s="13">
        <f t="shared" si="63"/>
        <v>116.05</v>
      </c>
      <c r="J414" s="13">
        <v>93.5</v>
      </c>
      <c r="K414" s="13">
        <f t="shared" si="64"/>
        <v>8.06</v>
      </c>
      <c r="L414" s="13">
        <f t="shared" si="65"/>
        <v>1160.5</v>
      </c>
      <c r="M414" s="14">
        <f t="shared" si="66"/>
        <v>1.5541676175815457E-4</v>
      </c>
    </row>
    <row r="415" spans="1:13" ht="25.95" customHeight="1">
      <c r="A415" s="10" t="s">
        <v>1256</v>
      </c>
      <c r="B415" s="12" t="s">
        <v>1257</v>
      </c>
      <c r="C415" s="10" t="s">
        <v>78</v>
      </c>
      <c r="D415" s="10" t="s">
        <v>1258</v>
      </c>
      <c r="E415" s="10" t="s">
        <v>1114</v>
      </c>
      <c r="F415" s="11" t="s">
        <v>268</v>
      </c>
      <c r="G415" s="12">
        <v>10</v>
      </c>
      <c r="H415" s="13">
        <v>96.31</v>
      </c>
      <c r="I415" s="13">
        <f t="shared" si="63"/>
        <v>116.05</v>
      </c>
      <c r="J415" s="13">
        <v>93.5</v>
      </c>
      <c r="K415" s="13">
        <f t="shared" si="64"/>
        <v>8.06</v>
      </c>
      <c r="L415" s="13">
        <f t="shared" si="65"/>
        <v>1160.5</v>
      </c>
      <c r="M415" s="14">
        <f t="shared" si="66"/>
        <v>1.5541676175815457E-4</v>
      </c>
    </row>
    <row r="416" spans="1:13" ht="25.95" customHeight="1">
      <c r="A416" s="10" t="s">
        <v>1259</v>
      </c>
      <c r="B416" s="12" t="s">
        <v>1128</v>
      </c>
      <c r="C416" s="10" t="s">
        <v>78</v>
      </c>
      <c r="D416" s="10" t="s">
        <v>1129</v>
      </c>
      <c r="E416" s="10" t="s">
        <v>1114</v>
      </c>
      <c r="F416" s="11" t="s">
        <v>268</v>
      </c>
      <c r="G416" s="12">
        <v>1</v>
      </c>
      <c r="H416" s="13">
        <v>1292.9000000000001</v>
      </c>
      <c r="I416" s="13">
        <f t="shared" si="63"/>
        <v>1557.94</v>
      </c>
      <c r="J416" s="13">
        <v>62.31</v>
      </c>
      <c r="K416" s="13">
        <f t="shared" si="64"/>
        <v>4</v>
      </c>
      <c r="L416" s="13">
        <f t="shared" si="65"/>
        <v>1557.94</v>
      </c>
      <c r="M416" s="14">
        <f t="shared" si="66"/>
        <v>2.0864281759026224E-4</v>
      </c>
    </row>
    <row r="417" spans="1:13" ht="91.05" customHeight="1">
      <c r="A417" s="10" t="s">
        <v>1260</v>
      </c>
      <c r="B417" s="12" t="s">
        <v>1131</v>
      </c>
      <c r="C417" s="10" t="s">
        <v>72</v>
      </c>
      <c r="D417" s="10" t="s">
        <v>1132</v>
      </c>
      <c r="E417" s="10" t="s">
        <v>74</v>
      </c>
      <c r="F417" s="11" t="s">
        <v>75</v>
      </c>
      <c r="G417" s="12">
        <v>4</v>
      </c>
      <c r="H417" s="13">
        <v>47.15</v>
      </c>
      <c r="I417" s="13">
        <f t="shared" si="63"/>
        <v>56.81</v>
      </c>
      <c r="J417" s="13">
        <v>62.88</v>
      </c>
      <c r="K417" s="13">
        <f t="shared" si="64"/>
        <v>27.67</v>
      </c>
      <c r="L417" s="13">
        <f t="shared" si="65"/>
        <v>227.24</v>
      </c>
      <c r="M417" s="14">
        <f t="shared" si="66"/>
        <v>3.0432490255857858E-5</v>
      </c>
    </row>
    <row r="418" spans="1:13" ht="39" customHeight="1">
      <c r="A418" s="10" t="s">
        <v>1261</v>
      </c>
      <c r="B418" s="12" t="s">
        <v>1262</v>
      </c>
      <c r="C418" s="10" t="s">
        <v>72</v>
      </c>
      <c r="D418" s="10" t="s">
        <v>1263</v>
      </c>
      <c r="E418" s="10" t="s">
        <v>74</v>
      </c>
      <c r="F418" s="11" t="s">
        <v>75</v>
      </c>
      <c r="G418" s="12">
        <v>1</v>
      </c>
      <c r="H418" s="13">
        <v>369.47</v>
      </c>
      <c r="I418" s="13">
        <f t="shared" si="63"/>
        <v>445.21</v>
      </c>
      <c r="J418" s="13">
        <v>36.840000000000003</v>
      </c>
      <c r="K418" s="13">
        <f t="shared" si="64"/>
        <v>8.27</v>
      </c>
      <c r="L418" s="13">
        <f t="shared" si="65"/>
        <v>445.21</v>
      </c>
      <c r="M418" s="14">
        <f t="shared" si="66"/>
        <v>5.962352132903747E-5</v>
      </c>
    </row>
    <row r="419" spans="1:13" ht="78" customHeight="1">
      <c r="A419" s="10" t="s">
        <v>1264</v>
      </c>
      <c r="B419" s="12" t="s">
        <v>1265</v>
      </c>
      <c r="C419" s="10" t="s">
        <v>72</v>
      </c>
      <c r="D419" s="10" t="s">
        <v>1266</v>
      </c>
      <c r="E419" s="10" t="s">
        <v>74</v>
      </c>
      <c r="F419" s="11" t="s">
        <v>75</v>
      </c>
      <c r="G419" s="12">
        <v>1</v>
      </c>
      <c r="H419" s="13">
        <v>88.79</v>
      </c>
      <c r="I419" s="13">
        <f t="shared" si="63"/>
        <v>106.99</v>
      </c>
      <c r="J419" s="13">
        <v>9.42</v>
      </c>
      <c r="K419" s="13">
        <f t="shared" si="64"/>
        <v>8.8000000000000007</v>
      </c>
      <c r="L419" s="13">
        <f t="shared" si="65"/>
        <v>106.99</v>
      </c>
      <c r="M419" s="14">
        <f t="shared" si="66"/>
        <v>1.4328340663942228E-5</v>
      </c>
    </row>
    <row r="420" spans="1:13" ht="24" customHeight="1">
      <c r="A420" s="5" t="s">
        <v>1267</v>
      </c>
      <c r="B420" s="5"/>
      <c r="C420" s="5"/>
      <c r="D420" s="5" t="s">
        <v>1268</v>
      </c>
      <c r="E420" s="5"/>
      <c r="F420" s="5"/>
      <c r="G420" s="7"/>
      <c r="H420" s="5"/>
      <c r="I420" s="5"/>
      <c r="J420" s="5"/>
      <c r="K420" s="5"/>
      <c r="L420" s="8">
        <v>133240.79999999999</v>
      </c>
      <c r="M420" s="9">
        <f t="shared" si="66"/>
        <v>1.7843906652361841E-2</v>
      </c>
    </row>
    <row r="421" spans="1:13" ht="25.95" customHeight="1">
      <c r="A421" s="10" t="s">
        <v>1269</v>
      </c>
      <c r="B421" s="12" t="s">
        <v>1169</v>
      </c>
      <c r="C421" s="10" t="s">
        <v>72</v>
      </c>
      <c r="D421" s="10" t="s">
        <v>1170</v>
      </c>
      <c r="E421" s="10" t="s">
        <v>204</v>
      </c>
      <c r="F421" s="11" t="s">
        <v>114</v>
      </c>
      <c r="G421" s="12">
        <v>117</v>
      </c>
      <c r="H421" s="13">
        <v>82.86</v>
      </c>
      <c r="I421" s="13">
        <f t="shared" ref="I421:I455" si="67">TRUNC(H421 * (1 + 20.5 / 100), 2)</f>
        <v>99.84</v>
      </c>
      <c r="J421" s="13">
        <v>3790.8</v>
      </c>
      <c r="K421" s="13">
        <f t="shared" ref="K421:K455" si="68">ROUND((J421 * 100 / TRUNC(G421 * I421, 2)), 2)</f>
        <v>32.450000000000003</v>
      </c>
      <c r="L421" s="13">
        <f t="shared" ref="L421:L455" si="69">TRUNC(G421 * I421, 2)</f>
        <v>11681.28</v>
      </c>
      <c r="M421" s="14">
        <f t="shared" si="66"/>
        <v>1.5643832061958602E-3</v>
      </c>
    </row>
    <row r="422" spans="1:13" ht="39" customHeight="1">
      <c r="A422" s="10" t="s">
        <v>1270</v>
      </c>
      <c r="B422" s="12" t="s">
        <v>1271</v>
      </c>
      <c r="C422" s="10" t="s">
        <v>72</v>
      </c>
      <c r="D422" s="10" t="s">
        <v>1272</v>
      </c>
      <c r="E422" s="10" t="s">
        <v>74</v>
      </c>
      <c r="F422" s="11" t="s">
        <v>75</v>
      </c>
      <c r="G422" s="12">
        <v>4</v>
      </c>
      <c r="H422" s="13">
        <v>106.48</v>
      </c>
      <c r="I422" s="13">
        <f t="shared" si="67"/>
        <v>128.30000000000001</v>
      </c>
      <c r="J422" s="13">
        <v>53.04</v>
      </c>
      <c r="K422" s="13">
        <f t="shared" si="68"/>
        <v>10.34</v>
      </c>
      <c r="L422" s="13">
        <f t="shared" si="69"/>
        <v>513.20000000000005</v>
      </c>
      <c r="M422" s="14">
        <f t="shared" si="66"/>
        <v>6.8728894557763825E-5</v>
      </c>
    </row>
    <row r="423" spans="1:13" ht="39" customHeight="1">
      <c r="A423" s="10" t="s">
        <v>1273</v>
      </c>
      <c r="B423" s="12" t="s">
        <v>1274</v>
      </c>
      <c r="C423" s="10" t="s">
        <v>72</v>
      </c>
      <c r="D423" s="10" t="s">
        <v>1275</v>
      </c>
      <c r="E423" s="10" t="s">
        <v>74</v>
      </c>
      <c r="F423" s="11" t="s">
        <v>75</v>
      </c>
      <c r="G423" s="12">
        <v>2</v>
      </c>
      <c r="H423" s="13">
        <v>316.69</v>
      </c>
      <c r="I423" s="13">
        <f t="shared" si="67"/>
        <v>381.61</v>
      </c>
      <c r="J423" s="13">
        <v>35.380000000000003</v>
      </c>
      <c r="K423" s="13">
        <f t="shared" si="68"/>
        <v>4.6399999999999997</v>
      </c>
      <c r="L423" s="13">
        <f t="shared" si="69"/>
        <v>763.22</v>
      </c>
      <c r="M423" s="14">
        <f t="shared" si="66"/>
        <v>1.0221213348475547E-4</v>
      </c>
    </row>
    <row r="424" spans="1:13" ht="78" customHeight="1">
      <c r="A424" s="10" t="s">
        <v>1276</v>
      </c>
      <c r="B424" s="12" t="s">
        <v>1202</v>
      </c>
      <c r="C424" s="10" t="s">
        <v>72</v>
      </c>
      <c r="D424" s="10" t="s">
        <v>1203</v>
      </c>
      <c r="E424" s="10" t="s">
        <v>74</v>
      </c>
      <c r="F424" s="11" t="s">
        <v>75</v>
      </c>
      <c r="G424" s="12">
        <v>4</v>
      </c>
      <c r="H424" s="13">
        <v>10.53</v>
      </c>
      <c r="I424" s="13">
        <f t="shared" si="67"/>
        <v>12.68</v>
      </c>
      <c r="J424" s="13">
        <v>15</v>
      </c>
      <c r="K424" s="13">
        <f t="shared" si="68"/>
        <v>29.57</v>
      </c>
      <c r="L424" s="13">
        <f t="shared" si="69"/>
        <v>50.72</v>
      </c>
      <c r="M424" s="14">
        <f t="shared" si="66"/>
        <v>6.7925361106192146E-6</v>
      </c>
    </row>
    <row r="425" spans="1:13" ht="64.95" customHeight="1">
      <c r="A425" s="10" t="s">
        <v>1277</v>
      </c>
      <c r="B425" s="12" t="s">
        <v>999</v>
      </c>
      <c r="C425" s="10" t="s">
        <v>72</v>
      </c>
      <c r="D425" s="10" t="s">
        <v>1000</v>
      </c>
      <c r="E425" s="10" t="s">
        <v>74</v>
      </c>
      <c r="F425" s="11" t="s">
        <v>75</v>
      </c>
      <c r="G425" s="12">
        <v>45</v>
      </c>
      <c r="H425" s="13">
        <v>7.74</v>
      </c>
      <c r="I425" s="13">
        <f t="shared" si="67"/>
        <v>9.32</v>
      </c>
      <c r="J425" s="13">
        <v>126.45</v>
      </c>
      <c r="K425" s="13">
        <f t="shared" si="68"/>
        <v>30.15</v>
      </c>
      <c r="L425" s="13">
        <f t="shared" si="69"/>
        <v>419.4</v>
      </c>
      <c r="M425" s="14">
        <f t="shared" si="66"/>
        <v>5.6166988264859993E-5</v>
      </c>
    </row>
    <row r="426" spans="1:13" ht="64.95" customHeight="1">
      <c r="A426" s="10" t="s">
        <v>1278</v>
      </c>
      <c r="B426" s="12" t="s">
        <v>1002</v>
      </c>
      <c r="C426" s="10" t="s">
        <v>72</v>
      </c>
      <c r="D426" s="10" t="s">
        <v>1003</v>
      </c>
      <c r="E426" s="10" t="s">
        <v>74</v>
      </c>
      <c r="F426" s="11" t="s">
        <v>75</v>
      </c>
      <c r="G426" s="12">
        <v>1</v>
      </c>
      <c r="H426" s="13">
        <v>10.67</v>
      </c>
      <c r="I426" s="13">
        <f t="shared" si="67"/>
        <v>12.85</v>
      </c>
      <c r="J426" s="13">
        <v>5.64</v>
      </c>
      <c r="K426" s="13">
        <f t="shared" si="68"/>
        <v>43.89</v>
      </c>
      <c r="L426" s="13">
        <f t="shared" si="69"/>
        <v>12.85</v>
      </c>
      <c r="M426" s="14">
        <f t="shared" si="66"/>
        <v>1.7209008087826678E-6</v>
      </c>
    </row>
    <row r="427" spans="1:13" ht="39" customHeight="1">
      <c r="A427" s="10" t="s">
        <v>1279</v>
      </c>
      <c r="B427" s="12" t="s">
        <v>1280</v>
      </c>
      <c r="C427" s="10" t="s">
        <v>78</v>
      </c>
      <c r="D427" s="10" t="s">
        <v>1281</v>
      </c>
      <c r="E427" s="10" t="s">
        <v>1059</v>
      </c>
      <c r="F427" s="11" t="s">
        <v>114</v>
      </c>
      <c r="G427" s="12">
        <v>366</v>
      </c>
      <c r="H427" s="13">
        <v>21.31</v>
      </c>
      <c r="I427" s="13">
        <f t="shared" si="67"/>
        <v>25.67</v>
      </c>
      <c r="J427" s="13">
        <v>4439.58</v>
      </c>
      <c r="K427" s="13">
        <f t="shared" si="68"/>
        <v>47.25</v>
      </c>
      <c r="L427" s="13">
        <f t="shared" si="69"/>
        <v>9395.2199999999993</v>
      </c>
      <c r="M427" s="14">
        <f t="shared" si="66"/>
        <v>1.2582289258125366E-3</v>
      </c>
    </row>
    <row r="428" spans="1:13" ht="39" customHeight="1">
      <c r="A428" s="10" t="s">
        <v>1282</v>
      </c>
      <c r="B428" s="12" t="s">
        <v>1283</v>
      </c>
      <c r="C428" s="10" t="s">
        <v>78</v>
      </c>
      <c r="D428" s="10" t="s">
        <v>1284</v>
      </c>
      <c r="E428" s="10" t="s">
        <v>1059</v>
      </c>
      <c r="F428" s="11" t="s">
        <v>114</v>
      </c>
      <c r="G428" s="12">
        <v>7</v>
      </c>
      <c r="H428" s="13">
        <v>27.54</v>
      </c>
      <c r="I428" s="13">
        <f t="shared" si="67"/>
        <v>33.18</v>
      </c>
      <c r="J428" s="13">
        <v>111.65</v>
      </c>
      <c r="K428" s="13">
        <f t="shared" si="68"/>
        <v>48.07</v>
      </c>
      <c r="L428" s="13">
        <f t="shared" si="69"/>
        <v>232.26</v>
      </c>
      <c r="M428" s="14">
        <f t="shared" si="66"/>
        <v>3.1104779910339488E-5</v>
      </c>
    </row>
    <row r="429" spans="1:13" ht="52.05" customHeight="1">
      <c r="A429" s="10" t="s">
        <v>1285</v>
      </c>
      <c r="B429" s="12" t="s">
        <v>1286</v>
      </c>
      <c r="C429" s="10" t="s">
        <v>78</v>
      </c>
      <c r="D429" s="10" t="s">
        <v>1287</v>
      </c>
      <c r="E429" s="10" t="s">
        <v>1085</v>
      </c>
      <c r="F429" s="11" t="s">
        <v>114</v>
      </c>
      <c r="G429" s="12">
        <v>3</v>
      </c>
      <c r="H429" s="13">
        <v>20.57</v>
      </c>
      <c r="I429" s="13">
        <f t="shared" si="67"/>
        <v>24.78</v>
      </c>
      <c r="J429" s="13">
        <v>15.78</v>
      </c>
      <c r="K429" s="13">
        <f t="shared" si="68"/>
        <v>21.23</v>
      </c>
      <c r="L429" s="13">
        <f t="shared" si="69"/>
        <v>74.34</v>
      </c>
      <c r="M429" s="14">
        <f t="shared" si="66"/>
        <v>9.9557794649730372E-6</v>
      </c>
    </row>
    <row r="430" spans="1:13" ht="39" customHeight="1">
      <c r="A430" s="10" t="s">
        <v>1288</v>
      </c>
      <c r="B430" s="12" t="s">
        <v>1289</v>
      </c>
      <c r="C430" s="10" t="s">
        <v>72</v>
      </c>
      <c r="D430" s="10" t="s">
        <v>1290</v>
      </c>
      <c r="E430" s="10" t="s">
        <v>74</v>
      </c>
      <c r="F430" s="11" t="s">
        <v>75</v>
      </c>
      <c r="G430" s="12">
        <v>83</v>
      </c>
      <c r="H430" s="13">
        <v>57.45</v>
      </c>
      <c r="I430" s="13">
        <f t="shared" si="67"/>
        <v>69.22</v>
      </c>
      <c r="J430" s="13">
        <v>3224.55</v>
      </c>
      <c r="K430" s="13">
        <f t="shared" si="68"/>
        <v>56.13</v>
      </c>
      <c r="L430" s="13">
        <f t="shared" si="69"/>
        <v>5745.26</v>
      </c>
      <c r="M430" s="14">
        <f t="shared" si="66"/>
        <v>7.6941809966277902E-4</v>
      </c>
    </row>
    <row r="431" spans="1:13" ht="39" customHeight="1">
      <c r="A431" s="10" t="s">
        <v>1291</v>
      </c>
      <c r="B431" s="12" t="s">
        <v>1292</v>
      </c>
      <c r="C431" s="10" t="s">
        <v>72</v>
      </c>
      <c r="D431" s="10" t="s">
        <v>1293</v>
      </c>
      <c r="E431" s="10" t="s">
        <v>74</v>
      </c>
      <c r="F431" s="11" t="s">
        <v>75</v>
      </c>
      <c r="G431" s="12">
        <v>52</v>
      </c>
      <c r="H431" s="13">
        <v>9.85</v>
      </c>
      <c r="I431" s="13">
        <f t="shared" si="67"/>
        <v>11.86</v>
      </c>
      <c r="J431" s="13">
        <v>383.24</v>
      </c>
      <c r="K431" s="13">
        <f t="shared" si="68"/>
        <v>62.14</v>
      </c>
      <c r="L431" s="13">
        <f t="shared" si="69"/>
        <v>616.72</v>
      </c>
      <c r="M431" s="14">
        <f t="shared" si="66"/>
        <v>8.2592525042213778E-5</v>
      </c>
    </row>
    <row r="432" spans="1:13" ht="52.05" customHeight="1">
      <c r="A432" s="10" t="s">
        <v>1294</v>
      </c>
      <c r="B432" s="12" t="s">
        <v>1295</v>
      </c>
      <c r="C432" s="10" t="s">
        <v>78</v>
      </c>
      <c r="D432" s="10" t="s">
        <v>1296</v>
      </c>
      <c r="E432" s="10" t="s">
        <v>1085</v>
      </c>
      <c r="F432" s="11" t="s">
        <v>268</v>
      </c>
      <c r="G432" s="12">
        <v>1</v>
      </c>
      <c r="H432" s="13">
        <v>34.130000000000003</v>
      </c>
      <c r="I432" s="13">
        <f t="shared" si="67"/>
        <v>41.12</v>
      </c>
      <c r="J432" s="13">
        <v>18.21</v>
      </c>
      <c r="K432" s="13">
        <f t="shared" si="68"/>
        <v>44.29</v>
      </c>
      <c r="L432" s="13">
        <f t="shared" si="69"/>
        <v>41.12</v>
      </c>
      <c r="M432" s="14">
        <f t="shared" si="66"/>
        <v>5.5068825881045371E-6</v>
      </c>
    </row>
    <row r="433" spans="1:13" ht="52.05" customHeight="1">
      <c r="A433" s="10" t="s">
        <v>1297</v>
      </c>
      <c r="B433" s="12" t="s">
        <v>1070</v>
      </c>
      <c r="C433" s="10" t="s">
        <v>72</v>
      </c>
      <c r="D433" s="10" t="s">
        <v>1071</v>
      </c>
      <c r="E433" s="10" t="s">
        <v>74</v>
      </c>
      <c r="F433" s="11" t="s">
        <v>75</v>
      </c>
      <c r="G433" s="12">
        <v>62</v>
      </c>
      <c r="H433" s="13">
        <v>14.85</v>
      </c>
      <c r="I433" s="13">
        <f t="shared" si="67"/>
        <v>17.89</v>
      </c>
      <c r="J433" s="13">
        <v>667.74</v>
      </c>
      <c r="K433" s="13">
        <f t="shared" si="68"/>
        <v>60.2</v>
      </c>
      <c r="L433" s="13">
        <f t="shared" si="69"/>
        <v>1109.18</v>
      </c>
      <c r="M433" s="14">
        <f t="shared" si="66"/>
        <v>1.4854387230237817E-4</v>
      </c>
    </row>
    <row r="434" spans="1:13" ht="39" customHeight="1">
      <c r="A434" s="10" t="s">
        <v>1298</v>
      </c>
      <c r="B434" s="12" t="s">
        <v>1057</v>
      </c>
      <c r="C434" s="10" t="s">
        <v>78</v>
      </c>
      <c r="D434" s="10" t="s">
        <v>1058</v>
      </c>
      <c r="E434" s="10" t="s">
        <v>1059</v>
      </c>
      <c r="F434" s="11" t="s">
        <v>268</v>
      </c>
      <c r="G434" s="12">
        <v>219</v>
      </c>
      <c r="H434" s="13">
        <v>41.09</v>
      </c>
      <c r="I434" s="13">
        <f t="shared" si="67"/>
        <v>49.51</v>
      </c>
      <c r="J434" s="13">
        <v>4130.34</v>
      </c>
      <c r="K434" s="13">
        <f t="shared" si="68"/>
        <v>38.090000000000003</v>
      </c>
      <c r="L434" s="13">
        <f t="shared" si="69"/>
        <v>10842.69</v>
      </c>
      <c r="M434" s="14">
        <f t="shared" si="66"/>
        <v>1.4520773533369452E-3</v>
      </c>
    </row>
    <row r="435" spans="1:13" ht="39" customHeight="1">
      <c r="A435" s="10" t="s">
        <v>1299</v>
      </c>
      <c r="B435" s="12" t="s">
        <v>1300</v>
      </c>
      <c r="C435" s="10" t="s">
        <v>78</v>
      </c>
      <c r="D435" s="10" t="s">
        <v>1301</v>
      </c>
      <c r="E435" s="10" t="s">
        <v>1059</v>
      </c>
      <c r="F435" s="11" t="s">
        <v>268</v>
      </c>
      <c r="G435" s="12">
        <v>4</v>
      </c>
      <c r="H435" s="13">
        <v>50.91</v>
      </c>
      <c r="I435" s="13">
        <f t="shared" si="67"/>
        <v>61.34</v>
      </c>
      <c r="J435" s="13">
        <v>98.92</v>
      </c>
      <c r="K435" s="13">
        <f t="shared" si="68"/>
        <v>40.32</v>
      </c>
      <c r="L435" s="13">
        <f t="shared" si="69"/>
        <v>245.36</v>
      </c>
      <c r="M435" s="14">
        <f t="shared" si="66"/>
        <v>3.2859161279604314E-5</v>
      </c>
    </row>
    <row r="436" spans="1:13" ht="39" customHeight="1">
      <c r="A436" s="10" t="s">
        <v>1302</v>
      </c>
      <c r="B436" s="12" t="s">
        <v>1226</v>
      </c>
      <c r="C436" s="10" t="s">
        <v>78</v>
      </c>
      <c r="D436" s="10" t="s">
        <v>1227</v>
      </c>
      <c r="E436" s="10" t="s">
        <v>1075</v>
      </c>
      <c r="F436" s="11" t="s">
        <v>114</v>
      </c>
      <c r="G436" s="12">
        <v>3273</v>
      </c>
      <c r="H436" s="13">
        <v>4.49</v>
      </c>
      <c r="I436" s="13">
        <f t="shared" si="67"/>
        <v>5.41</v>
      </c>
      <c r="J436" s="13">
        <v>4418.55</v>
      </c>
      <c r="K436" s="13">
        <f t="shared" si="68"/>
        <v>24.95</v>
      </c>
      <c r="L436" s="13">
        <f t="shared" si="69"/>
        <v>17706.93</v>
      </c>
      <c r="M436" s="14">
        <f t="shared" si="66"/>
        <v>2.3713517632730028E-3</v>
      </c>
    </row>
    <row r="437" spans="1:13" ht="39" customHeight="1">
      <c r="A437" s="10" t="s">
        <v>1303</v>
      </c>
      <c r="B437" s="12" t="s">
        <v>1304</v>
      </c>
      <c r="C437" s="10" t="s">
        <v>72</v>
      </c>
      <c r="D437" s="10" t="s">
        <v>1305</v>
      </c>
      <c r="E437" s="10" t="s">
        <v>74</v>
      </c>
      <c r="F437" s="11" t="s">
        <v>75</v>
      </c>
      <c r="G437" s="12">
        <v>335</v>
      </c>
      <c r="H437" s="13">
        <v>12.15</v>
      </c>
      <c r="I437" s="13">
        <f t="shared" si="67"/>
        <v>14.64</v>
      </c>
      <c r="J437" s="13">
        <v>1889.4</v>
      </c>
      <c r="K437" s="13">
        <f t="shared" si="68"/>
        <v>38.520000000000003</v>
      </c>
      <c r="L437" s="13">
        <f t="shared" si="69"/>
        <v>4904.3999999999996</v>
      </c>
      <c r="M437" s="14">
        <f t="shared" si="66"/>
        <v>6.5680824331468604E-4</v>
      </c>
    </row>
    <row r="438" spans="1:13" ht="39" customHeight="1">
      <c r="A438" s="10" t="s">
        <v>1306</v>
      </c>
      <c r="B438" s="12" t="s">
        <v>1307</v>
      </c>
      <c r="C438" s="10" t="s">
        <v>78</v>
      </c>
      <c r="D438" s="10" t="s">
        <v>1308</v>
      </c>
      <c r="E438" s="10" t="s">
        <v>1075</v>
      </c>
      <c r="F438" s="11" t="s">
        <v>268</v>
      </c>
      <c r="G438" s="12">
        <v>37</v>
      </c>
      <c r="H438" s="13">
        <v>30.01</v>
      </c>
      <c r="I438" s="13">
        <f t="shared" si="67"/>
        <v>36.159999999999997</v>
      </c>
      <c r="J438" s="13">
        <v>626.04</v>
      </c>
      <c r="K438" s="13">
        <f t="shared" si="68"/>
        <v>46.79</v>
      </c>
      <c r="L438" s="13">
        <f t="shared" si="69"/>
        <v>1337.92</v>
      </c>
      <c r="M438" s="14">
        <f t="shared" si="66"/>
        <v>1.7917724592112896E-4</v>
      </c>
    </row>
    <row r="439" spans="1:13" ht="39" customHeight="1">
      <c r="A439" s="10" t="s">
        <v>1309</v>
      </c>
      <c r="B439" s="12" t="s">
        <v>1310</v>
      </c>
      <c r="C439" s="10" t="s">
        <v>78</v>
      </c>
      <c r="D439" s="10" t="s">
        <v>1311</v>
      </c>
      <c r="E439" s="10" t="s">
        <v>1075</v>
      </c>
      <c r="F439" s="11" t="s">
        <v>268</v>
      </c>
      <c r="G439" s="12">
        <v>1</v>
      </c>
      <c r="H439" s="13">
        <v>45.67</v>
      </c>
      <c r="I439" s="13">
        <f t="shared" si="67"/>
        <v>55.03</v>
      </c>
      <c r="J439" s="13">
        <v>24.92</v>
      </c>
      <c r="K439" s="13">
        <f t="shared" si="68"/>
        <v>45.28</v>
      </c>
      <c r="L439" s="13">
        <f t="shared" si="69"/>
        <v>55.03</v>
      </c>
      <c r="M439" s="14">
        <f t="shared" si="66"/>
        <v>7.369740973331534E-6</v>
      </c>
    </row>
    <row r="440" spans="1:13" ht="39" customHeight="1">
      <c r="A440" s="10" t="s">
        <v>1312</v>
      </c>
      <c r="B440" s="12" t="s">
        <v>1313</v>
      </c>
      <c r="C440" s="10" t="s">
        <v>78</v>
      </c>
      <c r="D440" s="10" t="s">
        <v>1314</v>
      </c>
      <c r="E440" s="10" t="s">
        <v>1075</v>
      </c>
      <c r="F440" s="11" t="s">
        <v>268</v>
      </c>
      <c r="G440" s="12">
        <v>1</v>
      </c>
      <c r="H440" s="13">
        <v>50.28</v>
      </c>
      <c r="I440" s="13">
        <f t="shared" si="67"/>
        <v>60.58</v>
      </c>
      <c r="J440" s="13">
        <v>26.93</v>
      </c>
      <c r="K440" s="13">
        <f t="shared" si="68"/>
        <v>44.45</v>
      </c>
      <c r="L440" s="13">
        <f t="shared" si="69"/>
        <v>60.58</v>
      </c>
      <c r="M440" s="14">
        <f t="shared" si="66"/>
        <v>8.1130094160353326E-6</v>
      </c>
    </row>
    <row r="441" spans="1:13" ht="39" customHeight="1">
      <c r="A441" s="10" t="s">
        <v>1315</v>
      </c>
      <c r="B441" s="12" t="s">
        <v>1316</v>
      </c>
      <c r="C441" s="10" t="s">
        <v>78</v>
      </c>
      <c r="D441" s="10" t="s">
        <v>1317</v>
      </c>
      <c r="E441" s="10" t="s">
        <v>1075</v>
      </c>
      <c r="F441" s="11" t="s">
        <v>268</v>
      </c>
      <c r="G441" s="12">
        <v>6</v>
      </c>
      <c r="H441" s="13">
        <v>36.53</v>
      </c>
      <c r="I441" s="13">
        <f t="shared" si="67"/>
        <v>44.01</v>
      </c>
      <c r="J441" s="13">
        <v>125.58</v>
      </c>
      <c r="K441" s="13">
        <f t="shared" si="68"/>
        <v>47.56</v>
      </c>
      <c r="L441" s="13">
        <f t="shared" si="69"/>
        <v>264.06</v>
      </c>
      <c r="M441" s="14">
        <f t="shared" si="66"/>
        <v>3.5363507203669357E-5</v>
      </c>
    </row>
    <row r="442" spans="1:13" ht="52.05" customHeight="1">
      <c r="A442" s="10" t="s">
        <v>1318</v>
      </c>
      <c r="B442" s="12" t="s">
        <v>1319</v>
      </c>
      <c r="C442" s="10" t="s">
        <v>72</v>
      </c>
      <c r="D442" s="10" t="s">
        <v>1320</v>
      </c>
      <c r="E442" s="10" t="s">
        <v>74</v>
      </c>
      <c r="F442" s="11" t="s">
        <v>75</v>
      </c>
      <c r="G442" s="12">
        <v>66</v>
      </c>
      <c r="H442" s="13">
        <v>162.91999999999999</v>
      </c>
      <c r="I442" s="13">
        <f t="shared" si="67"/>
        <v>196.31</v>
      </c>
      <c r="J442" s="13">
        <v>2105.4</v>
      </c>
      <c r="K442" s="13">
        <f t="shared" si="68"/>
        <v>16.25</v>
      </c>
      <c r="L442" s="13">
        <f t="shared" si="69"/>
        <v>12956.46</v>
      </c>
      <c r="M442" s="14">
        <f t="shared" si="66"/>
        <v>1.7351581706583879E-3</v>
      </c>
    </row>
    <row r="443" spans="1:13" ht="39" customHeight="1">
      <c r="A443" s="10" t="s">
        <v>1321</v>
      </c>
      <c r="B443" s="12" t="s">
        <v>1322</v>
      </c>
      <c r="C443" s="10" t="s">
        <v>72</v>
      </c>
      <c r="D443" s="10" t="s">
        <v>1323</v>
      </c>
      <c r="E443" s="10" t="s">
        <v>74</v>
      </c>
      <c r="F443" s="11" t="s">
        <v>75</v>
      </c>
      <c r="G443" s="12">
        <v>121</v>
      </c>
      <c r="H443" s="13">
        <v>158.6</v>
      </c>
      <c r="I443" s="13">
        <f t="shared" si="67"/>
        <v>191.11</v>
      </c>
      <c r="J443" s="13">
        <v>3859.9</v>
      </c>
      <c r="K443" s="13">
        <f t="shared" si="68"/>
        <v>16.690000000000001</v>
      </c>
      <c r="L443" s="13">
        <f t="shared" si="69"/>
        <v>23124.31</v>
      </c>
      <c r="M443" s="14">
        <f t="shared" si="66"/>
        <v>3.0968594382522283E-3</v>
      </c>
    </row>
    <row r="444" spans="1:13" ht="78" customHeight="1">
      <c r="A444" s="10" t="s">
        <v>1324</v>
      </c>
      <c r="B444" s="12" t="s">
        <v>1106</v>
      </c>
      <c r="C444" s="10" t="s">
        <v>72</v>
      </c>
      <c r="D444" s="10" t="s">
        <v>1107</v>
      </c>
      <c r="E444" s="10" t="s">
        <v>74</v>
      </c>
      <c r="F444" s="11" t="s">
        <v>75</v>
      </c>
      <c r="G444" s="12">
        <v>1</v>
      </c>
      <c r="H444" s="13">
        <v>1594.15</v>
      </c>
      <c r="I444" s="13">
        <f t="shared" si="67"/>
        <v>1920.95</v>
      </c>
      <c r="J444" s="13">
        <v>182.95</v>
      </c>
      <c r="K444" s="13">
        <f t="shared" si="68"/>
        <v>9.52</v>
      </c>
      <c r="L444" s="13">
        <f t="shared" si="69"/>
        <v>1920.95</v>
      </c>
      <c r="M444" s="14">
        <f t="shared" si="66"/>
        <v>2.5725793063276778E-4</v>
      </c>
    </row>
    <row r="445" spans="1:13" ht="39" customHeight="1">
      <c r="A445" s="10" t="s">
        <v>1325</v>
      </c>
      <c r="B445" s="12" t="s">
        <v>1326</v>
      </c>
      <c r="C445" s="10" t="s">
        <v>72</v>
      </c>
      <c r="D445" s="10" t="s">
        <v>1327</v>
      </c>
      <c r="E445" s="10" t="s">
        <v>74</v>
      </c>
      <c r="F445" s="11" t="s">
        <v>75</v>
      </c>
      <c r="G445" s="12">
        <v>18</v>
      </c>
      <c r="H445" s="13">
        <v>100.74</v>
      </c>
      <c r="I445" s="13">
        <f t="shared" si="67"/>
        <v>121.39</v>
      </c>
      <c r="J445" s="13">
        <v>211.68</v>
      </c>
      <c r="K445" s="13">
        <f t="shared" si="68"/>
        <v>9.69</v>
      </c>
      <c r="L445" s="13">
        <f t="shared" si="69"/>
        <v>2185.02</v>
      </c>
      <c r="M445" s="14">
        <f t="shared" si="66"/>
        <v>2.9262277705885642E-4</v>
      </c>
    </row>
    <row r="446" spans="1:13" ht="25.95" customHeight="1">
      <c r="A446" s="10" t="s">
        <v>1328</v>
      </c>
      <c r="B446" s="12" t="s">
        <v>1116</v>
      </c>
      <c r="C446" s="10" t="s">
        <v>78</v>
      </c>
      <c r="D446" s="10" t="s">
        <v>1117</v>
      </c>
      <c r="E446" s="10" t="s">
        <v>1114</v>
      </c>
      <c r="F446" s="11" t="s">
        <v>268</v>
      </c>
      <c r="G446" s="12">
        <v>34</v>
      </c>
      <c r="H446" s="13">
        <v>15.23</v>
      </c>
      <c r="I446" s="13">
        <f t="shared" si="67"/>
        <v>18.350000000000001</v>
      </c>
      <c r="J446" s="13">
        <v>75.48</v>
      </c>
      <c r="K446" s="13">
        <f t="shared" si="68"/>
        <v>12.1</v>
      </c>
      <c r="L446" s="13">
        <f t="shared" si="69"/>
        <v>623.9</v>
      </c>
      <c r="M446" s="14">
        <f t="shared" si="66"/>
        <v>8.3554086739261207E-5</v>
      </c>
    </row>
    <row r="447" spans="1:13" ht="25.95" customHeight="1">
      <c r="A447" s="10" t="s">
        <v>1329</v>
      </c>
      <c r="B447" s="12" t="s">
        <v>1248</v>
      </c>
      <c r="C447" s="10" t="s">
        <v>78</v>
      </c>
      <c r="D447" s="10" t="s">
        <v>1249</v>
      </c>
      <c r="E447" s="10" t="s">
        <v>1114</v>
      </c>
      <c r="F447" s="11" t="s">
        <v>268</v>
      </c>
      <c r="G447" s="12">
        <v>5</v>
      </c>
      <c r="H447" s="13">
        <v>16.57</v>
      </c>
      <c r="I447" s="13">
        <f t="shared" si="67"/>
        <v>19.96</v>
      </c>
      <c r="J447" s="13">
        <v>15.55</v>
      </c>
      <c r="K447" s="13">
        <f t="shared" si="68"/>
        <v>15.58</v>
      </c>
      <c r="L447" s="13">
        <f t="shared" si="69"/>
        <v>99.8</v>
      </c>
      <c r="M447" s="14">
        <f t="shared" si="66"/>
        <v>1.3365439744475505E-5</v>
      </c>
    </row>
    <row r="448" spans="1:13" ht="25.95" customHeight="1">
      <c r="A448" s="10" t="s">
        <v>1330</v>
      </c>
      <c r="B448" s="12" t="s">
        <v>1122</v>
      </c>
      <c r="C448" s="10" t="s">
        <v>78</v>
      </c>
      <c r="D448" s="10" t="s">
        <v>1123</v>
      </c>
      <c r="E448" s="10" t="s">
        <v>1114</v>
      </c>
      <c r="F448" s="11" t="s">
        <v>268</v>
      </c>
      <c r="G448" s="12">
        <v>1</v>
      </c>
      <c r="H448" s="13">
        <v>132.04</v>
      </c>
      <c r="I448" s="13">
        <f t="shared" si="67"/>
        <v>159.1</v>
      </c>
      <c r="J448" s="13">
        <v>24.94</v>
      </c>
      <c r="K448" s="13">
        <f t="shared" si="68"/>
        <v>15.68</v>
      </c>
      <c r="L448" s="13">
        <f t="shared" si="69"/>
        <v>159.1</v>
      </c>
      <c r="M448" s="14">
        <f t="shared" si="66"/>
        <v>2.1307028690842214E-5</v>
      </c>
    </row>
    <row r="449" spans="1:13" ht="91.05" customHeight="1">
      <c r="A449" s="10" t="s">
        <v>1331</v>
      </c>
      <c r="B449" s="12" t="s">
        <v>1131</v>
      </c>
      <c r="C449" s="10" t="s">
        <v>72</v>
      </c>
      <c r="D449" s="10" t="s">
        <v>1132</v>
      </c>
      <c r="E449" s="10" t="s">
        <v>74</v>
      </c>
      <c r="F449" s="11" t="s">
        <v>75</v>
      </c>
      <c r="G449" s="12">
        <v>4</v>
      </c>
      <c r="H449" s="13">
        <v>47.15</v>
      </c>
      <c r="I449" s="13">
        <f t="shared" si="67"/>
        <v>56.81</v>
      </c>
      <c r="J449" s="13">
        <v>62.88</v>
      </c>
      <c r="K449" s="13">
        <f t="shared" si="68"/>
        <v>27.67</v>
      </c>
      <c r="L449" s="13">
        <f t="shared" si="69"/>
        <v>227.24</v>
      </c>
      <c r="M449" s="14">
        <f t="shared" si="66"/>
        <v>3.0432490255857858E-5</v>
      </c>
    </row>
    <row r="450" spans="1:13" ht="25.95" customHeight="1">
      <c r="A450" s="10" t="s">
        <v>1332</v>
      </c>
      <c r="B450" s="12" t="s">
        <v>1333</v>
      </c>
      <c r="C450" s="10" t="s">
        <v>72</v>
      </c>
      <c r="D450" s="10" t="s">
        <v>1334</v>
      </c>
      <c r="E450" s="10" t="s">
        <v>74</v>
      </c>
      <c r="F450" s="11" t="s">
        <v>75</v>
      </c>
      <c r="G450" s="12">
        <v>201</v>
      </c>
      <c r="H450" s="13">
        <v>22.52</v>
      </c>
      <c r="I450" s="13">
        <f t="shared" si="67"/>
        <v>27.13</v>
      </c>
      <c r="J450" s="13">
        <v>2745.66</v>
      </c>
      <c r="K450" s="13">
        <f t="shared" si="68"/>
        <v>50.35</v>
      </c>
      <c r="L450" s="13">
        <f t="shared" si="69"/>
        <v>5453.13</v>
      </c>
      <c r="M450" s="14">
        <f t="shared" si="66"/>
        <v>7.3029539512817351E-4</v>
      </c>
    </row>
    <row r="451" spans="1:13" ht="25.95" customHeight="1">
      <c r="A451" s="10" t="s">
        <v>1335</v>
      </c>
      <c r="B451" s="12" t="s">
        <v>1336</v>
      </c>
      <c r="C451" s="10" t="s">
        <v>72</v>
      </c>
      <c r="D451" s="10" t="s">
        <v>1337</v>
      </c>
      <c r="E451" s="10" t="s">
        <v>74</v>
      </c>
      <c r="F451" s="11" t="s">
        <v>75</v>
      </c>
      <c r="G451" s="12">
        <v>201</v>
      </c>
      <c r="H451" s="13">
        <v>20.72</v>
      </c>
      <c r="I451" s="13">
        <f t="shared" si="67"/>
        <v>24.96</v>
      </c>
      <c r="J451" s="13">
        <v>2745.66</v>
      </c>
      <c r="K451" s="13">
        <f t="shared" si="68"/>
        <v>54.73</v>
      </c>
      <c r="L451" s="13">
        <f t="shared" si="69"/>
        <v>5016.96</v>
      </c>
      <c r="M451" s="14">
        <f t="shared" si="66"/>
        <v>6.7188253086617074E-4</v>
      </c>
    </row>
    <row r="452" spans="1:13" ht="52.05" customHeight="1">
      <c r="A452" s="10" t="s">
        <v>1338</v>
      </c>
      <c r="B452" s="12" t="s">
        <v>1011</v>
      </c>
      <c r="C452" s="10" t="s">
        <v>78</v>
      </c>
      <c r="D452" s="10" t="s">
        <v>1012</v>
      </c>
      <c r="E452" s="10" t="s">
        <v>1013</v>
      </c>
      <c r="F452" s="11" t="s">
        <v>114</v>
      </c>
      <c r="G452" s="12">
        <v>117</v>
      </c>
      <c r="H452" s="13">
        <v>55.12</v>
      </c>
      <c r="I452" s="13">
        <f t="shared" si="67"/>
        <v>66.41</v>
      </c>
      <c r="J452" s="13">
        <v>2723.76</v>
      </c>
      <c r="K452" s="13">
        <f t="shared" si="68"/>
        <v>35.049999999999997</v>
      </c>
      <c r="L452" s="13">
        <f t="shared" si="69"/>
        <v>7769.97</v>
      </c>
      <c r="M452" s="14">
        <f t="shared" si="66"/>
        <v>1.0405718021180596E-3</v>
      </c>
    </row>
    <row r="453" spans="1:13" ht="52.05" customHeight="1">
      <c r="A453" s="10" t="s">
        <v>1339</v>
      </c>
      <c r="B453" s="12" t="s">
        <v>1061</v>
      </c>
      <c r="C453" s="10" t="s">
        <v>78</v>
      </c>
      <c r="D453" s="10" t="s">
        <v>1062</v>
      </c>
      <c r="E453" s="10" t="s">
        <v>1013</v>
      </c>
      <c r="F453" s="11" t="s">
        <v>114</v>
      </c>
      <c r="G453" s="12">
        <v>376</v>
      </c>
      <c r="H453" s="13">
        <v>13.81</v>
      </c>
      <c r="I453" s="13">
        <f t="shared" si="67"/>
        <v>16.64</v>
      </c>
      <c r="J453" s="13">
        <v>2256</v>
      </c>
      <c r="K453" s="13">
        <f t="shared" si="68"/>
        <v>36.06</v>
      </c>
      <c r="L453" s="13">
        <f t="shared" si="69"/>
        <v>6256.64</v>
      </c>
      <c r="M453" s="14">
        <f t="shared" si="66"/>
        <v>8.3790325574023279E-4</v>
      </c>
    </row>
    <row r="454" spans="1:13" ht="39" customHeight="1">
      <c r="A454" s="10" t="s">
        <v>1340</v>
      </c>
      <c r="B454" s="12" t="s">
        <v>1341</v>
      </c>
      <c r="C454" s="10" t="s">
        <v>72</v>
      </c>
      <c r="D454" s="10" t="s">
        <v>1342</v>
      </c>
      <c r="E454" s="10" t="s">
        <v>74</v>
      </c>
      <c r="F454" s="11" t="s">
        <v>75</v>
      </c>
      <c r="G454" s="12">
        <v>2</v>
      </c>
      <c r="H454" s="13">
        <v>179.12</v>
      </c>
      <c r="I454" s="13">
        <f t="shared" si="67"/>
        <v>215.83</v>
      </c>
      <c r="J454" s="13">
        <v>63.8</v>
      </c>
      <c r="K454" s="13">
        <f t="shared" si="68"/>
        <v>14.78</v>
      </c>
      <c r="L454" s="13">
        <f t="shared" si="69"/>
        <v>431.66</v>
      </c>
      <c r="M454" s="14">
        <f t="shared" ref="M454:M517" si="70">L454 / 7467019.56</f>
        <v>5.7808874950904784E-5</v>
      </c>
    </row>
    <row r="455" spans="1:13" ht="39" customHeight="1">
      <c r="A455" s="10" t="s">
        <v>1343</v>
      </c>
      <c r="B455" s="12" t="s">
        <v>1344</v>
      </c>
      <c r="C455" s="10" t="s">
        <v>72</v>
      </c>
      <c r="D455" s="10" t="s">
        <v>1345</v>
      </c>
      <c r="E455" s="10" t="s">
        <v>74</v>
      </c>
      <c r="F455" s="11" t="s">
        <v>75</v>
      </c>
      <c r="G455" s="12">
        <v>12</v>
      </c>
      <c r="H455" s="13">
        <v>65.28</v>
      </c>
      <c r="I455" s="13">
        <f t="shared" si="67"/>
        <v>78.66</v>
      </c>
      <c r="J455" s="13">
        <v>226.2</v>
      </c>
      <c r="K455" s="13">
        <f t="shared" si="68"/>
        <v>23.96</v>
      </c>
      <c r="L455" s="13">
        <f t="shared" si="69"/>
        <v>943.92</v>
      </c>
      <c r="M455" s="14">
        <f t="shared" si="70"/>
        <v>1.2641188260125569E-4</v>
      </c>
    </row>
    <row r="456" spans="1:13" ht="24" customHeight="1">
      <c r="A456" s="5" t="s">
        <v>1346</v>
      </c>
      <c r="B456" s="5"/>
      <c r="C456" s="5"/>
      <c r="D456" s="5" t="s">
        <v>1347</v>
      </c>
      <c r="E456" s="5"/>
      <c r="F456" s="5"/>
      <c r="G456" s="7"/>
      <c r="H456" s="5"/>
      <c r="I456" s="5"/>
      <c r="J456" s="5"/>
      <c r="K456" s="5"/>
      <c r="L456" s="8">
        <v>119086.14</v>
      </c>
      <c r="M456" s="9">
        <f t="shared" si="70"/>
        <v>1.5948282851424592E-2</v>
      </c>
    </row>
    <row r="457" spans="1:13" ht="25.95" customHeight="1">
      <c r="A457" s="10" t="s">
        <v>1348</v>
      </c>
      <c r="B457" s="12" t="s">
        <v>1172</v>
      </c>
      <c r="C457" s="10" t="s">
        <v>72</v>
      </c>
      <c r="D457" s="10" t="s">
        <v>1173</v>
      </c>
      <c r="E457" s="10" t="s">
        <v>204</v>
      </c>
      <c r="F457" s="11" t="s">
        <v>114</v>
      </c>
      <c r="G457" s="12">
        <v>114</v>
      </c>
      <c r="H457" s="13">
        <v>58.16</v>
      </c>
      <c r="I457" s="13">
        <f t="shared" ref="I457:I490" si="71">TRUNC(H457 * (1 + 20.5 / 100), 2)</f>
        <v>70.08</v>
      </c>
      <c r="J457" s="13">
        <v>909.72</v>
      </c>
      <c r="K457" s="13">
        <f t="shared" ref="K457:K490" si="72">ROUND((J457 * 100 / TRUNC(G457 * I457, 2)), 2)</f>
        <v>11.39</v>
      </c>
      <c r="L457" s="13">
        <f t="shared" ref="L457:L490" si="73">TRUNC(G457 * I457, 2)</f>
        <v>7989.12</v>
      </c>
      <c r="M457" s="14">
        <f t="shared" si="70"/>
        <v>1.069920861436715E-3</v>
      </c>
    </row>
    <row r="458" spans="1:13" ht="78" customHeight="1">
      <c r="A458" s="10" t="s">
        <v>1349</v>
      </c>
      <c r="B458" s="12" t="s">
        <v>1205</v>
      </c>
      <c r="C458" s="10" t="s">
        <v>72</v>
      </c>
      <c r="D458" s="10" t="s">
        <v>1206</v>
      </c>
      <c r="E458" s="10" t="s">
        <v>74</v>
      </c>
      <c r="F458" s="11" t="s">
        <v>75</v>
      </c>
      <c r="G458" s="12">
        <v>8</v>
      </c>
      <c r="H458" s="13">
        <v>23.87</v>
      </c>
      <c r="I458" s="13">
        <f t="shared" si="71"/>
        <v>28.76</v>
      </c>
      <c r="J458" s="13">
        <v>131.76</v>
      </c>
      <c r="K458" s="13">
        <f t="shared" si="72"/>
        <v>57.27</v>
      </c>
      <c r="L458" s="13">
        <f t="shared" si="73"/>
        <v>230.08</v>
      </c>
      <c r="M458" s="14">
        <f t="shared" si="70"/>
        <v>3.0812829422935114E-5</v>
      </c>
    </row>
    <row r="459" spans="1:13" ht="64.95" customHeight="1">
      <c r="A459" s="10" t="s">
        <v>1350</v>
      </c>
      <c r="B459" s="12" t="s">
        <v>999</v>
      </c>
      <c r="C459" s="10" t="s">
        <v>72</v>
      </c>
      <c r="D459" s="10" t="s">
        <v>1000</v>
      </c>
      <c r="E459" s="10" t="s">
        <v>74</v>
      </c>
      <c r="F459" s="11" t="s">
        <v>75</v>
      </c>
      <c r="G459" s="12">
        <v>65</v>
      </c>
      <c r="H459" s="13">
        <v>7.74</v>
      </c>
      <c r="I459" s="13">
        <f t="shared" si="71"/>
        <v>9.32</v>
      </c>
      <c r="J459" s="13">
        <v>182.65</v>
      </c>
      <c r="K459" s="13">
        <f t="shared" si="72"/>
        <v>30.15</v>
      </c>
      <c r="L459" s="13">
        <f t="shared" si="73"/>
        <v>605.79999999999995</v>
      </c>
      <c r="M459" s="14">
        <f t="shared" si="70"/>
        <v>8.113009416035332E-5</v>
      </c>
    </row>
    <row r="460" spans="1:13" ht="39" customHeight="1">
      <c r="A460" s="10" t="s">
        <v>1351</v>
      </c>
      <c r="B460" s="12" t="s">
        <v>1280</v>
      </c>
      <c r="C460" s="10" t="s">
        <v>78</v>
      </c>
      <c r="D460" s="10" t="s">
        <v>1281</v>
      </c>
      <c r="E460" s="10" t="s">
        <v>1059</v>
      </c>
      <c r="F460" s="11" t="s">
        <v>114</v>
      </c>
      <c r="G460" s="12">
        <v>466</v>
      </c>
      <c r="H460" s="13">
        <v>21.31</v>
      </c>
      <c r="I460" s="13">
        <f t="shared" si="71"/>
        <v>25.67</v>
      </c>
      <c r="J460" s="13">
        <v>5652.58</v>
      </c>
      <c r="K460" s="13">
        <f t="shared" si="72"/>
        <v>47.25</v>
      </c>
      <c r="L460" s="13">
        <f t="shared" si="73"/>
        <v>11962.22</v>
      </c>
      <c r="M460" s="14">
        <f t="shared" si="70"/>
        <v>1.6020073208432844E-3</v>
      </c>
    </row>
    <row r="461" spans="1:13" ht="39" customHeight="1">
      <c r="A461" s="10" t="s">
        <v>1352</v>
      </c>
      <c r="B461" s="12" t="s">
        <v>1353</v>
      </c>
      <c r="C461" s="10" t="s">
        <v>72</v>
      </c>
      <c r="D461" s="10" t="s">
        <v>1354</v>
      </c>
      <c r="E461" s="10" t="s">
        <v>74</v>
      </c>
      <c r="F461" s="11" t="s">
        <v>75</v>
      </c>
      <c r="G461" s="12">
        <v>3</v>
      </c>
      <c r="H461" s="13">
        <v>96.49</v>
      </c>
      <c r="I461" s="13">
        <f t="shared" si="71"/>
        <v>116.27</v>
      </c>
      <c r="J461" s="13">
        <v>104.52</v>
      </c>
      <c r="K461" s="13">
        <f t="shared" si="72"/>
        <v>29.96</v>
      </c>
      <c r="L461" s="13">
        <f t="shared" si="73"/>
        <v>348.81</v>
      </c>
      <c r="M461" s="14">
        <f t="shared" si="70"/>
        <v>4.6713417207119253E-5</v>
      </c>
    </row>
    <row r="462" spans="1:13" ht="52.05" customHeight="1">
      <c r="A462" s="10" t="s">
        <v>1355</v>
      </c>
      <c r="B462" s="12" t="s">
        <v>1030</v>
      </c>
      <c r="C462" s="10" t="s">
        <v>72</v>
      </c>
      <c r="D462" s="10" t="s">
        <v>1031</v>
      </c>
      <c r="E462" s="10" t="s">
        <v>74</v>
      </c>
      <c r="F462" s="11" t="s">
        <v>75</v>
      </c>
      <c r="G462" s="12">
        <v>195</v>
      </c>
      <c r="H462" s="13">
        <v>42.89</v>
      </c>
      <c r="I462" s="13">
        <f t="shared" si="71"/>
        <v>51.68</v>
      </c>
      <c r="J462" s="13">
        <v>5510.7</v>
      </c>
      <c r="K462" s="13">
        <f t="shared" si="72"/>
        <v>54.68</v>
      </c>
      <c r="L462" s="13">
        <f t="shared" si="73"/>
        <v>10077.6</v>
      </c>
      <c r="M462" s="14">
        <f t="shared" si="70"/>
        <v>1.3496147852597833E-3</v>
      </c>
    </row>
    <row r="463" spans="1:13" ht="39" customHeight="1">
      <c r="A463" s="10" t="s">
        <v>1356</v>
      </c>
      <c r="B463" s="12" t="s">
        <v>1292</v>
      </c>
      <c r="C463" s="10" t="s">
        <v>72</v>
      </c>
      <c r="D463" s="10" t="s">
        <v>1293</v>
      </c>
      <c r="E463" s="10" t="s">
        <v>74</v>
      </c>
      <c r="F463" s="11" t="s">
        <v>75</v>
      </c>
      <c r="G463" s="12">
        <v>105</v>
      </c>
      <c r="H463" s="13">
        <v>9.85</v>
      </c>
      <c r="I463" s="13">
        <f t="shared" si="71"/>
        <v>11.86</v>
      </c>
      <c r="J463" s="13">
        <v>773.85</v>
      </c>
      <c r="K463" s="13">
        <f t="shared" si="72"/>
        <v>62.14</v>
      </c>
      <c r="L463" s="13">
        <f t="shared" si="73"/>
        <v>1245.3</v>
      </c>
      <c r="M463" s="14">
        <f t="shared" si="70"/>
        <v>1.6677336787370087E-4</v>
      </c>
    </row>
    <row r="464" spans="1:13" ht="52.05" customHeight="1">
      <c r="A464" s="10" t="s">
        <v>1357</v>
      </c>
      <c r="B464" s="12" t="s">
        <v>1295</v>
      </c>
      <c r="C464" s="10" t="s">
        <v>78</v>
      </c>
      <c r="D464" s="10" t="s">
        <v>1296</v>
      </c>
      <c r="E464" s="10" t="s">
        <v>1085</v>
      </c>
      <c r="F464" s="11" t="s">
        <v>268</v>
      </c>
      <c r="G464" s="12">
        <v>4</v>
      </c>
      <c r="H464" s="13">
        <v>34.130000000000003</v>
      </c>
      <c r="I464" s="13">
        <f t="shared" si="71"/>
        <v>41.12</v>
      </c>
      <c r="J464" s="13">
        <v>72.84</v>
      </c>
      <c r="K464" s="13">
        <f t="shared" si="72"/>
        <v>44.29</v>
      </c>
      <c r="L464" s="13">
        <f t="shared" si="73"/>
        <v>164.48</v>
      </c>
      <c r="M464" s="14">
        <f t="shared" si="70"/>
        <v>2.2027530352418148E-5</v>
      </c>
    </row>
    <row r="465" spans="1:13" ht="52.05" customHeight="1">
      <c r="A465" s="10" t="s">
        <v>1358</v>
      </c>
      <c r="B465" s="12" t="s">
        <v>1070</v>
      </c>
      <c r="C465" s="10" t="s">
        <v>72</v>
      </c>
      <c r="D465" s="10" t="s">
        <v>1071</v>
      </c>
      <c r="E465" s="10" t="s">
        <v>74</v>
      </c>
      <c r="F465" s="11" t="s">
        <v>75</v>
      </c>
      <c r="G465" s="12">
        <v>190</v>
      </c>
      <c r="H465" s="13">
        <v>14.85</v>
      </c>
      <c r="I465" s="13">
        <f t="shared" si="71"/>
        <v>17.89</v>
      </c>
      <c r="J465" s="13">
        <v>2046.3</v>
      </c>
      <c r="K465" s="13">
        <f t="shared" si="72"/>
        <v>60.2</v>
      </c>
      <c r="L465" s="13">
        <f t="shared" si="73"/>
        <v>3399.1</v>
      </c>
      <c r="M465" s="14">
        <f t="shared" si="70"/>
        <v>4.5521509253954598E-4</v>
      </c>
    </row>
    <row r="466" spans="1:13" ht="39" customHeight="1">
      <c r="A466" s="10" t="s">
        <v>1359</v>
      </c>
      <c r="B466" s="12" t="s">
        <v>1057</v>
      </c>
      <c r="C466" s="10" t="s">
        <v>78</v>
      </c>
      <c r="D466" s="10" t="s">
        <v>1058</v>
      </c>
      <c r="E466" s="10" t="s">
        <v>1059</v>
      </c>
      <c r="F466" s="11" t="s">
        <v>268</v>
      </c>
      <c r="G466" s="12">
        <v>126</v>
      </c>
      <c r="H466" s="13">
        <v>41.09</v>
      </c>
      <c r="I466" s="13">
        <f t="shared" si="71"/>
        <v>49.51</v>
      </c>
      <c r="J466" s="13">
        <v>2376.36</v>
      </c>
      <c r="K466" s="13">
        <f t="shared" si="72"/>
        <v>38.090000000000003</v>
      </c>
      <c r="L466" s="13">
        <f t="shared" si="73"/>
        <v>6238.26</v>
      </c>
      <c r="M466" s="14">
        <f t="shared" si="70"/>
        <v>8.3544176493358492E-4</v>
      </c>
    </row>
    <row r="467" spans="1:13" ht="39" customHeight="1">
      <c r="A467" s="10" t="s">
        <v>1360</v>
      </c>
      <c r="B467" s="12" t="s">
        <v>1226</v>
      </c>
      <c r="C467" s="10" t="s">
        <v>78</v>
      </c>
      <c r="D467" s="10" t="s">
        <v>1227</v>
      </c>
      <c r="E467" s="10" t="s">
        <v>1075</v>
      </c>
      <c r="F467" s="11" t="s">
        <v>114</v>
      </c>
      <c r="G467" s="12">
        <v>7365</v>
      </c>
      <c r="H467" s="13">
        <v>4.49</v>
      </c>
      <c r="I467" s="13">
        <f t="shared" si="71"/>
        <v>5.41</v>
      </c>
      <c r="J467" s="13">
        <v>9942.75</v>
      </c>
      <c r="K467" s="13">
        <f t="shared" si="72"/>
        <v>24.95</v>
      </c>
      <c r="L467" s="13">
        <f t="shared" si="73"/>
        <v>39844.65</v>
      </c>
      <c r="M467" s="14">
        <f t="shared" si="70"/>
        <v>5.3360848568608813E-3</v>
      </c>
    </row>
    <row r="468" spans="1:13" ht="78" customHeight="1">
      <c r="A468" s="10" t="s">
        <v>1361</v>
      </c>
      <c r="B468" s="12" t="s">
        <v>1106</v>
      </c>
      <c r="C468" s="10" t="s">
        <v>72</v>
      </c>
      <c r="D468" s="10" t="s">
        <v>1107</v>
      </c>
      <c r="E468" s="10" t="s">
        <v>74</v>
      </c>
      <c r="F468" s="11" t="s">
        <v>75</v>
      </c>
      <c r="G468" s="12">
        <v>1</v>
      </c>
      <c r="H468" s="13">
        <v>1594.15</v>
      </c>
      <c r="I468" s="13">
        <f t="shared" si="71"/>
        <v>1920.95</v>
      </c>
      <c r="J468" s="13">
        <v>182.95</v>
      </c>
      <c r="K468" s="13">
        <f t="shared" si="72"/>
        <v>9.52</v>
      </c>
      <c r="L468" s="13">
        <f t="shared" si="73"/>
        <v>1920.95</v>
      </c>
      <c r="M468" s="14">
        <f t="shared" si="70"/>
        <v>2.5725793063276778E-4</v>
      </c>
    </row>
    <row r="469" spans="1:13" ht="39" customHeight="1">
      <c r="A469" s="10" t="s">
        <v>1362</v>
      </c>
      <c r="B469" s="12" t="s">
        <v>1326</v>
      </c>
      <c r="C469" s="10" t="s">
        <v>72</v>
      </c>
      <c r="D469" s="10" t="s">
        <v>1327</v>
      </c>
      <c r="E469" s="10" t="s">
        <v>74</v>
      </c>
      <c r="F469" s="11" t="s">
        <v>75</v>
      </c>
      <c r="G469" s="12">
        <v>21</v>
      </c>
      <c r="H469" s="13">
        <v>100.74</v>
      </c>
      <c r="I469" s="13">
        <f t="shared" si="71"/>
        <v>121.39</v>
      </c>
      <c r="J469" s="13">
        <v>246.96</v>
      </c>
      <c r="K469" s="13">
        <f t="shared" si="72"/>
        <v>9.69</v>
      </c>
      <c r="L469" s="13">
        <f t="shared" si="73"/>
        <v>2549.19</v>
      </c>
      <c r="M469" s="14">
        <f t="shared" si="70"/>
        <v>3.4139323990199915E-4</v>
      </c>
    </row>
    <row r="470" spans="1:13" ht="25.95" customHeight="1">
      <c r="A470" s="10" t="s">
        <v>1363</v>
      </c>
      <c r="B470" s="12" t="s">
        <v>1364</v>
      </c>
      <c r="C470" s="10" t="s">
        <v>78</v>
      </c>
      <c r="D470" s="10" t="s">
        <v>1365</v>
      </c>
      <c r="E470" s="10" t="s">
        <v>1114</v>
      </c>
      <c r="F470" s="11" t="s">
        <v>268</v>
      </c>
      <c r="G470" s="12">
        <v>9</v>
      </c>
      <c r="H470" s="13">
        <v>14.58</v>
      </c>
      <c r="I470" s="13">
        <f t="shared" si="71"/>
        <v>17.559999999999999</v>
      </c>
      <c r="J470" s="13">
        <v>14.76</v>
      </c>
      <c r="K470" s="13">
        <f t="shared" si="72"/>
        <v>9.34</v>
      </c>
      <c r="L470" s="13">
        <f t="shared" si="73"/>
        <v>158.04</v>
      </c>
      <c r="M470" s="14">
        <f t="shared" si="70"/>
        <v>2.1165071114397884E-5</v>
      </c>
    </row>
    <row r="471" spans="1:13" ht="25.95" customHeight="1">
      <c r="A471" s="10" t="s">
        <v>1366</v>
      </c>
      <c r="B471" s="12" t="s">
        <v>1116</v>
      </c>
      <c r="C471" s="10" t="s">
        <v>78</v>
      </c>
      <c r="D471" s="10" t="s">
        <v>1117</v>
      </c>
      <c r="E471" s="10" t="s">
        <v>1114</v>
      </c>
      <c r="F471" s="11" t="s">
        <v>268</v>
      </c>
      <c r="G471" s="12">
        <v>3</v>
      </c>
      <c r="H471" s="13">
        <v>15.23</v>
      </c>
      <c r="I471" s="13">
        <f t="shared" si="71"/>
        <v>18.350000000000001</v>
      </c>
      <c r="J471" s="13">
        <v>6.66</v>
      </c>
      <c r="K471" s="13">
        <f t="shared" si="72"/>
        <v>12.1</v>
      </c>
      <c r="L471" s="13">
        <f t="shared" si="73"/>
        <v>55.05</v>
      </c>
      <c r="M471" s="14">
        <f t="shared" si="70"/>
        <v>7.3724194181701061E-6</v>
      </c>
    </row>
    <row r="472" spans="1:13" ht="25.95" customHeight="1">
      <c r="A472" s="10" t="s">
        <v>1367</v>
      </c>
      <c r="B472" s="12" t="s">
        <v>1248</v>
      </c>
      <c r="C472" s="10" t="s">
        <v>78</v>
      </c>
      <c r="D472" s="10" t="s">
        <v>1249</v>
      </c>
      <c r="E472" s="10" t="s">
        <v>1114</v>
      </c>
      <c r="F472" s="11" t="s">
        <v>268</v>
      </c>
      <c r="G472" s="12">
        <v>21</v>
      </c>
      <c r="H472" s="13">
        <v>16.57</v>
      </c>
      <c r="I472" s="13">
        <f t="shared" si="71"/>
        <v>19.96</v>
      </c>
      <c r="J472" s="13">
        <v>65.31</v>
      </c>
      <c r="K472" s="13">
        <f t="shared" si="72"/>
        <v>15.58</v>
      </c>
      <c r="L472" s="13">
        <f t="shared" si="73"/>
        <v>419.16</v>
      </c>
      <c r="M472" s="14">
        <f t="shared" si="70"/>
        <v>5.6134846926797128E-5</v>
      </c>
    </row>
    <row r="473" spans="1:13" ht="25.95" customHeight="1">
      <c r="A473" s="10" t="s">
        <v>1368</v>
      </c>
      <c r="B473" s="12" t="s">
        <v>1125</v>
      </c>
      <c r="C473" s="10" t="s">
        <v>78</v>
      </c>
      <c r="D473" s="10" t="s">
        <v>1126</v>
      </c>
      <c r="E473" s="10" t="s">
        <v>1114</v>
      </c>
      <c r="F473" s="11" t="s">
        <v>268</v>
      </c>
      <c r="G473" s="12">
        <v>1</v>
      </c>
      <c r="H473" s="13">
        <v>532.27</v>
      </c>
      <c r="I473" s="13">
        <f t="shared" si="71"/>
        <v>641.38</v>
      </c>
      <c r="J473" s="13">
        <v>62.31</v>
      </c>
      <c r="K473" s="13">
        <f t="shared" si="72"/>
        <v>9.7100000000000009</v>
      </c>
      <c r="L473" s="13">
        <f t="shared" si="73"/>
        <v>641.38</v>
      </c>
      <c r="M473" s="14">
        <f t="shared" si="70"/>
        <v>8.5895047528173349E-5</v>
      </c>
    </row>
    <row r="474" spans="1:13" ht="25.95" customHeight="1">
      <c r="A474" s="10" t="s">
        <v>1369</v>
      </c>
      <c r="B474" s="12" t="s">
        <v>1119</v>
      </c>
      <c r="C474" s="10" t="s">
        <v>78</v>
      </c>
      <c r="D474" s="10" t="s">
        <v>1120</v>
      </c>
      <c r="E474" s="10" t="s">
        <v>1114</v>
      </c>
      <c r="F474" s="11" t="s">
        <v>268</v>
      </c>
      <c r="G474" s="12">
        <v>4</v>
      </c>
      <c r="H474" s="13">
        <v>18.170000000000002</v>
      </c>
      <c r="I474" s="13">
        <f t="shared" si="71"/>
        <v>21.89</v>
      </c>
      <c r="J474" s="13">
        <v>17.12</v>
      </c>
      <c r="K474" s="13">
        <f t="shared" si="72"/>
        <v>19.55</v>
      </c>
      <c r="L474" s="13">
        <f t="shared" si="73"/>
        <v>87.56</v>
      </c>
      <c r="M474" s="14">
        <f t="shared" si="70"/>
        <v>1.1726231503269292E-5</v>
      </c>
    </row>
    <row r="475" spans="1:13" ht="91.05" customHeight="1">
      <c r="A475" s="10" t="s">
        <v>1370</v>
      </c>
      <c r="B475" s="12" t="s">
        <v>1131</v>
      </c>
      <c r="C475" s="10" t="s">
        <v>72</v>
      </c>
      <c r="D475" s="10" t="s">
        <v>1132</v>
      </c>
      <c r="E475" s="10" t="s">
        <v>74</v>
      </c>
      <c r="F475" s="11" t="s">
        <v>75</v>
      </c>
      <c r="G475" s="12">
        <v>6</v>
      </c>
      <c r="H475" s="13">
        <v>47.15</v>
      </c>
      <c r="I475" s="13">
        <f t="shared" si="71"/>
        <v>56.81</v>
      </c>
      <c r="J475" s="13">
        <v>94.32</v>
      </c>
      <c r="K475" s="13">
        <f t="shared" si="72"/>
        <v>27.67</v>
      </c>
      <c r="L475" s="13">
        <f t="shared" si="73"/>
        <v>340.86</v>
      </c>
      <c r="M475" s="14">
        <f t="shared" si="70"/>
        <v>4.5648735383786784E-5</v>
      </c>
    </row>
    <row r="476" spans="1:13" ht="52.05" customHeight="1">
      <c r="A476" s="10" t="s">
        <v>1371</v>
      </c>
      <c r="B476" s="12" t="s">
        <v>1011</v>
      </c>
      <c r="C476" s="10" t="s">
        <v>78</v>
      </c>
      <c r="D476" s="10" t="s">
        <v>1012</v>
      </c>
      <c r="E476" s="10" t="s">
        <v>1013</v>
      </c>
      <c r="F476" s="11" t="s">
        <v>114</v>
      </c>
      <c r="G476" s="12">
        <v>114</v>
      </c>
      <c r="H476" s="13">
        <v>55.12</v>
      </c>
      <c r="I476" s="13">
        <f t="shared" si="71"/>
        <v>66.41</v>
      </c>
      <c r="J476" s="13">
        <v>2653.92</v>
      </c>
      <c r="K476" s="13">
        <f t="shared" si="72"/>
        <v>35.049999999999997</v>
      </c>
      <c r="L476" s="13">
        <f t="shared" si="73"/>
        <v>7570.74</v>
      </c>
      <c r="M476" s="14">
        <f t="shared" si="70"/>
        <v>1.0138904738586222E-3</v>
      </c>
    </row>
    <row r="477" spans="1:13" ht="52.05" customHeight="1">
      <c r="A477" s="10" t="s">
        <v>1372</v>
      </c>
      <c r="B477" s="12" t="s">
        <v>1061</v>
      </c>
      <c r="C477" s="10" t="s">
        <v>78</v>
      </c>
      <c r="D477" s="10" t="s">
        <v>1062</v>
      </c>
      <c r="E477" s="10" t="s">
        <v>1013</v>
      </c>
      <c r="F477" s="11" t="s">
        <v>114</v>
      </c>
      <c r="G477" s="12">
        <v>469</v>
      </c>
      <c r="H477" s="13">
        <v>13.81</v>
      </c>
      <c r="I477" s="13">
        <f t="shared" si="71"/>
        <v>16.64</v>
      </c>
      <c r="J477" s="13">
        <v>2814</v>
      </c>
      <c r="K477" s="13">
        <f t="shared" si="72"/>
        <v>36.06</v>
      </c>
      <c r="L477" s="13">
        <f t="shared" si="73"/>
        <v>7804.16</v>
      </c>
      <c r="M477" s="14">
        <f t="shared" si="70"/>
        <v>1.0451506035695989E-3</v>
      </c>
    </row>
    <row r="478" spans="1:13" ht="52.05" customHeight="1">
      <c r="A478" s="10" t="s">
        <v>1373</v>
      </c>
      <c r="B478" s="12" t="s">
        <v>1374</v>
      </c>
      <c r="C478" s="10" t="s">
        <v>72</v>
      </c>
      <c r="D478" s="10" t="s">
        <v>1375</v>
      </c>
      <c r="E478" s="10" t="s">
        <v>74</v>
      </c>
      <c r="F478" s="11" t="s">
        <v>75</v>
      </c>
      <c r="G478" s="12">
        <v>38</v>
      </c>
      <c r="H478" s="13">
        <v>21.42</v>
      </c>
      <c r="I478" s="13">
        <f t="shared" si="71"/>
        <v>25.81</v>
      </c>
      <c r="J478" s="13">
        <v>242.82</v>
      </c>
      <c r="K478" s="13">
        <f t="shared" si="72"/>
        <v>24.76</v>
      </c>
      <c r="L478" s="13">
        <f t="shared" si="73"/>
        <v>980.78</v>
      </c>
      <c r="M478" s="14">
        <f t="shared" si="70"/>
        <v>1.3134825643874436E-4</v>
      </c>
    </row>
    <row r="479" spans="1:13" ht="78" customHeight="1">
      <c r="A479" s="10" t="s">
        <v>1376</v>
      </c>
      <c r="B479" s="12" t="s">
        <v>1377</v>
      </c>
      <c r="C479" s="10" t="s">
        <v>72</v>
      </c>
      <c r="D479" s="10" t="s">
        <v>1378</v>
      </c>
      <c r="E479" s="10" t="s">
        <v>74</v>
      </c>
      <c r="F479" s="11" t="s">
        <v>75</v>
      </c>
      <c r="G479" s="12">
        <v>5</v>
      </c>
      <c r="H479" s="13">
        <v>216.82</v>
      </c>
      <c r="I479" s="13">
        <f t="shared" si="71"/>
        <v>261.26</v>
      </c>
      <c r="J479" s="13">
        <v>66.3</v>
      </c>
      <c r="K479" s="13">
        <f t="shared" si="72"/>
        <v>5.08</v>
      </c>
      <c r="L479" s="13">
        <f t="shared" si="73"/>
        <v>1306.3</v>
      </c>
      <c r="M479" s="14">
        <f t="shared" si="70"/>
        <v>1.7494262463134622E-4</v>
      </c>
    </row>
    <row r="480" spans="1:13" ht="78" customHeight="1">
      <c r="A480" s="10" t="s">
        <v>1379</v>
      </c>
      <c r="B480" s="12" t="s">
        <v>1380</v>
      </c>
      <c r="C480" s="10" t="s">
        <v>72</v>
      </c>
      <c r="D480" s="10" t="s">
        <v>1381</v>
      </c>
      <c r="E480" s="10" t="s">
        <v>74</v>
      </c>
      <c r="F480" s="11" t="s">
        <v>75</v>
      </c>
      <c r="G480" s="12">
        <v>3</v>
      </c>
      <c r="H480" s="13">
        <v>316.75</v>
      </c>
      <c r="I480" s="13">
        <f t="shared" si="71"/>
        <v>381.68</v>
      </c>
      <c r="J480" s="13">
        <v>72.209999999999994</v>
      </c>
      <c r="K480" s="13">
        <f t="shared" si="72"/>
        <v>6.31</v>
      </c>
      <c r="L480" s="13">
        <f t="shared" si="73"/>
        <v>1145.04</v>
      </c>
      <c r="M480" s="14">
        <f t="shared" si="70"/>
        <v>1.5334632389793821E-4</v>
      </c>
    </row>
    <row r="481" spans="1:13" ht="78" customHeight="1">
      <c r="A481" s="10" t="s">
        <v>1382</v>
      </c>
      <c r="B481" s="12" t="s">
        <v>1383</v>
      </c>
      <c r="C481" s="10" t="s">
        <v>72</v>
      </c>
      <c r="D481" s="10" t="s">
        <v>1384</v>
      </c>
      <c r="E481" s="10" t="s">
        <v>74</v>
      </c>
      <c r="F481" s="11" t="s">
        <v>75</v>
      </c>
      <c r="G481" s="12">
        <v>1</v>
      </c>
      <c r="H481" s="13">
        <v>746.4</v>
      </c>
      <c r="I481" s="13">
        <f t="shared" si="71"/>
        <v>899.41</v>
      </c>
      <c r="J481" s="13">
        <v>71.739999999999995</v>
      </c>
      <c r="K481" s="13">
        <f t="shared" si="72"/>
        <v>7.98</v>
      </c>
      <c r="L481" s="13">
        <f t="shared" si="73"/>
        <v>899.41</v>
      </c>
      <c r="M481" s="14">
        <f t="shared" si="70"/>
        <v>1.2045100361301317E-4</v>
      </c>
    </row>
    <row r="482" spans="1:13" ht="130.05000000000001" customHeight="1">
      <c r="A482" s="10" t="s">
        <v>1385</v>
      </c>
      <c r="B482" s="12" t="s">
        <v>1386</v>
      </c>
      <c r="C482" s="10" t="s">
        <v>72</v>
      </c>
      <c r="D482" s="10" t="s">
        <v>1387</v>
      </c>
      <c r="E482" s="10" t="s">
        <v>74</v>
      </c>
      <c r="F482" s="11" t="s">
        <v>75</v>
      </c>
      <c r="G482" s="12">
        <v>1</v>
      </c>
      <c r="H482" s="13">
        <v>3232.46</v>
      </c>
      <c r="I482" s="13">
        <f t="shared" si="71"/>
        <v>3895.11</v>
      </c>
      <c r="J482" s="13">
        <v>34.18</v>
      </c>
      <c r="K482" s="13">
        <f t="shared" si="72"/>
        <v>0.88</v>
      </c>
      <c r="L482" s="13">
        <f t="shared" si="73"/>
        <v>3895.11</v>
      </c>
      <c r="M482" s="14">
        <f t="shared" si="70"/>
        <v>5.2164186375855696E-4</v>
      </c>
    </row>
    <row r="483" spans="1:13" ht="25.95" customHeight="1">
      <c r="A483" s="10" t="s">
        <v>1388</v>
      </c>
      <c r="B483" s="12" t="s">
        <v>1389</v>
      </c>
      <c r="C483" s="10" t="s">
        <v>72</v>
      </c>
      <c r="D483" s="10" t="s">
        <v>1390</v>
      </c>
      <c r="E483" s="10" t="s">
        <v>74</v>
      </c>
      <c r="F483" s="11" t="s">
        <v>75</v>
      </c>
      <c r="G483" s="12">
        <v>1</v>
      </c>
      <c r="H483" s="13">
        <v>171.21</v>
      </c>
      <c r="I483" s="13">
        <f t="shared" si="71"/>
        <v>206.3</v>
      </c>
      <c r="J483" s="13">
        <v>18.84</v>
      </c>
      <c r="K483" s="13">
        <f t="shared" si="72"/>
        <v>9.1300000000000008</v>
      </c>
      <c r="L483" s="13">
        <f t="shared" si="73"/>
        <v>206.3</v>
      </c>
      <c r="M483" s="14">
        <f t="shared" si="70"/>
        <v>2.7628158509872715E-5</v>
      </c>
    </row>
    <row r="484" spans="1:13" ht="25.95" customHeight="1">
      <c r="A484" s="10" t="s">
        <v>1391</v>
      </c>
      <c r="B484" s="12" t="s">
        <v>1392</v>
      </c>
      <c r="C484" s="10" t="s">
        <v>72</v>
      </c>
      <c r="D484" s="10" t="s">
        <v>1393</v>
      </c>
      <c r="E484" s="10" t="s">
        <v>74</v>
      </c>
      <c r="F484" s="11" t="s">
        <v>75</v>
      </c>
      <c r="G484" s="12">
        <v>4</v>
      </c>
      <c r="H484" s="13">
        <v>32.78</v>
      </c>
      <c r="I484" s="13">
        <f t="shared" si="71"/>
        <v>39.49</v>
      </c>
      <c r="J484" s="13">
        <v>30.88</v>
      </c>
      <c r="K484" s="13">
        <f t="shared" si="72"/>
        <v>19.55</v>
      </c>
      <c r="L484" s="13">
        <f t="shared" si="73"/>
        <v>157.96</v>
      </c>
      <c r="M484" s="14">
        <f t="shared" si="70"/>
        <v>2.1154357335043599E-5</v>
      </c>
    </row>
    <row r="485" spans="1:13" ht="39" customHeight="1">
      <c r="A485" s="10" t="s">
        <v>1394</v>
      </c>
      <c r="B485" s="12" t="s">
        <v>1395</v>
      </c>
      <c r="C485" s="10" t="s">
        <v>78</v>
      </c>
      <c r="D485" s="10" t="s">
        <v>1396</v>
      </c>
      <c r="E485" s="10" t="s">
        <v>1075</v>
      </c>
      <c r="F485" s="11" t="s">
        <v>268</v>
      </c>
      <c r="G485" s="12">
        <v>64</v>
      </c>
      <c r="H485" s="13">
        <v>31.45</v>
      </c>
      <c r="I485" s="13">
        <f t="shared" si="71"/>
        <v>37.89</v>
      </c>
      <c r="J485" s="13">
        <v>1112.96</v>
      </c>
      <c r="K485" s="13">
        <f t="shared" si="72"/>
        <v>45.9</v>
      </c>
      <c r="L485" s="13">
        <f t="shared" si="73"/>
        <v>2424.96</v>
      </c>
      <c r="M485" s="14">
        <f t="shared" si="70"/>
        <v>3.2475607978720765E-4</v>
      </c>
    </row>
    <row r="486" spans="1:13" ht="39" customHeight="1">
      <c r="A486" s="10" t="s">
        <v>1397</v>
      </c>
      <c r="B486" s="12" t="s">
        <v>1398</v>
      </c>
      <c r="C486" s="10" t="s">
        <v>78</v>
      </c>
      <c r="D486" s="10" t="s">
        <v>1399</v>
      </c>
      <c r="E486" s="10" t="s">
        <v>1075</v>
      </c>
      <c r="F486" s="11" t="s">
        <v>268</v>
      </c>
      <c r="G486" s="12">
        <v>38</v>
      </c>
      <c r="H486" s="13">
        <v>48.51</v>
      </c>
      <c r="I486" s="13">
        <f t="shared" si="71"/>
        <v>58.45</v>
      </c>
      <c r="J486" s="13">
        <v>981.16</v>
      </c>
      <c r="K486" s="13">
        <f t="shared" si="72"/>
        <v>44.17</v>
      </c>
      <c r="L486" s="13">
        <f t="shared" si="73"/>
        <v>2221.1</v>
      </c>
      <c r="M486" s="14">
        <f t="shared" si="70"/>
        <v>2.9745469154764071E-4</v>
      </c>
    </row>
    <row r="487" spans="1:13" ht="39" customHeight="1">
      <c r="A487" s="10" t="s">
        <v>1400</v>
      </c>
      <c r="B487" s="12" t="s">
        <v>1401</v>
      </c>
      <c r="C487" s="10" t="s">
        <v>78</v>
      </c>
      <c r="D487" s="10" t="s">
        <v>1402</v>
      </c>
      <c r="E487" s="10" t="s">
        <v>1075</v>
      </c>
      <c r="F487" s="11" t="s">
        <v>268</v>
      </c>
      <c r="G487" s="12">
        <v>32</v>
      </c>
      <c r="H487" s="13">
        <v>24.37</v>
      </c>
      <c r="I487" s="13">
        <f t="shared" si="71"/>
        <v>29.36</v>
      </c>
      <c r="J487" s="13">
        <v>477.44</v>
      </c>
      <c r="K487" s="13">
        <f t="shared" si="72"/>
        <v>50.82</v>
      </c>
      <c r="L487" s="13">
        <f t="shared" si="73"/>
        <v>939.52</v>
      </c>
      <c r="M487" s="14">
        <f t="shared" si="70"/>
        <v>1.2582262473676982E-4</v>
      </c>
    </row>
    <row r="488" spans="1:13" ht="39" customHeight="1">
      <c r="A488" s="10" t="s">
        <v>1403</v>
      </c>
      <c r="B488" s="12" t="s">
        <v>1404</v>
      </c>
      <c r="C488" s="10" t="s">
        <v>78</v>
      </c>
      <c r="D488" s="10" t="s">
        <v>1405</v>
      </c>
      <c r="E488" s="10" t="s">
        <v>1075</v>
      </c>
      <c r="F488" s="11" t="s">
        <v>268</v>
      </c>
      <c r="G488" s="12">
        <v>5</v>
      </c>
      <c r="H488" s="13">
        <v>26.49</v>
      </c>
      <c r="I488" s="13">
        <f t="shared" si="71"/>
        <v>31.92</v>
      </c>
      <c r="J488" s="13">
        <v>74.599999999999994</v>
      </c>
      <c r="K488" s="13">
        <f t="shared" si="72"/>
        <v>46.74</v>
      </c>
      <c r="L488" s="13">
        <f t="shared" si="73"/>
        <v>159.6</v>
      </c>
      <c r="M488" s="14">
        <f t="shared" si="70"/>
        <v>2.137398981180652E-5</v>
      </c>
    </row>
    <row r="489" spans="1:13" ht="39" customHeight="1">
      <c r="A489" s="10" t="s">
        <v>1406</v>
      </c>
      <c r="B489" s="12" t="s">
        <v>1407</v>
      </c>
      <c r="C489" s="10" t="s">
        <v>78</v>
      </c>
      <c r="D489" s="10" t="s">
        <v>1408</v>
      </c>
      <c r="E489" s="10" t="s">
        <v>1075</v>
      </c>
      <c r="F489" s="11" t="s">
        <v>268</v>
      </c>
      <c r="G489" s="12">
        <v>4</v>
      </c>
      <c r="H489" s="13">
        <v>34.659999999999997</v>
      </c>
      <c r="I489" s="13">
        <f t="shared" si="71"/>
        <v>41.76</v>
      </c>
      <c r="J489" s="13">
        <v>96.24</v>
      </c>
      <c r="K489" s="13">
        <f t="shared" si="72"/>
        <v>57.61</v>
      </c>
      <c r="L489" s="13">
        <f t="shared" si="73"/>
        <v>167.04</v>
      </c>
      <c r="M489" s="14">
        <f t="shared" si="70"/>
        <v>2.2370371291755395E-5</v>
      </c>
    </row>
    <row r="490" spans="1:13" ht="39" customHeight="1">
      <c r="A490" s="10" t="s">
        <v>1409</v>
      </c>
      <c r="B490" s="12" t="s">
        <v>1410</v>
      </c>
      <c r="C490" s="10" t="s">
        <v>78</v>
      </c>
      <c r="D490" s="10" t="s">
        <v>1411</v>
      </c>
      <c r="E490" s="10" t="s">
        <v>1075</v>
      </c>
      <c r="F490" s="11" t="s">
        <v>268</v>
      </c>
      <c r="G490" s="12">
        <v>21</v>
      </c>
      <c r="H490" s="13">
        <v>36.78</v>
      </c>
      <c r="I490" s="13">
        <f t="shared" si="71"/>
        <v>44.31</v>
      </c>
      <c r="J490" s="13">
        <v>505.26</v>
      </c>
      <c r="K490" s="13">
        <f t="shared" si="72"/>
        <v>54.3</v>
      </c>
      <c r="L490" s="13">
        <f t="shared" si="73"/>
        <v>930.51</v>
      </c>
      <c r="M490" s="14">
        <f t="shared" si="70"/>
        <v>1.2461598533699303E-4</v>
      </c>
    </row>
    <row r="491" spans="1:13" ht="24" customHeight="1">
      <c r="A491" s="5" t="s">
        <v>41</v>
      </c>
      <c r="B491" s="5"/>
      <c r="C491" s="5"/>
      <c r="D491" s="5" t="s">
        <v>42</v>
      </c>
      <c r="E491" s="5"/>
      <c r="F491" s="5"/>
      <c r="G491" s="7"/>
      <c r="H491" s="5"/>
      <c r="I491" s="5"/>
      <c r="J491" s="5"/>
      <c r="K491" s="5"/>
      <c r="L491" s="8">
        <v>82751.67</v>
      </c>
      <c r="M491" s="9">
        <f t="shared" si="70"/>
        <v>1.1082289169736687E-2</v>
      </c>
    </row>
    <row r="492" spans="1:13" ht="52.05" customHeight="1">
      <c r="A492" s="10" t="s">
        <v>1412</v>
      </c>
      <c r="B492" s="12" t="s">
        <v>1413</v>
      </c>
      <c r="C492" s="10" t="s">
        <v>78</v>
      </c>
      <c r="D492" s="10" t="s">
        <v>1414</v>
      </c>
      <c r="E492" s="10" t="s">
        <v>1085</v>
      </c>
      <c r="F492" s="11" t="s">
        <v>114</v>
      </c>
      <c r="G492" s="12">
        <v>12</v>
      </c>
      <c r="H492" s="13">
        <v>43.04</v>
      </c>
      <c r="I492" s="13">
        <f t="shared" ref="I492:I521" si="74">TRUNC(H492 * (1 + 20.5 / 100), 2)</f>
        <v>51.86</v>
      </c>
      <c r="J492" s="13">
        <v>86.88</v>
      </c>
      <c r="K492" s="13">
        <f t="shared" ref="K492:K521" si="75">ROUND((J492 * 100 / TRUNC(G492 * I492, 2)), 2)</f>
        <v>13.96</v>
      </c>
      <c r="L492" s="13">
        <f t="shared" ref="L492:L521" si="76">TRUNC(G492 * I492, 2)</f>
        <v>622.32000000000005</v>
      </c>
      <c r="M492" s="14">
        <f t="shared" si="70"/>
        <v>8.3342489597014002E-5</v>
      </c>
    </row>
    <row r="493" spans="1:13" ht="52.05" customHeight="1">
      <c r="A493" s="10" t="s">
        <v>1415</v>
      </c>
      <c r="B493" s="12" t="s">
        <v>1416</v>
      </c>
      <c r="C493" s="10" t="s">
        <v>78</v>
      </c>
      <c r="D493" s="10" t="s">
        <v>1417</v>
      </c>
      <c r="E493" s="10" t="s">
        <v>1085</v>
      </c>
      <c r="F493" s="11" t="s">
        <v>268</v>
      </c>
      <c r="G493" s="12">
        <v>1</v>
      </c>
      <c r="H493" s="13">
        <v>103.85</v>
      </c>
      <c r="I493" s="13">
        <f t="shared" si="74"/>
        <v>125.13</v>
      </c>
      <c r="J493" s="13">
        <v>30.08</v>
      </c>
      <c r="K493" s="13">
        <f t="shared" si="75"/>
        <v>24.04</v>
      </c>
      <c r="L493" s="13">
        <f t="shared" si="76"/>
        <v>125.13</v>
      </c>
      <c r="M493" s="14">
        <f t="shared" si="70"/>
        <v>1.6757690132527256E-5</v>
      </c>
    </row>
    <row r="494" spans="1:13" ht="52.05" customHeight="1">
      <c r="A494" s="10" t="s">
        <v>1418</v>
      </c>
      <c r="B494" s="12" t="s">
        <v>1419</v>
      </c>
      <c r="C494" s="10" t="s">
        <v>78</v>
      </c>
      <c r="D494" s="10" t="s">
        <v>1420</v>
      </c>
      <c r="E494" s="10" t="s">
        <v>1085</v>
      </c>
      <c r="F494" s="11" t="s">
        <v>268</v>
      </c>
      <c r="G494" s="12">
        <v>4</v>
      </c>
      <c r="H494" s="13">
        <v>33.200000000000003</v>
      </c>
      <c r="I494" s="13">
        <f t="shared" si="74"/>
        <v>40</v>
      </c>
      <c r="J494" s="13">
        <v>58.04</v>
      </c>
      <c r="K494" s="13">
        <f t="shared" si="75"/>
        <v>36.28</v>
      </c>
      <c r="L494" s="13">
        <f t="shared" si="76"/>
        <v>160</v>
      </c>
      <c r="M494" s="14">
        <f t="shared" si="70"/>
        <v>2.1427558708577965E-5</v>
      </c>
    </row>
    <row r="495" spans="1:13" ht="25.95" customHeight="1">
      <c r="A495" s="10" t="s">
        <v>1421</v>
      </c>
      <c r="B495" s="12" t="s">
        <v>1422</v>
      </c>
      <c r="C495" s="10" t="s">
        <v>72</v>
      </c>
      <c r="D495" s="10" t="s">
        <v>1423</v>
      </c>
      <c r="E495" s="10" t="s">
        <v>74</v>
      </c>
      <c r="F495" s="11" t="s">
        <v>75</v>
      </c>
      <c r="G495" s="12">
        <v>3</v>
      </c>
      <c r="H495" s="13">
        <v>19.82</v>
      </c>
      <c r="I495" s="13">
        <f t="shared" si="74"/>
        <v>23.88</v>
      </c>
      <c r="J495" s="13">
        <v>26.28</v>
      </c>
      <c r="K495" s="13">
        <f t="shared" si="75"/>
        <v>36.68</v>
      </c>
      <c r="L495" s="13">
        <f t="shared" si="76"/>
        <v>71.64</v>
      </c>
      <c r="M495" s="14">
        <f t="shared" si="70"/>
        <v>9.5941894117657841E-6</v>
      </c>
    </row>
    <row r="496" spans="1:13" ht="39" customHeight="1">
      <c r="A496" s="10" t="s">
        <v>1424</v>
      </c>
      <c r="B496" s="12" t="s">
        <v>1425</v>
      </c>
      <c r="C496" s="10" t="s">
        <v>78</v>
      </c>
      <c r="D496" s="10" t="s">
        <v>1426</v>
      </c>
      <c r="E496" s="10" t="s">
        <v>1427</v>
      </c>
      <c r="F496" s="11" t="s">
        <v>268</v>
      </c>
      <c r="G496" s="12">
        <v>6</v>
      </c>
      <c r="H496" s="13">
        <v>27.15</v>
      </c>
      <c r="I496" s="13">
        <f t="shared" si="74"/>
        <v>32.71</v>
      </c>
      <c r="J496" s="13">
        <v>87.72</v>
      </c>
      <c r="K496" s="13">
        <f t="shared" si="75"/>
        <v>44.7</v>
      </c>
      <c r="L496" s="13">
        <f t="shared" si="76"/>
        <v>196.26</v>
      </c>
      <c r="M496" s="14">
        <f t="shared" si="70"/>
        <v>2.6283579200909445E-5</v>
      </c>
    </row>
    <row r="497" spans="1:13" ht="25.95" customHeight="1">
      <c r="A497" s="10" t="s">
        <v>1428</v>
      </c>
      <c r="B497" s="12" t="s">
        <v>1429</v>
      </c>
      <c r="C497" s="10" t="s">
        <v>78</v>
      </c>
      <c r="D497" s="10" t="s">
        <v>1430</v>
      </c>
      <c r="E497" s="10" t="s">
        <v>1431</v>
      </c>
      <c r="F497" s="11" t="s">
        <v>268</v>
      </c>
      <c r="G497" s="12">
        <v>1</v>
      </c>
      <c r="H497" s="13">
        <v>55.91</v>
      </c>
      <c r="I497" s="13">
        <f t="shared" si="74"/>
        <v>67.37</v>
      </c>
      <c r="J497" s="13">
        <v>20.88</v>
      </c>
      <c r="K497" s="13">
        <f t="shared" si="75"/>
        <v>30.99</v>
      </c>
      <c r="L497" s="13">
        <f t="shared" si="76"/>
        <v>67.37</v>
      </c>
      <c r="M497" s="14">
        <f t="shared" si="70"/>
        <v>9.0223414387306106E-6</v>
      </c>
    </row>
    <row r="498" spans="1:13" ht="25.95" customHeight="1">
      <c r="A498" s="10" t="s">
        <v>1432</v>
      </c>
      <c r="B498" s="12" t="s">
        <v>1433</v>
      </c>
      <c r="C498" s="10" t="s">
        <v>78</v>
      </c>
      <c r="D498" s="10" t="s">
        <v>1434</v>
      </c>
      <c r="E498" s="10" t="s">
        <v>1089</v>
      </c>
      <c r="F498" s="11" t="s">
        <v>268</v>
      </c>
      <c r="G498" s="12">
        <v>6</v>
      </c>
      <c r="H498" s="13">
        <v>88.73</v>
      </c>
      <c r="I498" s="13">
        <f t="shared" si="74"/>
        <v>106.91</v>
      </c>
      <c r="J498" s="13">
        <v>10.44</v>
      </c>
      <c r="K498" s="13">
        <f t="shared" si="75"/>
        <v>1.63</v>
      </c>
      <c r="L498" s="13">
        <f t="shared" si="76"/>
        <v>641.46</v>
      </c>
      <c r="M498" s="14">
        <f t="shared" si="70"/>
        <v>8.5905761307527638E-5</v>
      </c>
    </row>
    <row r="499" spans="1:13" ht="52.05" customHeight="1">
      <c r="A499" s="10" t="s">
        <v>1435</v>
      </c>
      <c r="B499" s="12" t="s">
        <v>1436</v>
      </c>
      <c r="C499" s="10" t="s">
        <v>78</v>
      </c>
      <c r="D499" s="10" t="s">
        <v>1437</v>
      </c>
      <c r="E499" s="10" t="s">
        <v>1431</v>
      </c>
      <c r="F499" s="11" t="s">
        <v>268</v>
      </c>
      <c r="G499" s="12">
        <v>1</v>
      </c>
      <c r="H499" s="13">
        <v>40899.269999999997</v>
      </c>
      <c r="I499" s="13">
        <f t="shared" si="74"/>
        <v>49283.62</v>
      </c>
      <c r="J499" s="13">
        <v>497.08</v>
      </c>
      <c r="K499" s="13">
        <f t="shared" si="75"/>
        <v>1.01</v>
      </c>
      <c r="L499" s="13">
        <f t="shared" si="76"/>
        <v>49283.62</v>
      </c>
      <c r="M499" s="14">
        <f t="shared" si="70"/>
        <v>6.6001728807577953E-3</v>
      </c>
    </row>
    <row r="500" spans="1:13" ht="39" customHeight="1">
      <c r="A500" s="10" t="s">
        <v>1438</v>
      </c>
      <c r="B500" s="12" t="s">
        <v>1439</v>
      </c>
      <c r="C500" s="10" t="s">
        <v>78</v>
      </c>
      <c r="D500" s="10" t="s">
        <v>1440</v>
      </c>
      <c r="E500" s="10" t="s">
        <v>1085</v>
      </c>
      <c r="F500" s="11" t="s">
        <v>114</v>
      </c>
      <c r="G500" s="12">
        <v>6</v>
      </c>
      <c r="H500" s="13">
        <v>52.78</v>
      </c>
      <c r="I500" s="13">
        <f t="shared" si="74"/>
        <v>63.59</v>
      </c>
      <c r="J500" s="13">
        <v>48.18</v>
      </c>
      <c r="K500" s="13">
        <f t="shared" si="75"/>
        <v>12.63</v>
      </c>
      <c r="L500" s="13">
        <f t="shared" si="76"/>
        <v>381.54</v>
      </c>
      <c r="M500" s="14">
        <f t="shared" si="70"/>
        <v>5.1096692185442732E-5</v>
      </c>
    </row>
    <row r="501" spans="1:13" ht="39" customHeight="1">
      <c r="A501" s="10" t="s">
        <v>1441</v>
      </c>
      <c r="B501" s="12" t="s">
        <v>1142</v>
      </c>
      <c r="C501" s="10" t="s">
        <v>78</v>
      </c>
      <c r="D501" s="10" t="s">
        <v>1143</v>
      </c>
      <c r="E501" s="10" t="s">
        <v>625</v>
      </c>
      <c r="F501" s="11" t="s">
        <v>268</v>
      </c>
      <c r="G501" s="12">
        <v>1</v>
      </c>
      <c r="H501" s="13">
        <v>591.67999999999995</v>
      </c>
      <c r="I501" s="13">
        <f t="shared" si="74"/>
        <v>712.97</v>
      </c>
      <c r="J501" s="13">
        <v>267.64999999999998</v>
      </c>
      <c r="K501" s="13">
        <f t="shared" si="75"/>
        <v>37.54</v>
      </c>
      <c r="L501" s="13">
        <f t="shared" si="76"/>
        <v>712.97</v>
      </c>
      <c r="M501" s="14">
        <f t="shared" si="70"/>
        <v>9.5482540827842706E-5</v>
      </c>
    </row>
    <row r="502" spans="1:13" ht="25.95" customHeight="1">
      <c r="A502" s="10" t="s">
        <v>1442</v>
      </c>
      <c r="B502" s="12" t="s">
        <v>1443</v>
      </c>
      <c r="C502" s="10" t="s">
        <v>72</v>
      </c>
      <c r="D502" s="10" t="s">
        <v>1444</v>
      </c>
      <c r="E502" s="10" t="s">
        <v>74</v>
      </c>
      <c r="F502" s="11" t="s">
        <v>75</v>
      </c>
      <c r="G502" s="12">
        <v>4</v>
      </c>
      <c r="H502" s="13">
        <v>162.94</v>
      </c>
      <c r="I502" s="13">
        <f t="shared" si="74"/>
        <v>196.34</v>
      </c>
      <c r="J502" s="13">
        <v>293.24</v>
      </c>
      <c r="K502" s="13">
        <f t="shared" si="75"/>
        <v>37.340000000000003</v>
      </c>
      <c r="L502" s="13">
        <f t="shared" si="76"/>
        <v>785.36</v>
      </c>
      <c r="M502" s="14">
        <f t="shared" si="70"/>
        <v>1.0517717192105495E-4</v>
      </c>
    </row>
    <row r="503" spans="1:13" ht="39" customHeight="1">
      <c r="A503" s="10" t="s">
        <v>1445</v>
      </c>
      <c r="B503" s="12" t="s">
        <v>1446</v>
      </c>
      <c r="C503" s="10" t="s">
        <v>72</v>
      </c>
      <c r="D503" s="10" t="s">
        <v>1447</v>
      </c>
      <c r="E503" s="10" t="s">
        <v>74</v>
      </c>
      <c r="F503" s="11" t="s">
        <v>75</v>
      </c>
      <c r="G503" s="12">
        <v>3</v>
      </c>
      <c r="H503" s="13">
        <v>634.83000000000004</v>
      </c>
      <c r="I503" s="13">
        <f t="shared" si="74"/>
        <v>764.97</v>
      </c>
      <c r="J503" s="13">
        <v>478.74</v>
      </c>
      <c r="K503" s="13">
        <f t="shared" si="75"/>
        <v>20.86</v>
      </c>
      <c r="L503" s="13">
        <f t="shared" si="76"/>
        <v>2294.91</v>
      </c>
      <c r="M503" s="14">
        <f t="shared" si="70"/>
        <v>3.0733949222439162E-4</v>
      </c>
    </row>
    <row r="504" spans="1:13" ht="25.95" customHeight="1">
      <c r="A504" s="10" t="s">
        <v>1448</v>
      </c>
      <c r="B504" s="12" t="s">
        <v>1449</v>
      </c>
      <c r="C504" s="10" t="s">
        <v>72</v>
      </c>
      <c r="D504" s="10" t="s">
        <v>1450</v>
      </c>
      <c r="E504" s="10" t="s">
        <v>204</v>
      </c>
      <c r="F504" s="11" t="s">
        <v>114</v>
      </c>
      <c r="G504" s="12">
        <v>12</v>
      </c>
      <c r="H504" s="13">
        <v>4.7699999999999996</v>
      </c>
      <c r="I504" s="13">
        <f t="shared" si="74"/>
        <v>5.74</v>
      </c>
      <c r="J504" s="13">
        <v>15.6</v>
      </c>
      <c r="K504" s="13">
        <f t="shared" si="75"/>
        <v>22.65</v>
      </c>
      <c r="L504" s="13">
        <f t="shared" si="76"/>
        <v>68.88</v>
      </c>
      <c r="M504" s="14">
        <f t="shared" si="70"/>
        <v>9.224564024042813E-6</v>
      </c>
    </row>
    <row r="505" spans="1:13" ht="25.95" customHeight="1">
      <c r="A505" s="10" t="s">
        <v>1451</v>
      </c>
      <c r="B505" s="12" t="s">
        <v>1452</v>
      </c>
      <c r="C505" s="10" t="s">
        <v>72</v>
      </c>
      <c r="D505" s="10" t="s">
        <v>1453</v>
      </c>
      <c r="E505" s="10" t="s">
        <v>74</v>
      </c>
      <c r="F505" s="11" t="s">
        <v>75</v>
      </c>
      <c r="G505" s="12">
        <v>1</v>
      </c>
      <c r="H505" s="13">
        <v>1659.25</v>
      </c>
      <c r="I505" s="13">
        <f t="shared" si="74"/>
        <v>1999.39</v>
      </c>
      <c r="J505" s="13">
        <v>0</v>
      </c>
      <c r="K505" s="13">
        <f t="shared" si="75"/>
        <v>0</v>
      </c>
      <c r="L505" s="13">
        <f t="shared" si="76"/>
        <v>1999.39</v>
      </c>
      <c r="M505" s="14">
        <f t="shared" si="70"/>
        <v>2.6776279128964812E-4</v>
      </c>
    </row>
    <row r="506" spans="1:13" ht="25.95" customHeight="1">
      <c r="A506" s="10" t="s">
        <v>1454</v>
      </c>
      <c r="B506" s="12" t="s">
        <v>1455</v>
      </c>
      <c r="C506" s="10" t="s">
        <v>78</v>
      </c>
      <c r="D506" s="10" t="s">
        <v>1456</v>
      </c>
      <c r="E506" s="10" t="s">
        <v>625</v>
      </c>
      <c r="F506" s="11" t="s">
        <v>268</v>
      </c>
      <c r="G506" s="12">
        <v>4</v>
      </c>
      <c r="H506" s="13">
        <v>43.31</v>
      </c>
      <c r="I506" s="13">
        <f t="shared" si="74"/>
        <v>52.18</v>
      </c>
      <c r="J506" s="13">
        <v>29.04</v>
      </c>
      <c r="K506" s="13">
        <f t="shared" si="75"/>
        <v>13.91</v>
      </c>
      <c r="L506" s="13">
        <f t="shared" si="76"/>
        <v>208.72</v>
      </c>
      <c r="M506" s="14">
        <f t="shared" si="70"/>
        <v>2.7952250335339957E-5</v>
      </c>
    </row>
    <row r="507" spans="1:13" ht="52.05" customHeight="1">
      <c r="A507" s="10" t="s">
        <v>1457</v>
      </c>
      <c r="B507" s="12" t="s">
        <v>1458</v>
      </c>
      <c r="C507" s="10" t="s">
        <v>72</v>
      </c>
      <c r="D507" s="10" t="s">
        <v>1459</v>
      </c>
      <c r="E507" s="10" t="s">
        <v>74</v>
      </c>
      <c r="F507" s="11" t="s">
        <v>75</v>
      </c>
      <c r="G507" s="12">
        <v>3</v>
      </c>
      <c r="H507" s="13">
        <v>239.59</v>
      </c>
      <c r="I507" s="13">
        <f t="shared" si="74"/>
        <v>288.7</v>
      </c>
      <c r="J507" s="13">
        <v>78.599999999999994</v>
      </c>
      <c r="K507" s="13">
        <f t="shared" si="75"/>
        <v>9.08</v>
      </c>
      <c r="L507" s="13">
        <f t="shared" si="76"/>
        <v>866.1</v>
      </c>
      <c r="M507" s="14">
        <f t="shared" si="70"/>
        <v>1.159900537343711E-4</v>
      </c>
    </row>
    <row r="508" spans="1:13" ht="25.95" customHeight="1">
      <c r="A508" s="10" t="s">
        <v>1460</v>
      </c>
      <c r="B508" s="12" t="s">
        <v>1461</v>
      </c>
      <c r="C508" s="10" t="s">
        <v>72</v>
      </c>
      <c r="D508" s="10" t="s">
        <v>1462</v>
      </c>
      <c r="E508" s="10" t="s">
        <v>74</v>
      </c>
      <c r="F508" s="11" t="s">
        <v>75</v>
      </c>
      <c r="G508" s="12">
        <v>12</v>
      </c>
      <c r="H508" s="13">
        <v>165.63</v>
      </c>
      <c r="I508" s="13">
        <f t="shared" si="74"/>
        <v>199.58</v>
      </c>
      <c r="J508" s="13">
        <v>466.2</v>
      </c>
      <c r="K508" s="13">
        <f t="shared" si="75"/>
        <v>19.47</v>
      </c>
      <c r="L508" s="13">
        <f t="shared" si="76"/>
        <v>2394.96</v>
      </c>
      <c r="M508" s="14">
        <f t="shared" si="70"/>
        <v>3.2073841252934927E-4</v>
      </c>
    </row>
    <row r="509" spans="1:13" ht="25.95" customHeight="1">
      <c r="A509" s="10" t="s">
        <v>1463</v>
      </c>
      <c r="B509" s="12" t="s">
        <v>1464</v>
      </c>
      <c r="C509" s="10" t="s">
        <v>78</v>
      </c>
      <c r="D509" s="10" t="s">
        <v>1465</v>
      </c>
      <c r="E509" s="10" t="s">
        <v>1089</v>
      </c>
      <c r="F509" s="11" t="s">
        <v>268</v>
      </c>
      <c r="G509" s="12">
        <v>3</v>
      </c>
      <c r="H509" s="13">
        <v>14.5</v>
      </c>
      <c r="I509" s="13">
        <f t="shared" si="74"/>
        <v>17.47</v>
      </c>
      <c r="J509" s="13">
        <v>13.38</v>
      </c>
      <c r="K509" s="13">
        <f t="shared" si="75"/>
        <v>25.53</v>
      </c>
      <c r="L509" s="13">
        <f t="shared" si="76"/>
        <v>52.41</v>
      </c>
      <c r="M509" s="14">
        <f t="shared" si="70"/>
        <v>7.0188646994785692E-6</v>
      </c>
    </row>
    <row r="510" spans="1:13" ht="25.95" customHeight="1">
      <c r="A510" s="10" t="s">
        <v>1466</v>
      </c>
      <c r="B510" s="12" t="s">
        <v>1467</v>
      </c>
      <c r="C510" s="10" t="s">
        <v>72</v>
      </c>
      <c r="D510" s="10" t="s">
        <v>1468</v>
      </c>
      <c r="E510" s="10" t="s">
        <v>74</v>
      </c>
      <c r="F510" s="11" t="s">
        <v>75</v>
      </c>
      <c r="G510" s="12">
        <v>4</v>
      </c>
      <c r="H510" s="13">
        <v>66.75</v>
      </c>
      <c r="I510" s="13">
        <f t="shared" si="74"/>
        <v>80.430000000000007</v>
      </c>
      <c r="J510" s="13">
        <v>91.12</v>
      </c>
      <c r="K510" s="13">
        <f t="shared" si="75"/>
        <v>28.32</v>
      </c>
      <c r="L510" s="13">
        <f t="shared" si="76"/>
        <v>321.72000000000003</v>
      </c>
      <c r="M510" s="14">
        <f t="shared" si="70"/>
        <v>4.3085463673273149E-5</v>
      </c>
    </row>
    <row r="511" spans="1:13" ht="25.95" customHeight="1">
      <c r="A511" s="10" t="s">
        <v>1469</v>
      </c>
      <c r="B511" s="12" t="s">
        <v>1470</v>
      </c>
      <c r="C511" s="10" t="s">
        <v>72</v>
      </c>
      <c r="D511" s="10" t="s">
        <v>1471</v>
      </c>
      <c r="E511" s="10" t="s">
        <v>74</v>
      </c>
      <c r="F511" s="11" t="s">
        <v>75</v>
      </c>
      <c r="G511" s="12">
        <v>16</v>
      </c>
      <c r="H511" s="13">
        <v>75.55</v>
      </c>
      <c r="I511" s="13">
        <f t="shared" si="74"/>
        <v>91.03</v>
      </c>
      <c r="J511" s="13">
        <v>364.48</v>
      </c>
      <c r="K511" s="13">
        <f t="shared" si="75"/>
        <v>25.02</v>
      </c>
      <c r="L511" s="13">
        <f t="shared" si="76"/>
        <v>1456.48</v>
      </c>
      <c r="M511" s="14">
        <f t="shared" si="70"/>
        <v>1.9505506692418521E-4</v>
      </c>
    </row>
    <row r="512" spans="1:13" ht="52.05" customHeight="1">
      <c r="A512" s="10" t="s">
        <v>1472</v>
      </c>
      <c r="B512" s="12" t="s">
        <v>1473</v>
      </c>
      <c r="C512" s="10" t="s">
        <v>78</v>
      </c>
      <c r="D512" s="10" t="s">
        <v>1474</v>
      </c>
      <c r="E512" s="10" t="s">
        <v>1427</v>
      </c>
      <c r="F512" s="11" t="s">
        <v>268</v>
      </c>
      <c r="G512" s="12">
        <v>3</v>
      </c>
      <c r="H512" s="13">
        <v>19</v>
      </c>
      <c r="I512" s="13">
        <f t="shared" si="74"/>
        <v>22.89</v>
      </c>
      <c r="J512" s="13">
        <v>26.28</v>
      </c>
      <c r="K512" s="13">
        <f t="shared" si="75"/>
        <v>38.270000000000003</v>
      </c>
      <c r="L512" s="13">
        <f t="shared" si="76"/>
        <v>68.67</v>
      </c>
      <c r="M512" s="14">
        <f t="shared" si="70"/>
        <v>9.1964403532378061E-6</v>
      </c>
    </row>
    <row r="513" spans="1:13" ht="52.05" customHeight="1">
      <c r="A513" s="10" t="s">
        <v>1475</v>
      </c>
      <c r="B513" s="12" t="s">
        <v>1473</v>
      </c>
      <c r="C513" s="10" t="s">
        <v>78</v>
      </c>
      <c r="D513" s="10" t="s">
        <v>1474</v>
      </c>
      <c r="E513" s="10" t="s">
        <v>1427</v>
      </c>
      <c r="F513" s="11" t="s">
        <v>268</v>
      </c>
      <c r="G513" s="12">
        <v>3</v>
      </c>
      <c r="H513" s="13">
        <v>19</v>
      </c>
      <c r="I513" s="13">
        <f t="shared" si="74"/>
        <v>22.89</v>
      </c>
      <c r="J513" s="13">
        <v>26.28</v>
      </c>
      <c r="K513" s="13">
        <f t="shared" si="75"/>
        <v>38.270000000000003</v>
      </c>
      <c r="L513" s="13">
        <f t="shared" si="76"/>
        <v>68.67</v>
      </c>
      <c r="M513" s="14">
        <f t="shared" si="70"/>
        <v>9.1964403532378061E-6</v>
      </c>
    </row>
    <row r="514" spans="1:13" ht="25.95" customHeight="1">
      <c r="A514" s="10" t="s">
        <v>1476</v>
      </c>
      <c r="B514" s="12" t="s">
        <v>1477</v>
      </c>
      <c r="C514" s="10" t="s">
        <v>72</v>
      </c>
      <c r="D514" s="10" t="s">
        <v>1478</v>
      </c>
      <c r="E514" s="10" t="s">
        <v>74</v>
      </c>
      <c r="F514" s="11" t="s">
        <v>75</v>
      </c>
      <c r="G514" s="12">
        <v>6</v>
      </c>
      <c r="H514" s="13">
        <v>43.04</v>
      </c>
      <c r="I514" s="13">
        <f t="shared" si="74"/>
        <v>51.86</v>
      </c>
      <c r="J514" s="13">
        <v>42.3</v>
      </c>
      <c r="K514" s="13">
        <f t="shared" si="75"/>
        <v>13.59</v>
      </c>
      <c r="L514" s="13">
        <f t="shared" si="76"/>
        <v>311.16000000000003</v>
      </c>
      <c r="M514" s="14">
        <f t="shared" si="70"/>
        <v>4.1671244798507001E-5</v>
      </c>
    </row>
    <row r="515" spans="1:13" ht="25.95" customHeight="1">
      <c r="A515" s="10" t="s">
        <v>1479</v>
      </c>
      <c r="B515" s="12" t="s">
        <v>1480</v>
      </c>
      <c r="C515" s="10" t="s">
        <v>72</v>
      </c>
      <c r="D515" s="10" t="s">
        <v>1481</v>
      </c>
      <c r="E515" s="10" t="s">
        <v>74</v>
      </c>
      <c r="F515" s="11" t="s">
        <v>75</v>
      </c>
      <c r="G515" s="12">
        <v>1</v>
      </c>
      <c r="H515" s="13">
        <v>45.77</v>
      </c>
      <c r="I515" s="13">
        <f t="shared" si="74"/>
        <v>55.15</v>
      </c>
      <c r="J515" s="13">
        <v>7.05</v>
      </c>
      <c r="K515" s="13">
        <f t="shared" si="75"/>
        <v>12.78</v>
      </c>
      <c r="L515" s="13">
        <f t="shared" si="76"/>
        <v>55.15</v>
      </c>
      <c r="M515" s="14">
        <f t="shared" si="70"/>
        <v>7.3858116423629673E-6</v>
      </c>
    </row>
    <row r="516" spans="1:13" ht="39" customHeight="1">
      <c r="A516" s="10" t="s">
        <v>1482</v>
      </c>
      <c r="B516" s="12" t="s">
        <v>1483</v>
      </c>
      <c r="C516" s="10" t="s">
        <v>78</v>
      </c>
      <c r="D516" s="10" t="s">
        <v>1484</v>
      </c>
      <c r="E516" s="10" t="s">
        <v>1114</v>
      </c>
      <c r="F516" s="11" t="s">
        <v>268</v>
      </c>
      <c r="G516" s="12">
        <v>1</v>
      </c>
      <c r="H516" s="13">
        <v>197.29</v>
      </c>
      <c r="I516" s="13">
        <f t="shared" si="74"/>
        <v>237.73</v>
      </c>
      <c r="J516" s="13">
        <v>71.739999999999995</v>
      </c>
      <c r="K516" s="13">
        <f t="shared" si="75"/>
        <v>30.18</v>
      </c>
      <c r="L516" s="13">
        <f t="shared" si="76"/>
        <v>237.73</v>
      </c>
      <c r="M516" s="14">
        <f t="shared" si="70"/>
        <v>3.1837334573688999E-5</v>
      </c>
    </row>
    <row r="517" spans="1:13" ht="64.95" customHeight="1">
      <c r="A517" s="10" t="s">
        <v>1485</v>
      </c>
      <c r="B517" s="12" t="s">
        <v>1164</v>
      </c>
      <c r="C517" s="10" t="s">
        <v>72</v>
      </c>
      <c r="D517" s="10" t="s">
        <v>1165</v>
      </c>
      <c r="E517" s="10" t="s">
        <v>74</v>
      </c>
      <c r="F517" s="11" t="s">
        <v>75</v>
      </c>
      <c r="G517" s="12">
        <v>1</v>
      </c>
      <c r="H517" s="13">
        <v>2903.2</v>
      </c>
      <c r="I517" s="13">
        <f t="shared" si="74"/>
        <v>3498.35</v>
      </c>
      <c r="J517" s="13">
        <v>6.82</v>
      </c>
      <c r="K517" s="13">
        <f t="shared" si="75"/>
        <v>0.19</v>
      </c>
      <c r="L517" s="13">
        <f t="shared" si="76"/>
        <v>3498.35</v>
      </c>
      <c r="M517" s="14">
        <f t="shared" si="70"/>
        <v>4.6850687505096077E-4</v>
      </c>
    </row>
    <row r="518" spans="1:13" ht="25.95" customHeight="1">
      <c r="A518" s="10" t="s">
        <v>1486</v>
      </c>
      <c r="B518" s="12" t="s">
        <v>1487</v>
      </c>
      <c r="C518" s="10" t="s">
        <v>72</v>
      </c>
      <c r="D518" s="10" t="s">
        <v>1488</v>
      </c>
      <c r="E518" s="10" t="s">
        <v>74</v>
      </c>
      <c r="F518" s="11" t="s">
        <v>75</v>
      </c>
      <c r="G518" s="12">
        <v>20</v>
      </c>
      <c r="H518" s="13">
        <v>53.68</v>
      </c>
      <c r="I518" s="13">
        <f t="shared" si="74"/>
        <v>64.680000000000007</v>
      </c>
      <c r="J518" s="13">
        <v>148.80000000000001</v>
      </c>
      <c r="K518" s="13">
        <f t="shared" si="75"/>
        <v>11.5</v>
      </c>
      <c r="L518" s="13">
        <f t="shared" si="76"/>
        <v>1293.5999999999999</v>
      </c>
      <c r="M518" s="14">
        <f t="shared" ref="M518:M581" si="77">L518 / 7467019.56</f>
        <v>1.7324181215885284E-4</v>
      </c>
    </row>
    <row r="519" spans="1:13" ht="25.95" customHeight="1">
      <c r="A519" s="10" t="s">
        <v>1489</v>
      </c>
      <c r="B519" s="12" t="s">
        <v>1490</v>
      </c>
      <c r="C519" s="10" t="s">
        <v>78</v>
      </c>
      <c r="D519" s="10" t="s">
        <v>1491</v>
      </c>
      <c r="E519" s="10" t="s">
        <v>1427</v>
      </c>
      <c r="F519" s="11" t="s">
        <v>114</v>
      </c>
      <c r="G519" s="12">
        <v>95</v>
      </c>
      <c r="H519" s="13">
        <v>112.43</v>
      </c>
      <c r="I519" s="13">
        <f t="shared" si="74"/>
        <v>135.47</v>
      </c>
      <c r="J519" s="13">
        <v>205.2</v>
      </c>
      <c r="K519" s="13">
        <f t="shared" si="75"/>
        <v>1.59</v>
      </c>
      <c r="L519" s="13">
        <f t="shared" si="76"/>
        <v>12869.65</v>
      </c>
      <c r="M519" s="14">
        <f t="shared" si="77"/>
        <v>1.723532380836565E-3</v>
      </c>
    </row>
    <row r="520" spans="1:13" ht="25.95" customHeight="1">
      <c r="A520" s="10" t="s">
        <v>1492</v>
      </c>
      <c r="B520" s="12" t="s">
        <v>1493</v>
      </c>
      <c r="C520" s="10" t="s">
        <v>78</v>
      </c>
      <c r="D520" s="10" t="s">
        <v>1494</v>
      </c>
      <c r="E520" s="10" t="s">
        <v>1427</v>
      </c>
      <c r="F520" s="11" t="s">
        <v>268</v>
      </c>
      <c r="G520" s="12">
        <v>4</v>
      </c>
      <c r="H520" s="13">
        <v>109.48</v>
      </c>
      <c r="I520" s="13">
        <f t="shared" si="74"/>
        <v>131.91999999999999</v>
      </c>
      <c r="J520" s="13">
        <v>46.76</v>
      </c>
      <c r="K520" s="13">
        <f t="shared" si="75"/>
        <v>8.86</v>
      </c>
      <c r="L520" s="13">
        <f t="shared" si="76"/>
        <v>527.67999999999995</v>
      </c>
      <c r="M520" s="14">
        <f t="shared" si="77"/>
        <v>7.0668088620890122E-5</v>
      </c>
    </row>
    <row r="521" spans="1:13" ht="52.05" customHeight="1">
      <c r="A521" s="10" t="s">
        <v>1495</v>
      </c>
      <c r="B521" s="12" t="s">
        <v>1496</v>
      </c>
      <c r="C521" s="10" t="s">
        <v>78</v>
      </c>
      <c r="D521" s="10" t="s">
        <v>1497</v>
      </c>
      <c r="E521" s="10" t="s">
        <v>215</v>
      </c>
      <c r="F521" s="11" t="s">
        <v>99</v>
      </c>
      <c r="G521" s="12">
        <v>9.93</v>
      </c>
      <c r="H521" s="13">
        <v>92.75</v>
      </c>
      <c r="I521" s="13">
        <f t="shared" si="74"/>
        <v>111.76</v>
      </c>
      <c r="J521" s="13">
        <v>586.57000000000005</v>
      </c>
      <c r="K521" s="13">
        <f t="shared" si="75"/>
        <v>52.86</v>
      </c>
      <c r="L521" s="13">
        <f t="shared" si="76"/>
        <v>1109.77</v>
      </c>
      <c r="M521" s="14">
        <f t="shared" si="77"/>
        <v>1.4862288642511606E-4</v>
      </c>
    </row>
    <row r="522" spans="1:13" ht="24" customHeight="1">
      <c r="A522" s="5" t="s">
        <v>43</v>
      </c>
      <c r="B522" s="5"/>
      <c r="C522" s="5"/>
      <c r="D522" s="5" t="s">
        <v>44</v>
      </c>
      <c r="E522" s="5"/>
      <c r="F522" s="5"/>
      <c r="G522" s="7"/>
      <c r="H522" s="5"/>
      <c r="I522" s="5"/>
      <c r="J522" s="5"/>
      <c r="K522" s="5"/>
      <c r="L522" s="8">
        <v>349970.36</v>
      </c>
      <c r="M522" s="9">
        <f t="shared" si="77"/>
        <v>4.6868815219763535E-2</v>
      </c>
    </row>
    <row r="523" spans="1:13" ht="25.95" customHeight="1">
      <c r="A523" s="10" t="s">
        <v>1498</v>
      </c>
      <c r="B523" s="12" t="s">
        <v>1499</v>
      </c>
      <c r="C523" s="10" t="s">
        <v>72</v>
      </c>
      <c r="D523" s="10" t="s">
        <v>1500</v>
      </c>
      <c r="E523" s="10" t="s">
        <v>204</v>
      </c>
      <c r="F523" s="11" t="s">
        <v>1501</v>
      </c>
      <c r="G523" s="12">
        <v>17755.98</v>
      </c>
      <c r="H523" s="13">
        <v>16.36</v>
      </c>
      <c r="I523" s="13">
        <f>TRUNC(H523 * (1 + 20.5 / 100), 2)</f>
        <v>19.71</v>
      </c>
      <c r="J523" s="13">
        <v>0</v>
      </c>
      <c r="K523" s="13">
        <f>ROUND((J523 * 100 / TRUNC(G523 * I523, 2)), 2)</f>
        <v>0</v>
      </c>
      <c r="L523" s="13">
        <f>TRUNC(G523 * I523, 2)</f>
        <v>349970.36</v>
      </c>
      <c r="M523" s="14">
        <f t="shared" si="77"/>
        <v>4.6868815219763535E-2</v>
      </c>
    </row>
    <row r="524" spans="1:13" ht="24" customHeight="1">
      <c r="A524" s="5" t="s">
        <v>45</v>
      </c>
      <c r="B524" s="5"/>
      <c r="C524" s="5"/>
      <c r="D524" s="5" t="s">
        <v>46</v>
      </c>
      <c r="E524" s="5"/>
      <c r="F524" s="5"/>
      <c r="G524" s="7"/>
      <c r="H524" s="5"/>
      <c r="I524" s="5"/>
      <c r="J524" s="5"/>
      <c r="K524" s="5"/>
      <c r="L524" s="8">
        <v>333190.7</v>
      </c>
      <c r="M524" s="9">
        <f t="shared" si="77"/>
        <v>4.4621645533763681E-2</v>
      </c>
    </row>
    <row r="525" spans="1:13" ht="25.95" customHeight="1">
      <c r="A525" s="10" t="s">
        <v>1502</v>
      </c>
      <c r="B525" s="12" t="s">
        <v>1169</v>
      </c>
      <c r="C525" s="10" t="s">
        <v>72</v>
      </c>
      <c r="D525" s="10" t="s">
        <v>1170</v>
      </c>
      <c r="E525" s="10" t="s">
        <v>204</v>
      </c>
      <c r="F525" s="11" t="s">
        <v>114</v>
      </c>
      <c r="G525" s="12">
        <v>58</v>
      </c>
      <c r="H525" s="13">
        <v>82.86</v>
      </c>
      <c r="I525" s="13">
        <f t="shared" ref="I525:I556" si="78">TRUNC(H525 * (1 + 20.5 / 100), 2)</f>
        <v>99.84</v>
      </c>
      <c r="J525" s="13">
        <v>1879.2</v>
      </c>
      <c r="K525" s="13">
        <f t="shared" ref="K525:K556" si="79">ROUND((J525 * 100 / TRUNC(G525 * I525, 2)), 2)</f>
        <v>32.450000000000003</v>
      </c>
      <c r="L525" s="13">
        <f t="shared" ref="L525:L556" si="80">TRUNC(G525 * I525, 2)</f>
        <v>5790.72</v>
      </c>
      <c r="M525" s="14">
        <f t="shared" si="77"/>
        <v>7.7550620478085376E-4</v>
      </c>
    </row>
    <row r="526" spans="1:13" ht="25.95" customHeight="1">
      <c r="A526" s="10" t="s">
        <v>1503</v>
      </c>
      <c r="B526" s="12" t="s">
        <v>1172</v>
      </c>
      <c r="C526" s="10" t="s">
        <v>72</v>
      </c>
      <c r="D526" s="10" t="s">
        <v>1173</v>
      </c>
      <c r="E526" s="10" t="s">
        <v>204</v>
      </c>
      <c r="F526" s="11" t="s">
        <v>114</v>
      </c>
      <c r="G526" s="12">
        <v>41</v>
      </c>
      <c r="H526" s="13">
        <v>58.16</v>
      </c>
      <c r="I526" s="13">
        <f t="shared" si="78"/>
        <v>70.08</v>
      </c>
      <c r="J526" s="13">
        <v>327.18</v>
      </c>
      <c r="K526" s="13">
        <f t="shared" si="79"/>
        <v>11.39</v>
      </c>
      <c r="L526" s="13">
        <f t="shared" si="80"/>
        <v>2873.28</v>
      </c>
      <c r="M526" s="14">
        <f t="shared" si="77"/>
        <v>3.8479609928864314E-4</v>
      </c>
    </row>
    <row r="527" spans="1:13" ht="25.95" customHeight="1">
      <c r="A527" s="10" t="s">
        <v>1504</v>
      </c>
      <c r="B527" s="12" t="s">
        <v>1505</v>
      </c>
      <c r="C527" s="10" t="s">
        <v>72</v>
      </c>
      <c r="D527" s="10" t="s">
        <v>1506</v>
      </c>
      <c r="E527" s="10" t="s">
        <v>74</v>
      </c>
      <c r="F527" s="11" t="s">
        <v>75</v>
      </c>
      <c r="G527" s="12">
        <v>12</v>
      </c>
      <c r="H527" s="13">
        <v>59.34</v>
      </c>
      <c r="I527" s="13">
        <f t="shared" si="78"/>
        <v>71.5</v>
      </c>
      <c r="J527" s="13">
        <v>121.32</v>
      </c>
      <c r="K527" s="13">
        <f t="shared" si="79"/>
        <v>14.14</v>
      </c>
      <c r="L527" s="13">
        <f t="shared" si="80"/>
        <v>858</v>
      </c>
      <c r="M527" s="14">
        <f t="shared" si="77"/>
        <v>1.1490528357474935E-4</v>
      </c>
    </row>
    <row r="528" spans="1:13" ht="25.95" customHeight="1">
      <c r="A528" s="10" t="s">
        <v>1507</v>
      </c>
      <c r="B528" s="12" t="s">
        <v>1175</v>
      </c>
      <c r="C528" s="10" t="s">
        <v>72</v>
      </c>
      <c r="D528" s="10" t="s">
        <v>1176</v>
      </c>
      <c r="E528" s="10" t="s">
        <v>204</v>
      </c>
      <c r="F528" s="11" t="s">
        <v>114</v>
      </c>
      <c r="G528" s="12">
        <v>8</v>
      </c>
      <c r="H528" s="13">
        <v>82.69</v>
      </c>
      <c r="I528" s="13">
        <f t="shared" si="78"/>
        <v>99.64</v>
      </c>
      <c r="J528" s="13">
        <v>98</v>
      </c>
      <c r="K528" s="13">
        <f t="shared" si="79"/>
        <v>12.29</v>
      </c>
      <c r="L528" s="13">
        <f t="shared" si="80"/>
        <v>797.12</v>
      </c>
      <c r="M528" s="14">
        <f t="shared" si="77"/>
        <v>1.0675209748613543E-4</v>
      </c>
    </row>
    <row r="529" spans="1:13" ht="25.95" customHeight="1">
      <c r="A529" s="10" t="s">
        <v>1508</v>
      </c>
      <c r="B529" s="12" t="s">
        <v>1509</v>
      </c>
      <c r="C529" s="10" t="s">
        <v>72</v>
      </c>
      <c r="D529" s="10" t="s">
        <v>1149</v>
      </c>
      <c r="E529" s="10" t="s">
        <v>74</v>
      </c>
      <c r="F529" s="11" t="s">
        <v>75</v>
      </c>
      <c r="G529" s="12">
        <v>10</v>
      </c>
      <c r="H529" s="13">
        <v>87.8</v>
      </c>
      <c r="I529" s="13">
        <f t="shared" si="78"/>
        <v>105.79</v>
      </c>
      <c r="J529" s="13">
        <v>165</v>
      </c>
      <c r="K529" s="13">
        <f t="shared" si="79"/>
        <v>15.6</v>
      </c>
      <c r="L529" s="13">
        <f t="shared" si="80"/>
        <v>1057.9000000000001</v>
      </c>
      <c r="M529" s="14">
        <f t="shared" si="77"/>
        <v>1.4167633973627893E-4</v>
      </c>
    </row>
    <row r="530" spans="1:13" ht="78" customHeight="1">
      <c r="A530" s="10" t="s">
        <v>1510</v>
      </c>
      <c r="B530" s="12" t="s">
        <v>1178</v>
      </c>
      <c r="C530" s="10" t="s">
        <v>72</v>
      </c>
      <c r="D530" s="10" t="s">
        <v>1179</v>
      </c>
      <c r="E530" s="10" t="s">
        <v>74</v>
      </c>
      <c r="F530" s="11" t="s">
        <v>75</v>
      </c>
      <c r="G530" s="12">
        <v>2</v>
      </c>
      <c r="H530" s="13">
        <v>29.45</v>
      </c>
      <c r="I530" s="13">
        <f t="shared" si="78"/>
        <v>35.479999999999997</v>
      </c>
      <c r="J530" s="13">
        <v>18.84</v>
      </c>
      <c r="K530" s="13">
        <f t="shared" si="79"/>
        <v>26.55</v>
      </c>
      <c r="L530" s="13">
        <f t="shared" si="80"/>
        <v>70.959999999999994</v>
      </c>
      <c r="M530" s="14">
        <f t="shared" si="77"/>
        <v>9.5031222872543265E-6</v>
      </c>
    </row>
    <row r="531" spans="1:13" ht="25.95" customHeight="1">
      <c r="A531" s="10" t="s">
        <v>1511</v>
      </c>
      <c r="B531" s="12" t="s">
        <v>1181</v>
      </c>
      <c r="C531" s="10" t="s">
        <v>72</v>
      </c>
      <c r="D531" s="10" t="s">
        <v>1182</v>
      </c>
      <c r="E531" s="10" t="s">
        <v>74</v>
      </c>
      <c r="F531" s="11" t="s">
        <v>75</v>
      </c>
      <c r="G531" s="12">
        <v>1</v>
      </c>
      <c r="H531" s="13">
        <v>39.729999999999997</v>
      </c>
      <c r="I531" s="13">
        <f t="shared" si="78"/>
        <v>47.87</v>
      </c>
      <c r="J531" s="13">
        <v>9.42</v>
      </c>
      <c r="K531" s="13">
        <f t="shared" si="79"/>
        <v>19.68</v>
      </c>
      <c r="L531" s="13">
        <f t="shared" si="80"/>
        <v>47.87</v>
      </c>
      <c r="M531" s="14">
        <f t="shared" si="77"/>
        <v>6.41085772112267E-6</v>
      </c>
    </row>
    <row r="532" spans="1:13" ht="25.95" customHeight="1">
      <c r="A532" s="10" t="s">
        <v>1512</v>
      </c>
      <c r="B532" s="12" t="s">
        <v>1513</v>
      </c>
      <c r="C532" s="10" t="s">
        <v>72</v>
      </c>
      <c r="D532" s="10" t="s">
        <v>1514</v>
      </c>
      <c r="E532" s="10" t="s">
        <v>74</v>
      </c>
      <c r="F532" s="11" t="s">
        <v>75</v>
      </c>
      <c r="G532" s="12">
        <v>2</v>
      </c>
      <c r="H532" s="13">
        <v>35.68</v>
      </c>
      <c r="I532" s="13">
        <f t="shared" si="78"/>
        <v>42.99</v>
      </c>
      <c r="J532" s="13">
        <v>18.84</v>
      </c>
      <c r="K532" s="13">
        <f t="shared" si="79"/>
        <v>21.91</v>
      </c>
      <c r="L532" s="13">
        <f t="shared" si="80"/>
        <v>85.98</v>
      </c>
      <c r="M532" s="14">
        <f t="shared" si="77"/>
        <v>1.1514634361022084E-5</v>
      </c>
    </row>
    <row r="533" spans="1:13" ht="25.95" customHeight="1">
      <c r="A533" s="10" t="s">
        <v>1515</v>
      </c>
      <c r="B533" s="12" t="s">
        <v>1516</v>
      </c>
      <c r="C533" s="10" t="s">
        <v>72</v>
      </c>
      <c r="D533" s="10" t="s">
        <v>1517</v>
      </c>
      <c r="E533" s="10" t="s">
        <v>74</v>
      </c>
      <c r="F533" s="11" t="s">
        <v>75</v>
      </c>
      <c r="G533" s="12">
        <v>1</v>
      </c>
      <c r="H533" s="13">
        <v>82.85</v>
      </c>
      <c r="I533" s="13">
        <f t="shared" si="78"/>
        <v>99.83</v>
      </c>
      <c r="J533" s="13">
        <v>9.42</v>
      </c>
      <c r="K533" s="13">
        <f t="shared" si="79"/>
        <v>9.44</v>
      </c>
      <c r="L533" s="13">
        <f t="shared" si="80"/>
        <v>99.83</v>
      </c>
      <c r="M533" s="14">
        <f t="shared" si="77"/>
        <v>1.3369457411733365E-5</v>
      </c>
    </row>
    <row r="534" spans="1:13" ht="78" customHeight="1">
      <c r="A534" s="10" t="s">
        <v>1518</v>
      </c>
      <c r="B534" s="12" t="s">
        <v>1184</v>
      </c>
      <c r="C534" s="10" t="s">
        <v>72</v>
      </c>
      <c r="D534" s="10" t="s">
        <v>1185</v>
      </c>
      <c r="E534" s="10" t="s">
        <v>74</v>
      </c>
      <c r="F534" s="11" t="s">
        <v>75</v>
      </c>
      <c r="G534" s="12">
        <v>1</v>
      </c>
      <c r="H534" s="13">
        <v>57.27</v>
      </c>
      <c r="I534" s="13">
        <f t="shared" si="78"/>
        <v>69.010000000000005</v>
      </c>
      <c r="J534" s="13">
        <v>22.88</v>
      </c>
      <c r="K534" s="13">
        <f t="shared" si="79"/>
        <v>33.15</v>
      </c>
      <c r="L534" s="13">
        <f t="shared" si="80"/>
        <v>69.010000000000005</v>
      </c>
      <c r="M534" s="14">
        <f t="shared" si="77"/>
        <v>9.2419739154935349E-6</v>
      </c>
    </row>
    <row r="535" spans="1:13" ht="78" customHeight="1">
      <c r="A535" s="10" t="s">
        <v>1519</v>
      </c>
      <c r="B535" s="12" t="s">
        <v>1520</v>
      </c>
      <c r="C535" s="10" t="s">
        <v>72</v>
      </c>
      <c r="D535" s="10" t="s">
        <v>1521</v>
      </c>
      <c r="E535" s="10" t="s">
        <v>74</v>
      </c>
      <c r="F535" s="11" t="s">
        <v>75</v>
      </c>
      <c r="G535" s="12">
        <v>1</v>
      </c>
      <c r="H535" s="13">
        <v>61.79</v>
      </c>
      <c r="I535" s="13">
        <f t="shared" si="78"/>
        <v>74.45</v>
      </c>
      <c r="J535" s="13">
        <v>9.42</v>
      </c>
      <c r="K535" s="13">
        <f t="shared" si="79"/>
        <v>12.65</v>
      </c>
      <c r="L535" s="13">
        <f t="shared" si="80"/>
        <v>74.45</v>
      </c>
      <c r="M535" s="14">
        <f t="shared" si="77"/>
        <v>9.9705109115851854E-6</v>
      </c>
    </row>
    <row r="536" spans="1:13" ht="25.95" customHeight="1">
      <c r="A536" s="10" t="s">
        <v>1522</v>
      </c>
      <c r="B536" s="12" t="s">
        <v>1190</v>
      </c>
      <c r="C536" s="10" t="s">
        <v>72</v>
      </c>
      <c r="D536" s="10" t="s">
        <v>1191</v>
      </c>
      <c r="E536" s="10" t="s">
        <v>74</v>
      </c>
      <c r="F536" s="11" t="s">
        <v>75</v>
      </c>
      <c r="G536" s="12">
        <v>1</v>
      </c>
      <c r="H536" s="13">
        <v>316.75</v>
      </c>
      <c r="I536" s="13">
        <f t="shared" si="78"/>
        <v>381.68</v>
      </c>
      <c r="J536" s="13">
        <v>24.07</v>
      </c>
      <c r="K536" s="13">
        <f t="shared" si="79"/>
        <v>6.31</v>
      </c>
      <c r="L536" s="13">
        <f t="shared" si="80"/>
        <v>381.68</v>
      </c>
      <c r="M536" s="14">
        <f t="shared" si="77"/>
        <v>5.111544129931274E-5</v>
      </c>
    </row>
    <row r="537" spans="1:13" ht="25.95" customHeight="1">
      <c r="A537" s="10" t="s">
        <v>1523</v>
      </c>
      <c r="B537" s="12" t="s">
        <v>1524</v>
      </c>
      <c r="C537" s="10" t="s">
        <v>72</v>
      </c>
      <c r="D537" s="10" t="s">
        <v>1525</v>
      </c>
      <c r="E537" s="10" t="s">
        <v>74</v>
      </c>
      <c r="F537" s="11" t="s">
        <v>75</v>
      </c>
      <c r="G537" s="12">
        <v>2</v>
      </c>
      <c r="H537" s="13">
        <v>150.72</v>
      </c>
      <c r="I537" s="13">
        <f t="shared" si="78"/>
        <v>181.61</v>
      </c>
      <c r="J537" s="13">
        <v>47.8</v>
      </c>
      <c r="K537" s="13">
        <f t="shared" si="79"/>
        <v>13.16</v>
      </c>
      <c r="L537" s="13">
        <f t="shared" si="80"/>
        <v>363.22</v>
      </c>
      <c r="M537" s="14">
        <f t="shared" si="77"/>
        <v>4.8643236713310555E-5</v>
      </c>
    </row>
    <row r="538" spans="1:13" ht="78" customHeight="1">
      <c r="A538" s="10" t="s">
        <v>1526</v>
      </c>
      <c r="B538" s="12" t="s">
        <v>1193</v>
      </c>
      <c r="C538" s="10" t="s">
        <v>72</v>
      </c>
      <c r="D538" s="10" t="s">
        <v>1194</v>
      </c>
      <c r="E538" s="10" t="s">
        <v>74</v>
      </c>
      <c r="F538" s="11" t="s">
        <v>75</v>
      </c>
      <c r="G538" s="12">
        <v>3</v>
      </c>
      <c r="H538" s="13">
        <v>38.6</v>
      </c>
      <c r="I538" s="13">
        <f t="shared" si="78"/>
        <v>46.51</v>
      </c>
      <c r="J538" s="13">
        <v>21.15</v>
      </c>
      <c r="K538" s="13">
        <f t="shared" si="79"/>
        <v>15.16</v>
      </c>
      <c r="L538" s="13">
        <f t="shared" si="80"/>
        <v>139.53</v>
      </c>
      <c r="M538" s="14">
        <f t="shared" si="77"/>
        <v>1.8686170416299274E-5</v>
      </c>
    </row>
    <row r="539" spans="1:13" ht="78" customHeight="1">
      <c r="A539" s="10" t="s">
        <v>1527</v>
      </c>
      <c r="B539" s="12" t="s">
        <v>1199</v>
      </c>
      <c r="C539" s="10" t="s">
        <v>72</v>
      </c>
      <c r="D539" s="10" t="s">
        <v>1200</v>
      </c>
      <c r="E539" s="10" t="s">
        <v>74</v>
      </c>
      <c r="F539" s="11" t="s">
        <v>75</v>
      </c>
      <c r="G539" s="12">
        <v>3</v>
      </c>
      <c r="H539" s="13">
        <v>53.61</v>
      </c>
      <c r="I539" s="13">
        <f t="shared" si="78"/>
        <v>64.599999999999994</v>
      </c>
      <c r="J539" s="13">
        <v>21.15</v>
      </c>
      <c r="K539" s="13">
        <f t="shared" si="79"/>
        <v>10.91</v>
      </c>
      <c r="L539" s="13">
        <f t="shared" si="80"/>
        <v>193.8</v>
      </c>
      <c r="M539" s="14">
        <f t="shared" si="77"/>
        <v>2.5954130485765062E-5</v>
      </c>
    </row>
    <row r="540" spans="1:13" ht="78" customHeight="1">
      <c r="A540" s="10" t="s">
        <v>1528</v>
      </c>
      <c r="B540" s="12" t="s">
        <v>1196</v>
      </c>
      <c r="C540" s="10" t="s">
        <v>72</v>
      </c>
      <c r="D540" s="10" t="s">
        <v>1197</v>
      </c>
      <c r="E540" s="10" t="s">
        <v>74</v>
      </c>
      <c r="F540" s="11" t="s">
        <v>75</v>
      </c>
      <c r="G540" s="12">
        <v>3</v>
      </c>
      <c r="H540" s="13">
        <v>42.73</v>
      </c>
      <c r="I540" s="13">
        <f t="shared" si="78"/>
        <v>51.48</v>
      </c>
      <c r="J540" s="13">
        <v>21.15</v>
      </c>
      <c r="K540" s="13">
        <f t="shared" si="79"/>
        <v>13.69</v>
      </c>
      <c r="L540" s="13">
        <f t="shared" si="80"/>
        <v>154.44</v>
      </c>
      <c r="M540" s="14">
        <f t="shared" si="77"/>
        <v>2.0682951043454882E-5</v>
      </c>
    </row>
    <row r="541" spans="1:13" ht="78" customHeight="1">
      <c r="A541" s="10" t="s">
        <v>1529</v>
      </c>
      <c r="B541" s="12" t="s">
        <v>1202</v>
      </c>
      <c r="C541" s="10" t="s">
        <v>72</v>
      </c>
      <c r="D541" s="10" t="s">
        <v>1203</v>
      </c>
      <c r="E541" s="10" t="s">
        <v>74</v>
      </c>
      <c r="F541" s="11" t="s">
        <v>75</v>
      </c>
      <c r="G541" s="12">
        <v>3</v>
      </c>
      <c r="H541" s="13">
        <v>10.53</v>
      </c>
      <c r="I541" s="13">
        <f t="shared" si="78"/>
        <v>12.68</v>
      </c>
      <c r="J541" s="13">
        <v>11.25</v>
      </c>
      <c r="K541" s="13">
        <f t="shared" si="79"/>
        <v>29.57</v>
      </c>
      <c r="L541" s="13">
        <f t="shared" si="80"/>
        <v>38.04</v>
      </c>
      <c r="M541" s="14">
        <f t="shared" si="77"/>
        <v>5.094402082964411E-6</v>
      </c>
    </row>
    <row r="542" spans="1:13" ht="64.95" customHeight="1">
      <c r="A542" s="10" t="s">
        <v>1530</v>
      </c>
      <c r="B542" s="12" t="s">
        <v>1531</v>
      </c>
      <c r="C542" s="10" t="s">
        <v>72</v>
      </c>
      <c r="D542" s="10" t="s">
        <v>1532</v>
      </c>
      <c r="E542" s="10" t="s">
        <v>74</v>
      </c>
      <c r="F542" s="11" t="s">
        <v>75</v>
      </c>
      <c r="G542" s="12">
        <v>1</v>
      </c>
      <c r="H542" s="13">
        <v>32.15</v>
      </c>
      <c r="I542" s="13">
        <f t="shared" si="78"/>
        <v>38.74</v>
      </c>
      <c r="J542" s="13">
        <v>4.6500000000000004</v>
      </c>
      <c r="K542" s="13">
        <f t="shared" si="79"/>
        <v>12</v>
      </c>
      <c r="L542" s="13">
        <f t="shared" si="80"/>
        <v>38.74</v>
      </c>
      <c r="M542" s="14">
        <f t="shared" si="77"/>
        <v>5.1881476523144398E-6</v>
      </c>
    </row>
    <row r="543" spans="1:13" ht="64.95" customHeight="1">
      <c r="A543" s="10" t="s">
        <v>1533</v>
      </c>
      <c r="B543" s="12" t="s">
        <v>1534</v>
      </c>
      <c r="C543" s="10" t="s">
        <v>72</v>
      </c>
      <c r="D543" s="10" t="s">
        <v>1535</v>
      </c>
      <c r="E543" s="10" t="s">
        <v>74</v>
      </c>
      <c r="F543" s="11" t="s">
        <v>75</v>
      </c>
      <c r="G543" s="12">
        <v>1</v>
      </c>
      <c r="H543" s="13">
        <v>19.899999999999999</v>
      </c>
      <c r="I543" s="13">
        <f t="shared" si="78"/>
        <v>23.97</v>
      </c>
      <c r="J543" s="13">
        <v>4.6500000000000004</v>
      </c>
      <c r="K543" s="13">
        <f t="shared" si="79"/>
        <v>19.399999999999999</v>
      </c>
      <c r="L543" s="13">
        <f t="shared" si="80"/>
        <v>23.97</v>
      </c>
      <c r="M543" s="14">
        <f t="shared" si="77"/>
        <v>3.2101161390288361E-6</v>
      </c>
    </row>
    <row r="544" spans="1:13" ht="64.95" customHeight="1">
      <c r="A544" s="10" t="s">
        <v>1536</v>
      </c>
      <c r="B544" s="12" t="s">
        <v>999</v>
      </c>
      <c r="C544" s="10" t="s">
        <v>72</v>
      </c>
      <c r="D544" s="10" t="s">
        <v>1000</v>
      </c>
      <c r="E544" s="10" t="s">
        <v>74</v>
      </c>
      <c r="F544" s="11" t="s">
        <v>75</v>
      </c>
      <c r="G544" s="12">
        <v>21</v>
      </c>
      <c r="H544" s="13">
        <v>7.74</v>
      </c>
      <c r="I544" s="13">
        <f t="shared" si="78"/>
        <v>9.32</v>
      </c>
      <c r="J544" s="13">
        <v>59.01</v>
      </c>
      <c r="K544" s="13">
        <f t="shared" si="79"/>
        <v>30.15</v>
      </c>
      <c r="L544" s="13">
        <f t="shared" si="80"/>
        <v>195.72</v>
      </c>
      <c r="M544" s="14">
        <f t="shared" si="77"/>
        <v>2.6211261190267995E-5</v>
      </c>
    </row>
    <row r="545" spans="1:13" ht="64.95" customHeight="1">
      <c r="A545" s="10" t="s">
        <v>1537</v>
      </c>
      <c r="B545" s="12" t="s">
        <v>1002</v>
      </c>
      <c r="C545" s="10" t="s">
        <v>72</v>
      </c>
      <c r="D545" s="10" t="s">
        <v>1003</v>
      </c>
      <c r="E545" s="10" t="s">
        <v>74</v>
      </c>
      <c r="F545" s="11" t="s">
        <v>75</v>
      </c>
      <c r="G545" s="12">
        <v>10</v>
      </c>
      <c r="H545" s="13">
        <v>10.67</v>
      </c>
      <c r="I545" s="13">
        <f t="shared" si="78"/>
        <v>12.85</v>
      </c>
      <c r="J545" s="13">
        <v>56.4</v>
      </c>
      <c r="K545" s="13">
        <f t="shared" si="79"/>
        <v>43.89</v>
      </c>
      <c r="L545" s="13">
        <f t="shared" si="80"/>
        <v>128.5</v>
      </c>
      <c r="M545" s="14">
        <f t="shared" si="77"/>
        <v>1.7209008087826677E-5</v>
      </c>
    </row>
    <row r="546" spans="1:13" ht="78" customHeight="1">
      <c r="A546" s="10" t="s">
        <v>1538</v>
      </c>
      <c r="B546" s="12" t="s">
        <v>1005</v>
      </c>
      <c r="C546" s="10" t="s">
        <v>72</v>
      </c>
      <c r="D546" s="10" t="s">
        <v>1006</v>
      </c>
      <c r="E546" s="10" t="s">
        <v>74</v>
      </c>
      <c r="F546" s="11" t="s">
        <v>75</v>
      </c>
      <c r="G546" s="12">
        <v>5</v>
      </c>
      <c r="H546" s="13">
        <v>11.76</v>
      </c>
      <c r="I546" s="13">
        <f t="shared" si="78"/>
        <v>14.17</v>
      </c>
      <c r="J546" s="13">
        <v>28.2</v>
      </c>
      <c r="K546" s="13">
        <f t="shared" si="79"/>
        <v>39.799999999999997</v>
      </c>
      <c r="L546" s="13">
        <f t="shared" si="80"/>
        <v>70.849999999999994</v>
      </c>
      <c r="M546" s="14">
        <f t="shared" si="77"/>
        <v>9.48839084064218E-6</v>
      </c>
    </row>
    <row r="547" spans="1:13" ht="64.95" customHeight="1">
      <c r="A547" s="10" t="s">
        <v>1539</v>
      </c>
      <c r="B547" s="12" t="s">
        <v>1540</v>
      </c>
      <c r="C547" s="10" t="s">
        <v>72</v>
      </c>
      <c r="D547" s="10" t="s">
        <v>1541</v>
      </c>
      <c r="E547" s="10" t="s">
        <v>74</v>
      </c>
      <c r="F547" s="11" t="s">
        <v>75</v>
      </c>
      <c r="G547" s="12">
        <v>1</v>
      </c>
      <c r="H547" s="13">
        <v>16.14</v>
      </c>
      <c r="I547" s="13">
        <f t="shared" si="78"/>
        <v>19.440000000000001</v>
      </c>
      <c r="J547" s="13">
        <v>7.05</v>
      </c>
      <c r="K547" s="13">
        <f t="shared" si="79"/>
        <v>36.270000000000003</v>
      </c>
      <c r="L547" s="13">
        <f t="shared" si="80"/>
        <v>19.440000000000001</v>
      </c>
      <c r="M547" s="14">
        <f t="shared" si="77"/>
        <v>2.603448383092223E-6</v>
      </c>
    </row>
    <row r="548" spans="1:13" ht="52.05" customHeight="1">
      <c r="A548" s="10" t="s">
        <v>1542</v>
      </c>
      <c r="B548" s="12" t="s">
        <v>1011</v>
      </c>
      <c r="C548" s="10" t="s">
        <v>78</v>
      </c>
      <c r="D548" s="10" t="s">
        <v>1012</v>
      </c>
      <c r="E548" s="10" t="s">
        <v>1013</v>
      </c>
      <c r="F548" s="11" t="s">
        <v>114</v>
      </c>
      <c r="G548" s="12">
        <v>129</v>
      </c>
      <c r="H548" s="13">
        <v>55.12</v>
      </c>
      <c r="I548" s="13">
        <f t="shared" si="78"/>
        <v>66.41</v>
      </c>
      <c r="J548" s="13">
        <v>3003.12</v>
      </c>
      <c r="K548" s="13">
        <f t="shared" si="79"/>
        <v>35.049999999999997</v>
      </c>
      <c r="L548" s="13">
        <f t="shared" si="80"/>
        <v>8566.89</v>
      </c>
      <c r="M548" s="14">
        <f t="shared" si="77"/>
        <v>1.1472971151558092E-3</v>
      </c>
    </row>
    <row r="549" spans="1:13" ht="39" customHeight="1">
      <c r="A549" s="10" t="s">
        <v>1543</v>
      </c>
      <c r="B549" s="12" t="s">
        <v>1015</v>
      </c>
      <c r="C549" s="10" t="s">
        <v>72</v>
      </c>
      <c r="D549" s="10" t="s">
        <v>1016</v>
      </c>
      <c r="E549" s="10" t="s">
        <v>74</v>
      </c>
      <c r="F549" s="11" t="s">
        <v>75</v>
      </c>
      <c r="G549" s="12">
        <v>216</v>
      </c>
      <c r="H549" s="13">
        <v>21.2</v>
      </c>
      <c r="I549" s="13">
        <f t="shared" si="78"/>
        <v>25.54</v>
      </c>
      <c r="J549" s="13">
        <v>3047.76</v>
      </c>
      <c r="K549" s="13">
        <f t="shared" si="79"/>
        <v>55.25</v>
      </c>
      <c r="L549" s="13">
        <f t="shared" si="80"/>
        <v>5516.64</v>
      </c>
      <c r="M549" s="14">
        <f t="shared" si="77"/>
        <v>7.3880079671305974E-4</v>
      </c>
    </row>
    <row r="550" spans="1:13" ht="39" customHeight="1">
      <c r="A550" s="10" t="s">
        <v>1544</v>
      </c>
      <c r="B550" s="12" t="s">
        <v>1018</v>
      </c>
      <c r="C550" s="10" t="s">
        <v>72</v>
      </c>
      <c r="D550" s="10" t="s">
        <v>1019</v>
      </c>
      <c r="E550" s="10" t="s">
        <v>74</v>
      </c>
      <c r="F550" s="11" t="s">
        <v>75</v>
      </c>
      <c r="G550" s="12">
        <v>38</v>
      </c>
      <c r="H550" s="13">
        <v>24.23</v>
      </c>
      <c r="I550" s="13">
        <f t="shared" si="78"/>
        <v>29.19</v>
      </c>
      <c r="J550" s="13">
        <v>589.76</v>
      </c>
      <c r="K550" s="13">
        <f t="shared" si="79"/>
        <v>53.17</v>
      </c>
      <c r="L550" s="13">
        <f t="shared" si="80"/>
        <v>1109.22</v>
      </c>
      <c r="M550" s="14">
        <f t="shared" si="77"/>
        <v>1.4854922919205533E-4</v>
      </c>
    </row>
    <row r="551" spans="1:13" ht="39" customHeight="1">
      <c r="A551" s="10" t="s">
        <v>1545</v>
      </c>
      <c r="B551" s="12" t="s">
        <v>1021</v>
      </c>
      <c r="C551" s="10" t="s">
        <v>72</v>
      </c>
      <c r="D551" s="10" t="s">
        <v>1022</v>
      </c>
      <c r="E551" s="10" t="s">
        <v>74</v>
      </c>
      <c r="F551" s="11" t="s">
        <v>75</v>
      </c>
      <c r="G551" s="12">
        <v>13</v>
      </c>
      <c r="H551" s="13">
        <v>66.66</v>
      </c>
      <c r="I551" s="13">
        <f t="shared" si="78"/>
        <v>80.319999999999993</v>
      </c>
      <c r="J551" s="13">
        <v>379.47</v>
      </c>
      <c r="K551" s="13">
        <f t="shared" si="79"/>
        <v>36.340000000000003</v>
      </c>
      <c r="L551" s="13">
        <f t="shared" si="80"/>
        <v>1044.1600000000001</v>
      </c>
      <c r="M551" s="14">
        <f t="shared" si="77"/>
        <v>1.3983624813217982E-4</v>
      </c>
    </row>
    <row r="552" spans="1:13" ht="39" customHeight="1">
      <c r="A552" s="10" t="s">
        <v>1546</v>
      </c>
      <c r="B552" s="12" t="s">
        <v>1213</v>
      </c>
      <c r="C552" s="10" t="s">
        <v>72</v>
      </c>
      <c r="D552" s="10" t="s">
        <v>1214</v>
      </c>
      <c r="E552" s="10" t="s">
        <v>74</v>
      </c>
      <c r="F552" s="11" t="s">
        <v>75</v>
      </c>
      <c r="G552" s="12">
        <v>13</v>
      </c>
      <c r="H552" s="13">
        <v>143.99</v>
      </c>
      <c r="I552" s="13">
        <f t="shared" si="78"/>
        <v>173.5</v>
      </c>
      <c r="J552" s="13">
        <v>379.47</v>
      </c>
      <c r="K552" s="13">
        <f t="shared" si="79"/>
        <v>16.82</v>
      </c>
      <c r="L552" s="13">
        <f t="shared" si="80"/>
        <v>2255.5</v>
      </c>
      <c r="M552" s="14">
        <f t="shared" si="77"/>
        <v>3.0206161666998499E-4</v>
      </c>
    </row>
    <row r="553" spans="1:13" ht="39" customHeight="1">
      <c r="A553" s="10" t="s">
        <v>1547</v>
      </c>
      <c r="B553" s="12" t="s">
        <v>1548</v>
      </c>
      <c r="C553" s="10" t="s">
        <v>72</v>
      </c>
      <c r="D553" s="10" t="s">
        <v>1549</v>
      </c>
      <c r="E553" s="10" t="s">
        <v>74</v>
      </c>
      <c r="F553" s="11" t="s">
        <v>75</v>
      </c>
      <c r="G553" s="12">
        <v>124</v>
      </c>
      <c r="H553" s="13">
        <v>36.11</v>
      </c>
      <c r="I553" s="13">
        <f t="shared" si="78"/>
        <v>43.51</v>
      </c>
      <c r="J553" s="13">
        <v>2336.16</v>
      </c>
      <c r="K553" s="13">
        <f t="shared" si="79"/>
        <v>43.3</v>
      </c>
      <c r="L553" s="13">
        <f t="shared" si="80"/>
        <v>5395.24</v>
      </c>
      <c r="M553" s="14">
        <f t="shared" si="77"/>
        <v>7.2254263654292607E-4</v>
      </c>
    </row>
    <row r="554" spans="1:13" ht="39" customHeight="1">
      <c r="A554" s="10" t="s">
        <v>1550</v>
      </c>
      <c r="B554" s="12" t="s">
        <v>1551</v>
      </c>
      <c r="C554" s="10" t="s">
        <v>72</v>
      </c>
      <c r="D554" s="10" t="s">
        <v>1552</v>
      </c>
      <c r="E554" s="10" t="s">
        <v>74</v>
      </c>
      <c r="F554" s="11" t="s">
        <v>75</v>
      </c>
      <c r="G554" s="12">
        <v>26</v>
      </c>
      <c r="H554" s="13">
        <v>35.229999999999997</v>
      </c>
      <c r="I554" s="13">
        <f t="shared" si="78"/>
        <v>42.45</v>
      </c>
      <c r="J554" s="13">
        <v>489.84</v>
      </c>
      <c r="K554" s="13">
        <f t="shared" si="79"/>
        <v>44.38</v>
      </c>
      <c r="L554" s="13">
        <f t="shared" si="80"/>
        <v>1103.7</v>
      </c>
      <c r="M554" s="14">
        <f t="shared" si="77"/>
        <v>1.4780997841660939E-4</v>
      </c>
    </row>
    <row r="555" spans="1:13" ht="39" customHeight="1">
      <c r="A555" s="10" t="s">
        <v>1553</v>
      </c>
      <c r="B555" s="12" t="s">
        <v>1554</v>
      </c>
      <c r="C555" s="10" t="s">
        <v>72</v>
      </c>
      <c r="D555" s="10" t="s">
        <v>1555</v>
      </c>
      <c r="E555" s="10" t="s">
        <v>74</v>
      </c>
      <c r="F555" s="11" t="s">
        <v>75</v>
      </c>
      <c r="G555" s="12">
        <v>9</v>
      </c>
      <c r="H555" s="13">
        <v>36.14</v>
      </c>
      <c r="I555" s="13">
        <f t="shared" si="78"/>
        <v>43.54</v>
      </c>
      <c r="J555" s="13">
        <v>169.56</v>
      </c>
      <c r="K555" s="13">
        <f t="shared" si="79"/>
        <v>43.27</v>
      </c>
      <c r="L555" s="13">
        <f t="shared" si="80"/>
        <v>391.86</v>
      </c>
      <c r="M555" s="14">
        <f t="shared" si="77"/>
        <v>5.2478769722146015E-5</v>
      </c>
    </row>
    <row r="556" spans="1:13" ht="39" customHeight="1">
      <c r="A556" s="10" t="s">
        <v>1556</v>
      </c>
      <c r="B556" s="12" t="s">
        <v>1557</v>
      </c>
      <c r="C556" s="10" t="s">
        <v>72</v>
      </c>
      <c r="D556" s="10" t="s">
        <v>1558</v>
      </c>
      <c r="E556" s="10" t="s">
        <v>74</v>
      </c>
      <c r="F556" s="11" t="s">
        <v>75</v>
      </c>
      <c r="G556" s="12">
        <v>7</v>
      </c>
      <c r="H556" s="13">
        <v>42.09</v>
      </c>
      <c r="I556" s="13">
        <f t="shared" si="78"/>
        <v>50.71</v>
      </c>
      <c r="J556" s="13">
        <v>131.88</v>
      </c>
      <c r="K556" s="13">
        <f t="shared" si="79"/>
        <v>37.15</v>
      </c>
      <c r="L556" s="13">
        <f t="shared" si="80"/>
        <v>354.97</v>
      </c>
      <c r="M556" s="14">
        <f t="shared" si="77"/>
        <v>4.7538378217399509E-5</v>
      </c>
    </row>
    <row r="557" spans="1:13" ht="52.05" customHeight="1">
      <c r="A557" s="10" t="s">
        <v>1559</v>
      </c>
      <c r="B557" s="12" t="s">
        <v>1030</v>
      </c>
      <c r="C557" s="10" t="s">
        <v>72</v>
      </c>
      <c r="D557" s="10" t="s">
        <v>1031</v>
      </c>
      <c r="E557" s="10" t="s">
        <v>74</v>
      </c>
      <c r="F557" s="11" t="s">
        <v>75</v>
      </c>
      <c r="G557" s="12">
        <v>243</v>
      </c>
      <c r="H557" s="13">
        <v>42.89</v>
      </c>
      <c r="I557" s="13">
        <f t="shared" ref="I557:I588" si="81">TRUNC(H557 * (1 + 20.5 / 100), 2)</f>
        <v>51.68</v>
      </c>
      <c r="J557" s="13">
        <v>6867.18</v>
      </c>
      <c r="K557" s="13">
        <f t="shared" ref="K557:K588" si="82">ROUND((J557 * 100 / TRUNC(G557 * I557, 2)), 2)</f>
        <v>54.68</v>
      </c>
      <c r="L557" s="13">
        <f t="shared" ref="L557:L592" si="83">TRUNC(G557 * I557, 2)</f>
        <v>12558.24</v>
      </c>
      <c r="M557" s="14">
        <f t="shared" si="77"/>
        <v>1.681827655477576E-3</v>
      </c>
    </row>
    <row r="558" spans="1:13" ht="52.05" customHeight="1">
      <c r="A558" s="10" t="s">
        <v>1560</v>
      </c>
      <c r="B558" s="12" t="s">
        <v>1561</v>
      </c>
      <c r="C558" s="10" t="s">
        <v>72</v>
      </c>
      <c r="D558" s="10" t="s">
        <v>1562</v>
      </c>
      <c r="E558" s="10" t="s">
        <v>204</v>
      </c>
      <c r="F558" s="11" t="s">
        <v>114</v>
      </c>
      <c r="G558" s="12">
        <v>3</v>
      </c>
      <c r="H558" s="13">
        <v>138.41</v>
      </c>
      <c r="I558" s="13">
        <f t="shared" si="81"/>
        <v>166.78</v>
      </c>
      <c r="J558" s="13">
        <v>211.95</v>
      </c>
      <c r="K558" s="13">
        <f t="shared" si="82"/>
        <v>42.36</v>
      </c>
      <c r="L558" s="13">
        <f t="shared" si="83"/>
        <v>500.34</v>
      </c>
      <c r="M558" s="14">
        <f t="shared" si="77"/>
        <v>6.7006654526561871E-5</v>
      </c>
    </row>
    <row r="559" spans="1:13" ht="39" customHeight="1">
      <c r="A559" s="10" t="s">
        <v>1563</v>
      </c>
      <c r="B559" s="12" t="s">
        <v>1564</v>
      </c>
      <c r="C559" s="10" t="s">
        <v>78</v>
      </c>
      <c r="D559" s="10" t="s">
        <v>1565</v>
      </c>
      <c r="E559" s="10" t="s">
        <v>1059</v>
      </c>
      <c r="F559" s="11" t="s">
        <v>268</v>
      </c>
      <c r="G559" s="12">
        <v>81</v>
      </c>
      <c r="H559" s="13">
        <v>20.87</v>
      </c>
      <c r="I559" s="13">
        <f t="shared" si="81"/>
        <v>25.14</v>
      </c>
      <c r="J559" s="13">
        <v>487.62</v>
      </c>
      <c r="K559" s="13">
        <f t="shared" si="82"/>
        <v>23.95</v>
      </c>
      <c r="L559" s="13">
        <f t="shared" si="83"/>
        <v>2036.34</v>
      </c>
      <c r="M559" s="14">
        <f t="shared" si="77"/>
        <v>2.727112181289103E-4</v>
      </c>
    </row>
    <row r="560" spans="1:13" ht="39" customHeight="1">
      <c r="A560" s="10" t="s">
        <v>1566</v>
      </c>
      <c r="B560" s="12" t="s">
        <v>1567</v>
      </c>
      <c r="C560" s="10" t="s">
        <v>72</v>
      </c>
      <c r="D560" s="10" t="s">
        <v>1568</v>
      </c>
      <c r="E560" s="10" t="s">
        <v>74</v>
      </c>
      <c r="F560" s="11" t="s">
        <v>75</v>
      </c>
      <c r="G560" s="12">
        <v>3</v>
      </c>
      <c r="H560" s="13">
        <v>134.38999999999999</v>
      </c>
      <c r="I560" s="13">
        <f t="shared" si="81"/>
        <v>161.93</v>
      </c>
      <c r="J560" s="13">
        <v>43.38</v>
      </c>
      <c r="K560" s="13">
        <f t="shared" si="82"/>
        <v>8.93</v>
      </c>
      <c r="L560" s="13">
        <f t="shared" si="83"/>
        <v>485.79</v>
      </c>
      <c r="M560" s="14">
        <f t="shared" si="77"/>
        <v>6.5058085906500568E-5</v>
      </c>
    </row>
    <row r="561" spans="1:13" ht="39" customHeight="1">
      <c r="A561" s="10" t="s">
        <v>1569</v>
      </c>
      <c r="B561" s="12" t="s">
        <v>1570</v>
      </c>
      <c r="C561" s="10" t="s">
        <v>78</v>
      </c>
      <c r="D561" s="10" t="s">
        <v>1571</v>
      </c>
      <c r="E561" s="10" t="s">
        <v>1075</v>
      </c>
      <c r="F561" s="11" t="s">
        <v>268</v>
      </c>
      <c r="G561" s="12">
        <v>81</v>
      </c>
      <c r="H561" s="13">
        <v>12.79</v>
      </c>
      <c r="I561" s="13">
        <f t="shared" si="81"/>
        <v>15.41</v>
      </c>
      <c r="J561" s="13">
        <v>635.04</v>
      </c>
      <c r="K561" s="13">
        <f t="shared" si="82"/>
        <v>50.88</v>
      </c>
      <c r="L561" s="13">
        <f t="shared" si="83"/>
        <v>1248.21</v>
      </c>
      <c r="M561" s="14">
        <f t="shared" si="77"/>
        <v>1.6716308159771314E-4</v>
      </c>
    </row>
    <row r="562" spans="1:13" ht="25.95" customHeight="1">
      <c r="A562" s="10" t="s">
        <v>1572</v>
      </c>
      <c r="B562" s="12" t="s">
        <v>1573</v>
      </c>
      <c r="C562" s="10" t="s">
        <v>72</v>
      </c>
      <c r="D562" s="10" t="s">
        <v>1574</v>
      </c>
      <c r="E562" s="10" t="s">
        <v>74</v>
      </c>
      <c r="F562" s="11" t="s">
        <v>75</v>
      </c>
      <c r="G562" s="12">
        <v>2</v>
      </c>
      <c r="H562" s="13">
        <v>134.08000000000001</v>
      </c>
      <c r="I562" s="13">
        <f t="shared" si="81"/>
        <v>161.56</v>
      </c>
      <c r="J562" s="13">
        <v>141.30000000000001</v>
      </c>
      <c r="K562" s="13">
        <f t="shared" si="82"/>
        <v>43.73</v>
      </c>
      <c r="L562" s="13">
        <f t="shared" si="83"/>
        <v>323.12</v>
      </c>
      <c r="M562" s="14">
        <f t="shared" si="77"/>
        <v>4.3272954811973201E-5</v>
      </c>
    </row>
    <row r="563" spans="1:13" ht="39" customHeight="1">
      <c r="A563" s="10" t="s">
        <v>1575</v>
      </c>
      <c r="B563" s="12" t="s">
        <v>1057</v>
      </c>
      <c r="C563" s="10" t="s">
        <v>78</v>
      </c>
      <c r="D563" s="10" t="s">
        <v>1058</v>
      </c>
      <c r="E563" s="10" t="s">
        <v>1059</v>
      </c>
      <c r="F563" s="11" t="s">
        <v>268</v>
      </c>
      <c r="G563" s="12">
        <v>46</v>
      </c>
      <c r="H563" s="13">
        <v>41.09</v>
      </c>
      <c r="I563" s="13">
        <f t="shared" si="81"/>
        <v>49.51</v>
      </c>
      <c r="J563" s="13">
        <v>867.56</v>
      </c>
      <c r="K563" s="13">
        <f t="shared" si="82"/>
        <v>38.090000000000003</v>
      </c>
      <c r="L563" s="13">
        <f t="shared" si="83"/>
        <v>2277.46</v>
      </c>
      <c r="M563" s="14">
        <f t="shared" si="77"/>
        <v>3.0500254910273736E-4</v>
      </c>
    </row>
    <row r="564" spans="1:13" ht="39" customHeight="1">
      <c r="A564" s="10" t="s">
        <v>1576</v>
      </c>
      <c r="B564" s="12" t="s">
        <v>1300</v>
      </c>
      <c r="C564" s="10" t="s">
        <v>78</v>
      </c>
      <c r="D564" s="10" t="s">
        <v>1301</v>
      </c>
      <c r="E564" s="10" t="s">
        <v>1059</v>
      </c>
      <c r="F564" s="11" t="s">
        <v>268</v>
      </c>
      <c r="G564" s="12">
        <v>9</v>
      </c>
      <c r="H564" s="13">
        <v>50.91</v>
      </c>
      <c r="I564" s="13">
        <f t="shared" si="81"/>
        <v>61.34</v>
      </c>
      <c r="J564" s="13">
        <v>222.57</v>
      </c>
      <c r="K564" s="13">
        <f t="shared" si="82"/>
        <v>40.32</v>
      </c>
      <c r="L564" s="13">
        <f t="shared" si="83"/>
        <v>552.05999999999995</v>
      </c>
      <c r="M564" s="14">
        <f t="shared" si="77"/>
        <v>7.393311287910969E-5</v>
      </c>
    </row>
    <row r="565" spans="1:13" ht="39" customHeight="1">
      <c r="A565" s="10" t="s">
        <v>1577</v>
      </c>
      <c r="B565" s="12" t="s">
        <v>1578</v>
      </c>
      <c r="C565" s="10" t="s">
        <v>72</v>
      </c>
      <c r="D565" s="10" t="s">
        <v>1579</v>
      </c>
      <c r="E565" s="10" t="s">
        <v>74</v>
      </c>
      <c r="F565" s="11" t="s">
        <v>75</v>
      </c>
      <c r="G565" s="12">
        <v>6</v>
      </c>
      <c r="H565" s="13">
        <v>80.58</v>
      </c>
      <c r="I565" s="13">
        <f t="shared" si="81"/>
        <v>97.09</v>
      </c>
      <c r="J565" s="13">
        <v>197.7</v>
      </c>
      <c r="K565" s="13">
        <f t="shared" si="82"/>
        <v>33.94</v>
      </c>
      <c r="L565" s="13">
        <f t="shared" si="83"/>
        <v>582.54</v>
      </c>
      <c r="M565" s="14">
        <f t="shared" si="77"/>
        <v>7.8015062813093801E-5</v>
      </c>
    </row>
    <row r="566" spans="1:13" ht="39" customHeight="1">
      <c r="A566" s="10" t="s">
        <v>1580</v>
      </c>
      <c r="B566" s="12" t="s">
        <v>1142</v>
      </c>
      <c r="C566" s="10" t="s">
        <v>78</v>
      </c>
      <c r="D566" s="10" t="s">
        <v>1143</v>
      </c>
      <c r="E566" s="10" t="s">
        <v>625</v>
      </c>
      <c r="F566" s="11" t="s">
        <v>268</v>
      </c>
      <c r="G566" s="12">
        <v>1</v>
      </c>
      <c r="H566" s="13">
        <v>591.67999999999995</v>
      </c>
      <c r="I566" s="13">
        <f t="shared" si="81"/>
        <v>712.97</v>
      </c>
      <c r="J566" s="13">
        <v>267.64999999999998</v>
      </c>
      <c r="K566" s="13">
        <f t="shared" si="82"/>
        <v>37.54</v>
      </c>
      <c r="L566" s="13">
        <f t="shared" si="83"/>
        <v>712.97</v>
      </c>
      <c r="M566" s="14">
        <f t="shared" si="77"/>
        <v>9.5482540827842706E-5</v>
      </c>
    </row>
    <row r="567" spans="1:13" ht="39" customHeight="1">
      <c r="A567" s="10" t="s">
        <v>1581</v>
      </c>
      <c r="B567" s="12" t="s">
        <v>1582</v>
      </c>
      <c r="C567" s="10" t="s">
        <v>78</v>
      </c>
      <c r="D567" s="10" t="s">
        <v>1583</v>
      </c>
      <c r="E567" s="10" t="s">
        <v>1085</v>
      </c>
      <c r="F567" s="11" t="s">
        <v>114</v>
      </c>
      <c r="G567" s="12">
        <v>6</v>
      </c>
      <c r="H567" s="13">
        <v>17.260000000000002</v>
      </c>
      <c r="I567" s="13">
        <f t="shared" si="81"/>
        <v>20.79</v>
      </c>
      <c r="J567" s="13">
        <v>42.6</v>
      </c>
      <c r="K567" s="13">
        <f t="shared" si="82"/>
        <v>34.15</v>
      </c>
      <c r="L567" s="13">
        <f t="shared" si="83"/>
        <v>124.74</v>
      </c>
      <c r="M567" s="14">
        <f t="shared" si="77"/>
        <v>1.6705460458175095E-5</v>
      </c>
    </row>
    <row r="568" spans="1:13" ht="39" customHeight="1">
      <c r="A568" s="10" t="s">
        <v>1584</v>
      </c>
      <c r="B568" s="12" t="s">
        <v>1585</v>
      </c>
      <c r="C568" s="10" t="s">
        <v>78</v>
      </c>
      <c r="D568" s="10" t="s">
        <v>1586</v>
      </c>
      <c r="E568" s="10" t="s">
        <v>1587</v>
      </c>
      <c r="F568" s="11" t="s">
        <v>114</v>
      </c>
      <c r="G568" s="12">
        <v>48</v>
      </c>
      <c r="H568" s="13">
        <v>19.350000000000001</v>
      </c>
      <c r="I568" s="13">
        <f t="shared" si="81"/>
        <v>23.31</v>
      </c>
      <c r="J568" s="13">
        <v>234.24</v>
      </c>
      <c r="K568" s="13">
        <f t="shared" si="82"/>
        <v>20.94</v>
      </c>
      <c r="L568" s="13">
        <f t="shared" si="83"/>
        <v>1118.8800000000001</v>
      </c>
      <c r="M568" s="14">
        <f t="shared" si="77"/>
        <v>1.4984291804908572E-4</v>
      </c>
    </row>
    <row r="569" spans="1:13" ht="52.05" customHeight="1">
      <c r="A569" s="10" t="s">
        <v>1588</v>
      </c>
      <c r="B569" s="12" t="s">
        <v>1589</v>
      </c>
      <c r="C569" s="10" t="s">
        <v>78</v>
      </c>
      <c r="D569" s="10" t="s">
        <v>1590</v>
      </c>
      <c r="E569" s="10" t="s">
        <v>1587</v>
      </c>
      <c r="F569" s="11" t="s">
        <v>268</v>
      </c>
      <c r="G569" s="12">
        <v>1</v>
      </c>
      <c r="H569" s="13">
        <v>272.74</v>
      </c>
      <c r="I569" s="13">
        <f t="shared" si="81"/>
        <v>328.65</v>
      </c>
      <c r="J569" s="13">
        <v>55.45</v>
      </c>
      <c r="K569" s="13">
        <f t="shared" si="82"/>
        <v>16.87</v>
      </c>
      <c r="L569" s="13">
        <f t="shared" si="83"/>
        <v>328.65</v>
      </c>
      <c r="M569" s="14">
        <f t="shared" si="77"/>
        <v>4.4013544809838424E-5</v>
      </c>
    </row>
    <row r="570" spans="1:13" ht="25.95" customHeight="1">
      <c r="A570" s="10" t="s">
        <v>1591</v>
      </c>
      <c r="B570" s="12" t="s">
        <v>1592</v>
      </c>
      <c r="C570" s="10" t="s">
        <v>78</v>
      </c>
      <c r="D570" s="10" t="s">
        <v>1593</v>
      </c>
      <c r="E570" s="10" t="s">
        <v>1587</v>
      </c>
      <c r="F570" s="11" t="s">
        <v>114</v>
      </c>
      <c r="G570" s="12">
        <v>16</v>
      </c>
      <c r="H570" s="13">
        <v>13.24</v>
      </c>
      <c r="I570" s="13">
        <f t="shared" si="81"/>
        <v>15.95</v>
      </c>
      <c r="J570" s="13">
        <v>32.799999999999997</v>
      </c>
      <c r="K570" s="13">
        <f t="shared" si="82"/>
        <v>12.85</v>
      </c>
      <c r="L570" s="13">
        <f t="shared" si="83"/>
        <v>255.2</v>
      </c>
      <c r="M570" s="14">
        <f t="shared" si="77"/>
        <v>3.4176956140181853E-5</v>
      </c>
    </row>
    <row r="571" spans="1:13" ht="39" customHeight="1">
      <c r="A571" s="10" t="s">
        <v>1594</v>
      </c>
      <c r="B571" s="12" t="s">
        <v>1595</v>
      </c>
      <c r="C571" s="10" t="s">
        <v>78</v>
      </c>
      <c r="D571" s="10" t="s">
        <v>1596</v>
      </c>
      <c r="E571" s="10" t="s">
        <v>1587</v>
      </c>
      <c r="F571" s="11" t="s">
        <v>114</v>
      </c>
      <c r="G571" s="12">
        <v>4793</v>
      </c>
      <c r="H571" s="13">
        <v>21</v>
      </c>
      <c r="I571" s="13">
        <f t="shared" si="81"/>
        <v>25.3</v>
      </c>
      <c r="J571" s="13">
        <v>7333.29</v>
      </c>
      <c r="K571" s="13">
        <f t="shared" si="82"/>
        <v>6.05</v>
      </c>
      <c r="L571" s="13">
        <f t="shared" si="83"/>
        <v>121262.9</v>
      </c>
      <c r="M571" s="14">
        <f t="shared" si="77"/>
        <v>1.6239799430765117E-2</v>
      </c>
    </row>
    <row r="572" spans="1:13" ht="24" customHeight="1">
      <c r="A572" s="10" t="s">
        <v>1597</v>
      </c>
      <c r="B572" s="12" t="s">
        <v>1598</v>
      </c>
      <c r="C572" s="10" t="s">
        <v>72</v>
      </c>
      <c r="D572" s="10" t="s">
        <v>1599</v>
      </c>
      <c r="E572" s="10" t="s">
        <v>74</v>
      </c>
      <c r="F572" s="11" t="s">
        <v>75</v>
      </c>
      <c r="G572" s="12">
        <v>105</v>
      </c>
      <c r="H572" s="13">
        <v>4.3600000000000003</v>
      </c>
      <c r="I572" s="13">
        <f t="shared" si="81"/>
        <v>5.25</v>
      </c>
      <c r="J572" s="13">
        <v>113.4</v>
      </c>
      <c r="K572" s="13">
        <f t="shared" si="82"/>
        <v>20.57</v>
      </c>
      <c r="L572" s="13">
        <f t="shared" si="83"/>
        <v>551.25</v>
      </c>
      <c r="M572" s="14">
        <f t="shared" si="77"/>
        <v>7.3824635863147526E-5</v>
      </c>
    </row>
    <row r="573" spans="1:13" ht="25.95" customHeight="1">
      <c r="A573" s="10" t="s">
        <v>1600</v>
      </c>
      <c r="B573" s="12" t="s">
        <v>1601</v>
      </c>
      <c r="C573" s="10" t="s">
        <v>78</v>
      </c>
      <c r="D573" s="10" t="s">
        <v>1602</v>
      </c>
      <c r="E573" s="10" t="s">
        <v>1587</v>
      </c>
      <c r="F573" s="11" t="s">
        <v>268</v>
      </c>
      <c r="G573" s="12">
        <v>31</v>
      </c>
      <c r="H573" s="13">
        <v>45.55</v>
      </c>
      <c r="I573" s="13">
        <f t="shared" si="81"/>
        <v>54.88</v>
      </c>
      <c r="J573" s="13">
        <v>300.39</v>
      </c>
      <c r="K573" s="13">
        <f t="shared" si="82"/>
        <v>17.66</v>
      </c>
      <c r="L573" s="13">
        <f t="shared" si="83"/>
        <v>1701.28</v>
      </c>
      <c r="M573" s="14">
        <f t="shared" si="77"/>
        <v>2.2783923174830951E-4</v>
      </c>
    </row>
    <row r="574" spans="1:13" ht="25.95" customHeight="1">
      <c r="A574" s="10" t="s">
        <v>1603</v>
      </c>
      <c r="B574" s="12" t="s">
        <v>1604</v>
      </c>
      <c r="C574" s="10" t="s">
        <v>78</v>
      </c>
      <c r="D574" s="10" t="s">
        <v>1605</v>
      </c>
      <c r="E574" s="10" t="s">
        <v>1587</v>
      </c>
      <c r="F574" s="11" t="s">
        <v>268</v>
      </c>
      <c r="G574" s="12">
        <v>2</v>
      </c>
      <c r="H574" s="13">
        <v>5033.1899999999996</v>
      </c>
      <c r="I574" s="13">
        <f t="shared" si="81"/>
        <v>6064.99</v>
      </c>
      <c r="J574" s="13">
        <v>96.62</v>
      </c>
      <c r="K574" s="13">
        <f t="shared" si="82"/>
        <v>0.8</v>
      </c>
      <c r="L574" s="13">
        <f t="shared" si="83"/>
        <v>12129.98</v>
      </c>
      <c r="M574" s="14">
        <f t="shared" si="77"/>
        <v>1.6244741161492284E-3</v>
      </c>
    </row>
    <row r="575" spans="1:13" ht="25.95" customHeight="1">
      <c r="A575" s="10" t="s">
        <v>1606</v>
      </c>
      <c r="B575" s="12" t="s">
        <v>1607</v>
      </c>
      <c r="C575" s="10" t="s">
        <v>72</v>
      </c>
      <c r="D575" s="10" t="s">
        <v>1608</v>
      </c>
      <c r="E575" s="10" t="s">
        <v>74</v>
      </c>
      <c r="F575" s="11" t="s">
        <v>75</v>
      </c>
      <c r="G575" s="12">
        <v>1</v>
      </c>
      <c r="H575" s="13">
        <v>143.15</v>
      </c>
      <c r="I575" s="13">
        <f t="shared" si="81"/>
        <v>172.49</v>
      </c>
      <c r="J575" s="13">
        <v>5.24</v>
      </c>
      <c r="K575" s="13">
        <f t="shared" si="82"/>
        <v>3.04</v>
      </c>
      <c r="L575" s="13">
        <f t="shared" si="83"/>
        <v>172.49</v>
      </c>
      <c r="M575" s="14">
        <f t="shared" si="77"/>
        <v>2.3100247510266334E-5</v>
      </c>
    </row>
    <row r="576" spans="1:13" ht="25.95" customHeight="1">
      <c r="A576" s="10" t="s">
        <v>1609</v>
      </c>
      <c r="B576" s="12" t="s">
        <v>1610</v>
      </c>
      <c r="C576" s="10" t="s">
        <v>72</v>
      </c>
      <c r="D576" s="10" t="s">
        <v>1611</v>
      </c>
      <c r="E576" s="10" t="s">
        <v>74</v>
      </c>
      <c r="F576" s="11" t="s">
        <v>75</v>
      </c>
      <c r="G576" s="12">
        <v>19</v>
      </c>
      <c r="H576" s="13">
        <v>34.340000000000003</v>
      </c>
      <c r="I576" s="13">
        <f t="shared" si="81"/>
        <v>41.37</v>
      </c>
      <c r="J576" s="13">
        <v>89.11</v>
      </c>
      <c r="K576" s="13">
        <f t="shared" si="82"/>
        <v>11.34</v>
      </c>
      <c r="L576" s="13">
        <f t="shared" si="83"/>
        <v>786.03</v>
      </c>
      <c r="M576" s="14">
        <f t="shared" si="77"/>
        <v>1.0526689982314711E-4</v>
      </c>
    </row>
    <row r="577" spans="1:13" ht="25.95" customHeight="1">
      <c r="A577" s="10" t="s">
        <v>1612</v>
      </c>
      <c r="B577" s="12" t="s">
        <v>1613</v>
      </c>
      <c r="C577" s="10" t="s">
        <v>78</v>
      </c>
      <c r="D577" s="10" t="s">
        <v>1614</v>
      </c>
      <c r="E577" s="10" t="s">
        <v>1587</v>
      </c>
      <c r="F577" s="11" t="s">
        <v>268</v>
      </c>
      <c r="G577" s="12">
        <v>6</v>
      </c>
      <c r="H577" s="13">
        <v>1967.3</v>
      </c>
      <c r="I577" s="13">
        <f t="shared" si="81"/>
        <v>2370.59</v>
      </c>
      <c r="J577" s="13">
        <v>1752.6</v>
      </c>
      <c r="K577" s="13">
        <f t="shared" si="82"/>
        <v>12.32</v>
      </c>
      <c r="L577" s="13">
        <f t="shared" si="83"/>
        <v>14223.54</v>
      </c>
      <c r="M577" s="14">
        <f t="shared" si="77"/>
        <v>1.904848364961294E-3</v>
      </c>
    </row>
    <row r="578" spans="1:13" ht="39" customHeight="1">
      <c r="A578" s="10" t="s">
        <v>1615</v>
      </c>
      <c r="B578" s="12" t="s">
        <v>1616</v>
      </c>
      <c r="C578" s="10" t="s">
        <v>72</v>
      </c>
      <c r="D578" s="10" t="s">
        <v>1617</v>
      </c>
      <c r="E578" s="10" t="s">
        <v>74</v>
      </c>
      <c r="F578" s="11" t="s">
        <v>75</v>
      </c>
      <c r="G578" s="12">
        <v>10</v>
      </c>
      <c r="H578" s="13">
        <v>37.479999999999997</v>
      </c>
      <c r="I578" s="13">
        <f t="shared" si="81"/>
        <v>45.16</v>
      </c>
      <c r="J578" s="13">
        <v>70.5</v>
      </c>
      <c r="K578" s="13">
        <f t="shared" si="82"/>
        <v>15.61</v>
      </c>
      <c r="L578" s="13">
        <f t="shared" si="83"/>
        <v>451.6</v>
      </c>
      <c r="M578" s="14">
        <f t="shared" si="77"/>
        <v>6.047928445496131E-5</v>
      </c>
    </row>
    <row r="579" spans="1:13" ht="25.95" customHeight="1">
      <c r="A579" s="10" t="s">
        <v>1618</v>
      </c>
      <c r="B579" s="12" t="s">
        <v>1619</v>
      </c>
      <c r="C579" s="10" t="s">
        <v>78</v>
      </c>
      <c r="D579" s="10" t="s">
        <v>1620</v>
      </c>
      <c r="E579" s="10" t="s">
        <v>1587</v>
      </c>
      <c r="F579" s="11" t="s">
        <v>268</v>
      </c>
      <c r="G579" s="12">
        <v>76</v>
      </c>
      <c r="H579" s="13">
        <v>940.63</v>
      </c>
      <c r="I579" s="13">
        <f t="shared" si="81"/>
        <v>1133.45</v>
      </c>
      <c r="J579" s="13">
        <v>22199.599999999999</v>
      </c>
      <c r="K579" s="13">
        <f t="shared" si="82"/>
        <v>25.77</v>
      </c>
      <c r="L579" s="13">
        <f t="shared" si="83"/>
        <v>86142.2</v>
      </c>
      <c r="M579" s="14">
        <f t="shared" si="77"/>
        <v>1.1536356548662904E-2</v>
      </c>
    </row>
    <row r="580" spans="1:13" ht="64.95" customHeight="1">
      <c r="A580" s="10" t="s">
        <v>1621</v>
      </c>
      <c r="B580" s="12" t="s">
        <v>1622</v>
      </c>
      <c r="C580" s="10" t="s">
        <v>72</v>
      </c>
      <c r="D580" s="10" t="s">
        <v>1623</v>
      </c>
      <c r="E580" s="10" t="s">
        <v>74</v>
      </c>
      <c r="F580" s="11" t="s">
        <v>75</v>
      </c>
      <c r="G580" s="12">
        <v>42</v>
      </c>
      <c r="H580" s="13">
        <v>40.950000000000003</v>
      </c>
      <c r="I580" s="13">
        <f t="shared" si="81"/>
        <v>49.34</v>
      </c>
      <c r="J580" s="13">
        <v>461.16</v>
      </c>
      <c r="K580" s="13">
        <f t="shared" si="82"/>
        <v>22.25</v>
      </c>
      <c r="L580" s="13">
        <f t="shared" si="83"/>
        <v>2072.2800000000002</v>
      </c>
      <c r="M580" s="14">
        <f t="shared" si="77"/>
        <v>2.7752438350382469E-4</v>
      </c>
    </row>
    <row r="581" spans="1:13" ht="25.95" customHeight="1">
      <c r="A581" s="10" t="s">
        <v>1624</v>
      </c>
      <c r="B581" s="12" t="s">
        <v>1625</v>
      </c>
      <c r="C581" s="10" t="s">
        <v>72</v>
      </c>
      <c r="D581" s="10" t="s">
        <v>1626</v>
      </c>
      <c r="E581" s="10" t="s">
        <v>74</v>
      </c>
      <c r="F581" s="11" t="s">
        <v>75</v>
      </c>
      <c r="G581" s="12">
        <v>1</v>
      </c>
      <c r="H581" s="13">
        <v>458.55</v>
      </c>
      <c r="I581" s="13">
        <f t="shared" si="81"/>
        <v>552.54999999999995</v>
      </c>
      <c r="J581" s="13">
        <v>107.42</v>
      </c>
      <c r="K581" s="13">
        <f t="shared" si="82"/>
        <v>19.440000000000001</v>
      </c>
      <c r="L581" s="13">
        <f t="shared" si="83"/>
        <v>552.54999999999995</v>
      </c>
      <c r="M581" s="14">
        <f t="shared" si="77"/>
        <v>7.3998734777654715E-5</v>
      </c>
    </row>
    <row r="582" spans="1:13" ht="39" customHeight="1">
      <c r="A582" s="10" t="s">
        <v>1627</v>
      </c>
      <c r="B582" s="12" t="s">
        <v>1628</v>
      </c>
      <c r="C582" s="10" t="s">
        <v>72</v>
      </c>
      <c r="D582" s="10" t="s">
        <v>1629</v>
      </c>
      <c r="E582" s="10" t="s">
        <v>74</v>
      </c>
      <c r="F582" s="11" t="s">
        <v>75</v>
      </c>
      <c r="G582" s="12">
        <v>1</v>
      </c>
      <c r="H582" s="13">
        <v>367.17</v>
      </c>
      <c r="I582" s="13">
        <f t="shared" si="81"/>
        <v>442.43</v>
      </c>
      <c r="J582" s="13">
        <v>5.24</v>
      </c>
      <c r="K582" s="13">
        <f t="shared" si="82"/>
        <v>1.18</v>
      </c>
      <c r="L582" s="13">
        <f t="shared" si="83"/>
        <v>442.43</v>
      </c>
      <c r="M582" s="14">
        <f t="shared" ref="M582:M645" si="84">L582 / 7467019.56</f>
        <v>5.9251217496475934E-5</v>
      </c>
    </row>
    <row r="583" spans="1:13" ht="64.95" customHeight="1">
      <c r="A583" s="10" t="s">
        <v>1630</v>
      </c>
      <c r="B583" s="12" t="s">
        <v>1631</v>
      </c>
      <c r="C583" s="10" t="s">
        <v>72</v>
      </c>
      <c r="D583" s="10" t="s">
        <v>1632</v>
      </c>
      <c r="E583" s="10" t="s">
        <v>74</v>
      </c>
      <c r="F583" s="11" t="s">
        <v>75</v>
      </c>
      <c r="G583" s="12">
        <v>1</v>
      </c>
      <c r="H583" s="13">
        <v>44.12</v>
      </c>
      <c r="I583" s="13">
        <f t="shared" si="81"/>
        <v>53.16</v>
      </c>
      <c r="J583" s="13">
        <v>9.11</v>
      </c>
      <c r="K583" s="13">
        <f t="shared" si="82"/>
        <v>17.14</v>
      </c>
      <c r="L583" s="13">
        <f t="shared" si="83"/>
        <v>53.16</v>
      </c>
      <c r="M583" s="14">
        <f t="shared" si="84"/>
        <v>7.1193063809250282E-6</v>
      </c>
    </row>
    <row r="584" spans="1:13" ht="103.95" customHeight="1">
      <c r="A584" s="10" t="s">
        <v>1633</v>
      </c>
      <c r="B584" s="12" t="s">
        <v>1634</v>
      </c>
      <c r="C584" s="10" t="s">
        <v>72</v>
      </c>
      <c r="D584" s="10" t="s">
        <v>1635</v>
      </c>
      <c r="E584" s="10" t="s">
        <v>74</v>
      </c>
      <c r="F584" s="11" t="s">
        <v>75</v>
      </c>
      <c r="G584" s="12">
        <v>60</v>
      </c>
      <c r="H584" s="13">
        <v>16.68</v>
      </c>
      <c r="I584" s="13">
        <f t="shared" si="81"/>
        <v>20.09</v>
      </c>
      <c r="J584" s="13">
        <v>394.8</v>
      </c>
      <c r="K584" s="13">
        <f t="shared" si="82"/>
        <v>32.75</v>
      </c>
      <c r="L584" s="13">
        <f t="shared" si="83"/>
        <v>1205.4000000000001</v>
      </c>
      <c r="M584" s="14">
        <f t="shared" si="84"/>
        <v>1.6142987042074927E-4</v>
      </c>
    </row>
    <row r="585" spans="1:13" ht="91.05" customHeight="1">
      <c r="A585" s="10" t="s">
        <v>1636</v>
      </c>
      <c r="B585" s="12" t="s">
        <v>1637</v>
      </c>
      <c r="C585" s="10" t="s">
        <v>72</v>
      </c>
      <c r="D585" s="10" t="s">
        <v>1638</v>
      </c>
      <c r="E585" s="10" t="s">
        <v>74</v>
      </c>
      <c r="F585" s="11" t="s">
        <v>75</v>
      </c>
      <c r="G585" s="12">
        <v>2</v>
      </c>
      <c r="H585" s="13">
        <v>5156.6499999999996</v>
      </c>
      <c r="I585" s="13">
        <f t="shared" si="81"/>
        <v>6213.76</v>
      </c>
      <c r="J585" s="13">
        <v>293.24</v>
      </c>
      <c r="K585" s="13">
        <f t="shared" si="82"/>
        <v>2.36</v>
      </c>
      <c r="L585" s="13">
        <f t="shared" si="83"/>
        <v>12427.52</v>
      </c>
      <c r="M585" s="14">
        <f t="shared" si="84"/>
        <v>1.6643213400126678E-3</v>
      </c>
    </row>
    <row r="586" spans="1:13" ht="103.95" customHeight="1">
      <c r="A586" s="10" t="s">
        <v>1639</v>
      </c>
      <c r="B586" s="12" t="s">
        <v>1640</v>
      </c>
      <c r="C586" s="10" t="s">
        <v>72</v>
      </c>
      <c r="D586" s="10" t="s">
        <v>1641</v>
      </c>
      <c r="E586" s="10" t="s">
        <v>74</v>
      </c>
      <c r="F586" s="11" t="s">
        <v>75</v>
      </c>
      <c r="G586" s="12">
        <v>2</v>
      </c>
      <c r="H586" s="13">
        <v>2930.65</v>
      </c>
      <c r="I586" s="13">
        <f t="shared" si="81"/>
        <v>3531.43</v>
      </c>
      <c r="J586" s="13">
        <v>293.24</v>
      </c>
      <c r="K586" s="13">
        <f t="shared" si="82"/>
        <v>4.1500000000000004</v>
      </c>
      <c r="L586" s="13">
        <f t="shared" si="83"/>
        <v>7062.86</v>
      </c>
      <c r="M586" s="14">
        <f t="shared" si="84"/>
        <v>9.4587404562791852E-4</v>
      </c>
    </row>
    <row r="587" spans="1:13" ht="24" customHeight="1">
      <c r="A587" s="10" t="s">
        <v>1642</v>
      </c>
      <c r="B587" s="12" t="s">
        <v>1643</v>
      </c>
      <c r="C587" s="10" t="s">
        <v>72</v>
      </c>
      <c r="D587" s="10" t="s">
        <v>1644</v>
      </c>
      <c r="E587" s="10" t="s">
        <v>74</v>
      </c>
      <c r="F587" s="11" t="s">
        <v>75</v>
      </c>
      <c r="G587" s="12">
        <v>1</v>
      </c>
      <c r="H587" s="13">
        <v>5594.84</v>
      </c>
      <c r="I587" s="13">
        <f t="shared" si="81"/>
        <v>6741.78</v>
      </c>
      <c r="J587" s="13">
        <v>171.95</v>
      </c>
      <c r="K587" s="13">
        <f t="shared" si="82"/>
        <v>2.5499999999999998</v>
      </c>
      <c r="L587" s="13">
        <f t="shared" si="83"/>
        <v>6741.78</v>
      </c>
      <c r="M587" s="14">
        <f t="shared" si="84"/>
        <v>9.0287429218947966E-4</v>
      </c>
    </row>
    <row r="588" spans="1:13" ht="25.95" customHeight="1">
      <c r="A588" s="10" t="s">
        <v>1645</v>
      </c>
      <c r="B588" s="12" t="s">
        <v>1646</v>
      </c>
      <c r="C588" s="10" t="s">
        <v>78</v>
      </c>
      <c r="D588" s="10" t="s">
        <v>1647</v>
      </c>
      <c r="E588" s="10" t="s">
        <v>1587</v>
      </c>
      <c r="F588" s="11" t="s">
        <v>114</v>
      </c>
      <c r="G588" s="12">
        <v>204</v>
      </c>
      <c r="H588" s="13">
        <v>5.43</v>
      </c>
      <c r="I588" s="13">
        <f t="shared" si="81"/>
        <v>6.54</v>
      </c>
      <c r="J588" s="13">
        <v>679.32</v>
      </c>
      <c r="K588" s="13">
        <f t="shared" si="82"/>
        <v>50.92</v>
      </c>
      <c r="L588" s="13">
        <f t="shared" si="83"/>
        <v>1334.16</v>
      </c>
      <c r="M588" s="14">
        <f t="shared" si="84"/>
        <v>1.7867369829147736E-4</v>
      </c>
    </row>
    <row r="589" spans="1:13" ht="39" customHeight="1">
      <c r="A589" s="10" t="s">
        <v>1648</v>
      </c>
      <c r="B589" s="12" t="s">
        <v>1649</v>
      </c>
      <c r="C589" s="10" t="s">
        <v>72</v>
      </c>
      <c r="D589" s="10" t="s">
        <v>1650</v>
      </c>
      <c r="E589" s="10" t="s">
        <v>74</v>
      </c>
      <c r="F589" s="11" t="s">
        <v>75</v>
      </c>
      <c r="G589" s="12">
        <v>2</v>
      </c>
      <c r="H589" s="13">
        <v>55.58</v>
      </c>
      <c r="I589" s="13">
        <f t="shared" ref="I589:I592" si="85">TRUNC(H589 * (1 + 20.5 / 100), 2)</f>
        <v>66.97</v>
      </c>
      <c r="J589" s="13">
        <v>64.239999999999995</v>
      </c>
      <c r="K589" s="13">
        <f t="shared" ref="K589:K592" si="86">ROUND((J589 * 100 / TRUNC(G589 * I589, 2)), 2)</f>
        <v>47.96</v>
      </c>
      <c r="L589" s="13">
        <f t="shared" si="83"/>
        <v>133.94</v>
      </c>
      <c r="M589" s="14">
        <f t="shared" si="84"/>
        <v>1.7937545083918328E-5</v>
      </c>
    </row>
    <row r="590" spans="1:13" ht="25.95" customHeight="1">
      <c r="A590" s="10" t="s">
        <v>1651</v>
      </c>
      <c r="B590" s="12" t="s">
        <v>1652</v>
      </c>
      <c r="C590" s="10" t="s">
        <v>72</v>
      </c>
      <c r="D590" s="10" t="s">
        <v>1653</v>
      </c>
      <c r="E590" s="10" t="s">
        <v>74</v>
      </c>
      <c r="F590" s="11" t="s">
        <v>75</v>
      </c>
      <c r="G590" s="12">
        <v>2</v>
      </c>
      <c r="H590" s="13">
        <v>58.67</v>
      </c>
      <c r="I590" s="13">
        <f t="shared" si="85"/>
        <v>70.69</v>
      </c>
      <c r="J590" s="13">
        <v>64.239999999999995</v>
      </c>
      <c r="K590" s="13">
        <f t="shared" si="86"/>
        <v>45.44</v>
      </c>
      <c r="L590" s="13">
        <f t="shared" si="83"/>
        <v>141.38</v>
      </c>
      <c r="M590" s="14">
        <f t="shared" si="84"/>
        <v>1.8933926563867203E-5</v>
      </c>
    </row>
    <row r="591" spans="1:13" ht="25.95" customHeight="1">
      <c r="A591" s="10" t="s">
        <v>1654</v>
      </c>
      <c r="B591" s="12" t="s">
        <v>1655</v>
      </c>
      <c r="C591" s="10" t="s">
        <v>72</v>
      </c>
      <c r="D591" s="10" t="s">
        <v>1656</v>
      </c>
      <c r="E591" s="10" t="s">
        <v>74</v>
      </c>
      <c r="F591" s="11" t="s">
        <v>75</v>
      </c>
      <c r="G591" s="12">
        <v>24</v>
      </c>
      <c r="H591" s="13">
        <v>12.32</v>
      </c>
      <c r="I591" s="13">
        <f t="shared" si="85"/>
        <v>14.84</v>
      </c>
      <c r="J591" s="13">
        <v>112.56</v>
      </c>
      <c r="K591" s="13">
        <f t="shared" si="86"/>
        <v>31.6</v>
      </c>
      <c r="L591" s="13">
        <f t="shared" si="83"/>
        <v>356.16</v>
      </c>
      <c r="M591" s="14">
        <f t="shared" si="84"/>
        <v>4.7697745685294553E-5</v>
      </c>
    </row>
    <row r="592" spans="1:13" ht="78" customHeight="1">
      <c r="A592" s="10" t="s">
        <v>1657</v>
      </c>
      <c r="B592" s="12" t="s">
        <v>1658</v>
      </c>
      <c r="C592" s="10" t="s">
        <v>72</v>
      </c>
      <c r="D592" s="10" t="s">
        <v>1659</v>
      </c>
      <c r="E592" s="10" t="s">
        <v>74</v>
      </c>
      <c r="F592" s="11" t="s">
        <v>75</v>
      </c>
      <c r="G592" s="12">
        <v>2</v>
      </c>
      <c r="H592" s="13">
        <v>344.42</v>
      </c>
      <c r="I592" s="13">
        <f t="shared" si="85"/>
        <v>415.02</v>
      </c>
      <c r="J592" s="13">
        <v>48.14</v>
      </c>
      <c r="K592" s="13">
        <f t="shared" si="86"/>
        <v>5.8</v>
      </c>
      <c r="L592" s="13">
        <f t="shared" si="83"/>
        <v>830.04</v>
      </c>
      <c r="M592" s="14">
        <f t="shared" si="84"/>
        <v>1.1116081769042534E-4</v>
      </c>
    </row>
    <row r="593" spans="1:13" ht="24" customHeight="1">
      <c r="A593" s="5" t="s">
        <v>47</v>
      </c>
      <c r="B593" s="5"/>
      <c r="C593" s="5"/>
      <c r="D593" s="5" t="s">
        <v>48</v>
      </c>
      <c r="E593" s="5"/>
      <c r="F593" s="5"/>
      <c r="G593" s="7"/>
      <c r="H593" s="5"/>
      <c r="I593" s="5"/>
      <c r="J593" s="5"/>
      <c r="K593" s="5"/>
      <c r="L593" s="8">
        <v>10624</v>
      </c>
      <c r="M593" s="9">
        <f t="shared" si="84"/>
        <v>1.422789898249577E-3</v>
      </c>
    </row>
    <row r="594" spans="1:13" ht="39" customHeight="1">
      <c r="A594" s="10" t="s">
        <v>1660</v>
      </c>
      <c r="B594" s="12" t="s">
        <v>1661</v>
      </c>
      <c r="C594" s="10" t="s">
        <v>78</v>
      </c>
      <c r="D594" s="10" t="s">
        <v>1662</v>
      </c>
      <c r="E594" s="10" t="s">
        <v>977</v>
      </c>
      <c r="F594" s="11" t="s">
        <v>268</v>
      </c>
      <c r="G594" s="12">
        <v>1</v>
      </c>
      <c r="H594" s="13">
        <v>865.05</v>
      </c>
      <c r="I594" s="13">
        <f t="shared" ref="I594:I599" si="87">TRUNC(H594 * (1 + 20.5 / 100), 2)</f>
        <v>1042.3800000000001</v>
      </c>
      <c r="J594" s="13">
        <v>21.13</v>
      </c>
      <c r="K594" s="13">
        <f t="shared" ref="K594:K599" si="88">ROUND((J594 * 100 / TRUNC(G594 * I594, 2)), 2)</f>
        <v>2.0299999999999998</v>
      </c>
      <c r="L594" s="13">
        <f t="shared" ref="L594:L599" si="89">TRUNC(G594 * I594, 2)</f>
        <v>1042.3800000000001</v>
      </c>
      <c r="M594" s="14">
        <f t="shared" si="84"/>
        <v>1.3959786654154689E-4</v>
      </c>
    </row>
    <row r="595" spans="1:13" ht="24" customHeight="1">
      <c r="A595" s="10" t="s">
        <v>1663</v>
      </c>
      <c r="B595" s="12" t="s">
        <v>1664</v>
      </c>
      <c r="C595" s="10" t="s">
        <v>72</v>
      </c>
      <c r="D595" s="10" t="s">
        <v>1665</v>
      </c>
      <c r="E595" s="10" t="s">
        <v>74</v>
      </c>
      <c r="F595" s="11" t="s">
        <v>75</v>
      </c>
      <c r="G595" s="12">
        <v>1</v>
      </c>
      <c r="H595" s="13">
        <v>2715.24</v>
      </c>
      <c r="I595" s="13">
        <f t="shared" si="87"/>
        <v>3271.86</v>
      </c>
      <c r="J595" s="13">
        <v>21.13</v>
      </c>
      <c r="K595" s="13">
        <f t="shared" si="88"/>
        <v>0.65</v>
      </c>
      <c r="L595" s="13">
        <f t="shared" si="89"/>
        <v>3271.86</v>
      </c>
      <c r="M595" s="14">
        <f t="shared" si="84"/>
        <v>4.3817482647654941E-4</v>
      </c>
    </row>
    <row r="596" spans="1:13" ht="39" customHeight="1">
      <c r="A596" s="10" t="s">
        <v>1666</v>
      </c>
      <c r="B596" s="12" t="s">
        <v>1667</v>
      </c>
      <c r="C596" s="10" t="s">
        <v>78</v>
      </c>
      <c r="D596" s="10" t="s">
        <v>1668</v>
      </c>
      <c r="E596" s="10" t="s">
        <v>977</v>
      </c>
      <c r="F596" s="11" t="s">
        <v>268</v>
      </c>
      <c r="G596" s="12">
        <v>8</v>
      </c>
      <c r="H596" s="13">
        <v>305.05</v>
      </c>
      <c r="I596" s="13">
        <f t="shared" si="87"/>
        <v>367.58</v>
      </c>
      <c r="J596" s="13">
        <v>169.04</v>
      </c>
      <c r="K596" s="13">
        <f t="shared" si="88"/>
        <v>5.75</v>
      </c>
      <c r="L596" s="13">
        <f t="shared" si="89"/>
        <v>2940.64</v>
      </c>
      <c r="M596" s="14">
        <f t="shared" si="84"/>
        <v>3.9381710150495443E-4</v>
      </c>
    </row>
    <row r="597" spans="1:13" ht="39" customHeight="1">
      <c r="A597" s="10" t="s">
        <v>1669</v>
      </c>
      <c r="B597" s="12" t="s">
        <v>1670</v>
      </c>
      <c r="C597" s="10" t="s">
        <v>78</v>
      </c>
      <c r="D597" s="10" t="s">
        <v>1671</v>
      </c>
      <c r="E597" s="10" t="s">
        <v>977</v>
      </c>
      <c r="F597" s="11" t="s">
        <v>268</v>
      </c>
      <c r="G597" s="12">
        <v>2</v>
      </c>
      <c r="H597" s="13">
        <v>270.05</v>
      </c>
      <c r="I597" s="13">
        <f t="shared" si="87"/>
        <v>325.41000000000003</v>
      </c>
      <c r="J597" s="13">
        <v>42.26</v>
      </c>
      <c r="K597" s="13">
        <f t="shared" si="88"/>
        <v>6.49</v>
      </c>
      <c r="L597" s="13">
        <f t="shared" si="89"/>
        <v>650.82000000000005</v>
      </c>
      <c r="M597" s="14">
        <f t="shared" si="84"/>
        <v>8.7159273491979453E-5</v>
      </c>
    </row>
    <row r="598" spans="1:13" ht="39" customHeight="1">
      <c r="A598" s="10" t="s">
        <v>1672</v>
      </c>
      <c r="B598" s="12" t="s">
        <v>1673</v>
      </c>
      <c r="C598" s="10" t="s">
        <v>78</v>
      </c>
      <c r="D598" s="10" t="s">
        <v>1674</v>
      </c>
      <c r="E598" s="10" t="s">
        <v>1675</v>
      </c>
      <c r="F598" s="11" t="s">
        <v>268</v>
      </c>
      <c r="G598" s="12">
        <v>40</v>
      </c>
      <c r="H598" s="13">
        <v>23.73</v>
      </c>
      <c r="I598" s="13">
        <f t="shared" si="87"/>
        <v>28.59</v>
      </c>
      <c r="J598" s="13">
        <v>230</v>
      </c>
      <c r="K598" s="13">
        <f t="shared" si="88"/>
        <v>20.11</v>
      </c>
      <c r="L598" s="13">
        <f t="shared" si="89"/>
        <v>1143.5999999999999</v>
      </c>
      <c r="M598" s="14">
        <f t="shared" si="84"/>
        <v>1.5315347586956099E-4</v>
      </c>
    </row>
    <row r="599" spans="1:13" ht="25.95" customHeight="1">
      <c r="A599" s="10" t="s">
        <v>1676</v>
      </c>
      <c r="B599" s="12" t="s">
        <v>1677</v>
      </c>
      <c r="C599" s="10" t="s">
        <v>72</v>
      </c>
      <c r="D599" s="10" t="s">
        <v>1678</v>
      </c>
      <c r="E599" s="10" t="s">
        <v>74</v>
      </c>
      <c r="F599" s="11" t="s">
        <v>75</v>
      </c>
      <c r="G599" s="12">
        <v>29</v>
      </c>
      <c r="H599" s="13">
        <v>45.07</v>
      </c>
      <c r="I599" s="13">
        <f t="shared" si="87"/>
        <v>54.3</v>
      </c>
      <c r="J599" s="13">
        <v>112.23</v>
      </c>
      <c r="K599" s="13">
        <f t="shared" si="88"/>
        <v>7.13</v>
      </c>
      <c r="L599" s="13">
        <f t="shared" si="89"/>
        <v>1574.7</v>
      </c>
      <c r="M599" s="14">
        <f t="shared" si="84"/>
        <v>2.1088735436498578E-4</v>
      </c>
    </row>
    <row r="600" spans="1:13" ht="25.95" customHeight="1">
      <c r="A600" s="5" t="s">
        <v>49</v>
      </c>
      <c r="B600" s="5"/>
      <c r="C600" s="5"/>
      <c r="D600" s="5" t="s">
        <v>50</v>
      </c>
      <c r="E600" s="5"/>
      <c r="F600" s="5"/>
      <c r="G600" s="7"/>
      <c r="H600" s="5"/>
      <c r="I600" s="5"/>
      <c r="J600" s="5"/>
      <c r="K600" s="5"/>
      <c r="L600" s="8">
        <v>49178.23</v>
      </c>
      <c r="M600" s="9">
        <f t="shared" si="84"/>
        <v>6.5860588156809391E-3</v>
      </c>
    </row>
    <row r="601" spans="1:13" ht="25.95" customHeight="1">
      <c r="A601" s="10" t="s">
        <v>1679</v>
      </c>
      <c r="B601" s="12" t="s">
        <v>1680</v>
      </c>
      <c r="C601" s="10" t="s">
        <v>72</v>
      </c>
      <c r="D601" s="10" t="s">
        <v>1681</v>
      </c>
      <c r="E601" s="10" t="s">
        <v>74</v>
      </c>
      <c r="F601" s="11" t="s">
        <v>75</v>
      </c>
      <c r="G601" s="12">
        <v>23</v>
      </c>
      <c r="H601" s="13">
        <v>62.96</v>
      </c>
      <c r="I601" s="13">
        <f t="shared" ref="I601:I613" si="90">TRUNC(H601 * (1 + 20.5 / 100), 2)</f>
        <v>75.86</v>
      </c>
      <c r="J601" s="13">
        <v>672.52</v>
      </c>
      <c r="K601" s="13">
        <f t="shared" ref="K601:K613" si="91">ROUND((J601 * 100 / TRUNC(G601 * I601, 2)), 2)</f>
        <v>38.54</v>
      </c>
      <c r="L601" s="13">
        <f t="shared" ref="L601:L613" si="92">TRUNC(G601 * I601, 2)</f>
        <v>1744.78</v>
      </c>
      <c r="M601" s="14">
        <f t="shared" si="84"/>
        <v>2.3366484927220415E-4</v>
      </c>
    </row>
    <row r="602" spans="1:13" ht="39" customHeight="1">
      <c r="A602" s="10" t="s">
        <v>1682</v>
      </c>
      <c r="B602" s="12" t="s">
        <v>1683</v>
      </c>
      <c r="C602" s="10" t="s">
        <v>72</v>
      </c>
      <c r="D602" s="10" t="s">
        <v>1684</v>
      </c>
      <c r="E602" s="10" t="s">
        <v>74</v>
      </c>
      <c r="F602" s="11" t="s">
        <v>75</v>
      </c>
      <c r="G602" s="12">
        <v>1</v>
      </c>
      <c r="H602" s="13">
        <v>384.5</v>
      </c>
      <c r="I602" s="13">
        <f t="shared" si="90"/>
        <v>463.32</v>
      </c>
      <c r="J602" s="13">
        <v>39.29</v>
      </c>
      <c r="K602" s="13">
        <f t="shared" si="91"/>
        <v>8.48</v>
      </c>
      <c r="L602" s="13">
        <f t="shared" si="92"/>
        <v>463.32</v>
      </c>
      <c r="M602" s="14">
        <f t="shared" si="84"/>
        <v>6.2048853130364638E-5</v>
      </c>
    </row>
    <row r="603" spans="1:13" ht="25.95" customHeight="1">
      <c r="A603" s="10" t="s">
        <v>1685</v>
      </c>
      <c r="B603" s="12" t="s">
        <v>1455</v>
      </c>
      <c r="C603" s="10" t="s">
        <v>78</v>
      </c>
      <c r="D603" s="10" t="s">
        <v>1456</v>
      </c>
      <c r="E603" s="10" t="s">
        <v>625</v>
      </c>
      <c r="F603" s="11" t="s">
        <v>268</v>
      </c>
      <c r="G603" s="12">
        <v>6</v>
      </c>
      <c r="H603" s="13">
        <v>43.31</v>
      </c>
      <c r="I603" s="13">
        <f t="shared" si="90"/>
        <v>52.18</v>
      </c>
      <c r="J603" s="13">
        <v>43.56</v>
      </c>
      <c r="K603" s="13">
        <f t="shared" si="91"/>
        <v>13.91</v>
      </c>
      <c r="L603" s="13">
        <f t="shared" si="92"/>
        <v>313.08</v>
      </c>
      <c r="M603" s="14">
        <f t="shared" si="84"/>
        <v>4.1928375503009935E-5</v>
      </c>
    </row>
    <row r="604" spans="1:13" ht="39" customHeight="1">
      <c r="A604" s="10" t="s">
        <v>1686</v>
      </c>
      <c r="B604" s="12" t="s">
        <v>1687</v>
      </c>
      <c r="C604" s="10" t="s">
        <v>78</v>
      </c>
      <c r="D604" s="10" t="s">
        <v>1688</v>
      </c>
      <c r="E604" s="10" t="s">
        <v>1427</v>
      </c>
      <c r="F604" s="11" t="s">
        <v>268</v>
      </c>
      <c r="G604" s="12">
        <v>6</v>
      </c>
      <c r="H604" s="13">
        <v>28.62</v>
      </c>
      <c r="I604" s="13">
        <f t="shared" si="90"/>
        <v>34.479999999999997</v>
      </c>
      <c r="J604" s="13">
        <v>52.56</v>
      </c>
      <c r="K604" s="13">
        <f t="shared" si="91"/>
        <v>25.41</v>
      </c>
      <c r="L604" s="13">
        <f t="shared" si="92"/>
        <v>206.88</v>
      </c>
      <c r="M604" s="14">
        <f t="shared" si="84"/>
        <v>2.7705833410191309E-5</v>
      </c>
    </row>
    <row r="605" spans="1:13" ht="25.95" customHeight="1">
      <c r="A605" s="10" t="s">
        <v>1689</v>
      </c>
      <c r="B605" s="12" t="s">
        <v>1690</v>
      </c>
      <c r="C605" s="10" t="s">
        <v>78</v>
      </c>
      <c r="D605" s="10" t="s">
        <v>1691</v>
      </c>
      <c r="E605" s="10" t="s">
        <v>1427</v>
      </c>
      <c r="F605" s="11" t="s">
        <v>268</v>
      </c>
      <c r="G605" s="12">
        <v>6</v>
      </c>
      <c r="H605" s="13">
        <v>163.07</v>
      </c>
      <c r="I605" s="13">
        <f t="shared" si="90"/>
        <v>196.49</v>
      </c>
      <c r="J605" s="13">
        <v>109.56</v>
      </c>
      <c r="K605" s="13">
        <f t="shared" si="91"/>
        <v>9.2899999999999991</v>
      </c>
      <c r="L605" s="13">
        <f t="shared" si="92"/>
        <v>1178.94</v>
      </c>
      <c r="M605" s="14">
        <f t="shared" si="84"/>
        <v>1.5788628789931817E-4</v>
      </c>
    </row>
    <row r="606" spans="1:13" ht="24" customHeight="1">
      <c r="A606" s="10" t="s">
        <v>1692</v>
      </c>
      <c r="B606" s="12" t="s">
        <v>1693</v>
      </c>
      <c r="C606" s="10" t="s">
        <v>72</v>
      </c>
      <c r="D606" s="10" t="s">
        <v>1694</v>
      </c>
      <c r="E606" s="10" t="s">
        <v>204</v>
      </c>
      <c r="F606" s="11" t="s">
        <v>114</v>
      </c>
      <c r="G606" s="12">
        <v>271</v>
      </c>
      <c r="H606" s="13">
        <v>64.150000000000006</v>
      </c>
      <c r="I606" s="13">
        <f t="shared" si="90"/>
        <v>77.3</v>
      </c>
      <c r="J606" s="13">
        <v>2165.29</v>
      </c>
      <c r="K606" s="13">
        <f t="shared" si="91"/>
        <v>10.34</v>
      </c>
      <c r="L606" s="13">
        <f t="shared" si="92"/>
        <v>20948.3</v>
      </c>
      <c r="M606" s="14">
        <f t="shared" si="84"/>
        <v>2.8054433005931488E-3</v>
      </c>
    </row>
    <row r="607" spans="1:13" ht="24" customHeight="1">
      <c r="A607" s="10" t="s">
        <v>1695</v>
      </c>
      <c r="B607" s="12" t="s">
        <v>1696</v>
      </c>
      <c r="C607" s="10" t="s">
        <v>72</v>
      </c>
      <c r="D607" s="10" t="s">
        <v>1697</v>
      </c>
      <c r="E607" s="10" t="s">
        <v>74</v>
      </c>
      <c r="F607" s="11" t="s">
        <v>75</v>
      </c>
      <c r="G607" s="12">
        <v>42</v>
      </c>
      <c r="H607" s="13">
        <v>0.59</v>
      </c>
      <c r="I607" s="13">
        <f t="shared" si="90"/>
        <v>0.71</v>
      </c>
      <c r="J607" s="13">
        <v>10.5</v>
      </c>
      <c r="K607" s="13">
        <f t="shared" si="91"/>
        <v>35.21</v>
      </c>
      <c r="L607" s="13">
        <f t="shared" si="92"/>
        <v>29.82</v>
      </c>
      <c r="M607" s="14">
        <f t="shared" si="84"/>
        <v>3.9935612543112181E-6</v>
      </c>
    </row>
    <row r="608" spans="1:13" ht="24" customHeight="1">
      <c r="A608" s="10" t="s">
        <v>1698</v>
      </c>
      <c r="B608" s="12" t="s">
        <v>1699</v>
      </c>
      <c r="C608" s="10" t="s">
        <v>72</v>
      </c>
      <c r="D608" s="10" t="s">
        <v>1700</v>
      </c>
      <c r="E608" s="10" t="s">
        <v>74</v>
      </c>
      <c r="F608" s="11" t="s">
        <v>75</v>
      </c>
      <c r="G608" s="12">
        <v>42</v>
      </c>
      <c r="H608" s="13">
        <v>57.91</v>
      </c>
      <c r="I608" s="13">
        <f t="shared" si="90"/>
        <v>69.78</v>
      </c>
      <c r="J608" s="13">
        <v>216.72</v>
      </c>
      <c r="K608" s="13">
        <f t="shared" si="91"/>
        <v>7.39</v>
      </c>
      <c r="L608" s="13">
        <f t="shared" si="92"/>
        <v>2930.76</v>
      </c>
      <c r="M608" s="14">
        <f t="shared" si="84"/>
        <v>3.9249394975469974E-4</v>
      </c>
    </row>
    <row r="609" spans="1:13" ht="24" customHeight="1">
      <c r="A609" s="10" t="s">
        <v>1701</v>
      </c>
      <c r="B609" s="12" t="s">
        <v>1702</v>
      </c>
      <c r="C609" s="10" t="s">
        <v>72</v>
      </c>
      <c r="D609" s="10" t="s">
        <v>1703</v>
      </c>
      <c r="E609" s="10" t="s">
        <v>74</v>
      </c>
      <c r="F609" s="11" t="s">
        <v>75</v>
      </c>
      <c r="G609" s="12">
        <v>13</v>
      </c>
      <c r="H609" s="13">
        <v>24.05</v>
      </c>
      <c r="I609" s="13">
        <f t="shared" si="90"/>
        <v>28.98</v>
      </c>
      <c r="J609" s="13">
        <v>60.97</v>
      </c>
      <c r="K609" s="13">
        <f t="shared" si="91"/>
        <v>16.18</v>
      </c>
      <c r="L609" s="13">
        <f t="shared" si="92"/>
        <v>376.74</v>
      </c>
      <c r="M609" s="14">
        <f t="shared" si="84"/>
        <v>5.0453865424185392E-5</v>
      </c>
    </row>
    <row r="610" spans="1:13" ht="25.95" customHeight="1">
      <c r="A610" s="10" t="s">
        <v>1704</v>
      </c>
      <c r="B610" s="12" t="s">
        <v>1705</v>
      </c>
      <c r="C610" s="10" t="s">
        <v>72</v>
      </c>
      <c r="D610" s="10" t="s">
        <v>1706</v>
      </c>
      <c r="E610" s="10" t="s">
        <v>74</v>
      </c>
      <c r="F610" s="11" t="s">
        <v>75</v>
      </c>
      <c r="G610" s="12">
        <v>32</v>
      </c>
      <c r="H610" s="13">
        <v>22.52</v>
      </c>
      <c r="I610" s="13">
        <f t="shared" si="90"/>
        <v>27.13</v>
      </c>
      <c r="J610" s="13">
        <v>286.39999999999998</v>
      </c>
      <c r="K610" s="13">
        <f t="shared" si="91"/>
        <v>32.99</v>
      </c>
      <c r="L610" s="13">
        <f t="shared" si="92"/>
        <v>868.16</v>
      </c>
      <c r="M610" s="14">
        <f t="shared" si="84"/>
        <v>1.1626593355274403E-4</v>
      </c>
    </row>
    <row r="611" spans="1:13" ht="25.95" customHeight="1">
      <c r="A611" s="10" t="s">
        <v>1707</v>
      </c>
      <c r="B611" s="12" t="s">
        <v>1708</v>
      </c>
      <c r="C611" s="10" t="s">
        <v>72</v>
      </c>
      <c r="D611" s="10" t="s">
        <v>1709</v>
      </c>
      <c r="E611" s="10" t="s">
        <v>74</v>
      </c>
      <c r="F611" s="11" t="s">
        <v>75</v>
      </c>
      <c r="G611" s="12">
        <v>241.9</v>
      </c>
      <c r="H611" s="13">
        <v>35.89</v>
      </c>
      <c r="I611" s="13">
        <f t="shared" si="90"/>
        <v>43.24</v>
      </c>
      <c r="J611" s="13">
        <v>5694.33</v>
      </c>
      <c r="K611" s="13">
        <f t="shared" si="91"/>
        <v>54.44</v>
      </c>
      <c r="L611" s="13">
        <f t="shared" si="92"/>
        <v>10459.75</v>
      </c>
      <c r="M611" s="14">
        <f t="shared" si="84"/>
        <v>1.4007931700128025E-3</v>
      </c>
    </row>
    <row r="612" spans="1:13" ht="24" customHeight="1">
      <c r="A612" s="10" t="s">
        <v>1710</v>
      </c>
      <c r="B612" s="12" t="s">
        <v>1711</v>
      </c>
      <c r="C612" s="10" t="s">
        <v>72</v>
      </c>
      <c r="D612" s="10" t="s">
        <v>1712</v>
      </c>
      <c r="E612" s="10" t="s">
        <v>74</v>
      </c>
      <c r="F612" s="11" t="s">
        <v>75</v>
      </c>
      <c r="G612" s="12">
        <v>42</v>
      </c>
      <c r="H612" s="13">
        <v>6.4</v>
      </c>
      <c r="I612" s="13">
        <f t="shared" si="90"/>
        <v>7.71</v>
      </c>
      <c r="J612" s="13">
        <v>122.64</v>
      </c>
      <c r="K612" s="13">
        <f t="shared" si="91"/>
        <v>37.869999999999997</v>
      </c>
      <c r="L612" s="13">
        <f t="shared" si="92"/>
        <v>323.82</v>
      </c>
      <c r="M612" s="14">
        <f t="shared" si="84"/>
        <v>4.3366700381323228E-5</v>
      </c>
    </row>
    <row r="613" spans="1:13" ht="24" customHeight="1">
      <c r="A613" s="10" t="s">
        <v>1713</v>
      </c>
      <c r="B613" s="12" t="s">
        <v>1714</v>
      </c>
      <c r="C613" s="10" t="s">
        <v>72</v>
      </c>
      <c r="D613" s="10" t="s">
        <v>1715</v>
      </c>
      <c r="E613" s="10" t="s">
        <v>74</v>
      </c>
      <c r="F613" s="11" t="s">
        <v>75</v>
      </c>
      <c r="G613" s="12">
        <v>133.80000000000001</v>
      </c>
      <c r="H613" s="13">
        <v>57.9</v>
      </c>
      <c r="I613" s="13">
        <f t="shared" si="90"/>
        <v>69.760000000000005</v>
      </c>
      <c r="J613" s="13">
        <v>5306.51</v>
      </c>
      <c r="K613" s="13">
        <f t="shared" si="91"/>
        <v>56.85</v>
      </c>
      <c r="L613" s="13">
        <f t="shared" si="92"/>
        <v>9333.8799999999992</v>
      </c>
      <c r="M613" s="14">
        <f t="shared" si="84"/>
        <v>1.2500141354926356E-3</v>
      </c>
    </row>
    <row r="614" spans="1:13" ht="24" customHeight="1">
      <c r="A614" s="5" t="s">
        <v>51</v>
      </c>
      <c r="B614" s="5"/>
      <c r="C614" s="5"/>
      <c r="D614" s="5" t="s">
        <v>52</v>
      </c>
      <c r="E614" s="5"/>
      <c r="F614" s="5"/>
      <c r="G614" s="7"/>
      <c r="H614" s="5"/>
      <c r="I614" s="5"/>
      <c r="J614" s="5"/>
      <c r="K614" s="5"/>
      <c r="L614" s="8">
        <v>724435.74</v>
      </c>
      <c r="M614" s="9">
        <f t="shared" si="84"/>
        <v>9.701805843401326E-2</v>
      </c>
    </row>
    <row r="615" spans="1:13" ht="39" customHeight="1">
      <c r="A615" s="10" t="s">
        <v>1716</v>
      </c>
      <c r="B615" s="12" t="s">
        <v>1717</v>
      </c>
      <c r="C615" s="10" t="s">
        <v>78</v>
      </c>
      <c r="D615" s="10" t="s">
        <v>1718</v>
      </c>
      <c r="E615" s="10" t="s">
        <v>1719</v>
      </c>
      <c r="F615" s="11" t="s">
        <v>268</v>
      </c>
      <c r="G615" s="12">
        <v>2</v>
      </c>
      <c r="H615" s="13">
        <v>5741.58</v>
      </c>
      <c r="I615" s="13">
        <f t="shared" ref="I615:I654" si="93">TRUNC(H615 * (1 + 20.5 / 100), 2)</f>
        <v>6918.6</v>
      </c>
      <c r="J615" s="13">
        <v>247.58</v>
      </c>
      <c r="K615" s="13">
        <f t="shared" ref="K615:K654" si="94">ROUND((J615 * 100 / TRUNC(G615 * I615, 2)), 2)</f>
        <v>1.79</v>
      </c>
      <c r="L615" s="13">
        <f t="shared" ref="L615:L654" si="95">TRUNC(G615 * I615, 2)</f>
        <v>13837.2</v>
      </c>
      <c r="M615" s="14">
        <f t="shared" si="84"/>
        <v>1.8531088460145941E-3</v>
      </c>
    </row>
    <row r="616" spans="1:13" ht="39" customHeight="1">
      <c r="A616" s="10" t="s">
        <v>1720</v>
      </c>
      <c r="B616" s="12" t="s">
        <v>1721</v>
      </c>
      <c r="C616" s="10" t="s">
        <v>78</v>
      </c>
      <c r="D616" s="10" t="s">
        <v>1722</v>
      </c>
      <c r="E616" s="10" t="s">
        <v>1719</v>
      </c>
      <c r="F616" s="11" t="s">
        <v>268</v>
      </c>
      <c r="G616" s="12">
        <v>10</v>
      </c>
      <c r="H616" s="13">
        <v>12782.32</v>
      </c>
      <c r="I616" s="13">
        <f t="shared" si="93"/>
        <v>15402.69</v>
      </c>
      <c r="J616" s="13">
        <v>2880.1</v>
      </c>
      <c r="K616" s="13">
        <f t="shared" si="94"/>
        <v>1.87</v>
      </c>
      <c r="L616" s="13">
        <f t="shared" si="95"/>
        <v>154026.9</v>
      </c>
      <c r="M616" s="14">
        <f t="shared" si="84"/>
        <v>2.0627627765314172E-2</v>
      </c>
    </row>
    <row r="617" spans="1:13" ht="39" customHeight="1">
      <c r="A617" s="10" t="s">
        <v>1723</v>
      </c>
      <c r="B617" s="12" t="s">
        <v>1724</v>
      </c>
      <c r="C617" s="10" t="s">
        <v>78</v>
      </c>
      <c r="D617" s="10" t="s">
        <v>1725</v>
      </c>
      <c r="E617" s="10" t="s">
        <v>1719</v>
      </c>
      <c r="F617" s="11" t="s">
        <v>268</v>
      </c>
      <c r="G617" s="12">
        <v>1</v>
      </c>
      <c r="H617" s="13">
        <v>12047.01</v>
      </c>
      <c r="I617" s="13">
        <f t="shared" si="93"/>
        <v>14516.64</v>
      </c>
      <c r="J617" s="13">
        <v>223.4</v>
      </c>
      <c r="K617" s="13">
        <f t="shared" si="94"/>
        <v>1.54</v>
      </c>
      <c r="L617" s="13">
        <f t="shared" si="95"/>
        <v>14516.64</v>
      </c>
      <c r="M617" s="14">
        <f t="shared" si="84"/>
        <v>1.9441009740705701E-3</v>
      </c>
    </row>
    <row r="618" spans="1:13" ht="39" customHeight="1">
      <c r="A618" s="10" t="s">
        <v>1726</v>
      </c>
      <c r="B618" s="12" t="s">
        <v>1727</v>
      </c>
      <c r="C618" s="10" t="s">
        <v>78</v>
      </c>
      <c r="D618" s="10" t="s">
        <v>1728</v>
      </c>
      <c r="E618" s="10" t="s">
        <v>1719</v>
      </c>
      <c r="F618" s="11" t="s">
        <v>268</v>
      </c>
      <c r="G618" s="12">
        <v>1</v>
      </c>
      <c r="H618" s="13">
        <v>4207.3999999999996</v>
      </c>
      <c r="I618" s="13">
        <f t="shared" si="93"/>
        <v>5069.91</v>
      </c>
      <c r="J618" s="13">
        <v>118.58</v>
      </c>
      <c r="K618" s="13">
        <f t="shared" si="94"/>
        <v>2.34</v>
      </c>
      <c r="L618" s="13">
        <f t="shared" si="95"/>
        <v>5069.91</v>
      </c>
      <c r="M618" s="14">
        <f t="shared" si="84"/>
        <v>6.7897371357629065E-4</v>
      </c>
    </row>
    <row r="619" spans="1:13" ht="39" customHeight="1">
      <c r="A619" s="10" t="s">
        <v>1729</v>
      </c>
      <c r="B619" s="12" t="s">
        <v>1730</v>
      </c>
      <c r="C619" s="10" t="s">
        <v>78</v>
      </c>
      <c r="D619" s="10" t="s">
        <v>1731</v>
      </c>
      <c r="E619" s="10" t="s">
        <v>1719</v>
      </c>
      <c r="F619" s="11" t="s">
        <v>268</v>
      </c>
      <c r="G619" s="12">
        <v>10</v>
      </c>
      <c r="H619" s="13">
        <v>15296.12</v>
      </c>
      <c r="I619" s="13">
        <f t="shared" si="93"/>
        <v>18431.82</v>
      </c>
      <c r="J619" s="13">
        <v>2880.1</v>
      </c>
      <c r="K619" s="13">
        <f t="shared" si="94"/>
        <v>1.56</v>
      </c>
      <c r="L619" s="13">
        <f t="shared" si="95"/>
        <v>184318.2</v>
      </c>
      <c r="M619" s="14">
        <f t="shared" si="84"/>
        <v>2.4684306572246347E-2</v>
      </c>
    </row>
    <row r="620" spans="1:13" ht="39" customHeight="1">
      <c r="A620" s="10" t="s">
        <v>1732</v>
      </c>
      <c r="B620" s="12" t="s">
        <v>1733</v>
      </c>
      <c r="C620" s="10" t="s">
        <v>78</v>
      </c>
      <c r="D620" s="10" t="s">
        <v>1734</v>
      </c>
      <c r="E620" s="10" t="s">
        <v>1719</v>
      </c>
      <c r="F620" s="11" t="s">
        <v>268</v>
      </c>
      <c r="G620" s="12">
        <v>3</v>
      </c>
      <c r="H620" s="13">
        <v>2891.86</v>
      </c>
      <c r="I620" s="13">
        <f t="shared" si="93"/>
        <v>3484.69</v>
      </c>
      <c r="J620" s="13">
        <v>329.01</v>
      </c>
      <c r="K620" s="13">
        <f t="shared" si="94"/>
        <v>3.15</v>
      </c>
      <c r="L620" s="13">
        <f t="shared" si="95"/>
        <v>10454.07</v>
      </c>
      <c r="M620" s="14">
        <f t="shared" si="84"/>
        <v>1.4000324916786477E-3</v>
      </c>
    </row>
    <row r="621" spans="1:13" ht="64.95" customHeight="1">
      <c r="A621" s="10" t="s">
        <v>1735</v>
      </c>
      <c r="B621" s="12" t="s">
        <v>1736</v>
      </c>
      <c r="C621" s="10" t="s">
        <v>72</v>
      </c>
      <c r="D621" s="10" t="s">
        <v>1737</v>
      </c>
      <c r="E621" s="10" t="s">
        <v>74</v>
      </c>
      <c r="F621" s="11" t="s">
        <v>75</v>
      </c>
      <c r="G621" s="12">
        <v>2</v>
      </c>
      <c r="H621" s="13">
        <v>827.95</v>
      </c>
      <c r="I621" s="13">
        <f t="shared" si="93"/>
        <v>997.67</v>
      </c>
      <c r="J621" s="13">
        <v>257.76</v>
      </c>
      <c r="K621" s="13">
        <f t="shared" si="94"/>
        <v>12.92</v>
      </c>
      <c r="L621" s="13">
        <f t="shared" si="95"/>
        <v>1995.34</v>
      </c>
      <c r="M621" s="14">
        <f t="shared" si="84"/>
        <v>2.6722040620983723E-4</v>
      </c>
    </row>
    <row r="622" spans="1:13" ht="64.95" customHeight="1">
      <c r="A622" s="10" t="s">
        <v>1738</v>
      </c>
      <c r="B622" s="12" t="s">
        <v>1739</v>
      </c>
      <c r="C622" s="10" t="s">
        <v>72</v>
      </c>
      <c r="D622" s="10" t="s">
        <v>1740</v>
      </c>
      <c r="E622" s="10" t="s">
        <v>74</v>
      </c>
      <c r="F622" s="11" t="s">
        <v>75</v>
      </c>
      <c r="G622" s="12">
        <v>1</v>
      </c>
      <c r="H622" s="13">
        <v>858.41</v>
      </c>
      <c r="I622" s="13">
        <f t="shared" si="93"/>
        <v>1034.3800000000001</v>
      </c>
      <c r="J622" s="13">
        <v>128.88</v>
      </c>
      <c r="K622" s="13">
        <f t="shared" si="94"/>
        <v>12.46</v>
      </c>
      <c r="L622" s="13">
        <f t="shared" si="95"/>
        <v>1034.3800000000001</v>
      </c>
      <c r="M622" s="14">
        <f t="shared" si="84"/>
        <v>1.38526488606118E-4</v>
      </c>
    </row>
    <row r="623" spans="1:13" ht="39" customHeight="1">
      <c r="A623" s="10" t="s">
        <v>1741</v>
      </c>
      <c r="B623" s="12" t="s">
        <v>1742</v>
      </c>
      <c r="C623" s="10" t="s">
        <v>78</v>
      </c>
      <c r="D623" s="10" t="s">
        <v>1743</v>
      </c>
      <c r="E623" s="10" t="s">
        <v>1719</v>
      </c>
      <c r="F623" s="11" t="s">
        <v>114</v>
      </c>
      <c r="G623" s="12">
        <v>69</v>
      </c>
      <c r="H623" s="13">
        <v>32.36</v>
      </c>
      <c r="I623" s="13">
        <f t="shared" si="93"/>
        <v>38.99</v>
      </c>
      <c r="J623" s="13">
        <v>303.60000000000002</v>
      </c>
      <c r="K623" s="13">
        <f t="shared" si="94"/>
        <v>11.28</v>
      </c>
      <c r="L623" s="13">
        <f t="shared" si="95"/>
        <v>2690.31</v>
      </c>
      <c r="M623" s="14">
        <f t="shared" si="84"/>
        <v>3.602923466829649E-4</v>
      </c>
    </row>
    <row r="624" spans="1:13" ht="39" customHeight="1">
      <c r="A624" s="10" t="s">
        <v>1744</v>
      </c>
      <c r="B624" s="12" t="s">
        <v>1745</v>
      </c>
      <c r="C624" s="10" t="s">
        <v>78</v>
      </c>
      <c r="D624" s="10" t="s">
        <v>1746</v>
      </c>
      <c r="E624" s="10" t="s">
        <v>1719</v>
      </c>
      <c r="F624" s="11" t="s">
        <v>114</v>
      </c>
      <c r="G624" s="12">
        <v>408</v>
      </c>
      <c r="H624" s="13">
        <v>49.64</v>
      </c>
      <c r="I624" s="13">
        <f t="shared" si="93"/>
        <v>59.81</v>
      </c>
      <c r="J624" s="13">
        <v>1909.44</v>
      </c>
      <c r="K624" s="13">
        <f t="shared" si="94"/>
        <v>7.82</v>
      </c>
      <c r="L624" s="13">
        <f t="shared" si="95"/>
        <v>24402.48</v>
      </c>
      <c r="M624" s="14">
        <f t="shared" si="84"/>
        <v>3.2680348302181225E-3</v>
      </c>
    </row>
    <row r="625" spans="1:13" ht="39" customHeight="1">
      <c r="A625" s="10" t="s">
        <v>1747</v>
      </c>
      <c r="B625" s="12" t="s">
        <v>1748</v>
      </c>
      <c r="C625" s="10" t="s">
        <v>78</v>
      </c>
      <c r="D625" s="10" t="s">
        <v>1749</v>
      </c>
      <c r="E625" s="10" t="s">
        <v>1719</v>
      </c>
      <c r="F625" s="11" t="s">
        <v>114</v>
      </c>
      <c r="G625" s="12">
        <v>69</v>
      </c>
      <c r="H625" s="13">
        <v>62.42</v>
      </c>
      <c r="I625" s="13">
        <f t="shared" si="93"/>
        <v>75.209999999999994</v>
      </c>
      <c r="J625" s="13">
        <v>341.55</v>
      </c>
      <c r="K625" s="13">
        <f t="shared" si="94"/>
        <v>6.58</v>
      </c>
      <c r="L625" s="13">
        <f t="shared" si="95"/>
        <v>5189.49</v>
      </c>
      <c r="M625" s="14">
        <f t="shared" si="84"/>
        <v>6.9498813526611418E-4</v>
      </c>
    </row>
    <row r="626" spans="1:13" ht="39" customHeight="1">
      <c r="A626" s="10" t="s">
        <v>1750</v>
      </c>
      <c r="B626" s="12" t="s">
        <v>1751</v>
      </c>
      <c r="C626" s="10" t="s">
        <v>72</v>
      </c>
      <c r="D626" s="10" t="s">
        <v>1752</v>
      </c>
      <c r="E626" s="10" t="s">
        <v>204</v>
      </c>
      <c r="F626" s="11" t="s">
        <v>114</v>
      </c>
      <c r="G626" s="12">
        <v>397</v>
      </c>
      <c r="H626" s="13">
        <v>48.76</v>
      </c>
      <c r="I626" s="13">
        <f t="shared" si="93"/>
        <v>58.75</v>
      </c>
      <c r="J626" s="13">
        <v>1842.08</v>
      </c>
      <c r="K626" s="13">
        <f t="shared" si="94"/>
        <v>7.9</v>
      </c>
      <c r="L626" s="13">
        <f t="shared" si="95"/>
        <v>23323.75</v>
      </c>
      <c r="M626" s="14">
        <f t="shared" si="84"/>
        <v>3.1235688901824709E-3</v>
      </c>
    </row>
    <row r="627" spans="1:13" ht="52.05" customHeight="1">
      <c r="A627" s="10" t="s">
        <v>1753</v>
      </c>
      <c r="B627" s="12" t="s">
        <v>1754</v>
      </c>
      <c r="C627" s="10" t="s">
        <v>72</v>
      </c>
      <c r="D627" s="10" t="s">
        <v>1755</v>
      </c>
      <c r="E627" s="10" t="s">
        <v>204</v>
      </c>
      <c r="F627" s="11" t="s">
        <v>114</v>
      </c>
      <c r="G627" s="12">
        <v>10</v>
      </c>
      <c r="H627" s="13">
        <v>120.19</v>
      </c>
      <c r="I627" s="13">
        <f t="shared" si="93"/>
        <v>144.82</v>
      </c>
      <c r="J627" s="13">
        <v>29.4</v>
      </c>
      <c r="K627" s="13">
        <f t="shared" si="94"/>
        <v>2.0299999999999998</v>
      </c>
      <c r="L627" s="13">
        <f t="shared" si="95"/>
        <v>1448.2</v>
      </c>
      <c r="M627" s="14">
        <f t="shared" si="84"/>
        <v>1.9394619076101632E-4</v>
      </c>
    </row>
    <row r="628" spans="1:13" ht="25.95" customHeight="1">
      <c r="A628" s="10" t="s">
        <v>1756</v>
      </c>
      <c r="B628" s="12" t="s">
        <v>1757</v>
      </c>
      <c r="C628" s="10" t="s">
        <v>72</v>
      </c>
      <c r="D628" s="10" t="s">
        <v>1758</v>
      </c>
      <c r="E628" s="10" t="s">
        <v>74</v>
      </c>
      <c r="F628" s="11" t="s">
        <v>75</v>
      </c>
      <c r="G628" s="12">
        <v>84</v>
      </c>
      <c r="H628" s="13">
        <v>65.53</v>
      </c>
      <c r="I628" s="13">
        <f t="shared" si="93"/>
        <v>78.959999999999994</v>
      </c>
      <c r="J628" s="13">
        <v>416.64</v>
      </c>
      <c r="K628" s="13">
        <f t="shared" si="94"/>
        <v>6.28</v>
      </c>
      <c r="L628" s="13">
        <f t="shared" si="95"/>
        <v>6632.64</v>
      </c>
      <c r="M628" s="14">
        <f t="shared" si="84"/>
        <v>8.8825801870539103E-4</v>
      </c>
    </row>
    <row r="629" spans="1:13" ht="25.95" customHeight="1">
      <c r="A629" s="10" t="s">
        <v>1759</v>
      </c>
      <c r="B629" s="12" t="s">
        <v>1760</v>
      </c>
      <c r="C629" s="10" t="s">
        <v>72</v>
      </c>
      <c r="D629" s="10" t="s">
        <v>1761</v>
      </c>
      <c r="E629" s="10" t="s">
        <v>74</v>
      </c>
      <c r="F629" s="11" t="s">
        <v>75</v>
      </c>
      <c r="G629" s="12">
        <v>24</v>
      </c>
      <c r="H629" s="13">
        <v>39.44</v>
      </c>
      <c r="I629" s="13">
        <f t="shared" si="93"/>
        <v>47.52</v>
      </c>
      <c r="J629" s="13">
        <v>119.04</v>
      </c>
      <c r="K629" s="13">
        <f t="shared" si="94"/>
        <v>10.44</v>
      </c>
      <c r="L629" s="13">
        <f t="shared" si="95"/>
        <v>1140.48</v>
      </c>
      <c r="M629" s="14">
        <f t="shared" si="84"/>
        <v>1.5273563847474373E-4</v>
      </c>
    </row>
    <row r="630" spans="1:13" ht="39" customHeight="1">
      <c r="A630" s="10" t="s">
        <v>1762</v>
      </c>
      <c r="B630" s="12" t="s">
        <v>1763</v>
      </c>
      <c r="C630" s="10" t="s">
        <v>72</v>
      </c>
      <c r="D630" s="10" t="s">
        <v>1764</v>
      </c>
      <c r="E630" s="10" t="s">
        <v>74</v>
      </c>
      <c r="F630" s="11" t="s">
        <v>75</v>
      </c>
      <c r="G630" s="12">
        <v>65</v>
      </c>
      <c r="H630" s="13">
        <v>156.49</v>
      </c>
      <c r="I630" s="13">
        <f t="shared" si="93"/>
        <v>188.57</v>
      </c>
      <c r="J630" s="13">
        <v>3201.25</v>
      </c>
      <c r="K630" s="13">
        <f t="shared" si="94"/>
        <v>26.12</v>
      </c>
      <c r="L630" s="13">
        <f t="shared" si="95"/>
        <v>12257.05</v>
      </c>
      <c r="M630" s="14">
        <f t="shared" si="84"/>
        <v>1.6414916154310971E-3</v>
      </c>
    </row>
    <row r="631" spans="1:13" ht="39" customHeight="1">
      <c r="A631" s="10" t="s">
        <v>1765</v>
      </c>
      <c r="B631" s="12" t="s">
        <v>1766</v>
      </c>
      <c r="C631" s="10" t="s">
        <v>72</v>
      </c>
      <c r="D631" s="10" t="s">
        <v>1767</v>
      </c>
      <c r="E631" s="10" t="s">
        <v>74</v>
      </c>
      <c r="F631" s="11" t="s">
        <v>75</v>
      </c>
      <c r="G631" s="12">
        <v>174</v>
      </c>
      <c r="H631" s="13">
        <v>147.19</v>
      </c>
      <c r="I631" s="13">
        <f t="shared" si="93"/>
        <v>177.36</v>
      </c>
      <c r="J631" s="13">
        <v>8559.06</v>
      </c>
      <c r="K631" s="13">
        <f t="shared" si="94"/>
        <v>27.73</v>
      </c>
      <c r="L631" s="13">
        <f t="shared" si="95"/>
        <v>30860.639999999999</v>
      </c>
      <c r="M631" s="14">
        <f t="shared" si="84"/>
        <v>4.132926096151809E-3</v>
      </c>
    </row>
    <row r="632" spans="1:13" ht="39" customHeight="1">
      <c r="A632" s="10" t="s">
        <v>1768</v>
      </c>
      <c r="B632" s="12" t="s">
        <v>1769</v>
      </c>
      <c r="C632" s="10" t="s">
        <v>72</v>
      </c>
      <c r="D632" s="10" t="s">
        <v>1770</v>
      </c>
      <c r="E632" s="10" t="s">
        <v>74</v>
      </c>
      <c r="F632" s="11" t="s">
        <v>75</v>
      </c>
      <c r="G632" s="12">
        <v>9</v>
      </c>
      <c r="H632" s="13">
        <v>133.77000000000001</v>
      </c>
      <c r="I632" s="13">
        <f t="shared" si="93"/>
        <v>161.19</v>
      </c>
      <c r="J632" s="13">
        <v>47.52</v>
      </c>
      <c r="K632" s="13">
        <f t="shared" si="94"/>
        <v>3.28</v>
      </c>
      <c r="L632" s="13">
        <f t="shared" si="95"/>
        <v>1450.71</v>
      </c>
      <c r="M632" s="14">
        <f t="shared" si="84"/>
        <v>1.9428233558825713E-4</v>
      </c>
    </row>
    <row r="633" spans="1:13" ht="39" customHeight="1">
      <c r="A633" s="10" t="s">
        <v>1771</v>
      </c>
      <c r="B633" s="12" t="s">
        <v>1772</v>
      </c>
      <c r="C633" s="10" t="s">
        <v>72</v>
      </c>
      <c r="D633" s="10" t="s">
        <v>1773</v>
      </c>
      <c r="E633" s="10" t="s">
        <v>74</v>
      </c>
      <c r="F633" s="11" t="s">
        <v>75</v>
      </c>
      <c r="G633" s="12">
        <v>22</v>
      </c>
      <c r="H633" s="13">
        <v>113.92</v>
      </c>
      <c r="I633" s="13">
        <f t="shared" si="93"/>
        <v>137.27000000000001</v>
      </c>
      <c r="J633" s="13">
        <v>116.16</v>
      </c>
      <c r="K633" s="13">
        <f t="shared" si="94"/>
        <v>3.85</v>
      </c>
      <c r="L633" s="13">
        <f t="shared" si="95"/>
        <v>3019.94</v>
      </c>
      <c r="M633" s="14">
        <f t="shared" si="84"/>
        <v>4.0443713528989339E-4</v>
      </c>
    </row>
    <row r="634" spans="1:13" ht="39" customHeight="1">
      <c r="A634" s="10" t="s">
        <v>1774</v>
      </c>
      <c r="B634" s="12" t="s">
        <v>1775</v>
      </c>
      <c r="C634" s="10" t="s">
        <v>72</v>
      </c>
      <c r="D634" s="10" t="s">
        <v>1776</v>
      </c>
      <c r="E634" s="10" t="s">
        <v>74</v>
      </c>
      <c r="F634" s="11" t="s">
        <v>75</v>
      </c>
      <c r="G634" s="12">
        <v>10</v>
      </c>
      <c r="H634" s="13">
        <v>83.48</v>
      </c>
      <c r="I634" s="13">
        <f t="shared" si="93"/>
        <v>100.59</v>
      </c>
      <c r="J634" s="13">
        <v>52.8</v>
      </c>
      <c r="K634" s="13">
        <f t="shared" si="94"/>
        <v>5.25</v>
      </c>
      <c r="L634" s="13">
        <f t="shared" si="95"/>
        <v>1005.9</v>
      </c>
      <c r="M634" s="14">
        <f t="shared" si="84"/>
        <v>1.3471238315599109E-4</v>
      </c>
    </row>
    <row r="635" spans="1:13" ht="39" customHeight="1">
      <c r="A635" s="10" t="s">
        <v>1777</v>
      </c>
      <c r="B635" s="12" t="s">
        <v>1778</v>
      </c>
      <c r="C635" s="10" t="s">
        <v>72</v>
      </c>
      <c r="D635" s="10" t="s">
        <v>1779</v>
      </c>
      <c r="E635" s="10" t="s">
        <v>74</v>
      </c>
      <c r="F635" s="11" t="s">
        <v>75</v>
      </c>
      <c r="G635" s="12">
        <v>15</v>
      </c>
      <c r="H635" s="13">
        <v>123.44</v>
      </c>
      <c r="I635" s="13">
        <f t="shared" si="93"/>
        <v>148.74</v>
      </c>
      <c r="J635" s="13">
        <v>79.2</v>
      </c>
      <c r="K635" s="13">
        <f t="shared" si="94"/>
        <v>3.55</v>
      </c>
      <c r="L635" s="13">
        <f t="shared" si="95"/>
        <v>2231.1</v>
      </c>
      <c r="M635" s="14">
        <f t="shared" si="84"/>
        <v>2.9879391396692688E-4</v>
      </c>
    </row>
    <row r="636" spans="1:13" ht="39" customHeight="1">
      <c r="A636" s="10" t="s">
        <v>1780</v>
      </c>
      <c r="B636" s="12" t="s">
        <v>1781</v>
      </c>
      <c r="C636" s="10" t="s">
        <v>72</v>
      </c>
      <c r="D636" s="10" t="s">
        <v>1782</v>
      </c>
      <c r="E636" s="10" t="s">
        <v>74</v>
      </c>
      <c r="F636" s="11" t="s">
        <v>75</v>
      </c>
      <c r="G636" s="12">
        <v>6</v>
      </c>
      <c r="H636" s="13">
        <v>271.42</v>
      </c>
      <c r="I636" s="13">
        <f t="shared" si="93"/>
        <v>327.06</v>
      </c>
      <c r="J636" s="13">
        <v>31.68</v>
      </c>
      <c r="K636" s="13">
        <f t="shared" si="94"/>
        <v>1.61</v>
      </c>
      <c r="L636" s="13">
        <f t="shared" si="95"/>
        <v>1962.36</v>
      </c>
      <c r="M636" s="14">
        <f t="shared" si="84"/>
        <v>2.6280365067103158E-4</v>
      </c>
    </row>
    <row r="637" spans="1:13" ht="52.05" customHeight="1">
      <c r="A637" s="10" t="s">
        <v>1783</v>
      </c>
      <c r="B637" s="12" t="s">
        <v>1784</v>
      </c>
      <c r="C637" s="10" t="s">
        <v>72</v>
      </c>
      <c r="D637" s="10" t="s">
        <v>1785</v>
      </c>
      <c r="E637" s="10" t="s">
        <v>74</v>
      </c>
      <c r="F637" s="11" t="s">
        <v>75</v>
      </c>
      <c r="G637" s="12">
        <v>2</v>
      </c>
      <c r="H637" s="13">
        <v>3769.08</v>
      </c>
      <c r="I637" s="13">
        <f t="shared" si="93"/>
        <v>4541.74</v>
      </c>
      <c r="J637" s="13">
        <v>762.36</v>
      </c>
      <c r="K637" s="13">
        <f t="shared" si="94"/>
        <v>8.39</v>
      </c>
      <c r="L637" s="13">
        <f t="shared" si="95"/>
        <v>9083.48</v>
      </c>
      <c r="M637" s="14">
        <f t="shared" si="84"/>
        <v>1.2164800061137111E-3</v>
      </c>
    </row>
    <row r="638" spans="1:13" ht="52.05" customHeight="1">
      <c r="A638" s="10" t="s">
        <v>1786</v>
      </c>
      <c r="B638" s="12" t="s">
        <v>1787</v>
      </c>
      <c r="C638" s="10" t="s">
        <v>72</v>
      </c>
      <c r="D638" s="10" t="s">
        <v>1788</v>
      </c>
      <c r="E638" s="10" t="s">
        <v>74</v>
      </c>
      <c r="F638" s="11" t="s">
        <v>75</v>
      </c>
      <c r="G638" s="12">
        <v>8</v>
      </c>
      <c r="H638" s="13">
        <v>4236.7</v>
      </c>
      <c r="I638" s="13">
        <f t="shared" si="93"/>
        <v>5105.22</v>
      </c>
      <c r="J638" s="13">
        <v>2062.08</v>
      </c>
      <c r="K638" s="13">
        <f t="shared" si="94"/>
        <v>5.05</v>
      </c>
      <c r="L638" s="13">
        <f t="shared" si="95"/>
        <v>40841.760000000002</v>
      </c>
      <c r="M638" s="14">
        <f t="shared" si="84"/>
        <v>5.46962006351032E-3</v>
      </c>
    </row>
    <row r="639" spans="1:13" ht="52.05" customHeight="1">
      <c r="A639" s="10" t="s">
        <v>1789</v>
      </c>
      <c r="B639" s="12" t="s">
        <v>1790</v>
      </c>
      <c r="C639" s="10" t="s">
        <v>72</v>
      </c>
      <c r="D639" s="10" t="s">
        <v>1791</v>
      </c>
      <c r="E639" s="10" t="s">
        <v>74</v>
      </c>
      <c r="F639" s="11" t="s">
        <v>75</v>
      </c>
      <c r="G639" s="12">
        <v>1</v>
      </c>
      <c r="H639" s="13">
        <v>1806.88</v>
      </c>
      <c r="I639" s="13">
        <f t="shared" si="93"/>
        <v>2177.29</v>
      </c>
      <c r="J639" s="13">
        <v>257.76</v>
      </c>
      <c r="K639" s="13">
        <f t="shared" si="94"/>
        <v>11.84</v>
      </c>
      <c r="L639" s="13">
        <f t="shared" si="95"/>
        <v>2177.29</v>
      </c>
      <c r="M639" s="14">
        <f t="shared" si="84"/>
        <v>2.9158755812874824E-4</v>
      </c>
    </row>
    <row r="640" spans="1:13" ht="52.05" customHeight="1">
      <c r="A640" s="10" t="s">
        <v>1792</v>
      </c>
      <c r="B640" s="12" t="s">
        <v>1793</v>
      </c>
      <c r="C640" s="10" t="s">
        <v>72</v>
      </c>
      <c r="D640" s="10" t="s">
        <v>1794</v>
      </c>
      <c r="E640" s="10" t="s">
        <v>74</v>
      </c>
      <c r="F640" s="11" t="s">
        <v>75</v>
      </c>
      <c r="G640" s="12">
        <v>2</v>
      </c>
      <c r="H640" s="13">
        <v>6446.13</v>
      </c>
      <c r="I640" s="13">
        <f t="shared" si="93"/>
        <v>7767.58</v>
      </c>
      <c r="J640" s="13">
        <v>136.74</v>
      </c>
      <c r="K640" s="13">
        <f t="shared" si="94"/>
        <v>0.88</v>
      </c>
      <c r="L640" s="13">
        <f t="shared" si="95"/>
        <v>15535.16</v>
      </c>
      <c r="M640" s="14">
        <f t="shared" si="84"/>
        <v>2.0805034559197005E-3</v>
      </c>
    </row>
    <row r="641" spans="1:13" ht="52.05" customHeight="1">
      <c r="A641" s="10" t="s">
        <v>1795</v>
      </c>
      <c r="B641" s="12" t="s">
        <v>1796</v>
      </c>
      <c r="C641" s="10" t="s">
        <v>72</v>
      </c>
      <c r="D641" s="10" t="s">
        <v>1797</v>
      </c>
      <c r="E641" s="10" t="s">
        <v>74</v>
      </c>
      <c r="F641" s="11" t="s">
        <v>75</v>
      </c>
      <c r="G641" s="12">
        <v>2</v>
      </c>
      <c r="H641" s="13">
        <v>3480.61</v>
      </c>
      <c r="I641" s="13">
        <f t="shared" si="93"/>
        <v>4194.13</v>
      </c>
      <c r="J641" s="13">
        <v>515.52</v>
      </c>
      <c r="K641" s="13">
        <f t="shared" si="94"/>
        <v>6.15</v>
      </c>
      <c r="L641" s="13">
        <f t="shared" si="95"/>
        <v>8388.26</v>
      </c>
      <c r="M641" s="14">
        <f t="shared" si="84"/>
        <v>1.1233745850801012E-3</v>
      </c>
    </row>
    <row r="642" spans="1:13" ht="24" customHeight="1">
      <c r="A642" s="10" t="s">
        <v>1798</v>
      </c>
      <c r="B642" s="12" t="s">
        <v>1799</v>
      </c>
      <c r="C642" s="10" t="s">
        <v>72</v>
      </c>
      <c r="D642" s="10" t="s">
        <v>1800</v>
      </c>
      <c r="E642" s="10" t="s">
        <v>74</v>
      </c>
      <c r="F642" s="11" t="s">
        <v>75</v>
      </c>
      <c r="G642" s="12">
        <v>50</v>
      </c>
      <c r="H642" s="13">
        <v>106.31</v>
      </c>
      <c r="I642" s="13">
        <f t="shared" si="93"/>
        <v>128.1</v>
      </c>
      <c r="J642" s="13">
        <v>587</v>
      </c>
      <c r="K642" s="13">
        <f t="shared" si="94"/>
        <v>9.16</v>
      </c>
      <c r="L642" s="13">
        <f t="shared" si="95"/>
        <v>6405</v>
      </c>
      <c r="M642" s="14">
        <f t="shared" si="84"/>
        <v>8.5777195955276169E-4</v>
      </c>
    </row>
    <row r="643" spans="1:13" ht="24" customHeight="1">
      <c r="A643" s="10" t="s">
        <v>1801</v>
      </c>
      <c r="B643" s="12" t="s">
        <v>1802</v>
      </c>
      <c r="C643" s="10" t="s">
        <v>72</v>
      </c>
      <c r="D643" s="10" t="s">
        <v>1803</v>
      </c>
      <c r="E643" s="10" t="s">
        <v>74</v>
      </c>
      <c r="F643" s="11" t="s">
        <v>75</v>
      </c>
      <c r="G643" s="12">
        <v>50</v>
      </c>
      <c r="H643" s="13">
        <v>74.14</v>
      </c>
      <c r="I643" s="13">
        <f t="shared" si="93"/>
        <v>89.33</v>
      </c>
      <c r="J643" s="13">
        <v>587</v>
      </c>
      <c r="K643" s="13">
        <f t="shared" si="94"/>
        <v>13.14</v>
      </c>
      <c r="L643" s="13">
        <f t="shared" si="95"/>
        <v>4466.5</v>
      </c>
      <c r="M643" s="14">
        <f t="shared" si="84"/>
        <v>5.9816369357414676E-4</v>
      </c>
    </row>
    <row r="644" spans="1:13" ht="39" customHeight="1">
      <c r="A644" s="10" t="s">
        <v>1804</v>
      </c>
      <c r="B644" s="12" t="s">
        <v>1073</v>
      </c>
      <c r="C644" s="10" t="s">
        <v>78</v>
      </c>
      <c r="D644" s="10" t="s">
        <v>1074</v>
      </c>
      <c r="E644" s="10" t="s">
        <v>1075</v>
      </c>
      <c r="F644" s="11" t="s">
        <v>114</v>
      </c>
      <c r="G644" s="12">
        <v>321</v>
      </c>
      <c r="H644" s="13">
        <v>5.04</v>
      </c>
      <c r="I644" s="13">
        <f t="shared" si="93"/>
        <v>6.07</v>
      </c>
      <c r="J644" s="13">
        <v>433.35</v>
      </c>
      <c r="K644" s="13">
        <f t="shared" si="94"/>
        <v>22.24</v>
      </c>
      <c r="L644" s="13">
        <f t="shared" si="95"/>
        <v>1948.47</v>
      </c>
      <c r="M644" s="14">
        <f t="shared" si="84"/>
        <v>2.6094347073064318E-4</v>
      </c>
    </row>
    <row r="645" spans="1:13" ht="39" customHeight="1">
      <c r="A645" s="10" t="s">
        <v>1805</v>
      </c>
      <c r="B645" s="12" t="s">
        <v>1806</v>
      </c>
      <c r="C645" s="10" t="s">
        <v>78</v>
      </c>
      <c r="D645" s="10" t="s">
        <v>1807</v>
      </c>
      <c r="E645" s="10" t="s">
        <v>1075</v>
      </c>
      <c r="F645" s="11" t="s">
        <v>114</v>
      </c>
      <c r="G645" s="12">
        <v>1980</v>
      </c>
      <c r="H645" s="13">
        <v>7.4</v>
      </c>
      <c r="I645" s="13">
        <f t="shared" si="93"/>
        <v>8.91</v>
      </c>
      <c r="J645" s="13">
        <v>3583.8</v>
      </c>
      <c r="K645" s="13">
        <f t="shared" si="94"/>
        <v>20.309999999999999</v>
      </c>
      <c r="L645" s="13">
        <f t="shared" si="95"/>
        <v>17641.8</v>
      </c>
      <c r="M645" s="14">
        <f t="shared" si="84"/>
        <v>2.362629407656192E-3</v>
      </c>
    </row>
    <row r="646" spans="1:13" ht="25.95" customHeight="1">
      <c r="A646" s="10" t="s">
        <v>1808</v>
      </c>
      <c r="B646" s="12" t="s">
        <v>1809</v>
      </c>
      <c r="C646" s="10" t="s">
        <v>72</v>
      </c>
      <c r="D646" s="10" t="s">
        <v>1810</v>
      </c>
      <c r="E646" s="10" t="s">
        <v>74</v>
      </c>
      <c r="F646" s="11" t="s">
        <v>75</v>
      </c>
      <c r="G646" s="12">
        <v>1</v>
      </c>
      <c r="H646" s="13">
        <v>4843.38</v>
      </c>
      <c r="I646" s="13">
        <f t="shared" si="93"/>
        <v>5836.27</v>
      </c>
      <c r="J646" s="13">
        <v>37.15</v>
      </c>
      <c r="K646" s="13">
        <f t="shared" si="94"/>
        <v>0.64</v>
      </c>
      <c r="L646" s="13">
        <f t="shared" si="95"/>
        <v>5836.27</v>
      </c>
      <c r="M646" s="14">
        <f t="shared" ref="M646:M665" si="96">L646 / 7467019.56</f>
        <v>7.8160636290070212E-4</v>
      </c>
    </row>
    <row r="647" spans="1:13" ht="39" customHeight="1">
      <c r="A647" s="10" t="s">
        <v>1811</v>
      </c>
      <c r="B647" s="12" t="s">
        <v>1812</v>
      </c>
      <c r="C647" s="10" t="s">
        <v>72</v>
      </c>
      <c r="D647" s="10" t="s">
        <v>1813</v>
      </c>
      <c r="E647" s="10" t="s">
        <v>74</v>
      </c>
      <c r="F647" s="11" t="s">
        <v>75</v>
      </c>
      <c r="G647" s="12">
        <v>3</v>
      </c>
      <c r="H647" s="13">
        <v>1588.86</v>
      </c>
      <c r="I647" s="13">
        <f t="shared" si="93"/>
        <v>1914.57</v>
      </c>
      <c r="J647" s="13">
        <v>15.84</v>
      </c>
      <c r="K647" s="13">
        <f t="shared" si="94"/>
        <v>0.28000000000000003</v>
      </c>
      <c r="L647" s="13">
        <f t="shared" si="95"/>
        <v>5743.71</v>
      </c>
      <c r="M647" s="14">
        <f t="shared" si="96"/>
        <v>7.6921052018778964E-4</v>
      </c>
    </row>
    <row r="648" spans="1:13" ht="64.95" customHeight="1">
      <c r="A648" s="10" t="s">
        <v>1814</v>
      </c>
      <c r="B648" s="12" t="s">
        <v>1815</v>
      </c>
      <c r="C648" s="10" t="s">
        <v>72</v>
      </c>
      <c r="D648" s="10" t="s">
        <v>1816</v>
      </c>
      <c r="E648" s="10" t="s">
        <v>74</v>
      </c>
      <c r="F648" s="11" t="s">
        <v>75</v>
      </c>
      <c r="G648" s="12">
        <v>1</v>
      </c>
      <c r="H648" s="13">
        <v>7317.23</v>
      </c>
      <c r="I648" s="13">
        <f t="shared" si="93"/>
        <v>8817.26</v>
      </c>
      <c r="J648" s="13">
        <v>60.34</v>
      </c>
      <c r="K648" s="13">
        <f t="shared" si="94"/>
        <v>0.68</v>
      </c>
      <c r="L648" s="13">
        <f t="shared" si="95"/>
        <v>8817.26</v>
      </c>
      <c r="M648" s="14">
        <f t="shared" si="96"/>
        <v>1.1808272268674759E-3</v>
      </c>
    </row>
    <row r="649" spans="1:13" ht="78" customHeight="1">
      <c r="A649" s="10" t="s">
        <v>1817</v>
      </c>
      <c r="B649" s="12" t="s">
        <v>1818</v>
      </c>
      <c r="C649" s="10" t="s">
        <v>72</v>
      </c>
      <c r="D649" s="10" t="s">
        <v>1819</v>
      </c>
      <c r="E649" s="10" t="s">
        <v>74</v>
      </c>
      <c r="F649" s="11" t="s">
        <v>75</v>
      </c>
      <c r="G649" s="12">
        <v>1</v>
      </c>
      <c r="H649" s="13">
        <v>8181.4</v>
      </c>
      <c r="I649" s="13">
        <f t="shared" si="93"/>
        <v>9858.58</v>
      </c>
      <c r="J649" s="13">
        <v>257.76</v>
      </c>
      <c r="K649" s="13">
        <f t="shared" si="94"/>
        <v>2.61</v>
      </c>
      <c r="L649" s="13">
        <f t="shared" si="95"/>
        <v>9858.58</v>
      </c>
      <c r="M649" s="14">
        <f t="shared" si="96"/>
        <v>1.3202831358325785E-3</v>
      </c>
    </row>
    <row r="650" spans="1:13" ht="39" customHeight="1">
      <c r="A650" s="10" t="s">
        <v>1820</v>
      </c>
      <c r="B650" s="12" t="s">
        <v>1821</v>
      </c>
      <c r="C650" s="10" t="s">
        <v>72</v>
      </c>
      <c r="D650" s="10" t="s">
        <v>1822</v>
      </c>
      <c r="E650" s="10" t="s">
        <v>74</v>
      </c>
      <c r="F650" s="11" t="s">
        <v>75</v>
      </c>
      <c r="G650" s="12">
        <v>1</v>
      </c>
      <c r="H650" s="13">
        <v>375.95</v>
      </c>
      <c r="I650" s="13">
        <f t="shared" si="93"/>
        <v>453.01</v>
      </c>
      <c r="J650" s="13">
        <v>97.66</v>
      </c>
      <c r="K650" s="13">
        <f t="shared" si="94"/>
        <v>21.56</v>
      </c>
      <c r="L650" s="13">
        <f t="shared" si="95"/>
        <v>453.01</v>
      </c>
      <c r="M650" s="14">
        <f t="shared" si="96"/>
        <v>6.066811481608065E-5</v>
      </c>
    </row>
    <row r="651" spans="1:13" ht="52.05" customHeight="1">
      <c r="A651" s="10" t="s">
        <v>1823</v>
      </c>
      <c r="B651" s="12" t="s">
        <v>1824</v>
      </c>
      <c r="C651" s="10" t="s">
        <v>72</v>
      </c>
      <c r="D651" s="10" t="s">
        <v>1825</v>
      </c>
      <c r="E651" s="10" t="s">
        <v>74</v>
      </c>
      <c r="F651" s="11" t="s">
        <v>75</v>
      </c>
      <c r="G651" s="12">
        <v>3</v>
      </c>
      <c r="H651" s="13">
        <v>5116.8100000000004</v>
      </c>
      <c r="I651" s="13">
        <f t="shared" si="93"/>
        <v>6165.75</v>
      </c>
      <c r="J651" s="13">
        <v>564.12</v>
      </c>
      <c r="K651" s="13">
        <f t="shared" si="94"/>
        <v>3.05</v>
      </c>
      <c r="L651" s="13">
        <f t="shared" si="95"/>
        <v>18497.25</v>
      </c>
      <c r="M651" s="14">
        <f t="shared" si="96"/>
        <v>2.4771931895140238E-3</v>
      </c>
    </row>
    <row r="652" spans="1:13" ht="52.05" customHeight="1">
      <c r="A652" s="10" t="s">
        <v>1826</v>
      </c>
      <c r="B652" s="12" t="s">
        <v>1827</v>
      </c>
      <c r="C652" s="10" t="s">
        <v>72</v>
      </c>
      <c r="D652" s="10" t="s">
        <v>1828</v>
      </c>
      <c r="E652" s="10" t="s">
        <v>204</v>
      </c>
      <c r="F652" s="11" t="s">
        <v>136</v>
      </c>
      <c r="G652" s="12">
        <v>205</v>
      </c>
      <c r="H652" s="13">
        <v>228.44</v>
      </c>
      <c r="I652" s="13">
        <f t="shared" si="93"/>
        <v>275.27</v>
      </c>
      <c r="J652" s="13">
        <v>3499.35</v>
      </c>
      <c r="K652" s="13">
        <f t="shared" si="94"/>
        <v>6.2</v>
      </c>
      <c r="L652" s="13">
        <f t="shared" si="95"/>
        <v>56430.35</v>
      </c>
      <c r="M652" s="14">
        <f t="shared" si="96"/>
        <v>7.5572789848162665E-3</v>
      </c>
    </row>
    <row r="653" spans="1:13" ht="25.95" customHeight="1">
      <c r="A653" s="10" t="s">
        <v>1829</v>
      </c>
      <c r="B653" s="12" t="s">
        <v>1830</v>
      </c>
      <c r="C653" s="10" t="s">
        <v>72</v>
      </c>
      <c r="D653" s="10" t="s">
        <v>1831</v>
      </c>
      <c r="E653" s="10" t="s">
        <v>204</v>
      </c>
      <c r="F653" s="11" t="s">
        <v>99</v>
      </c>
      <c r="G653" s="12">
        <v>20</v>
      </c>
      <c r="H653" s="13">
        <v>308.39</v>
      </c>
      <c r="I653" s="13">
        <f t="shared" si="93"/>
        <v>371.6</v>
      </c>
      <c r="J653" s="13">
        <v>1432.6</v>
      </c>
      <c r="K653" s="13">
        <f t="shared" si="94"/>
        <v>19.28</v>
      </c>
      <c r="L653" s="13">
        <f t="shared" si="95"/>
        <v>7432</v>
      </c>
      <c r="M653" s="14">
        <f t="shared" si="96"/>
        <v>9.9531010201344642E-4</v>
      </c>
    </row>
    <row r="654" spans="1:13" ht="39" customHeight="1">
      <c r="A654" s="10" t="s">
        <v>1832</v>
      </c>
      <c r="B654" s="12" t="s">
        <v>1833</v>
      </c>
      <c r="C654" s="10" t="s">
        <v>72</v>
      </c>
      <c r="D654" s="10" t="s">
        <v>1834</v>
      </c>
      <c r="E654" s="10" t="s">
        <v>74</v>
      </c>
      <c r="F654" s="11" t="s">
        <v>75</v>
      </c>
      <c r="G654" s="12">
        <v>2</v>
      </c>
      <c r="H654" s="13">
        <v>834.82</v>
      </c>
      <c r="I654" s="13">
        <f t="shared" si="93"/>
        <v>1005.95</v>
      </c>
      <c r="J654" s="13">
        <v>84.6</v>
      </c>
      <c r="K654" s="13">
        <f t="shared" si="94"/>
        <v>4.2</v>
      </c>
      <c r="L654" s="13">
        <f t="shared" si="95"/>
        <v>2011.9</v>
      </c>
      <c r="M654" s="14">
        <f t="shared" si="96"/>
        <v>2.6943815853617506E-4</v>
      </c>
    </row>
    <row r="655" spans="1:13" ht="24" customHeight="1">
      <c r="A655" s="5" t="s">
        <v>53</v>
      </c>
      <c r="B655" s="5"/>
      <c r="C655" s="5"/>
      <c r="D655" s="5" t="s">
        <v>54</v>
      </c>
      <c r="E655" s="5"/>
      <c r="F655" s="5"/>
      <c r="G655" s="7"/>
      <c r="H655" s="5"/>
      <c r="I655" s="5"/>
      <c r="J655" s="5"/>
      <c r="K655" s="5"/>
      <c r="L655" s="8">
        <v>249750.67</v>
      </c>
      <c r="M655" s="9">
        <f t="shared" si="96"/>
        <v>3.3447169649573012E-2</v>
      </c>
    </row>
    <row r="656" spans="1:13" ht="39" customHeight="1">
      <c r="A656" s="10" t="s">
        <v>1835</v>
      </c>
      <c r="B656" s="12" t="s">
        <v>1836</v>
      </c>
      <c r="C656" s="10" t="s">
        <v>78</v>
      </c>
      <c r="D656" s="10" t="s">
        <v>1837</v>
      </c>
      <c r="E656" s="10" t="s">
        <v>158</v>
      </c>
      <c r="F656" s="11" t="s">
        <v>99</v>
      </c>
      <c r="G656" s="12">
        <v>77.34</v>
      </c>
      <c r="H656" s="13">
        <v>19.41</v>
      </c>
      <c r="I656" s="13">
        <f t="shared" ref="I656:I665" si="97">TRUNC(H656 * (1 + 20.5 / 100), 2)</f>
        <v>23.38</v>
      </c>
      <c r="J656" s="13">
        <v>563.04</v>
      </c>
      <c r="K656" s="13">
        <f t="shared" ref="K656:K665" si="98">ROUND((J656 * 100 / TRUNC(G656 * I656, 2)), 2)</f>
        <v>31.14</v>
      </c>
      <c r="L656" s="13">
        <f t="shared" ref="L656:L665" si="99">TRUNC(G656 * I656, 2)</f>
        <v>1808.2</v>
      </c>
      <c r="M656" s="14">
        <f t="shared" si="96"/>
        <v>2.4215819785531673E-4</v>
      </c>
    </row>
    <row r="657" spans="1:13" ht="39" customHeight="1">
      <c r="A657" s="10" t="s">
        <v>1838</v>
      </c>
      <c r="B657" s="12" t="s">
        <v>256</v>
      </c>
      <c r="C657" s="10" t="s">
        <v>78</v>
      </c>
      <c r="D657" s="10" t="s">
        <v>1839</v>
      </c>
      <c r="E657" s="10" t="s">
        <v>258</v>
      </c>
      <c r="F657" s="11" t="s">
        <v>99</v>
      </c>
      <c r="G657" s="12">
        <v>77.34</v>
      </c>
      <c r="H657" s="13">
        <v>46.99</v>
      </c>
      <c r="I657" s="13">
        <f t="shared" si="97"/>
        <v>56.62</v>
      </c>
      <c r="J657" s="13">
        <v>1346.49</v>
      </c>
      <c r="K657" s="13">
        <f t="shared" si="98"/>
        <v>30.75</v>
      </c>
      <c r="L657" s="13">
        <f t="shared" si="99"/>
        <v>4378.99</v>
      </c>
      <c r="M657" s="14">
        <f t="shared" si="96"/>
        <v>5.8644415818297387E-4</v>
      </c>
    </row>
    <row r="658" spans="1:13" ht="64.95" customHeight="1">
      <c r="A658" s="10" t="s">
        <v>1840</v>
      </c>
      <c r="B658" s="12" t="s">
        <v>1841</v>
      </c>
      <c r="C658" s="10" t="s">
        <v>72</v>
      </c>
      <c r="D658" s="10" t="s">
        <v>1842</v>
      </c>
      <c r="E658" s="10" t="s">
        <v>74</v>
      </c>
      <c r="F658" s="11" t="s">
        <v>75</v>
      </c>
      <c r="G658" s="12">
        <v>2</v>
      </c>
      <c r="H658" s="13">
        <v>507.19</v>
      </c>
      <c r="I658" s="13">
        <f t="shared" si="97"/>
        <v>611.16</v>
      </c>
      <c r="J658" s="13">
        <v>316.74</v>
      </c>
      <c r="K658" s="13">
        <f t="shared" si="98"/>
        <v>25.91</v>
      </c>
      <c r="L658" s="13">
        <f t="shared" si="99"/>
        <v>1222.32</v>
      </c>
      <c r="M658" s="14">
        <f t="shared" si="96"/>
        <v>1.6369583475418136E-4</v>
      </c>
    </row>
    <row r="659" spans="1:13" ht="52.05" customHeight="1">
      <c r="A659" s="10" t="s">
        <v>1843</v>
      </c>
      <c r="B659" s="12" t="s">
        <v>1844</v>
      </c>
      <c r="C659" s="10" t="s">
        <v>78</v>
      </c>
      <c r="D659" s="10" t="s">
        <v>1845</v>
      </c>
      <c r="E659" s="10" t="s">
        <v>1846</v>
      </c>
      <c r="F659" s="11" t="s">
        <v>99</v>
      </c>
      <c r="G659" s="12">
        <v>120</v>
      </c>
      <c r="H659" s="13">
        <v>94.77</v>
      </c>
      <c r="I659" s="13">
        <f t="shared" si="97"/>
        <v>114.19</v>
      </c>
      <c r="J659" s="13">
        <v>2655.6</v>
      </c>
      <c r="K659" s="13">
        <f t="shared" si="98"/>
        <v>19.38</v>
      </c>
      <c r="L659" s="13">
        <f t="shared" si="99"/>
        <v>13702.8</v>
      </c>
      <c r="M659" s="14">
        <f t="shared" si="96"/>
        <v>1.8351096966993884E-3</v>
      </c>
    </row>
    <row r="660" spans="1:13" ht="25.95" customHeight="1">
      <c r="A660" s="10" t="s">
        <v>1847</v>
      </c>
      <c r="B660" s="12" t="s">
        <v>1848</v>
      </c>
      <c r="C660" s="10" t="s">
        <v>78</v>
      </c>
      <c r="D660" s="10" t="s">
        <v>1849</v>
      </c>
      <c r="E660" s="10" t="s">
        <v>258</v>
      </c>
      <c r="F660" s="11" t="s">
        <v>99</v>
      </c>
      <c r="G660" s="12">
        <v>473.2</v>
      </c>
      <c r="H660" s="13">
        <v>359.45</v>
      </c>
      <c r="I660" s="13">
        <f t="shared" si="97"/>
        <v>433.13</v>
      </c>
      <c r="J660" s="13">
        <v>12071.33</v>
      </c>
      <c r="K660" s="13">
        <f t="shared" si="98"/>
        <v>5.89</v>
      </c>
      <c r="L660" s="13">
        <f t="shared" si="99"/>
        <v>204957.11</v>
      </c>
      <c r="M660" s="14">
        <f t="shared" si="96"/>
        <v>2.7448315670409198E-2</v>
      </c>
    </row>
    <row r="661" spans="1:13" ht="24" customHeight="1">
      <c r="A661" s="10" t="s">
        <v>1850</v>
      </c>
      <c r="B661" s="12" t="s">
        <v>1851</v>
      </c>
      <c r="C661" s="10" t="s">
        <v>78</v>
      </c>
      <c r="D661" s="10" t="s">
        <v>1852</v>
      </c>
      <c r="E661" s="10" t="s">
        <v>1853</v>
      </c>
      <c r="F661" s="11" t="s">
        <v>99</v>
      </c>
      <c r="G661" s="12">
        <v>173.23</v>
      </c>
      <c r="H661" s="13">
        <v>20.260000000000002</v>
      </c>
      <c r="I661" s="13">
        <f t="shared" si="97"/>
        <v>24.41</v>
      </c>
      <c r="J661" s="13">
        <v>561.27</v>
      </c>
      <c r="K661" s="13">
        <f t="shared" si="98"/>
        <v>13.27</v>
      </c>
      <c r="L661" s="13">
        <f t="shared" si="99"/>
        <v>4228.54</v>
      </c>
      <c r="M661" s="14">
        <f t="shared" si="96"/>
        <v>5.6629555688481417E-4</v>
      </c>
    </row>
    <row r="662" spans="1:13" ht="52.05" customHeight="1">
      <c r="A662" s="10" t="s">
        <v>1854</v>
      </c>
      <c r="B662" s="12" t="s">
        <v>1855</v>
      </c>
      <c r="C662" s="10" t="s">
        <v>78</v>
      </c>
      <c r="D662" s="10" t="s">
        <v>1856</v>
      </c>
      <c r="E662" s="10" t="s">
        <v>1857</v>
      </c>
      <c r="F662" s="11" t="s">
        <v>114</v>
      </c>
      <c r="G662" s="12">
        <v>40</v>
      </c>
      <c r="H662" s="13">
        <v>46.14</v>
      </c>
      <c r="I662" s="13">
        <f t="shared" si="97"/>
        <v>55.59</v>
      </c>
      <c r="J662" s="13">
        <v>474.8</v>
      </c>
      <c r="K662" s="13">
        <f t="shared" si="98"/>
        <v>21.35</v>
      </c>
      <c r="L662" s="13">
        <f t="shared" si="99"/>
        <v>2223.6</v>
      </c>
      <c r="M662" s="14">
        <f t="shared" si="96"/>
        <v>2.9778949715246228E-4</v>
      </c>
    </row>
    <row r="663" spans="1:13" ht="24" customHeight="1">
      <c r="A663" s="10" t="s">
        <v>1858</v>
      </c>
      <c r="B663" s="12" t="s">
        <v>1859</v>
      </c>
      <c r="C663" s="10" t="s">
        <v>78</v>
      </c>
      <c r="D663" s="10" t="s">
        <v>1860</v>
      </c>
      <c r="E663" s="10" t="s">
        <v>1853</v>
      </c>
      <c r="F663" s="11" t="s">
        <v>268</v>
      </c>
      <c r="G663" s="12">
        <v>6</v>
      </c>
      <c r="H663" s="13">
        <v>72.75</v>
      </c>
      <c r="I663" s="13">
        <f t="shared" si="97"/>
        <v>87.66</v>
      </c>
      <c r="J663" s="13">
        <v>7.5</v>
      </c>
      <c r="K663" s="13">
        <f t="shared" si="98"/>
        <v>1.43</v>
      </c>
      <c r="L663" s="13">
        <f t="shared" si="99"/>
        <v>525.96</v>
      </c>
      <c r="M663" s="14">
        <f t="shared" si="96"/>
        <v>7.0437742364772916E-5</v>
      </c>
    </row>
    <row r="664" spans="1:13" ht="25.95" customHeight="1">
      <c r="A664" s="10" t="s">
        <v>1861</v>
      </c>
      <c r="B664" s="12" t="s">
        <v>1862</v>
      </c>
      <c r="C664" s="10" t="s">
        <v>78</v>
      </c>
      <c r="D664" s="10" t="s">
        <v>1863</v>
      </c>
      <c r="E664" s="10" t="s">
        <v>258</v>
      </c>
      <c r="F664" s="11" t="s">
        <v>114</v>
      </c>
      <c r="G664" s="12">
        <v>22.98</v>
      </c>
      <c r="H664" s="13">
        <v>226.24</v>
      </c>
      <c r="I664" s="13">
        <f t="shared" si="97"/>
        <v>272.61</v>
      </c>
      <c r="J664" s="13">
        <v>355.73</v>
      </c>
      <c r="K664" s="13">
        <f t="shared" si="98"/>
        <v>5.68</v>
      </c>
      <c r="L664" s="13">
        <f t="shared" si="99"/>
        <v>6264.57</v>
      </c>
      <c r="M664" s="14">
        <f t="shared" si="96"/>
        <v>8.3896525911872659E-4</v>
      </c>
    </row>
    <row r="665" spans="1:13" ht="39" customHeight="1">
      <c r="A665" s="10" t="s">
        <v>1864</v>
      </c>
      <c r="B665" s="12" t="s">
        <v>1865</v>
      </c>
      <c r="C665" s="10" t="s">
        <v>78</v>
      </c>
      <c r="D665" s="10" t="s">
        <v>1866</v>
      </c>
      <c r="E665" s="10" t="s">
        <v>1867</v>
      </c>
      <c r="F665" s="11" t="s">
        <v>99</v>
      </c>
      <c r="G665" s="12">
        <v>111.81</v>
      </c>
      <c r="H665" s="13">
        <v>77.48</v>
      </c>
      <c r="I665" s="13">
        <f t="shared" si="97"/>
        <v>93.36</v>
      </c>
      <c r="J665" s="13">
        <v>1870.58</v>
      </c>
      <c r="K665" s="13">
        <f t="shared" si="98"/>
        <v>17.920000000000002</v>
      </c>
      <c r="L665" s="13">
        <f t="shared" si="99"/>
        <v>10438.58</v>
      </c>
      <c r="M665" s="14">
        <f t="shared" si="96"/>
        <v>1.3979580361511736E-3</v>
      </c>
    </row>
    <row r="666" spans="1:13">
      <c r="A666" s="37"/>
      <c r="B666" s="37"/>
      <c r="C666" s="37"/>
      <c r="D666" s="37"/>
      <c r="E666" s="37"/>
      <c r="F666" s="37"/>
      <c r="G666" s="37"/>
      <c r="H666" s="37"/>
      <c r="I666" s="37"/>
      <c r="J666" s="37"/>
      <c r="K666" s="37"/>
      <c r="L666" s="37"/>
      <c r="M666" s="37"/>
    </row>
    <row r="667" spans="1:13">
      <c r="A667" s="387"/>
      <c r="B667" s="387"/>
      <c r="C667" s="387"/>
      <c r="D667" s="36"/>
      <c r="E667" s="32"/>
      <c r="F667" s="32"/>
      <c r="G667" s="32"/>
      <c r="H667" s="32"/>
      <c r="I667" s="384" t="s">
        <v>55</v>
      </c>
      <c r="J667" s="387"/>
      <c r="K667" s="388">
        <v>6197167.2400000002</v>
      </c>
      <c r="L667" s="387"/>
      <c r="M667" s="387"/>
    </row>
    <row r="668" spans="1:13">
      <c r="A668" s="387"/>
      <c r="B668" s="387"/>
      <c r="C668" s="387"/>
      <c r="D668" s="36"/>
      <c r="E668" s="32"/>
      <c r="F668" s="32"/>
      <c r="G668" s="32"/>
      <c r="H668" s="32"/>
      <c r="I668" s="384" t="s">
        <v>56</v>
      </c>
      <c r="J668" s="387"/>
      <c r="K668" s="388">
        <v>1269852.32</v>
      </c>
      <c r="L668" s="387"/>
      <c r="M668" s="387"/>
    </row>
    <row r="669" spans="1:13">
      <c r="A669" s="387"/>
      <c r="B669" s="387"/>
      <c r="C669" s="387"/>
      <c r="D669" s="36"/>
      <c r="E669" s="32"/>
      <c r="F669" s="32"/>
      <c r="G669" s="32"/>
      <c r="H669" s="32"/>
      <c r="I669" s="384" t="s">
        <v>57</v>
      </c>
      <c r="J669" s="387"/>
      <c r="K669" s="388">
        <v>7467019.5599999996</v>
      </c>
      <c r="L669" s="387"/>
      <c r="M669" s="387"/>
    </row>
    <row r="670" spans="1:13" ht="60" customHeight="1">
      <c r="A670" s="31"/>
      <c r="B670" s="31"/>
      <c r="C670" s="31"/>
      <c r="D670" s="31"/>
      <c r="E670" s="31"/>
      <c r="F670" s="31"/>
      <c r="G670" s="31"/>
      <c r="H670" s="31"/>
      <c r="I670" s="31"/>
      <c r="J670" s="31"/>
      <c r="K670" s="31"/>
      <c r="L670" s="31"/>
      <c r="M670" s="31"/>
    </row>
    <row r="671" spans="1:13" ht="18" customHeight="1">
      <c r="A671" s="389" t="s">
        <v>1868</v>
      </c>
      <c r="B671" s="389"/>
      <c r="C671" s="389"/>
      <c r="D671" s="389"/>
      <c r="E671" s="389"/>
      <c r="F671" s="389"/>
      <c r="G671" s="389"/>
      <c r="H671" s="389"/>
      <c r="I671" s="389"/>
      <c r="J671" s="389"/>
      <c r="K671" s="389"/>
      <c r="L671" s="389"/>
      <c r="M671" s="389"/>
    </row>
    <row r="672" spans="1:13" ht="30" customHeight="1">
      <c r="A672" s="389" t="s">
        <v>59</v>
      </c>
      <c r="B672" s="389"/>
      <c r="C672" s="389"/>
      <c r="D672" s="389"/>
      <c r="E672" s="389"/>
      <c r="F672" s="389"/>
      <c r="G672" s="389"/>
      <c r="H672" s="389"/>
      <c r="I672" s="389"/>
      <c r="J672" s="389"/>
      <c r="K672" s="389"/>
      <c r="L672" s="389"/>
      <c r="M672" s="389"/>
    </row>
  </sheetData>
  <mergeCells count="28">
    <mergeCell ref="A671:M671"/>
    <mergeCell ref="A672:M672"/>
    <mergeCell ref="A668:C668"/>
    <mergeCell ref="I668:J668"/>
    <mergeCell ref="K668:M668"/>
    <mergeCell ref="A669:C669"/>
    <mergeCell ref="I669:J669"/>
    <mergeCell ref="K669:M669"/>
    <mergeCell ref="L4:L5"/>
    <mergeCell ref="M4:M5"/>
    <mergeCell ref="A667:C667"/>
    <mergeCell ref="I667:J667"/>
    <mergeCell ref="K667:M667"/>
    <mergeCell ref="F4:F5"/>
    <mergeCell ref="G4:G5"/>
    <mergeCell ref="H4:H5"/>
    <mergeCell ref="J4:K4"/>
    <mergeCell ref="I4:I5"/>
    <mergeCell ref="A4:A5"/>
    <mergeCell ref="B4:B5"/>
    <mergeCell ref="C4:C5"/>
    <mergeCell ref="D4:D5"/>
    <mergeCell ref="E4:E5"/>
    <mergeCell ref="F1:H1"/>
    <mergeCell ref="I1:M1"/>
    <mergeCell ref="F2:H2"/>
    <mergeCell ref="I2:M2"/>
    <mergeCell ref="A3:M3"/>
  </mergeCells>
  <pageMargins left="0.5" right="0.5" top="1" bottom="1" header="0.5" footer="0.5"/>
  <pageSetup paperSize="9" fitToHeight="0" orientation="landscape"/>
  <headerFooter>
    <oddHeader>&amp;L &amp;C &amp;R</oddHeader>
    <oddFooter>&amp;L &amp;C &amp;R</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673"/>
  <sheetViews>
    <sheetView showWhiteSpace="0" workbookViewId="0"/>
  </sheetViews>
  <sheetFormatPr defaultRowHeight="13.8"/>
  <cols>
    <col min="1" max="3" width="10" bestFit="1" customWidth="1"/>
    <col min="4" max="4" width="60" bestFit="1" customWidth="1"/>
    <col min="5" max="5" width="5" bestFit="1" customWidth="1"/>
    <col min="6" max="14" width="10" bestFit="1" customWidth="1"/>
  </cols>
  <sheetData>
    <row r="1" spans="1:14">
      <c r="A1" s="1"/>
      <c r="B1" s="1"/>
      <c r="C1" s="1"/>
      <c r="D1" s="1" t="s">
        <v>0</v>
      </c>
      <c r="E1" s="383" t="s">
        <v>1</v>
      </c>
      <c r="F1" s="383"/>
      <c r="G1" s="383"/>
      <c r="H1" s="383" t="s">
        <v>2</v>
      </c>
      <c r="I1" s="383"/>
      <c r="J1" s="383"/>
      <c r="K1" s="383" t="s">
        <v>3</v>
      </c>
      <c r="L1" s="383"/>
      <c r="M1" s="383"/>
      <c r="N1" s="383"/>
    </row>
    <row r="2" spans="1:14" ht="79.95" customHeight="1">
      <c r="A2" s="30"/>
      <c r="B2" s="30"/>
      <c r="C2" s="30"/>
      <c r="D2" s="30" t="s">
        <v>4</v>
      </c>
      <c r="E2" s="384" t="s">
        <v>5</v>
      </c>
      <c r="F2" s="384"/>
      <c r="G2" s="384"/>
      <c r="H2" s="384" t="s">
        <v>6</v>
      </c>
      <c r="I2" s="384"/>
      <c r="J2" s="384"/>
      <c r="K2" s="384" t="s">
        <v>7</v>
      </c>
      <c r="L2" s="384"/>
      <c r="M2" s="384"/>
      <c r="N2" s="384"/>
    </row>
    <row r="3" spans="1:14">
      <c r="A3" s="385" t="s">
        <v>1869</v>
      </c>
      <c r="B3" s="386"/>
      <c r="C3" s="386"/>
      <c r="D3" s="386"/>
      <c r="E3" s="386"/>
      <c r="F3" s="386"/>
      <c r="G3" s="386"/>
      <c r="H3" s="386"/>
      <c r="I3" s="386"/>
      <c r="J3" s="386"/>
      <c r="K3" s="386"/>
      <c r="L3" s="386"/>
      <c r="M3" s="386"/>
      <c r="N3" s="386"/>
    </row>
    <row r="4" spans="1:14" ht="15" customHeight="1">
      <c r="A4" s="391" t="s">
        <v>8</v>
      </c>
      <c r="B4" s="392" t="s">
        <v>61</v>
      </c>
      <c r="C4" s="391" t="s">
        <v>62</v>
      </c>
      <c r="D4" s="391" t="s">
        <v>9</v>
      </c>
      <c r="E4" s="393" t="s">
        <v>64</v>
      </c>
      <c r="F4" s="392" t="s">
        <v>10</v>
      </c>
      <c r="G4" s="392" t="s">
        <v>65</v>
      </c>
      <c r="H4" s="393" t="s">
        <v>66</v>
      </c>
      <c r="I4" s="391"/>
      <c r="J4" s="391"/>
      <c r="K4" s="393" t="s">
        <v>11</v>
      </c>
      <c r="L4" s="391"/>
      <c r="M4" s="391"/>
      <c r="N4" s="392" t="s">
        <v>12</v>
      </c>
    </row>
    <row r="5" spans="1:14" ht="15" customHeight="1">
      <c r="A5" s="392"/>
      <c r="B5" s="392"/>
      <c r="C5" s="392"/>
      <c r="D5" s="392"/>
      <c r="E5" s="392"/>
      <c r="F5" s="392"/>
      <c r="G5" s="392"/>
      <c r="H5" s="4" t="s">
        <v>1870</v>
      </c>
      <c r="I5" s="4" t="s">
        <v>1871</v>
      </c>
      <c r="J5" s="4" t="s">
        <v>11</v>
      </c>
      <c r="K5" s="4" t="s">
        <v>1870</v>
      </c>
      <c r="L5" s="4" t="s">
        <v>1871</v>
      </c>
      <c r="M5" s="4" t="s">
        <v>11</v>
      </c>
      <c r="N5" s="392"/>
    </row>
    <row r="6" spans="1:14" ht="24" customHeight="1">
      <c r="A6" s="5" t="s">
        <v>13</v>
      </c>
      <c r="B6" s="5"/>
      <c r="C6" s="5"/>
      <c r="D6" s="5" t="s">
        <v>14</v>
      </c>
      <c r="E6" s="5"/>
      <c r="F6" s="7"/>
      <c r="G6" s="7"/>
      <c r="H6" s="5"/>
      <c r="I6" s="5"/>
      <c r="J6" s="5"/>
      <c r="K6" s="5"/>
      <c r="L6" s="5"/>
      <c r="M6" s="8">
        <v>334535.03999999998</v>
      </c>
      <c r="N6" s="9">
        <f t="shared" ref="N6:N69" si="0">M6 / 7467019.56</f>
        <v>4.4801682560477986E-2</v>
      </c>
    </row>
    <row r="7" spans="1:14" ht="24" customHeight="1">
      <c r="A7" s="10" t="s">
        <v>70</v>
      </c>
      <c r="B7" s="12" t="s">
        <v>71</v>
      </c>
      <c r="C7" s="10" t="s">
        <v>72</v>
      </c>
      <c r="D7" s="10" t="s">
        <v>73</v>
      </c>
      <c r="E7" s="11" t="s">
        <v>75</v>
      </c>
      <c r="F7" s="12">
        <v>1</v>
      </c>
      <c r="G7" s="13">
        <v>277622.44</v>
      </c>
      <c r="H7" s="13">
        <v>308645.28000000003</v>
      </c>
      <c r="I7" s="13">
        <v>25889.759999999998</v>
      </c>
      <c r="J7" s="13">
        <f>TRUNC(G7 * (1 + 20.5 / 100), 2)</f>
        <v>334535.03999999998</v>
      </c>
      <c r="K7" s="13">
        <f>TRUNC(F7 * H7, 2)</f>
        <v>308645.28000000003</v>
      </c>
      <c r="L7" s="13">
        <f>M7 - K7</f>
        <v>25889.759999999951</v>
      </c>
      <c r="M7" s="13">
        <f>TRUNC(F7 * J7, 2)</f>
        <v>334535.03999999998</v>
      </c>
      <c r="N7" s="14">
        <f t="shared" si="0"/>
        <v>4.4801682560477986E-2</v>
      </c>
    </row>
    <row r="8" spans="1:14" ht="24" customHeight="1">
      <c r="A8" s="5" t="s">
        <v>15</v>
      </c>
      <c r="B8" s="5"/>
      <c r="C8" s="5"/>
      <c r="D8" s="5" t="s">
        <v>16</v>
      </c>
      <c r="E8" s="5"/>
      <c r="F8" s="7"/>
      <c r="G8" s="7"/>
      <c r="H8" s="5"/>
      <c r="I8" s="5"/>
      <c r="J8" s="5"/>
      <c r="K8" s="5"/>
      <c r="L8" s="5"/>
      <c r="M8" s="8">
        <v>1288606.7</v>
      </c>
      <c r="N8" s="9">
        <f t="shared" si="0"/>
        <v>0.17257309822823069</v>
      </c>
    </row>
    <row r="9" spans="1:14" ht="64.95" customHeight="1">
      <c r="A9" s="10" t="s">
        <v>76</v>
      </c>
      <c r="B9" s="12" t="s">
        <v>77</v>
      </c>
      <c r="C9" s="10" t="s">
        <v>78</v>
      </c>
      <c r="D9" s="10" t="s">
        <v>79</v>
      </c>
      <c r="E9" s="11" t="s">
        <v>81</v>
      </c>
      <c r="F9" s="12">
        <v>6806</v>
      </c>
      <c r="G9" s="13">
        <v>8.06</v>
      </c>
      <c r="H9" s="13">
        <v>1.93</v>
      </c>
      <c r="I9" s="13">
        <v>7.78</v>
      </c>
      <c r="J9" s="13">
        <f>TRUNC(G9 * (1 + 20.5 / 100), 2)</f>
        <v>9.7100000000000009</v>
      </c>
      <c r="K9" s="13">
        <f>TRUNC(F9 * H9, 2)</f>
        <v>13135.58</v>
      </c>
      <c r="L9" s="13">
        <f>M9 - K9</f>
        <v>52950.679999999993</v>
      </c>
      <c r="M9" s="13">
        <f>TRUNC(F9 * J9, 2)</f>
        <v>66086.259999999995</v>
      </c>
      <c r="N9" s="14">
        <f t="shared" si="0"/>
        <v>8.850420099877172E-3</v>
      </c>
    </row>
    <row r="10" spans="1:14" ht="25.95" customHeight="1">
      <c r="A10" s="10" t="s">
        <v>82</v>
      </c>
      <c r="B10" s="12" t="s">
        <v>83</v>
      </c>
      <c r="C10" s="10" t="s">
        <v>78</v>
      </c>
      <c r="D10" s="10" t="s">
        <v>84</v>
      </c>
      <c r="E10" s="11" t="s">
        <v>81</v>
      </c>
      <c r="F10" s="12">
        <v>1985.32</v>
      </c>
      <c r="G10" s="13">
        <v>80.36</v>
      </c>
      <c r="H10" s="13">
        <v>10.71</v>
      </c>
      <c r="I10" s="13">
        <v>86.12</v>
      </c>
      <c r="J10" s="13">
        <f>TRUNC(G10 * (1 + 20.5 / 100), 2)</f>
        <v>96.83</v>
      </c>
      <c r="K10" s="13">
        <f>TRUNC(F10 * H10, 2)</f>
        <v>21262.77</v>
      </c>
      <c r="L10" s="13">
        <f>M10 - K10</f>
        <v>170975.76</v>
      </c>
      <c r="M10" s="13">
        <f>TRUNC(F10 * J10, 2)</f>
        <v>192238.53</v>
      </c>
      <c r="N10" s="14">
        <f t="shared" si="0"/>
        <v>2.5745014922660792E-2</v>
      </c>
    </row>
    <row r="11" spans="1:14" ht="39" customHeight="1">
      <c r="A11" s="10" t="s">
        <v>86</v>
      </c>
      <c r="B11" s="12" t="s">
        <v>87</v>
      </c>
      <c r="C11" s="10" t="s">
        <v>78</v>
      </c>
      <c r="D11" s="10" t="s">
        <v>88</v>
      </c>
      <c r="E11" s="11" t="s">
        <v>90</v>
      </c>
      <c r="F11" s="12">
        <v>8860</v>
      </c>
      <c r="G11" s="13">
        <v>2.14</v>
      </c>
      <c r="H11" s="13">
        <v>0.2</v>
      </c>
      <c r="I11" s="13">
        <v>2.37</v>
      </c>
      <c r="J11" s="13">
        <f>TRUNC(G11 * (1 + 20.5 / 100), 2)</f>
        <v>2.57</v>
      </c>
      <c r="K11" s="13">
        <f>TRUNC(F11 * H11, 2)</f>
        <v>1772</v>
      </c>
      <c r="L11" s="13">
        <f>M11 - K11</f>
        <v>20998.2</v>
      </c>
      <c r="M11" s="13">
        <f>TRUNC(F11 * J11, 2)</f>
        <v>22770.2</v>
      </c>
      <c r="N11" s="14">
        <f t="shared" si="0"/>
        <v>3.0494362331628874E-3</v>
      </c>
    </row>
    <row r="12" spans="1:14" ht="39" customHeight="1">
      <c r="A12" s="10" t="s">
        <v>91</v>
      </c>
      <c r="B12" s="12" t="s">
        <v>92</v>
      </c>
      <c r="C12" s="10" t="s">
        <v>78</v>
      </c>
      <c r="D12" s="10" t="s">
        <v>93</v>
      </c>
      <c r="E12" s="11" t="s">
        <v>81</v>
      </c>
      <c r="F12" s="12">
        <v>1589.06</v>
      </c>
      <c r="G12" s="13">
        <v>526.16999999999996</v>
      </c>
      <c r="H12" s="13">
        <v>190.65</v>
      </c>
      <c r="I12" s="13">
        <v>443.38</v>
      </c>
      <c r="J12" s="13">
        <f>TRUNC(G12 * (1 + 20.5 / 100), 2)</f>
        <v>634.03</v>
      </c>
      <c r="K12" s="13">
        <f>TRUNC(F12 * H12, 2)</f>
        <v>302954.28000000003</v>
      </c>
      <c r="L12" s="13">
        <f>M12 - K12</f>
        <v>704557.42999999993</v>
      </c>
      <c r="M12" s="13">
        <f>TRUNC(F12 * J12, 2)</f>
        <v>1007511.71</v>
      </c>
      <c r="N12" s="14">
        <f t="shared" si="0"/>
        <v>0.13492822697252985</v>
      </c>
    </row>
    <row r="13" spans="1:14" ht="24" customHeight="1">
      <c r="A13" s="5" t="s">
        <v>17</v>
      </c>
      <c r="B13" s="5"/>
      <c r="C13" s="5"/>
      <c r="D13" s="5" t="s">
        <v>18</v>
      </c>
      <c r="E13" s="5"/>
      <c r="F13" s="7"/>
      <c r="G13" s="7"/>
      <c r="H13" s="5"/>
      <c r="I13" s="5"/>
      <c r="J13" s="5"/>
      <c r="K13" s="5"/>
      <c r="L13" s="5"/>
      <c r="M13" s="8">
        <v>139281.1</v>
      </c>
      <c r="N13" s="9">
        <f t="shared" si="0"/>
        <v>1.8652837170283241E-2</v>
      </c>
    </row>
    <row r="14" spans="1:14" ht="39" customHeight="1">
      <c r="A14" s="10" t="s">
        <v>95</v>
      </c>
      <c r="B14" s="12" t="s">
        <v>96</v>
      </c>
      <c r="C14" s="10" t="s">
        <v>78</v>
      </c>
      <c r="D14" s="10" t="s">
        <v>97</v>
      </c>
      <c r="E14" s="11" t="s">
        <v>99</v>
      </c>
      <c r="F14" s="12">
        <v>15</v>
      </c>
      <c r="G14" s="13">
        <v>465.96</v>
      </c>
      <c r="H14" s="13">
        <v>37</v>
      </c>
      <c r="I14" s="13">
        <v>524.48</v>
      </c>
      <c r="J14" s="13">
        <f t="shared" ref="J14:J23" si="1">TRUNC(G14 * (1 + 20.5 / 100), 2)</f>
        <v>561.48</v>
      </c>
      <c r="K14" s="13">
        <f t="shared" ref="K14:K23" si="2">TRUNC(F14 * H14, 2)</f>
        <v>555</v>
      </c>
      <c r="L14" s="13">
        <f t="shared" ref="L14:L23" si="3">M14 - K14</f>
        <v>7867.2000000000007</v>
      </c>
      <c r="M14" s="13">
        <f t="shared" ref="M14:M23" si="4">TRUNC(F14 * J14, 2)</f>
        <v>8422.2000000000007</v>
      </c>
      <c r="N14" s="14">
        <f t="shared" si="0"/>
        <v>1.1279199059711586E-3</v>
      </c>
    </row>
    <row r="15" spans="1:14" ht="52.05" customHeight="1">
      <c r="A15" s="10" t="s">
        <v>100</v>
      </c>
      <c r="B15" s="12" t="s">
        <v>101</v>
      </c>
      <c r="C15" s="10" t="s">
        <v>72</v>
      </c>
      <c r="D15" s="10" t="s">
        <v>102</v>
      </c>
      <c r="E15" s="11" t="s">
        <v>75</v>
      </c>
      <c r="F15" s="12">
        <v>1</v>
      </c>
      <c r="G15" s="13">
        <v>360.44</v>
      </c>
      <c r="H15" s="13">
        <v>78.75</v>
      </c>
      <c r="I15" s="13">
        <v>355.58</v>
      </c>
      <c r="J15" s="13">
        <f t="shared" si="1"/>
        <v>434.33</v>
      </c>
      <c r="K15" s="13">
        <f t="shared" si="2"/>
        <v>78.75</v>
      </c>
      <c r="L15" s="13">
        <f t="shared" si="3"/>
        <v>355.58</v>
      </c>
      <c r="M15" s="13">
        <f t="shared" si="4"/>
        <v>434.33</v>
      </c>
      <c r="N15" s="14">
        <f t="shared" si="0"/>
        <v>5.8166447336854169E-5</v>
      </c>
    </row>
    <row r="16" spans="1:14" ht="25.95" customHeight="1">
      <c r="A16" s="10" t="s">
        <v>103</v>
      </c>
      <c r="B16" s="12" t="s">
        <v>104</v>
      </c>
      <c r="C16" s="10" t="s">
        <v>72</v>
      </c>
      <c r="D16" s="10" t="s">
        <v>105</v>
      </c>
      <c r="E16" s="11" t="s">
        <v>75</v>
      </c>
      <c r="F16" s="12">
        <v>1</v>
      </c>
      <c r="G16" s="13">
        <v>2016.64</v>
      </c>
      <c r="H16" s="13">
        <v>1094.4000000000001</v>
      </c>
      <c r="I16" s="13">
        <v>1335.65</v>
      </c>
      <c r="J16" s="13">
        <f t="shared" si="1"/>
        <v>2430.0500000000002</v>
      </c>
      <c r="K16" s="13">
        <f t="shared" si="2"/>
        <v>1094.4000000000001</v>
      </c>
      <c r="L16" s="13">
        <f t="shared" si="3"/>
        <v>1335.65</v>
      </c>
      <c r="M16" s="13">
        <f t="shared" si="4"/>
        <v>2430.0500000000002</v>
      </c>
      <c r="N16" s="14">
        <f t="shared" si="0"/>
        <v>3.254377439986243E-4</v>
      </c>
    </row>
    <row r="17" spans="1:14" ht="24" customHeight="1">
      <c r="A17" s="10" t="s">
        <v>106</v>
      </c>
      <c r="B17" s="12" t="s">
        <v>107</v>
      </c>
      <c r="C17" s="10" t="s">
        <v>78</v>
      </c>
      <c r="D17" s="10" t="s">
        <v>108</v>
      </c>
      <c r="E17" s="11" t="s">
        <v>99</v>
      </c>
      <c r="F17" s="12">
        <v>480</v>
      </c>
      <c r="G17" s="13">
        <v>95.96</v>
      </c>
      <c r="H17" s="13">
        <v>30.28</v>
      </c>
      <c r="I17" s="13">
        <v>85.35</v>
      </c>
      <c r="J17" s="13">
        <f t="shared" si="1"/>
        <v>115.63</v>
      </c>
      <c r="K17" s="13">
        <f t="shared" si="2"/>
        <v>14534.4</v>
      </c>
      <c r="L17" s="13">
        <f t="shared" si="3"/>
        <v>40968</v>
      </c>
      <c r="M17" s="13">
        <f t="shared" si="4"/>
        <v>55502.400000000001</v>
      </c>
      <c r="N17" s="14">
        <f t="shared" si="0"/>
        <v>7.4330058404186109E-3</v>
      </c>
    </row>
    <row r="18" spans="1:14" ht="39" customHeight="1">
      <c r="A18" s="10" t="s">
        <v>110</v>
      </c>
      <c r="B18" s="12" t="s">
        <v>111</v>
      </c>
      <c r="C18" s="10" t="s">
        <v>78</v>
      </c>
      <c r="D18" s="10" t="s">
        <v>112</v>
      </c>
      <c r="E18" s="11" t="s">
        <v>114</v>
      </c>
      <c r="F18" s="12">
        <v>200</v>
      </c>
      <c r="G18" s="13">
        <v>67.09</v>
      </c>
      <c r="H18" s="13">
        <v>34.57</v>
      </c>
      <c r="I18" s="13">
        <v>46.27</v>
      </c>
      <c r="J18" s="13">
        <f t="shared" si="1"/>
        <v>80.84</v>
      </c>
      <c r="K18" s="13">
        <f t="shared" si="2"/>
        <v>6914</v>
      </c>
      <c r="L18" s="13">
        <f t="shared" si="3"/>
        <v>9254</v>
      </c>
      <c r="M18" s="13">
        <f t="shared" si="4"/>
        <v>16168</v>
      </c>
      <c r="N18" s="14">
        <f t="shared" si="0"/>
        <v>2.1652548075018034E-3</v>
      </c>
    </row>
    <row r="19" spans="1:14" ht="24" customHeight="1">
      <c r="A19" s="10" t="s">
        <v>115</v>
      </c>
      <c r="B19" s="12" t="s">
        <v>116</v>
      </c>
      <c r="C19" s="10" t="s">
        <v>72</v>
      </c>
      <c r="D19" s="10" t="s">
        <v>117</v>
      </c>
      <c r="E19" s="11" t="s">
        <v>75</v>
      </c>
      <c r="F19" s="12">
        <v>1</v>
      </c>
      <c r="G19" s="13">
        <v>4164.6899999999996</v>
      </c>
      <c r="H19" s="13">
        <v>0</v>
      </c>
      <c r="I19" s="13">
        <v>5018.45</v>
      </c>
      <c r="J19" s="13">
        <f t="shared" si="1"/>
        <v>5018.45</v>
      </c>
      <c r="K19" s="13">
        <f t="shared" si="2"/>
        <v>0</v>
      </c>
      <c r="L19" s="13">
        <f t="shared" si="3"/>
        <v>5018.45</v>
      </c>
      <c r="M19" s="13">
        <f t="shared" si="4"/>
        <v>5018.45</v>
      </c>
      <c r="N19" s="14">
        <f t="shared" si="0"/>
        <v>6.7208207500664429E-4</v>
      </c>
    </row>
    <row r="20" spans="1:14" ht="24" customHeight="1">
      <c r="A20" s="10" t="s">
        <v>118</v>
      </c>
      <c r="B20" s="12" t="s">
        <v>119</v>
      </c>
      <c r="C20" s="10" t="s">
        <v>72</v>
      </c>
      <c r="D20" s="10" t="s">
        <v>120</v>
      </c>
      <c r="E20" s="11" t="s">
        <v>75</v>
      </c>
      <c r="F20" s="12">
        <v>1</v>
      </c>
      <c r="G20" s="13">
        <v>4164.6899999999996</v>
      </c>
      <c r="H20" s="13">
        <v>0</v>
      </c>
      <c r="I20" s="13">
        <v>5018.45</v>
      </c>
      <c r="J20" s="13">
        <f t="shared" si="1"/>
        <v>5018.45</v>
      </c>
      <c r="K20" s="13">
        <f t="shared" si="2"/>
        <v>0</v>
      </c>
      <c r="L20" s="13">
        <f t="shared" si="3"/>
        <v>5018.45</v>
      </c>
      <c r="M20" s="13">
        <f t="shared" si="4"/>
        <v>5018.45</v>
      </c>
      <c r="N20" s="14">
        <f t="shared" si="0"/>
        <v>6.7208207500664429E-4</v>
      </c>
    </row>
    <row r="21" spans="1:14" ht="25.95" customHeight="1">
      <c r="A21" s="10" t="s">
        <v>121</v>
      </c>
      <c r="B21" s="12" t="s">
        <v>122</v>
      </c>
      <c r="C21" s="10" t="s">
        <v>72</v>
      </c>
      <c r="D21" s="10" t="s">
        <v>123</v>
      </c>
      <c r="E21" s="11" t="s">
        <v>75</v>
      </c>
      <c r="F21" s="12">
        <v>119.13</v>
      </c>
      <c r="G21" s="13">
        <v>45</v>
      </c>
      <c r="H21" s="13">
        <v>0</v>
      </c>
      <c r="I21" s="13">
        <v>54.22</v>
      </c>
      <c r="J21" s="13">
        <f t="shared" si="1"/>
        <v>54.22</v>
      </c>
      <c r="K21" s="13">
        <f t="shared" si="2"/>
        <v>0</v>
      </c>
      <c r="L21" s="13">
        <f t="shared" si="3"/>
        <v>6459.22</v>
      </c>
      <c r="M21" s="13">
        <f t="shared" si="4"/>
        <v>6459.22</v>
      </c>
      <c r="N21" s="14">
        <f t="shared" si="0"/>
        <v>8.6503322351013105E-4</v>
      </c>
    </row>
    <row r="22" spans="1:14" ht="52.05" customHeight="1">
      <c r="A22" s="10" t="s">
        <v>124</v>
      </c>
      <c r="B22" s="12" t="s">
        <v>125</v>
      </c>
      <c r="C22" s="10" t="s">
        <v>72</v>
      </c>
      <c r="D22" s="10" t="s">
        <v>126</v>
      </c>
      <c r="E22" s="11" t="s">
        <v>128</v>
      </c>
      <c r="F22" s="12">
        <v>24</v>
      </c>
      <c r="G22" s="13">
        <v>847.5</v>
      </c>
      <c r="H22" s="13">
        <v>0</v>
      </c>
      <c r="I22" s="13">
        <v>1021.23</v>
      </c>
      <c r="J22" s="13">
        <f t="shared" si="1"/>
        <v>1021.23</v>
      </c>
      <c r="K22" s="13">
        <f t="shared" si="2"/>
        <v>0</v>
      </c>
      <c r="L22" s="13">
        <f t="shared" si="3"/>
        <v>24509.52</v>
      </c>
      <c r="M22" s="13">
        <f t="shared" si="4"/>
        <v>24509.52</v>
      </c>
      <c r="N22" s="14">
        <f t="shared" si="0"/>
        <v>3.2823698669941616E-3</v>
      </c>
    </row>
    <row r="23" spans="1:14" ht="39" customHeight="1">
      <c r="A23" s="10" t="s">
        <v>129</v>
      </c>
      <c r="B23" s="12" t="s">
        <v>130</v>
      </c>
      <c r="C23" s="10" t="s">
        <v>72</v>
      </c>
      <c r="D23" s="10" t="s">
        <v>131</v>
      </c>
      <c r="E23" s="11" t="s">
        <v>128</v>
      </c>
      <c r="F23" s="12">
        <v>12</v>
      </c>
      <c r="G23" s="13">
        <v>1059.3699999999999</v>
      </c>
      <c r="H23" s="13">
        <v>0</v>
      </c>
      <c r="I23" s="13">
        <v>1276.54</v>
      </c>
      <c r="J23" s="13">
        <f t="shared" si="1"/>
        <v>1276.54</v>
      </c>
      <c r="K23" s="13">
        <f t="shared" si="2"/>
        <v>0</v>
      </c>
      <c r="L23" s="13">
        <f t="shared" si="3"/>
        <v>15318.48</v>
      </c>
      <c r="M23" s="13">
        <f t="shared" si="4"/>
        <v>15318.48</v>
      </c>
      <c r="N23" s="14">
        <f t="shared" si="0"/>
        <v>2.0514851845386088E-3</v>
      </c>
    </row>
    <row r="24" spans="1:14" ht="24" customHeight="1">
      <c r="A24" s="5" t="s">
        <v>19</v>
      </c>
      <c r="B24" s="5"/>
      <c r="C24" s="5"/>
      <c r="D24" s="5" t="s">
        <v>20</v>
      </c>
      <c r="E24" s="5"/>
      <c r="F24" s="7"/>
      <c r="G24" s="7"/>
      <c r="H24" s="5"/>
      <c r="I24" s="5"/>
      <c r="J24" s="5"/>
      <c r="K24" s="5"/>
      <c r="L24" s="5"/>
      <c r="M24" s="8">
        <v>236769.64</v>
      </c>
      <c r="N24" s="9">
        <f t="shared" si="0"/>
        <v>3.1708721009430438E-2</v>
      </c>
    </row>
    <row r="25" spans="1:14" ht="39" customHeight="1">
      <c r="A25" s="10" t="s">
        <v>132</v>
      </c>
      <c r="B25" s="12" t="s">
        <v>133</v>
      </c>
      <c r="C25" s="10" t="s">
        <v>78</v>
      </c>
      <c r="D25" s="10" t="s">
        <v>134</v>
      </c>
      <c r="E25" s="11" t="s">
        <v>136</v>
      </c>
      <c r="F25" s="12">
        <v>519.82000000000005</v>
      </c>
      <c r="G25" s="13">
        <v>17</v>
      </c>
      <c r="H25" s="13">
        <v>7.2</v>
      </c>
      <c r="I25" s="13">
        <v>13.28</v>
      </c>
      <c r="J25" s="13">
        <f t="shared" ref="J25:J38" si="5">TRUNC(G25 * (1 + 20.5 / 100), 2)</f>
        <v>20.48</v>
      </c>
      <c r="K25" s="13">
        <f t="shared" ref="K25:K38" si="6">TRUNC(F25 * H25, 2)</f>
        <v>3742.7</v>
      </c>
      <c r="L25" s="13">
        <f t="shared" ref="L25:L38" si="7">M25 - K25</f>
        <v>6903.21</v>
      </c>
      <c r="M25" s="13">
        <f t="shared" ref="M25:M38" si="8">TRUNC(F25 * J25, 2)</f>
        <v>10645.91</v>
      </c>
      <c r="N25" s="14">
        <f t="shared" si="0"/>
        <v>1.4257241345702327E-3</v>
      </c>
    </row>
    <row r="26" spans="1:14" ht="39" customHeight="1">
      <c r="A26" s="10" t="s">
        <v>137</v>
      </c>
      <c r="B26" s="12" t="s">
        <v>138</v>
      </c>
      <c r="C26" s="10" t="s">
        <v>78</v>
      </c>
      <c r="D26" s="10" t="s">
        <v>139</v>
      </c>
      <c r="E26" s="11" t="s">
        <v>136</v>
      </c>
      <c r="F26" s="12">
        <v>1239.0899999999999</v>
      </c>
      <c r="G26" s="13">
        <v>14.57</v>
      </c>
      <c r="H26" s="13">
        <v>3.84</v>
      </c>
      <c r="I26" s="13">
        <v>13.71</v>
      </c>
      <c r="J26" s="13">
        <f t="shared" si="5"/>
        <v>17.55</v>
      </c>
      <c r="K26" s="13">
        <f t="shared" si="6"/>
        <v>4758.1000000000004</v>
      </c>
      <c r="L26" s="13">
        <f t="shared" si="7"/>
        <v>16987.919999999998</v>
      </c>
      <c r="M26" s="13">
        <f t="shared" si="8"/>
        <v>21746.02</v>
      </c>
      <c r="N26" s="14">
        <f t="shared" si="0"/>
        <v>2.9122757514244415E-3</v>
      </c>
    </row>
    <row r="27" spans="1:14" ht="39" customHeight="1">
      <c r="A27" s="10" t="s">
        <v>140</v>
      </c>
      <c r="B27" s="12" t="s">
        <v>141</v>
      </c>
      <c r="C27" s="10" t="s">
        <v>78</v>
      </c>
      <c r="D27" s="10" t="s">
        <v>142</v>
      </c>
      <c r="E27" s="11" t="s">
        <v>136</v>
      </c>
      <c r="F27" s="12">
        <v>0.36</v>
      </c>
      <c r="G27" s="13">
        <v>15.75</v>
      </c>
      <c r="H27" s="13">
        <v>5.21</v>
      </c>
      <c r="I27" s="13">
        <v>13.76</v>
      </c>
      <c r="J27" s="13">
        <f t="shared" si="5"/>
        <v>18.97</v>
      </c>
      <c r="K27" s="13">
        <f t="shared" si="6"/>
        <v>1.87</v>
      </c>
      <c r="L27" s="13">
        <f t="shared" si="7"/>
        <v>4.95</v>
      </c>
      <c r="M27" s="13">
        <f t="shared" si="8"/>
        <v>6.82</v>
      </c>
      <c r="N27" s="14">
        <f t="shared" si="0"/>
        <v>9.1334968995313583E-7</v>
      </c>
    </row>
    <row r="28" spans="1:14" ht="39" customHeight="1">
      <c r="A28" s="10" t="s">
        <v>143</v>
      </c>
      <c r="B28" s="12" t="s">
        <v>144</v>
      </c>
      <c r="C28" s="10" t="s">
        <v>78</v>
      </c>
      <c r="D28" s="10" t="s">
        <v>145</v>
      </c>
      <c r="E28" s="11" t="s">
        <v>136</v>
      </c>
      <c r="F28" s="12">
        <v>557.09</v>
      </c>
      <c r="G28" s="13">
        <v>12.95</v>
      </c>
      <c r="H28" s="13">
        <v>2.91</v>
      </c>
      <c r="I28" s="13">
        <v>12.69</v>
      </c>
      <c r="J28" s="13">
        <f t="shared" si="5"/>
        <v>15.6</v>
      </c>
      <c r="K28" s="13">
        <f t="shared" si="6"/>
        <v>1621.13</v>
      </c>
      <c r="L28" s="13">
        <f t="shared" si="7"/>
        <v>7069.47</v>
      </c>
      <c r="M28" s="13">
        <f t="shared" si="8"/>
        <v>8690.6</v>
      </c>
      <c r="N28" s="14">
        <f t="shared" si="0"/>
        <v>1.163864635704798E-3</v>
      </c>
    </row>
    <row r="29" spans="1:14" ht="39" customHeight="1">
      <c r="A29" s="10" t="s">
        <v>146</v>
      </c>
      <c r="B29" s="12" t="s">
        <v>147</v>
      </c>
      <c r="C29" s="10" t="s">
        <v>78</v>
      </c>
      <c r="D29" s="10" t="s">
        <v>148</v>
      </c>
      <c r="E29" s="11" t="s">
        <v>136</v>
      </c>
      <c r="F29" s="12">
        <v>412.64</v>
      </c>
      <c r="G29" s="13">
        <v>10.95</v>
      </c>
      <c r="H29" s="13">
        <v>2.25</v>
      </c>
      <c r="I29" s="13">
        <v>10.94</v>
      </c>
      <c r="J29" s="13">
        <f t="shared" si="5"/>
        <v>13.19</v>
      </c>
      <c r="K29" s="13">
        <f t="shared" si="6"/>
        <v>928.44</v>
      </c>
      <c r="L29" s="13">
        <f t="shared" si="7"/>
        <v>4514.2800000000007</v>
      </c>
      <c r="M29" s="13">
        <f t="shared" si="8"/>
        <v>5442.72</v>
      </c>
      <c r="N29" s="14">
        <f t="shared" si="0"/>
        <v>7.2890126458969673E-4</v>
      </c>
    </row>
    <row r="30" spans="1:14" ht="39" customHeight="1">
      <c r="A30" s="10" t="s">
        <v>149</v>
      </c>
      <c r="B30" s="12" t="s">
        <v>150</v>
      </c>
      <c r="C30" s="10" t="s">
        <v>78</v>
      </c>
      <c r="D30" s="10" t="s">
        <v>151</v>
      </c>
      <c r="E30" s="11" t="s">
        <v>81</v>
      </c>
      <c r="F30" s="12">
        <v>21.15</v>
      </c>
      <c r="G30" s="13">
        <v>702.57</v>
      </c>
      <c r="H30" s="13">
        <v>32.21</v>
      </c>
      <c r="I30" s="13">
        <v>814.38</v>
      </c>
      <c r="J30" s="13">
        <f t="shared" si="5"/>
        <v>846.59</v>
      </c>
      <c r="K30" s="13">
        <f t="shared" si="6"/>
        <v>681.24</v>
      </c>
      <c r="L30" s="13">
        <f t="shared" si="7"/>
        <v>17224.129999999997</v>
      </c>
      <c r="M30" s="13">
        <f t="shared" si="8"/>
        <v>17905.37</v>
      </c>
      <c r="N30" s="14">
        <f t="shared" si="0"/>
        <v>2.3979272929613164E-3</v>
      </c>
    </row>
    <row r="31" spans="1:14" ht="39" customHeight="1">
      <c r="A31" s="10" t="s">
        <v>152</v>
      </c>
      <c r="B31" s="12" t="s">
        <v>153</v>
      </c>
      <c r="C31" s="10" t="s">
        <v>78</v>
      </c>
      <c r="D31" s="10" t="s">
        <v>154</v>
      </c>
      <c r="E31" s="11" t="s">
        <v>99</v>
      </c>
      <c r="F31" s="12">
        <v>99.25</v>
      </c>
      <c r="G31" s="13">
        <v>248.52</v>
      </c>
      <c r="H31" s="13">
        <v>146.82</v>
      </c>
      <c r="I31" s="13">
        <v>152.63999999999999</v>
      </c>
      <c r="J31" s="13">
        <f t="shared" si="5"/>
        <v>299.45999999999998</v>
      </c>
      <c r="K31" s="13">
        <f t="shared" si="6"/>
        <v>14571.88</v>
      </c>
      <c r="L31" s="13">
        <f t="shared" si="7"/>
        <v>15149.520000000002</v>
      </c>
      <c r="M31" s="13">
        <f t="shared" si="8"/>
        <v>29721.4</v>
      </c>
      <c r="N31" s="14">
        <f t="shared" si="0"/>
        <v>3.9803565212570575E-3</v>
      </c>
    </row>
    <row r="32" spans="1:14" ht="25.95" customHeight="1">
      <c r="A32" s="10" t="s">
        <v>155</v>
      </c>
      <c r="B32" s="12" t="s">
        <v>156</v>
      </c>
      <c r="C32" s="10" t="s">
        <v>78</v>
      </c>
      <c r="D32" s="10" t="s">
        <v>157</v>
      </c>
      <c r="E32" s="11" t="s">
        <v>81</v>
      </c>
      <c r="F32" s="12">
        <v>6.35</v>
      </c>
      <c r="G32" s="13">
        <v>809.8</v>
      </c>
      <c r="H32" s="13">
        <v>313.64999999999998</v>
      </c>
      <c r="I32" s="13">
        <v>662.15</v>
      </c>
      <c r="J32" s="13">
        <f t="shared" si="5"/>
        <v>975.8</v>
      </c>
      <c r="K32" s="13">
        <f t="shared" si="6"/>
        <v>1991.67</v>
      </c>
      <c r="L32" s="13">
        <f t="shared" si="7"/>
        <v>4204.66</v>
      </c>
      <c r="M32" s="13">
        <f t="shared" si="8"/>
        <v>6196.33</v>
      </c>
      <c r="N32" s="14">
        <f t="shared" si="0"/>
        <v>8.2982640532951819E-4</v>
      </c>
    </row>
    <row r="33" spans="1:14" ht="39" customHeight="1">
      <c r="A33" s="10" t="s">
        <v>159</v>
      </c>
      <c r="B33" s="12" t="s">
        <v>160</v>
      </c>
      <c r="C33" s="10" t="s">
        <v>78</v>
      </c>
      <c r="D33" s="10" t="s">
        <v>161</v>
      </c>
      <c r="E33" s="11" t="s">
        <v>81</v>
      </c>
      <c r="F33" s="12">
        <v>228.54</v>
      </c>
      <c r="G33" s="13">
        <v>40.6</v>
      </c>
      <c r="H33" s="13">
        <v>13.24</v>
      </c>
      <c r="I33" s="13">
        <v>35.68</v>
      </c>
      <c r="J33" s="13">
        <f t="shared" si="5"/>
        <v>48.92</v>
      </c>
      <c r="K33" s="13">
        <f t="shared" si="6"/>
        <v>3025.86</v>
      </c>
      <c r="L33" s="13">
        <f t="shared" si="7"/>
        <v>8154.3099999999995</v>
      </c>
      <c r="M33" s="13">
        <f t="shared" si="8"/>
        <v>11180.17</v>
      </c>
      <c r="N33" s="14">
        <f t="shared" si="0"/>
        <v>1.4972734315430133E-3</v>
      </c>
    </row>
    <row r="34" spans="1:14" ht="39" customHeight="1">
      <c r="A34" s="10" t="s">
        <v>162</v>
      </c>
      <c r="B34" s="12" t="s">
        <v>163</v>
      </c>
      <c r="C34" s="10" t="s">
        <v>78</v>
      </c>
      <c r="D34" s="10" t="s">
        <v>164</v>
      </c>
      <c r="E34" s="11" t="s">
        <v>81</v>
      </c>
      <c r="F34" s="12">
        <v>74.75</v>
      </c>
      <c r="G34" s="13">
        <v>109.11</v>
      </c>
      <c r="H34" s="13">
        <v>94.06</v>
      </c>
      <c r="I34" s="13">
        <v>37.409999999999997</v>
      </c>
      <c r="J34" s="13">
        <f t="shared" si="5"/>
        <v>131.47</v>
      </c>
      <c r="K34" s="13">
        <f t="shared" si="6"/>
        <v>7030.98</v>
      </c>
      <c r="L34" s="13">
        <f t="shared" si="7"/>
        <v>2796.3999999999996</v>
      </c>
      <c r="M34" s="13">
        <f t="shared" si="8"/>
        <v>9827.3799999999992</v>
      </c>
      <c r="N34" s="14">
        <f t="shared" si="0"/>
        <v>1.3161047618844056E-3</v>
      </c>
    </row>
    <row r="35" spans="1:14" ht="25.95" customHeight="1">
      <c r="A35" s="10" t="s">
        <v>165</v>
      </c>
      <c r="B35" s="12" t="s">
        <v>166</v>
      </c>
      <c r="C35" s="10" t="s">
        <v>78</v>
      </c>
      <c r="D35" s="10" t="s">
        <v>167</v>
      </c>
      <c r="E35" s="11" t="s">
        <v>81</v>
      </c>
      <c r="F35" s="12">
        <v>242.96</v>
      </c>
      <c r="G35" s="13">
        <v>23.21</v>
      </c>
      <c r="H35" s="13">
        <v>8.15</v>
      </c>
      <c r="I35" s="13">
        <v>19.809999999999999</v>
      </c>
      <c r="J35" s="13">
        <f t="shared" si="5"/>
        <v>27.96</v>
      </c>
      <c r="K35" s="13">
        <f t="shared" si="6"/>
        <v>1980.12</v>
      </c>
      <c r="L35" s="13">
        <f t="shared" si="7"/>
        <v>4813.04</v>
      </c>
      <c r="M35" s="13">
        <f t="shared" si="8"/>
        <v>6793.16</v>
      </c>
      <c r="N35" s="14">
        <f t="shared" si="0"/>
        <v>9.0975521697977176E-4</v>
      </c>
    </row>
    <row r="36" spans="1:14" ht="39" customHeight="1">
      <c r="A36" s="10" t="s">
        <v>168</v>
      </c>
      <c r="B36" s="12" t="s">
        <v>169</v>
      </c>
      <c r="C36" s="10" t="s">
        <v>78</v>
      </c>
      <c r="D36" s="10" t="s">
        <v>170</v>
      </c>
      <c r="E36" s="11" t="s">
        <v>81</v>
      </c>
      <c r="F36" s="12">
        <v>32.83</v>
      </c>
      <c r="G36" s="13">
        <v>670.71</v>
      </c>
      <c r="H36" s="13">
        <v>18.32</v>
      </c>
      <c r="I36" s="13">
        <v>789.88</v>
      </c>
      <c r="J36" s="13">
        <f t="shared" si="5"/>
        <v>808.2</v>
      </c>
      <c r="K36" s="13">
        <f t="shared" si="6"/>
        <v>601.44000000000005</v>
      </c>
      <c r="L36" s="13">
        <f t="shared" si="7"/>
        <v>25931.760000000002</v>
      </c>
      <c r="M36" s="13">
        <f t="shared" si="8"/>
        <v>26533.200000000001</v>
      </c>
      <c r="N36" s="14">
        <f t="shared" si="0"/>
        <v>3.5533856295402555E-3</v>
      </c>
    </row>
    <row r="37" spans="1:14" ht="39" customHeight="1">
      <c r="A37" s="10" t="s">
        <v>171</v>
      </c>
      <c r="B37" s="12" t="s">
        <v>172</v>
      </c>
      <c r="C37" s="10" t="s">
        <v>78</v>
      </c>
      <c r="D37" s="10" t="s">
        <v>173</v>
      </c>
      <c r="E37" s="11" t="s">
        <v>99</v>
      </c>
      <c r="F37" s="12">
        <v>531.74</v>
      </c>
      <c r="G37" s="13">
        <v>73.38</v>
      </c>
      <c r="H37" s="13">
        <v>38.979999999999997</v>
      </c>
      <c r="I37" s="13">
        <v>49.44</v>
      </c>
      <c r="J37" s="13">
        <f t="shared" si="5"/>
        <v>88.42</v>
      </c>
      <c r="K37" s="13">
        <f t="shared" si="6"/>
        <v>20727.22</v>
      </c>
      <c r="L37" s="13">
        <f t="shared" si="7"/>
        <v>26289.229999999996</v>
      </c>
      <c r="M37" s="13">
        <f t="shared" si="8"/>
        <v>47016.45</v>
      </c>
      <c r="N37" s="14">
        <f t="shared" si="0"/>
        <v>6.2965483915245028E-3</v>
      </c>
    </row>
    <row r="38" spans="1:14" ht="25.95" customHeight="1">
      <c r="A38" s="10" t="s">
        <v>174</v>
      </c>
      <c r="B38" s="12" t="s">
        <v>175</v>
      </c>
      <c r="C38" s="10" t="s">
        <v>78</v>
      </c>
      <c r="D38" s="10" t="s">
        <v>176</v>
      </c>
      <c r="E38" s="11" t="s">
        <v>99</v>
      </c>
      <c r="F38" s="12">
        <v>630.99</v>
      </c>
      <c r="G38" s="13">
        <v>46.12</v>
      </c>
      <c r="H38" s="13">
        <v>13.06</v>
      </c>
      <c r="I38" s="13">
        <v>42.51</v>
      </c>
      <c r="J38" s="13">
        <f t="shared" si="5"/>
        <v>55.57</v>
      </c>
      <c r="K38" s="13">
        <f t="shared" si="6"/>
        <v>8240.7199999999993</v>
      </c>
      <c r="L38" s="13">
        <f t="shared" si="7"/>
        <v>26823.39</v>
      </c>
      <c r="M38" s="13">
        <f t="shared" si="8"/>
        <v>35064.11</v>
      </c>
      <c r="N38" s="14">
        <f t="shared" si="0"/>
        <v>4.6958642224314735E-3</v>
      </c>
    </row>
    <row r="39" spans="1:14" ht="24" customHeight="1">
      <c r="A39" s="5" t="s">
        <v>21</v>
      </c>
      <c r="B39" s="5"/>
      <c r="C39" s="5"/>
      <c r="D39" s="5" t="s">
        <v>22</v>
      </c>
      <c r="E39" s="5"/>
      <c r="F39" s="7"/>
      <c r="G39" s="7"/>
      <c r="H39" s="5"/>
      <c r="I39" s="5"/>
      <c r="J39" s="5"/>
      <c r="K39" s="5"/>
      <c r="L39" s="5"/>
      <c r="M39" s="8">
        <v>577093.46</v>
      </c>
      <c r="N39" s="9">
        <f t="shared" si="0"/>
        <v>7.7285649965539938E-2</v>
      </c>
    </row>
    <row r="40" spans="1:14" ht="39" customHeight="1">
      <c r="A40" s="10" t="s">
        <v>178</v>
      </c>
      <c r="B40" s="12" t="s">
        <v>179</v>
      </c>
      <c r="C40" s="10" t="s">
        <v>78</v>
      </c>
      <c r="D40" s="10" t="s">
        <v>180</v>
      </c>
      <c r="E40" s="11" t="s">
        <v>136</v>
      </c>
      <c r="F40" s="12">
        <v>1859.73</v>
      </c>
      <c r="G40" s="13">
        <v>11.23</v>
      </c>
      <c r="H40" s="13">
        <v>1.34</v>
      </c>
      <c r="I40" s="13">
        <v>12.19</v>
      </c>
      <c r="J40" s="13">
        <f t="shared" ref="J40:J49" si="9">TRUNC(G40 * (1 + 20.5 / 100), 2)</f>
        <v>13.53</v>
      </c>
      <c r="K40" s="13">
        <f t="shared" ref="K40:K49" si="10">TRUNC(F40 * H40, 2)</f>
        <v>2492.0300000000002</v>
      </c>
      <c r="L40" s="13">
        <f t="shared" ref="L40:L49" si="11">M40 - K40</f>
        <v>22670.11</v>
      </c>
      <c r="M40" s="13">
        <f t="shared" ref="M40:M49" si="12">TRUNC(F40 * J40, 2)</f>
        <v>25162.14</v>
      </c>
      <c r="N40" s="14">
        <f t="shared" si="0"/>
        <v>3.3697702005216121E-3</v>
      </c>
    </row>
    <row r="41" spans="1:14" ht="39" customHeight="1">
      <c r="A41" s="10" t="s">
        <v>182</v>
      </c>
      <c r="B41" s="12" t="s">
        <v>183</v>
      </c>
      <c r="C41" s="10" t="s">
        <v>78</v>
      </c>
      <c r="D41" s="10" t="s">
        <v>184</v>
      </c>
      <c r="E41" s="11" t="s">
        <v>136</v>
      </c>
      <c r="F41" s="12">
        <v>154.72999999999999</v>
      </c>
      <c r="G41" s="13">
        <v>9.4</v>
      </c>
      <c r="H41" s="13">
        <v>0.86</v>
      </c>
      <c r="I41" s="13">
        <v>10.46</v>
      </c>
      <c r="J41" s="13">
        <f t="shared" si="9"/>
        <v>11.32</v>
      </c>
      <c r="K41" s="13">
        <f t="shared" si="10"/>
        <v>133.06</v>
      </c>
      <c r="L41" s="13">
        <f t="shared" si="11"/>
        <v>1618.48</v>
      </c>
      <c r="M41" s="13">
        <f t="shared" si="12"/>
        <v>1751.54</v>
      </c>
      <c r="N41" s="14">
        <f t="shared" si="0"/>
        <v>2.3457016362764155E-4</v>
      </c>
    </row>
    <row r="42" spans="1:14" ht="39" customHeight="1">
      <c r="A42" s="10" t="s">
        <v>185</v>
      </c>
      <c r="B42" s="12" t="s">
        <v>186</v>
      </c>
      <c r="C42" s="10" t="s">
        <v>78</v>
      </c>
      <c r="D42" s="10" t="s">
        <v>187</v>
      </c>
      <c r="E42" s="11" t="s">
        <v>136</v>
      </c>
      <c r="F42" s="12">
        <v>1157.45</v>
      </c>
      <c r="G42" s="13">
        <v>14.3</v>
      </c>
      <c r="H42" s="13">
        <v>4.74</v>
      </c>
      <c r="I42" s="13">
        <v>12.49</v>
      </c>
      <c r="J42" s="13">
        <f t="shared" si="9"/>
        <v>17.23</v>
      </c>
      <c r="K42" s="13">
        <f t="shared" si="10"/>
        <v>5486.31</v>
      </c>
      <c r="L42" s="13">
        <f t="shared" si="11"/>
        <v>14456.55</v>
      </c>
      <c r="M42" s="13">
        <f t="shared" si="12"/>
        <v>19942.86</v>
      </c>
      <c r="N42" s="14">
        <f t="shared" si="0"/>
        <v>2.6707925216684449E-3</v>
      </c>
    </row>
    <row r="43" spans="1:14" ht="39" customHeight="1">
      <c r="A43" s="10" t="s">
        <v>188</v>
      </c>
      <c r="B43" s="12" t="s">
        <v>189</v>
      </c>
      <c r="C43" s="10" t="s">
        <v>78</v>
      </c>
      <c r="D43" s="10" t="s">
        <v>190</v>
      </c>
      <c r="E43" s="11" t="s">
        <v>136</v>
      </c>
      <c r="F43" s="12">
        <v>966.45</v>
      </c>
      <c r="G43" s="13">
        <v>12.6</v>
      </c>
      <c r="H43" s="13">
        <v>2.0499999999999998</v>
      </c>
      <c r="I43" s="13">
        <v>13.13</v>
      </c>
      <c r="J43" s="13">
        <f t="shared" si="9"/>
        <v>15.18</v>
      </c>
      <c r="K43" s="13">
        <f t="shared" si="10"/>
        <v>1981.22</v>
      </c>
      <c r="L43" s="13">
        <f t="shared" si="11"/>
        <v>12689.49</v>
      </c>
      <c r="M43" s="13">
        <f t="shared" si="12"/>
        <v>14670.71</v>
      </c>
      <c r="N43" s="14">
        <f t="shared" si="0"/>
        <v>1.9647343738845116E-3</v>
      </c>
    </row>
    <row r="44" spans="1:14" ht="39" customHeight="1">
      <c r="A44" s="10" t="s">
        <v>191</v>
      </c>
      <c r="B44" s="12" t="s">
        <v>192</v>
      </c>
      <c r="C44" s="10" t="s">
        <v>78</v>
      </c>
      <c r="D44" s="10" t="s">
        <v>193</v>
      </c>
      <c r="E44" s="11" t="s">
        <v>136</v>
      </c>
      <c r="F44" s="12">
        <v>5</v>
      </c>
      <c r="G44" s="13">
        <v>13.47</v>
      </c>
      <c r="H44" s="13">
        <v>3.13</v>
      </c>
      <c r="I44" s="13">
        <v>13.1</v>
      </c>
      <c r="J44" s="13">
        <f t="shared" si="9"/>
        <v>16.23</v>
      </c>
      <c r="K44" s="13">
        <f t="shared" si="10"/>
        <v>15.65</v>
      </c>
      <c r="L44" s="13">
        <f t="shared" si="11"/>
        <v>65.5</v>
      </c>
      <c r="M44" s="13">
        <f t="shared" si="12"/>
        <v>81.150000000000006</v>
      </c>
      <c r="N44" s="14">
        <f t="shared" si="0"/>
        <v>1.0867789932506887E-5</v>
      </c>
    </row>
    <row r="45" spans="1:14" ht="39" customHeight="1">
      <c r="A45" s="10" t="s">
        <v>194</v>
      </c>
      <c r="B45" s="12" t="s">
        <v>195</v>
      </c>
      <c r="C45" s="10" t="s">
        <v>78</v>
      </c>
      <c r="D45" s="10" t="s">
        <v>196</v>
      </c>
      <c r="E45" s="11" t="s">
        <v>99</v>
      </c>
      <c r="F45" s="12">
        <v>615.54</v>
      </c>
      <c r="G45" s="13">
        <v>158.33000000000001</v>
      </c>
      <c r="H45" s="13">
        <v>61.86</v>
      </c>
      <c r="I45" s="13">
        <v>128.91999999999999</v>
      </c>
      <c r="J45" s="13">
        <f t="shared" si="9"/>
        <v>190.78</v>
      </c>
      <c r="K45" s="13">
        <f t="shared" si="10"/>
        <v>38077.300000000003</v>
      </c>
      <c r="L45" s="13">
        <f t="shared" si="11"/>
        <v>79355.42</v>
      </c>
      <c r="M45" s="13">
        <f t="shared" si="12"/>
        <v>117432.72</v>
      </c>
      <c r="N45" s="14">
        <f t="shared" si="0"/>
        <v>1.5726853138174988E-2</v>
      </c>
    </row>
    <row r="46" spans="1:14" ht="52.05" customHeight="1">
      <c r="A46" s="10" t="s">
        <v>198</v>
      </c>
      <c r="B46" s="12" t="s">
        <v>199</v>
      </c>
      <c r="C46" s="10" t="s">
        <v>78</v>
      </c>
      <c r="D46" s="10" t="s">
        <v>200</v>
      </c>
      <c r="E46" s="11" t="s">
        <v>99</v>
      </c>
      <c r="F46" s="12">
        <v>429.79</v>
      </c>
      <c r="G46" s="13">
        <v>92.18</v>
      </c>
      <c r="H46" s="13">
        <v>36.46</v>
      </c>
      <c r="I46" s="13">
        <v>74.61</v>
      </c>
      <c r="J46" s="13">
        <f t="shared" si="9"/>
        <v>111.07</v>
      </c>
      <c r="K46" s="13">
        <f t="shared" si="10"/>
        <v>15670.14</v>
      </c>
      <c r="L46" s="13">
        <f t="shared" si="11"/>
        <v>32066.629999999997</v>
      </c>
      <c r="M46" s="13">
        <f t="shared" si="12"/>
        <v>47736.77</v>
      </c>
      <c r="N46" s="14">
        <f t="shared" si="0"/>
        <v>6.3930152608305205E-3</v>
      </c>
    </row>
    <row r="47" spans="1:14" ht="52.05" customHeight="1">
      <c r="A47" s="10" t="s">
        <v>201</v>
      </c>
      <c r="B47" s="12" t="s">
        <v>202</v>
      </c>
      <c r="C47" s="10" t="s">
        <v>72</v>
      </c>
      <c r="D47" s="10" t="s">
        <v>203</v>
      </c>
      <c r="E47" s="11" t="s">
        <v>99</v>
      </c>
      <c r="F47" s="12">
        <v>1094.9000000000001</v>
      </c>
      <c r="G47" s="13">
        <v>190.49</v>
      </c>
      <c r="H47" s="13">
        <v>43.39</v>
      </c>
      <c r="I47" s="13">
        <v>186.15</v>
      </c>
      <c r="J47" s="13">
        <f t="shared" si="9"/>
        <v>229.54</v>
      </c>
      <c r="K47" s="13">
        <f t="shared" si="10"/>
        <v>47507.71</v>
      </c>
      <c r="L47" s="13">
        <f t="shared" si="11"/>
        <v>203815.63</v>
      </c>
      <c r="M47" s="13">
        <f t="shared" si="12"/>
        <v>251323.34</v>
      </c>
      <c r="N47" s="14">
        <f t="shared" si="0"/>
        <v>3.3657785141786883E-2</v>
      </c>
    </row>
    <row r="48" spans="1:14" ht="39" customHeight="1">
      <c r="A48" s="10" t="s">
        <v>205</v>
      </c>
      <c r="B48" s="12" t="s">
        <v>206</v>
      </c>
      <c r="C48" s="10" t="s">
        <v>72</v>
      </c>
      <c r="D48" s="10" t="s">
        <v>207</v>
      </c>
      <c r="E48" s="11" t="s">
        <v>81</v>
      </c>
      <c r="F48" s="12">
        <v>75.56</v>
      </c>
      <c r="G48" s="13">
        <v>576.13</v>
      </c>
      <c r="H48" s="13">
        <v>41.31</v>
      </c>
      <c r="I48" s="13">
        <v>652.91999999999996</v>
      </c>
      <c r="J48" s="13">
        <f t="shared" si="9"/>
        <v>694.23</v>
      </c>
      <c r="K48" s="13">
        <f t="shared" si="10"/>
        <v>3121.38</v>
      </c>
      <c r="L48" s="13">
        <f t="shared" si="11"/>
        <v>49334.630000000005</v>
      </c>
      <c r="M48" s="13">
        <f t="shared" si="12"/>
        <v>52456.01</v>
      </c>
      <c r="N48" s="14">
        <f t="shared" si="0"/>
        <v>7.0250264618297057E-3</v>
      </c>
    </row>
    <row r="49" spans="1:14" ht="39" customHeight="1">
      <c r="A49" s="10" t="s">
        <v>208</v>
      </c>
      <c r="B49" s="12" t="s">
        <v>209</v>
      </c>
      <c r="C49" s="10" t="s">
        <v>78</v>
      </c>
      <c r="D49" s="10" t="s">
        <v>210</v>
      </c>
      <c r="E49" s="11" t="s">
        <v>136</v>
      </c>
      <c r="F49" s="12">
        <v>2745.5</v>
      </c>
      <c r="G49" s="13">
        <v>14.07</v>
      </c>
      <c r="H49" s="13">
        <v>0.99</v>
      </c>
      <c r="I49" s="13">
        <v>15.96</v>
      </c>
      <c r="J49" s="13">
        <f t="shared" si="9"/>
        <v>16.95</v>
      </c>
      <c r="K49" s="13">
        <f t="shared" si="10"/>
        <v>2718.04</v>
      </c>
      <c r="L49" s="13">
        <f t="shared" si="11"/>
        <v>43818.18</v>
      </c>
      <c r="M49" s="13">
        <f t="shared" si="12"/>
        <v>46536.22</v>
      </c>
      <c r="N49" s="14">
        <f t="shared" si="0"/>
        <v>6.2322349132831259E-3</v>
      </c>
    </row>
    <row r="50" spans="1:14" ht="24" customHeight="1">
      <c r="A50" s="5" t="s">
        <v>23</v>
      </c>
      <c r="B50" s="5"/>
      <c r="C50" s="5"/>
      <c r="D50" s="5" t="s">
        <v>24</v>
      </c>
      <c r="E50" s="5"/>
      <c r="F50" s="7"/>
      <c r="G50" s="7"/>
      <c r="H50" s="5"/>
      <c r="I50" s="5"/>
      <c r="J50" s="5"/>
      <c r="K50" s="5"/>
      <c r="L50" s="5"/>
      <c r="M50" s="8">
        <v>356105.95</v>
      </c>
      <c r="N50" s="9">
        <f t="shared" si="0"/>
        <v>4.7690507188118313E-2</v>
      </c>
    </row>
    <row r="51" spans="1:14" ht="52.05" customHeight="1">
      <c r="A51" s="10" t="s">
        <v>212</v>
      </c>
      <c r="B51" s="12" t="s">
        <v>213</v>
      </c>
      <c r="C51" s="10" t="s">
        <v>78</v>
      </c>
      <c r="D51" s="10" t="s">
        <v>214</v>
      </c>
      <c r="E51" s="11" t="s">
        <v>99</v>
      </c>
      <c r="F51" s="12">
        <v>1628.16</v>
      </c>
      <c r="G51" s="13">
        <v>78.94</v>
      </c>
      <c r="H51" s="13">
        <v>43.4</v>
      </c>
      <c r="I51" s="13">
        <v>51.72</v>
      </c>
      <c r="J51" s="13">
        <f t="shared" ref="J51:J57" si="13">TRUNC(G51 * (1 + 20.5 / 100), 2)</f>
        <v>95.12</v>
      </c>
      <c r="K51" s="13">
        <f t="shared" ref="K51:K57" si="14">TRUNC(F51 * H51, 2)</f>
        <v>70662.14</v>
      </c>
      <c r="L51" s="13">
        <f t="shared" ref="L51:L57" si="15">M51 - K51</f>
        <v>84208.430000000008</v>
      </c>
      <c r="M51" s="13">
        <f t="shared" ref="M51:M57" si="16">TRUNC(F51 * J51, 2)</f>
        <v>154870.57</v>
      </c>
      <c r="N51" s="14">
        <f t="shared" si="0"/>
        <v>2.0740613943162085E-2</v>
      </c>
    </row>
    <row r="52" spans="1:14" ht="39" customHeight="1">
      <c r="A52" s="10" t="s">
        <v>216</v>
      </c>
      <c r="B52" s="12" t="s">
        <v>217</v>
      </c>
      <c r="C52" s="10" t="s">
        <v>78</v>
      </c>
      <c r="D52" s="10" t="s">
        <v>218</v>
      </c>
      <c r="E52" s="11" t="s">
        <v>99</v>
      </c>
      <c r="F52" s="12">
        <v>18.829999999999998</v>
      </c>
      <c r="G52" s="13">
        <v>226.45</v>
      </c>
      <c r="H52" s="13">
        <v>73.53</v>
      </c>
      <c r="I52" s="13">
        <v>199.34</v>
      </c>
      <c r="J52" s="13">
        <f t="shared" si="13"/>
        <v>272.87</v>
      </c>
      <c r="K52" s="13">
        <f t="shared" si="14"/>
        <v>1384.56</v>
      </c>
      <c r="L52" s="13">
        <f t="shared" si="15"/>
        <v>3753.5800000000004</v>
      </c>
      <c r="M52" s="13">
        <f t="shared" si="16"/>
        <v>5138.1400000000003</v>
      </c>
      <c r="N52" s="14">
        <f t="shared" si="0"/>
        <v>6.8811122814307999E-4</v>
      </c>
    </row>
    <row r="53" spans="1:14" ht="64.95" customHeight="1">
      <c r="A53" s="10" t="s">
        <v>220</v>
      </c>
      <c r="B53" s="12" t="s">
        <v>221</v>
      </c>
      <c r="C53" s="10" t="s">
        <v>72</v>
      </c>
      <c r="D53" s="10" t="s">
        <v>222</v>
      </c>
      <c r="E53" s="11" t="s">
        <v>99</v>
      </c>
      <c r="F53" s="12">
        <v>414.18</v>
      </c>
      <c r="G53" s="13">
        <v>229</v>
      </c>
      <c r="H53" s="13">
        <v>90.21</v>
      </c>
      <c r="I53" s="13">
        <v>185.73</v>
      </c>
      <c r="J53" s="13">
        <f t="shared" si="13"/>
        <v>275.94</v>
      </c>
      <c r="K53" s="13">
        <f t="shared" si="14"/>
        <v>37363.17</v>
      </c>
      <c r="L53" s="13">
        <f t="shared" si="15"/>
        <v>76925.650000000009</v>
      </c>
      <c r="M53" s="13">
        <f t="shared" si="16"/>
        <v>114288.82</v>
      </c>
      <c r="N53" s="14">
        <f t="shared" si="0"/>
        <v>1.5305815001775623E-2</v>
      </c>
    </row>
    <row r="54" spans="1:14" ht="39" customHeight="1">
      <c r="A54" s="10" t="s">
        <v>223</v>
      </c>
      <c r="B54" s="12" t="s">
        <v>224</v>
      </c>
      <c r="C54" s="10" t="s">
        <v>78</v>
      </c>
      <c r="D54" s="10" t="s">
        <v>225</v>
      </c>
      <c r="E54" s="11" t="s">
        <v>114</v>
      </c>
      <c r="F54" s="12">
        <v>180.6</v>
      </c>
      <c r="G54" s="13">
        <v>197.64</v>
      </c>
      <c r="H54" s="13">
        <v>11.32</v>
      </c>
      <c r="I54" s="13">
        <v>226.83</v>
      </c>
      <c r="J54" s="13">
        <f t="shared" si="13"/>
        <v>238.15</v>
      </c>
      <c r="K54" s="13">
        <f t="shared" si="14"/>
        <v>2044.39</v>
      </c>
      <c r="L54" s="13">
        <f t="shared" si="15"/>
        <v>40965.5</v>
      </c>
      <c r="M54" s="13">
        <f t="shared" si="16"/>
        <v>43009.89</v>
      </c>
      <c r="N54" s="14">
        <f t="shared" si="0"/>
        <v>5.7599808939030024E-3</v>
      </c>
    </row>
    <row r="55" spans="1:14" ht="39" customHeight="1">
      <c r="A55" s="10" t="s">
        <v>227</v>
      </c>
      <c r="B55" s="12" t="s">
        <v>228</v>
      </c>
      <c r="C55" s="10" t="s">
        <v>78</v>
      </c>
      <c r="D55" s="10" t="s">
        <v>229</v>
      </c>
      <c r="E55" s="11" t="s">
        <v>99</v>
      </c>
      <c r="F55" s="12">
        <v>14.63</v>
      </c>
      <c r="G55" s="13">
        <v>1058.51</v>
      </c>
      <c r="H55" s="13">
        <v>81.040000000000006</v>
      </c>
      <c r="I55" s="13">
        <v>1194.46</v>
      </c>
      <c r="J55" s="13">
        <f t="shared" si="13"/>
        <v>1275.5</v>
      </c>
      <c r="K55" s="13">
        <f t="shared" si="14"/>
        <v>1185.6099999999999</v>
      </c>
      <c r="L55" s="13">
        <f t="shared" si="15"/>
        <v>17474.95</v>
      </c>
      <c r="M55" s="13">
        <f t="shared" si="16"/>
        <v>18660.560000000001</v>
      </c>
      <c r="N55" s="14">
        <f t="shared" si="0"/>
        <v>2.4990640308433856E-3</v>
      </c>
    </row>
    <row r="56" spans="1:14" ht="52.05" customHeight="1">
      <c r="A56" s="10" t="s">
        <v>231</v>
      </c>
      <c r="B56" s="12" t="s">
        <v>232</v>
      </c>
      <c r="C56" s="10" t="s">
        <v>78</v>
      </c>
      <c r="D56" s="10" t="s">
        <v>233</v>
      </c>
      <c r="E56" s="11" t="s">
        <v>99</v>
      </c>
      <c r="F56" s="12">
        <v>33.729999999999997</v>
      </c>
      <c r="G56" s="13">
        <v>74.08</v>
      </c>
      <c r="H56" s="13">
        <v>31.5</v>
      </c>
      <c r="I56" s="13">
        <v>57.76</v>
      </c>
      <c r="J56" s="13">
        <f t="shared" si="13"/>
        <v>89.26</v>
      </c>
      <c r="K56" s="13">
        <f t="shared" si="14"/>
        <v>1062.49</v>
      </c>
      <c r="L56" s="13">
        <f t="shared" si="15"/>
        <v>1948.24</v>
      </c>
      <c r="M56" s="13">
        <f t="shared" si="16"/>
        <v>3010.73</v>
      </c>
      <c r="N56" s="14">
        <f t="shared" si="0"/>
        <v>4.0320371144173087E-4</v>
      </c>
    </row>
    <row r="57" spans="1:14" ht="25.95" customHeight="1">
      <c r="A57" s="10" t="s">
        <v>234</v>
      </c>
      <c r="B57" s="12" t="s">
        <v>235</v>
      </c>
      <c r="C57" s="10" t="s">
        <v>78</v>
      </c>
      <c r="D57" s="10" t="s">
        <v>236</v>
      </c>
      <c r="E57" s="11" t="s">
        <v>114</v>
      </c>
      <c r="F57" s="12">
        <v>522.65</v>
      </c>
      <c r="G57" s="13">
        <v>27.2</v>
      </c>
      <c r="H57" s="13">
        <v>16.89</v>
      </c>
      <c r="I57" s="13">
        <v>15.88</v>
      </c>
      <c r="J57" s="13">
        <f t="shared" si="13"/>
        <v>32.770000000000003</v>
      </c>
      <c r="K57" s="13">
        <f t="shared" si="14"/>
        <v>8827.5499999999993</v>
      </c>
      <c r="L57" s="13">
        <f t="shared" si="15"/>
        <v>8299.6900000000023</v>
      </c>
      <c r="M57" s="13">
        <f t="shared" si="16"/>
        <v>17127.240000000002</v>
      </c>
      <c r="N57" s="14">
        <f t="shared" si="0"/>
        <v>2.2937183788494056E-3</v>
      </c>
    </row>
    <row r="58" spans="1:14" ht="24" customHeight="1">
      <c r="A58" s="5" t="s">
        <v>25</v>
      </c>
      <c r="B58" s="5"/>
      <c r="C58" s="5"/>
      <c r="D58" s="5" t="s">
        <v>26</v>
      </c>
      <c r="E58" s="5"/>
      <c r="F58" s="7"/>
      <c r="G58" s="7"/>
      <c r="H58" s="5"/>
      <c r="I58" s="5"/>
      <c r="J58" s="5"/>
      <c r="K58" s="5"/>
      <c r="L58" s="5"/>
      <c r="M58" s="8">
        <v>554285.99</v>
      </c>
      <c r="N58" s="9">
        <f t="shared" si="0"/>
        <v>7.4231222450420367E-2</v>
      </c>
    </row>
    <row r="59" spans="1:14" ht="52.05" customHeight="1">
      <c r="A59" s="10" t="s">
        <v>238</v>
      </c>
      <c r="B59" s="12" t="s">
        <v>239</v>
      </c>
      <c r="C59" s="10" t="s">
        <v>78</v>
      </c>
      <c r="D59" s="10" t="s">
        <v>240</v>
      </c>
      <c r="E59" s="11" t="s">
        <v>99</v>
      </c>
      <c r="F59" s="12">
        <v>12.06</v>
      </c>
      <c r="G59" s="13">
        <v>193.32</v>
      </c>
      <c r="H59" s="13">
        <v>31.2</v>
      </c>
      <c r="I59" s="13">
        <v>201.75</v>
      </c>
      <c r="J59" s="13">
        <f t="shared" ref="J59:J70" si="17">TRUNC(G59 * (1 + 20.5 / 100), 2)</f>
        <v>232.95</v>
      </c>
      <c r="K59" s="13">
        <f t="shared" ref="K59:K70" si="18">TRUNC(F59 * H59, 2)</f>
        <v>376.27</v>
      </c>
      <c r="L59" s="13">
        <f t="shared" ref="L59:L70" si="19">M59 - K59</f>
        <v>2433.1</v>
      </c>
      <c r="M59" s="13">
        <f t="shared" ref="M59:M70" si="20">TRUNC(F59 * J59, 2)</f>
        <v>2809.37</v>
      </c>
      <c r="N59" s="14">
        <f t="shared" si="0"/>
        <v>3.762371288069855E-4</v>
      </c>
    </row>
    <row r="60" spans="1:14" ht="52.05" customHeight="1">
      <c r="A60" s="10" t="s">
        <v>242</v>
      </c>
      <c r="B60" s="12" t="s">
        <v>243</v>
      </c>
      <c r="C60" s="10" t="s">
        <v>72</v>
      </c>
      <c r="D60" s="10" t="s">
        <v>244</v>
      </c>
      <c r="E60" s="11" t="s">
        <v>136</v>
      </c>
      <c r="F60" s="12">
        <v>3465.64</v>
      </c>
      <c r="G60" s="13">
        <v>14.39</v>
      </c>
      <c r="H60" s="13">
        <v>0.55000000000000004</v>
      </c>
      <c r="I60" s="13">
        <v>16.78</v>
      </c>
      <c r="J60" s="13">
        <f t="shared" si="17"/>
        <v>17.329999999999998</v>
      </c>
      <c r="K60" s="13">
        <f t="shared" si="18"/>
        <v>1906.1</v>
      </c>
      <c r="L60" s="13">
        <f t="shared" si="19"/>
        <v>58153.440000000002</v>
      </c>
      <c r="M60" s="13">
        <f t="shared" si="20"/>
        <v>60059.54</v>
      </c>
      <c r="N60" s="14">
        <f t="shared" si="0"/>
        <v>8.0433082460011664E-3</v>
      </c>
    </row>
    <row r="61" spans="1:14" ht="39" customHeight="1">
      <c r="A61" s="10" t="s">
        <v>245</v>
      </c>
      <c r="B61" s="12" t="s">
        <v>246</v>
      </c>
      <c r="C61" s="10" t="s">
        <v>78</v>
      </c>
      <c r="D61" s="10" t="s">
        <v>247</v>
      </c>
      <c r="E61" s="11" t="s">
        <v>99</v>
      </c>
      <c r="F61" s="12">
        <v>1037.26</v>
      </c>
      <c r="G61" s="13">
        <v>209.55</v>
      </c>
      <c r="H61" s="13">
        <v>2.61</v>
      </c>
      <c r="I61" s="13">
        <v>249.89</v>
      </c>
      <c r="J61" s="13">
        <f t="shared" si="17"/>
        <v>252.5</v>
      </c>
      <c r="K61" s="13">
        <f t="shared" si="18"/>
        <v>2707.24</v>
      </c>
      <c r="L61" s="13">
        <f t="shared" si="19"/>
        <v>259200.91</v>
      </c>
      <c r="M61" s="13">
        <f t="shared" si="20"/>
        <v>261908.15</v>
      </c>
      <c r="N61" s="14">
        <f t="shared" si="0"/>
        <v>3.5075326627375274E-2</v>
      </c>
    </row>
    <row r="62" spans="1:14" ht="25.95" customHeight="1">
      <c r="A62" s="10" t="s">
        <v>249</v>
      </c>
      <c r="B62" s="12" t="s">
        <v>250</v>
      </c>
      <c r="C62" s="10" t="s">
        <v>78</v>
      </c>
      <c r="D62" s="10" t="s">
        <v>251</v>
      </c>
      <c r="E62" s="11" t="s">
        <v>114</v>
      </c>
      <c r="F62" s="12">
        <v>134.65</v>
      </c>
      <c r="G62" s="13">
        <v>39.549999999999997</v>
      </c>
      <c r="H62" s="13">
        <v>6.34</v>
      </c>
      <c r="I62" s="13">
        <v>41.31</v>
      </c>
      <c r="J62" s="13">
        <f t="shared" si="17"/>
        <v>47.65</v>
      </c>
      <c r="K62" s="13">
        <f t="shared" si="18"/>
        <v>853.68</v>
      </c>
      <c r="L62" s="13">
        <f t="shared" si="19"/>
        <v>5562.3899999999994</v>
      </c>
      <c r="M62" s="13">
        <f t="shared" si="20"/>
        <v>6416.07</v>
      </c>
      <c r="N62" s="14">
        <f t="shared" si="0"/>
        <v>8.5925447877091142E-4</v>
      </c>
    </row>
    <row r="63" spans="1:14" ht="39" customHeight="1">
      <c r="A63" s="10" t="s">
        <v>252</v>
      </c>
      <c r="B63" s="12" t="s">
        <v>253</v>
      </c>
      <c r="C63" s="10" t="s">
        <v>78</v>
      </c>
      <c r="D63" s="10" t="s">
        <v>254</v>
      </c>
      <c r="E63" s="11" t="s">
        <v>114</v>
      </c>
      <c r="F63" s="12">
        <v>85.1</v>
      </c>
      <c r="G63" s="13">
        <v>148.82</v>
      </c>
      <c r="H63" s="13">
        <v>26.44</v>
      </c>
      <c r="I63" s="13">
        <v>152.88</v>
      </c>
      <c r="J63" s="13">
        <f t="shared" si="17"/>
        <v>179.32</v>
      </c>
      <c r="K63" s="13">
        <f t="shared" si="18"/>
        <v>2250.04</v>
      </c>
      <c r="L63" s="13">
        <f t="shared" si="19"/>
        <v>13010.09</v>
      </c>
      <c r="M63" s="13">
        <f t="shared" si="20"/>
        <v>15260.13</v>
      </c>
      <c r="N63" s="14">
        <f t="shared" si="0"/>
        <v>2.0436708217220741E-3</v>
      </c>
    </row>
    <row r="64" spans="1:14" ht="39" customHeight="1">
      <c r="A64" s="10" t="s">
        <v>255</v>
      </c>
      <c r="B64" s="12" t="s">
        <v>256</v>
      </c>
      <c r="C64" s="10" t="s">
        <v>78</v>
      </c>
      <c r="D64" s="10" t="s">
        <v>257</v>
      </c>
      <c r="E64" s="11" t="s">
        <v>99</v>
      </c>
      <c r="F64" s="12">
        <v>385.93</v>
      </c>
      <c r="G64" s="13">
        <v>46.99</v>
      </c>
      <c r="H64" s="13">
        <v>17.41</v>
      </c>
      <c r="I64" s="13">
        <v>39.21</v>
      </c>
      <c r="J64" s="13">
        <f t="shared" si="17"/>
        <v>56.62</v>
      </c>
      <c r="K64" s="13">
        <f t="shared" si="18"/>
        <v>6719.04</v>
      </c>
      <c r="L64" s="13">
        <f t="shared" si="19"/>
        <v>15132.309999999998</v>
      </c>
      <c r="M64" s="13">
        <f t="shared" si="20"/>
        <v>21851.35</v>
      </c>
      <c r="N64" s="14">
        <f t="shared" si="0"/>
        <v>2.9263817811667819E-3</v>
      </c>
    </row>
    <row r="65" spans="1:14" ht="39" customHeight="1">
      <c r="A65" s="10" t="s">
        <v>259</v>
      </c>
      <c r="B65" s="12" t="s">
        <v>260</v>
      </c>
      <c r="C65" s="10" t="s">
        <v>78</v>
      </c>
      <c r="D65" s="10" t="s">
        <v>261</v>
      </c>
      <c r="E65" s="11" t="s">
        <v>99</v>
      </c>
      <c r="F65" s="12">
        <v>460.06</v>
      </c>
      <c r="G65" s="13">
        <v>136.85</v>
      </c>
      <c r="H65" s="13">
        <v>28.36</v>
      </c>
      <c r="I65" s="13">
        <v>136.54</v>
      </c>
      <c r="J65" s="13">
        <f t="shared" si="17"/>
        <v>164.9</v>
      </c>
      <c r="K65" s="13">
        <f t="shared" si="18"/>
        <v>13047.3</v>
      </c>
      <c r="L65" s="13">
        <f t="shared" si="19"/>
        <v>62816.59</v>
      </c>
      <c r="M65" s="13">
        <f t="shared" si="20"/>
        <v>75863.89</v>
      </c>
      <c r="N65" s="14">
        <f t="shared" si="0"/>
        <v>1.0159862230225631E-2</v>
      </c>
    </row>
    <row r="66" spans="1:14" ht="39" customHeight="1">
      <c r="A66" s="10" t="s">
        <v>262</v>
      </c>
      <c r="B66" s="12" t="s">
        <v>263</v>
      </c>
      <c r="C66" s="10" t="s">
        <v>78</v>
      </c>
      <c r="D66" s="10" t="s">
        <v>264</v>
      </c>
      <c r="E66" s="11" t="s">
        <v>99</v>
      </c>
      <c r="F66" s="12">
        <v>385.93</v>
      </c>
      <c r="G66" s="13">
        <v>38.53</v>
      </c>
      <c r="H66" s="13">
        <v>19.309999999999999</v>
      </c>
      <c r="I66" s="13">
        <v>27.11</v>
      </c>
      <c r="J66" s="13">
        <f t="shared" si="17"/>
        <v>46.42</v>
      </c>
      <c r="K66" s="13">
        <f t="shared" si="18"/>
        <v>7452.3</v>
      </c>
      <c r="L66" s="13">
        <f t="shared" si="19"/>
        <v>10462.57</v>
      </c>
      <c r="M66" s="13">
        <f t="shared" si="20"/>
        <v>17914.87</v>
      </c>
      <c r="N66" s="14">
        <f t="shared" si="0"/>
        <v>2.399199554259638E-3</v>
      </c>
    </row>
    <row r="67" spans="1:14" ht="39" customHeight="1">
      <c r="A67" s="10" t="s">
        <v>265</v>
      </c>
      <c r="B67" s="12" t="s">
        <v>266</v>
      </c>
      <c r="C67" s="10" t="s">
        <v>78</v>
      </c>
      <c r="D67" s="10" t="s">
        <v>267</v>
      </c>
      <c r="E67" s="11" t="s">
        <v>268</v>
      </c>
      <c r="F67" s="12">
        <v>21</v>
      </c>
      <c r="G67" s="13">
        <v>10.09</v>
      </c>
      <c r="H67" s="13">
        <v>4.12</v>
      </c>
      <c r="I67" s="13">
        <v>8.0299999999999994</v>
      </c>
      <c r="J67" s="13">
        <f t="shared" si="17"/>
        <v>12.15</v>
      </c>
      <c r="K67" s="13">
        <f t="shared" si="18"/>
        <v>86.52</v>
      </c>
      <c r="L67" s="13">
        <f t="shared" si="19"/>
        <v>168.63</v>
      </c>
      <c r="M67" s="13">
        <f t="shared" si="20"/>
        <v>255.15</v>
      </c>
      <c r="N67" s="14">
        <f t="shared" si="0"/>
        <v>3.4170260028085428E-5</v>
      </c>
    </row>
    <row r="68" spans="1:14" ht="25.95" customHeight="1">
      <c r="A68" s="10" t="s">
        <v>269</v>
      </c>
      <c r="B68" s="12" t="s">
        <v>270</v>
      </c>
      <c r="C68" s="10" t="s">
        <v>78</v>
      </c>
      <c r="D68" s="10" t="s">
        <v>271</v>
      </c>
      <c r="E68" s="11" t="s">
        <v>114</v>
      </c>
      <c r="F68" s="12">
        <v>473.5</v>
      </c>
      <c r="G68" s="13">
        <v>46.74</v>
      </c>
      <c r="H68" s="13">
        <v>7.4</v>
      </c>
      <c r="I68" s="13">
        <v>48.92</v>
      </c>
      <c r="J68" s="13">
        <f t="shared" si="17"/>
        <v>56.32</v>
      </c>
      <c r="K68" s="13">
        <f t="shared" si="18"/>
        <v>3503.9</v>
      </c>
      <c r="L68" s="13">
        <f t="shared" si="19"/>
        <v>23163.62</v>
      </c>
      <c r="M68" s="13">
        <f t="shared" si="20"/>
        <v>26667.52</v>
      </c>
      <c r="N68" s="14">
        <f t="shared" si="0"/>
        <v>3.5713740650761068E-3</v>
      </c>
    </row>
    <row r="69" spans="1:14" ht="52.05" customHeight="1">
      <c r="A69" s="10" t="s">
        <v>272</v>
      </c>
      <c r="B69" s="12" t="s">
        <v>273</v>
      </c>
      <c r="C69" s="10" t="s">
        <v>78</v>
      </c>
      <c r="D69" s="10" t="s">
        <v>274</v>
      </c>
      <c r="E69" s="11" t="s">
        <v>99</v>
      </c>
      <c r="F69" s="12">
        <v>20.45</v>
      </c>
      <c r="G69" s="13">
        <v>285.18</v>
      </c>
      <c r="H69" s="13">
        <v>28.61</v>
      </c>
      <c r="I69" s="13">
        <v>315.02999999999997</v>
      </c>
      <c r="J69" s="13">
        <f t="shared" si="17"/>
        <v>343.64</v>
      </c>
      <c r="K69" s="13">
        <f t="shared" si="18"/>
        <v>585.07000000000005</v>
      </c>
      <c r="L69" s="13">
        <f t="shared" si="19"/>
        <v>6442.3600000000006</v>
      </c>
      <c r="M69" s="13">
        <f t="shared" si="20"/>
        <v>7027.43</v>
      </c>
      <c r="N69" s="14">
        <f t="shared" si="0"/>
        <v>9.4112918059638785E-4</v>
      </c>
    </row>
    <row r="70" spans="1:14" ht="52.05" customHeight="1">
      <c r="A70" s="10" t="s">
        <v>276</v>
      </c>
      <c r="B70" s="12" t="s">
        <v>277</v>
      </c>
      <c r="C70" s="10" t="s">
        <v>78</v>
      </c>
      <c r="D70" s="10" t="s">
        <v>278</v>
      </c>
      <c r="E70" s="11" t="s">
        <v>99</v>
      </c>
      <c r="F70" s="12">
        <v>1037.26</v>
      </c>
      <c r="G70" s="13">
        <v>46.61</v>
      </c>
      <c r="H70" s="13">
        <v>6.31</v>
      </c>
      <c r="I70" s="13">
        <v>49.85</v>
      </c>
      <c r="J70" s="13">
        <f t="shared" si="17"/>
        <v>56.16</v>
      </c>
      <c r="K70" s="13">
        <f t="shared" si="18"/>
        <v>6545.11</v>
      </c>
      <c r="L70" s="13">
        <f t="shared" si="19"/>
        <v>51707.409999999996</v>
      </c>
      <c r="M70" s="13">
        <f t="shared" si="20"/>
        <v>58252.52</v>
      </c>
      <c r="N70" s="14">
        <f t="shared" ref="N70:N133" si="21">M70 / 7467019.56</f>
        <v>7.8013080763913254E-3</v>
      </c>
    </row>
    <row r="71" spans="1:14" ht="24" customHeight="1">
      <c r="A71" s="5" t="s">
        <v>27</v>
      </c>
      <c r="B71" s="5"/>
      <c r="C71" s="5"/>
      <c r="D71" s="5" t="s">
        <v>28</v>
      </c>
      <c r="E71" s="5"/>
      <c r="F71" s="7"/>
      <c r="G71" s="7"/>
      <c r="H71" s="5"/>
      <c r="I71" s="5"/>
      <c r="J71" s="5"/>
      <c r="K71" s="5"/>
      <c r="L71" s="5"/>
      <c r="M71" s="8">
        <v>263515.88</v>
      </c>
      <c r="N71" s="9">
        <f t="shared" si="21"/>
        <v>3.5290637433391163E-2</v>
      </c>
    </row>
    <row r="72" spans="1:14" ht="24" customHeight="1">
      <c r="A72" s="5" t="s">
        <v>280</v>
      </c>
      <c r="B72" s="5"/>
      <c r="C72" s="5"/>
      <c r="D72" s="5" t="s">
        <v>281</v>
      </c>
      <c r="E72" s="5"/>
      <c r="F72" s="7"/>
      <c r="G72" s="7"/>
      <c r="H72" s="5"/>
      <c r="I72" s="5"/>
      <c r="J72" s="5"/>
      <c r="K72" s="5"/>
      <c r="L72" s="5"/>
      <c r="M72" s="8">
        <v>34727.24</v>
      </c>
      <c r="N72" s="9">
        <f t="shared" si="21"/>
        <v>4.6507498367929813E-3</v>
      </c>
    </row>
    <row r="73" spans="1:14" ht="25.95" customHeight="1">
      <c r="A73" s="10" t="s">
        <v>282</v>
      </c>
      <c r="B73" s="12" t="s">
        <v>283</v>
      </c>
      <c r="C73" s="10" t="s">
        <v>78</v>
      </c>
      <c r="D73" s="10" t="s">
        <v>284</v>
      </c>
      <c r="E73" s="11" t="s">
        <v>114</v>
      </c>
      <c r="F73" s="12">
        <v>229.6</v>
      </c>
      <c r="G73" s="13">
        <v>77.94</v>
      </c>
      <c r="H73" s="13">
        <v>28.9</v>
      </c>
      <c r="I73" s="13">
        <v>65.010000000000005</v>
      </c>
      <c r="J73" s="13">
        <f>TRUNC(G73 * (1 + 20.5 / 100), 2)</f>
        <v>93.91</v>
      </c>
      <c r="K73" s="13">
        <f>TRUNC(F73 * H73, 2)</f>
        <v>6635.44</v>
      </c>
      <c r="L73" s="13">
        <f>M73 - K73</f>
        <v>14926.29</v>
      </c>
      <c r="M73" s="13">
        <f>TRUNC(F73 * J73, 2)</f>
        <v>21561.73</v>
      </c>
      <c r="N73" s="14">
        <f t="shared" si="21"/>
        <v>2.8875952214594174E-3</v>
      </c>
    </row>
    <row r="74" spans="1:14" ht="25.95" customHeight="1">
      <c r="A74" s="10" t="s">
        <v>285</v>
      </c>
      <c r="B74" s="12" t="s">
        <v>286</v>
      </c>
      <c r="C74" s="10" t="s">
        <v>78</v>
      </c>
      <c r="D74" s="10" t="s">
        <v>287</v>
      </c>
      <c r="E74" s="11" t="s">
        <v>114</v>
      </c>
      <c r="F74" s="12">
        <v>143.65</v>
      </c>
      <c r="G74" s="13">
        <v>57.75</v>
      </c>
      <c r="H74" s="13">
        <v>17.93</v>
      </c>
      <c r="I74" s="13">
        <v>51.65</v>
      </c>
      <c r="J74" s="13">
        <f>TRUNC(G74 * (1 + 20.5 / 100), 2)</f>
        <v>69.58</v>
      </c>
      <c r="K74" s="13">
        <f>TRUNC(F74 * H74, 2)</f>
        <v>2575.64</v>
      </c>
      <c r="L74" s="13">
        <f>M74 - K74</f>
        <v>7419.52</v>
      </c>
      <c r="M74" s="13">
        <f>TRUNC(F74 * J74, 2)</f>
        <v>9995.16</v>
      </c>
      <c r="N74" s="14">
        <f t="shared" si="21"/>
        <v>1.3385742356351884E-3</v>
      </c>
    </row>
    <row r="75" spans="1:14" ht="25.95" customHeight="1">
      <c r="A75" s="10" t="s">
        <v>288</v>
      </c>
      <c r="B75" s="12" t="s">
        <v>289</v>
      </c>
      <c r="C75" s="10" t="s">
        <v>78</v>
      </c>
      <c r="D75" s="10" t="s">
        <v>290</v>
      </c>
      <c r="E75" s="11" t="s">
        <v>114</v>
      </c>
      <c r="F75" s="12">
        <v>143.65</v>
      </c>
      <c r="G75" s="13">
        <v>18.32</v>
      </c>
      <c r="H75" s="13">
        <v>10.93</v>
      </c>
      <c r="I75" s="13">
        <v>11.14</v>
      </c>
      <c r="J75" s="13">
        <f>TRUNC(G75 * (1 + 20.5 / 100), 2)</f>
        <v>22.07</v>
      </c>
      <c r="K75" s="13">
        <f>TRUNC(F75 * H75, 2)</f>
        <v>1570.09</v>
      </c>
      <c r="L75" s="13">
        <f>M75 - K75</f>
        <v>1600.26</v>
      </c>
      <c r="M75" s="13">
        <f>TRUNC(F75 * J75, 2)</f>
        <v>3170.35</v>
      </c>
      <c r="N75" s="14">
        <f t="shared" si="21"/>
        <v>4.2458037969837596E-4</v>
      </c>
    </row>
    <row r="76" spans="1:14" ht="24" customHeight="1">
      <c r="A76" s="5" t="s">
        <v>292</v>
      </c>
      <c r="B76" s="5"/>
      <c r="C76" s="5"/>
      <c r="D76" s="5" t="s">
        <v>293</v>
      </c>
      <c r="E76" s="5"/>
      <c r="F76" s="7"/>
      <c r="G76" s="7"/>
      <c r="H76" s="5"/>
      <c r="I76" s="5"/>
      <c r="J76" s="5"/>
      <c r="K76" s="5"/>
      <c r="L76" s="5"/>
      <c r="M76" s="8">
        <v>25402.85</v>
      </c>
      <c r="N76" s="9">
        <f t="shared" si="21"/>
        <v>3.4020066233762486E-3</v>
      </c>
    </row>
    <row r="77" spans="1:14" ht="64.95" customHeight="1">
      <c r="A77" s="10" t="s">
        <v>294</v>
      </c>
      <c r="B77" s="12" t="s">
        <v>295</v>
      </c>
      <c r="C77" s="10" t="s">
        <v>78</v>
      </c>
      <c r="D77" s="10" t="s">
        <v>296</v>
      </c>
      <c r="E77" s="11" t="s">
        <v>268</v>
      </c>
      <c r="F77" s="12">
        <v>4</v>
      </c>
      <c r="G77" s="13">
        <v>684.98</v>
      </c>
      <c r="H77" s="13">
        <v>23.23</v>
      </c>
      <c r="I77" s="13">
        <v>802.17</v>
      </c>
      <c r="J77" s="13">
        <f t="shared" ref="J77:J83" si="22">TRUNC(G77 * (1 + 20.5 / 100), 2)</f>
        <v>825.4</v>
      </c>
      <c r="K77" s="13">
        <f t="shared" ref="K77:K83" si="23">TRUNC(F77 * H77, 2)</f>
        <v>92.92</v>
      </c>
      <c r="L77" s="13">
        <f t="shared" ref="L77:L83" si="24">M77 - K77</f>
        <v>3208.68</v>
      </c>
      <c r="M77" s="13">
        <f t="shared" ref="M77:M83" si="25">TRUNC(F77 * J77, 2)</f>
        <v>3301.6</v>
      </c>
      <c r="N77" s="14">
        <f t="shared" si="21"/>
        <v>4.421576739515063E-4</v>
      </c>
    </row>
    <row r="78" spans="1:14" ht="25.95" customHeight="1">
      <c r="A78" s="10" t="s">
        <v>298</v>
      </c>
      <c r="B78" s="12" t="s">
        <v>299</v>
      </c>
      <c r="C78" s="10" t="s">
        <v>72</v>
      </c>
      <c r="D78" s="10" t="s">
        <v>300</v>
      </c>
      <c r="E78" s="11" t="s">
        <v>99</v>
      </c>
      <c r="F78" s="12">
        <v>3.6</v>
      </c>
      <c r="G78" s="13">
        <v>80.8</v>
      </c>
      <c r="H78" s="13">
        <v>31.21</v>
      </c>
      <c r="I78" s="13">
        <v>66.150000000000006</v>
      </c>
      <c r="J78" s="13">
        <f t="shared" si="22"/>
        <v>97.36</v>
      </c>
      <c r="K78" s="13">
        <f t="shared" si="23"/>
        <v>112.35</v>
      </c>
      <c r="L78" s="13">
        <f t="shared" si="24"/>
        <v>238.14000000000001</v>
      </c>
      <c r="M78" s="13">
        <f t="shared" si="25"/>
        <v>350.49</v>
      </c>
      <c r="N78" s="14">
        <f t="shared" si="21"/>
        <v>4.6938406573559322E-5</v>
      </c>
    </row>
    <row r="79" spans="1:14" ht="39" customHeight="1">
      <c r="A79" s="10" t="s">
        <v>301</v>
      </c>
      <c r="B79" s="12" t="s">
        <v>302</v>
      </c>
      <c r="C79" s="10" t="s">
        <v>78</v>
      </c>
      <c r="D79" s="10" t="s">
        <v>303</v>
      </c>
      <c r="E79" s="11" t="s">
        <v>268</v>
      </c>
      <c r="F79" s="12">
        <v>4</v>
      </c>
      <c r="G79" s="13">
        <v>167</v>
      </c>
      <c r="H79" s="13">
        <v>26.15</v>
      </c>
      <c r="I79" s="13">
        <v>175.08</v>
      </c>
      <c r="J79" s="13">
        <f t="shared" si="22"/>
        <v>201.23</v>
      </c>
      <c r="K79" s="13">
        <f t="shared" si="23"/>
        <v>104.6</v>
      </c>
      <c r="L79" s="13">
        <f t="shared" si="24"/>
        <v>700.31999999999994</v>
      </c>
      <c r="M79" s="13">
        <f t="shared" si="25"/>
        <v>804.92</v>
      </c>
      <c r="N79" s="14">
        <f t="shared" si="21"/>
        <v>1.077966909731786E-4</v>
      </c>
    </row>
    <row r="80" spans="1:14" ht="25.95" customHeight="1">
      <c r="A80" s="10" t="s">
        <v>304</v>
      </c>
      <c r="B80" s="12" t="s">
        <v>305</v>
      </c>
      <c r="C80" s="10" t="s">
        <v>78</v>
      </c>
      <c r="D80" s="10" t="s">
        <v>306</v>
      </c>
      <c r="E80" s="11" t="s">
        <v>268</v>
      </c>
      <c r="F80" s="12">
        <v>8</v>
      </c>
      <c r="G80" s="13">
        <v>326.5</v>
      </c>
      <c r="H80" s="13">
        <v>30.16</v>
      </c>
      <c r="I80" s="13">
        <v>363.27</v>
      </c>
      <c r="J80" s="13">
        <f t="shared" si="22"/>
        <v>393.43</v>
      </c>
      <c r="K80" s="13">
        <f t="shared" si="23"/>
        <v>241.28</v>
      </c>
      <c r="L80" s="13">
        <f t="shared" si="24"/>
        <v>2906.16</v>
      </c>
      <c r="M80" s="13">
        <f t="shared" si="25"/>
        <v>3147.44</v>
      </c>
      <c r="N80" s="14">
        <f t="shared" si="21"/>
        <v>4.2151222113579145E-4</v>
      </c>
    </row>
    <row r="81" spans="1:14" ht="64.95" customHeight="1">
      <c r="A81" s="10" t="s">
        <v>308</v>
      </c>
      <c r="B81" s="12" t="s">
        <v>309</v>
      </c>
      <c r="C81" s="10" t="s">
        <v>78</v>
      </c>
      <c r="D81" s="10" t="s">
        <v>310</v>
      </c>
      <c r="E81" s="11" t="s">
        <v>268</v>
      </c>
      <c r="F81" s="12">
        <v>14</v>
      </c>
      <c r="G81" s="13">
        <v>613.92999999999995</v>
      </c>
      <c r="H81" s="13">
        <v>18.920000000000002</v>
      </c>
      <c r="I81" s="13">
        <v>720.86</v>
      </c>
      <c r="J81" s="13">
        <f t="shared" si="22"/>
        <v>739.78</v>
      </c>
      <c r="K81" s="13">
        <f t="shared" si="23"/>
        <v>264.88</v>
      </c>
      <c r="L81" s="13">
        <f t="shared" si="24"/>
        <v>10092.040000000001</v>
      </c>
      <c r="M81" s="13">
        <f t="shared" si="25"/>
        <v>10356.92</v>
      </c>
      <c r="N81" s="14">
        <f t="shared" si="21"/>
        <v>1.3870219458752833E-3</v>
      </c>
    </row>
    <row r="82" spans="1:14" ht="52.05" customHeight="1">
      <c r="A82" s="10" t="s">
        <v>311</v>
      </c>
      <c r="B82" s="12" t="s">
        <v>312</v>
      </c>
      <c r="C82" s="10" t="s">
        <v>72</v>
      </c>
      <c r="D82" s="10" t="s">
        <v>313</v>
      </c>
      <c r="E82" s="11" t="s">
        <v>75</v>
      </c>
      <c r="F82" s="12">
        <v>4</v>
      </c>
      <c r="G82" s="13">
        <v>687.72</v>
      </c>
      <c r="H82" s="13">
        <v>18.920000000000002</v>
      </c>
      <c r="I82" s="13">
        <v>809.78</v>
      </c>
      <c r="J82" s="13">
        <f t="shared" si="22"/>
        <v>828.7</v>
      </c>
      <c r="K82" s="13">
        <f t="shared" si="23"/>
        <v>75.680000000000007</v>
      </c>
      <c r="L82" s="13">
        <f t="shared" si="24"/>
        <v>3239.1200000000003</v>
      </c>
      <c r="M82" s="13">
        <f t="shared" si="25"/>
        <v>3314.8</v>
      </c>
      <c r="N82" s="14">
        <f t="shared" si="21"/>
        <v>4.4392544754496405E-4</v>
      </c>
    </row>
    <row r="83" spans="1:14" ht="39" customHeight="1">
      <c r="A83" s="10" t="s">
        <v>314</v>
      </c>
      <c r="B83" s="12" t="s">
        <v>315</v>
      </c>
      <c r="C83" s="10" t="s">
        <v>78</v>
      </c>
      <c r="D83" s="10" t="s">
        <v>316</v>
      </c>
      <c r="E83" s="11" t="s">
        <v>268</v>
      </c>
      <c r="F83" s="12">
        <v>18</v>
      </c>
      <c r="G83" s="13">
        <v>190.26</v>
      </c>
      <c r="H83" s="13">
        <v>34.159999999999997</v>
      </c>
      <c r="I83" s="13">
        <v>195.1</v>
      </c>
      <c r="J83" s="13">
        <f t="shared" si="22"/>
        <v>229.26</v>
      </c>
      <c r="K83" s="13">
        <f t="shared" si="23"/>
        <v>614.88</v>
      </c>
      <c r="L83" s="13">
        <f t="shared" si="24"/>
        <v>3511.8</v>
      </c>
      <c r="M83" s="13">
        <f t="shared" si="25"/>
        <v>4126.68</v>
      </c>
      <c r="N83" s="14">
        <f t="shared" si="21"/>
        <v>5.5265423732196576E-4</v>
      </c>
    </row>
    <row r="84" spans="1:14" ht="24" customHeight="1">
      <c r="A84" s="5" t="s">
        <v>317</v>
      </c>
      <c r="B84" s="5"/>
      <c r="C84" s="5"/>
      <c r="D84" s="5" t="s">
        <v>318</v>
      </c>
      <c r="E84" s="5"/>
      <c r="F84" s="7"/>
      <c r="G84" s="7"/>
      <c r="H84" s="5"/>
      <c r="I84" s="5"/>
      <c r="J84" s="5"/>
      <c r="K84" s="5"/>
      <c r="L84" s="5"/>
      <c r="M84" s="8">
        <v>203385.79</v>
      </c>
      <c r="N84" s="9">
        <f t="shared" si="21"/>
        <v>2.7237880973221933E-2</v>
      </c>
    </row>
    <row r="85" spans="1:14" ht="91.05" customHeight="1">
      <c r="A85" s="10" t="s">
        <v>319</v>
      </c>
      <c r="B85" s="12" t="s">
        <v>320</v>
      </c>
      <c r="C85" s="10" t="s">
        <v>78</v>
      </c>
      <c r="D85" s="10" t="s">
        <v>321</v>
      </c>
      <c r="E85" s="11" t="s">
        <v>99</v>
      </c>
      <c r="F85" s="12">
        <v>141.5</v>
      </c>
      <c r="G85" s="13">
        <v>276.19</v>
      </c>
      <c r="H85" s="13">
        <v>11.05</v>
      </c>
      <c r="I85" s="13">
        <v>321.75</v>
      </c>
      <c r="J85" s="13">
        <f t="shared" ref="J85:J96" si="26">TRUNC(G85 * (1 + 20.5 / 100), 2)</f>
        <v>332.8</v>
      </c>
      <c r="K85" s="13">
        <f t="shared" ref="K85:K96" si="27">TRUNC(F85 * H85, 2)</f>
        <v>1563.57</v>
      </c>
      <c r="L85" s="13">
        <f t="shared" ref="L85:L96" si="28">M85 - K85</f>
        <v>45527.63</v>
      </c>
      <c r="M85" s="13">
        <f t="shared" ref="M85:M96" si="29">TRUNC(F85 * J85, 2)</f>
        <v>47091.199999999997</v>
      </c>
      <c r="N85" s="14">
        <f t="shared" si="21"/>
        <v>6.3065590791086664E-3</v>
      </c>
    </row>
    <row r="86" spans="1:14" ht="78" customHeight="1">
      <c r="A86" s="10" t="s">
        <v>322</v>
      </c>
      <c r="B86" s="12" t="s">
        <v>323</v>
      </c>
      <c r="C86" s="10" t="s">
        <v>78</v>
      </c>
      <c r="D86" s="10" t="s">
        <v>324</v>
      </c>
      <c r="E86" s="11" t="s">
        <v>99</v>
      </c>
      <c r="F86" s="12">
        <v>74.22</v>
      </c>
      <c r="G86" s="13">
        <v>249.73</v>
      </c>
      <c r="H86" s="13">
        <v>11.1</v>
      </c>
      <c r="I86" s="13">
        <v>289.82</v>
      </c>
      <c r="J86" s="13">
        <f t="shared" si="26"/>
        <v>300.92</v>
      </c>
      <c r="K86" s="13">
        <f t="shared" si="27"/>
        <v>823.84</v>
      </c>
      <c r="L86" s="13">
        <f t="shared" si="28"/>
        <v>21510.44</v>
      </c>
      <c r="M86" s="13">
        <f t="shared" si="29"/>
        <v>22334.28</v>
      </c>
      <c r="N86" s="14">
        <f t="shared" si="21"/>
        <v>2.9910568494613664E-3</v>
      </c>
    </row>
    <row r="87" spans="1:14" ht="39" customHeight="1">
      <c r="A87" s="10" t="s">
        <v>325</v>
      </c>
      <c r="B87" s="12" t="s">
        <v>326</v>
      </c>
      <c r="C87" s="10" t="s">
        <v>78</v>
      </c>
      <c r="D87" s="10" t="s">
        <v>327</v>
      </c>
      <c r="E87" s="11" t="s">
        <v>99</v>
      </c>
      <c r="F87" s="12">
        <v>54.75</v>
      </c>
      <c r="G87" s="13">
        <v>485.94</v>
      </c>
      <c r="H87" s="13">
        <v>13.55</v>
      </c>
      <c r="I87" s="13">
        <v>572</v>
      </c>
      <c r="J87" s="13">
        <f t="shared" si="26"/>
        <v>585.54999999999995</v>
      </c>
      <c r="K87" s="13">
        <f t="shared" si="27"/>
        <v>741.86</v>
      </c>
      <c r="L87" s="13">
        <f t="shared" si="28"/>
        <v>31317</v>
      </c>
      <c r="M87" s="13">
        <f t="shared" si="29"/>
        <v>32058.86</v>
      </c>
      <c r="N87" s="14">
        <f t="shared" si="21"/>
        <v>4.2933944048755114E-3</v>
      </c>
    </row>
    <row r="88" spans="1:14" ht="39" customHeight="1">
      <c r="A88" s="10" t="s">
        <v>328</v>
      </c>
      <c r="B88" s="12" t="s">
        <v>329</v>
      </c>
      <c r="C88" s="10" t="s">
        <v>72</v>
      </c>
      <c r="D88" s="10" t="s">
        <v>330</v>
      </c>
      <c r="E88" s="11" t="s">
        <v>99</v>
      </c>
      <c r="F88" s="12">
        <v>14.5</v>
      </c>
      <c r="G88" s="13">
        <v>100.05</v>
      </c>
      <c r="H88" s="13">
        <v>40.83</v>
      </c>
      <c r="I88" s="13">
        <v>79.73</v>
      </c>
      <c r="J88" s="13">
        <f t="shared" si="26"/>
        <v>120.56</v>
      </c>
      <c r="K88" s="13">
        <f t="shared" si="27"/>
        <v>592.03</v>
      </c>
      <c r="L88" s="13">
        <f t="shared" si="28"/>
        <v>1156.0899999999999</v>
      </c>
      <c r="M88" s="13">
        <f t="shared" si="29"/>
        <v>1748.12</v>
      </c>
      <c r="N88" s="14">
        <f t="shared" si="21"/>
        <v>2.341121495602457E-4</v>
      </c>
    </row>
    <row r="89" spans="1:14" ht="64.95" customHeight="1">
      <c r="A89" s="10" t="s">
        <v>331</v>
      </c>
      <c r="B89" s="12" t="s">
        <v>332</v>
      </c>
      <c r="C89" s="10" t="s">
        <v>72</v>
      </c>
      <c r="D89" s="10" t="s">
        <v>333</v>
      </c>
      <c r="E89" s="11" t="s">
        <v>114</v>
      </c>
      <c r="F89" s="12">
        <v>26.8</v>
      </c>
      <c r="G89" s="13">
        <v>749.67</v>
      </c>
      <c r="H89" s="13">
        <v>308.27999999999997</v>
      </c>
      <c r="I89" s="13">
        <v>595.07000000000005</v>
      </c>
      <c r="J89" s="13">
        <f t="shared" si="26"/>
        <v>903.35</v>
      </c>
      <c r="K89" s="13">
        <f t="shared" si="27"/>
        <v>8261.9</v>
      </c>
      <c r="L89" s="13">
        <f t="shared" si="28"/>
        <v>15947.88</v>
      </c>
      <c r="M89" s="13">
        <f t="shared" si="29"/>
        <v>24209.78</v>
      </c>
      <c r="N89" s="14">
        <f t="shared" si="21"/>
        <v>3.242228014198479E-3</v>
      </c>
    </row>
    <row r="90" spans="1:14" ht="39" customHeight="1">
      <c r="A90" s="10" t="s">
        <v>334</v>
      </c>
      <c r="B90" s="12" t="s">
        <v>335</v>
      </c>
      <c r="C90" s="10" t="s">
        <v>72</v>
      </c>
      <c r="D90" s="10" t="s">
        <v>336</v>
      </c>
      <c r="E90" s="11" t="s">
        <v>99</v>
      </c>
      <c r="F90" s="12">
        <v>25.39</v>
      </c>
      <c r="G90" s="13">
        <v>202.46</v>
      </c>
      <c r="H90" s="13">
        <v>45.19</v>
      </c>
      <c r="I90" s="13">
        <v>198.77</v>
      </c>
      <c r="J90" s="13">
        <f t="shared" si="26"/>
        <v>243.96</v>
      </c>
      <c r="K90" s="13">
        <f t="shared" si="27"/>
        <v>1147.3699999999999</v>
      </c>
      <c r="L90" s="13">
        <f t="shared" si="28"/>
        <v>5046.7700000000004</v>
      </c>
      <c r="M90" s="13">
        <f t="shared" si="29"/>
        <v>6194.14</v>
      </c>
      <c r="N90" s="14">
        <f t="shared" si="21"/>
        <v>8.2953311561969451E-4</v>
      </c>
    </row>
    <row r="91" spans="1:14" ht="25.95" customHeight="1">
      <c r="A91" s="10" t="s">
        <v>337</v>
      </c>
      <c r="B91" s="12" t="s">
        <v>338</v>
      </c>
      <c r="C91" s="10" t="s">
        <v>72</v>
      </c>
      <c r="D91" s="10" t="s">
        <v>339</v>
      </c>
      <c r="E91" s="11" t="s">
        <v>75</v>
      </c>
      <c r="F91" s="12">
        <v>68.849999999999994</v>
      </c>
      <c r="G91" s="13">
        <v>300.52999999999997</v>
      </c>
      <c r="H91" s="13">
        <v>64.59</v>
      </c>
      <c r="I91" s="13">
        <v>297.54000000000002</v>
      </c>
      <c r="J91" s="13">
        <f t="shared" si="26"/>
        <v>362.13</v>
      </c>
      <c r="K91" s="13">
        <f t="shared" si="27"/>
        <v>4447.0200000000004</v>
      </c>
      <c r="L91" s="13">
        <f t="shared" si="28"/>
        <v>20485.63</v>
      </c>
      <c r="M91" s="13">
        <f t="shared" si="29"/>
        <v>24932.65</v>
      </c>
      <c r="N91" s="14">
        <f t="shared" si="21"/>
        <v>3.3390363852214152E-3</v>
      </c>
    </row>
    <row r="92" spans="1:14" ht="25.95" customHeight="1">
      <c r="A92" s="10" t="s">
        <v>340</v>
      </c>
      <c r="B92" s="12" t="s">
        <v>341</v>
      </c>
      <c r="C92" s="10" t="s">
        <v>72</v>
      </c>
      <c r="D92" s="10" t="s">
        <v>342</v>
      </c>
      <c r="E92" s="11" t="s">
        <v>75</v>
      </c>
      <c r="F92" s="12">
        <v>4</v>
      </c>
      <c r="G92" s="13">
        <v>2793.87</v>
      </c>
      <c r="H92" s="13">
        <v>94.52</v>
      </c>
      <c r="I92" s="13">
        <v>3272.09</v>
      </c>
      <c r="J92" s="13">
        <f t="shared" si="26"/>
        <v>3366.61</v>
      </c>
      <c r="K92" s="13">
        <f t="shared" si="27"/>
        <v>378.08</v>
      </c>
      <c r="L92" s="13">
        <f t="shared" si="28"/>
        <v>13088.36</v>
      </c>
      <c r="M92" s="13">
        <f t="shared" si="29"/>
        <v>13466.44</v>
      </c>
      <c r="N92" s="14">
        <f t="shared" si="21"/>
        <v>1.8034558355971416E-3</v>
      </c>
    </row>
    <row r="93" spans="1:14" ht="25.95" customHeight="1">
      <c r="A93" s="10" t="s">
        <v>343</v>
      </c>
      <c r="B93" s="12" t="s">
        <v>344</v>
      </c>
      <c r="C93" s="10" t="s">
        <v>72</v>
      </c>
      <c r="D93" s="10" t="s">
        <v>345</v>
      </c>
      <c r="E93" s="11" t="s">
        <v>75</v>
      </c>
      <c r="F93" s="12">
        <v>1</v>
      </c>
      <c r="G93" s="13">
        <v>1162.4100000000001</v>
      </c>
      <c r="H93" s="13">
        <v>39.32</v>
      </c>
      <c r="I93" s="13">
        <v>1361.38</v>
      </c>
      <c r="J93" s="13">
        <f t="shared" si="26"/>
        <v>1400.7</v>
      </c>
      <c r="K93" s="13">
        <f t="shared" si="27"/>
        <v>39.32</v>
      </c>
      <c r="L93" s="13">
        <f t="shared" si="28"/>
        <v>1361.38</v>
      </c>
      <c r="M93" s="13">
        <f t="shared" si="29"/>
        <v>1400.7</v>
      </c>
      <c r="N93" s="14">
        <f t="shared" si="21"/>
        <v>1.8758488426940723E-4</v>
      </c>
    </row>
    <row r="94" spans="1:14" ht="25.95" customHeight="1">
      <c r="A94" s="10" t="s">
        <v>346</v>
      </c>
      <c r="B94" s="12" t="s">
        <v>347</v>
      </c>
      <c r="C94" s="10" t="s">
        <v>72</v>
      </c>
      <c r="D94" s="10" t="s">
        <v>348</v>
      </c>
      <c r="E94" s="11" t="s">
        <v>75</v>
      </c>
      <c r="F94" s="12">
        <v>29.85</v>
      </c>
      <c r="G94" s="13">
        <v>423.33</v>
      </c>
      <c r="H94" s="13">
        <v>64.59</v>
      </c>
      <c r="I94" s="13">
        <v>445.52</v>
      </c>
      <c r="J94" s="13">
        <f t="shared" si="26"/>
        <v>510.11</v>
      </c>
      <c r="K94" s="13">
        <f t="shared" si="27"/>
        <v>1928.01</v>
      </c>
      <c r="L94" s="13">
        <f t="shared" si="28"/>
        <v>13298.77</v>
      </c>
      <c r="M94" s="13">
        <f t="shared" si="29"/>
        <v>15226.78</v>
      </c>
      <c r="N94" s="14">
        <f t="shared" si="21"/>
        <v>2.0392045149537552E-3</v>
      </c>
    </row>
    <row r="95" spans="1:14" ht="39" customHeight="1">
      <c r="A95" s="10" t="s">
        <v>349</v>
      </c>
      <c r="B95" s="12" t="s">
        <v>350</v>
      </c>
      <c r="C95" s="10" t="s">
        <v>72</v>
      </c>
      <c r="D95" s="10" t="s">
        <v>351</v>
      </c>
      <c r="E95" s="11" t="s">
        <v>75</v>
      </c>
      <c r="F95" s="12">
        <v>4.8</v>
      </c>
      <c r="G95" s="13">
        <v>477.83</v>
      </c>
      <c r="H95" s="13">
        <v>45.19</v>
      </c>
      <c r="I95" s="13">
        <v>530.59</v>
      </c>
      <c r="J95" s="13">
        <f t="shared" si="26"/>
        <v>575.78</v>
      </c>
      <c r="K95" s="13">
        <f t="shared" si="27"/>
        <v>216.91</v>
      </c>
      <c r="L95" s="13">
        <f t="shared" si="28"/>
        <v>2546.83</v>
      </c>
      <c r="M95" s="13">
        <f t="shared" si="29"/>
        <v>2763.74</v>
      </c>
      <c r="N95" s="14">
        <f t="shared" si="21"/>
        <v>3.7012625690778289E-4</v>
      </c>
    </row>
    <row r="96" spans="1:14" ht="25.95" customHeight="1">
      <c r="A96" s="10" t="s">
        <v>352</v>
      </c>
      <c r="B96" s="12" t="s">
        <v>353</v>
      </c>
      <c r="C96" s="10" t="s">
        <v>72</v>
      </c>
      <c r="D96" s="10" t="s">
        <v>354</v>
      </c>
      <c r="E96" s="11" t="s">
        <v>75</v>
      </c>
      <c r="F96" s="12">
        <v>10</v>
      </c>
      <c r="G96" s="13">
        <v>992.46</v>
      </c>
      <c r="H96" s="13">
        <v>57.72</v>
      </c>
      <c r="I96" s="13">
        <v>1138.19</v>
      </c>
      <c r="J96" s="13">
        <f t="shared" si="26"/>
        <v>1195.9100000000001</v>
      </c>
      <c r="K96" s="13">
        <f t="shared" si="27"/>
        <v>577.20000000000005</v>
      </c>
      <c r="L96" s="13">
        <f t="shared" si="28"/>
        <v>11381.9</v>
      </c>
      <c r="M96" s="13">
        <f t="shared" si="29"/>
        <v>11959.1</v>
      </c>
      <c r="N96" s="14">
        <f t="shared" si="21"/>
        <v>1.6015894834484673E-3</v>
      </c>
    </row>
    <row r="97" spans="1:14" ht="24" customHeight="1">
      <c r="A97" s="5" t="s">
        <v>29</v>
      </c>
      <c r="B97" s="5"/>
      <c r="C97" s="5"/>
      <c r="D97" s="5" t="s">
        <v>30</v>
      </c>
      <c r="E97" s="5"/>
      <c r="F97" s="7"/>
      <c r="G97" s="7"/>
      <c r="H97" s="5"/>
      <c r="I97" s="5"/>
      <c r="J97" s="5"/>
      <c r="K97" s="5"/>
      <c r="L97" s="5"/>
      <c r="M97" s="8">
        <v>780012.78</v>
      </c>
      <c r="N97" s="9">
        <f t="shared" si="21"/>
        <v>0.10446106023056943</v>
      </c>
    </row>
    <row r="98" spans="1:14" ht="24" customHeight="1">
      <c r="A98" s="5" t="s">
        <v>355</v>
      </c>
      <c r="B98" s="5"/>
      <c r="C98" s="5"/>
      <c r="D98" s="5" t="s">
        <v>356</v>
      </c>
      <c r="E98" s="5"/>
      <c r="F98" s="7"/>
      <c r="G98" s="7"/>
      <c r="H98" s="5"/>
      <c r="I98" s="5"/>
      <c r="J98" s="5"/>
      <c r="K98" s="5"/>
      <c r="L98" s="5"/>
      <c r="M98" s="8">
        <v>368818.23</v>
      </c>
      <c r="N98" s="9">
        <f t="shared" si="21"/>
        <v>4.9392964225742568E-2</v>
      </c>
    </row>
    <row r="99" spans="1:14" ht="52.05" customHeight="1">
      <c r="A99" s="10" t="s">
        <v>357</v>
      </c>
      <c r="B99" s="12" t="s">
        <v>358</v>
      </c>
      <c r="C99" s="10" t="s">
        <v>78</v>
      </c>
      <c r="D99" s="10" t="s">
        <v>359</v>
      </c>
      <c r="E99" s="11" t="s">
        <v>99</v>
      </c>
      <c r="F99" s="12">
        <v>3256.31</v>
      </c>
      <c r="G99" s="13">
        <v>4.4400000000000004</v>
      </c>
      <c r="H99" s="13">
        <v>2.5299999999999998</v>
      </c>
      <c r="I99" s="13">
        <v>2.82</v>
      </c>
      <c r="J99" s="13">
        <f t="shared" ref="J99:J105" si="30">TRUNC(G99 * (1 + 20.5 / 100), 2)</f>
        <v>5.35</v>
      </c>
      <c r="K99" s="13">
        <f t="shared" ref="K99:K105" si="31">TRUNC(F99 * H99, 2)</f>
        <v>8238.4599999999991</v>
      </c>
      <c r="L99" s="13">
        <f t="shared" ref="L99:L105" si="32">M99 - K99</f>
        <v>9182.7900000000009</v>
      </c>
      <c r="M99" s="13">
        <f t="shared" ref="M99:M105" si="33">TRUNC(F99 * J99, 2)</f>
        <v>17421.25</v>
      </c>
      <c r="N99" s="14">
        <f t="shared" si="21"/>
        <v>2.3330928571988368E-3</v>
      </c>
    </row>
    <row r="100" spans="1:14" ht="52.05" customHeight="1">
      <c r="A100" s="10" t="s">
        <v>361</v>
      </c>
      <c r="B100" s="12" t="s">
        <v>362</v>
      </c>
      <c r="C100" s="10" t="s">
        <v>78</v>
      </c>
      <c r="D100" s="10" t="s">
        <v>363</v>
      </c>
      <c r="E100" s="11" t="s">
        <v>99</v>
      </c>
      <c r="F100" s="12">
        <v>1886.31</v>
      </c>
      <c r="G100" s="13">
        <v>40.03</v>
      </c>
      <c r="H100" s="13">
        <v>19.329999999999998</v>
      </c>
      <c r="I100" s="13">
        <v>28.9</v>
      </c>
      <c r="J100" s="13">
        <f t="shared" si="30"/>
        <v>48.23</v>
      </c>
      <c r="K100" s="13">
        <f t="shared" si="31"/>
        <v>36462.370000000003</v>
      </c>
      <c r="L100" s="13">
        <f t="shared" si="32"/>
        <v>54514.359999999993</v>
      </c>
      <c r="M100" s="13">
        <f t="shared" si="33"/>
        <v>90976.73</v>
      </c>
      <c r="N100" s="14">
        <f t="shared" si="21"/>
        <v>1.2183807644934038E-2</v>
      </c>
    </row>
    <row r="101" spans="1:14" ht="52.05" customHeight="1">
      <c r="A101" s="10" t="s">
        <v>365</v>
      </c>
      <c r="B101" s="12" t="s">
        <v>366</v>
      </c>
      <c r="C101" s="10" t="s">
        <v>78</v>
      </c>
      <c r="D101" s="10" t="s">
        <v>367</v>
      </c>
      <c r="E101" s="11" t="s">
        <v>99</v>
      </c>
      <c r="F101" s="12">
        <v>1370</v>
      </c>
      <c r="G101" s="13">
        <v>36.11</v>
      </c>
      <c r="H101" s="13">
        <v>15.84</v>
      </c>
      <c r="I101" s="13">
        <v>27.67</v>
      </c>
      <c r="J101" s="13">
        <f t="shared" si="30"/>
        <v>43.51</v>
      </c>
      <c r="K101" s="13">
        <f t="shared" si="31"/>
        <v>21700.799999999999</v>
      </c>
      <c r="L101" s="13">
        <f t="shared" si="32"/>
        <v>37907.899999999994</v>
      </c>
      <c r="M101" s="13">
        <f t="shared" si="33"/>
        <v>59608.7</v>
      </c>
      <c r="N101" s="14">
        <f t="shared" si="21"/>
        <v>7.9829307424500711E-3</v>
      </c>
    </row>
    <row r="102" spans="1:14" ht="39" customHeight="1">
      <c r="A102" s="10" t="s">
        <v>368</v>
      </c>
      <c r="B102" s="12" t="s">
        <v>369</v>
      </c>
      <c r="C102" s="10" t="s">
        <v>78</v>
      </c>
      <c r="D102" s="10" t="s">
        <v>370</v>
      </c>
      <c r="E102" s="11" t="s">
        <v>99</v>
      </c>
      <c r="F102" s="12">
        <v>498.65</v>
      </c>
      <c r="G102" s="13">
        <v>95.12</v>
      </c>
      <c r="H102" s="13">
        <v>25.29</v>
      </c>
      <c r="I102" s="13">
        <v>89.32</v>
      </c>
      <c r="J102" s="13">
        <f t="shared" si="30"/>
        <v>114.61</v>
      </c>
      <c r="K102" s="13">
        <f t="shared" si="31"/>
        <v>12610.85</v>
      </c>
      <c r="L102" s="13">
        <f t="shared" si="32"/>
        <v>44539.42</v>
      </c>
      <c r="M102" s="13">
        <f t="shared" si="33"/>
        <v>57150.27</v>
      </c>
      <c r="N102" s="14">
        <f t="shared" si="21"/>
        <v>7.6536922852255126E-3</v>
      </c>
    </row>
    <row r="103" spans="1:14" ht="52.05" customHeight="1">
      <c r="A103" s="10" t="s">
        <v>372</v>
      </c>
      <c r="B103" s="12" t="s">
        <v>373</v>
      </c>
      <c r="C103" s="10" t="s">
        <v>72</v>
      </c>
      <c r="D103" s="10" t="s">
        <v>374</v>
      </c>
      <c r="E103" s="11" t="s">
        <v>75</v>
      </c>
      <c r="F103" s="12">
        <v>842.94</v>
      </c>
      <c r="G103" s="13">
        <v>80.069999999999993</v>
      </c>
      <c r="H103" s="13">
        <v>16.82</v>
      </c>
      <c r="I103" s="13">
        <v>79.66</v>
      </c>
      <c r="J103" s="13">
        <f t="shared" si="30"/>
        <v>96.48</v>
      </c>
      <c r="K103" s="13">
        <f t="shared" si="31"/>
        <v>14178.25</v>
      </c>
      <c r="L103" s="13">
        <f t="shared" si="32"/>
        <v>67148.600000000006</v>
      </c>
      <c r="M103" s="13">
        <f t="shared" si="33"/>
        <v>81326.850000000006</v>
      </c>
      <c r="N103" s="14">
        <f t="shared" si="21"/>
        <v>1.0891474080991963E-2</v>
      </c>
    </row>
    <row r="104" spans="1:14" ht="52.05" customHeight="1">
      <c r="A104" s="10" t="s">
        <v>375</v>
      </c>
      <c r="B104" s="12" t="s">
        <v>376</v>
      </c>
      <c r="C104" s="10" t="s">
        <v>78</v>
      </c>
      <c r="D104" s="10" t="s">
        <v>377</v>
      </c>
      <c r="E104" s="11" t="s">
        <v>99</v>
      </c>
      <c r="F104" s="12">
        <v>28.41</v>
      </c>
      <c r="G104" s="13">
        <v>343.12</v>
      </c>
      <c r="H104" s="13">
        <v>47.43</v>
      </c>
      <c r="I104" s="13">
        <v>366.02</v>
      </c>
      <c r="J104" s="13">
        <f t="shared" si="30"/>
        <v>413.45</v>
      </c>
      <c r="K104" s="13">
        <f t="shared" si="31"/>
        <v>1347.48</v>
      </c>
      <c r="L104" s="13">
        <f t="shared" si="32"/>
        <v>10398.630000000001</v>
      </c>
      <c r="M104" s="13">
        <f t="shared" si="33"/>
        <v>11746.11</v>
      </c>
      <c r="N104" s="14">
        <f t="shared" si="21"/>
        <v>1.5730653851400921E-3</v>
      </c>
    </row>
    <row r="105" spans="1:14" ht="24" customHeight="1">
      <c r="A105" s="10" t="s">
        <v>379</v>
      </c>
      <c r="B105" s="12" t="s">
        <v>380</v>
      </c>
      <c r="C105" s="10" t="s">
        <v>72</v>
      </c>
      <c r="D105" s="10" t="s">
        <v>381</v>
      </c>
      <c r="E105" s="11" t="s">
        <v>75</v>
      </c>
      <c r="F105" s="12">
        <v>99.02</v>
      </c>
      <c r="G105" s="13">
        <v>423.98</v>
      </c>
      <c r="H105" s="13">
        <v>122.55</v>
      </c>
      <c r="I105" s="13">
        <v>388.34</v>
      </c>
      <c r="J105" s="13">
        <f t="shared" si="30"/>
        <v>510.89</v>
      </c>
      <c r="K105" s="13">
        <f t="shared" si="31"/>
        <v>12134.9</v>
      </c>
      <c r="L105" s="13">
        <f t="shared" si="32"/>
        <v>38453.42</v>
      </c>
      <c r="M105" s="13">
        <f t="shared" si="33"/>
        <v>50588.32</v>
      </c>
      <c r="N105" s="14">
        <f t="shared" si="21"/>
        <v>6.7749012298020557E-3</v>
      </c>
    </row>
    <row r="106" spans="1:14" ht="24" customHeight="1">
      <c r="A106" s="5" t="s">
        <v>382</v>
      </c>
      <c r="B106" s="5"/>
      <c r="C106" s="5"/>
      <c r="D106" s="5" t="s">
        <v>383</v>
      </c>
      <c r="E106" s="5"/>
      <c r="F106" s="7"/>
      <c r="G106" s="7"/>
      <c r="H106" s="5"/>
      <c r="I106" s="5"/>
      <c r="J106" s="5"/>
      <c r="K106" s="5"/>
      <c r="L106" s="5"/>
      <c r="M106" s="8">
        <v>282675.08</v>
      </c>
      <c r="N106" s="9">
        <f t="shared" si="21"/>
        <v>3.7856480450949831E-2</v>
      </c>
    </row>
    <row r="107" spans="1:14" ht="39" customHeight="1">
      <c r="A107" s="10" t="s">
        <v>384</v>
      </c>
      <c r="B107" s="12" t="s">
        <v>385</v>
      </c>
      <c r="C107" s="10" t="s">
        <v>78</v>
      </c>
      <c r="D107" s="10" t="s">
        <v>386</v>
      </c>
      <c r="E107" s="11" t="s">
        <v>99</v>
      </c>
      <c r="F107" s="12">
        <v>528.47</v>
      </c>
      <c r="G107" s="13">
        <v>3.5</v>
      </c>
      <c r="H107" s="13">
        <v>2.87</v>
      </c>
      <c r="I107" s="13">
        <v>1.34</v>
      </c>
      <c r="J107" s="13">
        <f t="shared" ref="J107:J114" si="34">TRUNC(G107 * (1 + 20.5 / 100), 2)</f>
        <v>4.21</v>
      </c>
      <c r="K107" s="13">
        <f t="shared" ref="K107:K114" si="35">TRUNC(F107 * H107, 2)</f>
        <v>1516.7</v>
      </c>
      <c r="L107" s="13">
        <f t="shared" ref="L107:L114" si="36">M107 - K107</f>
        <v>708.14999999999986</v>
      </c>
      <c r="M107" s="13">
        <f t="shared" ref="M107:M114" si="37">TRUNC(F107 * J107, 2)</f>
        <v>2224.85</v>
      </c>
      <c r="N107" s="14">
        <f t="shared" si="21"/>
        <v>2.9795689995487304E-4</v>
      </c>
    </row>
    <row r="108" spans="1:14" ht="39" customHeight="1">
      <c r="A108" s="10" t="s">
        <v>387</v>
      </c>
      <c r="B108" s="12" t="s">
        <v>388</v>
      </c>
      <c r="C108" s="10" t="s">
        <v>78</v>
      </c>
      <c r="D108" s="10" t="s">
        <v>389</v>
      </c>
      <c r="E108" s="11" t="s">
        <v>99</v>
      </c>
      <c r="F108" s="12">
        <v>528.47</v>
      </c>
      <c r="G108" s="13">
        <v>2.1</v>
      </c>
      <c r="H108" s="13">
        <v>0.44</v>
      </c>
      <c r="I108" s="13">
        <v>2.09</v>
      </c>
      <c r="J108" s="13">
        <f t="shared" si="34"/>
        <v>2.5299999999999998</v>
      </c>
      <c r="K108" s="13">
        <f t="shared" si="35"/>
        <v>232.52</v>
      </c>
      <c r="L108" s="13">
        <f t="shared" si="36"/>
        <v>1104.5</v>
      </c>
      <c r="M108" s="13">
        <f t="shared" si="37"/>
        <v>1337.02</v>
      </c>
      <c r="N108" s="14">
        <f t="shared" si="21"/>
        <v>1.7905671590339318E-4</v>
      </c>
    </row>
    <row r="109" spans="1:14" ht="52.05" customHeight="1">
      <c r="A109" s="10" t="s">
        <v>390</v>
      </c>
      <c r="B109" s="12" t="s">
        <v>391</v>
      </c>
      <c r="C109" s="10" t="s">
        <v>78</v>
      </c>
      <c r="D109" s="10" t="s">
        <v>392</v>
      </c>
      <c r="E109" s="11" t="s">
        <v>99</v>
      </c>
      <c r="F109" s="12">
        <v>1908.12</v>
      </c>
      <c r="G109" s="13">
        <v>48.55</v>
      </c>
      <c r="H109" s="13">
        <v>15.65</v>
      </c>
      <c r="I109" s="13">
        <v>42.85</v>
      </c>
      <c r="J109" s="13">
        <f t="shared" si="34"/>
        <v>58.5</v>
      </c>
      <c r="K109" s="13">
        <f t="shared" si="35"/>
        <v>29862.07</v>
      </c>
      <c r="L109" s="13">
        <f t="shared" si="36"/>
        <v>81762.950000000012</v>
      </c>
      <c r="M109" s="13">
        <f t="shared" si="37"/>
        <v>111625.02</v>
      </c>
      <c r="N109" s="14">
        <f t="shared" si="21"/>
        <v>1.4949072933726186E-2</v>
      </c>
    </row>
    <row r="110" spans="1:14" ht="64.95" customHeight="1">
      <c r="A110" s="10" t="s">
        <v>394</v>
      </c>
      <c r="B110" s="12" t="s">
        <v>395</v>
      </c>
      <c r="C110" s="10" t="s">
        <v>78</v>
      </c>
      <c r="D110" s="10" t="s">
        <v>396</v>
      </c>
      <c r="E110" s="11" t="s">
        <v>99</v>
      </c>
      <c r="F110" s="12">
        <v>1254.9000000000001</v>
      </c>
      <c r="G110" s="13">
        <v>97.54</v>
      </c>
      <c r="H110" s="13">
        <v>37.69</v>
      </c>
      <c r="I110" s="13">
        <v>79.84</v>
      </c>
      <c r="J110" s="13">
        <f t="shared" si="34"/>
        <v>117.53</v>
      </c>
      <c r="K110" s="13">
        <f t="shared" si="35"/>
        <v>47297.18</v>
      </c>
      <c r="L110" s="13">
        <f t="shared" si="36"/>
        <v>100191.21000000002</v>
      </c>
      <c r="M110" s="13">
        <f t="shared" si="37"/>
        <v>147488.39000000001</v>
      </c>
      <c r="N110" s="14">
        <f t="shared" si="21"/>
        <v>1.9751975847241521E-2</v>
      </c>
    </row>
    <row r="111" spans="1:14" ht="25.95" customHeight="1">
      <c r="A111" s="10" t="s">
        <v>397</v>
      </c>
      <c r="B111" s="12" t="s">
        <v>398</v>
      </c>
      <c r="C111" s="10" t="s">
        <v>72</v>
      </c>
      <c r="D111" s="10" t="s">
        <v>399</v>
      </c>
      <c r="E111" s="11" t="s">
        <v>75</v>
      </c>
      <c r="F111" s="12">
        <v>172.63</v>
      </c>
      <c r="G111" s="13">
        <v>13.58</v>
      </c>
      <c r="H111" s="13">
        <v>3.6</v>
      </c>
      <c r="I111" s="13">
        <v>12.76</v>
      </c>
      <c r="J111" s="13">
        <f t="shared" si="34"/>
        <v>16.36</v>
      </c>
      <c r="K111" s="13">
        <f t="shared" si="35"/>
        <v>621.46</v>
      </c>
      <c r="L111" s="13">
        <f t="shared" si="36"/>
        <v>2202.7599999999998</v>
      </c>
      <c r="M111" s="13">
        <f t="shared" si="37"/>
        <v>2824.22</v>
      </c>
      <c r="N111" s="14">
        <f t="shared" si="21"/>
        <v>3.7822587409962535E-4</v>
      </c>
    </row>
    <row r="112" spans="1:14" ht="25.95" customHeight="1">
      <c r="A112" s="10" t="s">
        <v>400</v>
      </c>
      <c r="B112" s="12" t="s">
        <v>401</v>
      </c>
      <c r="C112" s="10" t="s">
        <v>78</v>
      </c>
      <c r="D112" s="10" t="s">
        <v>402</v>
      </c>
      <c r="E112" s="11" t="s">
        <v>99</v>
      </c>
      <c r="F112" s="12">
        <v>172.63</v>
      </c>
      <c r="G112" s="13">
        <v>32.229999999999997</v>
      </c>
      <c r="H112" s="13">
        <v>18.350000000000001</v>
      </c>
      <c r="I112" s="13">
        <v>20.48</v>
      </c>
      <c r="J112" s="13">
        <f t="shared" si="34"/>
        <v>38.83</v>
      </c>
      <c r="K112" s="13">
        <f t="shared" si="35"/>
        <v>3167.76</v>
      </c>
      <c r="L112" s="13">
        <f t="shared" si="36"/>
        <v>3535.46</v>
      </c>
      <c r="M112" s="13">
        <f t="shared" si="37"/>
        <v>6703.22</v>
      </c>
      <c r="N112" s="14">
        <f t="shared" si="21"/>
        <v>8.9771025054071244E-4</v>
      </c>
    </row>
    <row r="113" spans="1:14" ht="39" customHeight="1">
      <c r="A113" s="10" t="s">
        <v>403</v>
      </c>
      <c r="B113" s="12" t="s">
        <v>404</v>
      </c>
      <c r="C113" s="10" t="s">
        <v>78</v>
      </c>
      <c r="D113" s="10" t="s">
        <v>405</v>
      </c>
      <c r="E113" s="11" t="s">
        <v>99</v>
      </c>
      <c r="F113" s="12">
        <v>124.75</v>
      </c>
      <c r="G113" s="13">
        <v>65.2</v>
      </c>
      <c r="H113" s="13">
        <v>10.02</v>
      </c>
      <c r="I113" s="13">
        <v>68.540000000000006</v>
      </c>
      <c r="J113" s="13">
        <f t="shared" si="34"/>
        <v>78.56</v>
      </c>
      <c r="K113" s="13">
        <f t="shared" si="35"/>
        <v>1249.99</v>
      </c>
      <c r="L113" s="13">
        <f t="shared" si="36"/>
        <v>8550.3700000000008</v>
      </c>
      <c r="M113" s="13">
        <f t="shared" si="37"/>
        <v>9800.36</v>
      </c>
      <c r="N113" s="14">
        <f t="shared" si="21"/>
        <v>1.3124861829074948E-3</v>
      </c>
    </row>
    <row r="114" spans="1:14" ht="25.95" customHeight="1">
      <c r="A114" s="10" t="s">
        <v>406</v>
      </c>
      <c r="B114" s="12" t="s">
        <v>83</v>
      </c>
      <c r="C114" s="10" t="s">
        <v>78</v>
      </c>
      <c r="D114" s="10" t="s">
        <v>84</v>
      </c>
      <c r="E114" s="11" t="s">
        <v>81</v>
      </c>
      <c r="F114" s="12">
        <v>6.94</v>
      </c>
      <c r="G114" s="13">
        <v>80.36</v>
      </c>
      <c r="H114" s="13">
        <v>10.71</v>
      </c>
      <c r="I114" s="13">
        <v>86.12</v>
      </c>
      <c r="J114" s="13">
        <f t="shared" si="34"/>
        <v>96.83</v>
      </c>
      <c r="K114" s="13">
        <f t="shared" si="35"/>
        <v>74.319999999999993</v>
      </c>
      <c r="L114" s="13">
        <f t="shared" si="36"/>
        <v>597.68000000000006</v>
      </c>
      <c r="M114" s="13">
        <f t="shared" si="37"/>
        <v>672</v>
      </c>
      <c r="N114" s="14">
        <f t="shared" si="21"/>
        <v>8.9995746576027462E-5</v>
      </c>
    </row>
    <row r="115" spans="1:14" ht="24" customHeight="1">
      <c r="A115" s="5" t="s">
        <v>407</v>
      </c>
      <c r="B115" s="5"/>
      <c r="C115" s="5"/>
      <c r="D115" s="5" t="s">
        <v>408</v>
      </c>
      <c r="E115" s="5"/>
      <c r="F115" s="7"/>
      <c r="G115" s="7"/>
      <c r="H115" s="5"/>
      <c r="I115" s="5"/>
      <c r="J115" s="5"/>
      <c r="K115" s="5"/>
      <c r="L115" s="5"/>
      <c r="M115" s="8">
        <v>128519.47</v>
      </c>
      <c r="N115" s="9">
        <f t="shared" si="21"/>
        <v>1.7211615553877027E-2</v>
      </c>
    </row>
    <row r="116" spans="1:14" ht="39" customHeight="1">
      <c r="A116" s="10" t="s">
        <v>409</v>
      </c>
      <c r="B116" s="12" t="s">
        <v>410</v>
      </c>
      <c r="C116" s="10" t="s">
        <v>78</v>
      </c>
      <c r="D116" s="10" t="s">
        <v>411</v>
      </c>
      <c r="E116" s="11" t="s">
        <v>99</v>
      </c>
      <c r="F116" s="12">
        <v>1419.92</v>
      </c>
      <c r="G116" s="13">
        <v>73.900000000000006</v>
      </c>
      <c r="H116" s="13">
        <v>18.239999999999998</v>
      </c>
      <c r="I116" s="13">
        <v>70.8</v>
      </c>
      <c r="J116" s="13">
        <f>TRUNC(G116 * (1 + 20.5 / 100), 2)</f>
        <v>89.04</v>
      </c>
      <c r="K116" s="13">
        <f>TRUNC(F116 * H116, 2)</f>
        <v>25899.34</v>
      </c>
      <c r="L116" s="13">
        <f>M116 - K116</f>
        <v>100530.33</v>
      </c>
      <c r="M116" s="13">
        <f>TRUNC(F116 * J116, 2)</f>
        <v>126429.67</v>
      </c>
      <c r="N116" s="14">
        <f t="shared" si="21"/>
        <v>1.6931744852694615E-2</v>
      </c>
    </row>
    <row r="117" spans="1:14" ht="39" customHeight="1">
      <c r="A117" s="10" t="s">
        <v>413</v>
      </c>
      <c r="B117" s="12" t="s">
        <v>414</v>
      </c>
      <c r="C117" s="10" t="s">
        <v>78</v>
      </c>
      <c r="D117" s="10" t="s">
        <v>415</v>
      </c>
      <c r="E117" s="11" t="s">
        <v>99</v>
      </c>
      <c r="F117" s="12">
        <v>32.340000000000003</v>
      </c>
      <c r="G117" s="13">
        <v>18.89</v>
      </c>
      <c r="H117" s="13">
        <v>4.5599999999999996</v>
      </c>
      <c r="I117" s="13">
        <v>18.2</v>
      </c>
      <c r="J117" s="13">
        <f>TRUNC(G117 * (1 + 20.5 / 100), 2)</f>
        <v>22.76</v>
      </c>
      <c r="K117" s="13">
        <f>TRUNC(F117 * H117, 2)</f>
        <v>147.47</v>
      </c>
      <c r="L117" s="13">
        <f>M117 - K117</f>
        <v>588.57999999999993</v>
      </c>
      <c r="M117" s="13">
        <f>TRUNC(F117 * J117, 2)</f>
        <v>736.05</v>
      </c>
      <c r="N117" s="14">
        <f t="shared" si="21"/>
        <v>9.8573466171555073E-5</v>
      </c>
    </row>
    <row r="118" spans="1:14" ht="39" customHeight="1">
      <c r="A118" s="10" t="s">
        <v>416</v>
      </c>
      <c r="B118" s="12" t="s">
        <v>417</v>
      </c>
      <c r="C118" s="10" t="s">
        <v>78</v>
      </c>
      <c r="D118" s="10" t="s">
        <v>418</v>
      </c>
      <c r="E118" s="11" t="s">
        <v>99</v>
      </c>
      <c r="F118" s="12">
        <v>32.340000000000003</v>
      </c>
      <c r="G118" s="13">
        <v>34.74</v>
      </c>
      <c r="H118" s="13">
        <v>20.53</v>
      </c>
      <c r="I118" s="13">
        <v>21.33</v>
      </c>
      <c r="J118" s="13">
        <f>TRUNC(G118 * (1 + 20.5 / 100), 2)</f>
        <v>41.86</v>
      </c>
      <c r="K118" s="13">
        <f>TRUNC(F118 * H118, 2)</f>
        <v>663.94</v>
      </c>
      <c r="L118" s="13">
        <f>M118 - K118</f>
        <v>689.81</v>
      </c>
      <c r="M118" s="13">
        <f>TRUNC(F118 * J118, 2)</f>
        <v>1353.75</v>
      </c>
      <c r="N118" s="14">
        <f t="shared" si="21"/>
        <v>1.8129723501085889E-4</v>
      </c>
    </row>
    <row r="119" spans="1:14" ht="24" customHeight="1">
      <c r="A119" s="5" t="s">
        <v>31</v>
      </c>
      <c r="B119" s="5"/>
      <c r="C119" s="5"/>
      <c r="D119" s="5" t="s">
        <v>32</v>
      </c>
      <c r="E119" s="5"/>
      <c r="F119" s="7"/>
      <c r="G119" s="7"/>
      <c r="H119" s="5"/>
      <c r="I119" s="5"/>
      <c r="J119" s="5"/>
      <c r="K119" s="5"/>
      <c r="L119" s="5"/>
      <c r="M119" s="8">
        <v>228894.43</v>
      </c>
      <c r="N119" s="9">
        <f t="shared" si="21"/>
        <v>3.0654055230571808E-2</v>
      </c>
    </row>
    <row r="120" spans="1:14" ht="24" customHeight="1">
      <c r="A120" s="5" t="s">
        <v>419</v>
      </c>
      <c r="B120" s="5"/>
      <c r="C120" s="5"/>
      <c r="D120" s="5" t="s">
        <v>420</v>
      </c>
      <c r="E120" s="5"/>
      <c r="F120" s="7"/>
      <c r="G120" s="7"/>
      <c r="H120" s="5"/>
      <c r="I120" s="5"/>
      <c r="J120" s="5"/>
      <c r="K120" s="5"/>
      <c r="L120" s="5"/>
      <c r="M120" s="8">
        <v>114113.73</v>
      </c>
      <c r="N120" s="9">
        <f t="shared" si="21"/>
        <v>1.5282366556436342E-2</v>
      </c>
    </row>
    <row r="121" spans="1:14" ht="25.95" customHeight="1">
      <c r="A121" s="10" t="s">
        <v>421</v>
      </c>
      <c r="B121" s="12" t="s">
        <v>422</v>
      </c>
      <c r="C121" s="10" t="s">
        <v>78</v>
      </c>
      <c r="D121" s="10" t="s">
        <v>423</v>
      </c>
      <c r="E121" s="11" t="s">
        <v>99</v>
      </c>
      <c r="F121" s="12">
        <v>2615.64</v>
      </c>
      <c r="G121" s="13">
        <v>4.24</v>
      </c>
      <c r="H121" s="13">
        <v>2.11</v>
      </c>
      <c r="I121" s="13">
        <v>2.99</v>
      </c>
      <c r="J121" s="13">
        <f>TRUNC(G121 * (1 + 20.5 / 100), 2)</f>
        <v>5.0999999999999996</v>
      </c>
      <c r="K121" s="13">
        <f>TRUNC(F121 * H121, 2)</f>
        <v>5519</v>
      </c>
      <c r="L121" s="13">
        <f>M121 - K121</f>
        <v>7820.76</v>
      </c>
      <c r="M121" s="13">
        <f>TRUNC(F121 * J121, 2)</f>
        <v>13339.76</v>
      </c>
      <c r="N121" s="14">
        <f t="shared" si="21"/>
        <v>1.7864905659896251E-3</v>
      </c>
    </row>
    <row r="122" spans="1:14" ht="25.95" customHeight="1">
      <c r="A122" s="10" t="s">
        <v>425</v>
      </c>
      <c r="B122" s="12" t="s">
        <v>426</v>
      </c>
      <c r="C122" s="10" t="s">
        <v>78</v>
      </c>
      <c r="D122" s="10" t="s">
        <v>427</v>
      </c>
      <c r="E122" s="11" t="s">
        <v>99</v>
      </c>
      <c r="F122" s="12">
        <v>2615.64</v>
      </c>
      <c r="G122" s="13">
        <v>17.14</v>
      </c>
      <c r="H122" s="13">
        <v>11.56</v>
      </c>
      <c r="I122" s="13">
        <v>9.09</v>
      </c>
      <c r="J122" s="13">
        <f>TRUNC(G122 * (1 + 20.5 / 100), 2)</f>
        <v>20.65</v>
      </c>
      <c r="K122" s="13">
        <f>TRUNC(F122 * H122, 2)</f>
        <v>30236.79</v>
      </c>
      <c r="L122" s="13">
        <f>M122 - K122</f>
        <v>23776.17</v>
      </c>
      <c r="M122" s="13">
        <f>TRUNC(F122 * J122, 2)</f>
        <v>54012.959999999999</v>
      </c>
      <c r="N122" s="14">
        <f t="shared" si="21"/>
        <v>7.2335366964004577E-3</v>
      </c>
    </row>
    <row r="123" spans="1:14" ht="25.95" customHeight="1">
      <c r="A123" s="10" t="s">
        <v>428</v>
      </c>
      <c r="B123" s="12" t="s">
        <v>429</v>
      </c>
      <c r="C123" s="10" t="s">
        <v>78</v>
      </c>
      <c r="D123" s="10" t="s">
        <v>430</v>
      </c>
      <c r="E123" s="11" t="s">
        <v>99</v>
      </c>
      <c r="F123" s="12">
        <v>2615.64</v>
      </c>
      <c r="G123" s="13">
        <v>14.57</v>
      </c>
      <c r="H123" s="13">
        <v>5.2</v>
      </c>
      <c r="I123" s="13">
        <v>12.35</v>
      </c>
      <c r="J123" s="13">
        <f>TRUNC(G123 * (1 + 20.5 / 100), 2)</f>
        <v>17.55</v>
      </c>
      <c r="K123" s="13">
        <f>TRUNC(F123 * H123, 2)</f>
        <v>13601.32</v>
      </c>
      <c r="L123" s="13">
        <f>M123 - K123</f>
        <v>32303.160000000003</v>
      </c>
      <c r="M123" s="13">
        <f>TRUNC(F123 * J123, 2)</f>
        <v>45904.480000000003</v>
      </c>
      <c r="N123" s="14">
        <f t="shared" si="21"/>
        <v>6.1476308761671443E-3</v>
      </c>
    </row>
    <row r="124" spans="1:14" ht="25.95" customHeight="1">
      <c r="A124" s="10" t="s">
        <v>431</v>
      </c>
      <c r="B124" s="12" t="s">
        <v>432</v>
      </c>
      <c r="C124" s="10" t="s">
        <v>78</v>
      </c>
      <c r="D124" s="10" t="s">
        <v>433</v>
      </c>
      <c r="E124" s="11" t="s">
        <v>99</v>
      </c>
      <c r="F124" s="12">
        <v>20.05</v>
      </c>
      <c r="G124" s="13">
        <v>35.46</v>
      </c>
      <c r="H124" s="13">
        <v>13.82</v>
      </c>
      <c r="I124" s="13">
        <v>28.9</v>
      </c>
      <c r="J124" s="13">
        <f>TRUNC(G124 * (1 + 20.5 / 100), 2)</f>
        <v>42.72</v>
      </c>
      <c r="K124" s="13">
        <f>TRUNC(F124 * H124, 2)</f>
        <v>277.08999999999997</v>
      </c>
      <c r="L124" s="13">
        <f>M124 - K124</f>
        <v>579.44000000000005</v>
      </c>
      <c r="M124" s="13">
        <f>TRUNC(F124 * J124, 2)</f>
        <v>856.53</v>
      </c>
      <c r="N124" s="14">
        <f t="shared" si="21"/>
        <v>1.1470841787911427E-4</v>
      </c>
    </row>
    <row r="125" spans="1:14" ht="24" customHeight="1">
      <c r="A125" s="5" t="s">
        <v>435</v>
      </c>
      <c r="B125" s="5"/>
      <c r="C125" s="5"/>
      <c r="D125" s="5" t="s">
        <v>408</v>
      </c>
      <c r="E125" s="5"/>
      <c r="F125" s="7"/>
      <c r="G125" s="7"/>
      <c r="H125" s="5"/>
      <c r="I125" s="5"/>
      <c r="J125" s="5"/>
      <c r="K125" s="5"/>
      <c r="L125" s="5"/>
      <c r="M125" s="8">
        <v>112126.71</v>
      </c>
      <c r="N125" s="9">
        <f t="shared" si="21"/>
        <v>1.5016260383279351E-2</v>
      </c>
    </row>
    <row r="126" spans="1:14" ht="25.95" customHeight="1">
      <c r="A126" s="10" t="s">
        <v>436</v>
      </c>
      <c r="B126" s="12" t="s">
        <v>437</v>
      </c>
      <c r="C126" s="10" t="s">
        <v>78</v>
      </c>
      <c r="D126" s="10" t="s">
        <v>438</v>
      </c>
      <c r="E126" s="11" t="s">
        <v>99</v>
      </c>
      <c r="F126" s="12">
        <v>1452.26</v>
      </c>
      <c r="G126" s="13">
        <v>5.23</v>
      </c>
      <c r="H126" s="13">
        <v>2.96</v>
      </c>
      <c r="I126" s="13">
        <v>3.34</v>
      </c>
      <c r="J126" s="13">
        <f>TRUNC(G126 * (1 + 20.5 / 100), 2)</f>
        <v>6.3</v>
      </c>
      <c r="K126" s="13">
        <f>TRUNC(F126 * H126, 2)</f>
        <v>4298.68</v>
      </c>
      <c r="L126" s="13">
        <f>M126 - K126</f>
        <v>4850.5499999999993</v>
      </c>
      <c r="M126" s="13">
        <f>TRUNC(F126 * J126, 2)</f>
        <v>9149.23</v>
      </c>
      <c r="N126" s="14">
        <f t="shared" si="21"/>
        <v>1.2252853935205174E-3</v>
      </c>
    </row>
    <row r="127" spans="1:14" ht="25.95" customHeight="1">
      <c r="A127" s="10" t="s">
        <v>439</v>
      </c>
      <c r="B127" s="12" t="s">
        <v>440</v>
      </c>
      <c r="C127" s="10" t="s">
        <v>78</v>
      </c>
      <c r="D127" s="10" t="s">
        <v>441</v>
      </c>
      <c r="E127" s="11" t="s">
        <v>99</v>
      </c>
      <c r="F127" s="12">
        <v>1452.26</v>
      </c>
      <c r="G127" s="13">
        <v>31.48</v>
      </c>
      <c r="H127" s="13">
        <v>23.79</v>
      </c>
      <c r="I127" s="13">
        <v>14.14</v>
      </c>
      <c r="J127" s="13">
        <f>TRUNC(G127 * (1 + 20.5 / 100), 2)</f>
        <v>37.93</v>
      </c>
      <c r="K127" s="13">
        <f>TRUNC(F127 * H127, 2)</f>
        <v>34549.26</v>
      </c>
      <c r="L127" s="13">
        <f>M127 - K127</f>
        <v>20534.96</v>
      </c>
      <c r="M127" s="13">
        <f>TRUNC(F127 * J127, 2)</f>
        <v>55084.22</v>
      </c>
      <c r="N127" s="14">
        <f t="shared" si="21"/>
        <v>7.3770022372889035E-3</v>
      </c>
    </row>
    <row r="128" spans="1:14" ht="25.95" customHeight="1">
      <c r="A128" s="10" t="s">
        <v>442</v>
      </c>
      <c r="B128" s="12" t="s">
        <v>443</v>
      </c>
      <c r="C128" s="10" t="s">
        <v>78</v>
      </c>
      <c r="D128" s="10" t="s">
        <v>444</v>
      </c>
      <c r="E128" s="11" t="s">
        <v>99</v>
      </c>
      <c r="F128" s="12">
        <v>1452.26</v>
      </c>
      <c r="G128" s="13">
        <v>16.98</v>
      </c>
      <c r="H128" s="13">
        <v>7.25</v>
      </c>
      <c r="I128" s="13">
        <v>13.21</v>
      </c>
      <c r="J128" s="13">
        <f>TRUNC(G128 * (1 + 20.5 / 100), 2)</f>
        <v>20.46</v>
      </c>
      <c r="K128" s="13">
        <f>TRUNC(F128 * H128, 2)</f>
        <v>10528.88</v>
      </c>
      <c r="L128" s="13">
        <f>M128 - K128</f>
        <v>19184.349999999999</v>
      </c>
      <c r="M128" s="13">
        <f>TRUNC(F128 * J128, 2)</f>
        <v>29713.23</v>
      </c>
      <c r="N128" s="14">
        <f t="shared" si="21"/>
        <v>3.9792623765405001E-3</v>
      </c>
    </row>
    <row r="129" spans="1:14" ht="52.05" customHeight="1">
      <c r="A129" s="10" t="s">
        <v>445</v>
      </c>
      <c r="B129" s="12" t="s">
        <v>446</v>
      </c>
      <c r="C129" s="10" t="s">
        <v>78</v>
      </c>
      <c r="D129" s="10" t="s">
        <v>447</v>
      </c>
      <c r="E129" s="11" t="s">
        <v>99</v>
      </c>
      <c r="F129" s="12">
        <v>1170.6400000000001</v>
      </c>
      <c r="G129" s="13">
        <v>12.89</v>
      </c>
      <c r="H129" s="13">
        <v>5.5</v>
      </c>
      <c r="I129" s="13">
        <v>10.029999999999999</v>
      </c>
      <c r="J129" s="13">
        <f>TRUNC(G129 * (1 + 20.5 / 100), 2)</f>
        <v>15.53</v>
      </c>
      <c r="K129" s="13">
        <f>TRUNC(F129 * H129, 2)</f>
        <v>6438.52</v>
      </c>
      <c r="L129" s="13">
        <f>M129 - K129</f>
        <v>11741.509999999998</v>
      </c>
      <c r="M129" s="13">
        <f>TRUNC(F129 * J129, 2)</f>
        <v>18180.03</v>
      </c>
      <c r="N129" s="14">
        <f t="shared" si="21"/>
        <v>2.4347103759294292E-3</v>
      </c>
    </row>
    <row r="130" spans="1:14" ht="24" customHeight="1">
      <c r="A130" s="5" t="s">
        <v>449</v>
      </c>
      <c r="B130" s="5"/>
      <c r="C130" s="5"/>
      <c r="D130" s="5" t="s">
        <v>383</v>
      </c>
      <c r="E130" s="5"/>
      <c r="F130" s="7"/>
      <c r="G130" s="7"/>
      <c r="H130" s="5"/>
      <c r="I130" s="5"/>
      <c r="J130" s="5"/>
      <c r="K130" s="5"/>
      <c r="L130" s="5"/>
      <c r="M130" s="8">
        <v>2653.99</v>
      </c>
      <c r="N130" s="9">
        <f t="shared" si="21"/>
        <v>3.554282908561177E-4</v>
      </c>
    </row>
    <row r="131" spans="1:14" ht="25.95" customHeight="1">
      <c r="A131" s="10" t="s">
        <v>450</v>
      </c>
      <c r="B131" s="12" t="s">
        <v>451</v>
      </c>
      <c r="C131" s="10" t="s">
        <v>78</v>
      </c>
      <c r="D131" s="10" t="s">
        <v>452</v>
      </c>
      <c r="E131" s="11" t="s">
        <v>99</v>
      </c>
      <c r="F131" s="12">
        <v>27.84</v>
      </c>
      <c r="G131" s="13">
        <v>76.58</v>
      </c>
      <c r="H131" s="13">
        <v>9.25</v>
      </c>
      <c r="I131" s="13">
        <v>83.02</v>
      </c>
      <c r="J131" s="13">
        <f>TRUNC(G131 * (1 + 20.5 / 100), 2)</f>
        <v>92.27</v>
      </c>
      <c r="K131" s="13">
        <f>TRUNC(F131 * H131, 2)</f>
        <v>257.52</v>
      </c>
      <c r="L131" s="13">
        <f>M131 - K131</f>
        <v>2311.27</v>
      </c>
      <c r="M131" s="13">
        <f>TRUNC(F131 * J131, 2)</f>
        <v>2568.79</v>
      </c>
      <c r="N131" s="14">
        <f t="shared" si="21"/>
        <v>3.4401811584379996E-4</v>
      </c>
    </row>
    <row r="132" spans="1:14" ht="25.95" customHeight="1">
      <c r="A132" s="10" t="s">
        <v>454</v>
      </c>
      <c r="B132" s="12" t="s">
        <v>455</v>
      </c>
      <c r="C132" s="10" t="s">
        <v>78</v>
      </c>
      <c r="D132" s="10" t="s">
        <v>456</v>
      </c>
      <c r="E132" s="11" t="s">
        <v>114</v>
      </c>
      <c r="F132" s="12">
        <v>40</v>
      </c>
      <c r="G132" s="13">
        <v>1.77</v>
      </c>
      <c r="H132" s="13">
        <v>1.24</v>
      </c>
      <c r="I132" s="13">
        <v>0.89</v>
      </c>
      <c r="J132" s="13">
        <f>TRUNC(G132 * (1 + 20.5 / 100), 2)</f>
        <v>2.13</v>
      </c>
      <c r="K132" s="13">
        <f>TRUNC(F132 * H132, 2)</f>
        <v>49.6</v>
      </c>
      <c r="L132" s="13">
        <f>M132 - K132</f>
        <v>35.6</v>
      </c>
      <c r="M132" s="13">
        <f>TRUNC(F132 * J132, 2)</f>
        <v>85.2</v>
      </c>
      <c r="N132" s="14">
        <f t="shared" si="21"/>
        <v>1.1410175012317768E-5</v>
      </c>
    </row>
    <row r="133" spans="1:14" ht="24" customHeight="1">
      <c r="A133" s="5" t="s">
        <v>33</v>
      </c>
      <c r="B133" s="5"/>
      <c r="C133" s="5"/>
      <c r="D133" s="5" t="s">
        <v>34</v>
      </c>
      <c r="E133" s="5"/>
      <c r="F133" s="7"/>
      <c r="G133" s="7"/>
      <c r="H133" s="5"/>
      <c r="I133" s="5"/>
      <c r="J133" s="5"/>
      <c r="K133" s="5"/>
      <c r="L133" s="5"/>
      <c r="M133" s="8">
        <v>347858.73</v>
      </c>
      <c r="N133" s="9">
        <f t="shared" si="21"/>
        <v>4.6586020996039819E-2</v>
      </c>
    </row>
    <row r="134" spans="1:14" ht="24" customHeight="1">
      <c r="A134" s="5" t="s">
        <v>457</v>
      </c>
      <c r="B134" s="5"/>
      <c r="C134" s="5"/>
      <c r="D134" s="5" t="s">
        <v>458</v>
      </c>
      <c r="E134" s="5"/>
      <c r="F134" s="7"/>
      <c r="G134" s="7"/>
      <c r="H134" s="5"/>
      <c r="I134" s="5"/>
      <c r="J134" s="5"/>
      <c r="K134" s="5"/>
      <c r="L134" s="5"/>
      <c r="M134" s="8">
        <v>48253.3</v>
      </c>
      <c r="N134" s="9">
        <f t="shared" ref="N134:N197" si="38">M134 / 7467019.56</f>
        <v>6.4621901164539077E-3</v>
      </c>
    </row>
    <row r="135" spans="1:14" ht="39" customHeight="1">
      <c r="A135" s="10" t="s">
        <v>459</v>
      </c>
      <c r="B135" s="12" t="s">
        <v>460</v>
      </c>
      <c r="C135" s="10" t="s">
        <v>78</v>
      </c>
      <c r="D135" s="10" t="s">
        <v>461</v>
      </c>
      <c r="E135" s="11" t="s">
        <v>114</v>
      </c>
      <c r="F135" s="12">
        <v>252.19</v>
      </c>
      <c r="G135" s="13">
        <v>32.56</v>
      </c>
      <c r="H135" s="13">
        <v>20.92</v>
      </c>
      <c r="I135" s="13">
        <v>18.309999999999999</v>
      </c>
      <c r="J135" s="13">
        <f t="shared" ref="J135:J166" si="39">TRUNC(G135 * (1 + 20.5 / 100), 2)</f>
        <v>39.229999999999997</v>
      </c>
      <c r="K135" s="13">
        <f t="shared" ref="K135:K166" si="40">TRUNC(F135 * H135, 2)</f>
        <v>5275.81</v>
      </c>
      <c r="L135" s="13">
        <f t="shared" ref="L135:L166" si="41">M135 - K135</f>
        <v>4617.5999999999995</v>
      </c>
      <c r="M135" s="13">
        <f t="shared" ref="M135:M166" si="42">TRUNC(F135 * J135, 2)</f>
        <v>9893.41</v>
      </c>
      <c r="N135" s="14">
        <f t="shared" si="38"/>
        <v>1.324947647518952E-3</v>
      </c>
    </row>
    <row r="136" spans="1:14" ht="39" customHeight="1">
      <c r="A136" s="10" t="s">
        <v>463</v>
      </c>
      <c r="B136" s="12" t="s">
        <v>464</v>
      </c>
      <c r="C136" s="10" t="s">
        <v>78</v>
      </c>
      <c r="D136" s="10" t="s">
        <v>465</v>
      </c>
      <c r="E136" s="11" t="s">
        <v>114</v>
      </c>
      <c r="F136" s="12">
        <v>155.02000000000001</v>
      </c>
      <c r="G136" s="13">
        <v>33.979999999999997</v>
      </c>
      <c r="H136" s="13">
        <v>6.99</v>
      </c>
      <c r="I136" s="13">
        <v>33.950000000000003</v>
      </c>
      <c r="J136" s="13">
        <f t="shared" si="39"/>
        <v>40.94</v>
      </c>
      <c r="K136" s="13">
        <f t="shared" si="40"/>
        <v>1083.58</v>
      </c>
      <c r="L136" s="13">
        <f t="shared" si="41"/>
        <v>5262.93</v>
      </c>
      <c r="M136" s="13">
        <f t="shared" si="42"/>
        <v>6346.51</v>
      </c>
      <c r="N136" s="14">
        <f t="shared" si="38"/>
        <v>8.4993884762235713E-4</v>
      </c>
    </row>
    <row r="137" spans="1:14" ht="39" customHeight="1">
      <c r="A137" s="10" t="s">
        <v>467</v>
      </c>
      <c r="B137" s="12" t="s">
        <v>468</v>
      </c>
      <c r="C137" s="10" t="s">
        <v>78</v>
      </c>
      <c r="D137" s="10" t="s">
        <v>469</v>
      </c>
      <c r="E137" s="11" t="s">
        <v>114</v>
      </c>
      <c r="F137" s="12">
        <v>235.48</v>
      </c>
      <c r="G137" s="13">
        <v>23.84</v>
      </c>
      <c r="H137" s="13">
        <v>17.54</v>
      </c>
      <c r="I137" s="13">
        <v>11.18</v>
      </c>
      <c r="J137" s="13">
        <f t="shared" si="39"/>
        <v>28.72</v>
      </c>
      <c r="K137" s="13">
        <f t="shared" si="40"/>
        <v>4130.3100000000004</v>
      </c>
      <c r="L137" s="13">
        <f t="shared" si="41"/>
        <v>2632.6699999999992</v>
      </c>
      <c r="M137" s="13">
        <f t="shared" si="42"/>
        <v>6762.98</v>
      </c>
      <c r="N137" s="14">
        <f t="shared" si="38"/>
        <v>9.0571344371836624E-4</v>
      </c>
    </row>
    <row r="138" spans="1:14" ht="39" customHeight="1">
      <c r="A138" s="10" t="s">
        <v>470</v>
      </c>
      <c r="B138" s="12" t="s">
        <v>471</v>
      </c>
      <c r="C138" s="10" t="s">
        <v>78</v>
      </c>
      <c r="D138" s="10" t="s">
        <v>472</v>
      </c>
      <c r="E138" s="11" t="s">
        <v>114</v>
      </c>
      <c r="F138" s="12">
        <v>4.67</v>
      </c>
      <c r="G138" s="13">
        <v>25.99</v>
      </c>
      <c r="H138" s="13">
        <v>10.34</v>
      </c>
      <c r="I138" s="13">
        <v>20.97</v>
      </c>
      <c r="J138" s="13">
        <f t="shared" si="39"/>
        <v>31.31</v>
      </c>
      <c r="K138" s="13">
        <f t="shared" si="40"/>
        <v>48.28</v>
      </c>
      <c r="L138" s="13">
        <f t="shared" si="41"/>
        <v>97.93</v>
      </c>
      <c r="M138" s="13">
        <f t="shared" si="42"/>
        <v>146.21</v>
      </c>
      <c r="N138" s="14">
        <f t="shared" si="38"/>
        <v>1.9580770992382404E-5</v>
      </c>
    </row>
    <row r="139" spans="1:14" ht="52.05" customHeight="1">
      <c r="A139" s="10" t="s">
        <v>473</v>
      </c>
      <c r="B139" s="12" t="s">
        <v>474</v>
      </c>
      <c r="C139" s="10" t="s">
        <v>78</v>
      </c>
      <c r="D139" s="10" t="s">
        <v>475</v>
      </c>
      <c r="E139" s="11" t="s">
        <v>268</v>
      </c>
      <c r="F139" s="12">
        <v>2</v>
      </c>
      <c r="G139" s="13">
        <v>19.45</v>
      </c>
      <c r="H139" s="13">
        <v>6.16</v>
      </c>
      <c r="I139" s="13">
        <v>17.27</v>
      </c>
      <c r="J139" s="13">
        <f t="shared" si="39"/>
        <v>23.43</v>
      </c>
      <c r="K139" s="13">
        <f t="shared" si="40"/>
        <v>12.32</v>
      </c>
      <c r="L139" s="13">
        <f t="shared" si="41"/>
        <v>34.54</v>
      </c>
      <c r="M139" s="13">
        <f t="shared" si="42"/>
        <v>46.86</v>
      </c>
      <c r="N139" s="14">
        <f t="shared" si="38"/>
        <v>6.2755962567747714E-6</v>
      </c>
    </row>
    <row r="140" spans="1:14" ht="52.05" customHeight="1">
      <c r="A140" s="10" t="s">
        <v>476</v>
      </c>
      <c r="B140" s="12" t="s">
        <v>477</v>
      </c>
      <c r="C140" s="10" t="s">
        <v>78</v>
      </c>
      <c r="D140" s="10" t="s">
        <v>478</v>
      </c>
      <c r="E140" s="11" t="s">
        <v>268</v>
      </c>
      <c r="F140" s="12">
        <v>4</v>
      </c>
      <c r="G140" s="13">
        <v>25.94</v>
      </c>
      <c r="H140" s="13">
        <v>6.33</v>
      </c>
      <c r="I140" s="13">
        <v>24.92</v>
      </c>
      <c r="J140" s="13">
        <f t="shared" si="39"/>
        <v>31.25</v>
      </c>
      <c r="K140" s="13">
        <f t="shared" si="40"/>
        <v>25.32</v>
      </c>
      <c r="L140" s="13">
        <f t="shared" si="41"/>
        <v>99.68</v>
      </c>
      <c r="M140" s="13">
        <f t="shared" si="42"/>
        <v>125</v>
      </c>
      <c r="N140" s="14">
        <f t="shared" si="38"/>
        <v>1.6740280241076536E-5</v>
      </c>
    </row>
    <row r="141" spans="1:14" ht="52.05" customHeight="1">
      <c r="A141" s="10" t="s">
        <v>479</v>
      </c>
      <c r="B141" s="12" t="s">
        <v>480</v>
      </c>
      <c r="C141" s="10" t="s">
        <v>78</v>
      </c>
      <c r="D141" s="10" t="s">
        <v>481</v>
      </c>
      <c r="E141" s="11" t="s">
        <v>268</v>
      </c>
      <c r="F141" s="12">
        <v>2</v>
      </c>
      <c r="G141" s="13">
        <v>54.7</v>
      </c>
      <c r="H141" s="13">
        <v>7.03</v>
      </c>
      <c r="I141" s="13">
        <v>58.88</v>
      </c>
      <c r="J141" s="13">
        <f t="shared" si="39"/>
        <v>65.91</v>
      </c>
      <c r="K141" s="13">
        <f t="shared" si="40"/>
        <v>14.06</v>
      </c>
      <c r="L141" s="13">
        <f t="shared" si="41"/>
        <v>117.75999999999999</v>
      </c>
      <c r="M141" s="13">
        <f t="shared" si="42"/>
        <v>131.82</v>
      </c>
      <c r="N141" s="14">
        <f t="shared" si="38"/>
        <v>1.765362993102967E-5</v>
      </c>
    </row>
    <row r="142" spans="1:14" ht="52.05" customHeight="1">
      <c r="A142" s="10" t="s">
        <v>482</v>
      </c>
      <c r="B142" s="12" t="s">
        <v>483</v>
      </c>
      <c r="C142" s="10" t="s">
        <v>78</v>
      </c>
      <c r="D142" s="10" t="s">
        <v>484</v>
      </c>
      <c r="E142" s="11" t="s">
        <v>268</v>
      </c>
      <c r="F142" s="12">
        <v>2</v>
      </c>
      <c r="G142" s="13">
        <v>35.43</v>
      </c>
      <c r="H142" s="13">
        <v>6.53</v>
      </c>
      <c r="I142" s="13">
        <v>36.159999999999997</v>
      </c>
      <c r="J142" s="13">
        <f t="shared" si="39"/>
        <v>42.69</v>
      </c>
      <c r="K142" s="13">
        <f t="shared" si="40"/>
        <v>13.06</v>
      </c>
      <c r="L142" s="13">
        <f t="shared" si="41"/>
        <v>72.319999999999993</v>
      </c>
      <c r="M142" s="13">
        <f t="shared" si="42"/>
        <v>85.38</v>
      </c>
      <c r="N142" s="14">
        <f t="shared" si="38"/>
        <v>1.1434281015864917E-5</v>
      </c>
    </row>
    <row r="143" spans="1:14" ht="52.05" customHeight="1">
      <c r="A143" s="10" t="s">
        <v>485</v>
      </c>
      <c r="B143" s="12" t="s">
        <v>486</v>
      </c>
      <c r="C143" s="10" t="s">
        <v>78</v>
      </c>
      <c r="D143" s="10" t="s">
        <v>487</v>
      </c>
      <c r="E143" s="11" t="s">
        <v>268</v>
      </c>
      <c r="F143" s="12">
        <v>27</v>
      </c>
      <c r="G143" s="13">
        <v>5.08</v>
      </c>
      <c r="H143" s="13">
        <v>2.29</v>
      </c>
      <c r="I143" s="13">
        <v>3.83</v>
      </c>
      <c r="J143" s="13">
        <f t="shared" si="39"/>
        <v>6.12</v>
      </c>
      <c r="K143" s="13">
        <f t="shared" si="40"/>
        <v>61.83</v>
      </c>
      <c r="L143" s="13">
        <f t="shared" si="41"/>
        <v>103.41000000000001</v>
      </c>
      <c r="M143" s="13">
        <f t="shared" si="42"/>
        <v>165.24</v>
      </c>
      <c r="N143" s="14">
        <f t="shared" si="38"/>
        <v>2.2129311256283894E-5</v>
      </c>
    </row>
    <row r="144" spans="1:14" ht="52.05" customHeight="1">
      <c r="A144" s="10" t="s">
        <v>488</v>
      </c>
      <c r="B144" s="12" t="s">
        <v>489</v>
      </c>
      <c r="C144" s="10" t="s">
        <v>78</v>
      </c>
      <c r="D144" s="10" t="s">
        <v>490</v>
      </c>
      <c r="E144" s="11" t="s">
        <v>268</v>
      </c>
      <c r="F144" s="12">
        <v>4</v>
      </c>
      <c r="G144" s="13">
        <v>19.350000000000001</v>
      </c>
      <c r="H144" s="13">
        <v>5.79</v>
      </c>
      <c r="I144" s="13">
        <v>17.52</v>
      </c>
      <c r="J144" s="13">
        <f t="shared" si="39"/>
        <v>23.31</v>
      </c>
      <c r="K144" s="13">
        <f t="shared" si="40"/>
        <v>23.16</v>
      </c>
      <c r="L144" s="13">
        <f t="shared" si="41"/>
        <v>70.08</v>
      </c>
      <c r="M144" s="13">
        <f t="shared" si="42"/>
        <v>93.24</v>
      </c>
      <c r="N144" s="14">
        <f t="shared" si="38"/>
        <v>1.2486909837423809E-5</v>
      </c>
    </row>
    <row r="145" spans="1:14" ht="52.05" customHeight="1">
      <c r="A145" s="10" t="s">
        <v>491</v>
      </c>
      <c r="B145" s="12" t="s">
        <v>492</v>
      </c>
      <c r="C145" s="10" t="s">
        <v>78</v>
      </c>
      <c r="D145" s="10" t="s">
        <v>493</v>
      </c>
      <c r="E145" s="11" t="s">
        <v>268</v>
      </c>
      <c r="F145" s="12">
        <v>78</v>
      </c>
      <c r="G145" s="13">
        <v>3.4</v>
      </c>
      <c r="H145" s="13">
        <v>1.75</v>
      </c>
      <c r="I145" s="13">
        <v>2.34</v>
      </c>
      <c r="J145" s="13">
        <f t="shared" si="39"/>
        <v>4.09</v>
      </c>
      <c r="K145" s="13">
        <f t="shared" si="40"/>
        <v>136.5</v>
      </c>
      <c r="L145" s="13">
        <f t="shared" si="41"/>
        <v>182.51999999999998</v>
      </c>
      <c r="M145" s="13">
        <f t="shared" si="42"/>
        <v>319.02</v>
      </c>
      <c r="N145" s="14">
        <f t="shared" si="38"/>
        <v>4.2723873620065887E-5</v>
      </c>
    </row>
    <row r="146" spans="1:14" ht="39" customHeight="1">
      <c r="A146" s="10" t="s">
        <v>494</v>
      </c>
      <c r="B146" s="12" t="s">
        <v>495</v>
      </c>
      <c r="C146" s="10" t="s">
        <v>78</v>
      </c>
      <c r="D146" s="10" t="s">
        <v>496</v>
      </c>
      <c r="E146" s="11" t="s">
        <v>268</v>
      </c>
      <c r="F146" s="12">
        <v>2</v>
      </c>
      <c r="G146" s="13">
        <v>7.29</v>
      </c>
      <c r="H146" s="13">
        <v>4.58</v>
      </c>
      <c r="I146" s="13">
        <v>4.2</v>
      </c>
      <c r="J146" s="13">
        <f t="shared" si="39"/>
        <v>8.7799999999999994</v>
      </c>
      <c r="K146" s="13">
        <f t="shared" si="40"/>
        <v>9.16</v>
      </c>
      <c r="L146" s="13">
        <f t="shared" si="41"/>
        <v>8.3999999999999986</v>
      </c>
      <c r="M146" s="13">
        <f t="shared" si="42"/>
        <v>17.559999999999999</v>
      </c>
      <c r="N146" s="14">
        <f t="shared" si="38"/>
        <v>2.3516745682664316E-6</v>
      </c>
    </row>
    <row r="147" spans="1:14" ht="39" customHeight="1">
      <c r="A147" s="10" t="s">
        <v>497</v>
      </c>
      <c r="B147" s="12" t="s">
        <v>498</v>
      </c>
      <c r="C147" s="10" t="s">
        <v>78</v>
      </c>
      <c r="D147" s="10" t="s">
        <v>499</v>
      </c>
      <c r="E147" s="11" t="s">
        <v>268</v>
      </c>
      <c r="F147" s="12">
        <v>1</v>
      </c>
      <c r="G147" s="13">
        <v>7.7</v>
      </c>
      <c r="H147" s="13">
        <v>2.41</v>
      </c>
      <c r="I147" s="13">
        <v>6.86</v>
      </c>
      <c r="J147" s="13">
        <f t="shared" si="39"/>
        <v>9.27</v>
      </c>
      <c r="K147" s="13">
        <f t="shared" si="40"/>
        <v>2.41</v>
      </c>
      <c r="L147" s="13">
        <f t="shared" si="41"/>
        <v>6.8599999999999994</v>
      </c>
      <c r="M147" s="13">
        <f t="shared" si="42"/>
        <v>9.27</v>
      </c>
      <c r="N147" s="14">
        <f t="shared" si="38"/>
        <v>1.2414591826782358E-6</v>
      </c>
    </row>
    <row r="148" spans="1:14" ht="39" customHeight="1">
      <c r="A148" s="10" t="s">
        <v>500</v>
      </c>
      <c r="B148" s="12" t="s">
        <v>501</v>
      </c>
      <c r="C148" s="10" t="s">
        <v>78</v>
      </c>
      <c r="D148" s="10" t="s">
        <v>502</v>
      </c>
      <c r="E148" s="11" t="s">
        <v>268</v>
      </c>
      <c r="F148" s="12">
        <v>20</v>
      </c>
      <c r="G148" s="13">
        <v>16.11</v>
      </c>
      <c r="H148" s="13">
        <v>3.38</v>
      </c>
      <c r="I148" s="13">
        <v>16.03</v>
      </c>
      <c r="J148" s="13">
        <f t="shared" si="39"/>
        <v>19.41</v>
      </c>
      <c r="K148" s="13">
        <f t="shared" si="40"/>
        <v>67.599999999999994</v>
      </c>
      <c r="L148" s="13">
        <f t="shared" si="41"/>
        <v>320.60000000000002</v>
      </c>
      <c r="M148" s="13">
        <f t="shared" si="42"/>
        <v>388.2</v>
      </c>
      <c r="N148" s="14">
        <f t="shared" si="38"/>
        <v>5.1988614316687286E-5</v>
      </c>
    </row>
    <row r="149" spans="1:14" ht="39" customHeight="1">
      <c r="A149" s="10" t="s">
        <v>503</v>
      </c>
      <c r="B149" s="12" t="s">
        <v>504</v>
      </c>
      <c r="C149" s="10" t="s">
        <v>78</v>
      </c>
      <c r="D149" s="10" t="s">
        <v>505</v>
      </c>
      <c r="E149" s="11" t="s">
        <v>268</v>
      </c>
      <c r="F149" s="12">
        <v>71</v>
      </c>
      <c r="G149" s="13">
        <v>6.93</v>
      </c>
      <c r="H149" s="13">
        <v>2.65</v>
      </c>
      <c r="I149" s="13">
        <v>5.7</v>
      </c>
      <c r="J149" s="13">
        <f t="shared" si="39"/>
        <v>8.35</v>
      </c>
      <c r="K149" s="13">
        <f t="shared" si="40"/>
        <v>188.15</v>
      </c>
      <c r="L149" s="13">
        <f t="shared" si="41"/>
        <v>404.70000000000005</v>
      </c>
      <c r="M149" s="13">
        <f t="shared" si="42"/>
        <v>592.85</v>
      </c>
      <c r="N149" s="14">
        <f t="shared" si="38"/>
        <v>7.9395801127377796E-5</v>
      </c>
    </row>
    <row r="150" spans="1:14" ht="39" customHeight="1">
      <c r="A150" s="10" t="s">
        <v>506</v>
      </c>
      <c r="B150" s="12" t="s">
        <v>507</v>
      </c>
      <c r="C150" s="10" t="s">
        <v>78</v>
      </c>
      <c r="D150" s="10" t="s">
        <v>508</v>
      </c>
      <c r="E150" s="11" t="s">
        <v>268</v>
      </c>
      <c r="F150" s="12">
        <v>39</v>
      </c>
      <c r="G150" s="13">
        <v>44.88</v>
      </c>
      <c r="H150" s="13">
        <v>6.94</v>
      </c>
      <c r="I150" s="13">
        <v>47.14</v>
      </c>
      <c r="J150" s="13">
        <f t="shared" si="39"/>
        <v>54.08</v>
      </c>
      <c r="K150" s="13">
        <f t="shared" si="40"/>
        <v>270.66000000000003</v>
      </c>
      <c r="L150" s="13">
        <f t="shared" si="41"/>
        <v>1838.4599999999998</v>
      </c>
      <c r="M150" s="13">
        <f t="shared" si="42"/>
        <v>2109.12</v>
      </c>
      <c r="N150" s="14">
        <f t="shared" si="38"/>
        <v>2.8245807889647472E-4</v>
      </c>
    </row>
    <row r="151" spans="1:14" ht="39" customHeight="1">
      <c r="A151" s="10" t="s">
        <v>509</v>
      </c>
      <c r="B151" s="12" t="s">
        <v>510</v>
      </c>
      <c r="C151" s="10" t="s">
        <v>78</v>
      </c>
      <c r="D151" s="10" t="s">
        <v>511</v>
      </c>
      <c r="E151" s="11" t="s">
        <v>268</v>
      </c>
      <c r="F151" s="12">
        <v>29</v>
      </c>
      <c r="G151" s="13">
        <v>11.61</v>
      </c>
      <c r="H151" s="13">
        <v>3.45</v>
      </c>
      <c r="I151" s="13">
        <v>10.54</v>
      </c>
      <c r="J151" s="13">
        <f t="shared" si="39"/>
        <v>13.99</v>
      </c>
      <c r="K151" s="13">
        <f t="shared" si="40"/>
        <v>100.05</v>
      </c>
      <c r="L151" s="13">
        <f t="shared" si="41"/>
        <v>305.65999999999997</v>
      </c>
      <c r="M151" s="13">
        <f t="shared" si="42"/>
        <v>405.71</v>
      </c>
      <c r="N151" s="14">
        <f t="shared" si="38"/>
        <v>5.4333592772857285E-5</v>
      </c>
    </row>
    <row r="152" spans="1:14" ht="39" customHeight="1">
      <c r="A152" s="10" t="s">
        <v>512</v>
      </c>
      <c r="B152" s="12" t="s">
        <v>513</v>
      </c>
      <c r="C152" s="10" t="s">
        <v>78</v>
      </c>
      <c r="D152" s="10" t="s">
        <v>514</v>
      </c>
      <c r="E152" s="11" t="s">
        <v>268</v>
      </c>
      <c r="F152" s="12">
        <v>1</v>
      </c>
      <c r="G152" s="13">
        <v>18.77</v>
      </c>
      <c r="H152" s="13">
        <v>4.63</v>
      </c>
      <c r="I152" s="13">
        <v>17.98</v>
      </c>
      <c r="J152" s="13">
        <f t="shared" si="39"/>
        <v>22.61</v>
      </c>
      <c r="K152" s="13">
        <f t="shared" si="40"/>
        <v>4.63</v>
      </c>
      <c r="L152" s="13">
        <f t="shared" si="41"/>
        <v>17.98</v>
      </c>
      <c r="M152" s="13">
        <f t="shared" si="42"/>
        <v>22.61</v>
      </c>
      <c r="N152" s="14">
        <f t="shared" si="38"/>
        <v>3.0279818900059235E-6</v>
      </c>
    </row>
    <row r="153" spans="1:14" ht="39" customHeight="1">
      <c r="A153" s="10" t="s">
        <v>515</v>
      </c>
      <c r="B153" s="12" t="s">
        <v>516</v>
      </c>
      <c r="C153" s="10" t="s">
        <v>78</v>
      </c>
      <c r="D153" s="10" t="s">
        <v>517</v>
      </c>
      <c r="E153" s="11" t="s">
        <v>268</v>
      </c>
      <c r="F153" s="12">
        <v>88</v>
      </c>
      <c r="G153" s="13">
        <v>12.9</v>
      </c>
      <c r="H153" s="13">
        <v>6.04</v>
      </c>
      <c r="I153" s="13">
        <v>9.5</v>
      </c>
      <c r="J153" s="13">
        <f t="shared" si="39"/>
        <v>15.54</v>
      </c>
      <c r="K153" s="13">
        <f t="shared" si="40"/>
        <v>531.52</v>
      </c>
      <c r="L153" s="13">
        <f t="shared" si="41"/>
        <v>836</v>
      </c>
      <c r="M153" s="13">
        <f t="shared" si="42"/>
        <v>1367.52</v>
      </c>
      <c r="N153" s="14">
        <f t="shared" si="38"/>
        <v>1.8314134428221588E-4</v>
      </c>
    </row>
    <row r="154" spans="1:14" ht="39" customHeight="1">
      <c r="A154" s="10" t="s">
        <v>518</v>
      </c>
      <c r="B154" s="12" t="s">
        <v>519</v>
      </c>
      <c r="C154" s="10" t="s">
        <v>78</v>
      </c>
      <c r="D154" s="10" t="s">
        <v>520</v>
      </c>
      <c r="E154" s="11" t="s">
        <v>268</v>
      </c>
      <c r="F154" s="12">
        <v>3</v>
      </c>
      <c r="G154" s="13">
        <v>7.64</v>
      </c>
      <c r="H154" s="13">
        <v>3.45</v>
      </c>
      <c r="I154" s="13">
        <v>5.75</v>
      </c>
      <c r="J154" s="13">
        <f t="shared" si="39"/>
        <v>9.1999999999999993</v>
      </c>
      <c r="K154" s="13">
        <f t="shared" si="40"/>
        <v>10.35</v>
      </c>
      <c r="L154" s="13">
        <f t="shared" si="41"/>
        <v>17.25</v>
      </c>
      <c r="M154" s="13">
        <f t="shared" si="42"/>
        <v>27.6</v>
      </c>
      <c r="N154" s="14">
        <f t="shared" si="38"/>
        <v>3.6962538772296992E-6</v>
      </c>
    </row>
    <row r="155" spans="1:14" ht="39" customHeight="1">
      <c r="A155" s="10" t="s">
        <v>521</v>
      </c>
      <c r="B155" s="12" t="s">
        <v>522</v>
      </c>
      <c r="C155" s="10" t="s">
        <v>78</v>
      </c>
      <c r="D155" s="10" t="s">
        <v>523</v>
      </c>
      <c r="E155" s="11" t="s">
        <v>268</v>
      </c>
      <c r="F155" s="12">
        <v>4</v>
      </c>
      <c r="G155" s="13">
        <v>41.74</v>
      </c>
      <c r="H155" s="13">
        <v>8.6999999999999993</v>
      </c>
      <c r="I155" s="13">
        <v>41.59</v>
      </c>
      <c r="J155" s="13">
        <f t="shared" si="39"/>
        <v>50.29</v>
      </c>
      <c r="K155" s="13">
        <f t="shared" si="40"/>
        <v>34.799999999999997</v>
      </c>
      <c r="L155" s="13">
        <f t="shared" si="41"/>
        <v>166.36</v>
      </c>
      <c r="M155" s="13">
        <f t="shared" si="42"/>
        <v>201.16</v>
      </c>
      <c r="N155" s="14">
        <f t="shared" si="38"/>
        <v>2.6939798186359646E-5</v>
      </c>
    </row>
    <row r="156" spans="1:14" ht="39" customHeight="1">
      <c r="A156" s="10" t="s">
        <v>524</v>
      </c>
      <c r="B156" s="12" t="s">
        <v>525</v>
      </c>
      <c r="C156" s="10" t="s">
        <v>78</v>
      </c>
      <c r="D156" s="10" t="s">
        <v>526</v>
      </c>
      <c r="E156" s="11" t="s">
        <v>268</v>
      </c>
      <c r="F156" s="12">
        <v>4</v>
      </c>
      <c r="G156" s="13">
        <v>8.74</v>
      </c>
      <c r="H156" s="13">
        <v>6.27</v>
      </c>
      <c r="I156" s="13">
        <v>4.26</v>
      </c>
      <c r="J156" s="13">
        <f t="shared" si="39"/>
        <v>10.53</v>
      </c>
      <c r="K156" s="13">
        <f t="shared" si="40"/>
        <v>25.08</v>
      </c>
      <c r="L156" s="13">
        <f t="shared" si="41"/>
        <v>17.04</v>
      </c>
      <c r="M156" s="13">
        <f t="shared" si="42"/>
        <v>42.12</v>
      </c>
      <c r="N156" s="14">
        <f t="shared" si="38"/>
        <v>5.6408048300331489E-6</v>
      </c>
    </row>
    <row r="157" spans="1:14" ht="39" customHeight="1">
      <c r="A157" s="10" t="s">
        <v>527</v>
      </c>
      <c r="B157" s="12" t="s">
        <v>528</v>
      </c>
      <c r="C157" s="10" t="s">
        <v>78</v>
      </c>
      <c r="D157" s="10" t="s">
        <v>529</v>
      </c>
      <c r="E157" s="11" t="s">
        <v>268</v>
      </c>
      <c r="F157" s="12">
        <v>11</v>
      </c>
      <c r="G157" s="13">
        <v>13.98</v>
      </c>
      <c r="H157" s="13">
        <v>6.86</v>
      </c>
      <c r="I157" s="13">
        <v>9.98</v>
      </c>
      <c r="J157" s="13">
        <f t="shared" si="39"/>
        <v>16.84</v>
      </c>
      <c r="K157" s="13">
        <f t="shared" si="40"/>
        <v>75.459999999999994</v>
      </c>
      <c r="L157" s="13">
        <f t="shared" si="41"/>
        <v>109.78000000000002</v>
      </c>
      <c r="M157" s="13">
        <f t="shared" si="42"/>
        <v>185.24</v>
      </c>
      <c r="N157" s="14">
        <f t="shared" si="38"/>
        <v>2.4807756094856139E-5</v>
      </c>
    </row>
    <row r="158" spans="1:14" ht="39" customHeight="1">
      <c r="A158" s="10" t="s">
        <v>530</v>
      </c>
      <c r="B158" s="12" t="s">
        <v>531</v>
      </c>
      <c r="C158" s="10" t="s">
        <v>78</v>
      </c>
      <c r="D158" s="10" t="s">
        <v>532</v>
      </c>
      <c r="E158" s="11" t="s">
        <v>268</v>
      </c>
      <c r="F158" s="12">
        <v>19</v>
      </c>
      <c r="G158" s="13">
        <v>12.23</v>
      </c>
      <c r="H158" s="13">
        <v>4.34</v>
      </c>
      <c r="I158" s="13">
        <v>10.39</v>
      </c>
      <c r="J158" s="13">
        <f t="shared" si="39"/>
        <v>14.73</v>
      </c>
      <c r="K158" s="13">
        <f t="shared" si="40"/>
        <v>82.46</v>
      </c>
      <c r="L158" s="13">
        <f t="shared" si="41"/>
        <v>197.41000000000003</v>
      </c>
      <c r="M158" s="13">
        <f t="shared" si="42"/>
        <v>279.87</v>
      </c>
      <c r="N158" s="14">
        <f t="shared" si="38"/>
        <v>3.7480817848560719E-5</v>
      </c>
    </row>
    <row r="159" spans="1:14" ht="39" customHeight="1">
      <c r="A159" s="10" t="s">
        <v>533</v>
      </c>
      <c r="B159" s="12" t="s">
        <v>534</v>
      </c>
      <c r="C159" s="10" t="s">
        <v>78</v>
      </c>
      <c r="D159" s="10" t="s">
        <v>535</v>
      </c>
      <c r="E159" s="11" t="s">
        <v>268</v>
      </c>
      <c r="F159" s="12">
        <v>1</v>
      </c>
      <c r="G159" s="13">
        <v>7.25</v>
      </c>
      <c r="H159" s="13">
        <v>4.34</v>
      </c>
      <c r="I159" s="13">
        <v>4.3899999999999997</v>
      </c>
      <c r="J159" s="13">
        <f t="shared" si="39"/>
        <v>8.73</v>
      </c>
      <c r="K159" s="13">
        <f t="shared" si="40"/>
        <v>4.34</v>
      </c>
      <c r="L159" s="13">
        <f t="shared" si="41"/>
        <v>4.3900000000000006</v>
      </c>
      <c r="M159" s="13">
        <f t="shared" si="42"/>
        <v>8.73</v>
      </c>
      <c r="N159" s="14">
        <f t="shared" si="38"/>
        <v>1.1691411720367854E-6</v>
      </c>
    </row>
    <row r="160" spans="1:14" ht="39" customHeight="1">
      <c r="A160" s="10" t="s">
        <v>536</v>
      </c>
      <c r="B160" s="12" t="s">
        <v>537</v>
      </c>
      <c r="C160" s="10" t="s">
        <v>78</v>
      </c>
      <c r="D160" s="10" t="s">
        <v>538</v>
      </c>
      <c r="E160" s="11" t="s">
        <v>268</v>
      </c>
      <c r="F160" s="12">
        <v>2</v>
      </c>
      <c r="G160" s="13">
        <v>10.78</v>
      </c>
      <c r="H160" s="13">
        <v>4.58</v>
      </c>
      <c r="I160" s="13">
        <v>8.4</v>
      </c>
      <c r="J160" s="13">
        <f t="shared" si="39"/>
        <v>12.98</v>
      </c>
      <c r="K160" s="13">
        <f t="shared" si="40"/>
        <v>9.16</v>
      </c>
      <c r="L160" s="13">
        <f t="shared" si="41"/>
        <v>16.8</v>
      </c>
      <c r="M160" s="13">
        <f t="shared" si="42"/>
        <v>25.96</v>
      </c>
      <c r="N160" s="14">
        <f t="shared" si="38"/>
        <v>3.4766214004667749E-6</v>
      </c>
    </row>
    <row r="161" spans="1:14" ht="39" customHeight="1">
      <c r="A161" s="10" t="s">
        <v>539</v>
      </c>
      <c r="B161" s="12" t="s">
        <v>540</v>
      </c>
      <c r="C161" s="10" t="s">
        <v>78</v>
      </c>
      <c r="D161" s="10" t="s">
        <v>541</v>
      </c>
      <c r="E161" s="11" t="s">
        <v>268</v>
      </c>
      <c r="F161" s="12">
        <v>1</v>
      </c>
      <c r="G161" s="13">
        <v>15.04</v>
      </c>
      <c r="H161" s="13">
        <v>2.92</v>
      </c>
      <c r="I161" s="13">
        <v>15.2</v>
      </c>
      <c r="J161" s="13">
        <f t="shared" si="39"/>
        <v>18.12</v>
      </c>
      <c r="K161" s="13">
        <f t="shared" si="40"/>
        <v>2.92</v>
      </c>
      <c r="L161" s="13">
        <f t="shared" si="41"/>
        <v>15.200000000000001</v>
      </c>
      <c r="M161" s="13">
        <f t="shared" si="42"/>
        <v>18.12</v>
      </c>
      <c r="N161" s="14">
        <f t="shared" si="38"/>
        <v>2.4266710237464546E-6</v>
      </c>
    </row>
    <row r="162" spans="1:14" ht="25.95" customHeight="1">
      <c r="A162" s="10" t="s">
        <v>542</v>
      </c>
      <c r="B162" s="12" t="s">
        <v>543</v>
      </c>
      <c r="C162" s="10" t="s">
        <v>78</v>
      </c>
      <c r="D162" s="10" t="s">
        <v>544</v>
      </c>
      <c r="E162" s="11" t="s">
        <v>268</v>
      </c>
      <c r="F162" s="12">
        <v>5</v>
      </c>
      <c r="G162" s="13">
        <v>4.2699999999999996</v>
      </c>
      <c r="H162" s="13">
        <v>2.16</v>
      </c>
      <c r="I162" s="13">
        <v>2.98</v>
      </c>
      <c r="J162" s="13">
        <f t="shared" si="39"/>
        <v>5.14</v>
      </c>
      <c r="K162" s="13">
        <f t="shared" si="40"/>
        <v>10.8</v>
      </c>
      <c r="L162" s="13">
        <f t="shared" si="41"/>
        <v>14.899999999999999</v>
      </c>
      <c r="M162" s="13">
        <f t="shared" si="42"/>
        <v>25.7</v>
      </c>
      <c r="N162" s="14">
        <f t="shared" si="38"/>
        <v>3.4418016175653357E-6</v>
      </c>
    </row>
    <row r="163" spans="1:14" ht="25.95" customHeight="1">
      <c r="A163" s="10" t="s">
        <v>545</v>
      </c>
      <c r="B163" s="12" t="s">
        <v>546</v>
      </c>
      <c r="C163" s="10" t="s">
        <v>78</v>
      </c>
      <c r="D163" s="10" t="s">
        <v>547</v>
      </c>
      <c r="E163" s="11" t="s">
        <v>268</v>
      </c>
      <c r="F163" s="12">
        <v>7</v>
      </c>
      <c r="G163" s="13">
        <v>21.89</v>
      </c>
      <c r="H163" s="13">
        <v>4.5999999999999996</v>
      </c>
      <c r="I163" s="13">
        <v>21.77</v>
      </c>
      <c r="J163" s="13">
        <f t="shared" si="39"/>
        <v>26.37</v>
      </c>
      <c r="K163" s="13">
        <f t="shared" si="40"/>
        <v>32.200000000000003</v>
      </c>
      <c r="L163" s="13">
        <f t="shared" si="41"/>
        <v>152.38999999999999</v>
      </c>
      <c r="M163" s="13">
        <f t="shared" si="42"/>
        <v>184.59</v>
      </c>
      <c r="N163" s="14">
        <f t="shared" si="38"/>
        <v>2.4720706637602542E-5</v>
      </c>
    </row>
    <row r="164" spans="1:14" ht="25.95" customHeight="1">
      <c r="A164" s="10" t="s">
        <v>548</v>
      </c>
      <c r="B164" s="12" t="s">
        <v>549</v>
      </c>
      <c r="C164" s="10" t="s">
        <v>78</v>
      </c>
      <c r="D164" s="10" t="s">
        <v>550</v>
      </c>
      <c r="E164" s="11" t="s">
        <v>268</v>
      </c>
      <c r="F164" s="12">
        <v>32</v>
      </c>
      <c r="G164" s="13">
        <v>6.34</v>
      </c>
      <c r="H164" s="13">
        <v>2.66</v>
      </c>
      <c r="I164" s="13">
        <v>4.97</v>
      </c>
      <c r="J164" s="13">
        <f t="shared" si="39"/>
        <v>7.63</v>
      </c>
      <c r="K164" s="13">
        <f t="shared" si="40"/>
        <v>85.12</v>
      </c>
      <c r="L164" s="13">
        <f t="shared" si="41"/>
        <v>159.04</v>
      </c>
      <c r="M164" s="13">
        <f t="shared" si="42"/>
        <v>244.16</v>
      </c>
      <c r="N164" s="14">
        <f t="shared" si="38"/>
        <v>3.2698454589289976E-5</v>
      </c>
    </row>
    <row r="165" spans="1:14" ht="39" customHeight="1">
      <c r="A165" s="10" t="s">
        <v>551</v>
      </c>
      <c r="B165" s="12" t="s">
        <v>552</v>
      </c>
      <c r="C165" s="10" t="s">
        <v>78</v>
      </c>
      <c r="D165" s="10" t="s">
        <v>553</v>
      </c>
      <c r="E165" s="11" t="s">
        <v>268</v>
      </c>
      <c r="F165" s="12">
        <v>1</v>
      </c>
      <c r="G165" s="13">
        <v>9.42</v>
      </c>
      <c r="H165" s="13">
        <v>3.08</v>
      </c>
      <c r="I165" s="13">
        <v>8.27</v>
      </c>
      <c r="J165" s="13">
        <f t="shared" si="39"/>
        <v>11.35</v>
      </c>
      <c r="K165" s="13">
        <f t="shared" si="40"/>
        <v>3.08</v>
      </c>
      <c r="L165" s="13">
        <f t="shared" si="41"/>
        <v>8.27</v>
      </c>
      <c r="M165" s="13">
        <f t="shared" si="42"/>
        <v>11.35</v>
      </c>
      <c r="N165" s="14">
        <f t="shared" si="38"/>
        <v>1.5200174458897494E-6</v>
      </c>
    </row>
    <row r="166" spans="1:14" ht="39" customHeight="1">
      <c r="A166" s="10" t="s">
        <v>554</v>
      </c>
      <c r="B166" s="12" t="s">
        <v>555</v>
      </c>
      <c r="C166" s="10" t="s">
        <v>78</v>
      </c>
      <c r="D166" s="10" t="s">
        <v>556</v>
      </c>
      <c r="E166" s="11" t="s">
        <v>268</v>
      </c>
      <c r="F166" s="12">
        <v>12</v>
      </c>
      <c r="G166" s="13">
        <v>20.18</v>
      </c>
      <c r="H166" s="13">
        <v>8.07</v>
      </c>
      <c r="I166" s="13">
        <v>16.239999999999998</v>
      </c>
      <c r="J166" s="13">
        <f t="shared" si="39"/>
        <v>24.31</v>
      </c>
      <c r="K166" s="13">
        <f t="shared" si="40"/>
        <v>96.84</v>
      </c>
      <c r="L166" s="13">
        <f t="shared" si="41"/>
        <v>194.88000000000002</v>
      </c>
      <c r="M166" s="13">
        <f t="shared" si="42"/>
        <v>291.72000000000003</v>
      </c>
      <c r="N166" s="14">
        <f t="shared" si="38"/>
        <v>3.9067796415414781E-5</v>
      </c>
    </row>
    <row r="167" spans="1:14" ht="39" customHeight="1">
      <c r="A167" s="10" t="s">
        <v>557</v>
      </c>
      <c r="B167" s="12" t="s">
        <v>558</v>
      </c>
      <c r="C167" s="10" t="s">
        <v>78</v>
      </c>
      <c r="D167" s="10" t="s">
        <v>559</v>
      </c>
      <c r="E167" s="11" t="s">
        <v>268</v>
      </c>
      <c r="F167" s="12">
        <v>5</v>
      </c>
      <c r="G167" s="13">
        <v>13.81</v>
      </c>
      <c r="H167" s="13">
        <v>4.82</v>
      </c>
      <c r="I167" s="13">
        <v>11.82</v>
      </c>
      <c r="J167" s="13">
        <f t="shared" ref="J167:J189" si="43">TRUNC(G167 * (1 + 20.5 / 100), 2)</f>
        <v>16.64</v>
      </c>
      <c r="K167" s="13">
        <f t="shared" ref="K167:K189" si="44">TRUNC(F167 * H167, 2)</f>
        <v>24.1</v>
      </c>
      <c r="L167" s="13">
        <f t="shared" ref="L167:L189" si="45">M167 - K167</f>
        <v>59.1</v>
      </c>
      <c r="M167" s="13">
        <f t="shared" ref="M167:M189" si="46">TRUNC(F167 * J167, 2)</f>
        <v>83.2</v>
      </c>
      <c r="N167" s="14">
        <f t="shared" si="38"/>
        <v>1.1142330528460543E-5</v>
      </c>
    </row>
    <row r="168" spans="1:14" ht="39" customHeight="1">
      <c r="A168" s="10" t="s">
        <v>560</v>
      </c>
      <c r="B168" s="12" t="s">
        <v>561</v>
      </c>
      <c r="C168" s="10" t="s">
        <v>78</v>
      </c>
      <c r="D168" s="10" t="s">
        <v>562</v>
      </c>
      <c r="E168" s="11" t="s">
        <v>268</v>
      </c>
      <c r="F168" s="12">
        <v>18</v>
      </c>
      <c r="G168" s="13">
        <v>16.96</v>
      </c>
      <c r="H168" s="13">
        <v>9.98</v>
      </c>
      <c r="I168" s="13">
        <v>10.45</v>
      </c>
      <c r="J168" s="13">
        <f t="shared" si="43"/>
        <v>20.43</v>
      </c>
      <c r="K168" s="13">
        <f t="shared" si="44"/>
        <v>179.64</v>
      </c>
      <c r="L168" s="13">
        <f t="shared" si="45"/>
        <v>188.10000000000002</v>
      </c>
      <c r="M168" s="13">
        <f t="shared" si="46"/>
        <v>367.74</v>
      </c>
      <c r="N168" s="14">
        <f t="shared" si="38"/>
        <v>4.924856524682788E-5</v>
      </c>
    </row>
    <row r="169" spans="1:14" ht="25.95" customHeight="1">
      <c r="A169" s="10" t="s">
        <v>563</v>
      </c>
      <c r="B169" s="12" t="s">
        <v>564</v>
      </c>
      <c r="C169" s="10" t="s">
        <v>78</v>
      </c>
      <c r="D169" s="10" t="s">
        <v>565</v>
      </c>
      <c r="E169" s="11" t="s">
        <v>268</v>
      </c>
      <c r="F169" s="12">
        <v>22</v>
      </c>
      <c r="G169" s="13">
        <v>46.13</v>
      </c>
      <c r="H169" s="13">
        <v>9.2200000000000006</v>
      </c>
      <c r="I169" s="13">
        <v>46.36</v>
      </c>
      <c r="J169" s="13">
        <f t="shared" si="43"/>
        <v>55.58</v>
      </c>
      <c r="K169" s="13">
        <f t="shared" si="44"/>
        <v>202.84</v>
      </c>
      <c r="L169" s="13">
        <f t="shared" si="45"/>
        <v>1019.92</v>
      </c>
      <c r="M169" s="13">
        <f t="shared" si="46"/>
        <v>1222.76</v>
      </c>
      <c r="N169" s="14">
        <f t="shared" si="38"/>
        <v>1.6375476054062996E-4</v>
      </c>
    </row>
    <row r="170" spans="1:14" ht="39" customHeight="1">
      <c r="A170" s="10" t="s">
        <v>566</v>
      </c>
      <c r="B170" s="12" t="s">
        <v>567</v>
      </c>
      <c r="C170" s="10" t="s">
        <v>78</v>
      </c>
      <c r="D170" s="10" t="s">
        <v>568</v>
      </c>
      <c r="E170" s="11" t="s">
        <v>268</v>
      </c>
      <c r="F170" s="12">
        <v>56</v>
      </c>
      <c r="G170" s="13">
        <v>13.17</v>
      </c>
      <c r="H170" s="13">
        <v>9.35</v>
      </c>
      <c r="I170" s="13">
        <v>6.51</v>
      </c>
      <c r="J170" s="13">
        <f t="shared" si="43"/>
        <v>15.86</v>
      </c>
      <c r="K170" s="13">
        <f t="shared" si="44"/>
        <v>523.6</v>
      </c>
      <c r="L170" s="13">
        <f t="shared" si="45"/>
        <v>364.55999999999995</v>
      </c>
      <c r="M170" s="13">
        <f t="shared" si="46"/>
        <v>888.16</v>
      </c>
      <c r="N170" s="14">
        <f t="shared" si="38"/>
        <v>1.1894437839131628E-4</v>
      </c>
    </row>
    <row r="171" spans="1:14" ht="25.95" customHeight="1">
      <c r="A171" s="10" t="s">
        <v>569</v>
      </c>
      <c r="B171" s="12" t="s">
        <v>570</v>
      </c>
      <c r="C171" s="10" t="s">
        <v>78</v>
      </c>
      <c r="D171" s="10" t="s">
        <v>571</v>
      </c>
      <c r="E171" s="11" t="s">
        <v>268</v>
      </c>
      <c r="F171" s="12">
        <v>1</v>
      </c>
      <c r="G171" s="13">
        <v>18.95</v>
      </c>
      <c r="H171" s="13">
        <v>6.45</v>
      </c>
      <c r="I171" s="13">
        <v>16.38</v>
      </c>
      <c r="J171" s="13">
        <f t="shared" si="43"/>
        <v>22.83</v>
      </c>
      <c r="K171" s="13">
        <f t="shared" si="44"/>
        <v>6.45</v>
      </c>
      <c r="L171" s="13">
        <f t="shared" si="45"/>
        <v>16.38</v>
      </c>
      <c r="M171" s="13">
        <f t="shared" si="46"/>
        <v>22.83</v>
      </c>
      <c r="N171" s="14">
        <f t="shared" si="38"/>
        <v>3.0574447832302181E-6</v>
      </c>
    </row>
    <row r="172" spans="1:14" ht="39" customHeight="1">
      <c r="A172" s="10" t="s">
        <v>572</v>
      </c>
      <c r="B172" s="12" t="s">
        <v>573</v>
      </c>
      <c r="C172" s="10" t="s">
        <v>78</v>
      </c>
      <c r="D172" s="10" t="s">
        <v>574</v>
      </c>
      <c r="E172" s="11" t="s">
        <v>268</v>
      </c>
      <c r="F172" s="12">
        <v>2</v>
      </c>
      <c r="G172" s="13">
        <v>14.14</v>
      </c>
      <c r="H172" s="13">
        <v>4.67</v>
      </c>
      <c r="I172" s="13">
        <v>12.36</v>
      </c>
      <c r="J172" s="13">
        <f t="shared" si="43"/>
        <v>17.03</v>
      </c>
      <c r="K172" s="13">
        <f t="shared" si="44"/>
        <v>9.34</v>
      </c>
      <c r="L172" s="13">
        <f t="shared" si="45"/>
        <v>24.720000000000002</v>
      </c>
      <c r="M172" s="13">
        <f t="shared" si="46"/>
        <v>34.06</v>
      </c>
      <c r="N172" s="14">
        <f t="shared" si="38"/>
        <v>4.5613915600885344E-6</v>
      </c>
    </row>
    <row r="173" spans="1:14" ht="25.95" customHeight="1">
      <c r="A173" s="10" t="s">
        <v>575</v>
      </c>
      <c r="B173" s="12" t="s">
        <v>576</v>
      </c>
      <c r="C173" s="10" t="s">
        <v>78</v>
      </c>
      <c r="D173" s="10" t="s">
        <v>577</v>
      </c>
      <c r="E173" s="11" t="s">
        <v>268</v>
      </c>
      <c r="F173" s="12">
        <v>2</v>
      </c>
      <c r="G173" s="13">
        <v>79.540000000000006</v>
      </c>
      <c r="H173" s="13">
        <v>4.5999999999999996</v>
      </c>
      <c r="I173" s="13">
        <v>91.24</v>
      </c>
      <c r="J173" s="13">
        <f t="shared" si="43"/>
        <v>95.84</v>
      </c>
      <c r="K173" s="13">
        <f t="shared" si="44"/>
        <v>9.1999999999999993</v>
      </c>
      <c r="L173" s="13">
        <f t="shared" si="45"/>
        <v>182.48000000000002</v>
      </c>
      <c r="M173" s="13">
        <f t="shared" si="46"/>
        <v>191.68</v>
      </c>
      <c r="N173" s="14">
        <f t="shared" si="38"/>
        <v>2.5670215332876404E-5</v>
      </c>
    </row>
    <row r="174" spans="1:14" ht="39" customHeight="1">
      <c r="A174" s="10" t="s">
        <v>578</v>
      </c>
      <c r="B174" s="12" t="s">
        <v>579</v>
      </c>
      <c r="C174" s="10" t="s">
        <v>78</v>
      </c>
      <c r="D174" s="10" t="s">
        <v>580</v>
      </c>
      <c r="E174" s="11" t="s">
        <v>268</v>
      </c>
      <c r="F174" s="12">
        <v>3</v>
      </c>
      <c r="G174" s="13">
        <v>20.9</v>
      </c>
      <c r="H174" s="13">
        <v>5.56</v>
      </c>
      <c r="I174" s="13">
        <v>19.62</v>
      </c>
      <c r="J174" s="13">
        <f t="shared" si="43"/>
        <v>25.18</v>
      </c>
      <c r="K174" s="13">
        <f t="shared" si="44"/>
        <v>16.68</v>
      </c>
      <c r="L174" s="13">
        <f t="shared" si="45"/>
        <v>58.860000000000007</v>
      </c>
      <c r="M174" s="13">
        <f t="shared" si="46"/>
        <v>75.540000000000006</v>
      </c>
      <c r="N174" s="14">
        <f t="shared" si="38"/>
        <v>1.0116486155287372E-5</v>
      </c>
    </row>
    <row r="175" spans="1:14" ht="25.95" customHeight="1">
      <c r="A175" s="10" t="s">
        <v>581</v>
      </c>
      <c r="B175" s="12" t="s">
        <v>582</v>
      </c>
      <c r="C175" s="10" t="s">
        <v>78</v>
      </c>
      <c r="D175" s="10" t="s">
        <v>583</v>
      </c>
      <c r="E175" s="11" t="s">
        <v>268</v>
      </c>
      <c r="F175" s="12">
        <v>1</v>
      </c>
      <c r="G175" s="13">
        <v>30.84</v>
      </c>
      <c r="H175" s="13">
        <v>3.2</v>
      </c>
      <c r="I175" s="13">
        <v>33.96</v>
      </c>
      <c r="J175" s="13">
        <f t="shared" si="43"/>
        <v>37.159999999999997</v>
      </c>
      <c r="K175" s="13">
        <f t="shared" si="44"/>
        <v>3.2</v>
      </c>
      <c r="L175" s="13">
        <f t="shared" si="45"/>
        <v>33.959999999999994</v>
      </c>
      <c r="M175" s="13">
        <f t="shared" si="46"/>
        <v>37.159999999999997</v>
      </c>
      <c r="N175" s="14">
        <f t="shared" si="38"/>
        <v>4.9765505100672317E-6</v>
      </c>
    </row>
    <row r="176" spans="1:14" ht="25.95" customHeight="1">
      <c r="A176" s="10" t="s">
        <v>584</v>
      </c>
      <c r="B176" s="12" t="s">
        <v>585</v>
      </c>
      <c r="C176" s="10" t="s">
        <v>78</v>
      </c>
      <c r="D176" s="10" t="s">
        <v>586</v>
      </c>
      <c r="E176" s="11" t="s">
        <v>268</v>
      </c>
      <c r="F176" s="12">
        <v>1</v>
      </c>
      <c r="G176" s="13">
        <v>151.69999999999999</v>
      </c>
      <c r="H176" s="13">
        <v>24.68</v>
      </c>
      <c r="I176" s="13">
        <v>158.11000000000001</v>
      </c>
      <c r="J176" s="13">
        <f t="shared" si="43"/>
        <v>182.79</v>
      </c>
      <c r="K176" s="13">
        <f t="shared" si="44"/>
        <v>24.68</v>
      </c>
      <c r="L176" s="13">
        <f t="shared" si="45"/>
        <v>158.10999999999999</v>
      </c>
      <c r="M176" s="13">
        <f t="shared" si="46"/>
        <v>182.79</v>
      </c>
      <c r="N176" s="14">
        <f t="shared" si="38"/>
        <v>2.4479646602131037E-5</v>
      </c>
    </row>
    <row r="177" spans="1:14" ht="39" customHeight="1">
      <c r="A177" s="10" t="s">
        <v>588</v>
      </c>
      <c r="B177" s="12" t="s">
        <v>589</v>
      </c>
      <c r="C177" s="10" t="s">
        <v>78</v>
      </c>
      <c r="D177" s="10" t="s">
        <v>590</v>
      </c>
      <c r="E177" s="11" t="s">
        <v>268</v>
      </c>
      <c r="F177" s="12">
        <v>20</v>
      </c>
      <c r="G177" s="13">
        <v>103.23</v>
      </c>
      <c r="H177" s="13">
        <v>10.210000000000001</v>
      </c>
      <c r="I177" s="13">
        <v>114.18</v>
      </c>
      <c r="J177" s="13">
        <f t="shared" si="43"/>
        <v>124.39</v>
      </c>
      <c r="K177" s="13">
        <f t="shared" si="44"/>
        <v>204.2</v>
      </c>
      <c r="L177" s="13">
        <f t="shared" si="45"/>
        <v>2283.6000000000004</v>
      </c>
      <c r="M177" s="13">
        <f t="shared" si="46"/>
        <v>2487.8000000000002</v>
      </c>
      <c r="N177" s="14">
        <f t="shared" si="38"/>
        <v>3.3317175347000167E-4</v>
      </c>
    </row>
    <row r="178" spans="1:14" ht="25.95" customHeight="1">
      <c r="A178" s="10" t="s">
        <v>592</v>
      </c>
      <c r="B178" s="12" t="s">
        <v>593</v>
      </c>
      <c r="C178" s="10" t="s">
        <v>78</v>
      </c>
      <c r="D178" s="10" t="s">
        <v>594</v>
      </c>
      <c r="E178" s="11" t="s">
        <v>268</v>
      </c>
      <c r="F178" s="12">
        <v>2</v>
      </c>
      <c r="G178" s="13">
        <v>43.38</v>
      </c>
      <c r="H178" s="13">
        <v>5.08</v>
      </c>
      <c r="I178" s="13">
        <v>47.19</v>
      </c>
      <c r="J178" s="13">
        <f t="shared" si="43"/>
        <v>52.27</v>
      </c>
      <c r="K178" s="13">
        <f t="shared" si="44"/>
        <v>10.16</v>
      </c>
      <c r="L178" s="13">
        <f t="shared" si="45"/>
        <v>94.38000000000001</v>
      </c>
      <c r="M178" s="13">
        <f t="shared" si="46"/>
        <v>104.54</v>
      </c>
      <c r="N178" s="14">
        <f t="shared" si="38"/>
        <v>1.4000231171217129E-5</v>
      </c>
    </row>
    <row r="179" spans="1:14" ht="25.95" customHeight="1">
      <c r="A179" s="10" t="s">
        <v>595</v>
      </c>
      <c r="B179" s="12" t="s">
        <v>596</v>
      </c>
      <c r="C179" s="10" t="s">
        <v>78</v>
      </c>
      <c r="D179" s="10" t="s">
        <v>597</v>
      </c>
      <c r="E179" s="11" t="s">
        <v>268</v>
      </c>
      <c r="F179" s="12">
        <v>19</v>
      </c>
      <c r="G179" s="13">
        <v>35.93</v>
      </c>
      <c r="H179" s="13">
        <v>5.08</v>
      </c>
      <c r="I179" s="13">
        <v>38.21</v>
      </c>
      <c r="J179" s="13">
        <f t="shared" si="43"/>
        <v>43.29</v>
      </c>
      <c r="K179" s="13">
        <f t="shared" si="44"/>
        <v>96.52</v>
      </c>
      <c r="L179" s="13">
        <f t="shared" si="45"/>
        <v>725.99</v>
      </c>
      <c r="M179" s="13">
        <f t="shared" si="46"/>
        <v>822.51</v>
      </c>
      <c r="N179" s="14">
        <f t="shared" si="38"/>
        <v>1.1015238320870289E-4</v>
      </c>
    </row>
    <row r="180" spans="1:14" ht="25.95" customHeight="1">
      <c r="A180" s="10" t="s">
        <v>598</v>
      </c>
      <c r="B180" s="12" t="s">
        <v>599</v>
      </c>
      <c r="C180" s="10" t="s">
        <v>78</v>
      </c>
      <c r="D180" s="10" t="s">
        <v>600</v>
      </c>
      <c r="E180" s="11" t="s">
        <v>268</v>
      </c>
      <c r="F180" s="12">
        <v>4</v>
      </c>
      <c r="G180" s="13">
        <v>29.63</v>
      </c>
      <c r="H180" s="13">
        <v>5.08</v>
      </c>
      <c r="I180" s="13">
        <v>30.62</v>
      </c>
      <c r="J180" s="13">
        <f t="shared" si="43"/>
        <v>35.700000000000003</v>
      </c>
      <c r="K180" s="13">
        <f t="shared" si="44"/>
        <v>20.32</v>
      </c>
      <c r="L180" s="13">
        <f t="shared" si="45"/>
        <v>122.48000000000002</v>
      </c>
      <c r="M180" s="13">
        <f t="shared" si="46"/>
        <v>142.80000000000001</v>
      </c>
      <c r="N180" s="14">
        <f t="shared" si="38"/>
        <v>1.9124096147405835E-5</v>
      </c>
    </row>
    <row r="181" spans="1:14" ht="25.95" customHeight="1">
      <c r="A181" s="10" t="s">
        <v>601</v>
      </c>
      <c r="B181" s="12" t="s">
        <v>602</v>
      </c>
      <c r="C181" s="10" t="s">
        <v>78</v>
      </c>
      <c r="D181" s="10" t="s">
        <v>603</v>
      </c>
      <c r="E181" s="11" t="s">
        <v>268</v>
      </c>
      <c r="F181" s="12">
        <v>11</v>
      </c>
      <c r="G181" s="13">
        <v>46.71</v>
      </c>
      <c r="H181" s="13">
        <v>6.84</v>
      </c>
      <c r="I181" s="13">
        <v>49.44</v>
      </c>
      <c r="J181" s="13">
        <f t="shared" si="43"/>
        <v>56.28</v>
      </c>
      <c r="K181" s="13">
        <f t="shared" si="44"/>
        <v>75.239999999999995</v>
      </c>
      <c r="L181" s="13">
        <f t="shared" si="45"/>
        <v>543.84</v>
      </c>
      <c r="M181" s="13">
        <f t="shared" si="46"/>
        <v>619.08000000000004</v>
      </c>
      <c r="N181" s="14">
        <f t="shared" si="38"/>
        <v>8.2908581533165304E-5</v>
      </c>
    </row>
    <row r="182" spans="1:14" ht="25.95" customHeight="1">
      <c r="A182" s="10" t="s">
        <v>604</v>
      </c>
      <c r="B182" s="12" t="s">
        <v>605</v>
      </c>
      <c r="C182" s="10" t="s">
        <v>78</v>
      </c>
      <c r="D182" s="10" t="s">
        <v>606</v>
      </c>
      <c r="E182" s="11" t="s">
        <v>268</v>
      </c>
      <c r="F182" s="12">
        <v>1</v>
      </c>
      <c r="G182" s="13">
        <v>62.57</v>
      </c>
      <c r="H182" s="13">
        <v>9.33</v>
      </c>
      <c r="I182" s="13">
        <v>66.06</v>
      </c>
      <c r="J182" s="13">
        <f t="shared" si="43"/>
        <v>75.39</v>
      </c>
      <c r="K182" s="13">
        <f t="shared" si="44"/>
        <v>9.33</v>
      </c>
      <c r="L182" s="13">
        <f t="shared" si="45"/>
        <v>66.06</v>
      </c>
      <c r="M182" s="13">
        <f t="shared" si="46"/>
        <v>75.39</v>
      </c>
      <c r="N182" s="14">
        <f t="shared" si="38"/>
        <v>1.009639781899808E-5</v>
      </c>
    </row>
    <row r="183" spans="1:14" ht="25.95" customHeight="1">
      <c r="A183" s="10" t="s">
        <v>607</v>
      </c>
      <c r="B183" s="12" t="s">
        <v>608</v>
      </c>
      <c r="C183" s="10" t="s">
        <v>78</v>
      </c>
      <c r="D183" s="10" t="s">
        <v>609</v>
      </c>
      <c r="E183" s="11" t="s">
        <v>268</v>
      </c>
      <c r="F183" s="12">
        <v>2</v>
      </c>
      <c r="G183" s="13">
        <v>101.27</v>
      </c>
      <c r="H183" s="13">
        <v>15.7</v>
      </c>
      <c r="I183" s="13">
        <v>106.33</v>
      </c>
      <c r="J183" s="13">
        <f t="shared" si="43"/>
        <v>122.03</v>
      </c>
      <c r="K183" s="13">
        <f t="shared" si="44"/>
        <v>31.4</v>
      </c>
      <c r="L183" s="13">
        <f t="shared" si="45"/>
        <v>212.66</v>
      </c>
      <c r="M183" s="13">
        <f t="shared" si="46"/>
        <v>244.06</v>
      </c>
      <c r="N183" s="14">
        <f t="shared" si="38"/>
        <v>3.2685062365097112E-5</v>
      </c>
    </row>
    <row r="184" spans="1:14" ht="39" customHeight="1">
      <c r="A184" s="10" t="s">
        <v>610</v>
      </c>
      <c r="B184" s="12" t="s">
        <v>611</v>
      </c>
      <c r="C184" s="10" t="s">
        <v>78</v>
      </c>
      <c r="D184" s="10" t="s">
        <v>612</v>
      </c>
      <c r="E184" s="11" t="s">
        <v>268</v>
      </c>
      <c r="F184" s="12">
        <v>2</v>
      </c>
      <c r="G184" s="13">
        <v>98.94</v>
      </c>
      <c r="H184" s="13">
        <v>3.41</v>
      </c>
      <c r="I184" s="13">
        <v>115.81</v>
      </c>
      <c r="J184" s="13">
        <f t="shared" si="43"/>
        <v>119.22</v>
      </c>
      <c r="K184" s="13">
        <f t="shared" si="44"/>
        <v>6.82</v>
      </c>
      <c r="L184" s="13">
        <f t="shared" si="45"/>
        <v>231.62</v>
      </c>
      <c r="M184" s="13">
        <f t="shared" si="46"/>
        <v>238.44</v>
      </c>
      <c r="N184" s="14">
        <f t="shared" si="38"/>
        <v>3.1932419365458313E-5</v>
      </c>
    </row>
    <row r="185" spans="1:14" ht="39" customHeight="1">
      <c r="A185" s="10" t="s">
        <v>613</v>
      </c>
      <c r="B185" s="12" t="s">
        <v>614</v>
      </c>
      <c r="C185" s="10" t="s">
        <v>78</v>
      </c>
      <c r="D185" s="10" t="s">
        <v>615</v>
      </c>
      <c r="E185" s="11" t="s">
        <v>268</v>
      </c>
      <c r="F185" s="12">
        <v>1</v>
      </c>
      <c r="G185" s="13">
        <v>156.19</v>
      </c>
      <c r="H185" s="13">
        <v>4.66</v>
      </c>
      <c r="I185" s="13">
        <v>183.54</v>
      </c>
      <c r="J185" s="13">
        <f t="shared" si="43"/>
        <v>188.2</v>
      </c>
      <c r="K185" s="13">
        <f t="shared" si="44"/>
        <v>4.66</v>
      </c>
      <c r="L185" s="13">
        <f t="shared" si="45"/>
        <v>183.54</v>
      </c>
      <c r="M185" s="13">
        <f t="shared" si="46"/>
        <v>188.2</v>
      </c>
      <c r="N185" s="14">
        <f t="shared" si="38"/>
        <v>2.5204165930964831E-5</v>
      </c>
    </row>
    <row r="186" spans="1:14" ht="24" customHeight="1">
      <c r="A186" s="10" t="s">
        <v>616</v>
      </c>
      <c r="B186" s="12" t="s">
        <v>617</v>
      </c>
      <c r="C186" s="10" t="s">
        <v>72</v>
      </c>
      <c r="D186" s="10" t="s">
        <v>618</v>
      </c>
      <c r="E186" s="11" t="s">
        <v>75</v>
      </c>
      <c r="F186" s="12">
        <v>2</v>
      </c>
      <c r="G186" s="13">
        <v>7.56</v>
      </c>
      <c r="H186" s="13">
        <v>2.31</v>
      </c>
      <c r="I186" s="13">
        <v>6.79</v>
      </c>
      <c r="J186" s="13">
        <f t="shared" si="43"/>
        <v>9.1</v>
      </c>
      <c r="K186" s="13">
        <f t="shared" si="44"/>
        <v>4.62</v>
      </c>
      <c r="L186" s="13">
        <f t="shared" si="45"/>
        <v>13.579999999999998</v>
      </c>
      <c r="M186" s="13">
        <f t="shared" si="46"/>
        <v>18.2</v>
      </c>
      <c r="N186" s="14">
        <f t="shared" si="38"/>
        <v>2.4373848031007433E-6</v>
      </c>
    </row>
    <row r="187" spans="1:14" ht="24" customHeight="1">
      <c r="A187" s="10" t="s">
        <v>619</v>
      </c>
      <c r="B187" s="12" t="s">
        <v>620</v>
      </c>
      <c r="C187" s="10" t="s">
        <v>72</v>
      </c>
      <c r="D187" s="10" t="s">
        <v>621</v>
      </c>
      <c r="E187" s="11" t="s">
        <v>75</v>
      </c>
      <c r="F187" s="12">
        <v>1</v>
      </c>
      <c r="G187" s="13">
        <v>5.87</v>
      </c>
      <c r="H187" s="13">
        <v>2.31</v>
      </c>
      <c r="I187" s="13">
        <v>4.76</v>
      </c>
      <c r="J187" s="13">
        <f t="shared" si="43"/>
        <v>7.07</v>
      </c>
      <c r="K187" s="13">
        <f t="shared" si="44"/>
        <v>2.31</v>
      </c>
      <c r="L187" s="13">
        <f t="shared" si="45"/>
        <v>4.76</v>
      </c>
      <c r="M187" s="13">
        <f t="shared" si="46"/>
        <v>7.07</v>
      </c>
      <c r="N187" s="14">
        <f t="shared" si="38"/>
        <v>9.4683025043528888E-7</v>
      </c>
    </row>
    <row r="188" spans="1:14" ht="39" customHeight="1">
      <c r="A188" s="10" t="s">
        <v>622</v>
      </c>
      <c r="B188" s="12" t="s">
        <v>623</v>
      </c>
      <c r="C188" s="10" t="s">
        <v>78</v>
      </c>
      <c r="D188" s="10" t="s">
        <v>624</v>
      </c>
      <c r="E188" s="11" t="s">
        <v>268</v>
      </c>
      <c r="F188" s="12">
        <v>2</v>
      </c>
      <c r="G188" s="13">
        <v>680.92</v>
      </c>
      <c r="H188" s="13">
        <v>96.56</v>
      </c>
      <c r="I188" s="13">
        <v>723.94</v>
      </c>
      <c r="J188" s="13">
        <f t="shared" si="43"/>
        <v>820.5</v>
      </c>
      <c r="K188" s="13">
        <f t="shared" si="44"/>
        <v>193.12</v>
      </c>
      <c r="L188" s="13">
        <f t="shared" si="45"/>
        <v>1447.88</v>
      </c>
      <c r="M188" s="13">
        <f t="shared" si="46"/>
        <v>1641</v>
      </c>
      <c r="N188" s="14">
        <f t="shared" si="38"/>
        <v>2.1976639900485277E-4</v>
      </c>
    </row>
    <row r="189" spans="1:14" ht="39" customHeight="1">
      <c r="A189" s="10" t="s">
        <v>626</v>
      </c>
      <c r="B189" s="12" t="s">
        <v>627</v>
      </c>
      <c r="C189" s="10" t="s">
        <v>78</v>
      </c>
      <c r="D189" s="10" t="s">
        <v>628</v>
      </c>
      <c r="E189" s="11" t="s">
        <v>268</v>
      </c>
      <c r="F189" s="12">
        <v>2</v>
      </c>
      <c r="G189" s="13">
        <v>3312.64</v>
      </c>
      <c r="H189" s="13">
        <v>148.58000000000001</v>
      </c>
      <c r="I189" s="13">
        <v>3843.15</v>
      </c>
      <c r="J189" s="13">
        <f t="shared" si="43"/>
        <v>3991.73</v>
      </c>
      <c r="K189" s="13">
        <f t="shared" si="44"/>
        <v>297.16000000000003</v>
      </c>
      <c r="L189" s="13">
        <f t="shared" si="45"/>
        <v>7686.3</v>
      </c>
      <c r="M189" s="13">
        <f t="shared" si="46"/>
        <v>7983.46</v>
      </c>
      <c r="N189" s="14">
        <f t="shared" si="38"/>
        <v>1.069162861547399E-3</v>
      </c>
    </row>
    <row r="190" spans="1:14" ht="24" customHeight="1">
      <c r="A190" s="5" t="s">
        <v>630</v>
      </c>
      <c r="B190" s="5"/>
      <c r="C190" s="5"/>
      <c r="D190" s="5" t="s">
        <v>631</v>
      </c>
      <c r="E190" s="5"/>
      <c r="F190" s="7"/>
      <c r="G190" s="7"/>
      <c r="H190" s="5"/>
      <c r="I190" s="5"/>
      <c r="J190" s="5"/>
      <c r="K190" s="5"/>
      <c r="L190" s="5"/>
      <c r="M190" s="8">
        <v>53243.79</v>
      </c>
      <c r="N190" s="9">
        <f t="shared" si="38"/>
        <v>7.1305277255762278E-3</v>
      </c>
    </row>
    <row r="191" spans="1:14" ht="25.95" customHeight="1">
      <c r="A191" s="10" t="s">
        <v>632</v>
      </c>
      <c r="B191" s="12" t="s">
        <v>633</v>
      </c>
      <c r="C191" s="10" t="s">
        <v>72</v>
      </c>
      <c r="D191" s="10" t="s">
        <v>634</v>
      </c>
      <c r="E191" s="11" t="s">
        <v>75</v>
      </c>
      <c r="F191" s="12">
        <v>23</v>
      </c>
      <c r="G191" s="13">
        <v>113.43</v>
      </c>
      <c r="H191" s="13">
        <v>6.92</v>
      </c>
      <c r="I191" s="13">
        <v>129.76</v>
      </c>
      <c r="J191" s="13">
        <f t="shared" ref="J191:J233" si="47">TRUNC(G191 * (1 + 20.5 / 100), 2)</f>
        <v>136.68</v>
      </c>
      <c r="K191" s="13">
        <f t="shared" ref="K191:K233" si="48">TRUNC(F191 * H191, 2)</f>
        <v>159.16</v>
      </c>
      <c r="L191" s="13">
        <f t="shared" ref="L191:L233" si="49">M191 - K191</f>
        <v>2984.48</v>
      </c>
      <c r="M191" s="13">
        <f t="shared" ref="M191:M233" si="50">TRUNC(F191 * J191, 2)</f>
        <v>3143.64</v>
      </c>
      <c r="N191" s="14">
        <f t="shared" si="38"/>
        <v>4.2100331661646268E-4</v>
      </c>
    </row>
    <row r="192" spans="1:14" ht="52.05" customHeight="1">
      <c r="A192" s="10" t="s">
        <v>635</v>
      </c>
      <c r="B192" s="12" t="s">
        <v>636</v>
      </c>
      <c r="C192" s="10" t="s">
        <v>78</v>
      </c>
      <c r="D192" s="10" t="s">
        <v>637</v>
      </c>
      <c r="E192" s="11" t="s">
        <v>268</v>
      </c>
      <c r="F192" s="12">
        <v>23</v>
      </c>
      <c r="G192" s="13">
        <v>41.42</v>
      </c>
      <c r="H192" s="13">
        <v>8.89</v>
      </c>
      <c r="I192" s="13">
        <v>41.02</v>
      </c>
      <c r="J192" s="13">
        <f t="shared" si="47"/>
        <v>49.91</v>
      </c>
      <c r="K192" s="13">
        <f t="shared" si="48"/>
        <v>204.47</v>
      </c>
      <c r="L192" s="13">
        <f t="shared" si="49"/>
        <v>943.46</v>
      </c>
      <c r="M192" s="13">
        <f t="shared" si="50"/>
        <v>1147.93</v>
      </c>
      <c r="N192" s="14">
        <f t="shared" si="38"/>
        <v>1.5373335917711191E-4</v>
      </c>
    </row>
    <row r="193" spans="1:14" ht="52.05" customHeight="1">
      <c r="A193" s="10" t="s">
        <v>639</v>
      </c>
      <c r="B193" s="12" t="s">
        <v>640</v>
      </c>
      <c r="C193" s="10" t="s">
        <v>78</v>
      </c>
      <c r="D193" s="10" t="s">
        <v>641</v>
      </c>
      <c r="E193" s="11" t="s">
        <v>268</v>
      </c>
      <c r="F193" s="12">
        <v>31</v>
      </c>
      <c r="G193" s="13">
        <v>10.32</v>
      </c>
      <c r="H193" s="13">
        <v>5.86</v>
      </c>
      <c r="I193" s="13">
        <v>6.57</v>
      </c>
      <c r="J193" s="13">
        <f t="shared" si="47"/>
        <v>12.43</v>
      </c>
      <c r="K193" s="13">
        <f t="shared" si="48"/>
        <v>181.66</v>
      </c>
      <c r="L193" s="13">
        <f t="shared" si="49"/>
        <v>203.67</v>
      </c>
      <c r="M193" s="13">
        <f t="shared" si="50"/>
        <v>385.33</v>
      </c>
      <c r="N193" s="14">
        <f t="shared" si="38"/>
        <v>5.1604257482352167E-5</v>
      </c>
    </row>
    <row r="194" spans="1:14" ht="39" customHeight="1">
      <c r="A194" s="10" t="s">
        <v>642</v>
      </c>
      <c r="B194" s="12" t="s">
        <v>643</v>
      </c>
      <c r="C194" s="10" t="s">
        <v>78</v>
      </c>
      <c r="D194" s="10" t="s">
        <v>644</v>
      </c>
      <c r="E194" s="11" t="s">
        <v>268</v>
      </c>
      <c r="F194" s="12">
        <v>2</v>
      </c>
      <c r="G194" s="13">
        <v>7.81</v>
      </c>
      <c r="H194" s="13">
        <v>2.17</v>
      </c>
      <c r="I194" s="13">
        <v>7.24</v>
      </c>
      <c r="J194" s="13">
        <f t="shared" si="47"/>
        <v>9.41</v>
      </c>
      <c r="K194" s="13">
        <f t="shared" si="48"/>
        <v>4.34</v>
      </c>
      <c r="L194" s="13">
        <f t="shared" si="49"/>
        <v>14.48</v>
      </c>
      <c r="M194" s="13">
        <f t="shared" si="50"/>
        <v>18.82</v>
      </c>
      <c r="N194" s="14">
        <f t="shared" si="38"/>
        <v>2.5204165930964834E-6</v>
      </c>
    </row>
    <row r="195" spans="1:14" ht="52.05" customHeight="1">
      <c r="A195" s="10" t="s">
        <v>646</v>
      </c>
      <c r="B195" s="12" t="s">
        <v>647</v>
      </c>
      <c r="C195" s="10" t="s">
        <v>78</v>
      </c>
      <c r="D195" s="10" t="s">
        <v>648</v>
      </c>
      <c r="E195" s="11" t="s">
        <v>268</v>
      </c>
      <c r="F195" s="12">
        <v>16</v>
      </c>
      <c r="G195" s="13">
        <v>16.03</v>
      </c>
      <c r="H195" s="13">
        <v>6.36</v>
      </c>
      <c r="I195" s="13">
        <v>12.95</v>
      </c>
      <c r="J195" s="13">
        <f t="shared" si="47"/>
        <v>19.309999999999999</v>
      </c>
      <c r="K195" s="13">
        <f t="shared" si="48"/>
        <v>101.76</v>
      </c>
      <c r="L195" s="13">
        <f t="shared" si="49"/>
        <v>207.2</v>
      </c>
      <c r="M195" s="13">
        <f t="shared" si="50"/>
        <v>308.95999999999998</v>
      </c>
      <c r="N195" s="14">
        <f t="shared" si="38"/>
        <v>4.1376615866264052E-5</v>
      </c>
    </row>
    <row r="196" spans="1:14" ht="52.05" customHeight="1">
      <c r="A196" s="10" t="s">
        <v>649</v>
      </c>
      <c r="B196" s="12" t="s">
        <v>650</v>
      </c>
      <c r="C196" s="10" t="s">
        <v>78</v>
      </c>
      <c r="D196" s="10" t="s">
        <v>651</v>
      </c>
      <c r="E196" s="11" t="s">
        <v>268</v>
      </c>
      <c r="F196" s="12">
        <v>5</v>
      </c>
      <c r="G196" s="13">
        <v>23.84</v>
      </c>
      <c r="H196" s="13">
        <v>7.62</v>
      </c>
      <c r="I196" s="13">
        <v>21.1</v>
      </c>
      <c r="J196" s="13">
        <f t="shared" si="47"/>
        <v>28.72</v>
      </c>
      <c r="K196" s="13">
        <f t="shared" si="48"/>
        <v>38.1</v>
      </c>
      <c r="L196" s="13">
        <f t="shared" si="49"/>
        <v>105.5</v>
      </c>
      <c r="M196" s="13">
        <f t="shared" si="50"/>
        <v>143.6</v>
      </c>
      <c r="N196" s="14">
        <f t="shared" si="38"/>
        <v>1.9231233940948725E-5</v>
      </c>
    </row>
    <row r="197" spans="1:14" ht="52.05" customHeight="1">
      <c r="A197" s="10" t="s">
        <v>652</v>
      </c>
      <c r="B197" s="12" t="s">
        <v>653</v>
      </c>
      <c r="C197" s="10" t="s">
        <v>78</v>
      </c>
      <c r="D197" s="10" t="s">
        <v>654</v>
      </c>
      <c r="E197" s="11" t="s">
        <v>268</v>
      </c>
      <c r="F197" s="12">
        <v>10</v>
      </c>
      <c r="G197" s="13">
        <v>28.7</v>
      </c>
      <c r="H197" s="13">
        <v>8.89</v>
      </c>
      <c r="I197" s="13">
        <v>25.69</v>
      </c>
      <c r="J197" s="13">
        <f t="shared" si="47"/>
        <v>34.58</v>
      </c>
      <c r="K197" s="13">
        <f t="shared" si="48"/>
        <v>88.9</v>
      </c>
      <c r="L197" s="13">
        <f t="shared" si="49"/>
        <v>256.89999999999998</v>
      </c>
      <c r="M197" s="13">
        <f t="shared" si="50"/>
        <v>345.8</v>
      </c>
      <c r="N197" s="14">
        <f t="shared" si="38"/>
        <v>4.6310311258914133E-5</v>
      </c>
    </row>
    <row r="198" spans="1:14" ht="39" customHeight="1">
      <c r="A198" s="10" t="s">
        <v>655</v>
      </c>
      <c r="B198" s="12" t="s">
        <v>656</v>
      </c>
      <c r="C198" s="10" t="s">
        <v>78</v>
      </c>
      <c r="D198" s="10" t="s">
        <v>657</v>
      </c>
      <c r="E198" s="11" t="s">
        <v>268</v>
      </c>
      <c r="F198" s="12">
        <v>41</v>
      </c>
      <c r="G198" s="13">
        <v>10.33</v>
      </c>
      <c r="H198" s="13">
        <v>7.02</v>
      </c>
      <c r="I198" s="13">
        <v>5.42</v>
      </c>
      <c r="J198" s="13">
        <f t="shared" si="47"/>
        <v>12.44</v>
      </c>
      <c r="K198" s="13">
        <f t="shared" si="48"/>
        <v>287.82</v>
      </c>
      <c r="L198" s="13">
        <f t="shared" si="49"/>
        <v>222.22000000000003</v>
      </c>
      <c r="M198" s="13">
        <f t="shared" si="50"/>
        <v>510.04</v>
      </c>
      <c r="N198" s="14">
        <f t="shared" ref="N198:N261" si="51">M198 / 7467019.56</f>
        <v>6.8305700273269416E-5</v>
      </c>
    </row>
    <row r="199" spans="1:14" ht="39" customHeight="1">
      <c r="A199" s="10" t="s">
        <v>658</v>
      </c>
      <c r="B199" s="12" t="s">
        <v>659</v>
      </c>
      <c r="C199" s="10" t="s">
        <v>78</v>
      </c>
      <c r="D199" s="10" t="s">
        <v>660</v>
      </c>
      <c r="E199" s="11" t="s">
        <v>268</v>
      </c>
      <c r="F199" s="12">
        <v>24</v>
      </c>
      <c r="G199" s="13">
        <v>14.81</v>
      </c>
      <c r="H199" s="13">
        <v>8.36</v>
      </c>
      <c r="I199" s="13">
        <v>9.48</v>
      </c>
      <c r="J199" s="13">
        <f t="shared" si="47"/>
        <v>17.84</v>
      </c>
      <c r="K199" s="13">
        <f t="shared" si="48"/>
        <v>200.64</v>
      </c>
      <c r="L199" s="13">
        <f t="shared" si="49"/>
        <v>227.52000000000004</v>
      </c>
      <c r="M199" s="13">
        <f t="shared" si="50"/>
        <v>428.16</v>
      </c>
      <c r="N199" s="14">
        <f t="shared" si="51"/>
        <v>5.7340147104154639E-5</v>
      </c>
    </row>
    <row r="200" spans="1:14" ht="52.05" customHeight="1">
      <c r="A200" s="10" t="s">
        <v>661</v>
      </c>
      <c r="B200" s="12" t="s">
        <v>662</v>
      </c>
      <c r="C200" s="10" t="s">
        <v>78</v>
      </c>
      <c r="D200" s="10" t="s">
        <v>663</v>
      </c>
      <c r="E200" s="11" t="s">
        <v>268</v>
      </c>
      <c r="F200" s="12">
        <v>48</v>
      </c>
      <c r="G200" s="13">
        <v>10.11</v>
      </c>
      <c r="H200" s="13">
        <v>5.86</v>
      </c>
      <c r="I200" s="13">
        <v>6.32</v>
      </c>
      <c r="J200" s="13">
        <f t="shared" si="47"/>
        <v>12.18</v>
      </c>
      <c r="K200" s="13">
        <f t="shared" si="48"/>
        <v>281.27999999999997</v>
      </c>
      <c r="L200" s="13">
        <f t="shared" si="49"/>
        <v>303.36</v>
      </c>
      <c r="M200" s="13">
        <f t="shared" si="50"/>
        <v>584.64</v>
      </c>
      <c r="N200" s="14">
        <f t="shared" si="51"/>
        <v>7.8296299521143887E-5</v>
      </c>
    </row>
    <row r="201" spans="1:14" ht="52.05" customHeight="1">
      <c r="A201" s="10" t="s">
        <v>664</v>
      </c>
      <c r="B201" s="12" t="s">
        <v>665</v>
      </c>
      <c r="C201" s="10" t="s">
        <v>78</v>
      </c>
      <c r="D201" s="10" t="s">
        <v>666</v>
      </c>
      <c r="E201" s="11" t="s">
        <v>268</v>
      </c>
      <c r="F201" s="12">
        <v>47</v>
      </c>
      <c r="G201" s="13">
        <v>15.37</v>
      </c>
      <c r="H201" s="13">
        <v>6.36</v>
      </c>
      <c r="I201" s="13">
        <v>12.16</v>
      </c>
      <c r="J201" s="13">
        <f t="shared" si="47"/>
        <v>18.52</v>
      </c>
      <c r="K201" s="13">
        <f t="shared" si="48"/>
        <v>298.92</v>
      </c>
      <c r="L201" s="13">
        <f t="shared" si="49"/>
        <v>571.52</v>
      </c>
      <c r="M201" s="13">
        <f t="shared" si="50"/>
        <v>870.44</v>
      </c>
      <c r="N201" s="14">
        <f t="shared" si="51"/>
        <v>1.1657127626434128E-4</v>
      </c>
    </row>
    <row r="202" spans="1:14" ht="52.05" customHeight="1">
      <c r="A202" s="10" t="s">
        <v>667</v>
      </c>
      <c r="B202" s="12" t="s">
        <v>668</v>
      </c>
      <c r="C202" s="10" t="s">
        <v>78</v>
      </c>
      <c r="D202" s="10" t="s">
        <v>669</v>
      </c>
      <c r="E202" s="11" t="s">
        <v>268</v>
      </c>
      <c r="F202" s="12">
        <v>13</v>
      </c>
      <c r="G202" s="13">
        <v>22.97</v>
      </c>
      <c r="H202" s="13">
        <v>7.62</v>
      </c>
      <c r="I202" s="13">
        <v>20.05</v>
      </c>
      <c r="J202" s="13">
        <f t="shared" si="47"/>
        <v>27.67</v>
      </c>
      <c r="K202" s="13">
        <f t="shared" si="48"/>
        <v>99.06</v>
      </c>
      <c r="L202" s="13">
        <f t="shared" si="49"/>
        <v>260.64999999999998</v>
      </c>
      <c r="M202" s="13">
        <f t="shared" si="50"/>
        <v>359.71</v>
      </c>
      <c r="N202" s="14">
        <f t="shared" si="51"/>
        <v>4.8173169644141123E-5</v>
      </c>
    </row>
    <row r="203" spans="1:14" ht="52.05" customHeight="1">
      <c r="A203" s="10" t="s">
        <v>670</v>
      </c>
      <c r="B203" s="12" t="s">
        <v>662</v>
      </c>
      <c r="C203" s="10" t="s">
        <v>78</v>
      </c>
      <c r="D203" s="10" t="s">
        <v>663</v>
      </c>
      <c r="E203" s="11" t="s">
        <v>268</v>
      </c>
      <c r="F203" s="12">
        <v>44</v>
      </c>
      <c r="G203" s="13">
        <v>10.11</v>
      </c>
      <c r="H203" s="13">
        <v>5.86</v>
      </c>
      <c r="I203" s="13">
        <v>6.32</v>
      </c>
      <c r="J203" s="13">
        <f t="shared" si="47"/>
        <v>12.18</v>
      </c>
      <c r="K203" s="13">
        <f t="shared" si="48"/>
        <v>257.83999999999997</v>
      </c>
      <c r="L203" s="13">
        <f t="shared" si="49"/>
        <v>278.08</v>
      </c>
      <c r="M203" s="13">
        <f t="shared" si="50"/>
        <v>535.91999999999996</v>
      </c>
      <c r="N203" s="14">
        <f t="shared" si="51"/>
        <v>7.1771607894381887E-5</v>
      </c>
    </row>
    <row r="204" spans="1:14" ht="39" customHeight="1">
      <c r="A204" s="10" t="s">
        <v>671</v>
      </c>
      <c r="B204" s="12" t="s">
        <v>525</v>
      </c>
      <c r="C204" s="10" t="s">
        <v>78</v>
      </c>
      <c r="D204" s="10" t="s">
        <v>526</v>
      </c>
      <c r="E204" s="11" t="s">
        <v>268</v>
      </c>
      <c r="F204" s="12">
        <v>3</v>
      </c>
      <c r="G204" s="13">
        <v>8.74</v>
      </c>
      <c r="H204" s="13">
        <v>6.27</v>
      </c>
      <c r="I204" s="13">
        <v>4.26</v>
      </c>
      <c r="J204" s="13">
        <f t="shared" si="47"/>
        <v>10.53</v>
      </c>
      <c r="K204" s="13">
        <f t="shared" si="48"/>
        <v>18.809999999999999</v>
      </c>
      <c r="L204" s="13">
        <f t="shared" si="49"/>
        <v>12.780000000000001</v>
      </c>
      <c r="M204" s="13">
        <f t="shared" si="50"/>
        <v>31.59</v>
      </c>
      <c r="N204" s="14">
        <f t="shared" si="51"/>
        <v>4.2306036225248618E-6</v>
      </c>
    </row>
    <row r="205" spans="1:14" ht="39" customHeight="1">
      <c r="A205" s="10" t="s">
        <v>672</v>
      </c>
      <c r="B205" s="12" t="s">
        <v>673</v>
      </c>
      <c r="C205" s="10" t="s">
        <v>78</v>
      </c>
      <c r="D205" s="10" t="s">
        <v>674</v>
      </c>
      <c r="E205" s="11" t="s">
        <v>268</v>
      </c>
      <c r="F205" s="12">
        <v>4</v>
      </c>
      <c r="G205" s="13">
        <v>12.14</v>
      </c>
      <c r="H205" s="13">
        <v>7.47</v>
      </c>
      <c r="I205" s="13">
        <v>7.15</v>
      </c>
      <c r="J205" s="13">
        <f t="shared" si="47"/>
        <v>14.62</v>
      </c>
      <c r="K205" s="13">
        <f t="shared" si="48"/>
        <v>29.88</v>
      </c>
      <c r="L205" s="13">
        <f t="shared" si="49"/>
        <v>28.599999999999998</v>
      </c>
      <c r="M205" s="13">
        <f t="shared" si="50"/>
        <v>58.48</v>
      </c>
      <c r="N205" s="14">
        <f t="shared" si="51"/>
        <v>7.8317727079852453E-6</v>
      </c>
    </row>
    <row r="206" spans="1:14" ht="52.05" customHeight="1">
      <c r="A206" s="10" t="s">
        <v>675</v>
      </c>
      <c r="B206" s="12" t="s">
        <v>676</v>
      </c>
      <c r="C206" s="10" t="s">
        <v>78</v>
      </c>
      <c r="D206" s="10" t="s">
        <v>677</v>
      </c>
      <c r="E206" s="11" t="s">
        <v>268</v>
      </c>
      <c r="F206" s="12">
        <v>4</v>
      </c>
      <c r="G206" s="13">
        <v>14.64</v>
      </c>
      <c r="H206" s="13">
        <v>7.81</v>
      </c>
      <c r="I206" s="13">
        <v>9.83</v>
      </c>
      <c r="J206" s="13">
        <f t="shared" si="47"/>
        <v>17.64</v>
      </c>
      <c r="K206" s="13">
        <f t="shared" si="48"/>
        <v>31.24</v>
      </c>
      <c r="L206" s="13">
        <f t="shared" si="49"/>
        <v>39.320000000000007</v>
      </c>
      <c r="M206" s="13">
        <f t="shared" si="50"/>
        <v>70.56</v>
      </c>
      <c r="N206" s="14">
        <f t="shared" si="51"/>
        <v>9.4495533904828831E-6</v>
      </c>
    </row>
    <row r="207" spans="1:14" ht="52.05" customHeight="1">
      <c r="A207" s="10" t="s">
        <v>678</v>
      </c>
      <c r="B207" s="12" t="s">
        <v>679</v>
      </c>
      <c r="C207" s="10" t="s">
        <v>78</v>
      </c>
      <c r="D207" s="10" t="s">
        <v>680</v>
      </c>
      <c r="E207" s="11" t="s">
        <v>268</v>
      </c>
      <c r="F207" s="12">
        <v>10</v>
      </c>
      <c r="G207" s="13">
        <v>26.63</v>
      </c>
      <c r="H207" s="13">
        <v>8.49</v>
      </c>
      <c r="I207" s="13">
        <v>23.59</v>
      </c>
      <c r="J207" s="13">
        <f t="shared" si="47"/>
        <v>32.08</v>
      </c>
      <c r="K207" s="13">
        <f t="shared" si="48"/>
        <v>84.9</v>
      </c>
      <c r="L207" s="13">
        <f t="shared" si="49"/>
        <v>235.9</v>
      </c>
      <c r="M207" s="13">
        <f t="shared" si="50"/>
        <v>320.8</v>
      </c>
      <c r="N207" s="14">
        <f t="shared" si="51"/>
        <v>4.2962255210698819E-5</v>
      </c>
    </row>
    <row r="208" spans="1:14" ht="52.05" customHeight="1">
      <c r="A208" s="10" t="s">
        <v>681</v>
      </c>
      <c r="B208" s="12" t="s">
        <v>682</v>
      </c>
      <c r="C208" s="10" t="s">
        <v>78</v>
      </c>
      <c r="D208" s="10" t="s">
        <v>683</v>
      </c>
      <c r="E208" s="11" t="s">
        <v>268</v>
      </c>
      <c r="F208" s="12">
        <v>3</v>
      </c>
      <c r="G208" s="13">
        <v>29.82</v>
      </c>
      <c r="H208" s="13">
        <v>5.86</v>
      </c>
      <c r="I208" s="13">
        <v>30.07</v>
      </c>
      <c r="J208" s="13">
        <f t="shared" si="47"/>
        <v>35.93</v>
      </c>
      <c r="K208" s="13">
        <f t="shared" si="48"/>
        <v>17.579999999999998</v>
      </c>
      <c r="L208" s="13">
        <f t="shared" si="49"/>
        <v>90.210000000000008</v>
      </c>
      <c r="M208" s="13">
        <f t="shared" si="50"/>
        <v>107.79</v>
      </c>
      <c r="N208" s="14">
        <f t="shared" si="51"/>
        <v>1.443547845748512E-5</v>
      </c>
    </row>
    <row r="209" spans="1:14" ht="52.05" customHeight="1">
      <c r="A209" s="10" t="s">
        <v>684</v>
      </c>
      <c r="B209" s="12" t="s">
        <v>685</v>
      </c>
      <c r="C209" s="10" t="s">
        <v>78</v>
      </c>
      <c r="D209" s="10" t="s">
        <v>686</v>
      </c>
      <c r="E209" s="11" t="s">
        <v>268</v>
      </c>
      <c r="F209" s="12">
        <v>4</v>
      </c>
      <c r="G209" s="13">
        <v>40.44</v>
      </c>
      <c r="H209" s="13">
        <v>10.17</v>
      </c>
      <c r="I209" s="13">
        <v>38.56</v>
      </c>
      <c r="J209" s="13">
        <f t="shared" si="47"/>
        <v>48.73</v>
      </c>
      <c r="K209" s="13">
        <f t="shared" si="48"/>
        <v>40.68</v>
      </c>
      <c r="L209" s="13">
        <f t="shared" si="49"/>
        <v>154.23999999999998</v>
      </c>
      <c r="M209" s="13">
        <f t="shared" si="50"/>
        <v>194.92</v>
      </c>
      <c r="N209" s="14">
        <f t="shared" si="51"/>
        <v>2.6104123396725105E-5</v>
      </c>
    </row>
    <row r="210" spans="1:14" ht="52.05" customHeight="1">
      <c r="A210" s="10" t="s">
        <v>687</v>
      </c>
      <c r="B210" s="12" t="s">
        <v>688</v>
      </c>
      <c r="C210" s="10" t="s">
        <v>78</v>
      </c>
      <c r="D210" s="10" t="s">
        <v>689</v>
      </c>
      <c r="E210" s="11" t="s">
        <v>268</v>
      </c>
      <c r="F210" s="12">
        <v>11</v>
      </c>
      <c r="G210" s="13">
        <v>41.22</v>
      </c>
      <c r="H210" s="13">
        <v>9.6</v>
      </c>
      <c r="I210" s="13">
        <v>40.07</v>
      </c>
      <c r="J210" s="13">
        <f t="shared" si="47"/>
        <v>49.67</v>
      </c>
      <c r="K210" s="13">
        <f t="shared" si="48"/>
        <v>105.6</v>
      </c>
      <c r="L210" s="13">
        <f t="shared" si="49"/>
        <v>440.77</v>
      </c>
      <c r="M210" s="13">
        <f t="shared" si="50"/>
        <v>546.37</v>
      </c>
      <c r="N210" s="14">
        <f t="shared" si="51"/>
        <v>7.3171095322535897E-5</v>
      </c>
    </row>
    <row r="211" spans="1:14" ht="52.05" customHeight="1">
      <c r="A211" s="10" t="s">
        <v>690</v>
      </c>
      <c r="B211" s="12" t="s">
        <v>691</v>
      </c>
      <c r="C211" s="10" t="s">
        <v>78</v>
      </c>
      <c r="D211" s="10" t="s">
        <v>692</v>
      </c>
      <c r="E211" s="11" t="s">
        <v>268</v>
      </c>
      <c r="F211" s="12">
        <v>1</v>
      </c>
      <c r="G211" s="13">
        <v>47.44</v>
      </c>
      <c r="H211" s="13">
        <v>11.49</v>
      </c>
      <c r="I211" s="13">
        <v>45.67</v>
      </c>
      <c r="J211" s="13">
        <f t="shared" si="47"/>
        <v>57.16</v>
      </c>
      <c r="K211" s="13">
        <f t="shared" si="48"/>
        <v>11.49</v>
      </c>
      <c r="L211" s="13">
        <f t="shared" si="49"/>
        <v>45.669999999999995</v>
      </c>
      <c r="M211" s="13">
        <f t="shared" si="50"/>
        <v>57.16</v>
      </c>
      <c r="N211" s="14">
        <f t="shared" si="51"/>
        <v>7.6549953486394777E-6</v>
      </c>
    </row>
    <row r="212" spans="1:14" ht="52.05" customHeight="1">
      <c r="A212" s="10" t="s">
        <v>693</v>
      </c>
      <c r="B212" s="12" t="s">
        <v>694</v>
      </c>
      <c r="C212" s="10" t="s">
        <v>78</v>
      </c>
      <c r="D212" s="10" t="s">
        <v>695</v>
      </c>
      <c r="E212" s="11" t="s">
        <v>268</v>
      </c>
      <c r="F212" s="12">
        <v>18</v>
      </c>
      <c r="G212" s="13">
        <v>50.67</v>
      </c>
      <c r="H212" s="13">
        <v>11.85</v>
      </c>
      <c r="I212" s="13">
        <v>49.2</v>
      </c>
      <c r="J212" s="13">
        <f t="shared" si="47"/>
        <v>61.05</v>
      </c>
      <c r="K212" s="13">
        <f t="shared" si="48"/>
        <v>213.3</v>
      </c>
      <c r="L212" s="13">
        <f t="shared" si="49"/>
        <v>885.60000000000014</v>
      </c>
      <c r="M212" s="13">
        <f t="shared" si="50"/>
        <v>1098.9000000000001</v>
      </c>
      <c r="N212" s="14">
        <f t="shared" si="51"/>
        <v>1.4716715165535206E-4</v>
      </c>
    </row>
    <row r="213" spans="1:14" ht="52.05" customHeight="1">
      <c r="A213" s="10" t="s">
        <v>696</v>
      </c>
      <c r="B213" s="12" t="s">
        <v>697</v>
      </c>
      <c r="C213" s="10" t="s">
        <v>78</v>
      </c>
      <c r="D213" s="10" t="s">
        <v>698</v>
      </c>
      <c r="E213" s="11" t="s">
        <v>268</v>
      </c>
      <c r="F213" s="12">
        <v>73</v>
      </c>
      <c r="G213" s="13">
        <v>5.4</v>
      </c>
      <c r="H213" s="13">
        <v>1.02</v>
      </c>
      <c r="I213" s="13">
        <v>5.48</v>
      </c>
      <c r="J213" s="13">
        <f t="shared" si="47"/>
        <v>6.5</v>
      </c>
      <c r="K213" s="13">
        <f t="shared" si="48"/>
        <v>74.459999999999994</v>
      </c>
      <c r="L213" s="13">
        <f t="shared" si="49"/>
        <v>400.04</v>
      </c>
      <c r="M213" s="13">
        <f t="shared" si="50"/>
        <v>474.5</v>
      </c>
      <c r="N213" s="14">
        <f t="shared" si="51"/>
        <v>6.3546103795126524E-5</v>
      </c>
    </row>
    <row r="214" spans="1:14" ht="52.05" customHeight="1">
      <c r="A214" s="10" t="s">
        <v>699</v>
      </c>
      <c r="B214" s="12" t="s">
        <v>700</v>
      </c>
      <c r="C214" s="10" t="s">
        <v>78</v>
      </c>
      <c r="D214" s="10" t="s">
        <v>701</v>
      </c>
      <c r="E214" s="11" t="s">
        <v>268</v>
      </c>
      <c r="F214" s="12">
        <v>25</v>
      </c>
      <c r="G214" s="13">
        <v>14.73</v>
      </c>
      <c r="H214" s="13">
        <v>5.08</v>
      </c>
      <c r="I214" s="13">
        <v>12.66</v>
      </c>
      <c r="J214" s="13">
        <f t="shared" si="47"/>
        <v>17.739999999999998</v>
      </c>
      <c r="K214" s="13">
        <f t="shared" si="48"/>
        <v>127</v>
      </c>
      <c r="L214" s="13">
        <f t="shared" si="49"/>
        <v>316.5</v>
      </c>
      <c r="M214" s="13">
        <f t="shared" si="50"/>
        <v>443.5</v>
      </c>
      <c r="N214" s="14">
        <f t="shared" si="51"/>
        <v>5.9394514295339545E-5</v>
      </c>
    </row>
    <row r="215" spans="1:14" ht="52.05" customHeight="1">
      <c r="A215" s="10" t="s">
        <v>702</v>
      </c>
      <c r="B215" s="12" t="s">
        <v>703</v>
      </c>
      <c r="C215" s="10" t="s">
        <v>78</v>
      </c>
      <c r="D215" s="10" t="s">
        <v>704</v>
      </c>
      <c r="E215" s="11" t="s">
        <v>268</v>
      </c>
      <c r="F215" s="12">
        <v>63</v>
      </c>
      <c r="G215" s="13">
        <v>17.809999999999999</v>
      </c>
      <c r="H215" s="13">
        <v>6.68</v>
      </c>
      <c r="I215" s="13">
        <v>14.78</v>
      </c>
      <c r="J215" s="13">
        <f t="shared" si="47"/>
        <v>21.46</v>
      </c>
      <c r="K215" s="13">
        <f t="shared" si="48"/>
        <v>420.84</v>
      </c>
      <c r="L215" s="13">
        <f t="shared" si="49"/>
        <v>931.1400000000001</v>
      </c>
      <c r="M215" s="13">
        <f t="shared" si="50"/>
        <v>1351.98</v>
      </c>
      <c r="N215" s="14">
        <f t="shared" si="51"/>
        <v>1.8106019264264525E-4</v>
      </c>
    </row>
    <row r="216" spans="1:14" ht="39" customHeight="1">
      <c r="A216" s="10" t="s">
        <v>705</v>
      </c>
      <c r="B216" s="12" t="s">
        <v>498</v>
      </c>
      <c r="C216" s="10" t="s">
        <v>78</v>
      </c>
      <c r="D216" s="10" t="s">
        <v>499</v>
      </c>
      <c r="E216" s="11" t="s">
        <v>268</v>
      </c>
      <c r="F216" s="12">
        <v>22</v>
      </c>
      <c r="G216" s="13">
        <v>7.7</v>
      </c>
      <c r="H216" s="13">
        <v>2.41</v>
      </c>
      <c r="I216" s="13">
        <v>6.86</v>
      </c>
      <c r="J216" s="13">
        <f t="shared" si="47"/>
        <v>9.27</v>
      </c>
      <c r="K216" s="13">
        <f t="shared" si="48"/>
        <v>53.02</v>
      </c>
      <c r="L216" s="13">
        <f t="shared" si="49"/>
        <v>150.91999999999999</v>
      </c>
      <c r="M216" s="13">
        <f t="shared" si="50"/>
        <v>203.94</v>
      </c>
      <c r="N216" s="14">
        <f t="shared" si="51"/>
        <v>2.7312102018921189E-5</v>
      </c>
    </row>
    <row r="217" spans="1:14" ht="39" customHeight="1">
      <c r="A217" s="10" t="s">
        <v>706</v>
      </c>
      <c r="B217" s="12" t="s">
        <v>707</v>
      </c>
      <c r="C217" s="10" t="s">
        <v>78</v>
      </c>
      <c r="D217" s="10" t="s">
        <v>708</v>
      </c>
      <c r="E217" s="11" t="s">
        <v>268</v>
      </c>
      <c r="F217" s="12">
        <v>6</v>
      </c>
      <c r="G217" s="13">
        <v>18.91</v>
      </c>
      <c r="H217" s="13">
        <v>2.37</v>
      </c>
      <c r="I217" s="13">
        <v>20.41</v>
      </c>
      <c r="J217" s="13">
        <f t="shared" si="47"/>
        <v>22.78</v>
      </c>
      <c r="K217" s="13">
        <f t="shared" si="48"/>
        <v>14.22</v>
      </c>
      <c r="L217" s="13">
        <f t="shared" si="49"/>
        <v>122.46000000000001</v>
      </c>
      <c r="M217" s="13">
        <f t="shared" si="50"/>
        <v>136.68</v>
      </c>
      <c r="N217" s="14">
        <f t="shared" si="51"/>
        <v>1.8304492026802727E-5</v>
      </c>
    </row>
    <row r="218" spans="1:14" ht="39" customHeight="1">
      <c r="A218" s="10" t="s">
        <v>709</v>
      </c>
      <c r="B218" s="12" t="s">
        <v>710</v>
      </c>
      <c r="C218" s="10" t="s">
        <v>72</v>
      </c>
      <c r="D218" s="10" t="s">
        <v>711</v>
      </c>
      <c r="E218" s="11" t="s">
        <v>75</v>
      </c>
      <c r="F218" s="12">
        <v>4</v>
      </c>
      <c r="G218" s="13">
        <v>17.21</v>
      </c>
      <c r="H218" s="13">
        <v>3.41</v>
      </c>
      <c r="I218" s="13">
        <v>17.32</v>
      </c>
      <c r="J218" s="13">
        <f t="shared" si="47"/>
        <v>20.73</v>
      </c>
      <c r="K218" s="13">
        <f t="shared" si="48"/>
        <v>13.64</v>
      </c>
      <c r="L218" s="13">
        <f t="shared" si="49"/>
        <v>69.28</v>
      </c>
      <c r="M218" s="13">
        <f t="shared" si="50"/>
        <v>82.92</v>
      </c>
      <c r="N218" s="14">
        <f t="shared" si="51"/>
        <v>1.110483230072053E-5</v>
      </c>
    </row>
    <row r="219" spans="1:14" ht="52.05" customHeight="1">
      <c r="A219" s="10" t="s">
        <v>712</v>
      </c>
      <c r="B219" s="12" t="s">
        <v>713</v>
      </c>
      <c r="C219" s="10" t="s">
        <v>78</v>
      </c>
      <c r="D219" s="10" t="s">
        <v>714</v>
      </c>
      <c r="E219" s="11" t="s">
        <v>268</v>
      </c>
      <c r="F219" s="12">
        <v>40</v>
      </c>
      <c r="G219" s="13">
        <v>24.53</v>
      </c>
      <c r="H219" s="13">
        <v>8.49</v>
      </c>
      <c r="I219" s="13">
        <v>21.06</v>
      </c>
      <c r="J219" s="13">
        <f t="shared" si="47"/>
        <v>29.55</v>
      </c>
      <c r="K219" s="13">
        <f t="shared" si="48"/>
        <v>339.6</v>
      </c>
      <c r="L219" s="13">
        <f t="shared" si="49"/>
        <v>842.4</v>
      </c>
      <c r="M219" s="13">
        <f t="shared" si="50"/>
        <v>1182</v>
      </c>
      <c r="N219" s="14">
        <f t="shared" si="51"/>
        <v>1.5829608995961971E-4</v>
      </c>
    </row>
    <row r="220" spans="1:14" ht="39" customHeight="1">
      <c r="A220" s="10" t="s">
        <v>715</v>
      </c>
      <c r="B220" s="12" t="s">
        <v>716</v>
      </c>
      <c r="C220" s="10" t="s">
        <v>72</v>
      </c>
      <c r="D220" s="10" t="s">
        <v>717</v>
      </c>
      <c r="E220" s="11" t="s">
        <v>75</v>
      </c>
      <c r="F220" s="12">
        <v>5</v>
      </c>
      <c r="G220" s="13">
        <v>32.729999999999997</v>
      </c>
      <c r="H220" s="13">
        <v>4.3</v>
      </c>
      <c r="I220" s="13">
        <v>35.130000000000003</v>
      </c>
      <c r="J220" s="13">
        <f t="shared" si="47"/>
        <v>39.43</v>
      </c>
      <c r="K220" s="13">
        <f t="shared" si="48"/>
        <v>21.5</v>
      </c>
      <c r="L220" s="13">
        <f t="shared" si="49"/>
        <v>175.65</v>
      </c>
      <c r="M220" s="13">
        <f t="shared" si="50"/>
        <v>197.15</v>
      </c>
      <c r="N220" s="14">
        <f t="shared" si="51"/>
        <v>2.6402769996225911E-5</v>
      </c>
    </row>
    <row r="221" spans="1:14" ht="39" customHeight="1">
      <c r="A221" s="10" t="s">
        <v>718</v>
      </c>
      <c r="B221" s="12" t="s">
        <v>719</v>
      </c>
      <c r="C221" s="10" t="s">
        <v>78</v>
      </c>
      <c r="D221" s="10" t="s">
        <v>720</v>
      </c>
      <c r="E221" s="11" t="s">
        <v>268</v>
      </c>
      <c r="F221" s="12">
        <v>3</v>
      </c>
      <c r="G221" s="13">
        <v>6.66</v>
      </c>
      <c r="H221" s="13">
        <v>3.52</v>
      </c>
      <c r="I221" s="13">
        <v>4.5</v>
      </c>
      <c r="J221" s="13">
        <f t="shared" si="47"/>
        <v>8.02</v>
      </c>
      <c r="K221" s="13">
        <f t="shared" si="48"/>
        <v>10.56</v>
      </c>
      <c r="L221" s="13">
        <f t="shared" si="49"/>
        <v>13.499999999999998</v>
      </c>
      <c r="M221" s="13">
        <f t="shared" si="50"/>
        <v>24.06</v>
      </c>
      <c r="N221" s="14">
        <f t="shared" si="51"/>
        <v>3.2221691408024114E-6</v>
      </c>
    </row>
    <row r="222" spans="1:14" ht="39" customHeight="1">
      <c r="A222" s="10" t="s">
        <v>721</v>
      </c>
      <c r="B222" s="12" t="s">
        <v>722</v>
      </c>
      <c r="C222" s="10" t="s">
        <v>78</v>
      </c>
      <c r="D222" s="10" t="s">
        <v>723</v>
      </c>
      <c r="E222" s="11" t="s">
        <v>268</v>
      </c>
      <c r="F222" s="12">
        <v>12</v>
      </c>
      <c r="G222" s="13">
        <v>10.96</v>
      </c>
      <c r="H222" s="13">
        <v>4.5999999999999996</v>
      </c>
      <c r="I222" s="13">
        <v>8.6</v>
      </c>
      <c r="J222" s="13">
        <f t="shared" si="47"/>
        <v>13.2</v>
      </c>
      <c r="K222" s="13">
        <f t="shared" si="48"/>
        <v>55.2</v>
      </c>
      <c r="L222" s="13">
        <f t="shared" si="49"/>
        <v>103.2</v>
      </c>
      <c r="M222" s="13">
        <f t="shared" si="50"/>
        <v>158.4</v>
      </c>
      <c r="N222" s="14">
        <f t="shared" si="51"/>
        <v>2.1213283121492188E-5</v>
      </c>
    </row>
    <row r="223" spans="1:14" ht="52.05" customHeight="1">
      <c r="A223" s="10" t="s">
        <v>724</v>
      </c>
      <c r="B223" s="12" t="s">
        <v>725</v>
      </c>
      <c r="C223" s="10" t="s">
        <v>78</v>
      </c>
      <c r="D223" s="10" t="s">
        <v>726</v>
      </c>
      <c r="E223" s="11" t="s">
        <v>268</v>
      </c>
      <c r="F223" s="12">
        <v>7</v>
      </c>
      <c r="G223" s="13">
        <v>10.050000000000001</v>
      </c>
      <c r="H223" s="13">
        <v>0.5</v>
      </c>
      <c r="I223" s="13">
        <v>11.61</v>
      </c>
      <c r="J223" s="13">
        <f t="shared" si="47"/>
        <v>12.11</v>
      </c>
      <c r="K223" s="13">
        <f t="shared" si="48"/>
        <v>3.5</v>
      </c>
      <c r="L223" s="13">
        <f t="shared" si="49"/>
        <v>81.27</v>
      </c>
      <c r="M223" s="13">
        <f t="shared" si="50"/>
        <v>84.77</v>
      </c>
      <c r="N223" s="14">
        <f t="shared" si="51"/>
        <v>1.1352588448288463E-5</v>
      </c>
    </row>
    <row r="224" spans="1:14" ht="39" customHeight="1">
      <c r="A224" s="10" t="s">
        <v>727</v>
      </c>
      <c r="B224" s="12" t="s">
        <v>728</v>
      </c>
      <c r="C224" s="10" t="s">
        <v>78</v>
      </c>
      <c r="D224" s="10" t="s">
        <v>729</v>
      </c>
      <c r="E224" s="11" t="s">
        <v>114</v>
      </c>
      <c r="F224" s="12">
        <v>84.61</v>
      </c>
      <c r="G224" s="13">
        <v>21.11</v>
      </c>
      <c r="H224" s="13">
        <v>13.53</v>
      </c>
      <c r="I224" s="13">
        <v>11.9</v>
      </c>
      <c r="J224" s="13">
        <f t="shared" si="47"/>
        <v>25.43</v>
      </c>
      <c r="K224" s="13">
        <f t="shared" si="48"/>
        <v>1144.77</v>
      </c>
      <c r="L224" s="13">
        <f t="shared" si="49"/>
        <v>1006.8600000000001</v>
      </c>
      <c r="M224" s="13">
        <f t="shared" si="50"/>
        <v>2151.63</v>
      </c>
      <c r="N224" s="14">
        <f t="shared" si="51"/>
        <v>2.8815111340086005E-4</v>
      </c>
    </row>
    <row r="225" spans="1:14" ht="39" customHeight="1">
      <c r="A225" s="10" t="s">
        <v>730</v>
      </c>
      <c r="B225" s="12" t="s">
        <v>731</v>
      </c>
      <c r="C225" s="10" t="s">
        <v>78</v>
      </c>
      <c r="D225" s="10" t="s">
        <v>732</v>
      </c>
      <c r="E225" s="11" t="s">
        <v>114</v>
      </c>
      <c r="F225" s="12">
        <v>148.88</v>
      </c>
      <c r="G225" s="13">
        <v>26.4</v>
      </c>
      <c r="H225" s="13">
        <v>14.7</v>
      </c>
      <c r="I225" s="13">
        <v>17.11</v>
      </c>
      <c r="J225" s="13">
        <f t="shared" si="47"/>
        <v>31.81</v>
      </c>
      <c r="K225" s="13">
        <f t="shared" si="48"/>
        <v>2188.5300000000002</v>
      </c>
      <c r="L225" s="13">
        <f t="shared" si="49"/>
        <v>2547.3399999999997</v>
      </c>
      <c r="M225" s="13">
        <f t="shared" si="50"/>
        <v>4735.87</v>
      </c>
      <c r="N225" s="14">
        <f t="shared" si="51"/>
        <v>6.3423832788245705E-4</v>
      </c>
    </row>
    <row r="226" spans="1:14" ht="39" customHeight="1">
      <c r="A226" s="10" t="s">
        <v>733</v>
      </c>
      <c r="B226" s="12" t="s">
        <v>734</v>
      </c>
      <c r="C226" s="10" t="s">
        <v>78</v>
      </c>
      <c r="D226" s="10" t="s">
        <v>735</v>
      </c>
      <c r="E226" s="11" t="s">
        <v>114</v>
      </c>
      <c r="F226" s="12">
        <v>54.79</v>
      </c>
      <c r="G226" s="13">
        <v>32.81</v>
      </c>
      <c r="H226" s="13">
        <v>17.61</v>
      </c>
      <c r="I226" s="13">
        <v>21.92</v>
      </c>
      <c r="J226" s="13">
        <f t="shared" si="47"/>
        <v>39.53</v>
      </c>
      <c r="K226" s="13">
        <f t="shared" si="48"/>
        <v>964.85</v>
      </c>
      <c r="L226" s="13">
        <f t="shared" si="49"/>
        <v>1200.9900000000002</v>
      </c>
      <c r="M226" s="13">
        <f t="shared" si="50"/>
        <v>2165.84</v>
      </c>
      <c r="N226" s="14">
        <f t="shared" si="51"/>
        <v>2.9005414845866565E-4</v>
      </c>
    </row>
    <row r="227" spans="1:14" ht="39" customHeight="1">
      <c r="A227" s="10" t="s">
        <v>736</v>
      </c>
      <c r="B227" s="12" t="s">
        <v>737</v>
      </c>
      <c r="C227" s="10" t="s">
        <v>78</v>
      </c>
      <c r="D227" s="10" t="s">
        <v>738</v>
      </c>
      <c r="E227" s="11" t="s">
        <v>114</v>
      </c>
      <c r="F227" s="12">
        <v>98.14</v>
      </c>
      <c r="G227" s="13">
        <v>36.78</v>
      </c>
      <c r="H227" s="13">
        <v>20.53</v>
      </c>
      <c r="I227" s="13">
        <v>23.78</v>
      </c>
      <c r="J227" s="13">
        <f t="shared" si="47"/>
        <v>44.31</v>
      </c>
      <c r="K227" s="13">
        <f t="shared" si="48"/>
        <v>2014.81</v>
      </c>
      <c r="L227" s="13">
        <f t="shared" si="49"/>
        <v>2333.77</v>
      </c>
      <c r="M227" s="13">
        <f t="shared" si="50"/>
        <v>4348.58</v>
      </c>
      <c r="N227" s="14">
        <f t="shared" si="51"/>
        <v>5.8237158280592476E-4</v>
      </c>
    </row>
    <row r="228" spans="1:14" ht="39" customHeight="1">
      <c r="A228" s="10" t="s">
        <v>739</v>
      </c>
      <c r="B228" s="12" t="s">
        <v>740</v>
      </c>
      <c r="C228" s="10" t="s">
        <v>78</v>
      </c>
      <c r="D228" s="10" t="s">
        <v>741</v>
      </c>
      <c r="E228" s="11" t="s">
        <v>114</v>
      </c>
      <c r="F228" s="12">
        <v>132.88</v>
      </c>
      <c r="G228" s="13">
        <v>78.17</v>
      </c>
      <c r="H228" s="13">
        <v>3.02</v>
      </c>
      <c r="I228" s="13">
        <v>91.17</v>
      </c>
      <c r="J228" s="13">
        <f t="shared" si="47"/>
        <v>94.19</v>
      </c>
      <c r="K228" s="13">
        <f t="shared" si="48"/>
        <v>401.29</v>
      </c>
      <c r="L228" s="13">
        <f t="shared" si="49"/>
        <v>12114.669999999998</v>
      </c>
      <c r="M228" s="13">
        <f t="shared" si="50"/>
        <v>12515.96</v>
      </c>
      <c r="N228" s="14">
        <f t="shared" si="51"/>
        <v>1.676165423088834E-3</v>
      </c>
    </row>
    <row r="229" spans="1:14" ht="39" customHeight="1">
      <c r="A229" s="10" t="s">
        <v>743</v>
      </c>
      <c r="B229" s="12" t="s">
        <v>744</v>
      </c>
      <c r="C229" s="10" t="s">
        <v>78</v>
      </c>
      <c r="D229" s="10" t="s">
        <v>745</v>
      </c>
      <c r="E229" s="11" t="s">
        <v>114</v>
      </c>
      <c r="F229" s="12">
        <v>57.02</v>
      </c>
      <c r="G229" s="13">
        <v>6.64</v>
      </c>
      <c r="H229" s="13">
        <v>2.12</v>
      </c>
      <c r="I229" s="13">
        <v>5.88</v>
      </c>
      <c r="J229" s="13">
        <f t="shared" si="47"/>
        <v>8</v>
      </c>
      <c r="K229" s="13">
        <f t="shared" si="48"/>
        <v>120.88</v>
      </c>
      <c r="L229" s="13">
        <f t="shared" si="49"/>
        <v>335.28000000000003</v>
      </c>
      <c r="M229" s="13">
        <f t="shared" si="50"/>
        <v>456.16</v>
      </c>
      <c r="N229" s="14">
        <f t="shared" si="51"/>
        <v>6.1089969878155785E-5</v>
      </c>
    </row>
    <row r="230" spans="1:14" ht="39" customHeight="1">
      <c r="A230" s="10" t="s">
        <v>746</v>
      </c>
      <c r="B230" s="12" t="s">
        <v>747</v>
      </c>
      <c r="C230" s="10" t="s">
        <v>78</v>
      </c>
      <c r="D230" s="10" t="s">
        <v>748</v>
      </c>
      <c r="E230" s="11" t="s">
        <v>114</v>
      </c>
      <c r="F230" s="12">
        <v>99.21</v>
      </c>
      <c r="G230" s="13">
        <v>12.35</v>
      </c>
      <c r="H230" s="13">
        <v>2.79</v>
      </c>
      <c r="I230" s="13">
        <v>12.09</v>
      </c>
      <c r="J230" s="13">
        <f t="shared" si="47"/>
        <v>14.88</v>
      </c>
      <c r="K230" s="13">
        <f t="shared" si="48"/>
        <v>276.79000000000002</v>
      </c>
      <c r="L230" s="13">
        <f t="shared" si="49"/>
        <v>1199.45</v>
      </c>
      <c r="M230" s="13">
        <f t="shared" si="50"/>
        <v>1476.24</v>
      </c>
      <c r="N230" s="14">
        <f t="shared" si="51"/>
        <v>1.977013704246946E-4</v>
      </c>
    </row>
    <row r="231" spans="1:14" ht="39" customHeight="1">
      <c r="A231" s="10" t="s">
        <v>749</v>
      </c>
      <c r="B231" s="12" t="s">
        <v>750</v>
      </c>
      <c r="C231" s="10" t="s">
        <v>78</v>
      </c>
      <c r="D231" s="10" t="s">
        <v>751</v>
      </c>
      <c r="E231" s="11" t="s">
        <v>268</v>
      </c>
      <c r="F231" s="12">
        <v>15</v>
      </c>
      <c r="G231" s="13">
        <v>335.54</v>
      </c>
      <c r="H231" s="13">
        <v>11.47</v>
      </c>
      <c r="I231" s="13">
        <v>392.85</v>
      </c>
      <c r="J231" s="13">
        <f t="shared" si="47"/>
        <v>404.32</v>
      </c>
      <c r="K231" s="13">
        <f t="shared" si="48"/>
        <v>172.05</v>
      </c>
      <c r="L231" s="13">
        <f t="shared" si="49"/>
        <v>5892.75</v>
      </c>
      <c r="M231" s="13">
        <f t="shared" si="50"/>
        <v>6064.8</v>
      </c>
      <c r="N231" s="14">
        <f t="shared" si="51"/>
        <v>8.1221161284864777E-4</v>
      </c>
    </row>
    <row r="232" spans="1:14" ht="39" customHeight="1">
      <c r="A232" s="10" t="s">
        <v>752</v>
      </c>
      <c r="B232" s="12" t="s">
        <v>753</v>
      </c>
      <c r="C232" s="10" t="s">
        <v>72</v>
      </c>
      <c r="D232" s="10" t="s">
        <v>754</v>
      </c>
      <c r="E232" s="11" t="s">
        <v>75</v>
      </c>
      <c r="F232" s="12">
        <v>9</v>
      </c>
      <c r="G232" s="13">
        <v>105.36</v>
      </c>
      <c r="H232" s="13">
        <v>18.41</v>
      </c>
      <c r="I232" s="13">
        <v>108.54</v>
      </c>
      <c r="J232" s="13">
        <f t="shared" si="47"/>
        <v>126.95</v>
      </c>
      <c r="K232" s="13">
        <f t="shared" si="48"/>
        <v>165.69</v>
      </c>
      <c r="L232" s="13">
        <f t="shared" si="49"/>
        <v>976.8599999999999</v>
      </c>
      <c r="M232" s="13">
        <f t="shared" si="50"/>
        <v>1142.55</v>
      </c>
      <c r="N232" s="14">
        <f t="shared" si="51"/>
        <v>1.5301285751553596E-4</v>
      </c>
    </row>
    <row r="233" spans="1:14" ht="39" customHeight="1">
      <c r="A233" s="10" t="s">
        <v>755</v>
      </c>
      <c r="B233" s="12" t="s">
        <v>756</v>
      </c>
      <c r="C233" s="10" t="s">
        <v>72</v>
      </c>
      <c r="D233" s="10" t="s">
        <v>757</v>
      </c>
      <c r="E233" s="11" t="s">
        <v>75</v>
      </c>
      <c r="F233" s="12">
        <v>30</v>
      </c>
      <c r="G233" s="13">
        <v>71.28</v>
      </c>
      <c r="H233" s="13">
        <v>17.54</v>
      </c>
      <c r="I233" s="13">
        <v>68.349999999999994</v>
      </c>
      <c r="J233" s="13">
        <f t="shared" si="47"/>
        <v>85.89</v>
      </c>
      <c r="K233" s="13">
        <f t="shared" si="48"/>
        <v>526.20000000000005</v>
      </c>
      <c r="L233" s="13">
        <f t="shared" si="49"/>
        <v>2050.5</v>
      </c>
      <c r="M233" s="13">
        <f t="shared" si="50"/>
        <v>2576.6999999999998</v>
      </c>
      <c r="N233" s="14">
        <f t="shared" si="51"/>
        <v>3.4507744077745523E-4</v>
      </c>
    </row>
    <row r="234" spans="1:14" ht="24" customHeight="1">
      <c r="A234" s="5" t="s">
        <v>758</v>
      </c>
      <c r="B234" s="5"/>
      <c r="C234" s="5"/>
      <c r="D234" s="5" t="s">
        <v>759</v>
      </c>
      <c r="E234" s="5"/>
      <c r="F234" s="7"/>
      <c r="G234" s="7"/>
      <c r="H234" s="5"/>
      <c r="I234" s="5"/>
      <c r="J234" s="5"/>
      <c r="K234" s="5"/>
      <c r="L234" s="5"/>
      <c r="M234" s="8">
        <v>77660.539999999994</v>
      </c>
      <c r="N234" s="9">
        <f t="shared" si="51"/>
        <v>1.0400473626186671E-2</v>
      </c>
    </row>
    <row r="235" spans="1:14" ht="39" customHeight="1">
      <c r="A235" s="10" t="s">
        <v>760</v>
      </c>
      <c r="B235" s="12" t="s">
        <v>761</v>
      </c>
      <c r="C235" s="10" t="s">
        <v>78</v>
      </c>
      <c r="D235" s="10" t="s">
        <v>762</v>
      </c>
      <c r="E235" s="11" t="s">
        <v>268</v>
      </c>
      <c r="F235" s="12">
        <v>14</v>
      </c>
      <c r="G235" s="13">
        <v>20.83</v>
      </c>
      <c r="H235" s="13">
        <v>2.98</v>
      </c>
      <c r="I235" s="13">
        <v>22.12</v>
      </c>
      <c r="J235" s="13">
        <f t="shared" ref="J235:J257" si="52">TRUNC(G235 * (1 + 20.5 / 100), 2)</f>
        <v>25.1</v>
      </c>
      <c r="K235" s="13">
        <f t="shared" ref="K235:K257" si="53">TRUNC(F235 * H235, 2)</f>
        <v>41.72</v>
      </c>
      <c r="L235" s="13">
        <f t="shared" ref="L235:L257" si="54">M235 - K235</f>
        <v>309.67999999999995</v>
      </c>
      <c r="M235" s="13">
        <f t="shared" ref="M235:M257" si="55">TRUNC(F235 * J235, 2)</f>
        <v>351.4</v>
      </c>
      <c r="N235" s="14">
        <f t="shared" si="51"/>
        <v>4.7060275813714356E-5</v>
      </c>
    </row>
    <row r="236" spans="1:14" ht="39" customHeight="1">
      <c r="A236" s="10" t="s">
        <v>763</v>
      </c>
      <c r="B236" s="12" t="s">
        <v>764</v>
      </c>
      <c r="C236" s="10" t="s">
        <v>78</v>
      </c>
      <c r="D236" s="10" t="s">
        <v>765</v>
      </c>
      <c r="E236" s="11" t="s">
        <v>268</v>
      </c>
      <c r="F236" s="12">
        <v>4</v>
      </c>
      <c r="G236" s="13">
        <v>40.85</v>
      </c>
      <c r="H236" s="13">
        <v>5.93</v>
      </c>
      <c r="I236" s="13">
        <v>43.29</v>
      </c>
      <c r="J236" s="13">
        <f t="shared" si="52"/>
        <v>49.22</v>
      </c>
      <c r="K236" s="13">
        <f t="shared" si="53"/>
        <v>23.72</v>
      </c>
      <c r="L236" s="13">
        <f t="shared" si="54"/>
        <v>173.16</v>
      </c>
      <c r="M236" s="13">
        <f t="shared" si="55"/>
        <v>196.88</v>
      </c>
      <c r="N236" s="14">
        <f t="shared" si="51"/>
        <v>2.6366610990905186E-5</v>
      </c>
    </row>
    <row r="237" spans="1:14" ht="39" customHeight="1">
      <c r="A237" s="10" t="s">
        <v>766</v>
      </c>
      <c r="B237" s="12" t="s">
        <v>767</v>
      </c>
      <c r="C237" s="10" t="s">
        <v>78</v>
      </c>
      <c r="D237" s="10" t="s">
        <v>768</v>
      </c>
      <c r="E237" s="11" t="s">
        <v>268</v>
      </c>
      <c r="F237" s="12">
        <v>6</v>
      </c>
      <c r="G237" s="13">
        <v>139.85</v>
      </c>
      <c r="H237" s="13">
        <v>12.01</v>
      </c>
      <c r="I237" s="13">
        <v>156.5</v>
      </c>
      <c r="J237" s="13">
        <f t="shared" si="52"/>
        <v>168.51</v>
      </c>
      <c r="K237" s="13">
        <f t="shared" si="53"/>
        <v>72.06</v>
      </c>
      <c r="L237" s="13">
        <f t="shared" si="54"/>
        <v>939</v>
      </c>
      <c r="M237" s="13">
        <f t="shared" si="55"/>
        <v>1011.06</v>
      </c>
      <c r="N237" s="14">
        <f t="shared" si="51"/>
        <v>1.3540342192434272E-4</v>
      </c>
    </row>
    <row r="238" spans="1:14" ht="39" customHeight="1">
      <c r="A238" s="10" t="s">
        <v>769</v>
      </c>
      <c r="B238" s="12" t="s">
        <v>770</v>
      </c>
      <c r="C238" s="10" t="s">
        <v>78</v>
      </c>
      <c r="D238" s="10" t="s">
        <v>771</v>
      </c>
      <c r="E238" s="11" t="s">
        <v>268</v>
      </c>
      <c r="F238" s="12">
        <v>44</v>
      </c>
      <c r="G238" s="13">
        <v>36.9</v>
      </c>
      <c r="H238" s="13">
        <v>5.93</v>
      </c>
      <c r="I238" s="13">
        <v>38.53</v>
      </c>
      <c r="J238" s="13">
        <f t="shared" si="52"/>
        <v>44.46</v>
      </c>
      <c r="K238" s="13">
        <f t="shared" si="53"/>
        <v>260.92</v>
      </c>
      <c r="L238" s="13">
        <f t="shared" si="54"/>
        <v>1695.32</v>
      </c>
      <c r="M238" s="13">
        <f t="shared" si="55"/>
        <v>1956.24</v>
      </c>
      <c r="N238" s="14">
        <f t="shared" si="51"/>
        <v>2.6198404655042849E-4</v>
      </c>
    </row>
    <row r="239" spans="1:14" ht="39" customHeight="1">
      <c r="A239" s="10" t="s">
        <v>772</v>
      </c>
      <c r="B239" s="12" t="s">
        <v>773</v>
      </c>
      <c r="C239" s="10" t="s">
        <v>78</v>
      </c>
      <c r="D239" s="10" t="s">
        <v>774</v>
      </c>
      <c r="E239" s="11" t="s">
        <v>268</v>
      </c>
      <c r="F239" s="12">
        <v>2</v>
      </c>
      <c r="G239" s="13">
        <v>115.12</v>
      </c>
      <c r="H239" s="13">
        <v>12.01</v>
      </c>
      <c r="I239" s="13">
        <v>126.7</v>
      </c>
      <c r="J239" s="13">
        <f t="shared" si="52"/>
        <v>138.71</v>
      </c>
      <c r="K239" s="13">
        <f t="shared" si="53"/>
        <v>24.02</v>
      </c>
      <c r="L239" s="13">
        <f t="shared" si="54"/>
        <v>253.4</v>
      </c>
      <c r="M239" s="13">
        <f t="shared" si="55"/>
        <v>277.42</v>
      </c>
      <c r="N239" s="14">
        <f t="shared" si="51"/>
        <v>3.7152708355835623E-5</v>
      </c>
    </row>
    <row r="240" spans="1:14" ht="39" customHeight="1">
      <c r="A240" s="10" t="s">
        <v>775</v>
      </c>
      <c r="B240" s="12" t="s">
        <v>776</v>
      </c>
      <c r="C240" s="10" t="s">
        <v>78</v>
      </c>
      <c r="D240" s="10" t="s">
        <v>777</v>
      </c>
      <c r="E240" s="11" t="s">
        <v>268</v>
      </c>
      <c r="F240" s="12">
        <v>12</v>
      </c>
      <c r="G240" s="13">
        <v>35.979999999999997</v>
      </c>
      <c r="H240" s="13">
        <v>5.93</v>
      </c>
      <c r="I240" s="13">
        <v>37.42</v>
      </c>
      <c r="J240" s="13">
        <f t="shared" si="52"/>
        <v>43.35</v>
      </c>
      <c r="K240" s="13">
        <f t="shared" si="53"/>
        <v>71.16</v>
      </c>
      <c r="L240" s="13">
        <f t="shared" si="54"/>
        <v>449.04000000000008</v>
      </c>
      <c r="M240" s="13">
        <f t="shared" si="55"/>
        <v>520.20000000000005</v>
      </c>
      <c r="N240" s="14">
        <f t="shared" si="51"/>
        <v>6.9666350251264115E-5</v>
      </c>
    </row>
    <row r="241" spans="1:14" ht="39" customHeight="1">
      <c r="A241" s="10" t="s">
        <v>778</v>
      </c>
      <c r="B241" s="12" t="s">
        <v>779</v>
      </c>
      <c r="C241" s="10" t="s">
        <v>78</v>
      </c>
      <c r="D241" s="10" t="s">
        <v>780</v>
      </c>
      <c r="E241" s="11" t="s">
        <v>268</v>
      </c>
      <c r="F241" s="12">
        <v>12</v>
      </c>
      <c r="G241" s="13">
        <v>117.94</v>
      </c>
      <c r="H241" s="13">
        <v>12.01</v>
      </c>
      <c r="I241" s="13">
        <v>130.1</v>
      </c>
      <c r="J241" s="13">
        <f t="shared" si="52"/>
        <v>142.11000000000001</v>
      </c>
      <c r="K241" s="13">
        <f t="shared" si="53"/>
        <v>144.12</v>
      </c>
      <c r="L241" s="13">
        <f t="shared" si="54"/>
        <v>1561.1999999999998</v>
      </c>
      <c r="M241" s="13">
        <f t="shared" si="55"/>
        <v>1705.32</v>
      </c>
      <c r="N241" s="14">
        <f t="shared" si="51"/>
        <v>2.283802776057011E-4</v>
      </c>
    </row>
    <row r="242" spans="1:14" ht="39" customHeight="1">
      <c r="A242" s="10" t="s">
        <v>781</v>
      </c>
      <c r="B242" s="12" t="s">
        <v>782</v>
      </c>
      <c r="C242" s="10" t="s">
        <v>78</v>
      </c>
      <c r="D242" s="10" t="s">
        <v>783</v>
      </c>
      <c r="E242" s="11" t="s">
        <v>268</v>
      </c>
      <c r="F242" s="12">
        <v>27</v>
      </c>
      <c r="G242" s="13">
        <v>75.37</v>
      </c>
      <c r="H242" s="13">
        <v>7.91</v>
      </c>
      <c r="I242" s="13">
        <v>82.91</v>
      </c>
      <c r="J242" s="13">
        <f t="shared" si="52"/>
        <v>90.82</v>
      </c>
      <c r="K242" s="13">
        <f t="shared" si="53"/>
        <v>213.57</v>
      </c>
      <c r="L242" s="13">
        <f t="shared" si="54"/>
        <v>2238.5699999999997</v>
      </c>
      <c r="M242" s="13">
        <f t="shared" si="55"/>
        <v>2452.14</v>
      </c>
      <c r="N242" s="14">
        <f t="shared" si="51"/>
        <v>3.2839608632282731E-4</v>
      </c>
    </row>
    <row r="243" spans="1:14" ht="39" customHeight="1">
      <c r="A243" s="10" t="s">
        <v>784</v>
      </c>
      <c r="B243" s="12" t="s">
        <v>785</v>
      </c>
      <c r="C243" s="10" t="s">
        <v>78</v>
      </c>
      <c r="D243" s="10" t="s">
        <v>786</v>
      </c>
      <c r="E243" s="11" t="s">
        <v>268</v>
      </c>
      <c r="F243" s="12">
        <v>18</v>
      </c>
      <c r="G243" s="13">
        <v>177.7</v>
      </c>
      <c r="H243" s="13">
        <v>14.67</v>
      </c>
      <c r="I243" s="13">
        <v>199.45</v>
      </c>
      <c r="J243" s="13">
        <f t="shared" si="52"/>
        <v>214.12</v>
      </c>
      <c r="K243" s="13">
        <f t="shared" si="53"/>
        <v>264.06</v>
      </c>
      <c r="L243" s="13">
        <f t="shared" si="54"/>
        <v>3590.1</v>
      </c>
      <c r="M243" s="13">
        <f t="shared" si="55"/>
        <v>3854.16</v>
      </c>
      <c r="N243" s="14">
        <f t="shared" si="51"/>
        <v>5.1615774795158028E-4</v>
      </c>
    </row>
    <row r="244" spans="1:14" ht="39" customHeight="1">
      <c r="A244" s="10" t="s">
        <v>787</v>
      </c>
      <c r="B244" s="12" t="s">
        <v>788</v>
      </c>
      <c r="C244" s="10" t="s">
        <v>78</v>
      </c>
      <c r="D244" s="10" t="s">
        <v>789</v>
      </c>
      <c r="E244" s="11" t="s">
        <v>268</v>
      </c>
      <c r="F244" s="12">
        <v>2</v>
      </c>
      <c r="G244" s="13">
        <v>234.95</v>
      </c>
      <c r="H244" s="13">
        <v>16.02</v>
      </c>
      <c r="I244" s="13">
        <v>267.08999999999997</v>
      </c>
      <c r="J244" s="13">
        <f t="shared" si="52"/>
        <v>283.11</v>
      </c>
      <c r="K244" s="13">
        <f t="shared" si="53"/>
        <v>32.04</v>
      </c>
      <c r="L244" s="13">
        <f t="shared" si="54"/>
        <v>534.18000000000006</v>
      </c>
      <c r="M244" s="13">
        <f t="shared" si="55"/>
        <v>566.22</v>
      </c>
      <c r="N244" s="14">
        <f t="shared" si="51"/>
        <v>7.5829451824818846E-5</v>
      </c>
    </row>
    <row r="245" spans="1:14" ht="39" customHeight="1">
      <c r="A245" s="10" t="s">
        <v>790</v>
      </c>
      <c r="B245" s="12" t="s">
        <v>791</v>
      </c>
      <c r="C245" s="10" t="s">
        <v>78</v>
      </c>
      <c r="D245" s="10" t="s">
        <v>792</v>
      </c>
      <c r="E245" s="11" t="s">
        <v>268</v>
      </c>
      <c r="F245" s="12">
        <v>51</v>
      </c>
      <c r="G245" s="13">
        <v>81.069999999999993</v>
      </c>
      <c r="H245" s="13">
        <v>6.99</v>
      </c>
      <c r="I245" s="13">
        <v>90.69</v>
      </c>
      <c r="J245" s="13">
        <f t="shared" si="52"/>
        <v>97.68</v>
      </c>
      <c r="K245" s="13">
        <f t="shared" si="53"/>
        <v>356.49</v>
      </c>
      <c r="L245" s="13">
        <f t="shared" si="54"/>
        <v>4625.1900000000005</v>
      </c>
      <c r="M245" s="13">
        <f t="shared" si="55"/>
        <v>4981.68</v>
      </c>
      <c r="N245" s="14">
        <f t="shared" si="51"/>
        <v>6.671577541709293E-4</v>
      </c>
    </row>
    <row r="246" spans="1:14" ht="39" customHeight="1">
      <c r="A246" s="10" t="s">
        <v>793</v>
      </c>
      <c r="B246" s="12" t="s">
        <v>794</v>
      </c>
      <c r="C246" s="10" t="s">
        <v>78</v>
      </c>
      <c r="D246" s="10" t="s">
        <v>795</v>
      </c>
      <c r="E246" s="11" t="s">
        <v>268</v>
      </c>
      <c r="F246" s="12">
        <v>85</v>
      </c>
      <c r="G246" s="13">
        <v>27.19</v>
      </c>
      <c r="H246" s="13">
        <v>3.95</v>
      </c>
      <c r="I246" s="13">
        <v>28.81</v>
      </c>
      <c r="J246" s="13">
        <f t="shared" si="52"/>
        <v>32.76</v>
      </c>
      <c r="K246" s="13">
        <f t="shared" si="53"/>
        <v>335.75</v>
      </c>
      <c r="L246" s="13">
        <f t="shared" si="54"/>
        <v>2448.85</v>
      </c>
      <c r="M246" s="13">
        <f t="shared" si="55"/>
        <v>2784.6</v>
      </c>
      <c r="N246" s="14">
        <f t="shared" si="51"/>
        <v>3.7291987487441373E-4</v>
      </c>
    </row>
    <row r="247" spans="1:14" ht="39" customHeight="1">
      <c r="A247" s="10" t="s">
        <v>796</v>
      </c>
      <c r="B247" s="12" t="s">
        <v>797</v>
      </c>
      <c r="C247" s="10" t="s">
        <v>78</v>
      </c>
      <c r="D247" s="10" t="s">
        <v>798</v>
      </c>
      <c r="E247" s="11" t="s">
        <v>268</v>
      </c>
      <c r="F247" s="12">
        <v>34</v>
      </c>
      <c r="G247" s="13">
        <v>74.77</v>
      </c>
      <c r="H247" s="13">
        <v>14.5</v>
      </c>
      <c r="I247" s="13">
        <v>75.59</v>
      </c>
      <c r="J247" s="13">
        <f t="shared" si="52"/>
        <v>90.09</v>
      </c>
      <c r="K247" s="13">
        <f t="shared" si="53"/>
        <v>493</v>
      </c>
      <c r="L247" s="13">
        <f t="shared" si="54"/>
        <v>2570.06</v>
      </c>
      <c r="M247" s="13">
        <f t="shared" si="55"/>
        <v>3063.06</v>
      </c>
      <c r="N247" s="14">
        <f t="shared" si="51"/>
        <v>4.1021186236185516E-4</v>
      </c>
    </row>
    <row r="248" spans="1:14" ht="39" customHeight="1">
      <c r="A248" s="10" t="s">
        <v>799</v>
      </c>
      <c r="B248" s="12" t="s">
        <v>800</v>
      </c>
      <c r="C248" s="10" t="s">
        <v>78</v>
      </c>
      <c r="D248" s="10" t="s">
        <v>801</v>
      </c>
      <c r="E248" s="11" t="s">
        <v>114</v>
      </c>
      <c r="F248" s="12">
        <v>24.15</v>
      </c>
      <c r="G248" s="13">
        <v>21.57</v>
      </c>
      <c r="H248" s="13">
        <v>8.75</v>
      </c>
      <c r="I248" s="13">
        <v>17.239999999999998</v>
      </c>
      <c r="J248" s="13">
        <f t="shared" si="52"/>
        <v>25.99</v>
      </c>
      <c r="K248" s="13">
        <f t="shared" si="53"/>
        <v>211.31</v>
      </c>
      <c r="L248" s="13">
        <f t="shared" si="54"/>
        <v>416.34</v>
      </c>
      <c r="M248" s="13">
        <f t="shared" si="55"/>
        <v>627.65</v>
      </c>
      <c r="N248" s="14">
        <f t="shared" si="51"/>
        <v>8.4056295146493491E-5</v>
      </c>
    </row>
    <row r="249" spans="1:14" ht="39" customHeight="1">
      <c r="A249" s="10" t="s">
        <v>802</v>
      </c>
      <c r="B249" s="12" t="s">
        <v>803</v>
      </c>
      <c r="C249" s="10" t="s">
        <v>78</v>
      </c>
      <c r="D249" s="10" t="s">
        <v>804</v>
      </c>
      <c r="E249" s="11" t="s">
        <v>114</v>
      </c>
      <c r="F249" s="12">
        <v>24.62</v>
      </c>
      <c r="G249" s="13">
        <v>36.57</v>
      </c>
      <c r="H249" s="13">
        <v>13.57</v>
      </c>
      <c r="I249" s="13">
        <v>30.49</v>
      </c>
      <c r="J249" s="13">
        <f t="shared" si="52"/>
        <v>44.06</v>
      </c>
      <c r="K249" s="13">
        <f t="shared" si="53"/>
        <v>334.09</v>
      </c>
      <c r="L249" s="13">
        <f t="shared" si="54"/>
        <v>750.66000000000008</v>
      </c>
      <c r="M249" s="13">
        <f t="shared" si="55"/>
        <v>1084.75</v>
      </c>
      <c r="N249" s="14">
        <f t="shared" si="51"/>
        <v>1.4527215193206217E-4</v>
      </c>
    </row>
    <row r="250" spans="1:14" ht="39" customHeight="1">
      <c r="A250" s="10" t="s">
        <v>805</v>
      </c>
      <c r="B250" s="12" t="s">
        <v>806</v>
      </c>
      <c r="C250" s="10" t="s">
        <v>78</v>
      </c>
      <c r="D250" s="10" t="s">
        <v>807</v>
      </c>
      <c r="E250" s="11" t="s">
        <v>114</v>
      </c>
      <c r="F250" s="12">
        <v>132.1</v>
      </c>
      <c r="G250" s="13">
        <v>46.6</v>
      </c>
      <c r="H250" s="13">
        <v>18.579999999999998</v>
      </c>
      <c r="I250" s="13">
        <v>37.57</v>
      </c>
      <c r="J250" s="13">
        <f t="shared" si="52"/>
        <v>56.15</v>
      </c>
      <c r="K250" s="13">
        <f t="shared" si="53"/>
        <v>2454.41</v>
      </c>
      <c r="L250" s="13">
        <f t="shared" si="54"/>
        <v>4963</v>
      </c>
      <c r="M250" s="13">
        <f t="shared" si="55"/>
        <v>7417.41</v>
      </c>
      <c r="N250" s="14">
        <f t="shared" si="51"/>
        <v>9.9335617650370806E-4</v>
      </c>
    </row>
    <row r="251" spans="1:14" ht="39" customHeight="1">
      <c r="A251" s="10" t="s">
        <v>808</v>
      </c>
      <c r="B251" s="12" t="s">
        <v>809</v>
      </c>
      <c r="C251" s="10" t="s">
        <v>78</v>
      </c>
      <c r="D251" s="10" t="s">
        <v>810</v>
      </c>
      <c r="E251" s="11" t="s">
        <v>114</v>
      </c>
      <c r="F251" s="12">
        <v>152.04</v>
      </c>
      <c r="G251" s="13">
        <v>67.97</v>
      </c>
      <c r="H251" s="13">
        <v>11.69</v>
      </c>
      <c r="I251" s="13">
        <v>70.209999999999994</v>
      </c>
      <c r="J251" s="13">
        <f t="shared" si="52"/>
        <v>81.900000000000006</v>
      </c>
      <c r="K251" s="13">
        <f t="shared" si="53"/>
        <v>1777.34</v>
      </c>
      <c r="L251" s="13">
        <f t="shared" si="54"/>
        <v>10674.73</v>
      </c>
      <c r="M251" s="13">
        <f t="shared" si="55"/>
        <v>12452.07</v>
      </c>
      <c r="N251" s="14">
        <f t="shared" si="51"/>
        <v>1.6676091310520152E-3</v>
      </c>
    </row>
    <row r="252" spans="1:14" ht="39" customHeight="1">
      <c r="A252" s="10" t="s">
        <v>811</v>
      </c>
      <c r="B252" s="12" t="s">
        <v>812</v>
      </c>
      <c r="C252" s="10" t="s">
        <v>78</v>
      </c>
      <c r="D252" s="10" t="s">
        <v>813</v>
      </c>
      <c r="E252" s="11" t="s">
        <v>114</v>
      </c>
      <c r="F252" s="12">
        <v>44.73</v>
      </c>
      <c r="G252" s="13">
        <v>130.57</v>
      </c>
      <c r="H252" s="13">
        <v>3.48</v>
      </c>
      <c r="I252" s="13">
        <v>153.85</v>
      </c>
      <c r="J252" s="13">
        <f t="shared" si="52"/>
        <v>157.33000000000001</v>
      </c>
      <c r="K252" s="13">
        <f t="shared" si="53"/>
        <v>155.66</v>
      </c>
      <c r="L252" s="13">
        <f t="shared" si="54"/>
        <v>6881.71</v>
      </c>
      <c r="M252" s="13">
        <f t="shared" si="55"/>
        <v>7037.37</v>
      </c>
      <c r="N252" s="14">
        <f t="shared" si="51"/>
        <v>9.424603676811582E-4</v>
      </c>
    </row>
    <row r="253" spans="1:14" ht="39" customHeight="1">
      <c r="A253" s="10" t="s">
        <v>814</v>
      </c>
      <c r="B253" s="12" t="s">
        <v>815</v>
      </c>
      <c r="C253" s="10" t="s">
        <v>78</v>
      </c>
      <c r="D253" s="10" t="s">
        <v>816</v>
      </c>
      <c r="E253" s="11" t="s">
        <v>114</v>
      </c>
      <c r="F253" s="12">
        <v>70.709999999999994</v>
      </c>
      <c r="G253" s="13">
        <v>202.56</v>
      </c>
      <c r="H253" s="13">
        <v>3.95</v>
      </c>
      <c r="I253" s="13">
        <v>240.13</v>
      </c>
      <c r="J253" s="13">
        <f t="shared" si="52"/>
        <v>244.08</v>
      </c>
      <c r="K253" s="13">
        <f t="shared" si="53"/>
        <v>279.3</v>
      </c>
      <c r="L253" s="13">
        <f t="shared" si="54"/>
        <v>16979.59</v>
      </c>
      <c r="M253" s="13">
        <f t="shared" si="55"/>
        <v>17258.89</v>
      </c>
      <c r="N253" s="14">
        <f t="shared" si="51"/>
        <v>2.3113492419993072E-3</v>
      </c>
    </row>
    <row r="254" spans="1:14" ht="39" customHeight="1">
      <c r="A254" s="10" t="s">
        <v>817</v>
      </c>
      <c r="B254" s="12" t="s">
        <v>750</v>
      </c>
      <c r="C254" s="10" t="s">
        <v>78</v>
      </c>
      <c r="D254" s="10" t="s">
        <v>751</v>
      </c>
      <c r="E254" s="11" t="s">
        <v>268</v>
      </c>
      <c r="F254" s="12">
        <v>16</v>
      </c>
      <c r="G254" s="13">
        <v>335.54</v>
      </c>
      <c r="H254" s="13">
        <v>11.47</v>
      </c>
      <c r="I254" s="13">
        <v>392.85</v>
      </c>
      <c r="J254" s="13">
        <f t="shared" si="52"/>
        <v>404.32</v>
      </c>
      <c r="K254" s="13">
        <f t="shared" si="53"/>
        <v>183.52</v>
      </c>
      <c r="L254" s="13">
        <f t="shared" si="54"/>
        <v>6285.5999999999995</v>
      </c>
      <c r="M254" s="13">
        <f t="shared" si="55"/>
        <v>6469.12</v>
      </c>
      <c r="N254" s="14">
        <f t="shared" si="51"/>
        <v>8.6635905370522433E-4</v>
      </c>
    </row>
    <row r="255" spans="1:14" ht="39" customHeight="1">
      <c r="A255" s="10" t="s">
        <v>818</v>
      </c>
      <c r="B255" s="12" t="s">
        <v>819</v>
      </c>
      <c r="C255" s="10" t="s">
        <v>78</v>
      </c>
      <c r="D255" s="10" t="s">
        <v>820</v>
      </c>
      <c r="E255" s="11" t="s">
        <v>268</v>
      </c>
      <c r="F255" s="12">
        <v>3</v>
      </c>
      <c r="G255" s="13">
        <v>85.37</v>
      </c>
      <c r="H255" s="13">
        <v>15.56</v>
      </c>
      <c r="I255" s="13">
        <v>87.31</v>
      </c>
      <c r="J255" s="13">
        <f t="shared" si="52"/>
        <v>102.87</v>
      </c>
      <c r="K255" s="13">
        <f t="shared" si="53"/>
        <v>46.68</v>
      </c>
      <c r="L255" s="13">
        <f t="shared" si="54"/>
        <v>261.93</v>
      </c>
      <c r="M255" s="13">
        <f t="shared" si="55"/>
        <v>308.61</v>
      </c>
      <c r="N255" s="14">
        <f t="shared" si="51"/>
        <v>4.1329743081589042E-5</v>
      </c>
    </row>
    <row r="256" spans="1:14" ht="24" customHeight="1">
      <c r="A256" s="10" t="s">
        <v>821</v>
      </c>
      <c r="B256" s="12" t="s">
        <v>822</v>
      </c>
      <c r="C256" s="10" t="s">
        <v>72</v>
      </c>
      <c r="D256" s="10" t="s">
        <v>823</v>
      </c>
      <c r="E256" s="11" t="s">
        <v>75</v>
      </c>
      <c r="F256" s="12">
        <v>48</v>
      </c>
      <c r="G256" s="13">
        <v>21.91</v>
      </c>
      <c r="H256" s="13">
        <v>9</v>
      </c>
      <c r="I256" s="13">
        <v>17.399999999999999</v>
      </c>
      <c r="J256" s="13">
        <f t="shared" si="52"/>
        <v>26.4</v>
      </c>
      <c r="K256" s="13">
        <f t="shared" si="53"/>
        <v>432</v>
      </c>
      <c r="L256" s="13">
        <f t="shared" si="54"/>
        <v>835.2</v>
      </c>
      <c r="M256" s="13">
        <f t="shared" si="55"/>
        <v>1267.2</v>
      </c>
      <c r="N256" s="14">
        <f t="shared" si="51"/>
        <v>1.697062649719375E-4</v>
      </c>
    </row>
    <row r="257" spans="1:14" ht="24" customHeight="1">
      <c r="A257" s="10" t="s">
        <v>824</v>
      </c>
      <c r="B257" s="12" t="s">
        <v>825</v>
      </c>
      <c r="C257" s="10" t="s">
        <v>72</v>
      </c>
      <c r="D257" s="10" t="s">
        <v>826</v>
      </c>
      <c r="E257" s="11" t="s">
        <v>75</v>
      </c>
      <c r="F257" s="12">
        <v>1</v>
      </c>
      <c r="G257" s="13">
        <v>14.19</v>
      </c>
      <c r="H257" s="13">
        <v>3.22</v>
      </c>
      <c r="I257" s="13">
        <v>13.87</v>
      </c>
      <c r="J257" s="13">
        <f t="shared" si="52"/>
        <v>17.09</v>
      </c>
      <c r="K257" s="13">
        <f t="shared" si="53"/>
        <v>3.22</v>
      </c>
      <c r="L257" s="13">
        <f t="shared" si="54"/>
        <v>13.87</v>
      </c>
      <c r="M257" s="13">
        <f t="shared" si="55"/>
        <v>17.09</v>
      </c>
      <c r="N257" s="14">
        <f t="shared" si="51"/>
        <v>2.2887311145599839E-6</v>
      </c>
    </row>
    <row r="258" spans="1:14" ht="25.95" customHeight="1">
      <c r="A258" s="5" t="s">
        <v>827</v>
      </c>
      <c r="B258" s="5"/>
      <c r="C258" s="5"/>
      <c r="D258" s="5" t="s">
        <v>828</v>
      </c>
      <c r="E258" s="5"/>
      <c r="F258" s="7"/>
      <c r="G258" s="7"/>
      <c r="H258" s="5"/>
      <c r="I258" s="5"/>
      <c r="J258" s="5"/>
      <c r="K258" s="5"/>
      <c r="L258" s="5"/>
      <c r="M258" s="8">
        <v>144350.35</v>
      </c>
      <c r="N258" s="9">
        <f t="shared" si="51"/>
        <v>1.9331722495179858E-2</v>
      </c>
    </row>
    <row r="259" spans="1:14" ht="39" customHeight="1">
      <c r="A259" s="10" t="s">
        <v>829</v>
      </c>
      <c r="B259" s="12" t="s">
        <v>830</v>
      </c>
      <c r="C259" s="10" t="s">
        <v>78</v>
      </c>
      <c r="D259" s="10" t="s">
        <v>831</v>
      </c>
      <c r="E259" s="11" t="s">
        <v>81</v>
      </c>
      <c r="F259" s="12">
        <v>72.63</v>
      </c>
      <c r="G259" s="13">
        <v>99.11</v>
      </c>
      <c r="H259" s="13">
        <v>85.54</v>
      </c>
      <c r="I259" s="13">
        <v>33.880000000000003</v>
      </c>
      <c r="J259" s="13">
        <f t="shared" ref="J259:J276" si="56">TRUNC(G259 * (1 + 20.5 / 100), 2)</f>
        <v>119.42</v>
      </c>
      <c r="K259" s="13">
        <f t="shared" ref="K259:K276" si="57">TRUNC(F259 * H259, 2)</f>
        <v>6212.77</v>
      </c>
      <c r="L259" s="13">
        <f t="shared" ref="L259:L276" si="58">M259 - K259</f>
        <v>2460.6999999999989</v>
      </c>
      <c r="M259" s="13">
        <f t="shared" ref="M259:M276" si="59">TRUNC(F259 * J259, 2)</f>
        <v>8673.4699999999993</v>
      </c>
      <c r="N259" s="14">
        <f t="shared" si="51"/>
        <v>1.1615705477005607E-3</v>
      </c>
    </row>
    <row r="260" spans="1:14" ht="39" customHeight="1">
      <c r="A260" s="10" t="s">
        <v>832</v>
      </c>
      <c r="B260" s="12" t="s">
        <v>833</v>
      </c>
      <c r="C260" s="10" t="s">
        <v>78</v>
      </c>
      <c r="D260" s="10" t="s">
        <v>834</v>
      </c>
      <c r="E260" s="11" t="s">
        <v>99</v>
      </c>
      <c r="F260" s="12">
        <v>11.22</v>
      </c>
      <c r="G260" s="13">
        <v>40.47</v>
      </c>
      <c r="H260" s="13">
        <v>15.65</v>
      </c>
      <c r="I260" s="13">
        <v>33.11</v>
      </c>
      <c r="J260" s="13">
        <f t="shared" si="56"/>
        <v>48.76</v>
      </c>
      <c r="K260" s="13">
        <f t="shared" si="57"/>
        <v>175.59</v>
      </c>
      <c r="L260" s="13">
        <f t="shared" si="58"/>
        <v>371.49</v>
      </c>
      <c r="M260" s="13">
        <f t="shared" si="59"/>
        <v>547.08000000000004</v>
      </c>
      <c r="N260" s="14">
        <f t="shared" si="51"/>
        <v>7.3266180114305211E-5</v>
      </c>
    </row>
    <row r="261" spans="1:14" ht="39" customHeight="1">
      <c r="A261" s="10" t="s">
        <v>835</v>
      </c>
      <c r="B261" s="12" t="s">
        <v>836</v>
      </c>
      <c r="C261" s="10" t="s">
        <v>78</v>
      </c>
      <c r="D261" s="10" t="s">
        <v>837</v>
      </c>
      <c r="E261" s="11" t="s">
        <v>99</v>
      </c>
      <c r="F261" s="12">
        <v>21.52</v>
      </c>
      <c r="G261" s="13">
        <v>117.73</v>
      </c>
      <c r="H261" s="13">
        <v>51.21</v>
      </c>
      <c r="I261" s="13">
        <v>90.65</v>
      </c>
      <c r="J261" s="13">
        <f t="shared" si="56"/>
        <v>141.86000000000001</v>
      </c>
      <c r="K261" s="13">
        <f t="shared" si="57"/>
        <v>1102.03</v>
      </c>
      <c r="L261" s="13">
        <f t="shared" si="58"/>
        <v>1950.7900000000002</v>
      </c>
      <c r="M261" s="13">
        <f t="shared" si="59"/>
        <v>3052.82</v>
      </c>
      <c r="N261" s="14">
        <f t="shared" si="51"/>
        <v>4.088404986045062E-4</v>
      </c>
    </row>
    <row r="262" spans="1:14" ht="52.05" customHeight="1">
      <c r="A262" s="10" t="s">
        <v>838</v>
      </c>
      <c r="B262" s="12" t="s">
        <v>839</v>
      </c>
      <c r="C262" s="10" t="s">
        <v>78</v>
      </c>
      <c r="D262" s="10" t="s">
        <v>840</v>
      </c>
      <c r="E262" s="11" t="s">
        <v>114</v>
      </c>
      <c r="F262" s="12">
        <v>127.4</v>
      </c>
      <c r="G262" s="13">
        <v>343.45</v>
      </c>
      <c r="H262" s="13">
        <v>19.170000000000002</v>
      </c>
      <c r="I262" s="13">
        <v>394.68</v>
      </c>
      <c r="J262" s="13">
        <f t="shared" si="56"/>
        <v>413.85</v>
      </c>
      <c r="K262" s="13">
        <f t="shared" si="57"/>
        <v>2442.25</v>
      </c>
      <c r="L262" s="13">
        <f t="shared" si="58"/>
        <v>50282.239999999998</v>
      </c>
      <c r="M262" s="13">
        <f t="shared" si="59"/>
        <v>52724.49</v>
      </c>
      <c r="N262" s="14">
        <f t="shared" ref="N262:N325" si="60">M262 / 7467019.56</f>
        <v>7.0609819053426993E-3</v>
      </c>
    </row>
    <row r="263" spans="1:14" ht="39" customHeight="1">
      <c r="A263" s="10" t="s">
        <v>842</v>
      </c>
      <c r="B263" s="12" t="s">
        <v>843</v>
      </c>
      <c r="C263" s="10" t="s">
        <v>78</v>
      </c>
      <c r="D263" s="10" t="s">
        <v>844</v>
      </c>
      <c r="E263" s="11" t="s">
        <v>99</v>
      </c>
      <c r="F263" s="12">
        <v>100.98</v>
      </c>
      <c r="G263" s="13">
        <v>41.56</v>
      </c>
      <c r="H263" s="13">
        <v>14.79</v>
      </c>
      <c r="I263" s="13">
        <v>35.28</v>
      </c>
      <c r="J263" s="13">
        <f t="shared" si="56"/>
        <v>50.07</v>
      </c>
      <c r="K263" s="13">
        <f t="shared" si="57"/>
        <v>1493.49</v>
      </c>
      <c r="L263" s="13">
        <f t="shared" si="58"/>
        <v>3562.5700000000006</v>
      </c>
      <c r="M263" s="13">
        <f t="shared" si="59"/>
        <v>5056.0600000000004</v>
      </c>
      <c r="N263" s="14">
        <f t="shared" si="60"/>
        <v>6.7711889052557948E-4</v>
      </c>
    </row>
    <row r="264" spans="1:14" ht="39" customHeight="1">
      <c r="A264" s="10" t="s">
        <v>845</v>
      </c>
      <c r="B264" s="12" t="s">
        <v>169</v>
      </c>
      <c r="C264" s="10" t="s">
        <v>78</v>
      </c>
      <c r="D264" s="10" t="s">
        <v>170</v>
      </c>
      <c r="E264" s="11" t="s">
        <v>81</v>
      </c>
      <c r="F264" s="12">
        <v>12.42</v>
      </c>
      <c r="G264" s="13">
        <v>670.71</v>
      </c>
      <c r="H264" s="13">
        <v>18.32</v>
      </c>
      <c r="I264" s="13">
        <v>789.88</v>
      </c>
      <c r="J264" s="13">
        <f t="shared" si="56"/>
        <v>808.2</v>
      </c>
      <c r="K264" s="13">
        <f t="shared" si="57"/>
        <v>227.53</v>
      </c>
      <c r="L264" s="13">
        <f t="shared" si="58"/>
        <v>9810.31</v>
      </c>
      <c r="M264" s="13">
        <f t="shared" si="59"/>
        <v>10037.84</v>
      </c>
      <c r="N264" s="14">
        <f t="shared" si="60"/>
        <v>1.3442900369207015E-3</v>
      </c>
    </row>
    <row r="265" spans="1:14" ht="39" customHeight="1">
      <c r="A265" s="10" t="s">
        <v>846</v>
      </c>
      <c r="B265" s="12" t="s">
        <v>847</v>
      </c>
      <c r="C265" s="10" t="s">
        <v>78</v>
      </c>
      <c r="D265" s="10" t="s">
        <v>848</v>
      </c>
      <c r="E265" s="11" t="s">
        <v>81</v>
      </c>
      <c r="F265" s="12">
        <v>11.42</v>
      </c>
      <c r="G265" s="13">
        <v>627</v>
      </c>
      <c r="H265" s="13">
        <v>54.34</v>
      </c>
      <c r="I265" s="13">
        <v>701.19</v>
      </c>
      <c r="J265" s="13">
        <f t="shared" si="56"/>
        <v>755.53</v>
      </c>
      <c r="K265" s="13">
        <f t="shared" si="57"/>
        <v>620.55999999999995</v>
      </c>
      <c r="L265" s="13">
        <f t="shared" si="58"/>
        <v>8007.59</v>
      </c>
      <c r="M265" s="13">
        <f t="shared" si="59"/>
        <v>8628.15</v>
      </c>
      <c r="N265" s="14">
        <f t="shared" si="60"/>
        <v>1.155501191696356E-3</v>
      </c>
    </row>
    <row r="266" spans="1:14" ht="39" customHeight="1">
      <c r="A266" s="10" t="s">
        <v>850</v>
      </c>
      <c r="B266" s="12" t="s">
        <v>147</v>
      </c>
      <c r="C266" s="10" t="s">
        <v>78</v>
      </c>
      <c r="D266" s="10" t="s">
        <v>148</v>
      </c>
      <c r="E266" s="11" t="s">
        <v>136</v>
      </c>
      <c r="F266" s="12">
        <v>214.55</v>
      </c>
      <c r="G266" s="13">
        <v>10.95</v>
      </c>
      <c r="H266" s="13">
        <v>2.25</v>
      </c>
      <c r="I266" s="13">
        <v>10.94</v>
      </c>
      <c r="J266" s="13">
        <f t="shared" si="56"/>
        <v>13.19</v>
      </c>
      <c r="K266" s="13">
        <f t="shared" si="57"/>
        <v>482.73</v>
      </c>
      <c r="L266" s="13">
        <f t="shared" si="58"/>
        <v>2347.1799999999998</v>
      </c>
      <c r="M266" s="13">
        <f t="shared" si="59"/>
        <v>2829.91</v>
      </c>
      <c r="N266" s="14">
        <f t="shared" si="60"/>
        <v>3.7898789165619919E-4</v>
      </c>
    </row>
    <row r="267" spans="1:14" ht="25.95" customHeight="1">
      <c r="A267" s="10" t="s">
        <v>851</v>
      </c>
      <c r="B267" s="12" t="s">
        <v>852</v>
      </c>
      <c r="C267" s="10" t="s">
        <v>78</v>
      </c>
      <c r="D267" s="10" t="s">
        <v>853</v>
      </c>
      <c r="E267" s="11" t="s">
        <v>136</v>
      </c>
      <c r="F267" s="12">
        <v>1.82</v>
      </c>
      <c r="G267" s="13">
        <v>20.28</v>
      </c>
      <c r="H267" s="13">
        <v>10.07</v>
      </c>
      <c r="I267" s="13">
        <v>14.36</v>
      </c>
      <c r="J267" s="13">
        <f t="shared" si="56"/>
        <v>24.43</v>
      </c>
      <c r="K267" s="13">
        <f t="shared" si="57"/>
        <v>18.32</v>
      </c>
      <c r="L267" s="13">
        <f t="shared" si="58"/>
        <v>26.14</v>
      </c>
      <c r="M267" s="13">
        <f t="shared" si="59"/>
        <v>44.46</v>
      </c>
      <c r="N267" s="14">
        <f t="shared" si="60"/>
        <v>5.954182876146102E-6</v>
      </c>
    </row>
    <row r="268" spans="1:14" ht="25.95" customHeight="1">
      <c r="A268" s="10" t="s">
        <v>854</v>
      </c>
      <c r="B268" s="12" t="s">
        <v>855</v>
      </c>
      <c r="C268" s="10" t="s">
        <v>78</v>
      </c>
      <c r="D268" s="10" t="s">
        <v>856</v>
      </c>
      <c r="E268" s="11" t="s">
        <v>136</v>
      </c>
      <c r="F268" s="12">
        <v>302.73</v>
      </c>
      <c r="G268" s="13">
        <v>14.27</v>
      </c>
      <c r="H268" s="13">
        <v>4.08</v>
      </c>
      <c r="I268" s="13">
        <v>13.11</v>
      </c>
      <c r="J268" s="13">
        <f t="shared" si="56"/>
        <v>17.190000000000001</v>
      </c>
      <c r="K268" s="13">
        <f t="shared" si="57"/>
        <v>1235.1300000000001</v>
      </c>
      <c r="L268" s="13">
        <f t="shared" si="58"/>
        <v>3968.79</v>
      </c>
      <c r="M268" s="13">
        <f t="shared" si="59"/>
        <v>5203.92</v>
      </c>
      <c r="N268" s="14">
        <f t="shared" si="60"/>
        <v>6.9692063321714405E-4</v>
      </c>
    </row>
    <row r="269" spans="1:14" ht="39" customHeight="1">
      <c r="A269" s="10" t="s">
        <v>857</v>
      </c>
      <c r="B269" s="12" t="s">
        <v>186</v>
      </c>
      <c r="C269" s="10" t="s">
        <v>78</v>
      </c>
      <c r="D269" s="10" t="s">
        <v>187</v>
      </c>
      <c r="E269" s="11" t="s">
        <v>136</v>
      </c>
      <c r="F269" s="12">
        <v>78.19</v>
      </c>
      <c r="G269" s="13">
        <v>14.3</v>
      </c>
      <c r="H269" s="13">
        <v>4.74</v>
      </c>
      <c r="I269" s="13">
        <v>12.49</v>
      </c>
      <c r="J269" s="13">
        <f t="shared" si="56"/>
        <v>17.23</v>
      </c>
      <c r="K269" s="13">
        <f t="shared" si="57"/>
        <v>370.62</v>
      </c>
      <c r="L269" s="13">
        <f t="shared" si="58"/>
        <v>976.59</v>
      </c>
      <c r="M269" s="13">
        <f t="shared" si="59"/>
        <v>1347.21</v>
      </c>
      <c r="N269" s="14">
        <f t="shared" si="60"/>
        <v>1.8042138354864575E-4</v>
      </c>
    </row>
    <row r="270" spans="1:14" ht="39" customHeight="1">
      <c r="A270" s="10" t="s">
        <v>858</v>
      </c>
      <c r="B270" s="12" t="s">
        <v>179</v>
      </c>
      <c r="C270" s="10" t="s">
        <v>78</v>
      </c>
      <c r="D270" s="10" t="s">
        <v>180</v>
      </c>
      <c r="E270" s="11" t="s">
        <v>136</v>
      </c>
      <c r="F270" s="12">
        <v>299.10000000000002</v>
      </c>
      <c r="G270" s="13">
        <v>11.23</v>
      </c>
      <c r="H270" s="13">
        <v>1.34</v>
      </c>
      <c r="I270" s="13">
        <v>12.19</v>
      </c>
      <c r="J270" s="13">
        <f t="shared" si="56"/>
        <v>13.53</v>
      </c>
      <c r="K270" s="13">
        <f t="shared" si="57"/>
        <v>400.79</v>
      </c>
      <c r="L270" s="13">
        <f t="shared" si="58"/>
        <v>3646.03</v>
      </c>
      <c r="M270" s="13">
        <f t="shared" si="59"/>
        <v>4046.82</v>
      </c>
      <c r="N270" s="14">
        <f t="shared" si="60"/>
        <v>5.4195920708154674E-4</v>
      </c>
    </row>
    <row r="271" spans="1:14" ht="39" customHeight="1">
      <c r="A271" s="10" t="s">
        <v>859</v>
      </c>
      <c r="B271" s="12" t="s">
        <v>860</v>
      </c>
      <c r="C271" s="10" t="s">
        <v>78</v>
      </c>
      <c r="D271" s="10" t="s">
        <v>861</v>
      </c>
      <c r="E271" s="11" t="s">
        <v>81</v>
      </c>
      <c r="F271" s="12">
        <v>0.42</v>
      </c>
      <c r="G271" s="13">
        <v>608.78</v>
      </c>
      <c r="H271" s="13">
        <v>37.56</v>
      </c>
      <c r="I271" s="13">
        <v>696.01</v>
      </c>
      <c r="J271" s="13">
        <f t="shared" si="56"/>
        <v>733.57</v>
      </c>
      <c r="K271" s="13">
        <f t="shared" si="57"/>
        <v>15.77</v>
      </c>
      <c r="L271" s="13">
        <f t="shared" si="58"/>
        <v>292.32</v>
      </c>
      <c r="M271" s="13">
        <f t="shared" si="59"/>
        <v>308.08999999999997</v>
      </c>
      <c r="N271" s="14">
        <f t="shared" si="60"/>
        <v>4.1260103515786154E-5</v>
      </c>
    </row>
    <row r="272" spans="1:14" ht="52.05" customHeight="1">
      <c r="A272" s="10" t="s">
        <v>862</v>
      </c>
      <c r="B272" s="12" t="s">
        <v>199</v>
      </c>
      <c r="C272" s="10" t="s">
        <v>78</v>
      </c>
      <c r="D272" s="10" t="s">
        <v>200</v>
      </c>
      <c r="E272" s="11" t="s">
        <v>99</v>
      </c>
      <c r="F272" s="12">
        <v>9.1199999999999992</v>
      </c>
      <c r="G272" s="13">
        <v>92.18</v>
      </c>
      <c r="H272" s="13">
        <v>36.46</v>
      </c>
      <c r="I272" s="13">
        <v>74.61</v>
      </c>
      <c r="J272" s="13">
        <f t="shared" si="56"/>
        <v>111.07</v>
      </c>
      <c r="K272" s="13">
        <f t="shared" si="57"/>
        <v>332.51</v>
      </c>
      <c r="L272" s="13">
        <f t="shared" si="58"/>
        <v>680.44</v>
      </c>
      <c r="M272" s="13">
        <f t="shared" si="59"/>
        <v>1012.95</v>
      </c>
      <c r="N272" s="14">
        <f t="shared" si="60"/>
        <v>1.3565653496158781E-4</v>
      </c>
    </row>
    <row r="273" spans="1:14" ht="39" customHeight="1">
      <c r="A273" s="10" t="s">
        <v>863</v>
      </c>
      <c r="B273" s="12" t="s">
        <v>864</v>
      </c>
      <c r="C273" s="10" t="s">
        <v>78</v>
      </c>
      <c r="D273" s="10" t="s">
        <v>865</v>
      </c>
      <c r="E273" s="11" t="s">
        <v>136</v>
      </c>
      <c r="F273" s="12">
        <v>1622.47</v>
      </c>
      <c r="G273" s="13">
        <v>12.1</v>
      </c>
      <c r="H273" s="13">
        <v>1.6</v>
      </c>
      <c r="I273" s="13">
        <v>12.98</v>
      </c>
      <c r="J273" s="13">
        <f t="shared" si="56"/>
        <v>14.58</v>
      </c>
      <c r="K273" s="13">
        <f t="shared" si="57"/>
        <v>2595.9499999999998</v>
      </c>
      <c r="L273" s="13">
        <f t="shared" si="58"/>
        <v>21059.66</v>
      </c>
      <c r="M273" s="13">
        <f t="shared" si="59"/>
        <v>23655.61</v>
      </c>
      <c r="N273" s="14">
        <f t="shared" si="60"/>
        <v>3.1680123253889003E-3</v>
      </c>
    </row>
    <row r="274" spans="1:14" ht="25.95" customHeight="1">
      <c r="A274" s="10" t="s">
        <v>866</v>
      </c>
      <c r="B274" s="12" t="s">
        <v>867</v>
      </c>
      <c r="C274" s="10" t="s">
        <v>78</v>
      </c>
      <c r="D274" s="10" t="s">
        <v>868</v>
      </c>
      <c r="E274" s="11" t="s">
        <v>81</v>
      </c>
      <c r="F274" s="12">
        <v>23.08</v>
      </c>
      <c r="G274" s="13">
        <v>23.02</v>
      </c>
      <c r="H274" s="13">
        <v>17.22</v>
      </c>
      <c r="I274" s="13">
        <v>10.51</v>
      </c>
      <c r="J274" s="13">
        <f t="shared" si="56"/>
        <v>27.73</v>
      </c>
      <c r="K274" s="13">
        <f t="shared" si="57"/>
        <v>397.43</v>
      </c>
      <c r="L274" s="13">
        <f t="shared" si="58"/>
        <v>242.57</v>
      </c>
      <c r="M274" s="13">
        <f t="shared" si="59"/>
        <v>640</v>
      </c>
      <c r="N274" s="14">
        <f t="shared" si="60"/>
        <v>8.5710234834311859E-5</v>
      </c>
    </row>
    <row r="275" spans="1:14" ht="25.95" customHeight="1">
      <c r="A275" s="10" t="s">
        <v>869</v>
      </c>
      <c r="B275" s="12" t="s">
        <v>175</v>
      </c>
      <c r="C275" s="10" t="s">
        <v>78</v>
      </c>
      <c r="D275" s="10" t="s">
        <v>176</v>
      </c>
      <c r="E275" s="11" t="s">
        <v>99</v>
      </c>
      <c r="F275" s="12">
        <v>152.41</v>
      </c>
      <c r="G275" s="13">
        <v>46.12</v>
      </c>
      <c r="H275" s="13">
        <v>13.06</v>
      </c>
      <c r="I275" s="13">
        <v>42.51</v>
      </c>
      <c r="J275" s="13">
        <f t="shared" si="56"/>
        <v>55.57</v>
      </c>
      <c r="K275" s="13">
        <f t="shared" si="57"/>
        <v>1990.47</v>
      </c>
      <c r="L275" s="13">
        <f t="shared" si="58"/>
        <v>6478.95</v>
      </c>
      <c r="M275" s="13">
        <f t="shared" si="59"/>
        <v>8469.42</v>
      </c>
      <c r="N275" s="14">
        <f t="shared" si="60"/>
        <v>1.1342437142350275E-3</v>
      </c>
    </row>
    <row r="276" spans="1:14" ht="39" customHeight="1">
      <c r="A276" s="10" t="s">
        <v>870</v>
      </c>
      <c r="B276" s="12" t="s">
        <v>871</v>
      </c>
      <c r="C276" s="10" t="s">
        <v>78</v>
      </c>
      <c r="D276" s="10" t="s">
        <v>872</v>
      </c>
      <c r="E276" s="11" t="s">
        <v>99</v>
      </c>
      <c r="F276" s="12">
        <v>50.87</v>
      </c>
      <c r="G276" s="13">
        <v>131.69</v>
      </c>
      <c r="H276" s="13">
        <v>67.489999999999995</v>
      </c>
      <c r="I276" s="13">
        <v>91.19</v>
      </c>
      <c r="J276" s="13">
        <f t="shared" si="56"/>
        <v>158.68</v>
      </c>
      <c r="K276" s="13">
        <f t="shared" si="57"/>
        <v>3433.21</v>
      </c>
      <c r="L276" s="13">
        <f t="shared" si="58"/>
        <v>4638.84</v>
      </c>
      <c r="M276" s="13">
        <f t="shared" si="59"/>
        <v>8072.05</v>
      </c>
      <c r="N276" s="14">
        <f t="shared" si="60"/>
        <v>1.0810270329598549E-3</v>
      </c>
    </row>
    <row r="277" spans="1:14" ht="25.95" customHeight="1">
      <c r="A277" s="5" t="s">
        <v>873</v>
      </c>
      <c r="B277" s="5"/>
      <c r="C277" s="5"/>
      <c r="D277" s="5" t="s">
        <v>874</v>
      </c>
      <c r="E277" s="5"/>
      <c r="F277" s="7"/>
      <c r="G277" s="7"/>
      <c r="H277" s="5"/>
      <c r="I277" s="5"/>
      <c r="J277" s="5"/>
      <c r="K277" s="5"/>
      <c r="L277" s="5"/>
      <c r="M277" s="8">
        <v>24350.75</v>
      </c>
      <c r="N277" s="9">
        <f t="shared" si="60"/>
        <v>3.2611070326431556E-3</v>
      </c>
    </row>
    <row r="278" spans="1:14" ht="39" customHeight="1">
      <c r="A278" s="10" t="s">
        <v>875</v>
      </c>
      <c r="B278" s="12" t="s">
        <v>876</v>
      </c>
      <c r="C278" s="10" t="s">
        <v>78</v>
      </c>
      <c r="D278" s="10" t="s">
        <v>877</v>
      </c>
      <c r="E278" s="11" t="s">
        <v>81</v>
      </c>
      <c r="F278" s="12">
        <v>6.62</v>
      </c>
      <c r="G278" s="13">
        <v>609.15</v>
      </c>
      <c r="H278" s="13">
        <v>38.61</v>
      </c>
      <c r="I278" s="13">
        <v>695.41</v>
      </c>
      <c r="J278" s="13">
        <f t="shared" ref="J278:J285" si="61">TRUNC(G278 * (1 + 20.5 / 100), 2)</f>
        <v>734.02</v>
      </c>
      <c r="K278" s="13">
        <f t="shared" ref="K278:K285" si="62">TRUNC(F278 * H278, 2)</f>
        <v>255.59</v>
      </c>
      <c r="L278" s="13">
        <f t="shared" ref="L278:L285" si="63">M278 - K278</f>
        <v>4603.62</v>
      </c>
      <c r="M278" s="13">
        <f t="shared" ref="M278:M285" si="64">TRUNC(F278 * J278, 2)</f>
        <v>4859.21</v>
      </c>
      <c r="N278" s="14">
        <f t="shared" si="60"/>
        <v>6.5075629720193207E-4</v>
      </c>
    </row>
    <row r="279" spans="1:14" ht="39" customHeight="1">
      <c r="A279" s="10" t="s">
        <v>878</v>
      </c>
      <c r="B279" s="12" t="s">
        <v>195</v>
      </c>
      <c r="C279" s="10" t="s">
        <v>78</v>
      </c>
      <c r="D279" s="10" t="s">
        <v>196</v>
      </c>
      <c r="E279" s="11" t="s">
        <v>99</v>
      </c>
      <c r="F279" s="12">
        <v>38.72</v>
      </c>
      <c r="G279" s="13">
        <v>158.33000000000001</v>
      </c>
      <c r="H279" s="13">
        <v>61.86</v>
      </c>
      <c r="I279" s="13">
        <v>128.91999999999999</v>
      </c>
      <c r="J279" s="13">
        <f t="shared" si="61"/>
        <v>190.78</v>
      </c>
      <c r="K279" s="13">
        <f t="shared" si="62"/>
        <v>2395.21</v>
      </c>
      <c r="L279" s="13">
        <f t="shared" si="63"/>
        <v>4991.79</v>
      </c>
      <c r="M279" s="13">
        <f t="shared" si="64"/>
        <v>7387</v>
      </c>
      <c r="N279" s="14">
        <f t="shared" si="60"/>
        <v>9.8928360112665896E-4</v>
      </c>
    </row>
    <row r="280" spans="1:14" ht="39" customHeight="1">
      <c r="A280" s="10" t="s">
        <v>879</v>
      </c>
      <c r="B280" s="12" t="s">
        <v>880</v>
      </c>
      <c r="C280" s="10" t="s">
        <v>78</v>
      </c>
      <c r="D280" s="10" t="s">
        <v>881</v>
      </c>
      <c r="E280" s="11" t="s">
        <v>99</v>
      </c>
      <c r="F280" s="12">
        <v>16.2</v>
      </c>
      <c r="G280" s="13">
        <v>51.25</v>
      </c>
      <c r="H280" s="13">
        <v>18.82</v>
      </c>
      <c r="I280" s="13">
        <v>42.93</v>
      </c>
      <c r="J280" s="13">
        <f t="shared" si="61"/>
        <v>61.75</v>
      </c>
      <c r="K280" s="13">
        <f t="shared" si="62"/>
        <v>304.88</v>
      </c>
      <c r="L280" s="13">
        <f t="shared" si="63"/>
        <v>695.47</v>
      </c>
      <c r="M280" s="13">
        <f t="shared" si="64"/>
        <v>1000.35</v>
      </c>
      <c r="N280" s="14">
        <f t="shared" si="60"/>
        <v>1.3396911471328729E-4</v>
      </c>
    </row>
    <row r="281" spans="1:14" ht="39" customHeight="1">
      <c r="A281" s="10" t="s">
        <v>882</v>
      </c>
      <c r="B281" s="12" t="s">
        <v>864</v>
      </c>
      <c r="C281" s="10" t="s">
        <v>78</v>
      </c>
      <c r="D281" s="10" t="s">
        <v>865</v>
      </c>
      <c r="E281" s="11" t="s">
        <v>136</v>
      </c>
      <c r="F281" s="12">
        <v>323.45</v>
      </c>
      <c r="G281" s="13">
        <v>12.1</v>
      </c>
      <c r="H281" s="13">
        <v>1.6</v>
      </c>
      <c r="I281" s="13">
        <v>12.98</v>
      </c>
      <c r="J281" s="13">
        <f t="shared" si="61"/>
        <v>14.58</v>
      </c>
      <c r="K281" s="13">
        <f t="shared" si="62"/>
        <v>517.52</v>
      </c>
      <c r="L281" s="13">
        <f t="shared" si="63"/>
        <v>4198.3799999999992</v>
      </c>
      <c r="M281" s="13">
        <f t="shared" si="64"/>
        <v>4715.8999999999996</v>
      </c>
      <c r="N281" s="14">
        <f t="shared" si="60"/>
        <v>6.3156390071114263E-4</v>
      </c>
    </row>
    <row r="282" spans="1:14" ht="39" customHeight="1">
      <c r="A282" s="10" t="s">
        <v>883</v>
      </c>
      <c r="B282" s="12" t="s">
        <v>186</v>
      </c>
      <c r="C282" s="10" t="s">
        <v>78</v>
      </c>
      <c r="D282" s="10" t="s">
        <v>187</v>
      </c>
      <c r="E282" s="11" t="s">
        <v>136</v>
      </c>
      <c r="F282" s="12">
        <v>60.91</v>
      </c>
      <c r="G282" s="13">
        <v>14.3</v>
      </c>
      <c r="H282" s="13">
        <v>4.74</v>
      </c>
      <c r="I282" s="13">
        <v>12.49</v>
      </c>
      <c r="J282" s="13">
        <f t="shared" si="61"/>
        <v>17.23</v>
      </c>
      <c r="K282" s="13">
        <f t="shared" si="62"/>
        <v>288.70999999999998</v>
      </c>
      <c r="L282" s="13">
        <f t="shared" si="63"/>
        <v>760.76</v>
      </c>
      <c r="M282" s="13">
        <f t="shared" si="64"/>
        <v>1049.47</v>
      </c>
      <c r="N282" s="14">
        <f t="shared" si="60"/>
        <v>1.4054737523682074E-4</v>
      </c>
    </row>
    <row r="283" spans="1:14" ht="39" customHeight="1">
      <c r="A283" s="10" t="s">
        <v>884</v>
      </c>
      <c r="B283" s="12" t="s">
        <v>179</v>
      </c>
      <c r="C283" s="10" t="s">
        <v>78</v>
      </c>
      <c r="D283" s="10" t="s">
        <v>180</v>
      </c>
      <c r="E283" s="11" t="s">
        <v>136</v>
      </c>
      <c r="F283" s="12">
        <v>228.18</v>
      </c>
      <c r="G283" s="13">
        <v>11.23</v>
      </c>
      <c r="H283" s="13">
        <v>1.34</v>
      </c>
      <c r="I283" s="13">
        <v>12.19</v>
      </c>
      <c r="J283" s="13">
        <f t="shared" si="61"/>
        <v>13.53</v>
      </c>
      <c r="K283" s="13">
        <f t="shared" si="62"/>
        <v>305.76</v>
      </c>
      <c r="L283" s="13">
        <f t="shared" si="63"/>
        <v>2781.51</v>
      </c>
      <c r="M283" s="13">
        <f t="shared" si="64"/>
        <v>3087.27</v>
      </c>
      <c r="N283" s="14">
        <f t="shared" si="60"/>
        <v>4.1345411983894682E-4</v>
      </c>
    </row>
    <row r="284" spans="1:14" ht="39" customHeight="1">
      <c r="A284" s="10" t="s">
        <v>885</v>
      </c>
      <c r="B284" s="12" t="s">
        <v>860</v>
      </c>
      <c r="C284" s="10" t="s">
        <v>78</v>
      </c>
      <c r="D284" s="10" t="s">
        <v>861</v>
      </c>
      <c r="E284" s="11" t="s">
        <v>81</v>
      </c>
      <c r="F284" s="12">
        <v>0.78</v>
      </c>
      <c r="G284" s="13">
        <v>608.78</v>
      </c>
      <c r="H284" s="13">
        <v>37.56</v>
      </c>
      <c r="I284" s="13">
        <v>696.01</v>
      </c>
      <c r="J284" s="13">
        <f t="shared" si="61"/>
        <v>733.57</v>
      </c>
      <c r="K284" s="13">
        <f t="shared" si="62"/>
        <v>29.29</v>
      </c>
      <c r="L284" s="13">
        <f t="shared" si="63"/>
        <v>542.89</v>
      </c>
      <c r="M284" s="13">
        <f t="shared" si="64"/>
        <v>572.17999999999995</v>
      </c>
      <c r="N284" s="14">
        <f t="shared" si="60"/>
        <v>7.6627628386713374E-5</v>
      </c>
    </row>
    <row r="285" spans="1:14" ht="52.05" customHeight="1">
      <c r="A285" s="10" t="s">
        <v>886</v>
      </c>
      <c r="B285" s="12" t="s">
        <v>199</v>
      </c>
      <c r="C285" s="10" t="s">
        <v>78</v>
      </c>
      <c r="D285" s="10" t="s">
        <v>200</v>
      </c>
      <c r="E285" s="11" t="s">
        <v>99</v>
      </c>
      <c r="F285" s="12">
        <v>15.12</v>
      </c>
      <c r="G285" s="13">
        <v>92.18</v>
      </c>
      <c r="H285" s="13">
        <v>36.46</v>
      </c>
      <c r="I285" s="13">
        <v>74.61</v>
      </c>
      <c r="J285" s="13">
        <f t="shared" si="61"/>
        <v>111.07</v>
      </c>
      <c r="K285" s="13">
        <f t="shared" si="62"/>
        <v>551.27</v>
      </c>
      <c r="L285" s="13">
        <f t="shared" si="63"/>
        <v>1128.0999999999999</v>
      </c>
      <c r="M285" s="13">
        <f t="shared" si="64"/>
        <v>1679.37</v>
      </c>
      <c r="N285" s="14">
        <f t="shared" si="60"/>
        <v>2.2490499542765361E-4</v>
      </c>
    </row>
    <row r="286" spans="1:14" ht="24" customHeight="1">
      <c r="A286" s="5" t="s">
        <v>35</v>
      </c>
      <c r="B286" s="5"/>
      <c r="C286" s="5"/>
      <c r="D286" s="5" t="s">
        <v>36</v>
      </c>
      <c r="E286" s="5"/>
      <c r="F286" s="7"/>
      <c r="G286" s="7"/>
      <c r="H286" s="5"/>
      <c r="I286" s="5"/>
      <c r="J286" s="5"/>
      <c r="K286" s="5"/>
      <c r="L286" s="5"/>
      <c r="M286" s="8">
        <v>104993.85</v>
      </c>
      <c r="N286" s="9">
        <f t="shared" si="60"/>
        <v>1.4061011780716429E-2</v>
      </c>
    </row>
    <row r="287" spans="1:14" ht="25.95" customHeight="1">
      <c r="A287" s="10" t="s">
        <v>887</v>
      </c>
      <c r="B287" s="12" t="s">
        <v>888</v>
      </c>
      <c r="C287" s="10" t="s">
        <v>78</v>
      </c>
      <c r="D287" s="10" t="s">
        <v>889</v>
      </c>
      <c r="E287" s="11" t="s">
        <v>268</v>
      </c>
      <c r="F287" s="12">
        <v>13</v>
      </c>
      <c r="G287" s="13">
        <v>546.30999999999995</v>
      </c>
      <c r="H287" s="13">
        <v>19.53</v>
      </c>
      <c r="I287" s="13">
        <v>638.77</v>
      </c>
      <c r="J287" s="13">
        <f t="shared" ref="J287:J312" si="65">TRUNC(G287 * (1 + 20.5 / 100), 2)</f>
        <v>658.3</v>
      </c>
      <c r="K287" s="13">
        <f t="shared" ref="K287:K312" si="66">TRUNC(F287 * H287, 2)</f>
        <v>253.89</v>
      </c>
      <c r="L287" s="13">
        <f t="shared" ref="L287:L312" si="67">M287 - K287</f>
        <v>8304.01</v>
      </c>
      <c r="M287" s="13">
        <f t="shared" ref="M287:M312" si="68">TRUNC(F287 * J287, 2)</f>
        <v>8557.9</v>
      </c>
      <c r="N287" s="14">
        <f t="shared" si="60"/>
        <v>1.146093154200871E-3</v>
      </c>
    </row>
    <row r="288" spans="1:14" ht="25.95" customHeight="1">
      <c r="A288" s="10" t="s">
        <v>890</v>
      </c>
      <c r="B288" s="12" t="s">
        <v>891</v>
      </c>
      <c r="C288" s="10" t="s">
        <v>78</v>
      </c>
      <c r="D288" s="10" t="s">
        <v>892</v>
      </c>
      <c r="E288" s="11" t="s">
        <v>268</v>
      </c>
      <c r="F288" s="12">
        <v>13</v>
      </c>
      <c r="G288" s="13">
        <v>11.29</v>
      </c>
      <c r="H288" s="13">
        <v>4.83</v>
      </c>
      <c r="I288" s="13">
        <v>8.77</v>
      </c>
      <c r="J288" s="13">
        <f t="shared" si="65"/>
        <v>13.6</v>
      </c>
      <c r="K288" s="13">
        <f t="shared" si="66"/>
        <v>62.79</v>
      </c>
      <c r="L288" s="13">
        <f t="shared" si="67"/>
        <v>114.01000000000002</v>
      </c>
      <c r="M288" s="13">
        <f t="shared" si="68"/>
        <v>176.8</v>
      </c>
      <c r="N288" s="14">
        <f t="shared" si="60"/>
        <v>2.3677452372978653E-5</v>
      </c>
    </row>
    <row r="289" spans="1:14" ht="25.95" customHeight="1">
      <c r="A289" s="10" t="s">
        <v>893</v>
      </c>
      <c r="B289" s="12" t="s">
        <v>894</v>
      </c>
      <c r="C289" s="10" t="s">
        <v>78</v>
      </c>
      <c r="D289" s="10" t="s">
        <v>895</v>
      </c>
      <c r="E289" s="11" t="s">
        <v>268</v>
      </c>
      <c r="F289" s="12">
        <v>13</v>
      </c>
      <c r="G289" s="13">
        <v>62.59</v>
      </c>
      <c r="H289" s="13">
        <v>4.8499999999999996</v>
      </c>
      <c r="I289" s="13">
        <v>70.569999999999993</v>
      </c>
      <c r="J289" s="13">
        <f t="shared" si="65"/>
        <v>75.42</v>
      </c>
      <c r="K289" s="13">
        <f t="shared" si="66"/>
        <v>63.05</v>
      </c>
      <c r="L289" s="13">
        <f t="shared" si="67"/>
        <v>917.41000000000008</v>
      </c>
      <c r="M289" s="13">
        <f t="shared" si="68"/>
        <v>980.46</v>
      </c>
      <c r="N289" s="14">
        <f t="shared" si="60"/>
        <v>1.3130540132132721E-4</v>
      </c>
    </row>
    <row r="290" spans="1:14" ht="52.05" customHeight="1">
      <c r="A290" s="10" t="s">
        <v>896</v>
      </c>
      <c r="B290" s="12" t="s">
        <v>897</v>
      </c>
      <c r="C290" s="10" t="s">
        <v>78</v>
      </c>
      <c r="D290" s="10" t="s">
        <v>898</v>
      </c>
      <c r="E290" s="11" t="s">
        <v>268</v>
      </c>
      <c r="F290" s="12">
        <v>2</v>
      </c>
      <c r="G290" s="13">
        <v>498.14</v>
      </c>
      <c r="H290" s="13">
        <v>33.340000000000003</v>
      </c>
      <c r="I290" s="13">
        <v>566.91</v>
      </c>
      <c r="J290" s="13">
        <f t="shared" si="65"/>
        <v>600.25</v>
      </c>
      <c r="K290" s="13">
        <f t="shared" si="66"/>
        <v>66.680000000000007</v>
      </c>
      <c r="L290" s="13">
        <f t="shared" si="67"/>
        <v>1133.82</v>
      </c>
      <c r="M290" s="13">
        <f t="shared" si="68"/>
        <v>1200.5</v>
      </c>
      <c r="N290" s="14">
        <f t="shared" si="60"/>
        <v>1.6077365143529906E-4</v>
      </c>
    </row>
    <row r="291" spans="1:14" ht="39" customHeight="1">
      <c r="A291" s="10" t="s">
        <v>899</v>
      </c>
      <c r="B291" s="12" t="s">
        <v>900</v>
      </c>
      <c r="C291" s="10" t="s">
        <v>78</v>
      </c>
      <c r="D291" s="10" t="s">
        <v>901</v>
      </c>
      <c r="E291" s="11" t="s">
        <v>268</v>
      </c>
      <c r="F291" s="12">
        <v>4</v>
      </c>
      <c r="G291" s="13">
        <v>755.22</v>
      </c>
      <c r="H291" s="13">
        <v>40.44</v>
      </c>
      <c r="I291" s="13">
        <v>869.6</v>
      </c>
      <c r="J291" s="13">
        <f t="shared" si="65"/>
        <v>910.04</v>
      </c>
      <c r="K291" s="13">
        <f t="shared" si="66"/>
        <v>161.76</v>
      </c>
      <c r="L291" s="13">
        <f t="shared" si="67"/>
        <v>3478.3999999999996</v>
      </c>
      <c r="M291" s="13">
        <f t="shared" si="68"/>
        <v>3640.16</v>
      </c>
      <c r="N291" s="14">
        <f t="shared" si="60"/>
        <v>4.8749838817885728E-4</v>
      </c>
    </row>
    <row r="292" spans="1:14" ht="25.95" customHeight="1">
      <c r="A292" s="10" t="s">
        <v>902</v>
      </c>
      <c r="B292" s="12" t="s">
        <v>903</v>
      </c>
      <c r="C292" s="10" t="s">
        <v>78</v>
      </c>
      <c r="D292" s="10" t="s">
        <v>904</v>
      </c>
      <c r="E292" s="11" t="s">
        <v>268</v>
      </c>
      <c r="F292" s="12">
        <v>6</v>
      </c>
      <c r="G292" s="13">
        <v>32.25</v>
      </c>
      <c r="H292" s="13">
        <v>4.8499999999999996</v>
      </c>
      <c r="I292" s="13">
        <v>34.01</v>
      </c>
      <c r="J292" s="13">
        <f t="shared" si="65"/>
        <v>38.86</v>
      </c>
      <c r="K292" s="13">
        <f t="shared" si="66"/>
        <v>29.1</v>
      </c>
      <c r="L292" s="13">
        <f t="shared" si="67"/>
        <v>204.06</v>
      </c>
      <c r="M292" s="13">
        <f t="shared" si="68"/>
        <v>233.16</v>
      </c>
      <c r="N292" s="14">
        <f t="shared" si="60"/>
        <v>3.1225309928075242E-5</v>
      </c>
    </row>
    <row r="293" spans="1:14" ht="52.05" customHeight="1">
      <c r="A293" s="10" t="s">
        <v>905</v>
      </c>
      <c r="B293" s="12" t="s">
        <v>906</v>
      </c>
      <c r="C293" s="10" t="s">
        <v>78</v>
      </c>
      <c r="D293" s="10" t="s">
        <v>907</v>
      </c>
      <c r="E293" s="11" t="s">
        <v>268</v>
      </c>
      <c r="F293" s="12">
        <v>21</v>
      </c>
      <c r="G293" s="13">
        <v>231.73</v>
      </c>
      <c r="H293" s="13">
        <v>35</v>
      </c>
      <c r="I293" s="13">
        <v>244.23</v>
      </c>
      <c r="J293" s="13">
        <f t="shared" si="65"/>
        <v>279.23</v>
      </c>
      <c r="K293" s="13">
        <f t="shared" si="66"/>
        <v>735</v>
      </c>
      <c r="L293" s="13">
        <f t="shared" si="67"/>
        <v>5128.83</v>
      </c>
      <c r="M293" s="13">
        <f t="shared" si="68"/>
        <v>5863.83</v>
      </c>
      <c r="N293" s="14">
        <f t="shared" si="60"/>
        <v>7.8529725988825459E-4</v>
      </c>
    </row>
    <row r="294" spans="1:14" ht="64.95" customHeight="1">
      <c r="A294" s="10" t="s">
        <v>908</v>
      </c>
      <c r="B294" s="12" t="s">
        <v>909</v>
      </c>
      <c r="C294" s="10" t="s">
        <v>78</v>
      </c>
      <c r="D294" s="10" t="s">
        <v>910</v>
      </c>
      <c r="E294" s="11" t="s">
        <v>268</v>
      </c>
      <c r="F294" s="12">
        <v>4</v>
      </c>
      <c r="G294" s="13">
        <v>272.81</v>
      </c>
      <c r="H294" s="13">
        <v>27.98</v>
      </c>
      <c r="I294" s="13">
        <v>300.75</v>
      </c>
      <c r="J294" s="13">
        <f t="shared" si="65"/>
        <v>328.73</v>
      </c>
      <c r="K294" s="13">
        <f t="shared" si="66"/>
        <v>111.92</v>
      </c>
      <c r="L294" s="13">
        <f t="shared" si="67"/>
        <v>1203</v>
      </c>
      <c r="M294" s="13">
        <f t="shared" si="68"/>
        <v>1314.92</v>
      </c>
      <c r="N294" s="14">
        <f t="shared" si="60"/>
        <v>1.7609703435677088E-4</v>
      </c>
    </row>
    <row r="295" spans="1:14" ht="39" customHeight="1">
      <c r="A295" s="10" t="s">
        <v>911</v>
      </c>
      <c r="B295" s="12" t="s">
        <v>912</v>
      </c>
      <c r="C295" s="10" t="s">
        <v>78</v>
      </c>
      <c r="D295" s="10" t="s">
        <v>913</v>
      </c>
      <c r="E295" s="11" t="s">
        <v>268</v>
      </c>
      <c r="F295" s="12">
        <v>7</v>
      </c>
      <c r="G295" s="13">
        <v>525.80999999999995</v>
      </c>
      <c r="H295" s="13">
        <v>29.33</v>
      </c>
      <c r="I295" s="13">
        <v>604.27</v>
      </c>
      <c r="J295" s="13">
        <f t="shared" si="65"/>
        <v>633.6</v>
      </c>
      <c r="K295" s="13">
        <f t="shared" si="66"/>
        <v>205.31</v>
      </c>
      <c r="L295" s="13">
        <f t="shared" si="67"/>
        <v>4229.8899999999994</v>
      </c>
      <c r="M295" s="13">
        <f t="shared" si="68"/>
        <v>4435.2</v>
      </c>
      <c r="N295" s="14">
        <f t="shared" si="60"/>
        <v>5.9397192740178123E-4</v>
      </c>
    </row>
    <row r="296" spans="1:14" ht="52.05" customHeight="1">
      <c r="A296" s="10" t="s">
        <v>914</v>
      </c>
      <c r="B296" s="12" t="s">
        <v>915</v>
      </c>
      <c r="C296" s="10" t="s">
        <v>72</v>
      </c>
      <c r="D296" s="10" t="s">
        <v>916</v>
      </c>
      <c r="E296" s="11" t="s">
        <v>75</v>
      </c>
      <c r="F296" s="12">
        <v>3</v>
      </c>
      <c r="G296" s="13">
        <v>574.53</v>
      </c>
      <c r="H296" s="13">
        <v>45.45</v>
      </c>
      <c r="I296" s="13">
        <v>646.85</v>
      </c>
      <c r="J296" s="13">
        <f t="shared" si="65"/>
        <v>692.3</v>
      </c>
      <c r="K296" s="13">
        <f t="shared" si="66"/>
        <v>136.35</v>
      </c>
      <c r="L296" s="13">
        <f t="shared" si="67"/>
        <v>1940.5500000000002</v>
      </c>
      <c r="M296" s="13">
        <f t="shared" si="68"/>
        <v>2076.9</v>
      </c>
      <c r="N296" s="14">
        <f t="shared" si="60"/>
        <v>2.7814310426153485E-4</v>
      </c>
    </row>
    <row r="297" spans="1:14" ht="39" customHeight="1">
      <c r="A297" s="10" t="s">
        <v>917</v>
      </c>
      <c r="B297" s="12" t="s">
        <v>918</v>
      </c>
      <c r="C297" s="10" t="s">
        <v>78</v>
      </c>
      <c r="D297" s="10" t="s">
        <v>919</v>
      </c>
      <c r="E297" s="11" t="s">
        <v>268</v>
      </c>
      <c r="F297" s="12">
        <v>21</v>
      </c>
      <c r="G297" s="13">
        <v>168.39</v>
      </c>
      <c r="H297" s="13">
        <v>3.02</v>
      </c>
      <c r="I297" s="13">
        <v>199.88</v>
      </c>
      <c r="J297" s="13">
        <f t="shared" si="65"/>
        <v>202.9</v>
      </c>
      <c r="K297" s="13">
        <f t="shared" si="66"/>
        <v>63.42</v>
      </c>
      <c r="L297" s="13">
        <f t="shared" si="67"/>
        <v>4197.4799999999996</v>
      </c>
      <c r="M297" s="13">
        <f t="shared" si="68"/>
        <v>4260.8999999999996</v>
      </c>
      <c r="N297" s="14">
        <f t="shared" si="60"/>
        <v>5.7062928063362399E-4</v>
      </c>
    </row>
    <row r="298" spans="1:14" ht="39" customHeight="1">
      <c r="A298" s="10" t="s">
        <v>920</v>
      </c>
      <c r="B298" s="12" t="s">
        <v>921</v>
      </c>
      <c r="C298" s="10" t="s">
        <v>78</v>
      </c>
      <c r="D298" s="10" t="s">
        <v>922</v>
      </c>
      <c r="E298" s="11" t="s">
        <v>268</v>
      </c>
      <c r="F298" s="12">
        <v>7</v>
      </c>
      <c r="G298" s="13">
        <v>152.5</v>
      </c>
      <c r="H298" s="13">
        <v>5.28</v>
      </c>
      <c r="I298" s="13">
        <v>178.48</v>
      </c>
      <c r="J298" s="13">
        <f t="shared" si="65"/>
        <v>183.76</v>
      </c>
      <c r="K298" s="13">
        <f t="shared" si="66"/>
        <v>36.96</v>
      </c>
      <c r="L298" s="13">
        <f t="shared" si="67"/>
        <v>1249.3599999999999</v>
      </c>
      <c r="M298" s="13">
        <f t="shared" si="68"/>
        <v>1286.32</v>
      </c>
      <c r="N298" s="14">
        <f t="shared" si="60"/>
        <v>1.7226685823761254E-4</v>
      </c>
    </row>
    <row r="299" spans="1:14" ht="39" customHeight="1">
      <c r="A299" s="10" t="s">
        <v>923</v>
      </c>
      <c r="B299" s="12" t="s">
        <v>924</v>
      </c>
      <c r="C299" s="10" t="s">
        <v>78</v>
      </c>
      <c r="D299" s="10" t="s">
        <v>925</v>
      </c>
      <c r="E299" s="11" t="s">
        <v>268</v>
      </c>
      <c r="F299" s="12">
        <v>3</v>
      </c>
      <c r="G299" s="13">
        <v>115.3</v>
      </c>
      <c r="H299" s="13">
        <v>4.83</v>
      </c>
      <c r="I299" s="13">
        <v>134.1</v>
      </c>
      <c r="J299" s="13">
        <f t="shared" si="65"/>
        <v>138.93</v>
      </c>
      <c r="K299" s="13">
        <f t="shared" si="66"/>
        <v>14.49</v>
      </c>
      <c r="L299" s="13">
        <f t="shared" si="67"/>
        <v>402.3</v>
      </c>
      <c r="M299" s="13">
        <f t="shared" si="68"/>
        <v>416.79</v>
      </c>
      <c r="N299" s="14">
        <f t="shared" si="60"/>
        <v>5.5817451213426314E-5</v>
      </c>
    </row>
    <row r="300" spans="1:14" ht="39" customHeight="1">
      <c r="A300" s="10" t="s">
        <v>926</v>
      </c>
      <c r="B300" s="12" t="s">
        <v>924</v>
      </c>
      <c r="C300" s="10" t="s">
        <v>78</v>
      </c>
      <c r="D300" s="10" t="s">
        <v>927</v>
      </c>
      <c r="E300" s="11" t="s">
        <v>268</v>
      </c>
      <c r="F300" s="12">
        <v>2</v>
      </c>
      <c r="G300" s="13">
        <v>115.3</v>
      </c>
      <c r="H300" s="13">
        <v>4.83</v>
      </c>
      <c r="I300" s="13">
        <v>134.1</v>
      </c>
      <c r="J300" s="13">
        <f t="shared" si="65"/>
        <v>138.93</v>
      </c>
      <c r="K300" s="13">
        <f t="shared" si="66"/>
        <v>9.66</v>
      </c>
      <c r="L300" s="13">
        <f t="shared" si="67"/>
        <v>268.2</v>
      </c>
      <c r="M300" s="13">
        <f t="shared" si="68"/>
        <v>277.86</v>
      </c>
      <c r="N300" s="14">
        <f t="shared" si="60"/>
        <v>3.7211634142284209E-5</v>
      </c>
    </row>
    <row r="301" spans="1:14" ht="25.95" customHeight="1">
      <c r="A301" s="10" t="s">
        <v>928</v>
      </c>
      <c r="B301" s="12" t="s">
        <v>929</v>
      </c>
      <c r="C301" s="10" t="s">
        <v>78</v>
      </c>
      <c r="D301" s="10" t="s">
        <v>930</v>
      </c>
      <c r="E301" s="11" t="s">
        <v>268</v>
      </c>
      <c r="F301" s="12">
        <v>21</v>
      </c>
      <c r="G301" s="13">
        <v>122.02</v>
      </c>
      <c r="H301" s="13">
        <v>14.19</v>
      </c>
      <c r="I301" s="13">
        <v>132.84</v>
      </c>
      <c r="J301" s="13">
        <f t="shared" si="65"/>
        <v>147.03</v>
      </c>
      <c r="K301" s="13">
        <f t="shared" si="66"/>
        <v>297.99</v>
      </c>
      <c r="L301" s="13">
        <f t="shared" si="67"/>
        <v>2789.6400000000003</v>
      </c>
      <c r="M301" s="13">
        <f t="shared" si="68"/>
        <v>3087.63</v>
      </c>
      <c r="N301" s="14">
        <f t="shared" si="60"/>
        <v>4.1350233184604115E-4</v>
      </c>
    </row>
    <row r="302" spans="1:14" ht="39" customHeight="1">
      <c r="A302" s="10" t="s">
        <v>931</v>
      </c>
      <c r="B302" s="12" t="s">
        <v>932</v>
      </c>
      <c r="C302" s="10" t="s">
        <v>78</v>
      </c>
      <c r="D302" s="10" t="s">
        <v>933</v>
      </c>
      <c r="E302" s="11" t="s">
        <v>268</v>
      </c>
      <c r="F302" s="12">
        <v>4</v>
      </c>
      <c r="G302" s="13">
        <v>609.91</v>
      </c>
      <c r="H302" s="13">
        <v>45.25</v>
      </c>
      <c r="I302" s="13">
        <v>689.69</v>
      </c>
      <c r="J302" s="13">
        <f t="shared" si="65"/>
        <v>734.94</v>
      </c>
      <c r="K302" s="13">
        <f t="shared" si="66"/>
        <v>181</v>
      </c>
      <c r="L302" s="13">
        <f t="shared" si="67"/>
        <v>2758.76</v>
      </c>
      <c r="M302" s="13">
        <f t="shared" si="68"/>
        <v>2939.76</v>
      </c>
      <c r="N302" s="14">
        <f t="shared" si="60"/>
        <v>3.9369924993205727E-4</v>
      </c>
    </row>
    <row r="303" spans="1:14" ht="39" customHeight="1">
      <c r="A303" s="10" t="s">
        <v>934</v>
      </c>
      <c r="B303" s="12" t="s">
        <v>935</v>
      </c>
      <c r="C303" s="10" t="s">
        <v>78</v>
      </c>
      <c r="D303" s="10" t="s">
        <v>936</v>
      </c>
      <c r="E303" s="11" t="s">
        <v>268</v>
      </c>
      <c r="F303" s="12">
        <v>20</v>
      </c>
      <c r="G303" s="13">
        <v>364.79</v>
      </c>
      <c r="H303" s="13">
        <v>30.16</v>
      </c>
      <c r="I303" s="13">
        <v>409.41</v>
      </c>
      <c r="J303" s="13">
        <f t="shared" si="65"/>
        <v>439.57</v>
      </c>
      <c r="K303" s="13">
        <f t="shared" si="66"/>
        <v>603.20000000000005</v>
      </c>
      <c r="L303" s="13">
        <f t="shared" si="67"/>
        <v>8188.2</v>
      </c>
      <c r="M303" s="13">
        <f t="shared" si="68"/>
        <v>8791.4</v>
      </c>
      <c r="N303" s="14">
        <f t="shared" si="60"/>
        <v>1.1773639976912021E-3</v>
      </c>
    </row>
    <row r="304" spans="1:14" ht="39" customHeight="1">
      <c r="A304" s="10" t="s">
        <v>937</v>
      </c>
      <c r="B304" s="12" t="s">
        <v>938</v>
      </c>
      <c r="C304" s="10" t="s">
        <v>78</v>
      </c>
      <c r="D304" s="10" t="s">
        <v>939</v>
      </c>
      <c r="E304" s="11" t="s">
        <v>268</v>
      </c>
      <c r="F304" s="12">
        <v>12</v>
      </c>
      <c r="G304" s="13">
        <v>355.19</v>
      </c>
      <c r="H304" s="13">
        <v>30.16</v>
      </c>
      <c r="I304" s="13">
        <v>397.84</v>
      </c>
      <c r="J304" s="13">
        <f t="shared" si="65"/>
        <v>428</v>
      </c>
      <c r="K304" s="13">
        <f t="shared" si="66"/>
        <v>361.92</v>
      </c>
      <c r="L304" s="13">
        <f t="shared" si="67"/>
        <v>4774.08</v>
      </c>
      <c r="M304" s="13">
        <f t="shared" si="68"/>
        <v>5136</v>
      </c>
      <c r="N304" s="14">
        <f t="shared" si="60"/>
        <v>6.8782463454535264E-4</v>
      </c>
    </row>
    <row r="305" spans="1:14" ht="25.95" customHeight="1">
      <c r="A305" s="10" t="s">
        <v>940</v>
      </c>
      <c r="B305" s="12" t="s">
        <v>941</v>
      </c>
      <c r="C305" s="10" t="s">
        <v>78</v>
      </c>
      <c r="D305" s="10" t="s">
        <v>942</v>
      </c>
      <c r="E305" s="11" t="s">
        <v>268</v>
      </c>
      <c r="F305" s="12">
        <v>4</v>
      </c>
      <c r="G305" s="13">
        <v>1026.42</v>
      </c>
      <c r="H305" s="13">
        <v>40.21</v>
      </c>
      <c r="I305" s="13">
        <v>1196.6199999999999</v>
      </c>
      <c r="J305" s="13">
        <f t="shared" si="65"/>
        <v>1236.83</v>
      </c>
      <c r="K305" s="13">
        <f t="shared" si="66"/>
        <v>160.84</v>
      </c>
      <c r="L305" s="13">
        <f t="shared" si="67"/>
        <v>4786.4799999999996</v>
      </c>
      <c r="M305" s="13">
        <f t="shared" si="68"/>
        <v>4947.32</v>
      </c>
      <c r="N305" s="14">
        <f t="shared" si="60"/>
        <v>6.6255618593826209E-4</v>
      </c>
    </row>
    <row r="306" spans="1:14" ht="39" customHeight="1">
      <c r="A306" s="10" t="s">
        <v>943</v>
      </c>
      <c r="B306" s="12" t="s">
        <v>944</v>
      </c>
      <c r="C306" s="10" t="s">
        <v>72</v>
      </c>
      <c r="D306" s="10" t="s">
        <v>945</v>
      </c>
      <c r="E306" s="11" t="s">
        <v>75</v>
      </c>
      <c r="F306" s="12">
        <v>2</v>
      </c>
      <c r="G306" s="13">
        <v>1577.99</v>
      </c>
      <c r="H306" s="13">
        <v>27.37</v>
      </c>
      <c r="I306" s="13">
        <v>1874.1</v>
      </c>
      <c r="J306" s="13">
        <f t="shared" si="65"/>
        <v>1901.47</v>
      </c>
      <c r="K306" s="13">
        <f t="shared" si="66"/>
        <v>54.74</v>
      </c>
      <c r="L306" s="13">
        <f t="shared" si="67"/>
        <v>3748.2000000000003</v>
      </c>
      <c r="M306" s="13">
        <f t="shared" si="68"/>
        <v>3802.94</v>
      </c>
      <c r="N306" s="14">
        <f t="shared" si="60"/>
        <v>5.0929825071999678E-4</v>
      </c>
    </row>
    <row r="307" spans="1:14" ht="25.95" customHeight="1">
      <c r="A307" s="10" t="s">
        <v>946</v>
      </c>
      <c r="B307" s="12" t="s">
        <v>947</v>
      </c>
      <c r="C307" s="10" t="s">
        <v>72</v>
      </c>
      <c r="D307" s="10" t="s">
        <v>948</v>
      </c>
      <c r="E307" s="11" t="s">
        <v>75</v>
      </c>
      <c r="F307" s="12">
        <v>2</v>
      </c>
      <c r="G307" s="13">
        <v>504.16</v>
      </c>
      <c r="H307" s="13">
        <v>25.7</v>
      </c>
      <c r="I307" s="13">
        <v>581.80999999999995</v>
      </c>
      <c r="J307" s="13">
        <f t="shared" si="65"/>
        <v>607.51</v>
      </c>
      <c r="K307" s="13">
        <f t="shared" si="66"/>
        <v>51.4</v>
      </c>
      <c r="L307" s="13">
        <f t="shared" si="67"/>
        <v>1163.6199999999999</v>
      </c>
      <c r="M307" s="13">
        <f t="shared" si="68"/>
        <v>1215.02</v>
      </c>
      <c r="N307" s="14">
        <f t="shared" si="60"/>
        <v>1.6271820238810249E-4</v>
      </c>
    </row>
    <row r="308" spans="1:14" ht="25.95" customHeight="1">
      <c r="A308" s="10" t="s">
        <v>949</v>
      </c>
      <c r="B308" s="12" t="s">
        <v>950</v>
      </c>
      <c r="C308" s="10" t="s">
        <v>72</v>
      </c>
      <c r="D308" s="10" t="s">
        <v>951</v>
      </c>
      <c r="E308" s="11" t="s">
        <v>75</v>
      </c>
      <c r="F308" s="12">
        <v>21.76</v>
      </c>
      <c r="G308" s="13">
        <v>862.62</v>
      </c>
      <c r="H308" s="13">
        <v>38.86</v>
      </c>
      <c r="I308" s="13">
        <v>1000.59</v>
      </c>
      <c r="J308" s="13">
        <f t="shared" si="65"/>
        <v>1039.45</v>
      </c>
      <c r="K308" s="13">
        <f t="shared" si="66"/>
        <v>845.59</v>
      </c>
      <c r="L308" s="13">
        <f t="shared" si="67"/>
        <v>21772.84</v>
      </c>
      <c r="M308" s="13">
        <f t="shared" si="68"/>
        <v>22618.43</v>
      </c>
      <c r="N308" s="14">
        <f t="shared" si="60"/>
        <v>3.029110854505382E-3</v>
      </c>
    </row>
    <row r="309" spans="1:14" ht="25.95" customHeight="1">
      <c r="A309" s="10" t="s">
        <v>952</v>
      </c>
      <c r="B309" s="12" t="s">
        <v>953</v>
      </c>
      <c r="C309" s="10" t="s">
        <v>78</v>
      </c>
      <c r="D309" s="10" t="s">
        <v>954</v>
      </c>
      <c r="E309" s="11" t="s">
        <v>268</v>
      </c>
      <c r="F309" s="12">
        <v>2</v>
      </c>
      <c r="G309" s="13">
        <v>755.82</v>
      </c>
      <c r="H309" s="13">
        <v>32.08</v>
      </c>
      <c r="I309" s="13">
        <v>878.68</v>
      </c>
      <c r="J309" s="13">
        <f t="shared" si="65"/>
        <v>910.76</v>
      </c>
      <c r="K309" s="13">
        <f t="shared" si="66"/>
        <v>64.16</v>
      </c>
      <c r="L309" s="13">
        <f t="shared" si="67"/>
        <v>1757.36</v>
      </c>
      <c r="M309" s="13">
        <f t="shared" si="68"/>
        <v>1821.52</v>
      </c>
      <c r="N309" s="14">
        <f t="shared" si="60"/>
        <v>2.4394204211780586E-4</v>
      </c>
    </row>
    <row r="310" spans="1:14" ht="64.95" customHeight="1">
      <c r="A310" s="10" t="s">
        <v>955</v>
      </c>
      <c r="B310" s="12" t="s">
        <v>956</v>
      </c>
      <c r="C310" s="10" t="s">
        <v>72</v>
      </c>
      <c r="D310" s="10" t="s">
        <v>957</v>
      </c>
      <c r="E310" s="11" t="s">
        <v>75</v>
      </c>
      <c r="F310" s="12">
        <v>2</v>
      </c>
      <c r="G310" s="13">
        <v>551.73</v>
      </c>
      <c r="H310" s="13">
        <v>10.35</v>
      </c>
      <c r="I310" s="13">
        <v>654.48</v>
      </c>
      <c r="J310" s="13">
        <f t="shared" si="65"/>
        <v>664.83</v>
      </c>
      <c r="K310" s="13">
        <f t="shared" si="66"/>
        <v>20.7</v>
      </c>
      <c r="L310" s="13">
        <f t="shared" si="67"/>
        <v>1308.96</v>
      </c>
      <c r="M310" s="13">
        <f t="shared" si="68"/>
        <v>1329.66</v>
      </c>
      <c r="N310" s="14">
        <f t="shared" si="60"/>
        <v>1.7807104820279863E-4</v>
      </c>
    </row>
    <row r="311" spans="1:14" ht="24" customHeight="1">
      <c r="A311" s="10" t="s">
        <v>958</v>
      </c>
      <c r="B311" s="12" t="s">
        <v>959</v>
      </c>
      <c r="C311" s="10" t="s">
        <v>72</v>
      </c>
      <c r="D311" s="10" t="s">
        <v>960</v>
      </c>
      <c r="E311" s="11" t="s">
        <v>75</v>
      </c>
      <c r="F311" s="12">
        <v>10.68</v>
      </c>
      <c r="G311" s="13">
        <v>939.74</v>
      </c>
      <c r="H311" s="13">
        <v>62.45</v>
      </c>
      <c r="I311" s="13">
        <v>1069.93</v>
      </c>
      <c r="J311" s="13">
        <f t="shared" si="65"/>
        <v>1132.3800000000001</v>
      </c>
      <c r="K311" s="13">
        <f t="shared" si="66"/>
        <v>666.96</v>
      </c>
      <c r="L311" s="13">
        <f t="shared" si="67"/>
        <v>11426.849999999999</v>
      </c>
      <c r="M311" s="13">
        <f t="shared" si="68"/>
        <v>12093.81</v>
      </c>
      <c r="N311" s="14">
        <f t="shared" si="60"/>
        <v>1.6196301486586704E-3</v>
      </c>
    </row>
    <row r="312" spans="1:14" ht="39" customHeight="1">
      <c r="A312" s="10" t="s">
        <v>961</v>
      </c>
      <c r="B312" s="12" t="s">
        <v>224</v>
      </c>
      <c r="C312" s="10" t="s">
        <v>78</v>
      </c>
      <c r="D312" s="10" t="s">
        <v>225</v>
      </c>
      <c r="E312" s="11" t="s">
        <v>114</v>
      </c>
      <c r="F312" s="12">
        <v>10.45</v>
      </c>
      <c r="G312" s="13">
        <v>197.64</v>
      </c>
      <c r="H312" s="13">
        <v>11.32</v>
      </c>
      <c r="I312" s="13">
        <v>226.83</v>
      </c>
      <c r="J312" s="13">
        <f t="shared" si="65"/>
        <v>238.15</v>
      </c>
      <c r="K312" s="13">
        <f t="shared" si="66"/>
        <v>118.29</v>
      </c>
      <c r="L312" s="13">
        <f t="shared" si="67"/>
        <v>2370.37</v>
      </c>
      <c r="M312" s="13">
        <f t="shared" si="68"/>
        <v>2488.66</v>
      </c>
      <c r="N312" s="14">
        <f t="shared" si="60"/>
        <v>3.3328692659806024E-4</v>
      </c>
    </row>
    <row r="313" spans="1:14" ht="24" customHeight="1">
      <c r="A313" s="5" t="s">
        <v>37</v>
      </c>
      <c r="B313" s="5"/>
      <c r="C313" s="5"/>
      <c r="D313" s="5" t="s">
        <v>38</v>
      </c>
      <c r="E313" s="5"/>
      <c r="F313" s="7"/>
      <c r="G313" s="7"/>
      <c r="H313" s="5"/>
      <c r="I313" s="5"/>
      <c r="J313" s="5"/>
      <c r="K313" s="5"/>
      <c r="L313" s="5"/>
      <c r="M313" s="8">
        <v>3998.71</v>
      </c>
      <c r="N313" s="9">
        <f t="shared" si="60"/>
        <v>5.3551620802236126E-4</v>
      </c>
    </row>
    <row r="314" spans="1:14" ht="25.95" customHeight="1">
      <c r="A314" s="10" t="s">
        <v>962</v>
      </c>
      <c r="B314" s="12" t="s">
        <v>963</v>
      </c>
      <c r="C314" s="10" t="s">
        <v>72</v>
      </c>
      <c r="D314" s="10" t="s">
        <v>964</v>
      </c>
      <c r="E314" s="11" t="s">
        <v>75</v>
      </c>
      <c r="F314" s="12">
        <v>1</v>
      </c>
      <c r="G314" s="13">
        <v>42.15</v>
      </c>
      <c r="H314" s="13">
        <v>1.62</v>
      </c>
      <c r="I314" s="13">
        <v>49.17</v>
      </c>
      <c r="J314" s="13">
        <f t="shared" ref="J314:J322" si="69">TRUNC(G314 * (1 + 20.5 / 100), 2)</f>
        <v>50.79</v>
      </c>
      <c r="K314" s="13">
        <f t="shared" ref="K314:K322" si="70">TRUNC(F314 * H314, 2)</f>
        <v>1.62</v>
      </c>
      <c r="L314" s="13">
        <f t="shared" ref="L314:L322" si="71">M314 - K314</f>
        <v>49.17</v>
      </c>
      <c r="M314" s="13">
        <f t="shared" ref="M314:M322" si="72">TRUNC(F314 * J314, 2)</f>
        <v>50.79</v>
      </c>
      <c r="N314" s="14">
        <f t="shared" si="60"/>
        <v>6.8019106675542178E-6</v>
      </c>
    </row>
    <row r="315" spans="1:14" ht="39" customHeight="1">
      <c r="A315" s="10" t="s">
        <v>965</v>
      </c>
      <c r="B315" s="12" t="s">
        <v>966</v>
      </c>
      <c r="C315" s="10" t="s">
        <v>78</v>
      </c>
      <c r="D315" s="10" t="s">
        <v>967</v>
      </c>
      <c r="E315" s="11" t="s">
        <v>268</v>
      </c>
      <c r="F315" s="12">
        <v>3</v>
      </c>
      <c r="G315" s="13">
        <v>134.77000000000001</v>
      </c>
      <c r="H315" s="13">
        <v>9.33</v>
      </c>
      <c r="I315" s="13">
        <v>153.06</v>
      </c>
      <c r="J315" s="13">
        <f t="shared" si="69"/>
        <v>162.38999999999999</v>
      </c>
      <c r="K315" s="13">
        <f t="shared" si="70"/>
        <v>27.99</v>
      </c>
      <c r="L315" s="13">
        <f t="shared" si="71"/>
        <v>459.18</v>
      </c>
      <c r="M315" s="13">
        <f t="shared" si="72"/>
        <v>487.17</v>
      </c>
      <c r="N315" s="14">
        <f t="shared" si="60"/>
        <v>6.5242898600362045E-5</v>
      </c>
    </row>
    <row r="316" spans="1:14" ht="25.95" customHeight="1">
      <c r="A316" s="10" t="s">
        <v>968</v>
      </c>
      <c r="B316" s="12" t="s">
        <v>969</v>
      </c>
      <c r="C316" s="10" t="s">
        <v>72</v>
      </c>
      <c r="D316" s="10" t="s">
        <v>970</v>
      </c>
      <c r="E316" s="11" t="s">
        <v>75</v>
      </c>
      <c r="F316" s="12">
        <v>1</v>
      </c>
      <c r="G316" s="13">
        <v>259.17</v>
      </c>
      <c r="H316" s="13">
        <v>22.54</v>
      </c>
      <c r="I316" s="13">
        <v>289.75</v>
      </c>
      <c r="J316" s="13">
        <f t="shared" si="69"/>
        <v>312.29000000000002</v>
      </c>
      <c r="K316" s="13">
        <f t="shared" si="70"/>
        <v>22.54</v>
      </c>
      <c r="L316" s="13">
        <f t="shared" si="71"/>
        <v>289.75</v>
      </c>
      <c r="M316" s="13">
        <f t="shared" si="72"/>
        <v>312.29000000000002</v>
      </c>
      <c r="N316" s="14">
        <f t="shared" si="60"/>
        <v>4.1822576931886332E-5</v>
      </c>
    </row>
    <row r="317" spans="1:14" ht="25.95" customHeight="1">
      <c r="A317" s="10" t="s">
        <v>971</v>
      </c>
      <c r="B317" s="12" t="s">
        <v>972</v>
      </c>
      <c r="C317" s="10" t="s">
        <v>72</v>
      </c>
      <c r="D317" s="10" t="s">
        <v>973</v>
      </c>
      <c r="E317" s="11" t="s">
        <v>75</v>
      </c>
      <c r="F317" s="12">
        <v>1</v>
      </c>
      <c r="G317" s="13">
        <v>63.09</v>
      </c>
      <c r="H317" s="13">
        <v>22.54</v>
      </c>
      <c r="I317" s="13">
        <v>53.48</v>
      </c>
      <c r="J317" s="13">
        <f t="shared" si="69"/>
        <v>76.02</v>
      </c>
      <c r="K317" s="13">
        <f t="shared" si="70"/>
        <v>22.54</v>
      </c>
      <c r="L317" s="13">
        <f t="shared" si="71"/>
        <v>53.48</v>
      </c>
      <c r="M317" s="13">
        <f t="shared" si="72"/>
        <v>76.02</v>
      </c>
      <c r="N317" s="14">
        <f t="shared" si="60"/>
        <v>1.0180768831413106E-5</v>
      </c>
    </row>
    <row r="318" spans="1:14" ht="52.05" customHeight="1">
      <c r="A318" s="10" t="s">
        <v>974</v>
      </c>
      <c r="B318" s="12" t="s">
        <v>975</v>
      </c>
      <c r="C318" s="10" t="s">
        <v>78</v>
      </c>
      <c r="D318" s="10" t="s">
        <v>976</v>
      </c>
      <c r="E318" s="11" t="s">
        <v>268</v>
      </c>
      <c r="F318" s="12">
        <v>4</v>
      </c>
      <c r="G318" s="13">
        <v>34.520000000000003</v>
      </c>
      <c r="H318" s="13">
        <v>20.56</v>
      </c>
      <c r="I318" s="13">
        <v>21.03</v>
      </c>
      <c r="J318" s="13">
        <f t="shared" si="69"/>
        <v>41.59</v>
      </c>
      <c r="K318" s="13">
        <f t="shared" si="70"/>
        <v>82.24</v>
      </c>
      <c r="L318" s="13">
        <f t="shared" si="71"/>
        <v>84.120000000000019</v>
      </c>
      <c r="M318" s="13">
        <f t="shared" si="72"/>
        <v>166.36</v>
      </c>
      <c r="N318" s="14">
        <f t="shared" si="60"/>
        <v>2.2279304167243941E-5</v>
      </c>
    </row>
    <row r="319" spans="1:14" ht="39" customHeight="1">
      <c r="A319" s="10" t="s">
        <v>978</v>
      </c>
      <c r="B319" s="12" t="s">
        <v>979</v>
      </c>
      <c r="C319" s="10" t="s">
        <v>78</v>
      </c>
      <c r="D319" s="10" t="s">
        <v>980</v>
      </c>
      <c r="E319" s="11" t="s">
        <v>268</v>
      </c>
      <c r="F319" s="12">
        <v>1</v>
      </c>
      <c r="G319" s="13">
        <v>45.57</v>
      </c>
      <c r="H319" s="13">
        <v>27.39</v>
      </c>
      <c r="I319" s="13">
        <v>27.52</v>
      </c>
      <c r="J319" s="13">
        <f t="shared" si="69"/>
        <v>54.91</v>
      </c>
      <c r="K319" s="13">
        <f t="shared" si="70"/>
        <v>27.39</v>
      </c>
      <c r="L319" s="13">
        <f t="shared" si="71"/>
        <v>27.519999999999996</v>
      </c>
      <c r="M319" s="13">
        <f t="shared" si="72"/>
        <v>54.91</v>
      </c>
      <c r="N319" s="14">
        <f t="shared" si="60"/>
        <v>7.3536703043000998E-6</v>
      </c>
    </row>
    <row r="320" spans="1:14" ht="24" customHeight="1">
      <c r="A320" s="10" t="s">
        <v>981</v>
      </c>
      <c r="B320" s="12" t="s">
        <v>982</v>
      </c>
      <c r="C320" s="10" t="s">
        <v>72</v>
      </c>
      <c r="D320" s="10" t="s">
        <v>983</v>
      </c>
      <c r="E320" s="11" t="s">
        <v>75</v>
      </c>
      <c r="F320" s="12">
        <v>4</v>
      </c>
      <c r="G320" s="13">
        <v>15.98</v>
      </c>
      <c r="H320" s="13">
        <v>2.31</v>
      </c>
      <c r="I320" s="13">
        <v>16.940000000000001</v>
      </c>
      <c r="J320" s="13">
        <f t="shared" si="69"/>
        <v>19.25</v>
      </c>
      <c r="K320" s="13">
        <f t="shared" si="70"/>
        <v>9.24</v>
      </c>
      <c r="L320" s="13">
        <f t="shared" si="71"/>
        <v>67.760000000000005</v>
      </c>
      <c r="M320" s="13">
        <f t="shared" si="72"/>
        <v>77</v>
      </c>
      <c r="N320" s="14">
        <f t="shared" si="60"/>
        <v>1.0312012628503146E-5</v>
      </c>
    </row>
    <row r="321" spans="1:14" ht="24" customHeight="1">
      <c r="A321" s="10" t="s">
        <v>984</v>
      </c>
      <c r="B321" s="12" t="s">
        <v>985</v>
      </c>
      <c r="C321" s="10" t="s">
        <v>72</v>
      </c>
      <c r="D321" s="10" t="s">
        <v>986</v>
      </c>
      <c r="E321" s="11" t="s">
        <v>75</v>
      </c>
      <c r="F321" s="12">
        <v>14.21</v>
      </c>
      <c r="G321" s="13">
        <v>73.349999999999994</v>
      </c>
      <c r="H321" s="13">
        <v>6.15</v>
      </c>
      <c r="I321" s="13">
        <v>82.23</v>
      </c>
      <c r="J321" s="13">
        <f t="shared" si="69"/>
        <v>88.38</v>
      </c>
      <c r="K321" s="13">
        <f t="shared" si="70"/>
        <v>87.39</v>
      </c>
      <c r="L321" s="13">
        <f t="shared" si="71"/>
        <v>1168.4799999999998</v>
      </c>
      <c r="M321" s="13">
        <f t="shared" si="72"/>
        <v>1255.8699999999999</v>
      </c>
      <c r="N321" s="14">
        <f t="shared" si="60"/>
        <v>1.6818892597088631E-4</v>
      </c>
    </row>
    <row r="322" spans="1:14" ht="24" customHeight="1">
      <c r="A322" s="10" t="s">
        <v>987</v>
      </c>
      <c r="B322" s="12" t="s">
        <v>988</v>
      </c>
      <c r="C322" s="10" t="s">
        <v>72</v>
      </c>
      <c r="D322" s="10" t="s">
        <v>989</v>
      </c>
      <c r="E322" s="11" t="s">
        <v>75</v>
      </c>
      <c r="F322" s="12">
        <v>3</v>
      </c>
      <c r="G322" s="13">
        <v>420</v>
      </c>
      <c r="H322" s="13">
        <v>0</v>
      </c>
      <c r="I322" s="13">
        <v>506.1</v>
      </c>
      <c r="J322" s="13">
        <f t="shared" si="69"/>
        <v>506.1</v>
      </c>
      <c r="K322" s="13">
        <f t="shared" si="70"/>
        <v>0</v>
      </c>
      <c r="L322" s="13">
        <f t="shared" si="71"/>
        <v>1518.3</v>
      </c>
      <c r="M322" s="13">
        <f t="shared" si="72"/>
        <v>1518.3</v>
      </c>
      <c r="N322" s="14">
        <f t="shared" si="60"/>
        <v>2.0333413992021203E-4</v>
      </c>
    </row>
    <row r="323" spans="1:14" ht="24" customHeight="1">
      <c r="A323" s="5" t="s">
        <v>39</v>
      </c>
      <c r="B323" s="5"/>
      <c r="C323" s="5"/>
      <c r="D323" s="5" t="s">
        <v>40</v>
      </c>
      <c r="E323" s="5"/>
      <c r="F323" s="7"/>
      <c r="G323" s="7"/>
      <c r="H323" s="5"/>
      <c r="I323" s="5"/>
      <c r="J323" s="5"/>
      <c r="K323" s="5"/>
      <c r="L323" s="5"/>
      <c r="M323" s="8">
        <v>451165.93</v>
      </c>
      <c r="N323" s="9">
        <f t="shared" si="60"/>
        <v>6.0421152827407357E-2</v>
      </c>
    </row>
    <row r="324" spans="1:14" ht="24" customHeight="1">
      <c r="A324" s="5" t="s">
        <v>990</v>
      </c>
      <c r="B324" s="5"/>
      <c r="C324" s="5"/>
      <c r="D324" s="5" t="s">
        <v>991</v>
      </c>
      <c r="E324" s="5"/>
      <c r="F324" s="7"/>
      <c r="G324" s="7"/>
      <c r="H324" s="5"/>
      <c r="I324" s="5"/>
      <c r="J324" s="5"/>
      <c r="K324" s="5"/>
      <c r="L324" s="5"/>
      <c r="M324" s="8">
        <v>144492.23000000001</v>
      </c>
      <c r="N324" s="9">
        <f t="shared" si="60"/>
        <v>1.9350723382864692E-2</v>
      </c>
    </row>
    <row r="325" spans="1:14" ht="39" customHeight="1">
      <c r="A325" s="10" t="s">
        <v>992</v>
      </c>
      <c r="B325" s="12" t="s">
        <v>993</v>
      </c>
      <c r="C325" s="10" t="s">
        <v>72</v>
      </c>
      <c r="D325" s="10" t="s">
        <v>994</v>
      </c>
      <c r="E325" s="11" t="s">
        <v>75</v>
      </c>
      <c r="F325" s="12">
        <v>1</v>
      </c>
      <c r="G325" s="13">
        <v>267.68</v>
      </c>
      <c r="H325" s="13">
        <v>20.69</v>
      </c>
      <c r="I325" s="13">
        <v>301.86</v>
      </c>
      <c r="J325" s="13">
        <f t="shared" ref="J325:J356" si="73">TRUNC(G325 * (1 + 20.5 / 100), 2)</f>
        <v>322.55</v>
      </c>
      <c r="K325" s="13">
        <f t="shared" ref="K325:K356" si="74">TRUNC(F325 * H325, 2)</f>
        <v>20.69</v>
      </c>
      <c r="L325" s="13">
        <f t="shared" ref="L325:L356" si="75">M325 - K325</f>
        <v>301.86</v>
      </c>
      <c r="M325" s="13">
        <f t="shared" ref="M325:M356" si="76">TRUNC(F325 * J325, 2)</f>
        <v>322.55</v>
      </c>
      <c r="N325" s="14">
        <f t="shared" si="60"/>
        <v>4.3196619134073895E-5</v>
      </c>
    </row>
    <row r="326" spans="1:14" ht="78" customHeight="1">
      <c r="A326" s="10" t="s">
        <v>995</v>
      </c>
      <c r="B326" s="12" t="s">
        <v>996</v>
      </c>
      <c r="C326" s="10" t="s">
        <v>72</v>
      </c>
      <c r="D326" s="10" t="s">
        <v>997</v>
      </c>
      <c r="E326" s="11" t="s">
        <v>75</v>
      </c>
      <c r="F326" s="12">
        <v>4</v>
      </c>
      <c r="G326" s="13">
        <v>50.41</v>
      </c>
      <c r="H326" s="13">
        <v>18.23</v>
      </c>
      <c r="I326" s="13">
        <v>42.51</v>
      </c>
      <c r="J326" s="13">
        <f t="shared" si="73"/>
        <v>60.74</v>
      </c>
      <c r="K326" s="13">
        <f t="shared" si="74"/>
        <v>72.92</v>
      </c>
      <c r="L326" s="13">
        <f t="shared" si="75"/>
        <v>170.04000000000002</v>
      </c>
      <c r="M326" s="13">
        <f t="shared" si="76"/>
        <v>242.96</v>
      </c>
      <c r="N326" s="14">
        <f t="shared" ref="N326:N389" si="77">M326 / 7467019.56</f>
        <v>3.2537747898975644E-5</v>
      </c>
    </row>
    <row r="327" spans="1:14" ht="64.95" customHeight="1">
      <c r="A327" s="10" t="s">
        <v>998</v>
      </c>
      <c r="B327" s="12" t="s">
        <v>999</v>
      </c>
      <c r="C327" s="10" t="s">
        <v>72</v>
      </c>
      <c r="D327" s="10" t="s">
        <v>1000</v>
      </c>
      <c r="E327" s="11" t="s">
        <v>75</v>
      </c>
      <c r="F327" s="12">
        <v>1</v>
      </c>
      <c r="G327" s="13">
        <v>7.74</v>
      </c>
      <c r="H327" s="13">
        <v>2.81</v>
      </c>
      <c r="I327" s="13">
        <v>6.51</v>
      </c>
      <c r="J327" s="13">
        <f t="shared" si="73"/>
        <v>9.32</v>
      </c>
      <c r="K327" s="13">
        <f t="shared" si="74"/>
        <v>2.81</v>
      </c>
      <c r="L327" s="13">
        <f t="shared" si="75"/>
        <v>6.51</v>
      </c>
      <c r="M327" s="13">
        <f t="shared" si="76"/>
        <v>9.32</v>
      </c>
      <c r="N327" s="14">
        <f t="shared" si="77"/>
        <v>1.2481552947746665E-6</v>
      </c>
    </row>
    <row r="328" spans="1:14" ht="64.95" customHeight="1">
      <c r="A328" s="10" t="s">
        <v>1001</v>
      </c>
      <c r="B328" s="12" t="s">
        <v>1002</v>
      </c>
      <c r="C328" s="10" t="s">
        <v>72</v>
      </c>
      <c r="D328" s="10" t="s">
        <v>1003</v>
      </c>
      <c r="E328" s="11" t="s">
        <v>75</v>
      </c>
      <c r="F328" s="12">
        <v>2</v>
      </c>
      <c r="G328" s="13">
        <v>10.67</v>
      </c>
      <c r="H328" s="13">
        <v>5.64</v>
      </c>
      <c r="I328" s="13">
        <v>7.21</v>
      </c>
      <c r="J328" s="13">
        <f t="shared" si="73"/>
        <v>12.85</v>
      </c>
      <c r="K328" s="13">
        <f t="shared" si="74"/>
        <v>11.28</v>
      </c>
      <c r="L328" s="13">
        <f t="shared" si="75"/>
        <v>14.42</v>
      </c>
      <c r="M328" s="13">
        <f t="shared" si="76"/>
        <v>25.7</v>
      </c>
      <c r="N328" s="14">
        <f t="shared" si="77"/>
        <v>3.4418016175653357E-6</v>
      </c>
    </row>
    <row r="329" spans="1:14" ht="78" customHeight="1">
      <c r="A329" s="10" t="s">
        <v>1004</v>
      </c>
      <c r="B329" s="12" t="s">
        <v>1005</v>
      </c>
      <c r="C329" s="10" t="s">
        <v>72</v>
      </c>
      <c r="D329" s="10" t="s">
        <v>1006</v>
      </c>
      <c r="E329" s="11" t="s">
        <v>75</v>
      </c>
      <c r="F329" s="12">
        <v>1</v>
      </c>
      <c r="G329" s="13">
        <v>11.76</v>
      </c>
      <c r="H329" s="13">
        <v>5.64</v>
      </c>
      <c r="I329" s="13">
        <v>8.5299999999999994</v>
      </c>
      <c r="J329" s="13">
        <f t="shared" si="73"/>
        <v>14.17</v>
      </c>
      <c r="K329" s="13">
        <f t="shared" si="74"/>
        <v>5.64</v>
      </c>
      <c r="L329" s="13">
        <f t="shared" si="75"/>
        <v>8.5300000000000011</v>
      </c>
      <c r="M329" s="13">
        <f t="shared" si="76"/>
        <v>14.17</v>
      </c>
      <c r="N329" s="14">
        <f t="shared" si="77"/>
        <v>1.8976781681284361E-6</v>
      </c>
    </row>
    <row r="330" spans="1:14" ht="78" customHeight="1">
      <c r="A330" s="10" t="s">
        <v>1007</v>
      </c>
      <c r="B330" s="12" t="s">
        <v>1008</v>
      </c>
      <c r="C330" s="10" t="s">
        <v>72</v>
      </c>
      <c r="D330" s="10" t="s">
        <v>1009</v>
      </c>
      <c r="E330" s="11" t="s">
        <v>75</v>
      </c>
      <c r="F330" s="12">
        <v>1</v>
      </c>
      <c r="G330" s="13">
        <v>13.6</v>
      </c>
      <c r="H330" s="13">
        <v>7.05</v>
      </c>
      <c r="I330" s="13">
        <v>9.33</v>
      </c>
      <c r="J330" s="13">
        <f t="shared" si="73"/>
        <v>16.38</v>
      </c>
      <c r="K330" s="13">
        <f t="shared" si="74"/>
        <v>7.05</v>
      </c>
      <c r="L330" s="13">
        <f t="shared" si="75"/>
        <v>9.3299999999999983</v>
      </c>
      <c r="M330" s="13">
        <f t="shared" si="76"/>
        <v>16.38</v>
      </c>
      <c r="N330" s="14">
        <f t="shared" si="77"/>
        <v>2.193646322790669E-6</v>
      </c>
    </row>
    <row r="331" spans="1:14" ht="52.05" customHeight="1">
      <c r="A331" s="10" t="s">
        <v>1010</v>
      </c>
      <c r="B331" s="12" t="s">
        <v>1011</v>
      </c>
      <c r="C331" s="10" t="s">
        <v>78</v>
      </c>
      <c r="D331" s="10" t="s">
        <v>1012</v>
      </c>
      <c r="E331" s="11" t="s">
        <v>114</v>
      </c>
      <c r="F331" s="12">
        <v>25</v>
      </c>
      <c r="G331" s="13">
        <v>55.12</v>
      </c>
      <c r="H331" s="13">
        <v>23.28</v>
      </c>
      <c r="I331" s="13">
        <v>43.13</v>
      </c>
      <c r="J331" s="13">
        <f t="shared" si="73"/>
        <v>66.41</v>
      </c>
      <c r="K331" s="13">
        <f t="shared" si="74"/>
        <v>582</v>
      </c>
      <c r="L331" s="13">
        <f t="shared" si="75"/>
        <v>1078.25</v>
      </c>
      <c r="M331" s="13">
        <f t="shared" si="76"/>
        <v>1660.25</v>
      </c>
      <c r="N331" s="14">
        <f t="shared" si="77"/>
        <v>2.2234440216197855E-4</v>
      </c>
    </row>
    <row r="332" spans="1:14" ht="39" customHeight="1">
      <c r="A332" s="10" t="s">
        <v>1014</v>
      </c>
      <c r="B332" s="12" t="s">
        <v>1015</v>
      </c>
      <c r="C332" s="10" t="s">
        <v>72</v>
      </c>
      <c r="D332" s="10" t="s">
        <v>1016</v>
      </c>
      <c r="E332" s="11" t="s">
        <v>75</v>
      </c>
      <c r="F332" s="12">
        <v>38</v>
      </c>
      <c r="G332" s="13">
        <v>21.2</v>
      </c>
      <c r="H332" s="13">
        <v>14.11</v>
      </c>
      <c r="I332" s="13">
        <v>11.43</v>
      </c>
      <c r="J332" s="13">
        <f t="shared" si="73"/>
        <v>25.54</v>
      </c>
      <c r="K332" s="13">
        <f t="shared" si="74"/>
        <v>536.17999999999995</v>
      </c>
      <c r="L332" s="13">
        <f t="shared" si="75"/>
        <v>434.34000000000003</v>
      </c>
      <c r="M332" s="13">
        <f t="shared" si="76"/>
        <v>970.52</v>
      </c>
      <c r="N332" s="14">
        <f t="shared" si="77"/>
        <v>1.2997421423655678E-4</v>
      </c>
    </row>
    <row r="333" spans="1:14" ht="39" customHeight="1">
      <c r="A333" s="10" t="s">
        <v>1017</v>
      </c>
      <c r="B333" s="12" t="s">
        <v>1018</v>
      </c>
      <c r="C333" s="10" t="s">
        <v>72</v>
      </c>
      <c r="D333" s="10" t="s">
        <v>1019</v>
      </c>
      <c r="E333" s="11" t="s">
        <v>75</v>
      </c>
      <c r="F333" s="12">
        <v>40</v>
      </c>
      <c r="G333" s="13">
        <v>24.23</v>
      </c>
      <c r="H333" s="13">
        <v>15.52</v>
      </c>
      <c r="I333" s="13">
        <v>13.67</v>
      </c>
      <c r="J333" s="13">
        <f t="shared" si="73"/>
        <v>29.19</v>
      </c>
      <c r="K333" s="13">
        <f t="shared" si="74"/>
        <v>620.79999999999995</v>
      </c>
      <c r="L333" s="13">
        <f t="shared" si="75"/>
        <v>546.79999999999995</v>
      </c>
      <c r="M333" s="13">
        <f t="shared" si="76"/>
        <v>1167.5999999999999</v>
      </c>
      <c r="N333" s="14">
        <f t="shared" si="77"/>
        <v>1.5636760967584768E-4</v>
      </c>
    </row>
    <row r="334" spans="1:14" ht="39" customHeight="1">
      <c r="A334" s="10" t="s">
        <v>1020</v>
      </c>
      <c r="B334" s="12" t="s">
        <v>1021</v>
      </c>
      <c r="C334" s="10" t="s">
        <v>72</v>
      </c>
      <c r="D334" s="10" t="s">
        <v>1022</v>
      </c>
      <c r="E334" s="11" t="s">
        <v>75</v>
      </c>
      <c r="F334" s="12">
        <v>4</v>
      </c>
      <c r="G334" s="13">
        <v>66.66</v>
      </c>
      <c r="H334" s="13">
        <v>29.19</v>
      </c>
      <c r="I334" s="13">
        <v>51.13</v>
      </c>
      <c r="J334" s="13">
        <f t="shared" si="73"/>
        <v>80.319999999999993</v>
      </c>
      <c r="K334" s="13">
        <f t="shared" si="74"/>
        <v>116.76</v>
      </c>
      <c r="L334" s="13">
        <f t="shared" si="75"/>
        <v>204.51999999999998</v>
      </c>
      <c r="M334" s="13">
        <f t="shared" si="76"/>
        <v>321.27999999999997</v>
      </c>
      <c r="N334" s="14">
        <f t="shared" si="77"/>
        <v>4.3026537886824549E-5</v>
      </c>
    </row>
    <row r="335" spans="1:14" ht="39" customHeight="1">
      <c r="A335" s="10" t="s">
        <v>1023</v>
      </c>
      <c r="B335" s="12" t="s">
        <v>1024</v>
      </c>
      <c r="C335" s="10" t="s">
        <v>72</v>
      </c>
      <c r="D335" s="10" t="s">
        <v>1025</v>
      </c>
      <c r="E335" s="11" t="s">
        <v>75</v>
      </c>
      <c r="F335" s="12">
        <v>4</v>
      </c>
      <c r="G335" s="13">
        <v>132.91</v>
      </c>
      <c r="H335" s="13">
        <v>39.08</v>
      </c>
      <c r="I335" s="13">
        <v>121.07</v>
      </c>
      <c r="J335" s="13">
        <f t="shared" si="73"/>
        <v>160.15</v>
      </c>
      <c r="K335" s="13">
        <f t="shared" si="74"/>
        <v>156.32</v>
      </c>
      <c r="L335" s="13">
        <f t="shared" si="75"/>
        <v>484.28000000000003</v>
      </c>
      <c r="M335" s="13">
        <f t="shared" si="76"/>
        <v>640.6</v>
      </c>
      <c r="N335" s="14">
        <f t="shared" si="77"/>
        <v>8.5790588179469028E-5</v>
      </c>
    </row>
    <row r="336" spans="1:14" ht="52.05" customHeight="1">
      <c r="A336" s="10" t="s">
        <v>1026</v>
      </c>
      <c r="B336" s="12" t="s">
        <v>1027</v>
      </c>
      <c r="C336" s="10" t="s">
        <v>72</v>
      </c>
      <c r="D336" s="10" t="s">
        <v>1028</v>
      </c>
      <c r="E336" s="11" t="s">
        <v>75</v>
      </c>
      <c r="F336" s="12">
        <v>3</v>
      </c>
      <c r="G336" s="13">
        <v>51.65</v>
      </c>
      <c r="H336" s="13">
        <v>32.96</v>
      </c>
      <c r="I336" s="13">
        <v>29.27</v>
      </c>
      <c r="J336" s="13">
        <f t="shared" si="73"/>
        <v>62.23</v>
      </c>
      <c r="K336" s="13">
        <f t="shared" si="74"/>
        <v>98.88</v>
      </c>
      <c r="L336" s="13">
        <f t="shared" si="75"/>
        <v>87.81</v>
      </c>
      <c r="M336" s="13">
        <f t="shared" si="76"/>
        <v>186.69</v>
      </c>
      <c r="N336" s="14">
        <f t="shared" si="77"/>
        <v>2.5001943345652627E-5</v>
      </c>
    </row>
    <row r="337" spans="1:14" ht="52.05" customHeight="1">
      <c r="A337" s="10" t="s">
        <v>1029</v>
      </c>
      <c r="B337" s="12" t="s">
        <v>1030</v>
      </c>
      <c r="C337" s="10" t="s">
        <v>72</v>
      </c>
      <c r="D337" s="10" t="s">
        <v>1031</v>
      </c>
      <c r="E337" s="11" t="s">
        <v>75</v>
      </c>
      <c r="F337" s="12">
        <v>3</v>
      </c>
      <c r="G337" s="13">
        <v>42.89</v>
      </c>
      <c r="H337" s="13">
        <v>28.26</v>
      </c>
      <c r="I337" s="13">
        <v>23.42</v>
      </c>
      <c r="J337" s="13">
        <f t="shared" si="73"/>
        <v>51.68</v>
      </c>
      <c r="K337" s="13">
        <f t="shared" si="74"/>
        <v>84.78</v>
      </c>
      <c r="L337" s="13">
        <f t="shared" si="75"/>
        <v>70.259999999999991</v>
      </c>
      <c r="M337" s="13">
        <f t="shared" si="76"/>
        <v>155.04</v>
      </c>
      <c r="N337" s="14">
        <f t="shared" si="77"/>
        <v>2.0763304388612048E-5</v>
      </c>
    </row>
    <row r="338" spans="1:14" ht="25.95" customHeight="1">
      <c r="A338" s="10" t="s">
        <v>1032</v>
      </c>
      <c r="B338" s="12" t="s">
        <v>1033</v>
      </c>
      <c r="C338" s="10" t="s">
        <v>72</v>
      </c>
      <c r="D338" s="10" t="s">
        <v>1034</v>
      </c>
      <c r="E338" s="11" t="s">
        <v>75</v>
      </c>
      <c r="F338" s="12">
        <v>2</v>
      </c>
      <c r="G338" s="13">
        <v>38.58</v>
      </c>
      <c r="H338" s="13">
        <v>9.42</v>
      </c>
      <c r="I338" s="13">
        <v>37.06</v>
      </c>
      <c r="J338" s="13">
        <f t="shared" si="73"/>
        <v>46.48</v>
      </c>
      <c r="K338" s="13">
        <f t="shared" si="74"/>
        <v>18.84</v>
      </c>
      <c r="L338" s="13">
        <f t="shared" si="75"/>
        <v>74.11999999999999</v>
      </c>
      <c r="M338" s="13">
        <f t="shared" si="76"/>
        <v>92.96</v>
      </c>
      <c r="N338" s="14">
        <f t="shared" si="77"/>
        <v>1.2449411609683797E-5</v>
      </c>
    </row>
    <row r="339" spans="1:14" ht="25.95" customHeight="1">
      <c r="A339" s="10" t="s">
        <v>1035</v>
      </c>
      <c r="B339" s="12" t="s">
        <v>1036</v>
      </c>
      <c r="C339" s="10" t="s">
        <v>72</v>
      </c>
      <c r="D339" s="10" t="s">
        <v>1037</v>
      </c>
      <c r="E339" s="11" t="s">
        <v>75</v>
      </c>
      <c r="F339" s="12">
        <v>3</v>
      </c>
      <c r="G339" s="13">
        <v>54.41</v>
      </c>
      <c r="H339" s="13">
        <v>10.82</v>
      </c>
      <c r="I339" s="13">
        <v>54.74</v>
      </c>
      <c r="J339" s="13">
        <f t="shared" si="73"/>
        <v>65.56</v>
      </c>
      <c r="K339" s="13">
        <f t="shared" si="74"/>
        <v>32.46</v>
      </c>
      <c r="L339" s="13">
        <f t="shared" si="75"/>
        <v>164.22</v>
      </c>
      <c r="M339" s="13">
        <f t="shared" si="76"/>
        <v>196.68</v>
      </c>
      <c r="N339" s="14">
        <f t="shared" si="77"/>
        <v>2.6339826542519466E-5</v>
      </c>
    </row>
    <row r="340" spans="1:14" ht="39" customHeight="1">
      <c r="A340" s="10" t="s">
        <v>1038</v>
      </c>
      <c r="B340" s="12" t="s">
        <v>1039</v>
      </c>
      <c r="C340" s="10" t="s">
        <v>72</v>
      </c>
      <c r="D340" s="10" t="s">
        <v>1040</v>
      </c>
      <c r="E340" s="11" t="s">
        <v>75</v>
      </c>
      <c r="F340" s="12">
        <v>5</v>
      </c>
      <c r="G340" s="13">
        <v>104.5</v>
      </c>
      <c r="H340" s="13">
        <v>14.11</v>
      </c>
      <c r="I340" s="13">
        <v>111.81</v>
      </c>
      <c r="J340" s="13">
        <f t="shared" si="73"/>
        <v>125.92</v>
      </c>
      <c r="K340" s="13">
        <f t="shared" si="74"/>
        <v>70.55</v>
      </c>
      <c r="L340" s="13">
        <f t="shared" si="75"/>
        <v>559.05000000000007</v>
      </c>
      <c r="M340" s="13">
        <f t="shared" si="76"/>
        <v>629.6</v>
      </c>
      <c r="N340" s="14">
        <f t="shared" si="77"/>
        <v>8.4317443518254294E-5</v>
      </c>
    </row>
    <row r="341" spans="1:14" ht="52.05" customHeight="1">
      <c r="A341" s="10" t="s">
        <v>1041</v>
      </c>
      <c r="B341" s="12" t="s">
        <v>1042</v>
      </c>
      <c r="C341" s="10" t="s">
        <v>78</v>
      </c>
      <c r="D341" s="10" t="s">
        <v>1043</v>
      </c>
      <c r="E341" s="11" t="s">
        <v>268</v>
      </c>
      <c r="F341" s="12">
        <v>1</v>
      </c>
      <c r="G341" s="13">
        <v>262.63</v>
      </c>
      <c r="H341" s="13">
        <v>25.36</v>
      </c>
      <c r="I341" s="13">
        <v>291.10000000000002</v>
      </c>
      <c r="J341" s="13">
        <f t="shared" si="73"/>
        <v>316.45999999999998</v>
      </c>
      <c r="K341" s="13">
        <f t="shared" si="74"/>
        <v>25.36</v>
      </c>
      <c r="L341" s="13">
        <f t="shared" si="75"/>
        <v>291.09999999999997</v>
      </c>
      <c r="M341" s="13">
        <f t="shared" si="76"/>
        <v>316.45999999999998</v>
      </c>
      <c r="N341" s="14">
        <f t="shared" si="77"/>
        <v>4.238103268072864E-5</v>
      </c>
    </row>
    <row r="342" spans="1:14" ht="25.95" customHeight="1">
      <c r="A342" s="10" t="s">
        <v>1044</v>
      </c>
      <c r="B342" s="12" t="s">
        <v>1045</v>
      </c>
      <c r="C342" s="10" t="s">
        <v>72</v>
      </c>
      <c r="D342" s="10" t="s">
        <v>1046</v>
      </c>
      <c r="E342" s="11" t="s">
        <v>75</v>
      </c>
      <c r="F342" s="12">
        <v>9</v>
      </c>
      <c r="G342" s="13">
        <v>723.31</v>
      </c>
      <c r="H342" s="13">
        <v>22.12</v>
      </c>
      <c r="I342" s="13">
        <v>849.46</v>
      </c>
      <c r="J342" s="13">
        <f t="shared" si="73"/>
        <v>871.58</v>
      </c>
      <c r="K342" s="13">
        <f t="shared" si="74"/>
        <v>199.08</v>
      </c>
      <c r="L342" s="13">
        <f t="shared" si="75"/>
        <v>7645.14</v>
      </c>
      <c r="M342" s="13">
        <f t="shared" si="76"/>
        <v>7844.22</v>
      </c>
      <c r="N342" s="14">
        <f t="shared" si="77"/>
        <v>1.0505155285812592E-3</v>
      </c>
    </row>
    <row r="343" spans="1:14" ht="25.95" customHeight="1">
      <c r="A343" s="10" t="s">
        <v>1047</v>
      </c>
      <c r="B343" s="12" t="s">
        <v>1048</v>
      </c>
      <c r="C343" s="10" t="s">
        <v>72</v>
      </c>
      <c r="D343" s="10" t="s">
        <v>1049</v>
      </c>
      <c r="E343" s="11" t="s">
        <v>75</v>
      </c>
      <c r="F343" s="12">
        <v>5</v>
      </c>
      <c r="G343" s="13">
        <v>14.4</v>
      </c>
      <c r="H343" s="13">
        <v>5.16</v>
      </c>
      <c r="I343" s="13">
        <v>12.19</v>
      </c>
      <c r="J343" s="13">
        <f t="shared" si="73"/>
        <v>17.350000000000001</v>
      </c>
      <c r="K343" s="13">
        <f t="shared" si="74"/>
        <v>25.8</v>
      </c>
      <c r="L343" s="13">
        <f t="shared" si="75"/>
        <v>60.95</v>
      </c>
      <c r="M343" s="13">
        <f t="shared" si="76"/>
        <v>86.75</v>
      </c>
      <c r="N343" s="14">
        <f t="shared" si="77"/>
        <v>1.1617754487307116E-5</v>
      </c>
    </row>
    <row r="344" spans="1:14" ht="25.95" customHeight="1">
      <c r="A344" s="10" t="s">
        <v>1050</v>
      </c>
      <c r="B344" s="12" t="s">
        <v>1051</v>
      </c>
      <c r="C344" s="10" t="s">
        <v>72</v>
      </c>
      <c r="D344" s="10" t="s">
        <v>1052</v>
      </c>
      <c r="E344" s="11" t="s">
        <v>75</v>
      </c>
      <c r="F344" s="12">
        <v>1</v>
      </c>
      <c r="G344" s="13">
        <v>35.159999999999997</v>
      </c>
      <c r="H344" s="13">
        <v>5.16</v>
      </c>
      <c r="I344" s="13">
        <v>37.200000000000003</v>
      </c>
      <c r="J344" s="13">
        <f t="shared" si="73"/>
        <v>42.36</v>
      </c>
      <c r="K344" s="13">
        <f t="shared" si="74"/>
        <v>5.16</v>
      </c>
      <c r="L344" s="13">
        <f t="shared" si="75"/>
        <v>37.200000000000003</v>
      </c>
      <c r="M344" s="13">
        <f t="shared" si="76"/>
        <v>42.36</v>
      </c>
      <c r="N344" s="14">
        <f t="shared" si="77"/>
        <v>5.6729461680960164E-6</v>
      </c>
    </row>
    <row r="345" spans="1:14" ht="25.95" customHeight="1">
      <c r="A345" s="10" t="s">
        <v>1053</v>
      </c>
      <c r="B345" s="12" t="s">
        <v>1054</v>
      </c>
      <c r="C345" s="10" t="s">
        <v>72</v>
      </c>
      <c r="D345" s="10" t="s">
        <v>1055</v>
      </c>
      <c r="E345" s="11" t="s">
        <v>75</v>
      </c>
      <c r="F345" s="12">
        <v>2</v>
      </c>
      <c r="G345" s="13">
        <v>54.96</v>
      </c>
      <c r="H345" s="13">
        <v>7.99</v>
      </c>
      <c r="I345" s="13">
        <v>58.23</v>
      </c>
      <c r="J345" s="13">
        <f t="shared" si="73"/>
        <v>66.22</v>
      </c>
      <c r="K345" s="13">
        <f t="shared" si="74"/>
        <v>15.98</v>
      </c>
      <c r="L345" s="13">
        <f t="shared" si="75"/>
        <v>116.46</v>
      </c>
      <c r="M345" s="13">
        <f t="shared" si="76"/>
        <v>132.44</v>
      </c>
      <c r="N345" s="14">
        <f t="shared" si="77"/>
        <v>1.7736661721025411E-5</v>
      </c>
    </row>
    <row r="346" spans="1:14" ht="39" customHeight="1">
      <c r="A346" s="10" t="s">
        <v>1056</v>
      </c>
      <c r="B346" s="12" t="s">
        <v>1057</v>
      </c>
      <c r="C346" s="10" t="s">
        <v>78</v>
      </c>
      <c r="D346" s="10" t="s">
        <v>1058</v>
      </c>
      <c r="E346" s="11" t="s">
        <v>268</v>
      </c>
      <c r="F346" s="12">
        <v>4</v>
      </c>
      <c r="G346" s="13">
        <v>41.09</v>
      </c>
      <c r="H346" s="13">
        <v>18.86</v>
      </c>
      <c r="I346" s="13">
        <v>30.65</v>
      </c>
      <c r="J346" s="13">
        <f t="shared" si="73"/>
        <v>49.51</v>
      </c>
      <c r="K346" s="13">
        <f t="shared" si="74"/>
        <v>75.44</v>
      </c>
      <c r="L346" s="13">
        <f t="shared" si="75"/>
        <v>122.6</v>
      </c>
      <c r="M346" s="13">
        <f t="shared" si="76"/>
        <v>198.04</v>
      </c>
      <c r="N346" s="14">
        <f t="shared" si="77"/>
        <v>2.6521960791542377E-5</v>
      </c>
    </row>
    <row r="347" spans="1:14" ht="52.05" customHeight="1">
      <c r="A347" s="10" t="s">
        <v>1060</v>
      </c>
      <c r="B347" s="12" t="s">
        <v>1061</v>
      </c>
      <c r="C347" s="10" t="s">
        <v>78</v>
      </c>
      <c r="D347" s="10" t="s">
        <v>1062</v>
      </c>
      <c r="E347" s="11" t="s">
        <v>114</v>
      </c>
      <c r="F347" s="12">
        <v>151</v>
      </c>
      <c r="G347" s="13">
        <v>13.81</v>
      </c>
      <c r="H347" s="13">
        <v>6</v>
      </c>
      <c r="I347" s="13">
        <v>10.64</v>
      </c>
      <c r="J347" s="13">
        <f t="shared" si="73"/>
        <v>16.64</v>
      </c>
      <c r="K347" s="13">
        <f t="shared" si="74"/>
        <v>906</v>
      </c>
      <c r="L347" s="13">
        <f t="shared" si="75"/>
        <v>1606.6399999999999</v>
      </c>
      <c r="M347" s="13">
        <f t="shared" si="76"/>
        <v>2512.64</v>
      </c>
      <c r="N347" s="14">
        <f t="shared" si="77"/>
        <v>3.3649838195950836E-4</v>
      </c>
    </row>
    <row r="348" spans="1:14" ht="39" customHeight="1">
      <c r="A348" s="10" t="s">
        <v>1063</v>
      </c>
      <c r="B348" s="12" t="s">
        <v>1064</v>
      </c>
      <c r="C348" s="10" t="s">
        <v>78</v>
      </c>
      <c r="D348" s="10" t="s">
        <v>1065</v>
      </c>
      <c r="E348" s="11" t="s">
        <v>268</v>
      </c>
      <c r="F348" s="12">
        <v>2</v>
      </c>
      <c r="G348" s="13">
        <v>161.88</v>
      </c>
      <c r="H348" s="13">
        <v>91.66</v>
      </c>
      <c r="I348" s="13">
        <v>103.4</v>
      </c>
      <c r="J348" s="13">
        <f t="shared" si="73"/>
        <v>195.06</v>
      </c>
      <c r="K348" s="13">
        <f t="shared" si="74"/>
        <v>183.32</v>
      </c>
      <c r="L348" s="13">
        <f t="shared" si="75"/>
        <v>206.8</v>
      </c>
      <c r="M348" s="13">
        <f t="shared" si="76"/>
        <v>390.12</v>
      </c>
      <c r="N348" s="14">
        <f t="shared" si="77"/>
        <v>5.2245745021190227E-5</v>
      </c>
    </row>
    <row r="349" spans="1:14" ht="39" customHeight="1">
      <c r="A349" s="10" t="s">
        <v>1066</v>
      </c>
      <c r="B349" s="12" t="s">
        <v>1067</v>
      </c>
      <c r="C349" s="10" t="s">
        <v>78</v>
      </c>
      <c r="D349" s="10" t="s">
        <v>1068</v>
      </c>
      <c r="E349" s="11" t="s">
        <v>268</v>
      </c>
      <c r="F349" s="12">
        <v>2</v>
      </c>
      <c r="G349" s="13">
        <v>254.56</v>
      </c>
      <c r="H349" s="13">
        <v>143.96</v>
      </c>
      <c r="I349" s="13">
        <v>162.78</v>
      </c>
      <c r="J349" s="13">
        <f t="shared" si="73"/>
        <v>306.74</v>
      </c>
      <c r="K349" s="13">
        <f t="shared" si="74"/>
        <v>287.92</v>
      </c>
      <c r="L349" s="13">
        <f t="shared" si="75"/>
        <v>325.56</v>
      </c>
      <c r="M349" s="13">
        <f t="shared" si="76"/>
        <v>613.48</v>
      </c>
      <c r="N349" s="14">
        <f t="shared" si="77"/>
        <v>8.2158616978365067E-5</v>
      </c>
    </row>
    <row r="350" spans="1:14" ht="52.05" customHeight="1">
      <c r="A350" s="10" t="s">
        <v>1069</v>
      </c>
      <c r="B350" s="12" t="s">
        <v>1070</v>
      </c>
      <c r="C350" s="10" t="s">
        <v>72</v>
      </c>
      <c r="D350" s="10" t="s">
        <v>1071</v>
      </c>
      <c r="E350" s="11" t="s">
        <v>75</v>
      </c>
      <c r="F350" s="12">
        <v>2</v>
      </c>
      <c r="G350" s="13">
        <v>14.85</v>
      </c>
      <c r="H350" s="13">
        <v>10.77</v>
      </c>
      <c r="I350" s="13">
        <v>7.12</v>
      </c>
      <c r="J350" s="13">
        <f t="shared" si="73"/>
        <v>17.89</v>
      </c>
      <c r="K350" s="13">
        <f t="shared" si="74"/>
        <v>21.54</v>
      </c>
      <c r="L350" s="13">
        <f t="shared" si="75"/>
        <v>14.240000000000002</v>
      </c>
      <c r="M350" s="13">
        <f t="shared" si="76"/>
        <v>35.78</v>
      </c>
      <c r="N350" s="14">
        <f t="shared" si="77"/>
        <v>4.7917378162057479E-6</v>
      </c>
    </row>
    <row r="351" spans="1:14" ht="39" customHeight="1">
      <c r="A351" s="10" t="s">
        <v>1072</v>
      </c>
      <c r="B351" s="12" t="s">
        <v>1073</v>
      </c>
      <c r="C351" s="10" t="s">
        <v>78</v>
      </c>
      <c r="D351" s="10" t="s">
        <v>1074</v>
      </c>
      <c r="E351" s="11" t="s">
        <v>114</v>
      </c>
      <c r="F351" s="12">
        <v>525</v>
      </c>
      <c r="G351" s="13">
        <v>5.04</v>
      </c>
      <c r="H351" s="13">
        <v>1.35</v>
      </c>
      <c r="I351" s="13">
        <v>4.72</v>
      </c>
      <c r="J351" s="13">
        <f t="shared" si="73"/>
        <v>6.07</v>
      </c>
      <c r="K351" s="13">
        <f t="shared" si="74"/>
        <v>708.75</v>
      </c>
      <c r="L351" s="13">
        <f t="shared" si="75"/>
        <v>2478</v>
      </c>
      <c r="M351" s="13">
        <f t="shared" si="76"/>
        <v>3186.75</v>
      </c>
      <c r="N351" s="14">
        <f t="shared" si="77"/>
        <v>4.2677670446600519E-4</v>
      </c>
    </row>
    <row r="352" spans="1:14" ht="39" customHeight="1">
      <c r="A352" s="10" t="s">
        <v>1076</v>
      </c>
      <c r="B352" s="12" t="s">
        <v>1077</v>
      </c>
      <c r="C352" s="10" t="s">
        <v>78</v>
      </c>
      <c r="D352" s="10" t="s">
        <v>1078</v>
      </c>
      <c r="E352" s="11" t="s">
        <v>114</v>
      </c>
      <c r="F352" s="12">
        <v>37</v>
      </c>
      <c r="G352" s="13">
        <v>10.46</v>
      </c>
      <c r="H352" s="13">
        <v>2.38</v>
      </c>
      <c r="I352" s="13">
        <v>10.220000000000001</v>
      </c>
      <c r="J352" s="13">
        <f t="shared" si="73"/>
        <v>12.6</v>
      </c>
      <c r="K352" s="13">
        <f t="shared" si="74"/>
        <v>88.06</v>
      </c>
      <c r="L352" s="13">
        <f t="shared" si="75"/>
        <v>378.14</v>
      </c>
      <c r="M352" s="13">
        <f t="shared" si="76"/>
        <v>466.2</v>
      </c>
      <c r="N352" s="14">
        <f t="shared" si="77"/>
        <v>6.2434549187119045E-5</v>
      </c>
    </row>
    <row r="353" spans="1:14" ht="39" customHeight="1">
      <c r="A353" s="10" t="s">
        <v>1079</v>
      </c>
      <c r="B353" s="12" t="s">
        <v>1080</v>
      </c>
      <c r="C353" s="10" t="s">
        <v>78</v>
      </c>
      <c r="D353" s="10" t="s">
        <v>1081</v>
      </c>
      <c r="E353" s="11" t="s">
        <v>114</v>
      </c>
      <c r="F353" s="12">
        <v>57</v>
      </c>
      <c r="G353" s="13">
        <v>26.21</v>
      </c>
      <c r="H353" s="13">
        <v>5.34</v>
      </c>
      <c r="I353" s="13">
        <v>26.24</v>
      </c>
      <c r="J353" s="13">
        <f t="shared" si="73"/>
        <v>31.58</v>
      </c>
      <c r="K353" s="13">
        <f t="shared" si="74"/>
        <v>304.38</v>
      </c>
      <c r="L353" s="13">
        <f t="shared" si="75"/>
        <v>1495.6799999999998</v>
      </c>
      <c r="M353" s="13">
        <f t="shared" si="76"/>
        <v>1800.06</v>
      </c>
      <c r="N353" s="14">
        <f t="shared" si="77"/>
        <v>2.4106807080601783E-4</v>
      </c>
    </row>
    <row r="354" spans="1:14" ht="52.05" customHeight="1">
      <c r="A354" s="10" t="s">
        <v>1082</v>
      </c>
      <c r="B354" s="12" t="s">
        <v>1083</v>
      </c>
      <c r="C354" s="10" t="s">
        <v>78</v>
      </c>
      <c r="D354" s="10" t="s">
        <v>1084</v>
      </c>
      <c r="E354" s="11" t="s">
        <v>114</v>
      </c>
      <c r="F354" s="12">
        <v>13</v>
      </c>
      <c r="G354" s="13">
        <v>28.74</v>
      </c>
      <c r="H354" s="13">
        <v>2.85</v>
      </c>
      <c r="I354" s="13">
        <v>31.78</v>
      </c>
      <c r="J354" s="13">
        <f t="shared" si="73"/>
        <v>34.630000000000003</v>
      </c>
      <c r="K354" s="13">
        <f t="shared" si="74"/>
        <v>37.049999999999997</v>
      </c>
      <c r="L354" s="13">
        <f t="shared" si="75"/>
        <v>413.14</v>
      </c>
      <c r="M354" s="13">
        <f t="shared" si="76"/>
        <v>450.19</v>
      </c>
      <c r="N354" s="14">
        <f t="shared" si="77"/>
        <v>6.0290454093841963E-5</v>
      </c>
    </row>
    <row r="355" spans="1:14" ht="52.05" customHeight="1">
      <c r="A355" s="10" t="s">
        <v>1086</v>
      </c>
      <c r="B355" s="12" t="s">
        <v>1087</v>
      </c>
      <c r="C355" s="10" t="s">
        <v>78</v>
      </c>
      <c r="D355" s="10" t="s">
        <v>1088</v>
      </c>
      <c r="E355" s="11" t="s">
        <v>114</v>
      </c>
      <c r="F355" s="12">
        <v>12</v>
      </c>
      <c r="G355" s="13">
        <v>76.38</v>
      </c>
      <c r="H355" s="13">
        <v>7.0000000000000007E-2</v>
      </c>
      <c r="I355" s="13">
        <v>91.96</v>
      </c>
      <c r="J355" s="13">
        <f t="shared" si="73"/>
        <v>92.03</v>
      </c>
      <c r="K355" s="13">
        <f t="shared" si="74"/>
        <v>0.84</v>
      </c>
      <c r="L355" s="13">
        <f t="shared" si="75"/>
        <v>1103.52</v>
      </c>
      <c r="M355" s="13">
        <f t="shared" si="76"/>
        <v>1104.3599999999999</v>
      </c>
      <c r="N355" s="14">
        <f t="shared" si="77"/>
        <v>1.4789836709628226E-4</v>
      </c>
    </row>
    <row r="356" spans="1:14" ht="52.05" customHeight="1">
      <c r="A356" s="10" t="s">
        <v>1090</v>
      </c>
      <c r="B356" s="12" t="s">
        <v>1091</v>
      </c>
      <c r="C356" s="10" t="s">
        <v>78</v>
      </c>
      <c r="D356" s="10" t="s">
        <v>1092</v>
      </c>
      <c r="E356" s="11" t="s">
        <v>114</v>
      </c>
      <c r="F356" s="12">
        <v>51</v>
      </c>
      <c r="G356" s="13">
        <v>54.62</v>
      </c>
      <c r="H356" s="13">
        <v>7.0000000000000007E-2</v>
      </c>
      <c r="I356" s="13">
        <v>65.739999999999995</v>
      </c>
      <c r="J356" s="13">
        <f t="shared" si="73"/>
        <v>65.81</v>
      </c>
      <c r="K356" s="13">
        <f t="shared" si="74"/>
        <v>3.57</v>
      </c>
      <c r="L356" s="13">
        <f t="shared" si="75"/>
        <v>3352.74</v>
      </c>
      <c r="M356" s="13">
        <f t="shared" si="76"/>
        <v>3356.31</v>
      </c>
      <c r="N356" s="14">
        <f t="shared" si="77"/>
        <v>4.4948455980742068E-4</v>
      </c>
    </row>
    <row r="357" spans="1:14" ht="52.05" customHeight="1">
      <c r="A357" s="10" t="s">
        <v>1093</v>
      </c>
      <c r="B357" s="12" t="s">
        <v>1094</v>
      </c>
      <c r="C357" s="10" t="s">
        <v>78</v>
      </c>
      <c r="D357" s="10" t="s">
        <v>1095</v>
      </c>
      <c r="E357" s="11" t="s">
        <v>114</v>
      </c>
      <c r="F357" s="12">
        <v>94</v>
      </c>
      <c r="G357" s="13">
        <v>99.15</v>
      </c>
      <c r="H357" s="13">
        <v>7.0000000000000007E-2</v>
      </c>
      <c r="I357" s="13">
        <v>119.4</v>
      </c>
      <c r="J357" s="13">
        <f t="shared" ref="J357:J380" si="78">TRUNC(G357 * (1 + 20.5 / 100), 2)</f>
        <v>119.47</v>
      </c>
      <c r="K357" s="13">
        <f t="shared" ref="K357:K380" si="79">TRUNC(F357 * H357, 2)</f>
        <v>6.58</v>
      </c>
      <c r="L357" s="13">
        <f t="shared" ref="L357:L380" si="80">M357 - K357</f>
        <v>11223.6</v>
      </c>
      <c r="M357" s="13">
        <f t="shared" ref="M357:M380" si="81">TRUNC(F357 * J357, 2)</f>
        <v>11230.18</v>
      </c>
      <c r="N357" s="14">
        <f t="shared" si="77"/>
        <v>1.5039708828618631E-3</v>
      </c>
    </row>
    <row r="358" spans="1:14" ht="52.05" customHeight="1">
      <c r="A358" s="10" t="s">
        <v>1096</v>
      </c>
      <c r="B358" s="12" t="s">
        <v>1097</v>
      </c>
      <c r="C358" s="10" t="s">
        <v>78</v>
      </c>
      <c r="D358" s="10" t="s">
        <v>1098</v>
      </c>
      <c r="E358" s="11" t="s">
        <v>114</v>
      </c>
      <c r="F358" s="12">
        <v>47</v>
      </c>
      <c r="G358" s="13">
        <v>129.63999999999999</v>
      </c>
      <c r="H358" s="13">
        <v>0.08</v>
      </c>
      <c r="I358" s="13">
        <v>156.13</v>
      </c>
      <c r="J358" s="13">
        <f t="shared" si="78"/>
        <v>156.21</v>
      </c>
      <c r="K358" s="13">
        <f t="shared" si="79"/>
        <v>3.76</v>
      </c>
      <c r="L358" s="13">
        <f t="shared" si="80"/>
        <v>7338.11</v>
      </c>
      <c r="M358" s="13">
        <f t="shared" si="81"/>
        <v>7341.87</v>
      </c>
      <c r="N358" s="14">
        <f t="shared" si="77"/>
        <v>9.8323969034842069E-4</v>
      </c>
    </row>
    <row r="359" spans="1:14" ht="52.05" customHeight="1">
      <c r="A359" s="10" t="s">
        <v>1099</v>
      </c>
      <c r="B359" s="12" t="s">
        <v>1100</v>
      </c>
      <c r="C359" s="10" t="s">
        <v>78</v>
      </c>
      <c r="D359" s="10" t="s">
        <v>1101</v>
      </c>
      <c r="E359" s="11" t="s">
        <v>114</v>
      </c>
      <c r="F359" s="12">
        <v>376</v>
      </c>
      <c r="G359" s="13">
        <v>162.32</v>
      </c>
      <c r="H359" s="13">
        <v>8.06</v>
      </c>
      <c r="I359" s="13">
        <v>187.53</v>
      </c>
      <c r="J359" s="13">
        <f t="shared" si="78"/>
        <v>195.59</v>
      </c>
      <c r="K359" s="13">
        <f t="shared" si="79"/>
        <v>3030.56</v>
      </c>
      <c r="L359" s="13">
        <f t="shared" si="80"/>
        <v>70511.28</v>
      </c>
      <c r="M359" s="13">
        <f t="shared" si="81"/>
        <v>73541.84</v>
      </c>
      <c r="N359" s="14">
        <f t="shared" si="77"/>
        <v>9.8488880883552954E-3</v>
      </c>
    </row>
    <row r="360" spans="1:14" ht="91.05" customHeight="1">
      <c r="A360" s="10" t="s">
        <v>1102</v>
      </c>
      <c r="B360" s="12" t="s">
        <v>1103</v>
      </c>
      <c r="C360" s="10" t="s">
        <v>72</v>
      </c>
      <c r="D360" s="10" t="s">
        <v>1104</v>
      </c>
      <c r="E360" s="11" t="s">
        <v>75</v>
      </c>
      <c r="F360" s="12">
        <v>1</v>
      </c>
      <c r="G360" s="13">
        <v>1482.24</v>
      </c>
      <c r="H360" s="13">
        <v>141.91</v>
      </c>
      <c r="I360" s="13">
        <v>1644.18</v>
      </c>
      <c r="J360" s="13">
        <f t="shared" si="78"/>
        <v>1786.09</v>
      </c>
      <c r="K360" s="13">
        <f t="shared" si="79"/>
        <v>141.91</v>
      </c>
      <c r="L360" s="13">
        <f t="shared" si="80"/>
        <v>1644.1799999999998</v>
      </c>
      <c r="M360" s="13">
        <f t="shared" si="81"/>
        <v>1786.09</v>
      </c>
      <c r="N360" s="14">
        <f t="shared" si="77"/>
        <v>2.3919717708627511E-4</v>
      </c>
    </row>
    <row r="361" spans="1:14" ht="78" customHeight="1">
      <c r="A361" s="10" t="s">
        <v>1105</v>
      </c>
      <c r="B361" s="12" t="s">
        <v>1106</v>
      </c>
      <c r="C361" s="10" t="s">
        <v>72</v>
      </c>
      <c r="D361" s="10" t="s">
        <v>1107</v>
      </c>
      <c r="E361" s="11" t="s">
        <v>75</v>
      </c>
      <c r="F361" s="12">
        <v>1</v>
      </c>
      <c r="G361" s="13">
        <v>1594.15</v>
      </c>
      <c r="H361" s="13">
        <v>182.95</v>
      </c>
      <c r="I361" s="13">
        <v>1738</v>
      </c>
      <c r="J361" s="13">
        <f t="shared" si="78"/>
        <v>1920.95</v>
      </c>
      <c r="K361" s="13">
        <f t="shared" si="79"/>
        <v>182.95</v>
      </c>
      <c r="L361" s="13">
        <f t="shared" si="80"/>
        <v>1738</v>
      </c>
      <c r="M361" s="13">
        <f t="shared" si="81"/>
        <v>1920.95</v>
      </c>
      <c r="N361" s="14">
        <f t="shared" si="77"/>
        <v>2.5725793063276778E-4</v>
      </c>
    </row>
    <row r="362" spans="1:14" ht="25.95" customHeight="1">
      <c r="A362" s="10" t="s">
        <v>1108</v>
      </c>
      <c r="B362" s="12" t="s">
        <v>1109</v>
      </c>
      <c r="C362" s="10" t="s">
        <v>72</v>
      </c>
      <c r="D362" s="10" t="s">
        <v>1110</v>
      </c>
      <c r="E362" s="11" t="s">
        <v>75</v>
      </c>
      <c r="F362" s="12">
        <v>3</v>
      </c>
      <c r="G362" s="13">
        <v>14.58</v>
      </c>
      <c r="H362" s="13">
        <v>1.64</v>
      </c>
      <c r="I362" s="13">
        <v>15.92</v>
      </c>
      <c r="J362" s="13">
        <f t="shared" si="78"/>
        <v>17.559999999999999</v>
      </c>
      <c r="K362" s="13">
        <f t="shared" si="79"/>
        <v>4.92</v>
      </c>
      <c r="L362" s="13">
        <f t="shared" si="80"/>
        <v>47.76</v>
      </c>
      <c r="M362" s="13">
        <f t="shared" si="81"/>
        <v>52.68</v>
      </c>
      <c r="N362" s="14">
        <f t="shared" si="77"/>
        <v>7.0550237047992948E-6</v>
      </c>
    </row>
    <row r="363" spans="1:14" ht="25.95" customHeight="1">
      <c r="A363" s="10" t="s">
        <v>1111</v>
      </c>
      <c r="B363" s="12" t="s">
        <v>1112</v>
      </c>
      <c r="C363" s="10" t="s">
        <v>78</v>
      </c>
      <c r="D363" s="10" t="s">
        <v>1113</v>
      </c>
      <c r="E363" s="11" t="s">
        <v>268</v>
      </c>
      <c r="F363" s="12">
        <v>3</v>
      </c>
      <c r="G363" s="13">
        <v>29.47</v>
      </c>
      <c r="H363" s="13">
        <v>8.9</v>
      </c>
      <c r="I363" s="13">
        <v>26.61</v>
      </c>
      <c r="J363" s="13">
        <f t="shared" si="78"/>
        <v>35.51</v>
      </c>
      <c r="K363" s="13">
        <f t="shared" si="79"/>
        <v>26.7</v>
      </c>
      <c r="L363" s="13">
        <f t="shared" si="80"/>
        <v>79.83</v>
      </c>
      <c r="M363" s="13">
        <f t="shared" si="81"/>
        <v>106.53</v>
      </c>
      <c r="N363" s="14">
        <f t="shared" si="77"/>
        <v>1.4266736432655067E-5</v>
      </c>
    </row>
    <row r="364" spans="1:14" ht="25.95" customHeight="1">
      <c r="A364" s="10" t="s">
        <v>1115</v>
      </c>
      <c r="B364" s="12" t="s">
        <v>1116</v>
      </c>
      <c r="C364" s="10" t="s">
        <v>78</v>
      </c>
      <c r="D364" s="10" t="s">
        <v>1117</v>
      </c>
      <c r="E364" s="11" t="s">
        <v>268</v>
      </c>
      <c r="F364" s="12">
        <v>3</v>
      </c>
      <c r="G364" s="13">
        <v>15.23</v>
      </c>
      <c r="H364" s="13">
        <v>2.2200000000000002</v>
      </c>
      <c r="I364" s="13">
        <v>16.13</v>
      </c>
      <c r="J364" s="13">
        <f t="shared" si="78"/>
        <v>18.350000000000001</v>
      </c>
      <c r="K364" s="13">
        <f t="shared" si="79"/>
        <v>6.66</v>
      </c>
      <c r="L364" s="13">
        <f t="shared" si="80"/>
        <v>48.39</v>
      </c>
      <c r="M364" s="13">
        <f t="shared" si="81"/>
        <v>55.05</v>
      </c>
      <c r="N364" s="14">
        <f t="shared" si="77"/>
        <v>7.3724194181701061E-6</v>
      </c>
    </row>
    <row r="365" spans="1:14" ht="25.95" customHeight="1">
      <c r="A365" s="10" t="s">
        <v>1118</v>
      </c>
      <c r="B365" s="12" t="s">
        <v>1119</v>
      </c>
      <c r="C365" s="10" t="s">
        <v>78</v>
      </c>
      <c r="D365" s="10" t="s">
        <v>1120</v>
      </c>
      <c r="E365" s="11" t="s">
        <v>268</v>
      </c>
      <c r="F365" s="12">
        <v>1</v>
      </c>
      <c r="G365" s="13">
        <v>18.170000000000002</v>
      </c>
      <c r="H365" s="13">
        <v>4.28</v>
      </c>
      <c r="I365" s="13">
        <v>17.61</v>
      </c>
      <c r="J365" s="13">
        <f t="shared" si="78"/>
        <v>21.89</v>
      </c>
      <c r="K365" s="13">
        <f t="shared" si="79"/>
        <v>4.28</v>
      </c>
      <c r="L365" s="13">
        <f t="shared" si="80"/>
        <v>17.61</v>
      </c>
      <c r="M365" s="13">
        <f t="shared" si="81"/>
        <v>21.89</v>
      </c>
      <c r="N365" s="14">
        <f t="shared" si="77"/>
        <v>2.931557875817323E-6</v>
      </c>
    </row>
    <row r="366" spans="1:14" ht="25.95" customHeight="1">
      <c r="A366" s="10" t="s">
        <v>1121</v>
      </c>
      <c r="B366" s="12" t="s">
        <v>1122</v>
      </c>
      <c r="C366" s="10" t="s">
        <v>78</v>
      </c>
      <c r="D366" s="10" t="s">
        <v>1123</v>
      </c>
      <c r="E366" s="11" t="s">
        <v>268</v>
      </c>
      <c r="F366" s="12">
        <v>1</v>
      </c>
      <c r="G366" s="13">
        <v>132.04</v>
      </c>
      <c r="H366" s="13">
        <v>24.94</v>
      </c>
      <c r="I366" s="13">
        <v>134.16</v>
      </c>
      <c r="J366" s="13">
        <f t="shared" si="78"/>
        <v>159.1</v>
      </c>
      <c r="K366" s="13">
        <f t="shared" si="79"/>
        <v>24.94</v>
      </c>
      <c r="L366" s="13">
        <f t="shared" si="80"/>
        <v>134.16</v>
      </c>
      <c r="M366" s="13">
        <f t="shared" si="81"/>
        <v>159.1</v>
      </c>
      <c r="N366" s="14">
        <f t="shared" si="77"/>
        <v>2.1307028690842214E-5</v>
      </c>
    </row>
    <row r="367" spans="1:14" ht="25.95" customHeight="1">
      <c r="A367" s="10" t="s">
        <v>1124</v>
      </c>
      <c r="B367" s="12" t="s">
        <v>1125</v>
      </c>
      <c r="C367" s="10" t="s">
        <v>78</v>
      </c>
      <c r="D367" s="10" t="s">
        <v>1126</v>
      </c>
      <c r="E367" s="11" t="s">
        <v>268</v>
      </c>
      <c r="F367" s="12">
        <v>1</v>
      </c>
      <c r="G367" s="13">
        <v>532.27</v>
      </c>
      <c r="H367" s="13">
        <v>62.31</v>
      </c>
      <c r="I367" s="13">
        <v>579.07000000000005</v>
      </c>
      <c r="J367" s="13">
        <f t="shared" si="78"/>
        <v>641.38</v>
      </c>
      <c r="K367" s="13">
        <f t="shared" si="79"/>
        <v>62.31</v>
      </c>
      <c r="L367" s="13">
        <f t="shared" si="80"/>
        <v>579.06999999999994</v>
      </c>
      <c r="M367" s="13">
        <f t="shared" si="81"/>
        <v>641.38</v>
      </c>
      <c r="N367" s="14">
        <f t="shared" si="77"/>
        <v>8.5895047528173349E-5</v>
      </c>
    </row>
    <row r="368" spans="1:14" ht="25.95" customHeight="1">
      <c r="A368" s="10" t="s">
        <v>1127</v>
      </c>
      <c r="B368" s="12" t="s">
        <v>1128</v>
      </c>
      <c r="C368" s="10" t="s">
        <v>78</v>
      </c>
      <c r="D368" s="10" t="s">
        <v>1129</v>
      </c>
      <c r="E368" s="11" t="s">
        <v>268</v>
      </c>
      <c r="F368" s="12">
        <v>1</v>
      </c>
      <c r="G368" s="13">
        <v>1292.9000000000001</v>
      </c>
      <c r="H368" s="13">
        <v>62.31</v>
      </c>
      <c r="I368" s="13">
        <v>1495.63</v>
      </c>
      <c r="J368" s="13">
        <f t="shared" si="78"/>
        <v>1557.94</v>
      </c>
      <c r="K368" s="13">
        <f t="shared" si="79"/>
        <v>62.31</v>
      </c>
      <c r="L368" s="13">
        <f t="shared" si="80"/>
        <v>1495.63</v>
      </c>
      <c r="M368" s="13">
        <f t="shared" si="81"/>
        <v>1557.94</v>
      </c>
      <c r="N368" s="14">
        <f t="shared" si="77"/>
        <v>2.0864281759026224E-4</v>
      </c>
    </row>
    <row r="369" spans="1:14" ht="91.05" customHeight="1">
      <c r="A369" s="10" t="s">
        <v>1130</v>
      </c>
      <c r="B369" s="12" t="s">
        <v>1131</v>
      </c>
      <c r="C369" s="10" t="s">
        <v>72</v>
      </c>
      <c r="D369" s="10" t="s">
        <v>1132</v>
      </c>
      <c r="E369" s="11" t="s">
        <v>75</v>
      </c>
      <c r="F369" s="12">
        <v>4</v>
      </c>
      <c r="G369" s="13">
        <v>47.15</v>
      </c>
      <c r="H369" s="13">
        <v>15.72</v>
      </c>
      <c r="I369" s="13">
        <v>41.09</v>
      </c>
      <c r="J369" s="13">
        <f t="shared" si="78"/>
        <v>56.81</v>
      </c>
      <c r="K369" s="13">
        <f t="shared" si="79"/>
        <v>62.88</v>
      </c>
      <c r="L369" s="13">
        <f t="shared" si="80"/>
        <v>164.36</v>
      </c>
      <c r="M369" s="13">
        <f t="shared" si="81"/>
        <v>227.24</v>
      </c>
      <c r="N369" s="14">
        <f t="shared" si="77"/>
        <v>3.0432490255857858E-5</v>
      </c>
    </row>
    <row r="370" spans="1:14" ht="25.95" customHeight="1">
      <c r="A370" s="10" t="s">
        <v>1133</v>
      </c>
      <c r="B370" s="12" t="s">
        <v>49</v>
      </c>
      <c r="C370" s="10" t="s">
        <v>72</v>
      </c>
      <c r="D370" s="10" t="s">
        <v>1134</v>
      </c>
      <c r="E370" s="11" t="s">
        <v>75</v>
      </c>
      <c r="F370" s="12">
        <v>3</v>
      </c>
      <c r="G370" s="13">
        <v>182.47</v>
      </c>
      <c r="H370" s="13">
        <v>1.64</v>
      </c>
      <c r="I370" s="13">
        <v>218.23</v>
      </c>
      <c r="J370" s="13">
        <f t="shared" si="78"/>
        <v>219.87</v>
      </c>
      <c r="K370" s="13">
        <f t="shared" si="79"/>
        <v>4.92</v>
      </c>
      <c r="L370" s="13">
        <f t="shared" si="80"/>
        <v>654.69000000000005</v>
      </c>
      <c r="M370" s="13">
        <f t="shared" si="81"/>
        <v>659.61</v>
      </c>
      <c r="N370" s="14">
        <f t="shared" si="77"/>
        <v>8.8336449998531957E-5</v>
      </c>
    </row>
    <row r="371" spans="1:14" ht="39" customHeight="1">
      <c r="A371" s="10" t="s">
        <v>1135</v>
      </c>
      <c r="B371" s="12" t="s">
        <v>1136</v>
      </c>
      <c r="C371" s="10" t="s">
        <v>78</v>
      </c>
      <c r="D371" s="10" t="s">
        <v>1137</v>
      </c>
      <c r="E371" s="11" t="s">
        <v>114</v>
      </c>
      <c r="F371" s="12">
        <v>15</v>
      </c>
      <c r="G371" s="13">
        <v>19.48</v>
      </c>
      <c r="H371" s="13">
        <v>11.33</v>
      </c>
      <c r="I371" s="13">
        <v>12.14</v>
      </c>
      <c r="J371" s="13">
        <f t="shared" si="78"/>
        <v>23.47</v>
      </c>
      <c r="K371" s="13">
        <f t="shared" si="79"/>
        <v>169.95</v>
      </c>
      <c r="L371" s="13">
        <f t="shared" si="80"/>
        <v>182.10000000000002</v>
      </c>
      <c r="M371" s="13">
        <f t="shared" si="81"/>
        <v>352.05</v>
      </c>
      <c r="N371" s="14">
        <f t="shared" si="77"/>
        <v>4.7147325270967958E-5</v>
      </c>
    </row>
    <row r="372" spans="1:14" ht="52.05" customHeight="1">
      <c r="A372" s="10" t="s">
        <v>1138</v>
      </c>
      <c r="B372" s="12" t="s">
        <v>1139</v>
      </c>
      <c r="C372" s="10" t="s">
        <v>78</v>
      </c>
      <c r="D372" s="10" t="s">
        <v>1140</v>
      </c>
      <c r="E372" s="11" t="s">
        <v>114</v>
      </c>
      <c r="F372" s="12">
        <v>16</v>
      </c>
      <c r="G372" s="13">
        <v>22.02</v>
      </c>
      <c r="H372" s="13">
        <v>8.09</v>
      </c>
      <c r="I372" s="13">
        <v>18.440000000000001</v>
      </c>
      <c r="J372" s="13">
        <f t="shared" si="78"/>
        <v>26.53</v>
      </c>
      <c r="K372" s="13">
        <f t="shared" si="79"/>
        <v>129.44</v>
      </c>
      <c r="L372" s="13">
        <f t="shared" si="80"/>
        <v>295.04000000000002</v>
      </c>
      <c r="M372" s="13">
        <f t="shared" si="81"/>
        <v>424.48</v>
      </c>
      <c r="N372" s="14">
        <f t="shared" si="77"/>
        <v>5.6847313253857342E-5</v>
      </c>
    </row>
    <row r="373" spans="1:14" ht="39" customHeight="1">
      <c r="A373" s="10" t="s">
        <v>1141</v>
      </c>
      <c r="B373" s="12" t="s">
        <v>1142</v>
      </c>
      <c r="C373" s="10" t="s">
        <v>78</v>
      </c>
      <c r="D373" s="10" t="s">
        <v>1143</v>
      </c>
      <c r="E373" s="11" t="s">
        <v>268</v>
      </c>
      <c r="F373" s="12">
        <v>1</v>
      </c>
      <c r="G373" s="13">
        <v>591.67999999999995</v>
      </c>
      <c r="H373" s="13">
        <v>267.64999999999998</v>
      </c>
      <c r="I373" s="13">
        <v>445.32</v>
      </c>
      <c r="J373" s="13">
        <f t="shared" si="78"/>
        <v>712.97</v>
      </c>
      <c r="K373" s="13">
        <f t="shared" si="79"/>
        <v>267.64999999999998</v>
      </c>
      <c r="L373" s="13">
        <f t="shared" si="80"/>
        <v>445.32000000000005</v>
      </c>
      <c r="M373" s="13">
        <f t="shared" si="81"/>
        <v>712.97</v>
      </c>
      <c r="N373" s="14">
        <f t="shared" si="77"/>
        <v>9.5482540827842706E-5</v>
      </c>
    </row>
    <row r="374" spans="1:14" ht="39" customHeight="1">
      <c r="A374" s="10" t="s">
        <v>1144</v>
      </c>
      <c r="B374" s="12" t="s">
        <v>1145</v>
      </c>
      <c r="C374" s="10" t="s">
        <v>78</v>
      </c>
      <c r="D374" s="10" t="s">
        <v>1146</v>
      </c>
      <c r="E374" s="11" t="s">
        <v>268</v>
      </c>
      <c r="F374" s="12">
        <v>3</v>
      </c>
      <c r="G374" s="13">
        <v>489.02</v>
      </c>
      <c r="H374" s="13">
        <v>268.3</v>
      </c>
      <c r="I374" s="13">
        <v>320.95999999999998</v>
      </c>
      <c r="J374" s="13">
        <f t="shared" si="78"/>
        <v>589.26</v>
      </c>
      <c r="K374" s="13">
        <f t="shared" si="79"/>
        <v>804.9</v>
      </c>
      <c r="L374" s="13">
        <f t="shared" si="80"/>
        <v>962.88</v>
      </c>
      <c r="M374" s="13">
        <f t="shared" si="81"/>
        <v>1767.78</v>
      </c>
      <c r="N374" s="14">
        <f t="shared" si="77"/>
        <v>2.3674506083656223E-4</v>
      </c>
    </row>
    <row r="375" spans="1:14" ht="25.95" customHeight="1">
      <c r="A375" s="10" t="s">
        <v>1147</v>
      </c>
      <c r="B375" s="12" t="s">
        <v>1148</v>
      </c>
      <c r="C375" s="10" t="s">
        <v>72</v>
      </c>
      <c r="D375" s="10" t="s">
        <v>1149</v>
      </c>
      <c r="E375" s="11" t="s">
        <v>1150</v>
      </c>
      <c r="F375" s="12">
        <v>25</v>
      </c>
      <c r="G375" s="13">
        <v>104.25</v>
      </c>
      <c r="H375" s="13">
        <v>31.13</v>
      </c>
      <c r="I375" s="13">
        <v>94.49</v>
      </c>
      <c r="J375" s="13">
        <f t="shared" si="78"/>
        <v>125.62</v>
      </c>
      <c r="K375" s="13">
        <f t="shared" si="79"/>
        <v>778.25</v>
      </c>
      <c r="L375" s="13">
        <f t="shared" si="80"/>
        <v>2362.25</v>
      </c>
      <c r="M375" s="13">
        <f t="shared" si="81"/>
        <v>3140.5</v>
      </c>
      <c r="N375" s="14">
        <f t="shared" si="77"/>
        <v>4.2058280077680686E-4</v>
      </c>
    </row>
    <row r="376" spans="1:14" ht="78" customHeight="1">
      <c r="A376" s="10" t="s">
        <v>1151</v>
      </c>
      <c r="B376" s="12" t="s">
        <v>1152</v>
      </c>
      <c r="C376" s="10" t="s">
        <v>72</v>
      </c>
      <c r="D376" s="10" t="s">
        <v>1153</v>
      </c>
      <c r="E376" s="11" t="s">
        <v>75</v>
      </c>
      <c r="F376" s="12">
        <v>1</v>
      </c>
      <c r="G376" s="13">
        <v>114.05</v>
      </c>
      <c r="H376" s="13">
        <v>4.18</v>
      </c>
      <c r="I376" s="13">
        <v>133.25</v>
      </c>
      <c r="J376" s="13">
        <f t="shared" si="78"/>
        <v>137.43</v>
      </c>
      <c r="K376" s="13">
        <f t="shared" si="79"/>
        <v>4.18</v>
      </c>
      <c r="L376" s="13">
        <f t="shared" si="80"/>
        <v>133.25</v>
      </c>
      <c r="M376" s="13">
        <f t="shared" si="81"/>
        <v>137.43</v>
      </c>
      <c r="N376" s="14">
        <f t="shared" si="77"/>
        <v>1.8404933708249188E-5</v>
      </c>
    </row>
    <row r="377" spans="1:14" ht="39" customHeight="1">
      <c r="A377" s="10" t="s">
        <v>1154</v>
      </c>
      <c r="B377" s="12" t="s">
        <v>1155</v>
      </c>
      <c r="C377" s="10" t="s">
        <v>72</v>
      </c>
      <c r="D377" s="10" t="s">
        <v>1156</v>
      </c>
      <c r="E377" s="11" t="s">
        <v>75</v>
      </c>
      <c r="F377" s="12">
        <v>28</v>
      </c>
      <c r="G377" s="13">
        <v>153.44</v>
      </c>
      <c r="H377" s="13">
        <v>52.27</v>
      </c>
      <c r="I377" s="13">
        <v>132.62</v>
      </c>
      <c r="J377" s="13">
        <f t="shared" si="78"/>
        <v>184.89</v>
      </c>
      <c r="K377" s="13">
        <f t="shared" si="79"/>
        <v>1463.56</v>
      </c>
      <c r="L377" s="13">
        <f t="shared" si="80"/>
        <v>3713.36</v>
      </c>
      <c r="M377" s="13">
        <f t="shared" si="81"/>
        <v>5176.92</v>
      </c>
      <c r="N377" s="14">
        <f t="shared" si="77"/>
        <v>6.9330473268507152E-4</v>
      </c>
    </row>
    <row r="378" spans="1:14" ht="64.95" customHeight="1">
      <c r="A378" s="10" t="s">
        <v>1157</v>
      </c>
      <c r="B378" s="12" t="s">
        <v>1158</v>
      </c>
      <c r="C378" s="10" t="s">
        <v>72</v>
      </c>
      <c r="D378" s="10" t="s">
        <v>1159</v>
      </c>
      <c r="E378" s="11" t="s">
        <v>75</v>
      </c>
      <c r="F378" s="12">
        <v>3</v>
      </c>
      <c r="G378" s="13">
        <v>40.32</v>
      </c>
      <c r="H378" s="13">
        <v>7.05</v>
      </c>
      <c r="I378" s="13">
        <v>41.53</v>
      </c>
      <c r="J378" s="13">
        <f t="shared" si="78"/>
        <v>48.58</v>
      </c>
      <c r="K378" s="13">
        <f t="shared" si="79"/>
        <v>21.15</v>
      </c>
      <c r="L378" s="13">
        <f t="shared" si="80"/>
        <v>124.59</v>
      </c>
      <c r="M378" s="13">
        <f t="shared" si="81"/>
        <v>145.74</v>
      </c>
      <c r="N378" s="14">
        <f t="shared" si="77"/>
        <v>1.9517827538675955E-5</v>
      </c>
    </row>
    <row r="379" spans="1:14" ht="25.95" customHeight="1">
      <c r="A379" s="10" t="s">
        <v>1160</v>
      </c>
      <c r="B379" s="12" t="s">
        <v>1161</v>
      </c>
      <c r="C379" s="10" t="s">
        <v>72</v>
      </c>
      <c r="D379" s="10" t="s">
        <v>1162</v>
      </c>
      <c r="E379" s="11" t="s">
        <v>75</v>
      </c>
      <c r="F379" s="12">
        <v>5</v>
      </c>
      <c r="G379" s="13">
        <v>107.09</v>
      </c>
      <c r="H379" s="13">
        <v>7.72</v>
      </c>
      <c r="I379" s="13">
        <v>121.32</v>
      </c>
      <c r="J379" s="13">
        <f t="shared" si="78"/>
        <v>129.04</v>
      </c>
      <c r="K379" s="13">
        <f t="shared" si="79"/>
        <v>38.6</v>
      </c>
      <c r="L379" s="13">
        <f t="shared" si="80"/>
        <v>606.6</v>
      </c>
      <c r="M379" s="13">
        <f t="shared" si="81"/>
        <v>645.20000000000005</v>
      </c>
      <c r="N379" s="14">
        <f t="shared" si="77"/>
        <v>8.6406630492340654E-5</v>
      </c>
    </row>
    <row r="380" spans="1:14" ht="64.95" customHeight="1">
      <c r="A380" s="10" t="s">
        <v>1163</v>
      </c>
      <c r="B380" s="12" t="s">
        <v>1164</v>
      </c>
      <c r="C380" s="10" t="s">
        <v>72</v>
      </c>
      <c r="D380" s="10" t="s">
        <v>1165</v>
      </c>
      <c r="E380" s="11" t="s">
        <v>75</v>
      </c>
      <c r="F380" s="12">
        <v>1</v>
      </c>
      <c r="G380" s="13">
        <v>2903.2</v>
      </c>
      <c r="H380" s="13">
        <v>6.82</v>
      </c>
      <c r="I380" s="13">
        <v>3491.53</v>
      </c>
      <c r="J380" s="13">
        <f t="shared" si="78"/>
        <v>3498.35</v>
      </c>
      <c r="K380" s="13">
        <f t="shared" si="79"/>
        <v>6.82</v>
      </c>
      <c r="L380" s="13">
        <f t="shared" si="80"/>
        <v>3491.5299999999997</v>
      </c>
      <c r="M380" s="13">
        <f t="shared" si="81"/>
        <v>3498.35</v>
      </c>
      <c r="N380" s="14">
        <f t="shared" si="77"/>
        <v>4.6850687505096077E-4</v>
      </c>
    </row>
    <row r="381" spans="1:14" ht="24" customHeight="1">
      <c r="A381" s="5" t="s">
        <v>1166</v>
      </c>
      <c r="B381" s="5"/>
      <c r="C381" s="5"/>
      <c r="D381" s="5" t="s">
        <v>1167</v>
      </c>
      <c r="E381" s="5"/>
      <c r="F381" s="7"/>
      <c r="G381" s="7"/>
      <c r="H381" s="5"/>
      <c r="I381" s="5"/>
      <c r="J381" s="5"/>
      <c r="K381" s="5"/>
      <c r="L381" s="5"/>
      <c r="M381" s="8">
        <v>54346.76</v>
      </c>
      <c r="N381" s="9">
        <f t="shared" si="77"/>
        <v>7.2782399407562296E-3</v>
      </c>
    </row>
    <row r="382" spans="1:14" ht="25.95" customHeight="1">
      <c r="A382" s="10" t="s">
        <v>1168</v>
      </c>
      <c r="B382" s="12" t="s">
        <v>1169</v>
      </c>
      <c r="C382" s="10" t="s">
        <v>72</v>
      </c>
      <c r="D382" s="10" t="s">
        <v>1170</v>
      </c>
      <c r="E382" s="11" t="s">
        <v>114</v>
      </c>
      <c r="F382" s="12">
        <v>52</v>
      </c>
      <c r="G382" s="13">
        <v>82.86</v>
      </c>
      <c r="H382" s="13">
        <v>32.4</v>
      </c>
      <c r="I382" s="13">
        <v>67.44</v>
      </c>
      <c r="J382" s="13">
        <f t="shared" ref="J382:J419" si="82">TRUNC(G382 * (1 + 20.5 / 100), 2)</f>
        <v>99.84</v>
      </c>
      <c r="K382" s="13">
        <f t="shared" ref="K382:K419" si="83">TRUNC(F382 * H382, 2)</f>
        <v>1684.8</v>
      </c>
      <c r="L382" s="13">
        <f t="shared" ref="L382:L419" si="84">M382 - K382</f>
        <v>3506.88</v>
      </c>
      <c r="M382" s="13">
        <f t="shared" ref="M382:M419" si="85">TRUNC(F382 * J382, 2)</f>
        <v>5191.68</v>
      </c>
      <c r="N382" s="14">
        <f t="shared" si="77"/>
        <v>6.9528142497593786E-4</v>
      </c>
    </row>
    <row r="383" spans="1:14" ht="25.95" customHeight="1">
      <c r="A383" s="10" t="s">
        <v>1171</v>
      </c>
      <c r="B383" s="12" t="s">
        <v>1172</v>
      </c>
      <c r="C383" s="10" t="s">
        <v>72</v>
      </c>
      <c r="D383" s="10" t="s">
        <v>1173</v>
      </c>
      <c r="E383" s="11" t="s">
        <v>114</v>
      </c>
      <c r="F383" s="12">
        <v>47</v>
      </c>
      <c r="G383" s="13">
        <v>58.16</v>
      </c>
      <c r="H383" s="13">
        <v>7.98</v>
      </c>
      <c r="I383" s="13">
        <v>62.1</v>
      </c>
      <c r="J383" s="13">
        <f t="shared" si="82"/>
        <v>70.08</v>
      </c>
      <c r="K383" s="13">
        <f t="shared" si="83"/>
        <v>375.06</v>
      </c>
      <c r="L383" s="13">
        <f t="shared" si="84"/>
        <v>2918.7000000000003</v>
      </c>
      <c r="M383" s="13">
        <f t="shared" si="85"/>
        <v>3293.76</v>
      </c>
      <c r="N383" s="14">
        <f t="shared" si="77"/>
        <v>4.4110772357478602E-4</v>
      </c>
    </row>
    <row r="384" spans="1:14" ht="25.95" customHeight="1">
      <c r="A384" s="10" t="s">
        <v>1174</v>
      </c>
      <c r="B384" s="12" t="s">
        <v>1175</v>
      </c>
      <c r="C384" s="10" t="s">
        <v>72</v>
      </c>
      <c r="D384" s="10" t="s">
        <v>1176</v>
      </c>
      <c r="E384" s="11" t="s">
        <v>114</v>
      </c>
      <c r="F384" s="12">
        <v>6</v>
      </c>
      <c r="G384" s="13">
        <v>82.69</v>
      </c>
      <c r="H384" s="13">
        <v>12.25</v>
      </c>
      <c r="I384" s="13">
        <v>87.39</v>
      </c>
      <c r="J384" s="13">
        <f t="shared" si="82"/>
        <v>99.64</v>
      </c>
      <c r="K384" s="13">
        <f t="shared" si="83"/>
        <v>73.5</v>
      </c>
      <c r="L384" s="13">
        <f t="shared" si="84"/>
        <v>524.34</v>
      </c>
      <c r="M384" s="13">
        <f t="shared" si="85"/>
        <v>597.84</v>
      </c>
      <c r="N384" s="14">
        <f t="shared" si="77"/>
        <v>8.006407311460157E-5</v>
      </c>
    </row>
    <row r="385" spans="1:14" ht="78" customHeight="1">
      <c r="A385" s="10" t="s">
        <v>1177</v>
      </c>
      <c r="B385" s="12" t="s">
        <v>1178</v>
      </c>
      <c r="C385" s="10" t="s">
        <v>72</v>
      </c>
      <c r="D385" s="10" t="s">
        <v>1179</v>
      </c>
      <c r="E385" s="11" t="s">
        <v>75</v>
      </c>
      <c r="F385" s="12">
        <v>1</v>
      </c>
      <c r="G385" s="13">
        <v>29.45</v>
      </c>
      <c r="H385" s="13">
        <v>9.42</v>
      </c>
      <c r="I385" s="13">
        <v>26.06</v>
      </c>
      <c r="J385" s="13">
        <f t="shared" si="82"/>
        <v>35.479999999999997</v>
      </c>
      <c r="K385" s="13">
        <f t="shared" si="83"/>
        <v>9.42</v>
      </c>
      <c r="L385" s="13">
        <f t="shared" si="84"/>
        <v>26.059999999999995</v>
      </c>
      <c r="M385" s="13">
        <f t="shared" si="85"/>
        <v>35.479999999999997</v>
      </c>
      <c r="N385" s="14">
        <f t="shared" si="77"/>
        <v>4.7515611436271632E-6</v>
      </c>
    </row>
    <row r="386" spans="1:14" ht="25.95" customHeight="1">
      <c r="A386" s="10" t="s">
        <v>1180</v>
      </c>
      <c r="B386" s="12" t="s">
        <v>1181</v>
      </c>
      <c r="C386" s="10" t="s">
        <v>72</v>
      </c>
      <c r="D386" s="10" t="s">
        <v>1182</v>
      </c>
      <c r="E386" s="11" t="s">
        <v>75</v>
      </c>
      <c r="F386" s="12">
        <v>1</v>
      </c>
      <c r="G386" s="13">
        <v>39.729999999999997</v>
      </c>
      <c r="H386" s="13">
        <v>9.42</v>
      </c>
      <c r="I386" s="13">
        <v>38.450000000000003</v>
      </c>
      <c r="J386" s="13">
        <f t="shared" si="82"/>
        <v>47.87</v>
      </c>
      <c r="K386" s="13">
        <f t="shared" si="83"/>
        <v>9.42</v>
      </c>
      <c r="L386" s="13">
        <f t="shared" si="84"/>
        <v>38.449999999999996</v>
      </c>
      <c r="M386" s="13">
        <f t="shared" si="85"/>
        <v>47.87</v>
      </c>
      <c r="N386" s="14">
        <f t="shared" si="77"/>
        <v>6.41085772112267E-6</v>
      </c>
    </row>
    <row r="387" spans="1:14" ht="78" customHeight="1">
      <c r="A387" s="10" t="s">
        <v>1183</v>
      </c>
      <c r="B387" s="12" t="s">
        <v>1184</v>
      </c>
      <c r="C387" s="10" t="s">
        <v>72</v>
      </c>
      <c r="D387" s="10" t="s">
        <v>1185</v>
      </c>
      <c r="E387" s="11" t="s">
        <v>75</v>
      </c>
      <c r="F387" s="12">
        <v>2</v>
      </c>
      <c r="G387" s="13">
        <v>57.27</v>
      </c>
      <c r="H387" s="13">
        <v>22.88</v>
      </c>
      <c r="I387" s="13">
        <v>46.13</v>
      </c>
      <c r="J387" s="13">
        <f t="shared" si="82"/>
        <v>69.010000000000005</v>
      </c>
      <c r="K387" s="13">
        <f t="shared" si="83"/>
        <v>45.76</v>
      </c>
      <c r="L387" s="13">
        <f t="shared" si="84"/>
        <v>92.260000000000019</v>
      </c>
      <c r="M387" s="13">
        <f t="shared" si="85"/>
        <v>138.02000000000001</v>
      </c>
      <c r="N387" s="14">
        <f t="shared" si="77"/>
        <v>1.848394783098707E-5</v>
      </c>
    </row>
    <row r="388" spans="1:14" ht="25.95" customHeight="1">
      <c r="A388" s="10" t="s">
        <v>1186</v>
      </c>
      <c r="B388" s="12" t="s">
        <v>1187</v>
      </c>
      <c r="C388" s="10" t="s">
        <v>72</v>
      </c>
      <c r="D388" s="10" t="s">
        <v>1188</v>
      </c>
      <c r="E388" s="11" t="s">
        <v>75</v>
      </c>
      <c r="F388" s="12">
        <v>2</v>
      </c>
      <c r="G388" s="13">
        <v>262.61</v>
      </c>
      <c r="H388" s="13">
        <v>17.559999999999999</v>
      </c>
      <c r="I388" s="13">
        <v>298.88</v>
      </c>
      <c r="J388" s="13">
        <f t="shared" si="82"/>
        <v>316.44</v>
      </c>
      <c r="K388" s="13">
        <f t="shared" si="83"/>
        <v>35.119999999999997</v>
      </c>
      <c r="L388" s="13">
        <f t="shared" si="84"/>
        <v>597.76</v>
      </c>
      <c r="M388" s="13">
        <f t="shared" si="85"/>
        <v>632.88</v>
      </c>
      <c r="N388" s="14">
        <f t="shared" si="77"/>
        <v>8.4756708471780143E-5</v>
      </c>
    </row>
    <row r="389" spans="1:14" ht="25.95" customHeight="1">
      <c r="A389" s="10" t="s">
        <v>1189</v>
      </c>
      <c r="B389" s="12" t="s">
        <v>1190</v>
      </c>
      <c r="C389" s="10" t="s">
        <v>72</v>
      </c>
      <c r="D389" s="10" t="s">
        <v>1191</v>
      </c>
      <c r="E389" s="11" t="s">
        <v>75</v>
      </c>
      <c r="F389" s="12">
        <v>2</v>
      </c>
      <c r="G389" s="13">
        <v>316.75</v>
      </c>
      <c r="H389" s="13">
        <v>24.07</v>
      </c>
      <c r="I389" s="13">
        <v>357.61</v>
      </c>
      <c r="J389" s="13">
        <f t="shared" si="82"/>
        <v>381.68</v>
      </c>
      <c r="K389" s="13">
        <f t="shared" si="83"/>
        <v>48.14</v>
      </c>
      <c r="L389" s="13">
        <f t="shared" si="84"/>
        <v>715.22</v>
      </c>
      <c r="M389" s="13">
        <f t="shared" si="85"/>
        <v>763.36</v>
      </c>
      <c r="N389" s="14">
        <f t="shared" si="77"/>
        <v>1.0223088259862548E-4</v>
      </c>
    </row>
    <row r="390" spans="1:14" ht="78" customHeight="1">
      <c r="A390" s="10" t="s">
        <v>1192</v>
      </c>
      <c r="B390" s="12" t="s">
        <v>1193</v>
      </c>
      <c r="C390" s="10" t="s">
        <v>72</v>
      </c>
      <c r="D390" s="10" t="s">
        <v>1194</v>
      </c>
      <c r="E390" s="11" t="s">
        <v>75</v>
      </c>
      <c r="F390" s="12">
        <v>6</v>
      </c>
      <c r="G390" s="13">
        <v>38.6</v>
      </c>
      <c r="H390" s="13">
        <v>7.05</v>
      </c>
      <c r="I390" s="13">
        <v>39.46</v>
      </c>
      <c r="J390" s="13">
        <f t="shared" si="82"/>
        <v>46.51</v>
      </c>
      <c r="K390" s="13">
        <f t="shared" si="83"/>
        <v>42.3</v>
      </c>
      <c r="L390" s="13">
        <f t="shared" si="84"/>
        <v>236.76</v>
      </c>
      <c r="M390" s="13">
        <f t="shared" si="85"/>
        <v>279.06</v>
      </c>
      <c r="N390" s="14">
        <f t="shared" ref="N390:N453" si="86">M390 / 7467019.56</f>
        <v>3.7372340832598548E-5</v>
      </c>
    </row>
    <row r="391" spans="1:14" ht="78" customHeight="1">
      <c r="A391" s="10" t="s">
        <v>1195</v>
      </c>
      <c r="B391" s="12" t="s">
        <v>1196</v>
      </c>
      <c r="C391" s="10" t="s">
        <v>72</v>
      </c>
      <c r="D391" s="10" t="s">
        <v>1197</v>
      </c>
      <c r="E391" s="11" t="s">
        <v>75</v>
      </c>
      <c r="F391" s="12">
        <v>5</v>
      </c>
      <c r="G391" s="13">
        <v>42.73</v>
      </c>
      <c r="H391" s="13">
        <v>7.05</v>
      </c>
      <c r="I391" s="13">
        <v>44.43</v>
      </c>
      <c r="J391" s="13">
        <f t="shared" si="82"/>
        <v>51.48</v>
      </c>
      <c r="K391" s="13">
        <f t="shared" si="83"/>
        <v>35.25</v>
      </c>
      <c r="L391" s="13">
        <f t="shared" si="84"/>
        <v>222.14999999999998</v>
      </c>
      <c r="M391" s="13">
        <f t="shared" si="85"/>
        <v>257.39999999999998</v>
      </c>
      <c r="N391" s="14">
        <f t="shared" si="86"/>
        <v>3.4471585072424796E-5</v>
      </c>
    </row>
    <row r="392" spans="1:14" ht="78" customHeight="1">
      <c r="A392" s="10" t="s">
        <v>1198</v>
      </c>
      <c r="B392" s="12" t="s">
        <v>1199</v>
      </c>
      <c r="C392" s="10" t="s">
        <v>72</v>
      </c>
      <c r="D392" s="10" t="s">
        <v>1200</v>
      </c>
      <c r="E392" s="11" t="s">
        <v>75</v>
      </c>
      <c r="F392" s="12">
        <v>5</v>
      </c>
      <c r="G392" s="13">
        <v>53.61</v>
      </c>
      <c r="H392" s="13">
        <v>7.05</v>
      </c>
      <c r="I392" s="13">
        <v>57.55</v>
      </c>
      <c r="J392" s="13">
        <f t="shared" si="82"/>
        <v>64.599999999999994</v>
      </c>
      <c r="K392" s="13">
        <f t="shared" si="83"/>
        <v>35.25</v>
      </c>
      <c r="L392" s="13">
        <f t="shared" si="84"/>
        <v>287.75</v>
      </c>
      <c r="M392" s="13">
        <f t="shared" si="85"/>
        <v>323</v>
      </c>
      <c r="N392" s="14">
        <f t="shared" si="86"/>
        <v>4.3256884142941769E-5</v>
      </c>
    </row>
    <row r="393" spans="1:14" ht="78" customHeight="1">
      <c r="A393" s="10" t="s">
        <v>1201</v>
      </c>
      <c r="B393" s="12" t="s">
        <v>1202</v>
      </c>
      <c r="C393" s="10" t="s">
        <v>72</v>
      </c>
      <c r="D393" s="10" t="s">
        <v>1203</v>
      </c>
      <c r="E393" s="11" t="s">
        <v>75</v>
      </c>
      <c r="F393" s="12">
        <v>7</v>
      </c>
      <c r="G393" s="13">
        <v>10.53</v>
      </c>
      <c r="H393" s="13">
        <v>3.75</v>
      </c>
      <c r="I393" s="13">
        <v>8.93</v>
      </c>
      <c r="J393" s="13">
        <f t="shared" si="82"/>
        <v>12.68</v>
      </c>
      <c r="K393" s="13">
        <f t="shared" si="83"/>
        <v>26.25</v>
      </c>
      <c r="L393" s="13">
        <f t="shared" si="84"/>
        <v>62.510000000000005</v>
      </c>
      <c r="M393" s="13">
        <f t="shared" si="85"/>
        <v>88.76</v>
      </c>
      <c r="N393" s="14">
        <f t="shared" si="86"/>
        <v>1.1886938193583627E-5</v>
      </c>
    </row>
    <row r="394" spans="1:14" ht="78" customHeight="1">
      <c r="A394" s="10" t="s">
        <v>1204</v>
      </c>
      <c r="B394" s="12" t="s">
        <v>1205</v>
      </c>
      <c r="C394" s="10" t="s">
        <v>72</v>
      </c>
      <c r="D394" s="10" t="s">
        <v>1206</v>
      </c>
      <c r="E394" s="11" t="s">
        <v>75</v>
      </c>
      <c r="F394" s="12">
        <v>2</v>
      </c>
      <c r="G394" s="13">
        <v>23.87</v>
      </c>
      <c r="H394" s="13">
        <v>16.47</v>
      </c>
      <c r="I394" s="13">
        <v>12.29</v>
      </c>
      <c r="J394" s="13">
        <f t="shared" si="82"/>
        <v>28.76</v>
      </c>
      <c r="K394" s="13">
        <f t="shared" si="83"/>
        <v>32.94</v>
      </c>
      <c r="L394" s="13">
        <f t="shared" si="84"/>
        <v>24.580000000000005</v>
      </c>
      <c r="M394" s="13">
        <f t="shared" si="85"/>
        <v>57.52</v>
      </c>
      <c r="N394" s="14">
        <f t="shared" si="86"/>
        <v>7.7032073557337786E-6</v>
      </c>
    </row>
    <row r="395" spans="1:14" ht="64.95" customHeight="1">
      <c r="A395" s="10" t="s">
        <v>1207</v>
      </c>
      <c r="B395" s="12" t="s">
        <v>999</v>
      </c>
      <c r="C395" s="10" t="s">
        <v>72</v>
      </c>
      <c r="D395" s="10" t="s">
        <v>1000</v>
      </c>
      <c r="E395" s="11" t="s">
        <v>75</v>
      </c>
      <c r="F395" s="12">
        <v>4</v>
      </c>
      <c r="G395" s="13">
        <v>7.74</v>
      </c>
      <c r="H395" s="13">
        <v>2.81</v>
      </c>
      <c r="I395" s="13">
        <v>6.51</v>
      </c>
      <c r="J395" s="13">
        <f t="shared" si="82"/>
        <v>9.32</v>
      </c>
      <c r="K395" s="13">
        <f t="shared" si="83"/>
        <v>11.24</v>
      </c>
      <c r="L395" s="13">
        <f t="shared" si="84"/>
        <v>26.04</v>
      </c>
      <c r="M395" s="13">
        <f t="shared" si="85"/>
        <v>37.28</v>
      </c>
      <c r="N395" s="14">
        <f t="shared" si="86"/>
        <v>4.9926211790986659E-6</v>
      </c>
    </row>
    <row r="396" spans="1:14" ht="52.05" customHeight="1">
      <c r="A396" s="10" t="s">
        <v>1208</v>
      </c>
      <c r="B396" s="12" t="s">
        <v>1011</v>
      </c>
      <c r="C396" s="10" t="s">
        <v>78</v>
      </c>
      <c r="D396" s="10" t="s">
        <v>1012</v>
      </c>
      <c r="E396" s="11" t="s">
        <v>114</v>
      </c>
      <c r="F396" s="12">
        <v>105</v>
      </c>
      <c r="G396" s="13">
        <v>55.12</v>
      </c>
      <c r="H396" s="13">
        <v>23.28</v>
      </c>
      <c r="I396" s="13">
        <v>43.13</v>
      </c>
      <c r="J396" s="13">
        <f t="shared" si="82"/>
        <v>66.41</v>
      </c>
      <c r="K396" s="13">
        <f t="shared" si="83"/>
        <v>2444.4</v>
      </c>
      <c r="L396" s="13">
        <f t="shared" si="84"/>
        <v>4528.6499999999996</v>
      </c>
      <c r="M396" s="13">
        <f t="shared" si="85"/>
        <v>6973.05</v>
      </c>
      <c r="N396" s="14">
        <f t="shared" si="86"/>
        <v>9.3384648908030989E-4</v>
      </c>
    </row>
    <row r="397" spans="1:14" ht="39" customHeight="1">
      <c r="A397" s="10" t="s">
        <v>1209</v>
      </c>
      <c r="B397" s="12" t="s">
        <v>1210</v>
      </c>
      <c r="C397" s="10" t="s">
        <v>72</v>
      </c>
      <c r="D397" s="10" t="s">
        <v>1211</v>
      </c>
      <c r="E397" s="11" t="s">
        <v>75</v>
      </c>
      <c r="F397" s="12">
        <v>142</v>
      </c>
      <c r="G397" s="13">
        <v>15.86</v>
      </c>
      <c r="H397" s="13">
        <v>8.31</v>
      </c>
      <c r="I397" s="13">
        <v>10.8</v>
      </c>
      <c r="J397" s="13">
        <f t="shared" si="82"/>
        <v>19.11</v>
      </c>
      <c r="K397" s="13">
        <f t="shared" si="83"/>
        <v>1180.02</v>
      </c>
      <c r="L397" s="13">
        <f t="shared" si="84"/>
        <v>1533.6</v>
      </c>
      <c r="M397" s="13">
        <f t="shared" si="85"/>
        <v>2713.62</v>
      </c>
      <c r="N397" s="14">
        <f t="shared" si="86"/>
        <v>3.6341407414232086E-4</v>
      </c>
    </row>
    <row r="398" spans="1:14" ht="39" customHeight="1">
      <c r="A398" s="10" t="s">
        <v>1212</v>
      </c>
      <c r="B398" s="12" t="s">
        <v>1213</v>
      </c>
      <c r="C398" s="10" t="s">
        <v>72</v>
      </c>
      <c r="D398" s="10" t="s">
        <v>1214</v>
      </c>
      <c r="E398" s="11" t="s">
        <v>75</v>
      </c>
      <c r="F398" s="12">
        <v>6</v>
      </c>
      <c r="G398" s="13">
        <v>143.99</v>
      </c>
      <c r="H398" s="13">
        <v>29.19</v>
      </c>
      <c r="I398" s="13">
        <v>144.31</v>
      </c>
      <c r="J398" s="13">
        <f t="shared" si="82"/>
        <v>173.5</v>
      </c>
      <c r="K398" s="13">
        <f t="shared" si="83"/>
        <v>175.14</v>
      </c>
      <c r="L398" s="13">
        <f t="shared" si="84"/>
        <v>865.86</v>
      </c>
      <c r="M398" s="13">
        <f t="shared" si="85"/>
        <v>1041</v>
      </c>
      <c r="N398" s="14">
        <f t="shared" si="86"/>
        <v>1.3941305384768539E-4</v>
      </c>
    </row>
    <row r="399" spans="1:14" ht="52.05" customHeight="1">
      <c r="A399" s="10" t="s">
        <v>1215</v>
      </c>
      <c r="B399" s="12" t="s">
        <v>1216</v>
      </c>
      <c r="C399" s="10" t="s">
        <v>72</v>
      </c>
      <c r="D399" s="10" t="s">
        <v>1028</v>
      </c>
      <c r="E399" s="11" t="s">
        <v>75</v>
      </c>
      <c r="F399" s="12">
        <v>69</v>
      </c>
      <c r="G399" s="13">
        <v>40.33</v>
      </c>
      <c r="H399" s="13">
        <v>20.57</v>
      </c>
      <c r="I399" s="13">
        <v>28.02</v>
      </c>
      <c r="J399" s="13">
        <f t="shared" si="82"/>
        <v>48.59</v>
      </c>
      <c r="K399" s="13">
        <f t="shared" si="83"/>
        <v>1419.33</v>
      </c>
      <c r="L399" s="13">
        <f t="shared" si="84"/>
        <v>1933.38</v>
      </c>
      <c r="M399" s="13">
        <f t="shared" si="85"/>
        <v>3352.71</v>
      </c>
      <c r="N399" s="14">
        <f t="shared" si="86"/>
        <v>4.4900243973647769E-4</v>
      </c>
    </row>
    <row r="400" spans="1:14" ht="25.95" customHeight="1">
      <c r="A400" s="10" t="s">
        <v>1217</v>
      </c>
      <c r="B400" s="12" t="s">
        <v>1048</v>
      </c>
      <c r="C400" s="10" t="s">
        <v>72</v>
      </c>
      <c r="D400" s="10" t="s">
        <v>1049</v>
      </c>
      <c r="E400" s="11" t="s">
        <v>75</v>
      </c>
      <c r="F400" s="12">
        <v>92</v>
      </c>
      <c r="G400" s="13">
        <v>14.4</v>
      </c>
      <c r="H400" s="13">
        <v>5.16</v>
      </c>
      <c r="I400" s="13">
        <v>12.19</v>
      </c>
      <c r="J400" s="13">
        <f t="shared" si="82"/>
        <v>17.350000000000001</v>
      </c>
      <c r="K400" s="13">
        <f t="shared" si="83"/>
        <v>474.72</v>
      </c>
      <c r="L400" s="13">
        <f t="shared" si="84"/>
        <v>1121.48</v>
      </c>
      <c r="M400" s="13">
        <f t="shared" si="85"/>
        <v>1596.2</v>
      </c>
      <c r="N400" s="14">
        <f t="shared" si="86"/>
        <v>2.1376668256645092E-4</v>
      </c>
    </row>
    <row r="401" spans="1:14" ht="25.95" customHeight="1">
      <c r="A401" s="10" t="s">
        <v>1218</v>
      </c>
      <c r="B401" s="12" t="s">
        <v>1219</v>
      </c>
      <c r="C401" s="10" t="s">
        <v>72</v>
      </c>
      <c r="D401" s="10" t="s">
        <v>1220</v>
      </c>
      <c r="E401" s="11" t="s">
        <v>75</v>
      </c>
      <c r="F401" s="12">
        <v>2</v>
      </c>
      <c r="G401" s="13">
        <v>84.5</v>
      </c>
      <c r="H401" s="13">
        <v>7.72</v>
      </c>
      <c r="I401" s="13">
        <v>94.1</v>
      </c>
      <c r="J401" s="13">
        <f t="shared" si="82"/>
        <v>101.82</v>
      </c>
      <c r="K401" s="13">
        <f t="shared" si="83"/>
        <v>15.44</v>
      </c>
      <c r="L401" s="13">
        <f t="shared" si="84"/>
        <v>188.2</v>
      </c>
      <c r="M401" s="13">
        <f t="shared" si="85"/>
        <v>203.64</v>
      </c>
      <c r="N401" s="14">
        <f t="shared" si="86"/>
        <v>2.7271925346342604E-5</v>
      </c>
    </row>
    <row r="402" spans="1:14" ht="52.05" customHeight="1">
      <c r="A402" s="10" t="s">
        <v>1221</v>
      </c>
      <c r="B402" s="12" t="s">
        <v>1061</v>
      </c>
      <c r="C402" s="10" t="s">
        <v>78</v>
      </c>
      <c r="D402" s="10" t="s">
        <v>1062</v>
      </c>
      <c r="E402" s="11" t="s">
        <v>114</v>
      </c>
      <c r="F402" s="12">
        <v>6</v>
      </c>
      <c r="G402" s="13">
        <v>13.81</v>
      </c>
      <c r="H402" s="13">
        <v>6</v>
      </c>
      <c r="I402" s="13">
        <v>10.64</v>
      </c>
      <c r="J402" s="13">
        <f t="shared" si="82"/>
        <v>16.64</v>
      </c>
      <c r="K402" s="13">
        <f t="shared" si="83"/>
        <v>36</v>
      </c>
      <c r="L402" s="13">
        <f t="shared" si="84"/>
        <v>63.84</v>
      </c>
      <c r="M402" s="13">
        <f t="shared" si="85"/>
        <v>99.84</v>
      </c>
      <c r="N402" s="14">
        <f t="shared" si="86"/>
        <v>1.3370796634152651E-5</v>
      </c>
    </row>
    <row r="403" spans="1:14" ht="39" customHeight="1">
      <c r="A403" s="10" t="s">
        <v>1222</v>
      </c>
      <c r="B403" s="12" t="s">
        <v>1223</v>
      </c>
      <c r="C403" s="10" t="s">
        <v>78</v>
      </c>
      <c r="D403" s="10" t="s">
        <v>1224</v>
      </c>
      <c r="E403" s="11" t="s">
        <v>268</v>
      </c>
      <c r="F403" s="12">
        <v>33</v>
      </c>
      <c r="G403" s="13">
        <v>43.77</v>
      </c>
      <c r="H403" s="13">
        <v>21.13</v>
      </c>
      <c r="I403" s="13">
        <v>31.61</v>
      </c>
      <c r="J403" s="13">
        <f t="shared" si="82"/>
        <v>52.74</v>
      </c>
      <c r="K403" s="13">
        <f t="shared" si="83"/>
        <v>697.29</v>
      </c>
      <c r="L403" s="13">
        <f t="shared" si="84"/>
        <v>1043.1300000000001</v>
      </c>
      <c r="M403" s="13">
        <f t="shared" si="85"/>
        <v>1740.42</v>
      </c>
      <c r="N403" s="14">
        <f t="shared" si="86"/>
        <v>2.330809482973954E-4</v>
      </c>
    </row>
    <row r="404" spans="1:14" ht="39" customHeight="1">
      <c r="A404" s="10" t="s">
        <v>1225</v>
      </c>
      <c r="B404" s="12" t="s">
        <v>1226</v>
      </c>
      <c r="C404" s="10" t="s">
        <v>78</v>
      </c>
      <c r="D404" s="10" t="s">
        <v>1227</v>
      </c>
      <c r="E404" s="11" t="s">
        <v>114</v>
      </c>
      <c r="F404" s="12">
        <v>2014</v>
      </c>
      <c r="G404" s="13">
        <v>4.49</v>
      </c>
      <c r="H404" s="13">
        <v>1.35</v>
      </c>
      <c r="I404" s="13">
        <v>4.0599999999999996</v>
      </c>
      <c r="J404" s="13">
        <f t="shared" si="82"/>
        <v>5.41</v>
      </c>
      <c r="K404" s="13">
        <f t="shared" si="83"/>
        <v>2718.9</v>
      </c>
      <c r="L404" s="13">
        <f t="shared" si="84"/>
        <v>8176.84</v>
      </c>
      <c r="M404" s="13">
        <f t="shared" si="85"/>
        <v>10895.74</v>
      </c>
      <c r="N404" s="14">
        <f t="shared" si="86"/>
        <v>1.459181928271258E-3</v>
      </c>
    </row>
    <row r="405" spans="1:14" ht="39" customHeight="1">
      <c r="A405" s="10" t="s">
        <v>1228</v>
      </c>
      <c r="B405" s="12" t="s">
        <v>1229</v>
      </c>
      <c r="C405" s="10" t="s">
        <v>78</v>
      </c>
      <c r="D405" s="10" t="s">
        <v>1230</v>
      </c>
      <c r="E405" s="11" t="s">
        <v>114</v>
      </c>
      <c r="F405" s="12">
        <v>772</v>
      </c>
      <c r="G405" s="13">
        <v>6.93</v>
      </c>
      <c r="H405" s="13">
        <v>1.81</v>
      </c>
      <c r="I405" s="13">
        <v>6.54</v>
      </c>
      <c r="J405" s="13">
        <f t="shared" si="82"/>
        <v>8.35</v>
      </c>
      <c r="K405" s="13">
        <f t="shared" si="83"/>
        <v>1397.32</v>
      </c>
      <c r="L405" s="13">
        <f t="shared" si="84"/>
        <v>5048.88</v>
      </c>
      <c r="M405" s="13">
        <f t="shared" si="85"/>
        <v>6446.2</v>
      </c>
      <c r="N405" s="14">
        <f t="shared" si="86"/>
        <v>8.632895559202205E-4</v>
      </c>
    </row>
    <row r="406" spans="1:14" ht="52.05" customHeight="1">
      <c r="A406" s="10" t="s">
        <v>1231</v>
      </c>
      <c r="B406" s="12" t="s">
        <v>1232</v>
      </c>
      <c r="C406" s="10" t="s">
        <v>78</v>
      </c>
      <c r="D406" s="10" t="s">
        <v>1233</v>
      </c>
      <c r="E406" s="11" t="s">
        <v>268</v>
      </c>
      <c r="F406" s="12">
        <v>1</v>
      </c>
      <c r="G406" s="13">
        <v>815.77</v>
      </c>
      <c r="H406" s="13">
        <v>34.159999999999997</v>
      </c>
      <c r="I406" s="13">
        <v>948.84</v>
      </c>
      <c r="J406" s="13">
        <f t="shared" si="82"/>
        <v>983</v>
      </c>
      <c r="K406" s="13">
        <f t="shared" si="83"/>
        <v>34.159999999999997</v>
      </c>
      <c r="L406" s="13">
        <f t="shared" si="84"/>
        <v>948.84</v>
      </c>
      <c r="M406" s="13">
        <f t="shared" si="85"/>
        <v>983</v>
      </c>
      <c r="N406" s="14">
        <f t="shared" si="86"/>
        <v>1.3164556381582587E-4</v>
      </c>
    </row>
    <row r="407" spans="1:14" ht="25.95" customHeight="1">
      <c r="A407" s="10" t="s">
        <v>1234</v>
      </c>
      <c r="B407" s="12" t="s">
        <v>1235</v>
      </c>
      <c r="C407" s="10" t="s">
        <v>72</v>
      </c>
      <c r="D407" s="10" t="s">
        <v>1236</v>
      </c>
      <c r="E407" s="11" t="s">
        <v>75</v>
      </c>
      <c r="F407" s="12">
        <v>2</v>
      </c>
      <c r="G407" s="13">
        <v>347.14</v>
      </c>
      <c r="H407" s="13">
        <v>19.43</v>
      </c>
      <c r="I407" s="13">
        <v>398.87</v>
      </c>
      <c r="J407" s="13">
        <f t="shared" si="82"/>
        <v>418.3</v>
      </c>
      <c r="K407" s="13">
        <f t="shared" si="83"/>
        <v>38.86</v>
      </c>
      <c r="L407" s="13">
        <f t="shared" si="84"/>
        <v>797.74</v>
      </c>
      <c r="M407" s="13">
        <f t="shared" si="85"/>
        <v>836.6</v>
      </c>
      <c r="N407" s="14">
        <f t="shared" si="86"/>
        <v>1.1203934759747704E-4</v>
      </c>
    </row>
    <row r="408" spans="1:14" ht="39" customHeight="1">
      <c r="A408" s="10" t="s">
        <v>1237</v>
      </c>
      <c r="B408" s="12" t="s">
        <v>1238</v>
      </c>
      <c r="C408" s="10" t="s">
        <v>72</v>
      </c>
      <c r="D408" s="10" t="s">
        <v>1239</v>
      </c>
      <c r="E408" s="11" t="s">
        <v>75</v>
      </c>
      <c r="F408" s="12">
        <v>2</v>
      </c>
      <c r="G408" s="13">
        <v>214.56</v>
      </c>
      <c r="H408" s="13">
        <v>45.6</v>
      </c>
      <c r="I408" s="13">
        <v>212.94</v>
      </c>
      <c r="J408" s="13">
        <f t="shared" si="82"/>
        <v>258.54000000000002</v>
      </c>
      <c r="K408" s="13">
        <f t="shared" si="83"/>
        <v>91.2</v>
      </c>
      <c r="L408" s="13">
        <f t="shared" si="84"/>
        <v>425.88000000000005</v>
      </c>
      <c r="M408" s="13">
        <f t="shared" si="85"/>
        <v>517.08000000000004</v>
      </c>
      <c r="N408" s="14">
        <f t="shared" si="86"/>
        <v>6.9248512856446843E-5</v>
      </c>
    </row>
    <row r="409" spans="1:14" ht="39" customHeight="1">
      <c r="A409" s="10" t="s">
        <v>1240</v>
      </c>
      <c r="B409" s="12" t="s">
        <v>1241</v>
      </c>
      <c r="C409" s="10" t="s">
        <v>72</v>
      </c>
      <c r="D409" s="10" t="s">
        <v>1242</v>
      </c>
      <c r="E409" s="11" t="s">
        <v>75</v>
      </c>
      <c r="F409" s="12">
        <v>1</v>
      </c>
      <c r="G409" s="13">
        <v>13.62</v>
      </c>
      <c r="H409" s="13">
        <v>2.42</v>
      </c>
      <c r="I409" s="13">
        <v>13.99</v>
      </c>
      <c r="J409" s="13">
        <f t="shared" si="82"/>
        <v>16.41</v>
      </c>
      <c r="K409" s="13">
        <f t="shared" si="83"/>
        <v>2.42</v>
      </c>
      <c r="L409" s="13">
        <f t="shared" si="84"/>
        <v>13.99</v>
      </c>
      <c r="M409" s="13">
        <f t="shared" si="85"/>
        <v>16.41</v>
      </c>
      <c r="N409" s="14">
        <f t="shared" si="86"/>
        <v>2.1976639900485275E-6</v>
      </c>
    </row>
    <row r="410" spans="1:14" ht="25.95" customHeight="1">
      <c r="A410" s="10" t="s">
        <v>1243</v>
      </c>
      <c r="B410" s="12" t="s">
        <v>1116</v>
      </c>
      <c r="C410" s="10" t="s">
        <v>78</v>
      </c>
      <c r="D410" s="10" t="s">
        <v>1117</v>
      </c>
      <c r="E410" s="11" t="s">
        <v>268</v>
      </c>
      <c r="F410" s="12">
        <v>8</v>
      </c>
      <c r="G410" s="13">
        <v>15.23</v>
      </c>
      <c r="H410" s="13">
        <v>2.2200000000000002</v>
      </c>
      <c r="I410" s="13">
        <v>16.13</v>
      </c>
      <c r="J410" s="13">
        <f t="shared" si="82"/>
        <v>18.350000000000001</v>
      </c>
      <c r="K410" s="13">
        <f t="shared" si="83"/>
        <v>17.760000000000002</v>
      </c>
      <c r="L410" s="13">
        <f t="shared" si="84"/>
        <v>129.04000000000002</v>
      </c>
      <c r="M410" s="13">
        <f t="shared" si="85"/>
        <v>146.80000000000001</v>
      </c>
      <c r="N410" s="14">
        <f t="shared" si="86"/>
        <v>1.9659785115120285E-5</v>
      </c>
    </row>
    <row r="411" spans="1:14" ht="25.95" customHeight="1">
      <c r="A411" s="10" t="s">
        <v>1244</v>
      </c>
      <c r="B411" s="12" t="s">
        <v>1245</v>
      </c>
      <c r="C411" s="10" t="s">
        <v>78</v>
      </c>
      <c r="D411" s="10" t="s">
        <v>1246</v>
      </c>
      <c r="E411" s="11" t="s">
        <v>268</v>
      </c>
      <c r="F411" s="12">
        <v>7</v>
      </c>
      <c r="G411" s="13">
        <v>16.57</v>
      </c>
      <c r="H411" s="13">
        <v>3.11</v>
      </c>
      <c r="I411" s="13">
        <v>16.850000000000001</v>
      </c>
      <c r="J411" s="13">
        <f t="shared" si="82"/>
        <v>19.96</v>
      </c>
      <c r="K411" s="13">
        <f t="shared" si="83"/>
        <v>21.77</v>
      </c>
      <c r="L411" s="13">
        <f t="shared" si="84"/>
        <v>117.95</v>
      </c>
      <c r="M411" s="13">
        <f t="shared" si="85"/>
        <v>139.72</v>
      </c>
      <c r="N411" s="14">
        <f t="shared" si="86"/>
        <v>1.8711615642265707E-5</v>
      </c>
    </row>
    <row r="412" spans="1:14" ht="25.95" customHeight="1">
      <c r="A412" s="10" t="s">
        <v>1247</v>
      </c>
      <c r="B412" s="12" t="s">
        <v>1248</v>
      </c>
      <c r="C412" s="10" t="s">
        <v>78</v>
      </c>
      <c r="D412" s="10" t="s">
        <v>1249</v>
      </c>
      <c r="E412" s="11" t="s">
        <v>268</v>
      </c>
      <c r="F412" s="12">
        <v>1</v>
      </c>
      <c r="G412" s="13">
        <v>16.57</v>
      </c>
      <c r="H412" s="13">
        <v>3.11</v>
      </c>
      <c r="I412" s="13">
        <v>16.850000000000001</v>
      </c>
      <c r="J412" s="13">
        <f t="shared" si="82"/>
        <v>19.96</v>
      </c>
      <c r="K412" s="13">
        <f t="shared" si="83"/>
        <v>3.11</v>
      </c>
      <c r="L412" s="13">
        <f t="shared" si="84"/>
        <v>16.850000000000001</v>
      </c>
      <c r="M412" s="13">
        <f t="shared" si="85"/>
        <v>19.96</v>
      </c>
      <c r="N412" s="14">
        <f t="shared" si="86"/>
        <v>2.6730879488951014E-6</v>
      </c>
    </row>
    <row r="413" spans="1:14" ht="25.95" customHeight="1">
      <c r="A413" s="10" t="s">
        <v>1250</v>
      </c>
      <c r="B413" s="12" t="s">
        <v>1251</v>
      </c>
      <c r="C413" s="10" t="s">
        <v>78</v>
      </c>
      <c r="D413" s="10" t="s">
        <v>1252</v>
      </c>
      <c r="E413" s="11" t="s">
        <v>268</v>
      </c>
      <c r="F413" s="12">
        <v>2</v>
      </c>
      <c r="G413" s="13">
        <v>92.32</v>
      </c>
      <c r="H413" s="13">
        <v>6.7</v>
      </c>
      <c r="I413" s="13">
        <v>104.54</v>
      </c>
      <c r="J413" s="13">
        <f t="shared" si="82"/>
        <v>111.24</v>
      </c>
      <c r="K413" s="13">
        <f t="shared" si="83"/>
        <v>13.4</v>
      </c>
      <c r="L413" s="13">
        <f t="shared" si="84"/>
        <v>209.07999999999998</v>
      </c>
      <c r="M413" s="13">
        <f t="shared" si="85"/>
        <v>222.48</v>
      </c>
      <c r="N413" s="14">
        <f t="shared" si="86"/>
        <v>2.9795020384277659E-5</v>
      </c>
    </row>
    <row r="414" spans="1:14" ht="25.95" customHeight="1">
      <c r="A414" s="10" t="s">
        <v>1253</v>
      </c>
      <c r="B414" s="12" t="s">
        <v>1254</v>
      </c>
      <c r="C414" s="10" t="s">
        <v>78</v>
      </c>
      <c r="D414" s="10" t="s">
        <v>1255</v>
      </c>
      <c r="E414" s="11" t="s">
        <v>268</v>
      </c>
      <c r="F414" s="12">
        <v>10</v>
      </c>
      <c r="G414" s="13">
        <v>96.31</v>
      </c>
      <c r="H414" s="13">
        <v>9.35</v>
      </c>
      <c r="I414" s="13">
        <v>106.7</v>
      </c>
      <c r="J414" s="13">
        <f t="shared" si="82"/>
        <v>116.05</v>
      </c>
      <c r="K414" s="13">
        <f t="shared" si="83"/>
        <v>93.5</v>
      </c>
      <c r="L414" s="13">
        <f t="shared" si="84"/>
        <v>1067</v>
      </c>
      <c r="M414" s="13">
        <f t="shared" si="85"/>
        <v>1160.5</v>
      </c>
      <c r="N414" s="14">
        <f t="shared" si="86"/>
        <v>1.5541676175815457E-4</v>
      </c>
    </row>
    <row r="415" spans="1:14" ht="25.95" customHeight="1">
      <c r="A415" s="10" t="s">
        <v>1256</v>
      </c>
      <c r="B415" s="12" t="s">
        <v>1257</v>
      </c>
      <c r="C415" s="10" t="s">
        <v>78</v>
      </c>
      <c r="D415" s="10" t="s">
        <v>1258</v>
      </c>
      <c r="E415" s="11" t="s">
        <v>268</v>
      </c>
      <c r="F415" s="12">
        <v>10</v>
      </c>
      <c r="G415" s="13">
        <v>96.31</v>
      </c>
      <c r="H415" s="13">
        <v>9.35</v>
      </c>
      <c r="I415" s="13">
        <v>106.7</v>
      </c>
      <c r="J415" s="13">
        <f t="shared" si="82"/>
        <v>116.05</v>
      </c>
      <c r="K415" s="13">
        <f t="shared" si="83"/>
        <v>93.5</v>
      </c>
      <c r="L415" s="13">
        <f t="shared" si="84"/>
        <v>1067</v>
      </c>
      <c r="M415" s="13">
        <f t="shared" si="85"/>
        <v>1160.5</v>
      </c>
      <c r="N415" s="14">
        <f t="shared" si="86"/>
        <v>1.5541676175815457E-4</v>
      </c>
    </row>
    <row r="416" spans="1:14" ht="25.95" customHeight="1">
      <c r="A416" s="10" t="s">
        <v>1259</v>
      </c>
      <c r="B416" s="12" t="s">
        <v>1128</v>
      </c>
      <c r="C416" s="10" t="s">
        <v>78</v>
      </c>
      <c r="D416" s="10" t="s">
        <v>1129</v>
      </c>
      <c r="E416" s="11" t="s">
        <v>268</v>
      </c>
      <c r="F416" s="12">
        <v>1</v>
      </c>
      <c r="G416" s="13">
        <v>1292.9000000000001</v>
      </c>
      <c r="H416" s="13">
        <v>62.31</v>
      </c>
      <c r="I416" s="13">
        <v>1495.63</v>
      </c>
      <c r="J416" s="13">
        <f t="shared" si="82"/>
        <v>1557.94</v>
      </c>
      <c r="K416" s="13">
        <f t="shared" si="83"/>
        <v>62.31</v>
      </c>
      <c r="L416" s="13">
        <f t="shared" si="84"/>
        <v>1495.63</v>
      </c>
      <c r="M416" s="13">
        <f t="shared" si="85"/>
        <v>1557.94</v>
      </c>
      <c r="N416" s="14">
        <f t="shared" si="86"/>
        <v>2.0864281759026224E-4</v>
      </c>
    </row>
    <row r="417" spans="1:14" ht="91.05" customHeight="1">
      <c r="A417" s="10" t="s">
        <v>1260</v>
      </c>
      <c r="B417" s="12" t="s">
        <v>1131</v>
      </c>
      <c r="C417" s="10" t="s">
        <v>72</v>
      </c>
      <c r="D417" s="10" t="s">
        <v>1132</v>
      </c>
      <c r="E417" s="11" t="s">
        <v>75</v>
      </c>
      <c r="F417" s="12">
        <v>4</v>
      </c>
      <c r="G417" s="13">
        <v>47.15</v>
      </c>
      <c r="H417" s="13">
        <v>15.72</v>
      </c>
      <c r="I417" s="13">
        <v>41.09</v>
      </c>
      <c r="J417" s="13">
        <f t="shared" si="82"/>
        <v>56.81</v>
      </c>
      <c r="K417" s="13">
        <f t="shared" si="83"/>
        <v>62.88</v>
      </c>
      <c r="L417" s="13">
        <f t="shared" si="84"/>
        <v>164.36</v>
      </c>
      <c r="M417" s="13">
        <f t="shared" si="85"/>
        <v>227.24</v>
      </c>
      <c r="N417" s="14">
        <f t="shared" si="86"/>
        <v>3.0432490255857858E-5</v>
      </c>
    </row>
    <row r="418" spans="1:14" ht="39" customHeight="1">
      <c r="A418" s="10" t="s">
        <v>1261</v>
      </c>
      <c r="B418" s="12" t="s">
        <v>1262</v>
      </c>
      <c r="C418" s="10" t="s">
        <v>72</v>
      </c>
      <c r="D418" s="10" t="s">
        <v>1263</v>
      </c>
      <c r="E418" s="11" t="s">
        <v>75</v>
      </c>
      <c r="F418" s="12">
        <v>1</v>
      </c>
      <c r="G418" s="13">
        <v>369.47</v>
      </c>
      <c r="H418" s="13">
        <v>36.840000000000003</v>
      </c>
      <c r="I418" s="13">
        <v>408.37</v>
      </c>
      <c r="J418" s="13">
        <f t="shared" si="82"/>
        <v>445.21</v>
      </c>
      <c r="K418" s="13">
        <f t="shared" si="83"/>
        <v>36.840000000000003</v>
      </c>
      <c r="L418" s="13">
        <f t="shared" si="84"/>
        <v>408.37</v>
      </c>
      <c r="M418" s="13">
        <f t="shared" si="85"/>
        <v>445.21</v>
      </c>
      <c r="N418" s="14">
        <f t="shared" si="86"/>
        <v>5.962352132903747E-5</v>
      </c>
    </row>
    <row r="419" spans="1:14" ht="78" customHeight="1">
      <c r="A419" s="10" t="s">
        <v>1264</v>
      </c>
      <c r="B419" s="12" t="s">
        <v>1265</v>
      </c>
      <c r="C419" s="10" t="s">
        <v>72</v>
      </c>
      <c r="D419" s="10" t="s">
        <v>1266</v>
      </c>
      <c r="E419" s="11" t="s">
        <v>75</v>
      </c>
      <c r="F419" s="12">
        <v>1</v>
      </c>
      <c r="G419" s="13">
        <v>88.79</v>
      </c>
      <c r="H419" s="13">
        <v>9.42</v>
      </c>
      <c r="I419" s="13">
        <v>97.57</v>
      </c>
      <c r="J419" s="13">
        <f t="shared" si="82"/>
        <v>106.99</v>
      </c>
      <c r="K419" s="13">
        <f t="shared" si="83"/>
        <v>9.42</v>
      </c>
      <c r="L419" s="13">
        <f t="shared" si="84"/>
        <v>97.57</v>
      </c>
      <c r="M419" s="13">
        <f t="shared" si="85"/>
        <v>106.99</v>
      </c>
      <c r="N419" s="14">
        <f t="shared" si="86"/>
        <v>1.4328340663942228E-5</v>
      </c>
    </row>
    <row r="420" spans="1:14" ht="24" customHeight="1">
      <c r="A420" s="5" t="s">
        <v>1267</v>
      </c>
      <c r="B420" s="5"/>
      <c r="C420" s="5"/>
      <c r="D420" s="5" t="s">
        <v>1268</v>
      </c>
      <c r="E420" s="5"/>
      <c r="F420" s="7"/>
      <c r="G420" s="7"/>
      <c r="H420" s="5"/>
      <c r="I420" s="5"/>
      <c r="J420" s="5"/>
      <c r="K420" s="5"/>
      <c r="L420" s="5"/>
      <c r="M420" s="8">
        <v>133240.79999999999</v>
      </c>
      <c r="N420" s="9">
        <f t="shared" si="86"/>
        <v>1.7843906652361841E-2</v>
      </c>
    </row>
    <row r="421" spans="1:14" ht="25.95" customHeight="1">
      <c r="A421" s="10" t="s">
        <v>1269</v>
      </c>
      <c r="B421" s="12" t="s">
        <v>1169</v>
      </c>
      <c r="C421" s="10" t="s">
        <v>72</v>
      </c>
      <c r="D421" s="10" t="s">
        <v>1170</v>
      </c>
      <c r="E421" s="11" t="s">
        <v>114</v>
      </c>
      <c r="F421" s="12">
        <v>117</v>
      </c>
      <c r="G421" s="13">
        <v>82.86</v>
      </c>
      <c r="H421" s="13">
        <v>32.4</v>
      </c>
      <c r="I421" s="13">
        <v>67.44</v>
      </c>
      <c r="J421" s="13">
        <f t="shared" ref="J421:J455" si="87">TRUNC(G421 * (1 + 20.5 / 100), 2)</f>
        <v>99.84</v>
      </c>
      <c r="K421" s="13">
        <f t="shared" ref="K421:K455" si="88">TRUNC(F421 * H421, 2)</f>
        <v>3790.8</v>
      </c>
      <c r="L421" s="13">
        <f t="shared" ref="L421:L455" si="89">M421 - K421</f>
        <v>7890.4800000000005</v>
      </c>
      <c r="M421" s="13">
        <f t="shared" ref="M421:M455" si="90">TRUNC(F421 * J421, 2)</f>
        <v>11681.28</v>
      </c>
      <c r="N421" s="14">
        <f t="shared" si="86"/>
        <v>1.5643832061958602E-3</v>
      </c>
    </row>
    <row r="422" spans="1:14" ht="39" customHeight="1">
      <c r="A422" s="10" t="s">
        <v>1270</v>
      </c>
      <c r="B422" s="12" t="s">
        <v>1271</v>
      </c>
      <c r="C422" s="10" t="s">
        <v>72</v>
      </c>
      <c r="D422" s="10" t="s">
        <v>1272</v>
      </c>
      <c r="E422" s="11" t="s">
        <v>75</v>
      </c>
      <c r="F422" s="12">
        <v>4</v>
      </c>
      <c r="G422" s="13">
        <v>106.48</v>
      </c>
      <c r="H422" s="13">
        <v>13.26</v>
      </c>
      <c r="I422" s="13">
        <v>115.04</v>
      </c>
      <c r="J422" s="13">
        <f t="shared" si="87"/>
        <v>128.30000000000001</v>
      </c>
      <c r="K422" s="13">
        <f t="shared" si="88"/>
        <v>53.04</v>
      </c>
      <c r="L422" s="13">
        <f t="shared" si="89"/>
        <v>460.16</v>
      </c>
      <c r="M422" s="13">
        <f t="shared" si="90"/>
        <v>513.20000000000005</v>
      </c>
      <c r="N422" s="14">
        <f t="shared" si="86"/>
        <v>6.8728894557763825E-5</v>
      </c>
    </row>
    <row r="423" spans="1:14" ht="39" customHeight="1">
      <c r="A423" s="10" t="s">
        <v>1273</v>
      </c>
      <c r="B423" s="12" t="s">
        <v>1274</v>
      </c>
      <c r="C423" s="10" t="s">
        <v>72</v>
      </c>
      <c r="D423" s="10" t="s">
        <v>1275</v>
      </c>
      <c r="E423" s="11" t="s">
        <v>75</v>
      </c>
      <c r="F423" s="12">
        <v>2</v>
      </c>
      <c r="G423" s="13">
        <v>316.69</v>
      </c>
      <c r="H423" s="13">
        <v>17.690000000000001</v>
      </c>
      <c r="I423" s="13">
        <v>363.92</v>
      </c>
      <c r="J423" s="13">
        <f t="shared" si="87"/>
        <v>381.61</v>
      </c>
      <c r="K423" s="13">
        <f t="shared" si="88"/>
        <v>35.380000000000003</v>
      </c>
      <c r="L423" s="13">
        <f t="shared" si="89"/>
        <v>727.84</v>
      </c>
      <c r="M423" s="13">
        <f t="shared" si="90"/>
        <v>763.22</v>
      </c>
      <c r="N423" s="14">
        <f t="shared" si="86"/>
        <v>1.0221213348475547E-4</v>
      </c>
    </row>
    <row r="424" spans="1:14" ht="78" customHeight="1">
      <c r="A424" s="10" t="s">
        <v>1276</v>
      </c>
      <c r="B424" s="12" t="s">
        <v>1202</v>
      </c>
      <c r="C424" s="10" t="s">
        <v>72</v>
      </c>
      <c r="D424" s="10" t="s">
        <v>1203</v>
      </c>
      <c r="E424" s="11" t="s">
        <v>75</v>
      </c>
      <c r="F424" s="12">
        <v>4</v>
      </c>
      <c r="G424" s="13">
        <v>10.53</v>
      </c>
      <c r="H424" s="13">
        <v>3.75</v>
      </c>
      <c r="I424" s="13">
        <v>8.93</v>
      </c>
      <c r="J424" s="13">
        <f t="shared" si="87"/>
        <v>12.68</v>
      </c>
      <c r="K424" s="13">
        <f t="shared" si="88"/>
        <v>15</v>
      </c>
      <c r="L424" s="13">
        <f t="shared" si="89"/>
        <v>35.72</v>
      </c>
      <c r="M424" s="13">
        <f t="shared" si="90"/>
        <v>50.72</v>
      </c>
      <c r="N424" s="14">
        <f t="shared" si="86"/>
        <v>6.7925361106192146E-6</v>
      </c>
    </row>
    <row r="425" spans="1:14" ht="64.95" customHeight="1">
      <c r="A425" s="10" t="s">
        <v>1277</v>
      </c>
      <c r="B425" s="12" t="s">
        <v>999</v>
      </c>
      <c r="C425" s="10" t="s">
        <v>72</v>
      </c>
      <c r="D425" s="10" t="s">
        <v>1000</v>
      </c>
      <c r="E425" s="11" t="s">
        <v>75</v>
      </c>
      <c r="F425" s="12">
        <v>45</v>
      </c>
      <c r="G425" s="13">
        <v>7.74</v>
      </c>
      <c r="H425" s="13">
        <v>2.81</v>
      </c>
      <c r="I425" s="13">
        <v>6.51</v>
      </c>
      <c r="J425" s="13">
        <f t="shared" si="87"/>
        <v>9.32</v>
      </c>
      <c r="K425" s="13">
        <f t="shared" si="88"/>
        <v>126.45</v>
      </c>
      <c r="L425" s="13">
        <f t="shared" si="89"/>
        <v>292.95</v>
      </c>
      <c r="M425" s="13">
        <f t="shared" si="90"/>
        <v>419.4</v>
      </c>
      <c r="N425" s="14">
        <f t="shared" si="86"/>
        <v>5.6166988264859993E-5</v>
      </c>
    </row>
    <row r="426" spans="1:14" ht="64.95" customHeight="1">
      <c r="A426" s="10" t="s">
        <v>1278</v>
      </c>
      <c r="B426" s="12" t="s">
        <v>1002</v>
      </c>
      <c r="C426" s="10" t="s">
        <v>72</v>
      </c>
      <c r="D426" s="10" t="s">
        <v>1003</v>
      </c>
      <c r="E426" s="11" t="s">
        <v>75</v>
      </c>
      <c r="F426" s="12">
        <v>1</v>
      </c>
      <c r="G426" s="13">
        <v>10.67</v>
      </c>
      <c r="H426" s="13">
        <v>5.64</v>
      </c>
      <c r="I426" s="13">
        <v>7.21</v>
      </c>
      <c r="J426" s="13">
        <f t="shared" si="87"/>
        <v>12.85</v>
      </c>
      <c r="K426" s="13">
        <f t="shared" si="88"/>
        <v>5.64</v>
      </c>
      <c r="L426" s="13">
        <f t="shared" si="89"/>
        <v>7.21</v>
      </c>
      <c r="M426" s="13">
        <f t="shared" si="90"/>
        <v>12.85</v>
      </c>
      <c r="N426" s="14">
        <f t="shared" si="86"/>
        <v>1.7209008087826678E-6</v>
      </c>
    </row>
    <row r="427" spans="1:14" ht="39" customHeight="1">
      <c r="A427" s="10" t="s">
        <v>1279</v>
      </c>
      <c r="B427" s="12" t="s">
        <v>1280</v>
      </c>
      <c r="C427" s="10" t="s">
        <v>78</v>
      </c>
      <c r="D427" s="10" t="s">
        <v>1281</v>
      </c>
      <c r="E427" s="11" t="s">
        <v>114</v>
      </c>
      <c r="F427" s="12">
        <v>366</v>
      </c>
      <c r="G427" s="13">
        <v>21.31</v>
      </c>
      <c r="H427" s="13">
        <v>12.13</v>
      </c>
      <c r="I427" s="13">
        <v>13.54</v>
      </c>
      <c r="J427" s="13">
        <f t="shared" si="87"/>
        <v>25.67</v>
      </c>
      <c r="K427" s="13">
        <f t="shared" si="88"/>
        <v>4439.58</v>
      </c>
      <c r="L427" s="13">
        <f t="shared" si="89"/>
        <v>4955.6399999999994</v>
      </c>
      <c r="M427" s="13">
        <f t="shared" si="90"/>
        <v>9395.2199999999993</v>
      </c>
      <c r="N427" s="14">
        <f t="shared" si="86"/>
        <v>1.2582289258125366E-3</v>
      </c>
    </row>
    <row r="428" spans="1:14" ht="39" customHeight="1">
      <c r="A428" s="10" t="s">
        <v>1282</v>
      </c>
      <c r="B428" s="12" t="s">
        <v>1283</v>
      </c>
      <c r="C428" s="10" t="s">
        <v>78</v>
      </c>
      <c r="D428" s="10" t="s">
        <v>1284</v>
      </c>
      <c r="E428" s="11" t="s">
        <v>114</v>
      </c>
      <c r="F428" s="12">
        <v>7</v>
      </c>
      <c r="G428" s="13">
        <v>27.54</v>
      </c>
      <c r="H428" s="13">
        <v>15.95</v>
      </c>
      <c r="I428" s="13">
        <v>17.23</v>
      </c>
      <c r="J428" s="13">
        <f t="shared" si="87"/>
        <v>33.18</v>
      </c>
      <c r="K428" s="13">
        <f t="shared" si="88"/>
        <v>111.65</v>
      </c>
      <c r="L428" s="13">
        <f t="shared" si="89"/>
        <v>120.60999999999999</v>
      </c>
      <c r="M428" s="13">
        <f t="shared" si="90"/>
        <v>232.26</v>
      </c>
      <c r="N428" s="14">
        <f t="shared" si="86"/>
        <v>3.1104779910339488E-5</v>
      </c>
    </row>
    <row r="429" spans="1:14" ht="52.05" customHeight="1">
      <c r="A429" s="10" t="s">
        <v>1285</v>
      </c>
      <c r="B429" s="12" t="s">
        <v>1286</v>
      </c>
      <c r="C429" s="10" t="s">
        <v>78</v>
      </c>
      <c r="D429" s="10" t="s">
        <v>1287</v>
      </c>
      <c r="E429" s="11" t="s">
        <v>114</v>
      </c>
      <c r="F429" s="12">
        <v>3</v>
      </c>
      <c r="G429" s="13">
        <v>20.57</v>
      </c>
      <c r="H429" s="13">
        <v>5.26</v>
      </c>
      <c r="I429" s="13">
        <v>19.52</v>
      </c>
      <c r="J429" s="13">
        <f t="shared" si="87"/>
        <v>24.78</v>
      </c>
      <c r="K429" s="13">
        <f t="shared" si="88"/>
        <v>15.78</v>
      </c>
      <c r="L429" s="13">
        <f t="shared" si="89"/>
        <v>58.56</v>
      </c>
      <c r="M429" s="13">
        <f t="shared" si="90"/>
        <v>74.34</v>
      </c>
      <c r="N429" s="14">
        <f t="shared" si="86"/>
        <v>9.9557794649730372E-6</v>
      </c>
    </row>
    <row r="430" spans="1:14" ht="39" customHeight="1">
      <c r="A430" s="10" t="s">
        <v>1288</v>
      </c>
      <c r="B430" s="12" t="s">
        <v>1289</v>
      </c>
      <c r="C430" s="10" t="s">
        <v>72</v>
      </c>
      <c r="D430" s="10" t="s">
        <v>1290</v>
      </c>
      <c r="E430" s="11" t="s">
        <v>75</v>
      </c>
      <c r="F430" s="12">
        <v>83</v>
      </c>
      <c r="G430" s="13">
        <v>57.45</v>
      </c>
      <c r="H430" s="13">
        <v>38.85</v>
      </c>
      <c r="I430" s="13">
        <v>30.37</v>
      </c>
      <c r="J430" s="13">
        <f t="shared" si="87"/>
        <v>69.22</v>
      </c>
      <c r="K430" s="13">
        <f t="shared" si="88"/>
        <v>3224.55</v>
      </c>
      <c r="L430" s="13">
        <f t="shared" si="89"/>
        <v>2520.71</v>
      </c>
      <c r="M430" s="13">
        <f t="shared" si="90"/>
        <v>5745.26</v>
      </c>
      <c r="N430" s="14">
        <f t="shared" si="86"/>
        <v>7.6941809966277902E-4</v>
      </c>
    </row>
    <row r="431" spans="1:14" ht="39" customHeight="1">
      <c r="A431" s="10" t="s">
        <v>1291</v>
      </c>
      <c r="B431" s="12" t="s">
        <v>1292</v>
      </c>
      <c r="C431" s="10" t="s">
        <v>72</v>
      </c>
      <c r="D431" s="10" t="s">
        <v>1293</v>
      </c>
      <c r="E431" s="11" t="s">
        <v>75</v>
      </c>
      <c r="F431" s="12">
        <v>52</v>
      </c>
      <c r="G431" s="13">
        <v>9.85</v>
      </c>
      <c r="H431" s="13">
        <v>7.37</v>
      </c>
      <c r="I431" s="13">
        <v>4.49</v>
      </c>
      <c r="J431" s="13">
        <f t="shared" si="87"/>
        <v>11.86</v>
      </c>
      <c r="K431" s="13">
        <f t="shared" si="88"/>
        <v>383.24</v>
      </c>
      <c r="L431" s="13">
        <f t="shared" si="89"/>
        <v>233.48000000000002</v>
      </c>
      <c r="M431" s="13">
        <f t="shared" si="90"/>
        <v>616.72</v>
      </c>
      <c r="N431" s="14">
        <f t="shared" si="86"/>
        <v>8.2592525042213778E-5</v>
      </c>
    </row>
    <row r="432" spans="1:14" ht="52.05" customHeight="1">
      <c r="A432" s="10" t="s">
        <v>1294</v>
      </c>
      <c r="B432" s="12" t="s">
        <v>1295</v>
      </c>
      <c r="C432" s="10" t="s">
        <v>78</v>
      </c>
      <c r="D432" s="10" t="s">
        <v>1296</v>
      </c>
      <c r="E432" s="11" t="s">
        <v>268</v>
      </c>
      <c r="F432" s="12">
        <v>1</v>
      </c>
      <c r="G432" s="13">
        <v>34.130000000000003</v>
      </c>
      <c r="H432" s="13">
        <v>18.21</v>
      </c>
      <c r="I432" s="13">
        <v>22.91</v>
      </c>
      <c r="J432" s="13">
        <f t="shared" si="87"/>
        <v>41.12</v>
      </c>
      <c r="K432" s="13">
        <f t="shared" si="88"/>
        <v>18.21</v>
      </c>
      <c r="L432" s="13">
        <f t="shared" si="89"/>
        <v>22.909999999999997</v>
      </c>
      <c r="M432" s="13">
        <f t="shared" si="90"/>
        <v>41.12</v>
      </c>
      <c r="N432" s="14">
        <f t="shared" si="86"/>
        <v>5.5068825881045371E-6</v>
      </c>
    </row>
    <row r="433" spans="1:14" ht="52.05" customHeight="1">
      <c r="A433" s="10" t="s">
        <v>1297</v>
      </c>
      <c r="B433" s="12" t="s">
        <v>1070</v>
      </c>
      <c r="C433" s="10" t="s">
        <v>72</v>
      </c>
      <c r="D433" s="10" t="s">
        <v>1071</v>
      </c>
      <c r="E433" s="11" t="s">
        <v>75</v>
      </c>
      <c r="F433" s="12">
        <v>62</v>
      </c>
      <c r="G433" s="13">
        <v>14.85</v>
      </c>
      <c r="H433" s="13">
        <v>10.77</v>
      </c>
      <c r="I433" s="13">
        <v>7.12</v>
      </c>
      <c r="J433" s="13">
        <f t="shared" si="87"/>
        <v>17.89</v>
      </c>
      <c r="K433" s="13">
        <f t="shared" si="88"/>
        <v>667.74</v>
      </c>
      <c r="L433" s="13">
        <f t="shared" si="89"/>
        <v>441.44000000000005</v>
      </c>
      <c r="M433" s="13">
        <f t="shared" si="90"/>
        <v>1109.18</v>
      </c>
      <c r="N433" s="14">
        <f t="shared" si="86"/>
        <v>1.4854387230237817E-4</v>
      </c>
    </row>
    <row r="434" spans="1:14" ht="39" customHeight="1">
      <c r="A434" s="10" t="s">
        <v>1298</v>
      </c>
      <c r="B434" s="12" t="s">
        <v>1057</v>
      </c>
      <c r="C434" s="10" t="s">
        <v>78</v>
      </c>
      <c r="D434" s="10" t="s">
        <v>1058</v>
      </c>
      <c r="E434" s="11" t="s">
        <v>268</v>
      </c>
      <c r="F434" s="12">
        <v>219</v>
      </c>
      <c r="G434" s="13">
        <v>41.09</v>
      </c>
      <c r="H434" s="13">
        <v>18.86</v>
      </c>
      <c r="I434" s="13">
        <v>30.65</v>
      </c>
      <c r="J434" s="13">
        <f t="shared" si="87"/>
        <v>49.51</v>
      </c>
      <c r="K434" s="13">
        <f t="shared" si="88"/>
        <v>4130.34</v>
      </c>
      <c r="L434" s="13">
        <f t="shared" si="89"/>
        <v>6712.35</v>
      </c>
      <c r="M434" s="13">
        <f t="shared" si="90"/>
        <v>10842.69</v>
      </c>
      <c r="N434" s="14">
        <f t="shared" si="86"/>
        <v>1.4520773533369452E-3</v>
      </c>
    </row>
    <row r="435" spans="1:14" ht="39" customHeight="1">
      <c r="A435" s="10" t="s">
        <v>1299</v>
      </c>
      <c r="B435" s="12" t="s">
        <v>1300</v>
      </c>
      <c r="C435" s="10" t="s">
        <v>78</v>
      </c>
      <c r="D435" s="10" t="s">
        <v>1301</v>
      </c>
      <c r="E435" s="11" t="s">
        <v>268</v>
      </c>
      <c r="F435" s="12">
        <v>4</v>
      </c>
      <c r="G435" s="13">
        <v>50.91</v>
      </c>
      <c r="H435" s="13">
        <v>24.73</v>
      </c>
      <c r="I435" s="13">
        <v>36.61</v>
      </c>
      <c r="J435" s="13">
        <f t="shared" si="87"/>
        <v>61.34</v>
      </c>
      <c r="K435" s="13">
        <f t="shared" si="88"/>
        <v>98.92</v>
      </c>
      <c r="L435" s="13">
        <f t="shared" si="89"/>
        <v>146.44</v>
      </c>
      <c r="M435" s="13">
        <f t="shared" si="90"/>
        <v>245.36</v>
      </c>
      <c r="N435" s="14">
        <f t="shared" si="86"/>
        <v>3.2859161279604314E-5</v>
      </c>
    </row>
    <row r="436" spans="1:14" ht="39" customHeight="1">
      <c r="A436" s="10" t="s">
        <v>1302</v>
      </c>
      <c r="B436" s="12" t="s">
        <v>1226</v>
      </c>
      <c r="C436" s="10" t="s">
        <v>78</v>
      </c>
      <c r="D436" s="10" t="s">
        <v>1227</v>
      </c>
      <c r="E436" s="11" t="s">
        <v>114</v>
      </c>
      <c r="F436" s="12">
        <v>3273</v>
      </c>
      <c r="G436" s="13">
        <v>4.49</v>
      </c>
      <c r="H436" s="13">
        <v>1.35</v>
      </c>
      <c r="I436" s="13">
        <v>4.0599999999999996</v>
      </c>
      <c r="J436" s="13">
        <f t="shared" si="87"/>
        <v>5.41</v>
      </c>
      <c r="K436" s="13">
        <f t="shared" si="88"/>
        <v>4418.55</v>
      </c>
      <c r="L436" s="13">
        <f t="shared" si="89"/>
        <v>13288.380000000001</v>
      </c>
      <c r="M436" s="13">
        <f t="shared" si="90"/>
        <v>17706.93</v>
      </c>
      <c r="N436" s="14">
        <f t="shared" si="86"/>
        <v>2.3713517632730028E-3</v>
      </c>
    </row>
    <row r="437" spans="1:14" ht="39" customHeight="1">
      <c r="A437" s="10" t="s">
        <v>1303</v>
      </c>
      <c r="B437" s="12" t="s">
        <v>1304</v>
      </c>
      <c r="C437" s="10" t="s">
        <v>72</v>
      </c>
      <c r="D437" s="10" t="s">
        <v>1305</v>
      </c>
      <c r="E437" s="11" t="s">
        <v>75</v>
      </c>
      <c r="F437" s="12">
        <v>335</v>
      </c>
      <c r="G437" s="13">
        <v>12.15</v>
      </c>
      <c r="H437" s="13">
        <v>5.64</v>
      </c>
      <c r="I437" s="13">
        <v>9</v>
      </c>
      <c r="J437" s="13">
        <f t="shared" si="87"/>
        <v>14.64</v>
      </c>
      <c r="K437" s="13">
        <f t="shared" si="88"/>
        <v>1889.4</v>
      </c>
      <c r="L437" s="13">
        <f t="shared" si="89"/>
        <v>3014.9999999999995</v>
      </c>
      <c r="M437" s="13">
        <f t="shared" si="90"/>
        <v>4904.3999999999996</v>
      </c>
      <c r="N437" s="14">
        <f t="shared" si="86"/>
        <v>6.5680824331468604E-4</v>
      </c>
    </row>
    <row r="438" spans="1:14" ht="39" customHeight="1">
      <c r="A438" s="10" t="s">
        <v>1306</v>
      </c>
      <c r="B438" s="12" t="s">
        <v>1307</v>
      </c>
      <c r="C438" s="10" t="s">
        <v>78</v>
      </c>
      <c r="D438" s="10" t="s">
        <v>1308</v>
      </c>
      <c r="E438" s="11" t="s">
        <v>268</v>
      </c>
      <c r="F438" s="12">
        <v>37</v>
      </c>
      <c r="G438" s="13">
        <v>30.01</v>
      </c>
      <c r="H438" s="13">
        <v>16.920000000000002</v>
      </c>
      <c r="I438" s="13">
        <v>19.239999999999998</v>
      </c>
      <c r="J438" s="13">
        <f t="shared" si="87"/>
        <v>36.159999999999997</v>
      </c>
      <c r="K438" s="13">
        <f t="shared" si="88"/>
        <v>626.04</v>
      </c>
      <c r="L438" s="13">
        <f t="shared" si="89"/>
        <v>711.88000000000011</v>
      </c>
      <c r="M438" s="13">
        <f t="shared" si="90"/>
        <v>1337.92</v>
      </c>
      <c r="N438" s="14">
        <f t="shared" si="86"/>
        <v>1.7917724592112896E-4</v>
      </c>
    </row>
    <row r="439" spans="1:14" ht="39" customHeight="1">
      <c r="A439" s="10" t="s">
        <v>1309</v>
      </c>
      <c r="B439" s="12" t="s">
        <v>1310</v>
      </c>
      <c r="C439" s="10" t="s">
        <v>78</v>
      </c>
      <c r="D439" s="10" t="s">
        <v>1311</v>
      </c>
      <c r="E439" s="11" t="s">
        <v>268</v>
      </c>
      <c r="F439" s="12">
        <v>1</v>
      </c>
      <c r="G439" s="13">
        <v>45.67</v>
      </c>
      <c r="H439" s="13">
        <v>24.92</v>
      </c>
      <c r="I439" s="13">
        <v>30.11</v>
      </c>
      <c r="J439" s="13">
        <f t="shared" si="87"/>
        <v>55.03</v>
      </c>
      <c r="K439" s="13">
        <f t="shared" si="88"/>
        <v>24.92</v>
      </c>
      <c r="L439" s="13">
        <f t="shared" si="89"/>
        <v>30.11</v>
      </c>
      <c r="M439" s="13">
        <f t="shared" si="90"/>
        <v>55.03</v>
      </c>
      <c r="N439" s="14">
        <f t="shared" si="86"/>
        <v>7.369740973331534E-6</v>
      </c>
    </row>
    <row r="440" spans="1:14" ht="39" customHeight="1">
      <c r="A440" s="10" t="s">
        <v>1312</v>
      </c>
      <c r="B440" s="12" t="s">
        <v>1313</v>
      </c>
      <c r="C440" s="10" t="s">
        <v>78</v>
      </c>
      <c r="D440" s="10" t="s">
        <v>1314</v>
      </c>
      <c r="E440" s="11" t="s">
        <v>268</v>
      </c>
      <c r="F440" s="12">
        <v>1</v>
      </c>
      <c r="G440" s="13">
        <v>50.28</v>
      </c>
      <c r="H440" s="13">
        <v>26.93</v>
      </c>
      <c r="I440" s="13">
        <v>33.65</v>
      </c>
      <c r="J440" s="13">
        <f t="shared" si="87"/>
        <v>60.58</v>
      </c>
      <c r="K440" s="13">
        <f t="shared" si="88"/>
        <v>26.93</v>
      </c>
      <c r="L440" s="13">
        <f t="shared" si="89"/>
        <v>33.65</v>
      </c>
      <c r="M440" s="13">
        <f t="shared" si="90"/>
        <v>60.58</v>
      </c>
      <c r="N440" s="14">
        <f t="shared" si="86"/>
        <v>8.1130094160353326E-6</v>
      </c>
    </row>
    <row r="441" spans="1:14" ht="39" customHeight="1">
      <c r="A441" s="10" t="s">
        <v>1315</v>
      </c>
      <c r="B441" s="12" t="s">
        <v>1316</v>
      </c>
      <c r="C441" s="10" t="s">
        <v>78</v>
      </c>
      <c r="D441" s="10" t="s">
        <v>1317</v>
      </c>
      <c r="E441" s="11" t="s">
        <v>268</v>
      </c>
      <c r="F441" s="12">
        <v>6</v>
      </c>
      <c r="G441" s="13">
        <v>36.53</v>
      </c>
      <c r="H441" s="13">
        <v>20.93</v>
      </c>
      <c r="I441" s="13">
        <v>23.08</v>
      </c>
      <c r="J441" s="13">
        <f t="shared" si="87"/>
        <v>44.01</v>
      </c>
      <c r="K441" s="13">
        <f t="shared" si="88"/>
        <v>125.58</v>
      </c>
      <c r="L441" s="13">
        <f t="shared" si="89"/>
        <v>138.48000000000002</v>
      </c>
      <c r="M441" s="13">
        <f t="shared" si="90"/>
        <v>264.06</v>
      </c>
      <c r="N441" s="14">
        <f t="shared" si="86"/>
        <v>3.5363507203669357E-5</v>
      </c>
    </row>
    <row r="442" spans="1:14" ht="52.05" customHeight="1">
      <c r="A442" s="10" t="s">
        <v>1318</v>
      </c>
      <c r="B442" s="12" t="s">
        <v>1319</v>
      </c>
      <c r="C442" s="10" t="s">
        <v>72</v>
      </c>
      <c r="D442" s="10" t="s">
        <v>1320</v>
      </c>
      <c r="E442" s="11" t="s">
        <v>75</v>
      </c>
      <c r="F442" s="12">
        <v>66</v>
      </c>
      <c r="G442" s="13">
        <v>162.91999999999999</v>
      </c>
      <c r="H442" s="13">
        <v>31.9</v>
      </c>
      <c r="I442" s="13">
        <v>164.41</v>
      </c>
      <c r="J442" s="13">
        <f t="shared" si="87"/>
        <v>196.31</v>
      </c>
      <c r="K442" s="13">
        <f t="shared" si="88"/>
        <v>2105.4</v>
      </c>
      <c r="L442" s="13">
        <f t="shared" si="89"/>
        <v>10851.06</v>
      </c>
      <c r="M442" s="13">
        <f t="shared" si="90"/>
        <v>12956.46</v>
      </c>
      <c r="N442" s="14">
        <f t="shared" si="86"/>
        <v>1.7351581706583879E-3</v>
      </c>
    </row>
    <row r="443" spans="1:14" ht="39" customHeight="1">
      <c r="A443" s="10" t="s">
        <v>1321</v>
      </c>
      <c r="B443" s="12" t="s">
        <v>1322</v>
      </c>
      <c r="C443" s="10" t="s">
        <v>72</v>
      </c>
      <c r="D443" s="10" t="s">
        <v>1323</v>
      </c>
      <c r="E443" s="11" t="s">
        <v>75</v>
      </c>
      <c r="F443" s="12">
        <v>121</v>
      </c>
      <c r="G443" s="13">
        <v>158.6</v>
      </c>
      <c r="H443" s="13">
        <v>31.9</v>
      </c>
      <c r="I443" s="13">
        <v>159.21</v>
      </c>
      <c r="J443" s="13">
        <f t="shared" si="87"/>
        <v>191.11</v>
      </c>
      <c r="K443" s="13">
        <f t="shared" si="88"/>
        <v>3859.9</v>
      </c>
      <c r="L443" s="13">
        <f t="shared" si="89"/>
        <v>19264.41</v>
      </c>
      <c r="M443" s="13">
        <f t="shared" si="90"/>
        <v>23124.31</v>
      </c>
      <c r="N443" s="14">
        <f t="shared" si="86"/>
        <v>3.0968594382522283E-3</v>
      </c>
    </row>
    <row r="444" spans="1:14" ht="78" customHeight="1">
      <c r="A444" s="10" t="s">
        <v>1324</v>
      </c>
      <c r="B444" s="12" t="s">
        <v>1106</v>
      </c>
      <c r="C444" s="10" t="s">
        <v>72</v>
      </c>
      <c r="D444" s="10" t="s">
        <v>1107</v>
      </c>
      <c r="E444" s="11" t="s">
        <v>75</v>
      </c>
      <c r="F444" s="12">
        <v>1</v>
      </c>
      <c r="G444" s="13">
        <v>1594.15</v>
      </c>
      <c r="H444" s="13">
        <v>182.95</v>
      </c>
      <c r="I444" s="13">
        <v>1738</v>
      </c>
      <c r="J444" s="13">
        <f t="shared" si="87"/>
        <v>1920.95</v>
      </c>
      <c r="K444" s="13">
        <f t="shared" si="88"/>
        <v>182.95</v>
      </c>
      <c r="L444" s="13">
        <f t="shared" si="89"/>
        <v>1738</v>
      </c>
      <c r="M444" s="13">
        <f t="shared" si="90"/>
        <v>1920.95</v>
      </c>
      <c r="N444" s="14">
        <f t="shared" si="86"/>
        <v>2.5725793063276778E-4</v>
      </c>
    </row>
    <row r="445" spans="1:14" ht="39" customHeight="1">
      <c r="A445" s="10" t="s">
        <v>1325</v>
      </c>
      <c r="B445" s="12" t="s">
        <v>1326</v>
      </c>
      <c r="C445" s="10" t="s">
        <v>72</v>
      </c>
      <c r="D445" s="10" t="s">
        <v>1327</v>
      </c>
      <c r="E445" s="11" t="s">
        <v>75</v>
      </c>
      <c r="F445" s="12">
        <v>18</v>
      </c>
      <c r="G445" s="13">
        <v>100.74</v>
      </c>
      <c r="H445" s="13">
        <v>11.76</v>
      </c>
      <c r="I445" s="13">
        <v>109.63</v>
      </c>
      <c r="J445" s="13">
        <f t="shared" si="87"/>
        <v>121.39</v>
      </c>
      <c r="K445" s="13">
        <f t="shared" si="88"/>
        <v>211.68</v>
      </c>
      <c r="L445" s="13">
        <f t="shared" si="89"/>
        <v>1973.34</v>
      </c>
      <c r="M445" s="13">
        <f t="shared" si="90"/>
        <v>2185.02</v>
      </c>
      <c r="N445" s="14">
        <f t="shared" si="86"/>
        <v>2.9262277705885642E-4</v>
      </c>
    </row>
    <row r="446" spans="1:14" ht="25.95" customHeight="1">
      <c r="A446" s="10" t="s">
        <v>1328</v>
      </c>
      <c r="B446" s="12" t="s">
        <v>1116</v>
      </c>
      <c r="C446" s="10" t="s">
        <v>78</v>
      </c>
      <c r="D446" s="10" t="s">
        <v>1117</v>
      </c>
      <c r="E446" s="11" t="s">
        <v>268</v>
      </c>
      <c r="F446" s="12">
        <v>34</v>
      </c>
      <c r="G446" s="13">
        <v>15.23</v>
      </c>
      <c r="H446" s="13">
        <v>2.2200000000000002</v>
      </c>
      <c r="I446" s="13">
        <v>16.13</v>
      </c>
      <c r="J446" s="13">
        <f t="shared" si="87"/>
        <v>18.350000000000001</v>
      </c>
      <c r="K446" s="13">
        <f t="shared" si="88"/>
        <v>75.48</v>
      </c>
      <c r="L446" s="13">
        <f t="shared" si="89"/>
        <v>548.41999999999996</v>
      </c>
      <c r="M446" s="13">
        <f t="shared" si="90"/>
        <v>623.9</v>
      </c>
      <c r="N446" s="14">
        <f t="shared" si="86"/>
        <v>8.3554086739261207E-5</v>
      </c>
    </row>
    <row r="447" spans="1:14" ht="25.95" customHeight="1">
      <c r="A447" s="10" t="s">
        <v>1329</v>
      </c>
      <c r="B447" s="12" t="s">
        <v>1248</v>
      </c>
      <c r="C447" s="10" t="s">
        <v>78</v>
      </c>
      <c r="D447" s="10" t="s">
        <v>1249</v>
      </c>
      <c r="E447" s="11" t="s">
        <v>268</v>
      </c>
      <c r="F447" s="12">
        <v>5</v>
      </c>
      <c r="G447" s="13">
        <v>16.57</v>
      </c>
      <c r="H447" s="13">
        <v>3.11</v>
      </c>
      <c r="I447" s="13">
        <v>16.850000000000001</v>
      </c>
      <c r="J447" s="13">
        <f t="shared" si="87"/>
        <v>19.96</v>
      </c>
      <c r="K447" s="13">
        <f t="shared" si="88"/>
        <v>15.55</v>
      </c>
      <c r="L447" s="13">
        <f t="shared" si="89"/>
        <v>84.25</v>
      </c>
      <c r="M447" s="13">
        <f t="shared" si="90"/>
        <v>99.8</v>
      </c>
      <c r="N447" s="14">
        <f t="shared" si="86"/>
        <v>1.3365439744475505E-5</v>
      </c>
    </row>
    <row r="448" spans="1:14" ht="25.95" customHeight="1">
      <c r="A448" s="10" t="s">
        <v>1330</v>
      </c>
      <c r="B448" s="12" t="s">
        <v>1122</v>
      </c>
      <c r="C448" s="10" t="s">
        <v>78</v>
      </c>
      <c r="D448" s="10" t="s">
        <v>1123</v>
      </c>
      <c r="E448" s="11" t="s">
        <v>268</v>
      </c>
      <c r="F448" s="12">
        <v>1</v>
      </c>
      <c r="G448" s="13">
        <v>132.04</v>
      </c>
      <c r="H448" s="13">
        <v>24.94</v>
      </c>
      <c r="I448" s="13">
        <v>134.16</v>
      </c>
      <c r="J448" s="13">
        <f t="shared" si="87"/>
        <v>159.1</v>
      </c>
      <c r="K448" s="13">
        <f t="shared" si="88"/>
        <v>24.94</v>
      </c>
      <c r="L448" s="13">
        <f t="shared" si="89"/>
        <v>134.16</v>
      </c>
      <c r="M448" s="13">
        <f t="shared" si="90"/>
        <v>159.1</v>
      </c>
      <c r="N448" s="14">
        <f t="shared" si="86"/>
        <v>2.1307028690842214E-5</v>
      </c>
    </row>
    <row r="449" spans="1:14" ht="91.05" customHeight="1">
      <c r="A449" s="10" t="s">
        <v>1331</v>
      </c>
      <c r="B449" s="12" t="s">
        <v>1131</v>
      </c>
      <c r="C449" s="10" t="s">
        <v>72</v>
      </c>
      <c r="D449" s="10" t="s">
        <v>1132</v>
      </c>
      <c r="E449" s="11" t="s">
        <v>75</v>
      </c>
      <c r="F449" s="12">
        <v>4</v>
      </c>
      <c r="G449" s="13">
        <v>47.15</v>
      </c>
      <c r="H449" s="13">
        <v>15.72</v>
      </c>
      <c r="I449" s="13">
        <v>41.09</v>
      </c>
      <c r="J449" s="13">
        <f t="shared" si="87"/>
        <v>56.81</v>
      </c>
      <c r="K449" s="13">
        <f t="shared" si="88"/>
        <v>62.88</v>
      </c>
      <c r="L449" s="13">
        <f t="shared" si="89"/>
        <v>164.36</v>
      </c>
      <c r="M449" s="13">
        <f t="shared" si="90"/>
        <v>227.24</v>
      </c>
      <c r="N449" s="14">
        <f t="shared" si="86"/>
        <v>3.0432490255857858E-5</v>
      </c>
    </row>
    <row r="450" spans="1:14" ht="25.95" customHeight="1">
      <c r="A450" s="10" t="s">
        <v>1332</v>
      </c>
      <c r="B450" s="12" t="s">
        <v>1333</v>
      </c>
      <c r="C450" s="10" t="s">
        <v>72</v>
      </c>
      <c r="D450" s="10" t="s">
        <v>1334</v>
      </c>
      <c r="E450" s="11" t="s">
        <v>75</v>
      </c>
      <c r="F450" s="12">
        <v>201</v>
      </c>
      <c r="G450" s="13">
        <v>22.52</v>
      </c>
      <c r="H450" s="13">
        <v>13.66</v>
      </c>
      <c r="I450" s="13">
        <v>13.47</v>
      </c>
      <c r="J450" s="13">
        <f t="shared" si="87"/>
        <v>27.13</v>
      </c>
      <c r="K450" s="13">
        <f t="shared" si="88"/>
        <v>2745.66</v>
      </c>
      <c r="L450" s="13">
        <f t="shared" si="89"/>
        <v>2707.4700000000003</v>
      </c>
      <c r="M450" s="13">
        <f t="shared" si="90"/>
        <v>5453.13</v>
      </c>
      <c r="N450" s="14">
        <f t="shared" si="86"/>
        <v>7.3029539512817351E-4</v>
      </c>
    </row>
    <row r="451" spans="1:14" ht="25.95" customHeight="1">
      <c r="A451" s="10" t="s">
        <v>1335</v>
      </c>
      <c r="B451" s="12" t="s">
        <v>1336</v>
      </c>
      <c r="C451" s="10" t="s">
        <v>72</v>
      </c>
      <c r="D451" s="10" t="s">
        <v>1337</v>
      </c>
      <c r="E451" s="11" t="s">
        <v>75</v>
      </c>
      <c r="F451" s="12">
        <v>201</v>
      </c>
      <c r="G451" s="13">
        <v>20.72</v>
      </c>
      <c r="H451" s="13">
        <v>13.66</v>
      </c>
      <c r="I451" s="13">
        <v>11.3</v>
      </c>
      <c r="J451" s="13">
        <f t="shared" si="87"/>
        <v>24.96</v>
      </c>
      <c r="K451" s="13">
        <f t="shared" si="88"/>
        <v>2745.66</v>
      </c>
      <c r="L451" s="13">
        <f t="shared" si="89"/>
        <v>2271.3000000000002</v>
      </c>
      <c r="M451" s="13">
        <f t="shared" si="90"/>
        <v>5016.96</v>
      </c>
      <c r="N451" s="14">
        <f t="shared" si="86"/>
        <v>6.7188253086617074E-4</v>
      </c>
    </row>
    <row r="452" spans="1:14" ht="52.05" customHeight="1">
      <c r="A452" s="10" t="s">
        <v>1338</v>
      </c>
      <c r="B452" s="12" t="s">
        <v>1011</v>
      </c>
      <c r="C452" s="10" t="s">
        <v>78</v>
      </c>
      <c r="D452" s="10" t="s">
        <v>1012</v>
      </c>
      <c r="E452" s="11" t="s">
        <v>114</v>
      </c>
      <c r="F452" s="12">
        <v>117</v>
      </c>
      <c r="G452" s="13">
        <v>55.12</v>
      </c>
      <c r="H452" s="13">
        <v>23.28</v>
      </c>
      <c r="I452" s="13">
        <v>43.13</v>
      </c>
      <c r="J452" s="13">
        <f t="shared" si="87"/>
        <v>66.41</v>
      </c>
      <c r="K452" s="13">
        <f t="shared" si="88"/>
        <v>2723.76</v>
      </c>
      <c r="L452" s="13">
        <f t="shared" si="89"/>
        <v>5046.21</v>
      </c>
      <c r="M452" s="13">
        <f t="shared" si="90"/>
        <v>7769.97</v>
      </c>
      <c r="N452" s="14">
        <f t="shared" si="86"/>
        <v>1.0405718021180596E-3</v>
      </c>
    </row>
    <row r="453" spans="1:14" ht="52.05" customHeight="1">
      <c r="A453" s="10" t="s">
        <v>1339</v>
      </c>
      <c r="B453" s="12" t="s">
        <v>1061</v>
      </c>
      <c r="C453" s="10" t="s">
        <v>78</v>
      </c>
      <c r="D453" s="10" t="s">
        <v>1062</v>
      </c>
      <c r="E453" s="11" t="s">
        <v>114</v>
      </c>
      <c r="F453" s="12">
        <v>376</v>
      </c>
      <c r="G453" s="13">
        <v>13.81</v>
      </c>
      <c r="H453" s="13">
        <v>6</v>
      </c>
      <c r="I453" s="13">
        <v>10.64</v>
      </c>
      <c r="J453" s="13">
        <f t="shared" si="87"/>
        <v>16.64</v>
      </c>
      <c r="K453" s="13">
        <f t="shared" si="88"/>
        <v>2256</v>
      </c>
      <c r="L453" s="13">
        <f t="shared" si="89"/>
        <v>4000.6400000000003</v>
      </c>
      <c r="M453" s="13">
        <f t="shared" si="90"/>
        <v>6256.64</v>
      </c>
      <c r="N453" s="14">
        <f t="shared" si="86"/>
        <v>8.3790325574023279E-4</v>
      </c>
    </row>
    <row r="454" spans="1:14" ht="39" customHeight="1">
      <c r="A454" s="10" t="s">
        <v>1340</v>
      </c>
      <c r="B454" s="12" t="s">
        <v>1341</v>
      </c>
      <c r="C454" s="10" t="s">
        <v>72</v>
      </c>
      <c r="D454" s="10" t="s">
        <v>1342</v>
      </c>
      <c r="E454" s="11" t="s">
        <v>75</v>
      </c>
      <c r="F454" s="12">
        <v>2</v>
      </c>
      <c r="G454" s="13">
        <v>179.12</v>
      </c>
      <c r="H454" s="13">
        <v>31.9</v>
      </c>
      <c r="I454" s="13">
        <v>183.93</v>
      </c>
      <c r="J454" s="13">
        <f t="shared" si="87"/>
        <v>215.83</v>
      </c>
      <c r="K454" s="13">
        <f t="shared" si="88"/>
        <v>63.8</v>
      </c>
      <c r="L454" s="13">
        <f t="shared" si="89"/>
        <v>367.86</v>
      </c>
      <c r="M454" s="13">
        <f t="shared" si="90"/>
        <v>431.66</v>
      </c>
      <c r="N454" s="14">
        <f t="shared" ref="N454:N517" si="91">M454 / 7467019.56</f>
        <v>5.7808874950904784E-5</v>
      </c>
    </row>
    <row r="455" spans="1:14" ht="39" customHeight="1">
      <c r="A455" s="10" t="s">
        <v>1343</v>
      </c>
      <c r="B455" s="12" t="s">
        <v>1344</v>
      </c>
      <c r="C455" s="10" t="s">
        <v>72</v>
      </c>
      <c r="D455" s="10" t="s">
        <v>1345</v>
      </c>
      <c r="E455" s="11" t="s">
        <v>75</v>
      </c>
      <c r="F455" s="12">
        <v>12</v>
      </c>
      <c r="G455" s="13">
        <v>65.28</v>
      </c>
      <c r="H455" s="13">
        <v>18.850000000000001</v>
      </c>
      <c r="I455" s="13">
        <v>59.81</v>
      </c>
      <c r="J455" s="13">
        <f t="shared" si="87"/>
        <v>78.66</v>
      </c>
      <c r="K455" s="13">
        <f t="shared" si="88"/>
        <v>226.2</v>
      </c>
      <c r="L455" s="13">
        <f t="shared" si="89"/>
        <v>717.72</v>
      </c>
      <c r="M455" s="13">
        <f t="shared" si="90"/>
        <v>943.92</v>
      </c>
      <c r="N455" s="14">
        <f t="shared" si="91"/>
        <v>1.2641188260125569E-4</v>
      </c>
    </row>
    <row r="456" spans="1:14" ht="24" customHeight="1">
      <c r="A456" s="5" t="s">
        <v>1346</v>
      </c>
      <c r="B456" s="5"/>
      <c r="C456" s="5"/>
      <c r="D456" s="5" t="s">
        <v>1347</v>
      </c>
      <c r="E456" s="5"/>
      <c r="F456" s="7"/>
      <c r="G456" s="7"/>
      <c r="H456" s="5"/>
      <c r="I456" s="5"/>
      <c r="J456" s="5"/>
      <c r="K456" s="5"/>
      <c r="L456" s="5"/>
      <c r="M456" s="8">
        <v>119086.14</v>
      </c>
      <c r="N456" s="9">
        <f t="shared" si="91"/>
        <v>1.5948282851424592E-2</v>
      </c>
    </row>
    <row r="457" spans="1:14" ht="25.95" customHeight="1">
      <c r="A457" s="10" t="s">
        <v>1348</v>
      </c>
      <c r="B457" s="12" t="s">
        <v>1172</v>
      </c>
      <c r="C457" s="10" t="s">
        <v>72</v>
      </c>
      <c r="D457" s="10" t="s">
        <v>1173</v>
      </c>
      <c r="E457" s="11" t="s">
        <v>114</v>
      </c>
      <c r="F457" s="12">
        <v>114</v>
      </c>
      <c r="G457" s="13">
        <v>58.16</v>
      </c>
      <c r="H457" s="13">
        <v>7.98</v>
      </c>
      <c r="I457" s="13">
        <v>62.1</v>
      </c>
      <c r="J457" s="13">
        <f t="shared" ref="J457:J490" si="92">TRUNC(G457 * (1 + 20.5 / 100), 2)</f>
        <v>70.08</v>
      </c>
      <c r="K457" s="13">
        <f t="shared" ref="K457:K490" si="93">TRUNC(F457 * H457, 2)</f>
        <v>909.72</v>
      </c>
      <c r="L457" s="13">
        <f t="shared" ref="L457:L490" si="94">M457 - K457</f>
        <v>7079.4</v>
      </c>
      <c r="M457" s="13">
        <f t="shared" ref="M457:M490" si="95">TRUNC(F457 * J457, 2)</f>
        <v>7989.12</v>
      </c>
      <c r="N457" s="14">
        <f t="shared" si="91"/>
        <v>1.069920861436715E-3</v>
      </c>
    </row>
    <row r="458" spans="1:14" ht="78" customHeight="1">
      <c r="A458" s="10" t="s">
        <v>1349</v>
      </c>
      <c r="B458" s="12" t="s">
        <v>1205</v>
      </c>
      <c r="C458" s="10" t="s">
        <v>72</v>
      </c>
      <c r="D458" s="10" t="s">
        <v>1206</v>
      </c>
      <c r="E458" s="11" t="s">
        <v>75</v>
      </c>
      <c r="F458" s="12">
        <v>8</v>
      </c>
      <c r="G458" s="13">
        <v>23.87</v>
      </c>
      <c r="H458" s="13">
        <v>16.47</v>
      </c>
      <c r="I458" s="13">
        <v>12.29</v>
      </c>
      <c r="J458" s="13">
        <f t="shared" si="92"/>
        <v>28.76</v>
      </c>
      <c r="K458" s="13">
        <f t="shared" si="93"/>
        <v>131.76</v>
      </c>
      <c r="L458" s="13">
        <f t="shared" si="94"/>
        <v>98.320000000000022</v>
      </c>
      <c r="M458" s="13">
        <f t="shared" si="95"/>
        <v>230.08</v>
      </c>
      <c r="N458" s="14">
        <f t="shared" si="91"/>
        <v>3.0812829422935114E-5</v>
      </c>
    </row>
    <row r="459" spans="1:14" ht="64.95" customHeight="1">
      <c r="A459" s="10" t="s">
        <v>1350</v>
      </c>
      <c r="B459" s="12" t="s">
        <v>999</v>
      </c>
      <c r="C459" s="10" t="s">
        <v>72</v>
      </c>
      <c r="D459" s="10" t="s">
        <v>1000</v>
      </c>
      <c r="E459" s="11" t="s">
        <v>75</v>
      </c>
      <c r="F459" s="12">
        <v>65</v>
      </c>
      <c r="G459" s="13">
        <v>7.74</v>
      </c>
      <c r="H459" s="13">
        <v>2.81</v>
      </c>
      <c r="I459" s="13">
        <v>6.51</v>
      </c>
      <c r="J459" s="13">
        <f t="shared" si="92"/>
        <v>9.32</v>
      </c>
      <c r="K459" s="13">
        <f t="shared" si="93"/>
        <v>182.65</v>
      </c>
      <c r="L459" s="13">
        <f t="shared" si="94"/>
        <v>423.15</v>
      </c>
      <c r="M459" s="13">
        <f t="shared" si="95"/>
        <v>605.79999999999995</v>
      </c>
      <c r="N459" s="14">
        <f t="shared" si="91"/>
        <v>8.113009416035332E-5</v>
      </c>
    </row>
    <row r="460" spans="1:14" ht="39" customHeight="1">
      <c r="A460" s="10" t="s">
        <v>1351</v>
      </c>
      <c r="B460" s="12" t="s">
        <v>1280</v>
      </c>
      <c r="C460" s="10" t="s">
        <v>78</v>
      </c>
      <c r="D460" s="10" t="s">
        <v>1281</v>
      </c>
      <c r="E460" s="11" t="s">
        <v>114</v>
      </c>
      <c r="F460" s="12">
        <v>466</v>
      </c>
      <c r="G460" s="13">
        <v>21.31</v>
      </c>
      <c r="H460" s="13">
        <v>12.13</v>
      </c>
      <c r="I460" s="13">
        <v>13.54</v>
      </c>
      <c r="J460" s="13">
        <f t="shared" si="92"/>
        <v>25.67</v>
      </c>
      <c r="K460" s="13">
        <f t="shared" si="93"/>
        <v>5652.58</v>
      </c>
      <c r="L460" s="13">
        <f t="shared" si="94"/>
        <v>6309.6399999999994</v>
      </c>
      <c r="M460" s="13">
        <f t="shared" si="95"/>
        <v>11962.22</v>
      </c>
      <c r="N460" s="14">
        <f t="shared" si="91"/>
        <v>1.6020073208432844E-3</v>
      </c>
    </row>
    <row r="461" spans="1:14" ht="39" customHeight="1">
      <c r="A461" s="10" t="s">
        <v>1352</v>
      </c>
      <c r="B461" s="12" t="s">
        <v>1353</v>
      </c>
      <c r="C461" s="10" t="s">
        <v>72</v>
      </c>
      <c r="D461" s="10" t="s">
        <v>1354</v>
      </c>
      <c r="E461" s="11" t="s">
        <v>75</v>
      </c>
      <c r="F461" s="12">
        <v>3</v>
      </c>
      <c r="G461" s="13">
        <v>96.49</v>
      </c>
      <c r="H461" s="13">
        <v>34.840000000000003</v>
      </c>
      <c r="I461" s="13">
        <v>81.430000000000007</v>
      </c>
      <c r="J461" s="13">
        <f t="shared" si="92"/>
        <v>116.27</v>
      </c>
      <c r="K461" s="13">
        <f t="shared" si="93"/>
        <v>104.52</v>
      </c>
      <c r="L461" s="13">
        <f t="shared" si="94"/>
        <v>244.29000000000002</v>
      </c>
      <c r="M461" s="13">
        <f t="shared" si="95"/>
        <v>348.81</v>
      </c>
      <c r="N461" s="14">
        <f t="shared" si="91"/>
        <v>4.6713417207119253E-5</v>
      </c>
    </row>
    <row r="462" spans="1:14" ht="52.05" customHeight="1">
      <c r="A462" s="10" t="s">
        <v>1355</v>
      </c>
      <c r="B462" s="12" t="s">
        <v>1030</v>
      </c>
      <c r="C462" s="10" t="s">
        <v>72</v>
      </c>
      <c r="D462" s="10" t="s">
        <v>1031</v>
      </c>
      <c r="E462" s="11" t="s">
        <v>75</v>
      </c>
      <c r="F462" s="12">
        <v>195</v>
      </c>
      <c r="G462" s="13">
        <v>42.89</v>
      </c>
      <c r="H462" s="13">
        <v>28.26</v>
      </c>
      <c r="I462" s="13">
        <v>23.42</v>
      </c>
      <c r="J462" s="13">
        <f t="shared" si="92"/>
        <v>51.68</v>
      </c>
      <c r="K462" s="13">
        <f t="shared" si="93"/>
        <v>5510.7</v>
      </c>
      <c r="L462" s="13">
        <f t="shared" si="94"/>
        <v>4566.9000000000005</v>
      </c>
      <c r="M462" s="13">
        <f t="shared" si="95"/>
        <v>10077.6</v>
      </c>
      <c r="N462" s="14">
        <f t="shared" si="91"/>
        <v>1.3496147852597833E-3</v>
      </c>
    </row>
    <row r="463" spans="1:14" ht="39" customHeight="1">
      <c r="A463" s="10" t="s">
        <v>1356</v>
      </c>
      <c r="B463" s="12" t="s">
        <v>1292</v>
      </c>
      <c r="C463" s="10" t="s">
        <v>72</v>
      </c>
      <c r="D463" s="10" t="s">
        <v>1293</v>
      </c>
      <c r="E463" s="11" t="s">
        <v>75</v>
      </c>
      <c r="F463" s="12">
        <v>105</v>
      </c>
      <c r="G463" s="13">
        <v>9.85</v>
      </c>
      <c r="H463" s="13">
        <v>7.37</v>
      </c>
      <c r="I463" s="13">
        <v>4.49</v>
      </c>
      <c r="J463" s="13">
        <f t="shared" si="92"/>
        <v>11.86</v>
      </c>
      <c r="K463" s="13">
        <f t="shared" si="93"/>
        <v>773.85</v>
      </c>
      <c r="L463" s="13">
        <f t="shared" si="94"/>
        <v>471.44999999999993</v>
      </c>
      <c r="M463" s="13">
        <f t="shared" si="95"/>
        <v>1245.3</v>
      </c>
      <c r="N463" s="14">
        <f t="shared" si="91"/>
        <v>1.6677336787370087E-4</v>
      </c>
    </row>
    <row r="464" spans="1:14" ht="52.05" customHeight="1">
      <c r="A464" s="10" t="s">
        <v>1357</v>
      </c>
      <c r="B464" s="12" t="s">
        <v>1295</v>
      </c>
      <c r="C464" s="10" t="s">
        <v>78</v>
      </c>
      <c r="D464" s="10" t="s">
        <v>1296</v>
      </c>
      <c r="E464" s="11" t="s">
        <v>268</v>
      </c>
      <c r="F464" s="12">
        <v>4</v>
      </c>
      <c r="G464" s="13">
        <v>34.130000000000003</v>
      </c>
      <c r="H464" s="13">
        <v>18.21</v>
      </c>
      <c r="I464" s="13">
        <v>22.91</v>
      </c>
      <c r="J464" s="13">
        <f t="shared" si="92"/>
        <v>41.12</v>
      </c>
      <c r="K464" s="13">
        <f t="shared" si="93"/>
        <v>72.84</v>
      </c>
      <c r="L464" s="13">
        <f t="shared" si="94"/>
        <v>91.639999999999986</v>
      </c>
      <c r="M464" s="13">
        <f t="shared" si="95"/>
        <v>164.48</v>
      </c>
      <c r="N464" s="14">
        <f t="shared" si="91"/>
        <v>2.2027530352418148E-5</v>
      </c>
    </row>
    <row r="465" spans="1:14" ht="52.05" customHeight="1">
      <c r="A465" s="10" t="s">
        <v>1358</v>
      </c>
      <c r="B465" s="12" t="s">
        <v>1070</v>
      </c>
      <c r="C465" s="10" t="s">
        <v>72</v>
      </c>
      <c r="D465" s="10" t="s">
        <v>1071</v>
      </c>
      <c r="E465" s="11" t="s">
        <v>75</v>
      </c>
      <c r="F465" s="12">
        <v>190</v>
      </c>
      <c r="G465" s="13">
        <v>14.85</v>
      </c>
      <c r="H465" s="13">
        <v>10.77</v>
      </c>
      <c r="I465" s="13">
        <v>7.12</v>
      </c>
      <c r="J465" s="13">
        <f t="shared" si="92"/>
        <v>17.89</v>
      </c>
      <c r="K465" s="13">
        <f t="shared" si="93"/>
        <v>2046.3</v>
      </c>
      <c r="L465" s="13">
        <f t="shared" si="94"/>
        <v>1352.8</v>
      </c>
      <c r="M465" s="13">
        <f t="shared" si="95"/>
        <v>3399.1</v>
      </c>
      <c r="N465" s="14">
        <f t="shared" si="91"/>
        <v>4.5521509253954598E-4</v>
      </c>
    </row>
    <row r="466" spans="1:14" ht="39" customHeight="1">
      <c r="A466" s="10" t="s">
        <v>1359</v>
      </c>
      <c r="B466" s="12" t="s">
        <v>1057</v>
      </c>
      <c r="C466" s="10" t="s">
        <v>78</v>
      </c>
      <c r="D466" s="10" t="s">
        <v>1058</v>
      </c>
      <c r="E466" s="11" t="s">
        <v>268</v>
      </c>
      <c r="F466" s="12">
        <v>126</v>
      </c>
      <c r="G466" s="13">
        <v>41.09</v>
      </c>
      <c r="H466" s="13">
        <v>18.86</v>
      </c>
      <c r="I466" s="13">
        <v>30.65</v>
      </c>
      <c r="J466" s="13">
        <f t="shared" si="92"/>
        <v>49.51</v>
      </c>
      <c r="K466" s="13">
        <f t="shared" si="93"/>
        <v>2376.36</v>
      </c>
      <c r="L466" s="13">
        <f t="shared" si="94"/>
        <v>3861.9</v>
      </c>
      <c r="M466" s="13">
        <f t="shared" si="95"/>
        <v>6238.26</v>
      </c>
      <c r="N466" s="14">
        <f t="shared" si="91"/>
        <v>8.3544176493358492E-4</v>
      </c>
    </row>
    <row r="467" spans="1:14" ht="39" customHeight="1">
      <c r="A467" s="10" t="s">
        <v>1360</v>
      </c>
      <c r="B467" s="12" t="s">
        <v>1226</v>
      </c>
      <c r="C467" s="10" t="s">
        <v>78</v>
      </c>
      <c r="D467" s="10" t="s">
        <v>1227</v>
      </c>
      <c r="E467" s="11" t="s">
        <v>114</v>
      </c>
      <c r="F467" s="12">
        <v>7365</v>
      </c>
      <c r="G467" s="13">
        <v>4.49</v>
      </c>
      <c r="H467" s="13">
        <v>1.35</v>
      </c>
      <c r="I467" s="13">
        <v>4.0599999999999996</v>
      </c>
      <c r="J467" s="13">
        <f t="shared" si="92"/>
        <v>5.41</v>
      </c>
      <c r="K467" s="13">
        <f t="shared" si="93"/>
        <v>9942.75</v>
      </c>
      <c r="L467" s="13">
        <f t="shared" si="94"/>
        <v>29901.9</v>
      </c>
      <c r="M467" s="13">
        <f t="shared" si="95"/>
        <v>39844.65</v>
      </c>
      <c r="N467" s="14">
        <f t="shared" si="91"/>
        <v>5.3360848568608813E-3</v>
      </c>
    </row>
    <row r="468" spans="1:14" ht="78" customHeight="1">
      <c r="A468" s="10" t="s">
        <v>1361</v>
      </c>
      <c r="B468" s="12" t="s">
        <v>1106</v>
      </c>
      <c r="C468" s="10" t="s">
        <v>72</v>
      </c>
      <c r="D468" s="10" t="s">
        <v>1107</v>
      </c>
      <c r="E468" s="11" t="s">
        <v>75</v>
      </c>
      <c r="F468" s="12">
        <v>1</v>
      </c>
      <c r="G468" s="13">
        <v>1594.15</v>
      </c>
      <c r="H468" s="13">
        <v>182.95</v>
      </c>
      <c r="I468" s="13">
        <v>1738</v>
      </c>
      <c r="J468" s="13">
        <f t="shared" si="92"/>
        <v>1920.95</v>
      </c>
      <c r="K468" s="13">
        <f t="shared" si="93"/>
        <v>182.95</v>
      </c>
      <c r="L468" s="13">
        <f t="shared" si="94"/>
        <v>1738</v>
      </c>
      <c r="M468" s="13">
        <f t="shared" si="95"/>
        <v>1920.95</v>
      </c>
      <c r="N468" s="14">
        <f t="shared" si="91"/>
        <v>2.5725793063276778E-4</v>
      </c>
    </row>
    <row r="469" spans="1:14" ht="39" customHeight="1">
      <c r="A469" s="10" t="s">
        <v>1362</v>
      </c>
      <c r="B469" s="12" t="s">
        <v>1326</v>
      </c>
      <c r="C469" s="10" t="s">
        <v>72</v>
      </c>
      <c r="D469" s="10" t="s">
        <v>1327</v>
      </c>
      <c r="E469" s="11" t="s">
        <v>75</v>
      </c>
      <c r="F469" s="12">
        <v>21</v>
      </c>
      <c r="G469" s="13">
        <v>100.74</v>
      </c>
      <c r="H469" s="13">
        <v>11.76</v>
      </c>
      <c r="I469" s="13">
        <v>109.63</v>
      </c>
      <c r="J469" s="13">
        <f t="shared" si="92"/>
        <v>121.39</v>
      </c>
      <c r="K469" s="13">
        <f t="shared" si="93"/>
        <v>246.96</v>
      </c>
      <c r="L469" s="13">
        <f t="shared" si="94"/>
        <v>2302.23</v>
      </c>
      <c r="M469" s="13">
        <f t="shared" si="95"/>
        <v>2549.19</v>
      </c>
      <c r="N469" s="14">
        <f t="shared" si="91"/>
        <v>3.4139323990199915E-4</v>
      </c>
    </row>
    <row r="470" spans="1:14" ht="25.95" customHeight="1">
      <c r="A470" s="10" t="s">
        <v>1363</v>
      </c>
      <c r="B470" s="12" t="s">
        <v>1364</v>
      </c>
      <c r="C470" s="10" t="s">
        <v>78</v>
      </c>
      <c r="D470" s="10" t="s">
        <v>1365</v>
      </c>
      <c r="E470" s="11" t="s">
        <v>268</v>
      </c>
      <c r="F470" s="12">
        <v>9</v>
      </c>
      <c r="G470" s="13">
        <v>14.58</v>
      </c>
      <c r="H470" s="13">
        <v>1.64</v>
      </c>
      <c r="I470" s="13">
        <v>15.92</v>
      </c>
      <c r="J470" s="13">
        <f t="shared" si="92"/>
        <v>17.559999999999999</v>
      </c>
      <c r="K470" s="13">
        <f t="shared" si="93"/>
        <v>14.76</v>
      </c>
      <c r="L470" s="13">
        <f t="shared" si="94"/>
        <v>143.28</v>
      </c>
      <c r="M470" s="13">
        <f t="shared" si="95"/>
        <v>158.04</v>
      </c>
      <c r="N470" s="14">
        <f t="shared" si="91"/>
        <v>2.1165071114397884E-5</v>
      </c>
    </row>
    <row r="471" spans="1:14" ht="25.95" customHeight="1">
      <c r="A471" s="10" t="s">
        <v>1366</v>
      </c>
      <c r="B471" s="12" t="s">
        <v>1116</v>
      </c>
      <c r="C471" s="10" t="s">
        <v>78</v>
      </c>
      <c r="D471" s="10" t="s">
        <v>1117</v>
      </c>
      <c r="E471" s="11" t="s">
        <v>268</v>
      </c>
      <c r="F471" s="12">
        <v>3</v>
      </c>
      <c r="G471" s="13">
        <v>15.23</v>
      </c>
      <c r="H471" s="13">
        <v>2.2200000000000002</v>
      </c>
      <c r="I471" s="13">
        <v>16.13</v>
      </c>
      <c r="J471" s="13">
        <f t="shared" si="92"/>
        <v>18.350000000000001</v>
      </c>
      <c r="K471" s="13">
        <f t="shared" si="93"/>
        <v>6.66</v>
      </c>
      <c r="L471" s="13">
        <f t="shared" si="94"/>
        <v>48.39</v>
      </c>
      <c r="M471" s="13">
        <f t="shared" si="95"/>
        <v>55.05</v>
      </c>
      <c r="N471" s="14">
        <f t="shared" si="91"/>
        <v>7.3724194181701061E-6</v>
      </c>
    </row>
    <row r="472" spans="1:14" ht="25.95" customHeight="1">
      <c r="A472" s="10" t="s">
        <v>1367</v>
      </c>
      <c r="B472" s="12" t="s">
        <v>1248</v>
      </c>
      <c r="C472" s="10" t="s">
        <v>78</v>
      </c>
      <c r="D472" s="10" t="s">
        <v>1249</v>
      </c>
      <c r="E472" s="11" t="s">
        <v>268</v>
      </c>
      <c r="F472" s="12">
        <v>21</v>
      </c>
      <c r="G472" s="13">
        <v>16.57</v>
      </c>
      <c r="H472" s="13">
        <v>3.11</v>
      </c>
      <c r="I472" s="13">
        <v>16.850000000000001</v>
      </c>
      <c r="J472" s="13">
        <f t="shared" si="92"/>
        <v>19.96</v>
      </c>
      <c r="K472" s="13">
        <f t="shared" si="93"/>
        <v>65.31</v>
      </c>
      <c r="L472" s="13">
        <f t="shared" si="94"/>
        <v>353.85</v>
      </c>
      <c r="M472" s="13">
        <f t="shared" si="95"/>
        <v>419.16</v>
      </c>
      <c r="N472" s="14">
        <f t="shared" si="91"/>
        <v>5.6134846926797128E-5</v>
      </c>
    </row>
    <row r="473" spans="1:14" ht="25.95" customHeight="1">
      <c r="A473" s="10" t="s">
        <v>1368</v>
      </c>
      <c r="B473" s="12" t="s">
        <v>1125</v>
      </c>
      <c r="C473" s="10" t="s">
        <v>78</v>
      </c>
      <c r="D473" s="10" t="s">
        <v>1126</v>
      </c>
      <c r="E473" s="11" t="s">
        <v>268</v>
      </c>
      <c r="F473" s="12">
        <v>1</v>
      </c>
      <c r="G473" s="13">
        <v>532.27</v>
      </c>
      <c r="H473" s="13">
        <v>62.31</v>
      </c>
      <c r="I473" s="13">
        <v>579.07000000000005</v>
      </c>
      <c r="J473" s="13">
        <f t="shared" si="92"/>
        <v>641.38</v>
      </c>
      <c r="K473" s="13">
        <f t="shared" si="93"/>
        <v>62.31</v>
      </c>
      <c r="L473" s="13">
        <f t="shared" si="94"/>
        <v>579.06999999999994</v>
      </c>
      <c r="M473" s="13">
        <f t="shared" si="95"/>
        <v>641.38</v>
      </c>
      <c r="N473" s="14">
        <f t="shared" si="91"/>
        <v>8.5895047528173349E-5</v>
      </c>
    </row>
    <row r="474" spans="1:14" ht="25.95" customHeight="1">
      <c r="A474" s="10" t="s">
        <v>1369</v>
      </c>
      <c r="B474" s="12" t="s">
        <v>1119</v>
      </c>
      <c r="C474" s="10" t="s">
        <v>78</v>
      </c>
      <c r="D474" s="10" t="s">
        <v>1120</v>
      </c>
      <c r="E474" s="11" t="s">
        <v>268</v>
      </c>
      <c r="F474" s="12">
        <v>4</v>
      </c>
      <c r="G474" s="13">
        <v>18.170000000000002</v>
      </c>
      <c r="H474" s="13">
        <v>4.28</v>
      </c>
      <c r="I474" s="13">
        <v>17.61</v>
      </c>
      <c r="J474" s="13">
        <f t="shared" si="92"/>
        <v>21.89</v>
      </c>
      <c r="K474" s="13">
        <f t="shared" si="93"/>
        <v>17.12</v>
      </c>
      <c r="L474" s="13">
        <f t="shared" si="94"/>
        <v>70.44</v>
      </c>
      <c r="M474" s="13">
        <f t="shared" si="95"/>
        <v>87.56</v>
      </c>
      <c r="N474" s="14">
        <f t="shared" si="91"/>
        <v>1.1726231503269292E-5</v>
      </c>
    </row>
    <row r="475" spans="1:14" ht="91.05" customHeight="1">
      <c r="A475" s="10" t="s">
        <v>1370</v>
      </c>
      <c r="B475" s="12" t="s">
        <v>1131</v>
      </c>
      <c r="C475" s="10" t="s">
        <v>72</v>
      </c>
      <c r="D475" s="10" t="s">
        <v>1132</v>
      </c>
      <c r="E475" s="11" t="s">
        <v>75</v>
      </c>
      <c r="F475" s="12">
        <v>6</v>
      </c>
      <c r="G475" s="13">
        <v>47.15</v>
      </c>
      <c r="H475" s="13">
        <v>15.72</v>
      </c>
      <c r="I475" s="13">
        <v>41.09</v>
      </c>
      <c r="J475" s="13">
        <f t="shared" si="92"/>
        <v>56.81</v>
      </c>
      <c r="K475" s="13">
        <f t="shared" si="93"/>
        <v>94.32</v>
      </c>
      <c r="L475" s="13">
        <f t="shared" si="94"/>
        <v>246.54000000000002</v>
      </c>
      <c r="M475" s="13">
        <f t="shared" si="95"/>
        <v>340.86</v>
      </c>
      <c r="N475" s="14">
        <f t="shared" si="91"/>
        <v>4.5648735383786784E-5</v>
      </c>
    </row>
    <row r="476" spans="1:14" ht="52.05" customHeight="1">
      <c r="A476" s="10" t="s">
        <v>1371</v>
      </c>
      <c r="B476" s="12" t="s">
        <v>1011</v>
      </c>
      <c r="C476" s="10" t="s">
        <v>78</v>
      </c>
      <c r="D476" s="10" t="s">
        <v>1012</v>
      </c>
      <c r="E476" s="11" t="s">
        <v>114</v>
      </c>
      <c r="F476" s="12">
        <v>114</v>
      </c>
      <c r="G476" s="13">
        <v>55.12</v>
      </c>
      <c r="H476" s="13">
        <v>23.28</v>
      </c>
      <c r="I476" s="13">
        <v>43.13</v>
      </c>
      <c r="J476" s="13">
        <f t="shared" si="92"/>
        <v>66.41</v>
      </c>
      <c r="K476" s="13">
        <f t="shared" si="93"/>
        <v>2653.92</v>
      </c>
      <c r="L476" s="13">
        <f t="shared" si="94"/>
        <v>4916.82</v>
      </c>
      <c r="M476" s="13">
        <f t="shared" si="95"/>
        <v>7570.74</v>
      </c>
      <c r="N476" s="14">
        <f t="shared" si="91"/>
        <v>1.0138904738586222E-3</v>
      </c>
    </row>
    <row r="477" spans="1:14" ht="52.05" customHeight="1">
      <c r="A477" s="10" t="s">
        <v>1372</v>
      </c>
      <c r="B477" s="12" t="s">
        <v>1061</v>
      </c>
      <c r="C477" s="10" t="s">
        <v>78</v>
      </c>
      <c r="D477" s="10" t="s">
        <v>1062</v>
      </c>
      <c r="E477" s="11" t="s">
        <v>114</v>
      </c>
      <c r="F477" s="12">
        <v>469</v>
      </c>
      <c r="G477" s="13">
        <v>13.81</v>
      </c>
      <c r="H477" s="13">
        <v>6</v>
      </c>
      <c r="I477" s="13">
        <v>10.64</v>
      </c>
      <c r="J477" s="13">
        <f t="shared" si="92"/>
        <v>16.64</v>
      </c>
      <c r="K477" s="13">
        <f t="shared" si="93"/>
        <v>2814</v>
      </c>
      <c r="L477" s="13">
        <f t="shared" si="94"/>
        <v>4990.16</v>
      </c>
      <c r="M477" s="13">
        <f t="shared" si="95"/>
        <v>7804.16</v>
      </c>
      <c r="N477" s="14">
        <f t="shared" si="91"/>
        <v>1.0451506035695989E-3</v>
      </c>
    </row>
    <row r="478" spans="1:14" ht="52.05" customHeight="1">
      <c r="A478" s="10" t="s">
        <v>1373</v>
      </c>
      <c r="B478" s="12" t="s">
        <v>1374</v>
      </c>
      <c r="C478" s="10" t="s">
        <v>72</v>
      </c>
      <c r="D478" s="10" t="s">
        <v>1375</v>
      </c>
      <c r="E478" s="11" t="s">
        <v>75</v>
      </c>
      <c r="F478" s="12">
        <v>38</v>
      </c>
      <c r="G478" s="13">
        <v>21.42</v>
      </c>
      <c r="H478" s="13">
        <v>6.39</v>
      </c>
      <c r="I478" s="13">
        <v>19.420000000000002</v>
      </c>
      <c r="J478" s="13">
        <f t="shared" si="92"/>
        <v>25.81</v>
      </c>
      <c r="K478" s="13">
        <f t="shared" si="93"/>
        <v>242.82</v>
      </c>
      <c r="L478" s="13">
        <f t="shared" si="94"/>
        <v>737.96</v>
      </c>
      <c r="M478" s="13">
        <f t="shared" si="95"/>
        <v>980.78</v>
      </c>
      <c r="N478" s="14">
        <f t="shared" si="91"/>
        <v>1.3134825643874436E-4</v>
      </c>
    </row>
    <row r="479" spans="1:14" ht="78" customHeight="1">
      <c r="A479" s="10" t="s">
        <v>1376</v>
      </c>
      <c r="B479" s="12" t="s">
        <v>1377</v>
      </c>
      <c r="C479" s="10" t="s">
        <v>72</v>
      </c>
      <c r="D479" s="10" t="s">
        <v>1378</v>
      </c>
      <c r="E479" s="11" t="s">
        <v>75</v>
      </c>
      <c r="F479" s="12">
        <v>5</v>
      </c>
      <c r="G479" s="13">
        <v>216.82</v>
      </c>
      <c r="H479" s="13">
        <v>13.26</v>
      </c>
      <c r="I479" s="13">
        <v>248</v>
      </c>
      <c r="J479" s="13">
        <f t="shared" si="92"/>
        <v>261.26</v>
      </c>
      <c r="K479" s="13">
        <f t="shared" si="93"/>
        <v>66.3</v>
      </c>
      <c r="L479" s="13">
        <f t="shared" si="94"/>
        <v>1240</v>
      </c>
      <c r="M479" s="13">
        <f t="shared" si="95"/>
        <v>1306.3</v>
      </c>
      <c r="N479" s="14">
        <f t="shared" si="91"/>
        <v>1.7494262463134622E-4</v>
      </c>
    </row>
    <row r="480" spans="1:14" ht="78" customHeight="1">
      <c r="A480" s="10" t="s">
        <v>1379</v>
      </c>
      <c r="B480" s="12" t="s">
        <v>1380</v>
      </c>
      <c r="C480" s="10" t="s">
        <v>72</v>
      </c>
      <c r="D480" s="10" t="s">
        <v>1381</v>
      </c>
      <c r="E480" s="11" t="s">
        <v>75</v>
      </c>
      <c r="F480" s="12">
        <v>3</v>
      </c>
      <c r="G480" s="13">
        <v>316.75</v>
      </c>
      <c r="H480" s="13">
        <v>24.07</v>
      </c>
      <c r="I480" s="13">
        <v>357.61</v>
      </c>
      <c r="J480" s="13">
        <f t="shared" si="92"/>
        <v>381.68</v>
      </c>
      <c r="K480" s="13">
        <f t="shared" si="93"/>
        <v>72.209999999999994</v>
      </c>
      <c r="L480" s="13">
        <f t="shared" si="94"/>
        <v>1072.83</v>
      </c>
      <c r="M480" s="13">
        <f t="shared" si="95"/>
        <v>1145.04</v>
      </c>
      <c r="N480" s="14">
        <f t="shared" si="91"/>
        <v>1.5334632389793821E-4</v>
      </c>
    </row>
    <row r="481" spans="1:14" ht="78" customHeight="1">
      <c r="A481" s="10" t="s">
        <v>1382</v>
      </c>
      <c r="B481" s="12" t="s">
        <v>1383</v>
      </c>
      <c r="C481" s="10" t="s">
        <v>72</v>
      </c>
      <c r="D481" s="10" t="s">
        <v>1384</v>
      </c>
      <c r="E481" s="11" t="s">
        <v>75</v>
      </c>
      <c r="F481" s="12">
        <v>1</v>
      </c>
      <c r="G481" s="13">
        <v>746.4</v>
      </c>
      <c r="H481" s="13">
        <v>71.739999999999995</v>
      </c>
      <c r="I481" s="13">
        <v>827.67</v>
      </c>
      <c r="J481" s="13">
        <f t="shared" si="92"/>
        <v>899.41</v>
      </c>
      <c r="K481" s="13">
        <f t="shared" si="93"/>
        <v>71.739999999999995</v>
      </c>
      <c r="L481" s="13">
        <f t="shared" si="94"/>
        <v>827.67</v>
      </c>
      <c r="M481" s="13">
        <f t="shared" si="95"/>
        <v>899.41</v>
      </c>
      <c r="N481" s="14">
        <f t="shared" si="91"/>
        <v>1.2045100361301317E-4</v>
      </c>
    </row>
    <row r="482" spans="1:14" ht="130.05000000000001" customHeight="1">
      <c r="A482" s="10" t="s">
        <v>1385</v>
      </c>
      <c r="B482" s="12" t="s">
        <v>1386</v>
      </c>
      <c r="C482" s="10" t="s">
        <v>72</v>
      </c>
      <c r="D482" s="10" t="s">
        <v>1387</v>
      </c>
      <c r="E482" s="11" t="s">
        <v>75</v>
      </c>
      <c r="F482" s="12">
        <v>1</v>
      </c>
      <c r="G482" s="13">
        <v>3232.46</v>
      </c>
      <c r="H482" s="13">
        <v>34.18</v>
      </c>
      <c r="I482" s="13">
        <v>3860.93</v>
      </c>
      <c r="J482" s="13">
        <f t="shared" si="92"/>
        <v>3895.11</v>
      </c>
      <c r="K482" s="13">
        <f t="shared" si="93"/>
        <v>34.18</v>
      </c>
      <c r="L482" s="13">
        <f t="shared" si="94"/>
        <v>3860.9300000000003</v>
      </c>
      <c r="M482" s="13">
        <f t="shared" si="95"/>
        <v>3895.11</v>
      </c>
      <c r="N482" s="14">
        <f t="shared" si="91"/>
        <v>5.2164186375855696E-4</v>
      </c>
    </row>
    <row r="483" spans="1:14" ht="25.95" customHeight="1">
      <c r="A483" s="10" t="s">
        <v>1388</v>
      </c>
      <c r="B483" s="12" t="s">
        <v>1389</v>
      </c>
      <c r="C483" s="10" t="s">
        <v>72</v>
      </c>
      <c r="D483" s="10" t="s">
        <v>1390</v>
      </c>
      <c r="E483" s="11" t="s">
        <v>75</v>
      </c>
      <c r="F483" s="12">
        <v>1</v>
      </c>
      <c r="G483" s="13">
        <v>171.21</v>
      </c>
      <c r="H483" s="13">
        <v>18.84</v>
      </c>
      <c r="I483" s="13">
        <v>187.46</v>
      </c>
      <c r="J483" s="13">
        <f t="shared" si="92"/>
        <v>206.3</v>
      </c>
      <c r="K483" s="13">
        <f t="shared" si="93"/>
        <v>18.84</v>
      </c>
      <c r="L483" s="13">
        <f t="shared" si="94"/>
        <v>187.46</v>
      </c>
      <c r="M483" s="13">
        <f t="shared" si="95"/>
        <v>206.3</v>
      </c>
      <c r="N483" s="14">
        <f t="shared" si="91"/>
        <v>2.7628158509872715E-5</v>
      </c>
    </row>
    <row r="484" spans="1:14" ht="25.95" customHeight="1">
      <c r="A484" s="10" t="s">
        <v>1391</v>
      </c>
      <c r="B484" s="12" t="s">
        <v>1392</v>
      </c>
      <c r="C484" s="10" t="s">
        <v>72</v>
      </c>
      <c r="D484" s="10" t="s">
        <v>1393</v>
      </c>
      <c r="E484" s="11" t="s">
        <v>75</v>
      </c>
      <c r="F484" s="12">
        <v>4</v>
      </c>
      <c r="G484" s="13">
        <v>32.78</v>
      </c>
      <c r="H484" s="13">
        <v>7.72</v>
      </c>
      <c r="I484" s="13">
        <v>31.77</v>
      </c>
      <c r="J484" s="13">
        <f t="shared" si="92"/>
        <v>39.49</v>
      </c>
      <c r="K484" s="13">
        <f t="shared" si="93"/>
        <v>30.88</v>
      </c>
      <c r="L484" s="13">
        <f t="shared" si="94"/>
        <v>127.08000000000001</v>
      </c>
      <c r="M484" s="13">
        <f t="shared" si="95"/>
        <v>157.96</v>
      </c>
      <c r="N484" s="14">
        <f t="shared" si="91"/>
        <v>2.1154357335043599E-5</v>
      </c>
    </row>
    <row r="485" spans="1:14" ht="39" customHeight="1">
      <c r="A485" s="10" t="s">
        <v>1394</v>
      </c>
      <c r="B485" s="12" t="s">
        <v>1395</v>
      </c>
      <c r="C485" s="10" t="s">
        <v>78</v>
      </c>
      <c r="D485" s="10" t="s">
        <v>1396</v>
      </c>
      <c r="E485" s="11" t="s">
        <v>268</v>
      </c>
      <c r="F485" s="12">
        <v>64</v>
      </c>
      <c r="G485" s="13">
        <v>31.45</v>
      </c>
      <c r="H485" s="13">
        <v>17.39</v>
      </c>
      <c r="I485" s="13">
        <v>20.5</v>
      </c>
      <c r="J485" s="13">
        <f t="shared" si="92"/>
        <v>37.89</v>
      </c>
      <c r="K485" s="13">
        <f t="shared" si="93"/>
        <v>1112.96</v>
      </c>
      <c r="L485" s="13">
        <f t="shared" si="94"/>
        <v>1312</v>
      </c>
      <c r="M485" s="13">
        <f t="shared" si="95"/>
        <v>2424.96</v>
      </c>
      <c r="N485" s="14">
        <f t="shared" si="91"/>
        <v>3.2475607978720765E-4</v>
      </c>
    </row>
    <row r="486" spans="1:14" ht="39" customHeight="1">
      <c r="A486" s="10" t="s">
        <v>1397</v>
      </c>
      <c r="B486" s="12" t="s">
        <v>1398</v>
      </c>
      <c r="C486" s="10" t="s">
        <v>78</v>
      </c>
      <c r="D486" s="10" t="s">
        <v>1399</v>
      </c>
      <c r="E486" s="11" t="s">
        <v>268</v>
      </c>
      <c r="F486" s="12">
        <v>38</v>
      </c>
      <c r="G486" s="13">
        <v>48.51</v>
      </c>
      <c r="H486" s="13">
        <v>25.82</v>
      </c>
      <c r="I486" s="13">
        <v>32.630000000000003</v>
      </c>
      <c r="J486" s="13">
        <f t="shared" si="92"/>
        <v>58.45</v>
      </c>
      <c r="K486" s="13">
        <f t="shared" si="93"/>
        <v>981.16</v>
      </c>
      <c r="L486" s="13">
        <f t="shared" si="94"/>
        <v>1239.94</v>
      </c>
      <c r="M486" s="13">
        <f t="shared" si="95"/>
        <v>2221.1</v>
      </c>
      <c r="N486" s="14">
        <f t="shared" si="91"/>
        <v>2.9745469154764071E-4</v>
      </c>
    </row>
    <row r="487" spans="1:14" ht="39" customHeight="1">
      <c r="A487" s="10" t="s">
        <v>1400</v>
      </c>
      <c r="B487" s="12" t="s">
        <v>1401</v>
      </c>
      <c r="C487" s="10" t="s">
        <v>78</v>
      </c>
      <c r="D487" s="10" t="s">
        <v>1402</v>
      </c>
      <c r="E487" s="11" t="s">
        <v>268</v>
      </c>
      <c r="F487" s="12">
        <v>32</v>
      </c>
      <c r="G487" s="13">
        <v>24.37</v>
      </c>
      <c r="H487" s="13">
        <v>14.92</v>
      </c>
      <c r="I487" s="13">
        <v>14.44</v>
      </c>
      <c r="J487" s="13">
        <f t="shared" si="92"/>
        <v>29.36</v>
      </c>
      <c r="K487" s="13">
        <f t="shared" si="93"/>
        <v>477.44</v>
      </c>
      <c r="L487" s="13">
        <f t="shared" si="94"/>
        <v>462.08</v>
      </c>
      <c r="M487" s="13">
        <f t="shared" si="95"/>
        <v>939.52</v>
      </c>
      <c r="N487" s="14">
        <f t="shared" si="91"/>
        <v>1.2582262473676982E-4</v>
      </c>
    </row>
    <row r="488" spans="1:14" ht="39" customHeight="1">
      <c r="A488" s="10" t="s">
        <v>1403</v>
      </c>
      <c r="B488" s="12" t="s">
        <v>1404</v>
      </c>
      <c r="C488" s="10" t="s">
        <v>78</v>
      </c>
      <c r="D488" s="10" t="s">
        <v>1405</v>
      </c>
      <c r="E488" s="11" t="s">
        <v>268</v>
      </c>
      <c r="F488" s="12">
        <v>5</v>
      </c>
      <c r="G488" s="13">
        <v>26.49</v>
      </c>
      <c r="H488" s="13">
        <v>14.92</v>
      </c>
      <c r="I488" s="13">
        <v>17</v>
      </c>
      <c r="J488" s="13">
        <f t="shared" si="92"/>
        <v>31.92</v>
      </c>
      <c r="K488" s="13">
        <f t="shared" si="93"/>
        <v>74.599999999999994</v>
      </c>
      <c r="L488" s="13">
        <f t="shared" si="94"/>
        <v>85</v>
      </c>
      <c r="M488" s="13">
        <f t="shared" si="95"/>
        <v>159.6</v>
      </c>
      <c r="N488" s="14">
        <f t="shared" si="91"/>
        <v>2.137398981180652E-5</v>
      </c>
    </row>
    <row r="489" spans="1:14" ht="39" customHeight="1">
      <c r="A489" s="10" t="s">
        <v>1406</v>
      </c>
      <c r="B489" s="12" t="s">
        <v>1407</v>
      </c>
      <c r="C489" s="10" t="s">
        <v>78</v>
      </c>
      <c r="D489" s="10" t="s">
        <v>1408</v>
      </c>
      <c r="E489" s="11" t="s">
        <v>268</v>
      </c>
      <c r="F489" s="12">
        <v>4</v>
      </c>
      <c r="G489" s="13">
        <v>34.659999999999997</v>
      </c>
      <c r="H489" s="13">
        <v>24.06</v>
      </c>
      <c r="I489" s="13">
        <v>17.7</v>
      </c>
      <c r="J489" s="13">
        <f t="shared" si="92"/>
        <v>41.76</v>
      </c>
      <c r="K489" s="13">
        <f t="shared" si="93"/>
        <v>96.24</v>
      </c>
      <c r="L489" s="13">
        <f t="shared" si="94"/>
        <v>70.8</v>
      </c>
      <c r="M489" s="13">
        <f t="shared" si="95"/>
        <v>167.04</v>
      </c>
      <c r="N489" s="14">
        <f t="shared" si="91"/>
        <v>2.2370371291755395E-5</v>
      </c>
    </row>
    <row r="490" spans="1:14" ht="39" customHeight="1">
      <c r="A490" s="10" t="s">
        <v>1409</v>
      </c>
      <c r="B490" s="12" t="s">
        <v>1410</v>
      </c>
      <c r="C490" s="10" t="s">
        <v>78</v>
      </c>
      <c r="D490" s="10" t="s">
        <v>1411</v>
      </c>
      <c r="E490" s="11" t="s">
        <v>268</v>
      </c>
      <c r="F490" s="12">
        <v>21</v>
      </c>
      <c r="G490" s="13">
        <v>36.78</v>
      </c>
      <c r="H490" s="13">
        <v>24.06</v>
      </c>
      <c r="I490" s="13">
        <v>20.25</v>
      </c>
      <c r="J490" s="13">
        <f t="shared" si="92"/>
        <v>44.31</v>
      </c>
      <c r="K490" s="13">
        <f t="shared" si="93"/>
        <v>505.26</v>
      </c>
      <c r="L490" s="13">
        <f t="shared" si="94"/>
        <v>425.25</v>
      </c>
      <c r="M490" s="13">
        <f t="shared" si="95"/>
        <v>930.51</v>
      </c>
      <c r="N490" s="14">
        <f t="shared" si="91"/>
        <v>1.2461598533699303E-4</v>
      </c>
    </row>
    <row r="491" spans="1:14" ht="24" customHeight="1">
      <c r="A491" s="5" t="s">
        <v>41</v>
      </c>
      <c r="B491" s="5"/>
      <c r="C491" s="5"/>
      <c r="D491" s="5" t="s">
        <v>42</v>
      </c>
      <c r="E491" s="5"/>
      <c r="F491" s="7"/>
      <c r="G491" s="7"/>
      <c r="H491" s="5"/>
      <c r="I491" s="5"/>
      <c r="J491" s="5"/>
      <c r="K491" s="5"/>
      <c r="L491" s="5"/>
      <c r="M491" s="8">
        <v>82751.67</v>
      </c>
      <c r="N491" s="9">
        <f t="shared" si="91"/>
        <v>1.1082289169736687E-2</v>
      </c>
    </row>
    <row r="492" spans="1:14" ht="52.05" customHeight="1">
      <c r="A492" s="10" t="s">
        <v>1412</v>
      </c>
      <c r="B492" s="12" t="s">
        <v>1413</v>
      </c>
      <c r="C492" s="10" t="s">
        <v>78</v>
      </c>
      <c r="D492" s="10" t="s">
        <v>1414</v>
      </c>
      <c r="E492" s="11" t="s">
        <v>114</v>
      </c>
      <c r="F492" s="12">
        <v>12</v>
      </c>
      <c r="G492" s="13">
        <v>43.04</v>
      </c>
      <c r="H492" s="13">
        <v>7.24</v>
      </c>
      <c r="I492" s="13">
        <v>44.62</v>
      </c>
      <c r="J492" s="13">
        <f t="shared" ref="J492:J521" si="96">TRUNC(G492 * (1 + 20.5 / 100), 2)</f>
        <v>51.86</v>
      </c>
      <c r="K492" s="13">
        <f t="shared" ref="K492:K521" si="97">TRUNC(F492 * H492, 2)</f>
        <v>86.88</v>
      </c>
      <c r="L492" s="13">
        <f t="shared" ref="L492:L521" si="98">M492 - K492</f>
        <v>535.44000000000005</v>
      </c>
      <c r="M492" s="13">
        <f t="shared" ref="M492:M521" si="99">TRUNC(F492 * J492, 2)</f>
        <v>622.32000000000005</v>
      </c>
      <c r="N492" s="14">
        <f t="shared" si="91"/>
        <v>8.3342489597014002E-5</v>
      </c>
    </row>
    <row r="493" spans="1:14" ht="52.05" customHeight="1">
      <c r="A493" s="10" t="s">
        <v>1415</v>
      </c>
      <c r="B493" s="12" t="s">
        <v>1416</v>
      </c>
      <c r="C493" s="10" t="s">
        <v>78</v>
      </c>
      <c r="D493" s="10" t="s">
        <v>1417</v>
      </c>
      <c r="E493" s="11" t="s">
        <v>268</v>
      </c>
      <c r="F493" s="12">
        <v>1</v>
      </c>
      <c r="G493" s="13">
        <v>103.85</v>
      </c>
      <c r="H493" s="13">
        <v>30.08</v>
      </c>
      <c r="I493" s="13">
        <v>95.05</v>
      </c>
      <c r="J493" s="13">
        <f t="shared" si="96"/>
        <v>125.13</v>
      </c>
      <c r="K493" s="13">
        <f t="shared" si="97"/>
        <v>30.08</v>
      </c>
      <c r="L493" s="13">
        <f t="shared" si="98"/>
        <v>95.05</v>
      </c>
      <c r="M493" s="13">
        <f t="shared" si="99"/>
        <v>125.13</v>
      </c>
      <c r="N493" s="14">
        <f t="shared" si="91"/>
        <v>1.6757690132527256E-5</v>
      </c>
    </row>
    <row r="494" spans="1:14" ht="52.05" customHeight="1">
      <c r="A494" s="10" t="s">
        <v>1418</v>
      </c>
      <c r="B494" s="12" t="s">
        <v>1419</v>
      </c>
      <c r="C494" s="10" t="s">
        <v>78</v>
      </c>
      <c r="D494" s="10" t="s">
        <v>1420</v>
      </c>
      <c r="E494" s="11" t="s">
        <v>268</v>
      </c>
      <c r="F494" s="12">
        <v>4</v>
      </c>
      <c r="G494" s="13">
        <v>33.200000000000003</v>
      </c>
      <c r="H494" s="13">
        <v>14.51</v>
      </c>
      <c r="I494" s="13">
        <v>25.49</v>
      </c>
      <c r="J494" s="13">
        <f t="shared" si="96"/>
        <v>40</v>
      </c>
      <c r="K494" s="13">
        <f t="shared" si="97"/>
        <v>58.04</v>
      </c>
      <c r="L494" s="13">
        <f t="shared" si="98"/>
        <v>101.96000000000001</v>
      </c>
      <c r="M494" s="13">
        <f t="shared" si="99"/>
        <v>160</v>
      </c>
      <c r="N494" s="14">
        <f t="shared" si="91"/>
        <v>2.1427558708577965E-5</v>
      </c>
    </row>
    <row r="495" spans="1:14" ht="25.95" customHeight="1">
      <c r="A495" s="10" t="s">
        <v>1421</v>
      </c>
      <c r="B495" s="12" t="s">
        <v>1422</v>
      </c>
      <c r="C495" s="10" t="s">
        <v>72</v>
      </c>
      <c r="D495" s="10" t="s">
        <v>1423</v>
      </c>
      <c r="E495" s="11" t="s">
        <v>75</v>
      </c>
      <c r="F495" s="12">
        <v>3</v>
      </c>
      <c r="G495" s="13">
        <v>19.82</v>
      </c>
      <c r="H495" s="13">
        <v>8.76</v>
      </c>
      <c r="I495" s="13">
        <v>15.12</v>
      </c>
      <c r="J495" s="13">
        <f t="shared" si="96"/>
        <v>23.88</v>
      </c>
      <c r="K495" s="13">
        <f t="shared" si="97"/>
        <v>26.28</v>
      </c>
      <c r="L495" s="13">
        <f t="shared" si="98"/>
        <v>45.36</v>
      </c>
      <c r="M495" s="13">
        <f t="shared" si="99"/>
        <v>71.64</v>
      </c>
      <c r="N495" s="14">
        <f t="shared" si="91"/>
        <v>9.5941894117657841E-6</v>
      </c>
    </row>
    <row r="496" spans="1:14" ht="39" customHeight="1">
      <c r="A496" s="10" t="s">
        <v>1424</v>
      </c>
      <c r="B496" s="12" t="s">
        <v>1425</v>
      </c>
      <c r="C496" s="10" t="s">
        <v>78</v>
      </c>
      <c r="D496" s="10" t="s">
        <v>1426</v>
      </c>
      <c r="E496" s="11" t="s">
        <v>268</v>
      </c>
      <c r="F496" s="12">
        <v>6</v>
      </c>
      <c r="G496" s="13">
        <v>27.15</v>
      </c>
      <c r="H496" s="13">
        <v>14.62</v>
      </c>
      <c r="I496" s="13">
        <v>18.09</v>
      </c>
      <c r="J496" s="13">
        <f t="shared" si="96"/>
        <v>32.71</v>
      </c>
      <c r="K496" s="13">
        <f t="shared" si="97"/>
        <v>87.72</v>
      </c>
      <c r="L496" s="13">
        <f t="shared" si="98"/>
        <v>108.53999999999999</v>
      </c>
      <c r="M496" s="13">
        <f t="shared" si="99"/>
        <v>196.26</v>
      </c>
      <c r="N496" s="14">
        <f t="shared" si="91"/>
        <v>2.6283579200909445E-5</v>
      </c>
    </row>
    <row r="497" spans="1:14" ht="25.95" customHeight="1">
      <c r="A497" s="10" t="s">
        <v>1428</v>
      </c>
      <c r="B497" s="12" t="s">
        <v>1429</v>
      </c>
      <c r="C497" s="10" t="s">
        <v>78</v>
      </c>
      <c r="D497" s="10" t="s">
        <v>1430</v>
      </c>
      <c r="E497" s="11" t="s">
        <v>268</v>
      </c>
      <c r="F497" s="12">
        <v>1</v>
      </c>
      <c r="G497" s="13">
        <v>55.91</v>
      </c>
      <c r="H497" s="13">
        <v>20.88</v>
      </c>
      <c r="I497" s="13">
        <v>46.49</v>
      </c>
      <c r="J497" s="13">
        <f t="shared" si="96"/>
        <v>67.37</v>
      </c>
      <c r="K497" s="13">
        <f t="shared" si="97"/>
        <v>20.88</v>
      </c>
      <c r="L497" s="13">
        <f t="shared" si="98"/>
        <v>46.490000000000009</v>
      </c>
      <c r="M497" s="13">
        <f t="shared" si="99"/>
        <v>67.37</v>
      </c>
      <c r="N497" s="14">
        <f t="shared" si="91"/>
        <v>9.0223414387306106E-6</v>
      </c>
    </row>
    <row r="498" spans="1:14" ht="25.95" customHeight="1">
      <c r="A498" s="10" t="s">
        <v>1432</v>
      </c>
      <c r="B498" s="12" t="s">
        <v>1433</v>
      </c>
      <c r="C498" s="10" t="s">
        <v>78</v>
      </c>
      <c r="D498" s="10" t="s">
        <v>1434</v>
      </c>
      <c r="E498" s="11" t="s">
        <v>268</v>
      </c>
      <c r="F498" s="12">
        <v>6</v>
      </c>
      <c r="G498" s="13">
        <v>88.73</v>
      </c>
      <c r="H498" s="13">
        <v>1.74</v>
      </c>
      <c r="I498" s="13">
        <v>105.17</v>
      </c>
      <c r="J498" s="13">
        <f t="shared" si="96"/>
        <v>106.91</v>
      </c>
      <c r="K498" s="13">
        <f t="shared" si="97"/>
        <v>10.44</v>
      </c>
      <c r="L498" s="13">
        <f t="shared" si="98"/>
        <v>631.02</v>
      </c>
      <c r="M498" s="13">
        <f t="shared" si="99"/>
        <v>641.46</v>
      </c>
      <c r="N498" s="14">
        <f t="shared" si="91"/>
        <v>8.5905761307527638E-5</v>
      </c>
    </row>
    <row r="499" spans="1:14" ht="52.05" customHeight="1">
      <c r="A499" s="10" t="s">
        <v>1435</v>
      </c>
      <c r="B499" s="12" t="s">
        <v>1436</v>
      </c>
      <c r="C499" s="10" t="s">
        <v>78</v>
      </c>
      <c r="D499" s="10" t="s">
        <v>1437</v>
      </c>
      <c r="E499" s="11" t="s">
        <v>268</v>
      </c>
      <c r="F499" s="12">
        <v>1</v>
      </c>
      <c r="G499" s="13">
        <v>40899.269999999997</v>
      </c>
      <c r="H499" s="13">
        <v>497.08</v>
      </c>
      <c r="I499" s="13">
        <v>48786.54</v>
      </c>
      <c r="J499" s="13">
        <f t="shared" si="96"/>
        <v>49283.62</v>
      </c>
      <c r="K499" s="13">
        <f t="shared" si="97"/>
        <v>497.08</v>
      </c>
      <c r="L499" s="13">
        <f t="shared" si="98"/>
        <v>48786.54</v>
      </c>
      <c r="M499" s="13">
        <f t="shared" si="99"/>
        <v>49283.62</v>
      </c>
      <c r="N499" s="14">
        <f t="shared" si="91"/>
        <v>6.6001728807577953E-3</v>
      </c>
    </row>
    <row r="500" spans="1:14" ht="39" customHeight="1">
      <c r="A500" s="10" t="s">
        <v>1438</v>
      </c>
      <c r="B500" s="12" t="s">
        <v>1439</v>
      </c>
      <c r="C500" s="10" t="s">
        <v>78</v>
      </c>
      <c r="D500" s="10" t="s">
        <v>1440</v>
      </c>
      <c r="E500" s="11" t="s">
        <v>114</v>
      </c>
      <c r="F500" s="12">
        <v>6</v>
      </c>
      <c r="G500" s="13">
        <v>52.78</v>
      </c>
      <c r="H500" s="13">
        <v>8.0299999999999994</v>
      </c>
      <c r="I500" s="13">
        <v>55.56</v>
      </c>
      <c r="J500" s="13">
        <f t="shared" si="96"/>
        <v>63.59</v>
      </c>
      <c r="K500" s="13">
        <f t="shared" si="97"/>
        <v>48.18</v>
      </c>
      <c r="L500" s="13">
        <f t="shared" si="98"/>
        <v>333.36</v>
      </c>
      <c r="M500" s="13">
        <f t="shared" si="99"/>
        <v>381.54</v>
      </c>
      <c r="N500" s="14">
        <f t="shared" si="91"/>
        <v>5.1096692185442732E-5</v>
      </c>
    </row>
    <row r="501" spans="1:14" ht="39" customHeight="1">
      <c r="A501" s="10" t="s">
        <v>1441</v>
      </c>
      <c r="B501" s="12" t="s">
        <v>1142</v>
      </c>
      <c r="C501" s="10" t="s">
        <v>78</v>
      </c>
      <c r="D501" s="10" t="s">
        <v>1143</v>
      </c>
      <c r="E501" s="11" t="s">
        <v>268</v>
      </c>
      <c r="F501" s="12">
        <v>1</v>
      </c>
      <c r="G501" s="13">
        <v>591.67999999999995</v>
      </c>
      <c r="H501" s="13">
        <v>267.64999999999998</v>
      </c>
      <c r="I501" s="13">
        <v>445.32</v>
      </c>
      <c r="J501" s="13">
        <f t="shared" si="96"/>
        <v>712.97</v>
      </c>
      <c r="K501" s="13">
        <f t="shared" si="97"/>
        <v>267.64999999999998</v>
      </c>
      <c r="L501" s="13">
        <f t="shared" si="98"/>
        <v>445.32000000000005</v>
      </c>
      <c r="M501" s="13">
        <f t="shared" si="99"/>
        <v>712.97</v>
      </c>
      <c r="N501" s="14">
        <f t="shared" si="91"/>
        <v>9.5482540827842706E-5</v>
      </c>
    </row>
    <row r="502" spans="1:14" ht="25.95" customHeight="1">
      <c r="A502" s="10" t="s">
        <v>1442</v>
      </c>
      <c r="B502" s="12" t="s">
        <v>1443</v>
      </c>
      <c r="C502" s="10" t="s">
        <v>72</v>
      </c>
      <c r="D502" s="10" t="s">
        <v>1444</v>
      </c>
      <c r="E502" s="11" t="s">
        <v>75</v>
      </c>
      <c r="F502" s="12">
        <v>4</v>
      </c>
      <c r="G502" s="13">
        <v>162.94</v>
      </c>
      <c r="H502" s="13">
        <v>73.31</v>
      </c>
      <c r="I502" s="13">
        <v>123.03</v>
      </c>
      <c r="J502" s="13">
        <f t="shared" si="96"/>
        <v>196.34</v>
      </c>
      <c r="K502" s="13">
        <f t="shared" si="97"/>
        <v>293.24</v>
      </c>
      <c r="L502" s="13">
        <f t="shared" si="98"/>
        <v>492.12</v>
      </c>
      <c r="M502" s="13">
        <f t="shared" si="99"/>
        <v>785.36</v>
      </c>
      <c r="N502" s="14">
        <f t="shared" si="91"/>
        <v>1.0517717192105495E-4</v>
      </c>
    </row>
    <row r="503" spans="1:14" ht="39" customHeight="1">
      <c r="A503" s="10" t="s">
        <v>1445</v>
      </c>
      <c r="B503" s="12" t="s">
        <v>1446</v>
      </c>
      <c r="C503" s="10" t="s">
        <v>72</v>
      </c>
      <c r="D503" s="10" t="s">
        <v>1447</v>
      </c>
      <c r="E503" s="11" t="s">
        <v>75</v>
      </c>
      <c r="F503" s="12">
        <v>3</v>
      </c>
      <c r="G503" s="13">
        <v>634.83000000000004</v>
      </c>
      <c r="H503" s="13">
        <v>159.58000000000001</v>
      </c>
      <c r="I503" s="13">
        <v>605.39</v>
      </c>
      <c r="J503" s="13">
        <f t="shared" si="96"/>
        <v>764.97</v>
      </c>
      <c r="K503" s="13">
        <f t="shared" si="97"/>
        <v>478.74</v>
      </c>
      <c r="L503" s="13">
        <f t="shared" si="98"/>
        <v>1816.1699999999998</v>
      </c>
      <c r="M503" s="13">
        <f t="shared" si="99"/>
        <v>2294.91</v>
      </c>
      <c r="N503" s="14">
        <f t="shared" si="91"/>
        <v>3.0733949222439162E-4</v>
      </c>
    </row>
    <row r="504" spans="1:14" ht="25.95" customHeight="1">
      <c r="A504" s="10" t="s">
        <v>1448</v>
      </c>
      <c r="B504" s="12" t="s">
        <v>1449</v>
      </c>
      <c r="C504" s="10" t="s">
        <v>72</v>
      </c>
      <c r="D504" s="10" t="s">
        <v>1450</v>
      </c>
      <c r="E504" s="11" t="s">
        <v>114</v>
      </c>
      <c r="F504" s="12">
        <v>12</v>
      </c>
      <c r="G504" s="13">
        <v>4.7699999999999996</v>
      </c>
      <c r="H504" s="13">
        <v>1.3</v>
      </c>
      <c r="I504" s="13">
        <v>4.4400000000000004</v>
      </c>
      <c r="J504" s="13">
        <f t="shared" si="96"/>
        <v>5.74</v>
      </c>
      <c r="K504" s="13">
        <f t="shared" si="97"/>
        <v>15.6</v>
      </c>
      <c r="L504" s="13">
        <f t="shared" si="98"/>
        <v>53.279999999999994</v>
      </c>
      <c r="M504" s="13">
        <f t="shared" si="99"/>
        <v>68.88</v>
      </c>
      <c r="N504" s="14">
        <f t="shared" si="91"/>
        <v>9.224564024042813E-6</v>
      </c>
    </row>
    <row r="505" spans="1:14" ht="25.95" customHeight="1">
      <c r="A505" s="10" t="s">
        <v>1451</v>
      </c>
      <c r="B505" s="12" t="s">
        <v>1452</v>
      </c>
      <c r="C505" s="10" t="s">
        <v>72</v>
      </c>
      <c r="D505" s="10" t="s">
        <v>1453</v>
      </c>
      <c r="E505" s="11" t="s">
        <v>75</v>
      </c>
      <c r="F505" s="12">
        <v>1</v>
      </c>
      <c r="G505" s="13">
        <v>1659.25</v>
      </c>
      <c r="H505" s="13">
        <v>0</v>
      </c>
      <c r="I505" s="13">
        <v>1999.39</v>
      </c>
      <c r="J505" s="13">
        <f t="shared" si="96"/>
        <v>1999.39</v>
      </c>
      <c r="K505" s="13">
        <f t="shared" si="97"/>
        <v>0</v>
      </c>
      <c r="L505" s="13">
        <f t="shared" si="98"/>
        <v>1999.39</v>
      </c>
      <c r="M505" s="13">
        <f t="shared" si="99"/>
        <v>1999.39</v>
      </c>
      <c r="N505" s="14">
        <f t="shared" si="91"/>
        <v>2.6776279128964812E-4</v>
      </c>
    </row>
    <row r="506" spans="1:14" ht="25.95" customHeight="1">
      <c r="A506" s="10" t="s">
        <v>1454</v>
      </c>
      <c r="B506" s="12" t="s">
        <v>1455</v>
      </c>
      <c r="C506" s="10" t="s">
        <v>78</v>
      </c>
      <c r="D506" s="10" t="s">
        <v>1456</v>
      </c>
      <c r="E506" s="11" t="s">
        <v>268</v>
      </c>
      <c r="F506" s="12">
        <v>4</v>
      </c>
      <c r="G506" s="13">
        <v>43.31</v>
      </c>
      <c r="H506" s="13">
        <v>7.26</v>
      </c>
      <c r="I506" s="13">
        <v>44.92</v>
      </c>
      <c r="J506" s="13">
        <f t="shared" si="96"/>
        <v>52.18</v>
      </c>
      <c r="K506" s="13">
        <f t="shared" si="97"/>
        <v>29.04</v>
      </c>
      <c r="L506" s="13">
        <f t="shared" si="98"/>
        <v>179.68</v>
      </c>
      <c r="M506" s="13">
        <f t="shared" si="99"/>
        <v>208.72</v>
      </c>
      <c r="N506" s="14">
        <f t="shared" si="91"/>
        <v>2.7952250335339957E-5</v>
      </c>
    </row>
    <row r="507" spans="1:14" ht="52.05" customHeight="1">
      <c r="A507" s="10" t="s">
        <v>1457</v>
      </c>
      <c r="B507" s="12" t="s">
        <v>1458</v>
      </c>
      <c r="C507" s="10" t="s">
        <v>72</v>
      </c>
      <c r="D507" s="10" t="s">
        <v>1459</v>
      </c>
      <c r="E507" s="11" t="s">
        <v>75</v>
      </c>
      <c r="F507" s="12">
        <v>3</v>
      </c>
      <c r="G507" s="13">
        <v>239.59</v>
      </c>
      <c r="H507" s="13">
        <v>26.2</v>
      </c>
      <c r="I507" s="13">
        <v>262.5</v>
      </c>
      <c r="J507" s="13">
        <f t="shared" si="96"/>
        <v>288.7</v>
      </c>
      <c r="K507" s="13">
        <f t="shared" si="97"/>
        <v>78.599999999999994</v>
      </c>
      <c r="L507" s="13">
        <f t="shared" si="98"/>
        <v>787.5</v>
      </c>
      <c r="M507" s="13">
        <f t="shared" si="99"/>
        <v>866.1</v>
      </c>
      <c r="N507" s="14">
        <f t="shared" si="91"/>
        <v>1.159900537343711E-4</v>
      </c>
    </row>
    <row r="508" spans="1:14" ht="25.95" customHeight="1">
      <c r="A508" s="10" t="s">
        <v>1460</v>
      </c>
      <c r="B508" s="12" t="s">
        <v>1461</v>
      </c>
      <c r="C508" s="10" t="s">
        <v>72</v>
      </c>
      <c r="D508" s="10" t="s">
        <v>1462</v>
      </c>
      <c r="E508" s="11" t="s">
        <v>75</v>
      </c>
      <c r="F508" s="12">
        <v>12</v>
      </c>
      <c r="G508" s="13">
        <v>165.63</v>
      </c>
      <c r="H508" s="13">
        <v>38.85</v>
      </c>
      <c r="I508" s="13">
        <v>160.72999999999999</v>
      </c>
      <c r="J508" s="13">
        <f t="shared" si="96"/>
        <v>199.58</v>
      </c>
      <c r="K508" s="13">
        <f t="shared" si="97"/>
        <v>466.2</v>
      </c>
      <c r="L508" s="13">
        <f t="shared" si="98"/>
        <v>1928.76</v>
      </c>
      <c r="M508" s="13">
        <f t="shared" si="99"/>
        <v>2394.96</v>
      </c>
      <c r="N508" s="14">
        <f t="shared" si="91"/>
        <v>3.2073841252934927E-4</v>
      </c>
    </row>
    <row r="509" spans="1:14" ht="25.95" customHeight="1">
      <c r="A509" s="10" t="s">
        <v>1463</v>
      </c>
      <c r="B509" s="12" t="s">
        <v>1464</v>
      </c>
      <c r="C509" s="10" t="s">
        <v>78</v>
      </c>
      <c r="D509" s="10" t="s">
        <v>1465</v>
      </c>
      <c r="E509" s="11" t="s">
        <v>268</v>
      </c>
      <c r="F509" s="12">
        <v>3</v>
      </c>
      <c r="G509" s="13">
        <v>14.5</v>
      </c>
      <c r="H509" s="13">
        <v>4.46</v>
      </c>
      <c r="I509" s="13">
        <v>13.01</v>
      </c>
      <c r="J509" s="13">
        <f t="shared" si="96"/>
        <v>17.47</v>
      </c>
      <c r="K509" s="13">
        <f t="shared" si="97"/>
        <v>13.38</v>
      </c>
      <c r="L509" s="13">
        <f t="shared" si="98"/>
        <v>39.029999999999994</v>
      </c>
      <c r="M509" s="13">
        <f t="shared" si="99"/>
        <v>52.41</v>
      </c>
      <c r="N509" s="14">
        <f t="shared" si="91"/>
        <v>7.0188646994785692E-6</v>
      </c>
    </row>
    <row r="510" spans="1:14" ht="25.95" customHeight="1">
      <c r="A510" s="10" t="s">
        <v>1466</v>
      </c>
      <c r="B510" s="12" t="s">
        <v>1467</v>
      </c>
      <c r="C510" s="10" t="s">
        <v>72</v>
      </c>
      <c r="D510" s="10" t="s">
        <v>1468</v>
      </c>
      <c r="E510" s="11" t="s">
        <v>75</v>
      </c>
      <c r="F510" s="12">
        <v>4</v>
      </c>
      <c r="G510" s="13">
        <v>66.75</v>
      </c>
      <c r="H510" s="13">
        <v>22.78</v>
      </c>
      <c r="I510" s="13">
        <v>57.65</v>
      </c>
      <c r="J510" s="13">
        <f t="shared" si="96"/>
        <v>80.430000000000007</v>
      </c>
      <c r="K510" s="13">
        <f t="shared" si="97"/>
        <v>91.12</v>
      </c>
      <c r="L510" s="13">
        <f t="shared" si="98"/>
        <v>230.60000000000002</v>
      </c>
      <c r="M510" s="13">
        <f t="shared" si="99"/>
        <v>321.72000000000003</v>
      </c>
      <c r="N510" s="14">
        <f t="shared" si="91"/>
        <v>4.3085463673273149E-5</v>
      </c>
    </row>
    <row r="511" spans="1:14" ht="25.95" customHeight="1">
      <c r="A511" s="10" t="s">
        <v>1469</v>
      </c>
      <c r="B511" s="12" t="s">
        <v>1470</v>
      </c>
      <c r="C511" s="10" t="s">
        <v>72</v>
      </c>
      <c r="D511" s="10" t="s">
        <v>1471</v>
      </c>
      <c r="E511" s="11" t="s">
        <v>75</v>
      </c>
      <c r="F511" s="12">
        <v>16</v>
      </c>
      <c r="G511" s="13">
        <v>75.55</v>
      </c>
      <c r="H511" s="13">
        <v>22.78</v>
      </c>
      <c r="I511" s="13">
        <v>68.25</v>
      </c>
      <c r="J511" s="13">
        <f t="shared" si="96"/>
        <v>91.03</v>
      </c>
      <c r="K511" s="13">
        <f t="shared" si="97"/>
        <v>364.48</v>
      </c>
      <c r="L511" s="13">
        <f t="shared" si="98"/>
        <v>1092</v>
      </c>
      <c r="M511" s="13">
        <f t="shared" si="99"/>
        <v>1456.48</v>
      </c>
      <c r="N511" s="14">
        <f t="shared" si="91"/>
        <v>1.9505506692418521E-4</v>
      </c>
    </row>
    <row r="512" spans="1:14" ht="52.05" customHeight="1">
      <c r="A512" s="10" t="s">
        <v>1472</v>
      </c>
      <c r="B512" s="12" t="s">
        <v>1473</v>
      </c>
      <c r="C512" s="10" t="s">
        <v>78</v>
      </c>
      <c r="D512" s="10" t="s">
        <v>1474</v>
      </c>
      <c r="E512" s="11" t="s">
        <v>268</v>
      </c>
      <c r="F512" s="12">
        <v>3</v>
      </c>
      <c r="G512" s="13">
        <v>19</v>
      </c>
      <c r="H512" s="13">
        <v>8.76</v>
      </c>
      <c r="I512" s="13">
        <v>14.13</v>
      </c>
      <c r="J512" s="13">
        <f t="shared" si="96"/>
        <v>22.89</v>
      </c>
      <c r="K512" s="13">
        <f t="shared" si="97"/>
        <v>26.28</v>
      </c>
      <c r="L512" s="13">
        <f t="shared" si="98"/>
        <v>42.39</v>
      </c>
      <c r="M512" s="13">
        <f t="shared" si="99"/>
        <v>68.67</v>
      </c>
      <c r="N512" s="14">
        <f t="shared" si="91"/>
        <v>9.1964403532378061E-6</v>
      </c>
    </row>
    <row r="513" spans="1:14" ht="52.05" customHeight="1">
      <c r="A513" s="10" t="s">
        <v>1475</v>
      </c>
      <c r="B513" s="12" t="s">
        <v>1473</v>
      </c>
      <c r="C513" s="10" t="s">
        <v>78</v>
      </c>
      <c r="D513" s="10" t="s">
        <v>1474</v>
      </c>
      <c r="E513" s="11" t="s">
        <v>268</v>
      </c>
      <c r="F513" s="12">
        <v>3</v>
      </c>
      <c r="G513" s="13">
        <v>19</v>
      </c>
      <c r="H513" s="13">
        <v>8.76</v>
      </c>
      <c r="I513" s="13">
        <v>14.13</v>
      </c>
      <c r="J513" s="13">
        <f t="shared" si="96"/>
        <v>22.89</v>
      </c>
      <c r="K513" s="13">
        <f t="shared" si="97"/>
        <v>26.28</v>
      </c>
      <c r="L513" s="13">
        <f t="shared" si="98"/>
        <v>42.39</v>
      </c>
      <c r="M513" s="13">
        <f t="shared" si="99"/>
        <v>68.67</v>
      </c>
      <c r="N513" s="14">
        <f t="shared" si="91"/>
        <v>9.1964403532378061E-6</v>
      </c>
    </row>
    <row r="514" spans="1:14" ht="25.95" customHeight="1">
      <c r="A514" s="10" t="s">
        <v>1476</v>
      </c>
      <c r="B514" s="12" t="s">
        <v>1477</v>
      </c>
      <c r="C514" s="10" t="s">
        <v>72</v>
      </c>
      <c r="D514" s="10" t="s">
        <v>1478</v>
      </c>
      <c r="E514" s="11" t="s">
        <v>75</v>
      </c>
      <c r="F514" s="12">
        <v>6</v>
      </c>
      <c r="G514" s="13">
        <v>43.04</v>
      </c>
      <c r="H514" s="13">
        <v>7.05</v>
      </c>
      <c r="I514" s="13">
        <v>44.81</v>
      </c>
      <c r="J514" s="13">
        <f t="shared" si="96"/>
        <v>51.86</v>
      </c>
      <c r="K514" s="13">
        <f t="shared" si="97"/>
        <v>42.3</v>
      </c>
      <c r="L514" s="13">
        <f t="shared" si="98"/>
        <v>268.86</v>
      </c>
      <c r="M514" s="13">
        <f t="shared" si="99"/>
        <v>311.16000000000003</v>
      </c>
      <c r="N514" s="14">
        <f t="shared" si="91"/>
        <v>4.1671244798507001E-5</v>
      </c>
    </row>
    <row r="515" spans="1:14" ht="25.95" customHeight="1">
      <c r="A515" s="10" t="s">
        <v>1479</v>
      </c>
      <c r="B515" s="12" t="s">
        <v>1480</v>
      </c>
      <c r="C515" s="10" t="s">
        <v>72</v>
      </c>
      <c r="D515" s="10" t="s">
        <v>1481</v>
      </c>
      <c r="E515" s="11" t="s">
        <v>75</v>
      </c>
      <c r="F515" s="12">
        <v>1</v>
      </c>
      <c r="G515" s="13">
        <v>45.77</v>
      </c>
      <c r="H515" s="13">
        <v>7.05</v>
      </c>
      <c r="I515" s="13">
        <v>48.1</v>
      </c>
      <c r="J515" s="13">
        <f t="shared" si="96"/>
        <v>55.15</v>
      </c>
      <c r="K515" s="13">
        <f t="shared" si="97"/>
        <v>7.05</v>
      </c>
      <c r="L515" s="13">
        <f t="shared" si="98"/>
        <v>48.1</v>
      </c>
      <c r="M515" s="13">
        <f t="shared" si="99"/>
        <v>55.15</v>
      </c>
      <c r="N515" s="14">
        <f t="shared" si="91"/>
        <v>7.3858116423629673E-6</v>
      </c>
    </row>
    <row r="516" spans="1:14" ht="39" customHeight="1">
      <c r="A516" s="10" t="s">
        <v>1482</v>
      </c>
      <c r="B516" s="12" t="s">
        <v>1483</v>
      </c>
      <c r="C516" s="10" t="s">
        <v>78</v>
      </c>
      <c r="D516" s="10" t="s">
        <v>1484</v>
      </c>
      <c r="E516" s="11" t="s">
        <v>268</v>
      </c>
      <c r="F516" s="12">
        <v>1</v>
      </c>
      <c r="G516" s="13">
        <v>197.29</v>
      </c>
      <c r="H516" s="13">
        <v>71.739999999999995</v>
      </c>
      <c r="I516" s="13">
        <v>165.99</v>
      </c>
      <c r="J516" s="13">
        <f t="shared" si="96"/>
        <v>237.73</v>
      </c>
      <c r="K516" s="13">
        <f t="shared" si="97"/>
        <v>71.739999999999995</v>
      </c>
      <c r="L516" s="13">
        <f t="shared" si="98"/>
        <v>165.99</v>
      </c>
      <c r="M516" s="13">
        <f t="shared" si="99"/>
        <v>237.73</v>
      </c>
      <c r="N516" s="14">
        <f t="shared" si="91"/>
        <v>3.1837334573688999E-5</v>
      </c>
    </row>
    <row r="517" spans="1:14" ht="64.95" customHeight="1">
      <c r="A517" s="10" t="s">
        <v>1485</v>
      </c>
      <c r="B517" s="12" t="s">
        <v>1164</v>
      </c>
      <c r="C517" s="10" t="s">
        <v>72</v>
      </c>
      <c r="D517" s="10" t="s">
        <v>1165</v>
      </c>
      <c r="E517" s="11" t="s">
        <v>75</v>
      </c>
      <c r="F517" s="12">
        <v>1</v>
      </c>
      <c r="G517" s="13">
        <v>2903.2</v>
      </c>
      <c r="H517" s="13">
        <v>6.82</v>
      </c>
      <c r="I517" s="13">
        <v>3491.53</v>
      </c>
      <c r="J517" s="13">
        <f t="shared" si="96"/>
        <v>3498.35</v>
      </c>
      <c r="K517" s="13">
        <f t="shared" si="97"/>
        <v>6.82</v>
      </c>
      <c r="L517" s="13">
        <f t="shared" si="98"/>
        <v>3491.5299999999997</v>
      </c>
      <c r="M517" s="13">
        <f t="shared" si="99"/>
        <v>3498.35</v>
      </c>
      <c r="N517" s="14">
        <f t="shared" si="91"/>
        <v>4.6850687505096077E-4</v>
      </c>
    </row>
    <row r="518" spans="1:14" ht="25.95" customHeight="1">
      <c r="A518" s="10" t="s">
        <v>1486</v>
      </c>
      <c r="B518" s="12" t="s">
        <v>1487</v>
      </c>
      <c r="C518" s="10" t="s">
        <v>72</v>
      </c>
      <c r="D518" s="10" t="s">
        <v>1488</v>
      </c>
      <c r="E518" s="11" t="s">
        <v>75</v>
      </c>
      <c r="F518" s="12">
        <v>20</v>
      </c>
      <c r="G518" s="13">
        <v>53.68</v>
      </c>
      <c r="H518" s="13">
        <v>7.44</v>
      </c>
      <c r="I518" s="13">
        <v>57.24</v>
      </c>
      <c r="J518" s="13">
        <f t="shared" si="96"/>
        <v>64.680000000000007</v>
      </c>
      <c r="K518" s="13">
        <f t="shared" si="97"/>
        <v>148.80000000000001</v>
      </c>
      <c r="L518" s="13">
        <f t="shared" si="98"/>
        <v>1144.8</v>
      </c>
      <c r="M518" s="13">
        <f t="shared" si="99"/>
        <v>1293.5999999999999</v>
      </c>
      <c r="N518" s="14">
        <f t="shared" ref="N518:N581" si="100">M518 / 7467019.56</f>
        <v>1.7324181215885284E-4</v>
      </c>
    </row>
    <row r="519" spans="1:14" ht="25.95" customHeight="1">
      <c r="A519" s="10" t="s">
        <v>1489</v>
      </c>
      <c r="B519" s="12" t="s">
        <v>1490</v>
      </c>
      <c r="C519" s="10" t="s">
        <v>78</v>
      </c>
      <c r="D519" s="10" t="s">
        <v>1491</v>
      </c>
      <c r="E519" s="11" t="s">
        <v>114</v>
      </c>
      <c r="F519" s="12">
        <v>95</v>
      </c>
      <c r="G519" s="13">
        <v>112.43</v>
      </c>
      <c r="H519" s="13">
        <v>2.16</v>
      </c>
      <c r="I519" s="13">
        <v>133.31</v>
      </c>
      <c r="J519" s="13">
        <f t="shared" si="96"/>
        <v>135.47</v>
      </c>
      <c r="K519" s="13">
        <f t="shared" si="97"/>
        <v>205.2</v>
      </c>
      <c r="L519" s="13">
        <f t="shared" si="98"/>
        <v>12664.449999999999</v>
      </c>
      <c r="M519" s="13">
        <f t="shared" si="99"/>
        <v>12869.65</v>
      </c>
      <c r="N519" s="14">
        <f t="shared" si="100"/>
        <v>1.723532380836565E-3</v>
      </c>
    </row>
    <row r="520" spans="1:14" ht="25.95" customHeight="1">
      <c r="A520" s="10" t="s">
        <v>1492</v>
      </c>
      <c r="B520" s="12" t="s">
        <v>1493</v>
      </c>
      <c r="C520" s="10" t="s">
        <v>78</v>
      </c>
      <c r="D520" s="10" t="s">
        <v>1494</v>
      </c>
      <c r="E520" s="11" t="s">
        <v>268</v>
      </c>
      <c r="F520" s="12">
        <v>4</v>
      </c>
      <c r="G520" s="13">
        <v>109.48</v>
      </c>
      <c r="H520" s="13">
        <v>11.69</v>
      </c>
      <c r="I520" s="13">
        <v>120.23</v>
      </c>
      <c r="J520" s="13">
        <f t="shared" si="96"/>
        <v>131.91999999999999</v>
      </c>
      <c r="K520" s="13">
        <f t="shared" si="97"/>
        <v>46.76</v>
      </c>
      <c r="L520" s="13">
        <f t="shared" si="98"/>
        <v>480.91999999999996</v>
      </c>
      <c r="M520" s="13">
        <f t="shared" si="99"/>
        <v>527.67999999999995</v>
      </c>
      <c r="N520" s="14">
        <f t="shared" si="100"/>
        <v>7.0668088620890122E-5</v>
      </c>
    </row>
    <row r="521" spans="1:14" ht="52.05" customHeight="1">
      <c r="A521" s="10" t="s">
        <v>1495</v>
      </c>
      <c r="B521" s="12" t="s">
        <v>1496</v>
      </c>
      <c r="C521" s="10" t="s">
        <v>78</v>
      </c>
      <c r="D521" s="10" t="s">
        <v>1497</v>
      </c>
      <c r="E521" s="11" t="s">
        <v>99</v>
      </c>
      <c r="F521" s="12">
        <v>9.93</v>
      </c>
      <c r="G521" s="13">
        <v>92.75</v>
      </c>
      <c r="H521" s="13">
        <v>59.07</v>
      </c>
      <c r="I521" s="13">
        <v>52.69</v>
      </c>
      <c r="J521" s="13">
        <f t="shared" si="96"/>
        <v>111.76</v>
      </c>
      <c r="K521" s="13">
        <f t="shared" si="97"/>
        <v>586.55999999999995</v>
      </c>
      <c r="L521" s="13">
        <f t="shared" si="98"/>
        <v>523.21</v>
      </c>
      <c r="M521" s="13">
        <f t="shared" si="99"/>
        <v>1109.77</v>
      </c>
      <c r="N521" s="14">
        <f t="shared" si="100"/>
        <v>1.4862288642511606E-4</v>
      </c>
    </row>
    <row r="522" spans="1:14" ht="24" customHeight="1">
      <c r="A522" s="5" t="s">
        <v>43</v>
      </c>
      <c r="B522" s="5"/>
      <c r="C522" s="5"/>
      <c r="D522" s="5" t="s">
        <v>44</v>
      </c>
      <c r="E522" s="5"/>
      <c r="F522" s="7"/>
      <c r="G522" s="7"/>
      <c r="H522" s="5"/>
      <c r="I522" s="5"/>
      <c r="J522" s="5"/>
      <c r="K522" s="5"/>
      <c r="L522" s="5"/>
      <c r="M522" s="8">
        <v>349970.36</v>
      </c>
      <c r="N522" s="9">
        <f t="shared" si="100"/>
        <v>4.6868815219763535E-2</v>
      </c>
    </row>
    <row r="523" spans="1:14" ht="25.95" customHeight="1">
      <c r="A523" s="10" t="s">
        <v>1498</v>
      </c>
      <c r="B523" s="12" t="s">
        <v>1499</v>
      </c>
      <c r="C523" s="10" t="s">
        <v>72</v>
      </c>
      <c r="D523" s="10" t="s">
        <v>1500</v>
      </c>
      <c r="E523" s="11" t="s">
        <v>1501</v>
      </c>
      <c r="F523" s="12">
        <v>17755.98</v>
      </c>
      <c r="G523" s="13">
        <v>16.36</v>
      </c>
      <c r="H523" s="13">
        <v>0</v>
      </c>
      <c r="I523" s="13">
        <v>19.71</v>
      </c>
      <c r="J523" s="13">
        <f>TRUNC(G523 * (1 + 20.5 / 100), 2)</f>
        <v>19.71</v>
      </c>
      <c r="K523" s="13">
        <f>TRUNC(F523 * H523, 2)</f>
        <v>0</v>
      </c>
      <c r="L523" s="13">
        <f>M523 - K523</f>
        <v>349970.36</v>
      </c>
      <c r="M523" s="13">
        <f>TRUNC(F523 * J523, 2)</f>
        <v>349970.36</v>
      </c>
      <c r="N523" s="14">
        <f t="shared" si="100"/>
        <v>4.6868815219763535E-2</v>
      </c>
    </row>
    <row r="524" spans="1:14" ht="24" customHeight="1">
      <c r="A524" s="5" t="s">
        <v>45</v>
      </c>
      <c r="B524" s="5"/>
      <c r="C524" s="5"/>
      <c r="D524" s="5" t="s">
        <v>46</v>
      </c>
      <c r="E524" s="5"/>
      <c r="F524" s="7"/>
      <c r="G524" s="7"/>
      <c r="H524" s="5"/>
      <c r="I524" s="5"/>
      <c r="J524" s="5"/>
      <c r="K524" s="5"/>
      <c r="L524" s="5"/>
      <c r="M524" s="8">
        <v>333190.7</v>
      </c>
      <c r="N524" s="9">
        <f t="shared" si="100"/>
        <v>4.4621645533763681E-2</v>
      </c>
    </row>
    <row r="525" spans="1:14" ht="25.95" customHeight="1">
      <c r="A525" s="10" t="s">
        <v>1502</v>
      </c>
      <c r="B525" s="12" t="s">
        <v>1169</v>
      </c>
      <c r="C525" s="10" t="s">
        <v>72</v>
      </c>
      <c r="D525" s="10" t="s">
        <v>1170</v>
      </c>
      <c r="E525" s="11" t="s">
        <v>114</v>
      </c>
      <c r="F525" s="12">
        <v>58</v>
      </c>
      <c r="G525" s="13">
        <v>82.86</v>
      </c>
      <c r="H525" s="13">
        <v>32.4</v>
      </c>
      <c r="I525" s="13">
        <v>67.44</v>
      </c>
      <c r="J525" s="13">
        <f t="shared" ref="J525:J556" si="101">TRUNC(G525 * (1 + 20.5 / 100), 2)</f>
        <v>99.84</v>
      </c>
      <c r="K525" s="13">
        <f t="shared" ref="K525:K556" si="102">TRUNC(F525 * H525, 2)</f>
        <v>1879.2</v>
      </c>
      <c r="L525" s="13">
        <f t="shared" ref="L525:L556" si="103">M525 - K525</f>
        <v>3911.5200000000004</v>
      </c>
      <c r="M525" s="13">
        <f t="shared" ref="M525:M556" si="104">TRUNC(F525 * J525, 2)</f>
        <v>5790.72</v>
      </c>
      <c r="N525" s="14">
        <f t="shared" si="100"/>
        <v>7.7550620478085376E-4</v>
      </c>
    </row>
    <row r="526" spans="1:14" ht="25.95" customHeight="1">
      <c r="A526" s="10" t="s">
        <v>1503</v>
      </c>
      <c r="B526" s="12" t="s">
        <v>1172</v>
      </c>
      <c r="C526" s="10" t="s">
        <v>72</v>
      </c>
      <c r="D526" s="10" t="s">
        <v>1173</v>
      </c>
      <c r="E526" s="11" t="s">
        <v>114</v>
      </c>
      <c r="F526" s="12">
        <v>41</v>
      </c>
      <c r="G526" s="13">
        <v>58.16</v>
      </c>
      <c r="H526" s="13">
        <v>7.98</v>
      </c>
      <c r="I526" s="13">
        <v>62.1</v>
      </c>
      <c r="J526" s="13">
        <f t="shared" si="101"/>
        <v>70.08</v>
      </c>
      <c r="K526" s="13">
        <f t="shared" si="102"/>
        <v>327.18</v>
      </c>
      <c r="L526" s="13">
        <f t="shared" si="103"/>
        <v>2546.1000000000004</v>
      </c>
      <c r="M526" s="13">
        <f t="shared" si="104"/>
        <v>2873.28</v>
      </c>
      <c r="N526" s="14">
        <f t="shared" si="100"/>
        <v>3.8479609928864314E-4</v>
      </c>
    </row>
    <row r="527" spans="1:14" ht="25.95" customHeight="1">
      <c r="A527" s="10" t="s">
        <v>1504</v>
      </c>
      <c r="B527" s="12" t="s">
        <v>1505</v>
      </c>
      <c r="C527" s="10" t="s">
        <v>72</v>
      </c>
      <c r="D527" s="10" t="s">
        <v>1506</v>
      </c>
      <c r="E527" s="11" t="s">
        <v>75</v>
      </c>
      <c r="F527" s="12">
        <v>12</v>
      </c>
      <c r="G527" s="13">
        <v>59.34</v>
      </c>
      <c r="H527" s="13">
        <v>10.11</v>
      </c>
      <c r="I527" s="13">
        <v>61.39</v>
      </c>
      <c r="J527" s="13">
        <f t="shared" si="101"/>
        <v>71.5</v>
      </c>
      <c r="K527" s="13">
        <f t="shared" si="102"/>
        <v>121.32</v>
      </c>
      <c r="L527" s="13">
        <f t="shared" si="103"/>
        <v>736.68000000000006</v>
      </c>
      <c r="M527" s="13">
        <f t="shared" si="104"/>
        <v>858</v>
      </c>
      <c r="N527" s="14">
        <f t="shared" si="100"/>
        <v>1.1490528357474935E-4</v>
      </c>
    </row>
    <row r="528" spans="1:14" ht="25.95" customHeight="1">
      <c r="A528" s="10" t="s">
        <v>1507</v>
      </c>
      <c r="B528" s="12" t="s">
        <v>1175</v>
      </c>
      <c r="C528" s="10" t="s">
        <v>72</v>
      </c>
      <c r="D528" s="10" t="s">
        <v>1176</v>
      </c>
      <c r="E528" s="11" t="s">
        <v>114</v>
      </c>
      <c r="F528" s="12">
        <v>8</v>
      </c>
      <c r="G528" s="13">
        <v>82.69</v>
      </c>
      <c r="H528" s="13">
        <v>12.25</v>
      </c>
      <c r="I528" s="13">
        <v>87.39</v>
      </c>
      <c r="J528" s="13">
        <f t="shared" si="101"/>
        <v>99.64</v>
      </c>
      <c r="K528" s="13">
        <f t="shared" si="102"/>
        <v>98</v>
      </c>
      <c r="L528" s="13">
        <f t="shared" si="103"/>
        <v>699.12</v>
      </c>
      <c r="M528" s="13">
        <f t="shared" si="104"/>
        <v>797.12</v>
      </c>
      <c r="N528" s="14">
        <f t="shared" si="100"/>
        <v>1.0675209748613543E-4</v>
      </c>
    </row>
    <row r="529" spans="1:14" ht="25.95" customHeight="1">
      <c r="A529" s="10" t="s">
        <v>1508</v>
      </c>
      <c r="B529" s="12" t="s">
        <v>1509</v>
      </c>
      <c r="C529" s="10" t="s">
        <v>72</v>
      </c>
      <c r="D529" s="10" t="s">
        <v>1149</v>
      </c>
      <c r="E529" s="11" t="s">
        <v>75</v>
      </c>
      <c r="F529" s="12">
        <v>10</v>
      </c>
      <c r="G529" s="13">
        <v>87.8</v>
      </c>
      <c r="H529" s="13">
        <v>16.5</v>
      </c>
      <c r="I529" s="13">
        <v>89.29</v>
      </c>
      <c r="J529" s="13">
        <f t="shared" si="101"/>
        <v>105.79</v>
      </c>
      <c r="K529" s="13">
        <f t="shared" si="102"/>
        <v>165</v>
      </c>
      <c r="L529" s="13">
        <f t="shared" si="103"/>
        <v>892.90000000000009</v>
      </c>
      <c r="M529" s="13">
        <f t="shared" si="104"/>
        <v>1057.9000000000001</v>
      </c>
      <c r="N529" s="14">
        <f t="shared" si="100"/>
        <v>1.4167633973627893E-4</v>
      </c>
    </row>
    <row r="530" spans="1:14" ht="78" customHeight="1">
      <c r="A530" s="10" t="s">
        <v>1510</v>
      </c>
      <c r="B530" s="12" t="s">
        <v>1178</v>
      </c>
      <c r="C530" s="10" t="s">
        <v>72</v>
      </c>
      <c r="D530" s="10" t="s">
        <v>1179</v>
      </c>
      <c r="E530" s="11" t="s">
        <v>75</v>
      </c>
      <c r="F530" s="12">
        <v>2</v>
      </c>
      <c r="G530" s="13">
        <v>29.45</v>
      </c>
      <c r="H530" s="13">
        <v>9.42</v>
      </c>
      <c r="I530" s="13">
        <v>26.06</v>
      </c>
      <c r="J530" s="13">
        <f t="shared" si="101"/>
        <v>35.479999999999997</v>
      </c>
      <c r="K530" s="13">
        <f t="shared" si="102"/>
        <v>18.84</v>
      </c>
      <c r="L530" s="13">
        <f t="shared" si="103"/>
        <v>52.11999999999999</v>
      </c>
      <c r="M530" s="13">
        <f t="shared" si="104"/>
        <v>70.959999999999994</v>
      </c>
      <c r="N530" s="14">
        <f t="shared" si="100"/>
        <v>9.5031222872543265E-6</v>
      </c>
    </row>
    <row r="531" spans="1:14" ht="25.95" customHeight="1">
      <c r="A531" s="10" t="s">
        <v>1511</v>
      </c>
      <c r="B531" s="12" t="s">
        <v>1181</v>
      </c>
      <c r="C531" s="10" t="s">
        <v>72</v>
      </c>
      <c r="D531" s="10" t="s">
        <v>1182</v>
      </c>
      <c r="E531" s="11" t="s">
        <v>75</v>
      </c>
      <c r="F531" s="12">
        <v>1</v>
      </c>
      <c r="G531" s="13">
        <v>39.729999999999997</v>
      </c>
      <c r="H531" s="13">
        <v>9.42</v>
      </c>
      <c r="I531" s="13">
        <v>38.450000000000003</v>
      </c>
      <c r="J531" s="13">
        <f t="shared" si="101"/>
        <v>47.87</v>
      </c>
      <c r="K531" s="13">
        <f t="shared" si="102"/>
        <v>9.42</v>
      </c>
      <c r="L531" s="13">
        <f t="shared" si="103"/>
        <v>38.449999999999996</v>
      </c>
      <c r="M531" s="13">
        <f t="shared" si="104"/>
        <v>47.87</v>
      </c>
      <c r="N531" s="14">
        <f t="shared" si="100"/>
        <v>6.41085772112267E-6</v>
      </c>
    </row>
    <row r="532" spans="1:14" ht="25.95" customHeight="1">
      <c r="A532" s="10" t="s">
        <v>1512</v>
      </c>
      <c r="B532" s="12" t="s">
        <v>1513</v>
      </c>
      <c r="C532" s="10" t="s">
        <v>72</v>
      </c>
      <c r="D532" s="10" t="s">
        <v>1514</v>
      </c>
      <c r="E532" s="11" t="s">
        <v>75</v>
      </c>
      <c r="F532" s="12">
        <v>2</v>
      </c>
      <c r="G532" s="13">
        <v>35.68</v>
      </c>
      <c r="H532" s="13">
        <v>9.42</v>
      </c>
      <c r="I532" s="13">
        <v>33.57</v>
      </c>
      <c r="J532" s="13">
        <f t="shared" si="101"/>
        <v>42.99</v>
      </c>
      <c r="K532" s="13">
        <f t="shared" si="102"/>
        <v>18.84</v>
      </c>
      <c r="L532" s="13">
        <f t="shared" si="103"/>
        <v>67.14</v>
      </c>
      <c r="M532" s="13">
        <f t="shared" si="104"/>
        <v>85.98</v>
      </c>
      <c r="N532" s="14">
        <f t="shared" si="100"/>
        <v>1.1514634361022084E-5</v>
      </c>
    </row>
    <row r="533" spans="1:14" ht="25.95" customHeight="1">
      <c r="A533" s="10" t="s">
        <v>1515</v>
      </c>
      <c r="B533" s="12" t="s">
        <v>1516</v>
      </c>
      <c r="C533" s="10" t="s">
        <v>72</v>
      </c>
      <c r="D533" s="10" t="s">
        <v>1517</v>
      </c>
      <c r="E533" s="11" t="s">
        <v>75</v>
      </c>
      <c r="F533" s="12">
        <v>1</v>
      </c>
      <c r="G533" s="13">
        <v>82.85</v>
      </c>
      <c r="H533" s="13">
        <v>9.42</v>
      </c>
      <c r="I533" s="13">
        <v>90.41</v>
      </c>
      <c r="J533" s="13">
        <f t="shared" si="101"/>
        <v>99.83</v>
      </c>
      <c r="K533" s="13">
        <f t="shared" si="102"/>
        <v>9.42</v>
      </c>
      <c r="L533" s="13">
        <f t="shared" si="103"/>
        <v>90.41</v>
      </c>
      <c r="M533" s="13">
        <f t="shared" si="104"/>
        <v>99.83</v>
      </c>
      <c r="N533" s="14">
        <f t="shared" si="100"/>
        <v>1.3369457411733365E-5</v>
      </c>
    </row>
    <row r="534" spans="1:14" ht="78" customHeight="1">
      <c r="A534" s="10" t="s">
        <v>1518</v>
      </c>
      <c r="B534" s="12" t="s">
        <v>1184</v>
      </c>
      <c r="C534" s="10" t="s">
        <v>72</v>
      </c>
      <c r="D534" s="10" t="s">
        <v>1185</v>
      </c>
      <c r="E534" s="11" t="s">
        <v>75</v>
      </c>
      <c r="F534" s="12">
        <v>1</v>
      </c>
      <c r="G534" s="13">
        <v>57.27</v>
      </c>
      <c r="H534" s="13">
        <v>22.88</v>
      </c>
      <c r="I534" s="13">
        <v>46.13</v>
      </c>
      <c r="J534" s="13">
        <f t="shared" si="101"/>
        <v>69.010000000000005</v>
      </c>
      <c r="K534" s="13">
        <f t="shared" si="102"/>
        <v>22.88</v>
      </c>
      <c r="L534" s="13">
        <f t="shared" si="103"/>
        <v>46.13000000000001</v>
      </c>
      <c r="M534" s="13">
        <f t="shared" si="104"/>
        <v>69.010000000000005</v>
      </c>
      <c r="N534" s="14">
        <f t="shared" si="100"/>
        <v>9.2419739154935349E-6</v>
      </c>
    </row>
    <row r="535" spans="1:14" ht="78" customHeight="1">
      <c r="A535" s="10" t="s">
        <v>1519</v>
      </c>
      <c r="B535" s="12" t="s">
        <v>1520</v>
      </c>
      <c r="C535" s="10" t="s">
        <v>72</v>
      </c>
      <c r="D535" s="10" t="s">
        <v>1521</v>
      </c>
      <c r="E535" s="11" t="s">
        <v>75</v>
      </c>
      <c r="F535" s="12">
        <v>1</v>
      </c>
      <c r="G535" s="13">
        <v>61.79</v>
      </c>
      <c r="H535" s="13">
        <v>9.42</v>
      </c>
      <c r="I535" s="13">
        <v>65.03</v>
      </c>
      <c r="J535" s="13">
        <f t="shared" si="101"/>
        <v>74.45</v>
      </c>
      <c r="K535" s="13">
        <f t="shared" si="102"/>
        <v>9.42</v>
      </c>
      <c r="L535" s="13">
        <f t="shared" si="103"/>
        <v>65.03</v>
      </c>
      <c r="M535" s="13">
        <f t="shared" si="104"/>
        <v>74.45</v>
      </c>
      <c r="N535" s="14">
        <f t="shared" si="100"/>
        <v>9.9705109115851854E-6</v>
      </c>
    </row>
    <row r="536" spans="1:14" ht="25.95" customHeight="1">
      <c r="A536" s="10" t="s">
        <v>1522</v>
      </c>
      <c r="B536" s="12" t="s">
        <v>1190</v>
      </c>
      <c r="C536" s="10" t="s">
        <v>72</v>
      </c>
      <c r="D536" s="10" t="s">
        <v>1191</v>
      </c>
      <c r="E536" s="11" t="s">
        <v>75</v>
      </c>
      <c r="F536" s="12">
        <v>1</v>
      </c>
      <c r="G536" s="13">
        <v>316.75</v>
      </c>
      <c r="H536" s="13">
        <v>24.07</v>
      </c>
      <c r="I536" s="13">
        <v>357.61</v>
      </c>
      <c r="J536" s="13">
        <f t="shared" si="101"/>
        <v>381.68</v>
      </c>
      <c r="K536" s="13">
        <f t="shared" si="102"/>
        <v>24.07</v>
      </c>
      <c r="L536" s="13">
        <f t="shared" si="103"/>
        <v>357.61</v>
      </c>
      <c r="M536" s="13">
        <f t="shared" si="104"/>
        <v>381.68</v>
      </c>
      <c r="N536" s="14">
        <f t="shared" si="100"/>
        <v>5.111544129931274E-5</v>
      </c>
    </row>
    <row r="537" spans="1:14" ht="25.95" customHeight="1">
      <c r="A537" s="10" t="s">
        <v>1523</v>
      </c>
      <c r="B537" s="12" t="s">
        <v>1524</v>
      </c>
      <c r="C537" s="10" t="s">
        <v>72</v>
      </c>
      <c r="D537" s="10" t="s">
        <v>1525</v>
      </c>
      <c r="E537" s="11" t="s">
        <v>75</v>
      </c>
      <c r="F537" s="12">
        <v>2</v>
      </c>
      <c r="G537" s="13">
        <v>150.72</v>
      </c>
      <c r="H537" s="13">
        <v>23.9</v>
      </c>
      <c r="I537" s="13">
        <v>157.71</v>
      </c>
      <c r="J537" s="13">
        <f t="shared" si="101"/>
        <v>181.61</v>
      </c>
      <c r="K537" s="13">
        <f t="shared" si="102"/>
        <v>47.8</v>
      </c>
      <c r="L537" s="13">
        <f t="shared" si="103"/>
        <v>315.42</v>
      </c>
      <c r="M537" s="13">
        <f t="shared" si="104"/>
        <v>363.22</v>
      </c>
      <c r="N537" s="14">
        <f t="shared" si="100"/>
        <v>4.8643236713310555E-5</v>
      </c>
    </row>
    <row r="538" spans="1:14" ht="78" customHeight="1">
      <c r="A538" s="10" t="s">
        <v>1526</v>
      </c>
      <c r="B538" s="12" t="s">
        <v>1193</v>
      </c>
      <c r="C538" s="10" t="s">
        <v>72</v>
      </c>
      <c r="D538" s="10" t="s">
        <v>1194</v>
      </c>
      <c r="E538" s="11" t="s">
        <v>75</v>
      </c>
      <c r="F538" s="12">
        <v>3</v>
      </c>
      <c r="G538" s="13">
        <v>38.6</v>
      </c>
      <c r="H538" s="13">
        <v>7.05</v>
      </c>
      <c r="I538" s="13">
        <v>39.46</v>
      </c>
      <c r="J538" s="13">
        <f t="shared" si="101"/>
        <v>46.51</v>
      </c>
      <c r="K538" s="13">
        <f t="shared" si="102"/>
        <v>21.15</v>
      </c>
      <c r="L538" s="13">
        <f t="shared" si="103"/>
        <v>118.38</v>
      </c>
      <c r="M538" s="13">
        <f t="shared" si="104"/>
        <v>139.53</v>
      </c>
      <c r="N538" s="14">
        <f t="shared" si="100"/>
        <v>1.8686170416299274E-5</v>
      </c>
    </row>
    <row r="539" spans="1:14" ht="78" customHeight="1">
      <c r="A539" s="10" t="s">
        <v>1527</v>
      </c>
      <c r="B539" s="12" t="s">
        <v>1199</v>
      </c>
      <c r="C539" s="10" t="s">
        <v>72</v>
      </c>
      <c r="D539" s="10" t="s">
        <v>1200</v>
      </c>
      <c r="E539" s="11" t="s">
        <v>75</v>
      </c>
      <c r="F539" s="12">
        <v>3</v>
      </c>
      <c r="G539" s="13">
        <v>53.61</v>
      </c>
      <c r="H539" s="13">
        <v>7.05</v>
      </c>
      <c r="I539" s="13">
        <v>57.55</v>
      </c>
      <c r="J539" s="13">
        <f t="shared" si="101"/>
        <v>64.599999999999994</v>
      </c>
      <c r="K539" s="13">
        <f t="shared" si="102"/>
        <v>21.15</v>
      </c>
      <c r="L539" s="13">
        <f t="shared" si="103"/>
        <v>172.65</v>
      </c>
      <c r="M539" s="13">
        <f t="shared" si="104"/>
        <v>193.8</v>
      </c>
      <c r="N539" s="14">
        <f t="shared" si="100"/>
        <v>2.5954130485765062E-5</v>
      </c>
    </row>
    <row r="540" spans="1:14" ht="78" customHeight="1">
      <c r="A540" s="10" t="s">
        <v>1528</v>
      </c>
      <c r="B540" s="12" t="s">
        <v>1196</v>
      </c>
      <c r="C540" s="10" t="s">
        <v>72</v>
      </c>
      <c r="D540" s="10" t="s">
        <v>1197</v>
      </c>
      <c r="E540" s="11" t="s">
        <v>75</v>
      </c>
      <c r="F540" s="12">
        <v>3</v>
      </c>
      <c r="G540" s="13">
        <v>42.73</v>
      </c>
      <c r="H540" s="13">
        <v>7.05</v>
      </c>
      <c r="I540" s="13">
        <v>44.43</v>
      </c>
      <c r="J540" s="13">
        <f t="shared" si="101"/>
        <v>51.48</v>
      </c>
      <c r="K540" s="13">
        <f t="shared" si="102"/>
        <v>21.15</v>
      </c>
      <c r="L540" s="13">
        <f t="shared" si="103"/>
        <v>133.29</v>
      </c>
      <c r="M540" s="13">
        <f t="shared" si="104"/>
        <v>154.44</v>
      </c>
      <c r="N540" s="14">
        <f t="shared" si="100"/>
        <v>2.0682951043454882E-5</v>
      </c>
    </row>
    <row r="541" spans="1:14" ht="78" customHeight="1">
      <c r="A541" s="10" t="s">
        <v>1529</v>
      </c>
      <c r="B541" s="12" t="s">
        <v>1202</v>
      </c>
      <c r="C541" s="10" t="s">
        <v>72</v>
      </c>
      <c r="D541" s="10" t="s">
        <v>1203</v>
      </c>
      <c r="E541" s="11" t="s">
        <v>75</v>
      </c>
      <c r="F541" s="12">
        <v>3</v>
      </c>
      <c r="G541" s="13">
        <v>10.53</v>
      </c>
      <c r="H541" s="13">
        <v>3.75</v>
      </c>
      <c r="I541" s="13">
        <v>8.93</v>
      </c>
      <c r="J541" s="13">
        <f t="shared" si="101"/>
        <v>12.68</v>
      </c>
      <c r="K541" s="13">
        <f t="shared" si="102"/>
        <v>11.25</v>
      </c>
      <c r="L541" s="13">
        <f t="shared" si="103"/>
        <v>26.79</v>
      </c>
      <c r="M541" s="13">
        <f t="shared" si="104"/>
        <v>38.04</v>
      </c>
      <c r="N541" s="14">
        <f t="shared" si="100"/>
        <v>5.094402082964411E-6</v>
      </c>
    </row>
    <row r="542" spans="1:14" ht="64.95" customHeight="1">
      <c r="A542" s="10" t="s">
        <v>1530</v>
      </c>
      <c r="B542" s="12" t="s">
        <v>1531</v>
      </c>
      <c r="C542" s="10" t="s">
        <v>72</v>
      </c>
      <c r="D542" s="10" t="s">
        <v>1532</v>
      </c>
      <c r="E542" s="11" t="s">
        <v>75</v>
      </c>
      <c r="F542" s="12">
        <v>1</v>
      </c>
      <c r="G542" s="13">
        <v>32.15</v>
      </c>
      <c r="H542" s="13">
        <v>4.6500000000000004</v>
      </c>
      <c r="I542" s="13">
        <v>34.090000000000003</v>
      </c>
      <c r="J542" s="13">
        <f t="shared" si="101"/>
        <v>38.74</v>
      </c>
      <c r="K542" s="13">
        <f t="shared" si="102"/>
        <v>4.6500000000000004</v>
      </c>
      <c r="L542" s="13">
        <f t="shared" si="103"/>
        <v>34.090000000000003</v>
      </c>
      <c r="M542" s="13">
        <f t="shared" si="104"/>
        <v>38.74</v>
      </c>
      <c r="N542" s="14">
        <f t="shared" si="100"/>
        <v>5.1881476523144398E-6</v>
      </c>
    </row>
    <row r="543" spans="1:14" ht="64.95" customHeight="1">
      <c r="A543" s="10" t="s">
        <v>1533</v>
      </c>
      <c r="B543" s="12" t="s">
        <v>1534</v>
      </c>
      <c r="C543" s="10" t="s">
        <v>72</v>
      </c>
      <c r="D543" s="10" t="s">
        <v>1535</v>
      </c>
      <c r="E543" s="11" t="s">
        <v>75</v>
      </c>
      <c r="F543" s="12">
        <v>1</v>
      </c>
      <c r="G543" s="13">
        <v>19.899999999999999</v>
      </c>
      <c r="H543" s="13">
        <v>4.6500000000000004</v>
      </c>
      <c r="I543" s="13">
        <v>19.32</v>
      </c>
      <c r="J543" s="13">
        <f t="shared" si="101"/>
        <v>23.97</v>
      </c>
      <c r="K543" s="13">
        <f t="shared" si="102"/>
        <v>4.6500000000000004</v>
      </c>
      <c r="L543" s="13">
        <f t="shared" si="103"/>
        <v>19.32</v>
      </c>
      <c r="M543" s="13">
        <f t="shared" si="104"/>
        <v>23.97</v>
      </c>
      <c r="N543" s="14">
        <f t="shared" si="100"/>
        <v>3.2101161390288361E-6</v>
      </c>
    </row>
    <row r="544" spans="1:14" ht="64.95" customHeight="1">
      <c r="A544" s="10" t="s">
        <v>1536</v>
      </c>
      <c r="B544" s="12" t="s">
        <v>999</v>
      </c>
      <c r="C544" s="10" t="s">
        <v>72</v>
      </c>
      <c r="D544" s="10" t="s">
        <v>1000</v>
      </c>
      <c r="E544" s="11" t="s">
        <v>75</v>
      </c>
      <c r="F544" s="12">
        <v>21</v>
      </c>
      <c r="G544" s="13">
        <v>7.74</v>
      </c>
      <c r="H544" s="13">
        <v>2.81</v>
      </c>
      <c r="I544" s="13">
        <v>6.51</v>
      </c>
      <c r="J544" s="13">
        <f t="shared" si="101"/>
        <v>9.32</v>
      </c>
      <c r="K544" s="13">
        <f t="shared" si="102"/>
        <v>59.01</v>
      </c>
      <c r="L544" s="13">
        <f t="shared" si="103"/>
        <v>136.71</v>
      </c>
      <c r="M544" s="13">
        <f t="shared" si="104"/>
        <v>195.72</v>
      </c>
      <c r="N544" s="14">
        <f t="shared" si="100"/>
        <v>2.6211261190267995E-5</v>
      </c>
    </row>
    <row r="545" spans="1:14" ht="64.95" customHeight="1">
      <c r="A545" s="10" t="s">
        <v>1537</v>
      </c>
      <c r="B545" s="12" t="s">
        <v>1002</v>
      </c>
      <c r="C545" s="10" t="s">
        <v>72</v>
      </c>
      <c r="D545" s="10" t="s">
        <v>1003</v>
      </c>
      <c r="E545" s="11" t="s">
        <v>75</v>
      </c>
      <c r="F545" s="12">
        <v>10</v>
      </c>
      <c r="G545" s="13">
        <v>10.67</v>
      </c>
      <c r="H545" s="13">
        <v>5.64</v>
      </c>
      <c r="I545" s="13">
        <v>7.21</v>
      </c>
      <c r="J545" s="13">
        <f t="shared" si="101"/>
        <v>12.85</v>
      </c>
      <c r="K545" s="13">
        <f t="shared" si="102"/>
        <v>56.4</v>
      </c>
      <c r="L545" s="13">
        <f t="shared" si="103"/>
        <v>72.099999999999994</v>
      </c>
      <c r="M545" s="13">
        <f t="shared" si="104"/>
        <v>128.5</v>
      </c>
      <c r="N545" s="14">
        <f t="shared" si="100"/>
        <v>1.7209008087826677E-5</v>
      </c>
    </row>
    <row r="546" spans="1:14" ht="78" customHeight="1">
      <c r="A546" s="10" t="s">
        <v>1538</v>
      </c>
      <c r="B546" s="12" t="s">
        <v>1005</v>
      </c>
      <c r="C546" s="10" t="s">
        <v>72</v>
      </c>
      <c r="D546" s="10" t="s">
        <v>1006</v>
      </c>
      <c r="E546" s="11" t="s">
        <v>75</v>
      </c>
      <c r="F546" s="12">
        <v>5</v>
      </c>
      <c r="G546" s="13">
        <v>11.76</v>
      </c>
      <c r="H546" s="13">
        <v>5.64</v>
      </c>
      <c r="I546" s="13">
        <v>8.5299999999999994</v>
      </c>
      <c r="J546" s="13">
        <f t="shared" si="101"/>
        <v>14.17</v>
      </c>
      <c r="K546" s="13">
        <f t="shared" si="102"/>
        <v>28.2</v>
      </c>
      <c r="L546" s="13">
        <f t="shared" si="103"/>
        <v>42.649999999999991</v>
      </c>
      <c r="M546" s="13">
        <f t="shared" si="104"/>
        <v>70.849999999999994</v>
      </c>
      <c r="N546" s="14">
        <f t="shared" si="100"/>
        <v>9.48839084064218E-6</v>
      </c>
    </row>
    <row r="547" spans="1:14" ht="64.95" customHeight="1">
      <c r="A547" s="10" t="s">
        <v>1539</v>
      </c>
      <c r="B547" s="12" t="s">
        <v>1540</v>
      </c>
      <c r="C547" s="10" t="s">
        <v>72</v>
      </c>
      <c r="D547" s="10" t="s">
        <v>1541</v>
      </c>
      <c r="E547" s="11" t="s">
        <v>75</v>
      </c>
      <c r="F547" s="12">
        <v>1</v>
      </c>
      <c r="G547" s="13">
        <v>16.14</v>
      </c>
      <c r="H547" s="13">
        <v>7.05</v>
      </c>
      <c r="I547" s="13">
        <v>12.39</v>
      </c>
      <c r="J547" s="13">
        <f t="shared" si="101"/>
        <v>19.440000000000001</v>
      </c>
      <c r="K547" s="13">
        <f t="shared" si="102"/>
        <v>7.05</v>
      </c>
      <c r="L547" s="13">
        <f t="shared" si="103"/>
        <v>12.39</v>
      </c>
      <c r="M547" s="13">
        <f t="shared" si="104"/>
        <v>19.440000000000001</v>
      </c>
      <c r="N547" s="14">
        <f t="shared" si="100"/>
        <v>2.603448383092223E-6</v>
      </c>
    </row>
    <row r="548" spans="1:14" ht="52.05" customHeight="1">
      <c r="A548" s="10" t="s">
        <v>1542</v>
      </c>
      <c r="B548" s="12" t="s">
        <v>1011</v>
      </c>
      <c r="C548" s="10" t="s">
        <v>78</v>
      </c>
      <c r="D548" s="10" t="s">
        <v>1012</v>
      </c>
      <c r="E548" s="11" t="s">
        <v>114</v>
      </c>
      <c r="F548" s="12">
        <v>129</v>
      </c>
      <c r="G548" s="13">
        <v>55.12</v>
      </c>
      <c r="H548" s="13">
        <v>23.28</v>
      </c>
      <c r="I548" s="13">
        <v>43.13</v>
      </c>
      <c r="J548" s="13">
        <f t="shared" si="101"/>
        <v>66.41</v>
      </c>
      <c r="K548" s="13">
        <f t="shared" si="102"/>
        <v>3003.12</v>
      </c>
      <c r="L548" s="13">
        <f t="shared" si="103"/>
        <v>5563.7699999999995</v>
      </c>
      <c r="M548" s="13">
        <f t="shared" si="104"/>
        <v>8566.89</v>
      </c>
      <c r="N548" s="14">
        <f t="shared" si="100"/>
        <v>1.1472971151558092E-3</v>
      </c>
    </row>
    <row r="549" spans="1:14" ht="39" customHeight="1">
      <c r="A549" s="10" t="s">
        <v>1543</v>
      </c>
      <c r="B549" s="12" t="s">
        <v>1015</v>
      </c>
      <c r="C549" s="10" t="s">
        <v>72</v>
      </c>
      <c r="D549" s="10" t="s">
        <v>1016</v>
      </c>
      <c r="E549" s="11" t="s">
        <v>75</v>
      </c>
      <c r="F549" s="12">
        <v>216</v>
      </c>
      <c r="G549" s="13">
        <v>21.2</v>
      </c>
      <c r="H549" s="13">
        <v>14.11</v>
      </c>
      <c r="I549" s="13">
        <v>11.43</v>
      </c>
      <c r="J549" s="13">
        <f t="shared" si="101"/>
        <v>25.54</v>
      </c>
      <c r="K549" s="13">
        <f t="shared" si="102"/>
        <v>3047.76</v>
      </c>
      <c r="L549" s="13">
        <f t="shared" si="103"/>
        <v>2468.88</v>
      </c>
      <c r="M549" s="13">
        <f t="shared" si="104"/>
        <v>5516.64</v>
      </c>
      <c r="N549" s="14">
        <f t="shared" si="100"/>
        <v>7.3880079671305974E-4</v>
      </c>
    </row>
    <row r="550" spans="1:14" ht="39" customHeight="1">
      <c r="A550" s="10" t="s">
        <v>1544</v>
      </c>
      <c r="B550" s="12" t="s">
        <v>1018</v>
      </c>
      <c r="C550" s="10" t="s">
        <v>72</v>
      </c>
      <c r="D550" s="10" t="s">
        <v>1019</v>
      </c>
      <c r="E550" s="11" t="s">
        <v>75</v>
      </c>
      <c r="F550" s="12">
        <v>38</v>
      </c>
      <c r="G550" s="13">
        <v>24.23</v>
      </c>
      <c r="H550" s="13">
        <v>15.52</v>
      </c>
      <c r="I550" s="13">
        <v>13.67</v>
      </c>
      <c r="J550" s="13">
        <f t="shared" si="101"/>
        <v>29.19</v>
      </c>
      <c r="K550" s="13">
        <f t="shared" si="102"/>
        <v>589.76</v>
      </c>
      <c r="L550" s="13">
        <f t="shared" si="103"/>
        <v>519.46</v>
      </c>
      <c r="M550" s="13">
        <f t="shared" si="104"/>
        <v>1109.22</v>
      </c>
      <c r="N550" s="14">
        <f t="shared" si="100"/>
        <v>1.4854922919205533E-4</v>
      </c>
    </row>
    <row r="551" spans="1:14" ht="39" customHeight="1">
      <c r="A551" s="10" t="s">
        <v>1545</v>
      </c>
      <c r="B551" s="12" t="s">
        <v>1021</v>
      </c>
      <c r="C551" s="10" t="s">
        <v>72</v>
      </c>
      <c r="D551" s="10" t="s">
        <v>1022</v>
      </c>
      <c r="E551" s="11" t="s">
        <v>75</v>
      </c>
      <c r="F551" s="12">
        <v>13</v>
      </c>
      <c r="G551" s="13">
        <v>66.66</v>
      </c>
      <c r="H551" s="13">
        <v>29.19</v>
      </c>
      <c r="I551" s="13">
        <v>51.13</v>
      </c>
      <c r="J551" s="13">
        <f t="shared" si="101"/>
        <v>80.319999999999993</v>
      </c>
      <c r="K551" s="13">
        <f t="shared" si="102"/>
        <v>379.47</v>
      </c>
      <c r="L551" s="13">
        <f t="shared" si="103"/>
        <v>664.69</v>
      </c>
      <c r="M551" s="13">
        <f t="shared" si="104"/>
        <v>1044.1600000000001</v>
      </c>
      <c r="N551" s="14">
        <f t="shared" si="100"/>
        <v>1.3983624813217982E-4</v>
      </c>
    </row>
    <row r="552" spans="1:14" ht="39" customHeight="1">
      <c r="A552" s="10" t="s">
        <v>1546</v>
      </c>
      <c r="B552" s="12" t="s">
        <v>1213</v>
      </c>
      <c r="C552" s="10" t="s">
        <v>72</v>
      </c>
      <c r="D552" s="10" t="s">
        <v>1214</v>
      </c>
      <c r="E552" s="11" t="s">
        <v>75</v>
      </c>
      <c r="F552" s="12">
        <v>13</v>
      </c>
      <c r="G552" s="13">
        <v>143.99</v>
      </c>
      <c r="H552" s="13">
        <v>29.19</v>
      </c>
      <c r="I552" s="13">
        <v>144.31</v>
      </c>
      <c r="J552" s="13">
        <f t="shared" si="101"/>
        <v>173.5</v>
      </c>
      <c r="K552" s="13">
        <f t="shared" si="102"/>
        <v>379.47</v>
      </c>
      <c r="L552" s="13">
        <f t="shared" si="103"/>
        <v>1876.03</v>
      </c>
      <c r="M552" s="13">
        <f t="shared" si="104"/>
        <v>2255.5</v>
      </c>
      <c r="N552" s="14">
        <f t="shared" si="100"/>
        <v>3.0206161666998499E-4</v>
      </c>
    </row>
    <row r="553" spans="1:14" ht="39" customHeight="1">
      <c r="A553" s="10" t="s">
        <v>1547</v>
      </c>
      <c r="B553" s="12" t="s">
        <v>1548</v>
      </c>
      <c r="C553" s="10" t="s">
        <v>72</v>
      </c>
      <c r="D553" s="10" t="s">
        <v>1549</v>
      </c>
      <c r="E553" s="11" t="s">
        <v>75</v>
      </c>
      <c r="F553" s="12">
        <v>124</v>
      </c>
      <c r="G553" s="13">
        <v>36.11</v>
      </c>
      <c r="H553" s="13">
        <v>18.84</v>
      </c>
      <c r="I553" s="13">
        <v>24.67</v>
      </c>
      <c r="J553" s="13">
        <f t="shared" si="101"/>
        <v>43.51</v>
      </c>
      <c r="K553" s="13">
        <f t="shared" si="102"/>
        <v>2336.16</v>
      </c>
      <c r="L553" s="13">
        <f t="shared" si="103"/>
        <v>3059.08</v>
      </c>
      <c r="M553" s="13">
        <f t="shared" si="104"/>
        <v>5395.24</v>
      </c>
      <c r="N553" s="14">
        <f t="shared" si="100"/>
        <v>7.2254263654292607E-4</v>
      </c>
    </row>
    <row r="554" spans="1:14" ht="39" customHeight="1">
      <c r="A554" s="10" t="s">
        <v>1550</v>
      </c>
      <c r="B554" s="12" t="s">
        <v>1551</v>
      </c>
      <c r="C554" s="10" t="s">
        <v>72</v>
      </c>
      <c r="D554" s="10" t="s">
        <v>1552</v>
      </c>
      <c r="E554" s="11" t="s">
        <v>75</v>
      </c>
      <c r="F554" s="12">
        <v>26</v>
      </c>
      <c r="G554" s="13">
        <v>35.229999999999997</v>
      </c>
      <c r="H554" s="13">
        <v>18.84</v>
      </c>
      <c r="I554" s="13">
        <v>23.61</v>
      </c>
      <c r="J554" s="13">
        <f t="shared" si="101"/>
        <v>42.45</v>
      </c>
      <c r="K554" s="13">
        <f t="shared" si="102"/>
        <v>489.84</v>
      </c>
      <c r="L554" s="13">
        <f t="shared" si="103"/>
        <v>613.86000000000013</v>
      </c>
      <c r="M554" s="13">
        <f t="shared" si="104"/>
        <v>1103.7</v>
      </c>
      <c r="N554" s="14">
        <f t="shared" si="100"/>
        <v>1.4780997841660939E-4</v>
      </c>
    </row>
    <row r="555" spans="1:14" ht="39" customHeight="1">
      <c r="A555" s="10" t="s">
        <v>1553</v>
      </c>
      <c r="B555" s="12" t="s">
        <v>1554</v>
      </c>
      <c r="C555" s="10" t="s">
        <v>72</v>
      </c>
      <c r="D555" s="10" t="s">
        <v>1555</v>
      </c>
      <c r="E555" s="11" t="s">
        <v>75</v>
      </c>
      <c r="F555" s="12">
        <v>9</v>
      </c>
      <c r="G555" s="13">
        <v>36.14</v>
      </c>
      <c r="H555" s="13">
        <v>18.84</v>
      </c>
      <c r="I555" s="13">
        <v>24.7</v>
      </c>
      <c r="J555" s="13">
        <f t="shared" si="101"/>
        <v>43.54</v>
      </c>
      <c r="K555" s="13">
        <f t="shared" si="102"/>
        <v>169.56</v>
      </c>
      <c r="L555" s="13">
        <f t="shared" si="103"/>
        <v>222.3</v>
      </c>
      <c r="M555" s="13">
        <f t="shared" si="104"/>
        <v>391.86</v>
      </c>
      <c r="N555" s="14">
        <f t="shared" si="100"/>
        <v>5.2478769722146015E-5</v>
      </c>
    </row>
    <row r="556" spans="1:14" ht="39" customHeight="1">
      <c r="A556" s="10" t="s">
        <v>1556</v>
      </c>
      <c r="B556" s="12" t="s">
        <v>1557</v>
      </c>
      <c r="C556" s="10" t="s">
        <v>72</v>
      </c>
      <c r="D556" s="10" t="s">
        <v>1558</v>
      </c>
      <c r="E556" s="11" t="s">
        <v>75</v>
      </c>
      <c r="F556" s="12">
        <v>7</v>
      </c>
      <c r="G556" s="13">
        <v>42.09</v>
      </c>
      <c r="H556" s="13">
        <v>18.84</v>
      </c>
      <c r="I556" s="13">
        <v>31.87</v>
      </c>
      <c r="J556" s="13">
        <f t="shared" si="101"/>
        <v>50.71</v>
      </c>
      <c r="K556" s="13">
        <f t="shared" si="102"/>
        <v>131.88</v>
      </c>
      <c r="L556" s="13">
        <f t="shared" si="103"/>
        <v>223.09000000000003</v>
      </c>
      <c r="M556" s="13">
        <f t="shared" si="104"/>
        <v>354.97</v>
      </c>
      <c r="N556" s="14">
        <f t="shared" si="100"/>
        <v>4.7538378217399509E-5</v>
      </c>
    </row>
    <row r="557" spans="1:14" ht="52.05" customHeight="1">
      <c r="A557" s="10" t="s">
        <v>1559</v>
      </c>
      <c r="B557" s="12" t="s">
        <v>1030</v>
      </c>
      <c r="C557" s="10" t="s">
        <v>72</v>
      </c>
      <c r="D557" s="10" t="s">
        <v>1031</v>
      </c>
      <c r="E557" s="11" t="s">
        <v>75</v>
      </c>
      <c r="F557" s="12">
        <v>243</v>
      </c>
      <c r="G557" s="13">
        <v>42.89</v>
      </c>
      <c r="H557" s="13">
        <v>28.26</v>
      </c>
      <c r="I557" s="13">
        <v>23.42</v>
      </c>
      <c r="J557" s="13">
        <f t="shared" ref="J557:J592" si="105">TRUNC(G557 * (1 + 20.5 / 100), 2)</f>
        <v>51.68</v>
      </c>
      <c r="K557" s="13">
        <f t="shared" ref="K557:K592" si="106">TRUNC(F557 * H557, 2)</f>
        <v>6867.18</v>
      </c>
      <c r="L557" s="13">
        <f t="shared" ref="L557:L588" si="107">M557 - K557</f>
        <v>5691.0599999999995</v>
      </c>
      <c r="M557" s="13">
        <f t="shared" ref="M557:M592" si="108">TRUNC(F557 * J557, 2)</f>
        <v>12558.24</v>
      </c>
      <c r="N557" s="14">
        <f t="shared" si="100"/>
        <v>1.681827655477576E-3</v>
      </c>
    </row>
    <row r="558" spans="1:14" ht="52.05" customHeight="1">
      <c r="A558" s="10" t="s">
        <v>1560</v>
      </c>
      <c r="B558" s="12" t="s">
        <v>1561</v>
      </c>
      <c r="C558" s="10" t="s">
        <v>72</v>
      </c>
      <c r="D558" s="10" t="s">
        <v>1562</v>
      </c>
      <c r="E558" s="11" t="s">
        <v>114</v>
      </c>
      <c r="F558" s="12">
        <v>3</v>
      </c>
      <c r="G558" s="13">
        <v>138.41</v>
      </c>
      <c r="H558" s="13">
        <v>70.650000000000006</v>
      </c>
      <c r="I558" s="13">
        <v>96.13</v>
      </c>
      <c r="J558" s="13">
        <f t="shared" si="105"/>
        <v>166.78</v>
      </c>
      <c r="K558" s="13">
        <f t="shared" si="106"/>
        <v>211.95</v>
      </c>
      <c r="L558" s="13">
        <f t="shared" si="107"/>
        <v>288.39</v>
      </c>
      <c r="M558" s="13">
        <f t="shared" si="108"/>
        <v>500.34</v>
      </c>
      <c r="N558" s="14">
        <f t="shared" si="100"/>
        <v>6.7006654526561871E-5</v>
      </c>
    </row>
    <row r="559" spans="1:14" ht="39" customHeight="1">
      <c r="A559" s="10" t="s">
        <v>1563</v>
      </c>
      <c r="B559" s="12" t="s">
        <v>1564</v>
      </c>
      <c r="C559" s="10" t="s">
        <v>78</v>
      </c>
      <c r="D559" s="10" t="s">
        <v>1565</v>
      </c>
      <c r="E559" s="11" t="s">
        <v>268</v>
      </c>
      <c r="F559" s="12">
        <v>81</v>
      </c>
      <c r="G559" s="13">
        <v>20.87</v>
      </c>
      <c r="H559" s="13">
        <v>6.02</v>
      </c>
      <c r="I559" s="13">
        <v>19.12</v>
      </c>
      <c r="J559" s="13">
        <f t="shared" si="105"/>
        <v>25.14</v>
      </c>
      <c r="K559" s="13">
        <f t="shared" si="106"/>
        <v>487.62</v>
      </c>
      <c r="L559" s="13">
        <f t="shared" si="107"/>
        <v>1548.7199999999998</v>
      </c>
      <c r="M559" s="13">
        <f t="shared" si="108"/>
        <v>2036.34</v>
      </c>
      <c r="N559" s="14">
        <f t="shared" si="100"/>
        <v>2.727112181289103E-4</v>
      </c>
    </row>
    <row r="560" spans="1:14" ht="39" customHeight="1">
      <c r="A560" s="10" t="s">
        <v>1566</v>
      </c>
      <c r="B560" s="12" t="s">
        <v>1567</v>
      </c>
      <c r="C560" s="10" t="s">
        <v>72</v>
      </c>
      <c r="D560" s="10" t="s">
        <v>1568</v>
      </c>
      <c r="E560" s="11" t="s">
        <v>75</v>
      </c>
      <c r="F560" s="12">
        <v>3</v>
      </c>
      <c r="G560" s="13">
        <v>134.38999999999999</v>
      </c>
      <c r="H560" s="13">
        <v>14.46</v>
      </c>
      <c r="I560" s="13">
        <v>147.47</v>
      </c>
      <c r="J560" s="13">
        <f t="shared" si="105"/>
        <v>161.93</v>
      </c>
      <c r="K560" s="13">
        <f t="shared" si="106"/>
        <v>43.38</v>
      </c>
      <c r="L560" s="13">
        <f t="shared" si="107"/>
        <v>442.41</v>
      </c>
      <c r="M560" s="13">
        <f t="shared" si="108"/>
        <v>485.79</v>
      </c>
      <c r="N560" s="14">
        <f t="shared" si="100"/>
        <v>6.5058085906500568E-5</v>
      </c>
    </row>
    <row r="561" spans="1:14" ht="39" customHeight="1">
      <c r="A561" s="10" t="s">
        <v>1569</v>
      </c>
      <c r="B561" s="12" t="s">
        <v>1570</v>
      </c>
      <c r="C561" s="10" t="s">
        <v>78</v>
      </c>
      <c r="D561" s="10" t="s">
        <v>1571</v>
      </c>
      <c r="E561" s="11" t="s">
        <v>268</v>
      </c>
      <c r="F561" s="12">
        <v>81</v>
      </c>
      <c r="G561" s="13">
        <v>12.79</v>
      </c>
      <c r="H561" s="13">
        <v>7.84</v>
      </c>
      <c r="I561" s="13">
        <v>7.57</v>
      </c>
      <c r="J561" s="13">
        <f t="shared" si="105"/>
        <v>15.41</v>
      </c>
      <c r="K561" s="13">
        <f t="shared" si="106"/>
        <v>635.04</v>
      </c>
      <c r="L561" s="13">
        <f t="shared" si="107"/>
        <v>613.17000000000007</v>
      </c>
      <c r="M561" s="13">
        <f t="shared" si="108"/>
        <v>1248.21</v>
      </c>
      <c r="N561" s="14">
        <f t="shared" si="100"/>
        <v>1.6716308159771314E-4</v>
      </c>
    </row>
    <row r="562" spans="1:14" ht="25.95" customHeight="1">
      <c r="A562" s="10" t="s">
        <v>1572</v>
      </c>
      <c r="B562" s="12" t="s">
        <v>1573</v>
      </c>
      <c r="C562" s="10" t="s">
        <v>72</v>
      </c>
      <c r="D562" s="10" t="s">
        <v>1574</v>
      </c>
      <c r="E562" s="11" t="s">
        <v>75</v>
      </c>
      <c r="F562" s="12">
        <v>2</v>
      </c>
      <c r="G562" s="13">
        <v>134.08000000000001</v>
      </c>
      <c r="H562" s="13">
        <v>70.650000000000006</v>
      </c>
      <c r="I562" s="13">
        <v>90.91</v>
      </c>
      <c r="J562" s="13">
        <f t="shared" si="105"/>
        <v>161.56</v>
      </c>
      <c r="K562" s="13">
        <f t="shared" si="106"/>
        <v>141.30000000000001</v>
      </c>
      <c r="L562" s="13">
        <f t="shared" si="107"/>
        <v>181.82</v>
      </c>
      <c r="M562" s="13">
        <f t="shared" si="108"/>
        <v>323.12</v>
      </c>
      <c r="N562" s="14">
        <f t="shared" si="100"/>
        <v>4.3272954811973201E-5</v>
      </c>
    </row>
    <row r="563" spans="1:14" ht="39" customHeight="1">
      <c r="A563" s="10" t="s">
        <v>1575</v>
      </c>
      <c r="B563" s="12" t="s">
        <v>1057</v>
      </c>
      <c r="C563" s="10" t="s">
        <v>78</v>
      </c>
      <c r="D563" s="10" t="s">
        <v>1058</v>
      </c>
      <c r="E563" s="11" t="s">
        <v>268</v>
      </c>
      <c r="F563" s="12">
        <v>46</v>
      </c>
      <c r="G563" s="13">
        <v>41.09</v>
      </c>
      <c r="H563" s="13">
        <v>18.86</v>
      </c>
      <c r="I563" s="13">
        <v>30.65</v>
      </c>
      <c r="J563" s="13">
        <f t="shared" si="105"/>
        <v>49.51</v>
      </c>
      <c r="K563" s="13">
        <f t="shared" si="106"/>
        <v>867.56</v>
      </c>
      <c r="L563" s="13">
        <f t="shared" si="107"/>
        <v>1409.9</v>
      </c>
      <c r="M563" s="13">
        <f t="shared" si="108"/>
        <v>2277.46</v>
      </c>
      <c r="N563" s="14">
        <f t="shared" si="100"/>
        <v>3.0500254910273736E-4</v>
      </c>
    </row>
    <row r="564" spans="1:14" ht="39" customHeight="1">
      <c r="A564" s="10" t="s">
        <v>1576</v>
      </c>
      <c r="B564" s="12" t="s">
        <v>1300</v>
      </c>
      <c r="C564" s="10" t="s">
        <v>78</v>
      </c>
      <c r="D564" s="10" t="s">
        <v>1301</v>
      </c>
      <c r="E564" s="11" t="s">
        <v>268</v>
      </c>
      <c r="F564" s="12">
        <v>9</v>
      </c>
      <c r="G564" s="13">
        <v>50.91</v>
      </c>
      <c r="H564" s="13">
        <v>24.73</v>
      </c>
      <c r="I564" s="13">
        <v>36.61</v>
      </c>
      <c r="J564" s="13">
        <f t="shared" si="105"/>
        <v>61.34</v>
      </c>
      <c r="K564" s="13">
        <f t="shared" si="106"/>
        <v>222.57</v>
      </c>
      <c r="L564" s="13">
        <f t="shared" si="107"/>
        <v>329.48999999999995</v>
      </c>
      <c r="M564" s="13">
        <f t="shared" si="108"/>
        <v>552.05999999999995</v>
      </c>
      <c r="N564" s="14">
        <f t="shared" si="100"/>
        <v>7.393311287910969E-5</v>
      </c>
    </row>
    <row r="565" spans="1:14" ht="39" customHeight="1">
      <c r="A565" s="10" t="s">
        <v>1577</v>
      </c>
      <c r="B565" s="12" t="s">
        <v>1578</v>
      </c>
      <c r="C565" s="10" t="s">
        <v>72</v>
      </c>
      <c r="D565" s="10" t="s">
        <v>1579</v>
      </c>
      <c r="E565" s="11" t="s">
        <v>75</v>
      </c>
      <c r="F565" s="12">
        <v>6</v>
      </c>
      <c r="G565" s="13">
        <v>80.58</v>
      </c>
      <c r="H565" s="13">
        <v>32.950000000000003</v>
      </c>
      <c r="I565" s="13">
        <v>64.14</v>
      </c>
      <c r="J565" s="13">
        <f t="shared" si="105"/>
        <v>97.09</v>
      </c>
      <c r="K565" s="13">
        <f t="shared" si="106"/>
        <v>197.7</v>
      </c>
      <c r="L565" s="13">
        <f t="shared" si="107"/>
        <v>384.84</v>
      </c>
      <c r="M565" s="13">
        <f t="shared" si="108"/>
        <v>582.54</v>
      </c>
      <c r="N565" s="14">
        <f t="shared" si="100"/>
        <v>7.8015062813093801E-5</v>
      </c>
    </row>
    <row r="566" spans="1:14" ht="39" customHeight="1">
      <c r="A566" s="10" t="s">
        <v>1580</v>
      </c>
      <c r="B566" s="12" t="s">
        <v>1142</v>
      </c>
      <c r="C566" s="10" t="s">
        <v>78</v>
      </c>
      <c r="D566" s="10" t="s">
        <v>1143</v>
      </c>
      <c r="E566" s="11" t="s">
        <v>268</v>
      </c>
      <c r="F566" s="12">
        <v>1</v>
      </c>
      <c r="G566" s="13">
        <v>591.67999999999995</v>
      </c>
      <c r="H566" s="13">
        <v>267.64999999999998</v>
      </c>
      <c r="I566" s="13">
        <v>445.32</v>
      </c>
      <c r="J566" s="13">
        <f t="shared" si="105"/>
        <v>712.97</v>
      </c>
      <c r="K566" s="13">
        <f t="shared" si="106"/>
        <v>267.64999999999998</v>
      </c>
      <c r="L566" s="13">
        <f t="shared" si="107"/>
        <v>445.32000000000005</v>
      </c>
      <c r="M566" s="13">
        <f t="shared" si="108"/>
        <v>712.97</v>
      </c>
      <c r="N566" s="14">
        <f t="shared" si="100"/>
        <v>9.5482540827842706E-5</v>
      </c>
    </row>
    <row r="567" spans="1:14" ht="39" customHeight="1">
      <c r="A567" s="10" t="s">
        <v>1581</v>
      </c>
      <c r="B567" s="12" t="s">
        <v>1582</v>
      </c>
      <c r="C567" s="10" t="s">
        <v>78</v>
      </c>
      <c r="D567" s="10" t="s">
        <v>1583</v>
      </c>
      <c r="E567" s="11" t="s">
        <v>114</v>
      </c>
      <c r="F567" s="12">
        <v>6</v>
      </c>
      <c r="G567" s="13">
        <v>17.260000000000002</v>
      </c>
      <c r="H567" s="13">
        <v>7.1</v>
      </c>
      <c r="I567" s="13">
        <v>13.69</v>
      </c>
      <c r="J567" s="13">
        <f t="shared" si="105"/>
        <v>20.79</v>
      </c>
      <c r="K567" s="13">
        <f t="shared" si="106"/>
        <v>42.6</v>
      </c>
      <c r="L567" s="13">
        <f t="shared" si="107"/>
        <v>82.139999999999986</v>
      </c>
      <c r="M567" s="13">
        <f t="shared" si="108"/>
        <v>124.74</v>
      </c>
      <c r="N567" s="14">
        <f t="shared" si="100"/>
        <v>1.6705460458175095E-5</v>
      </c>
    </row>
    <row r="568" spans="1:14" ht="39" customHeight="1">
      <c r="A568" s="10" t="s">
        <v>1584</v>
      </c>
      <c r="B568" s="12" t="s">
        <v>1585</v>
      </c>
      <c r="C568" s="10" t="s">
        <v>78</v>
      </c>
      <c r="D568" s="10" t="s">
        <v>1586</v>
      </c>
      <c r="E568" s="11" t="s">
        <v>114</v>
      </c>
      <c r="F568" s="12">
        <v>48</v>
      </c>
      <c r="G568" s="13">
        <v>19.350000000000001</v>
      </c>
      <c r="H568" s="13">
        <v>4.88</v>
      </c>
      <c r="I568" s="13">
        <v>18.43</v>
      </c>
      <c r="J568" s="13">
        <f t="shared" si="105"/>
        <v>23.31</v>
      </c>
      <c r="K568" s="13">
        <f t="shared" si="106"/>
        <v>234.24</v>
      </c>
      <c r="L568" s="13">
        <f t="shared" si="107"/>
        <v>884.6400000000001</v>
      </c>
      <c r="M568" s="13">
        <f t="shared" si="108"/>
        <v>1118.8800000000001</v>
      </c>
      <c r="N568" s="14">
        <f t="shared" si="100"/>
        <v>1.4984291804908572E-4</v>
      </c>
    </row>
    <row r="569" spans="1:14" ht="52.05" customHeight="1">
      <c r="A569" s="10" t="s">
        <v>1588</v>
      </c>
      <c r="B569" s="12" t="s">
        <v>1589</v>
      </c>
      <c r="C569" s="10" t="s">
        <v>78</v>
      </c>
      <c r="D569" s="10" t="s">
        <v>1590</v>
      </c>
      <c r="E569" s="11" t="s">
        <v>268</v>
      </c>
      <c r="F569" s="12">
        <v>1</v>
      </c>
      <c r="G569" s="13">
        <v>272.74</v>
      </c>
      <c r="H569" s="13">
        <v>55.45</v>
      </c>
      <c r="I569" s="13">
        <v>273.2</v>
      </c>
      <c r="J569" s="13">
        <f t="shared" si="105"/>
        <v>328.65</v>
      </c>
      <c r="K569" s="13">
        <f t="shared" si="106"/>
        <v>55.45</v>
      </c>
      <c r="L569" s="13">
        <f t="shared" si="107"/>
        <v>273.2</v>
      </c>
      <c r="M569" s="13">
        <f t="shared" si="108"/>
        <v>328.65</v>
      </c>
      <c r="N569" s="14">
        <f t="shared" si="100"/>
        <v>4.4013544809838424E-5</v>
      </c>
    </row>
    <row r="570" spans="1:14" ht="25.95" customHeight="1">
      <c r="A570" s="10" t="s">
        <v>1591</v>
      </c>
      <c r="B570" s="12" t="s">
        <v>1592</v>
      </c>
      <c r="C570" s="10" t="s">
        <v>78</v>
      </c>
      <c r="D570" s="10" t="s">
        <v>1593</v>
      </c>
      <c r="E570" s="11" t="s">
        <v>114</v>
      </c>
      <c r="F570" s="12">
        <v>16</v>
      </c>
      <c r="G570" s="13">
        <v>13.24</v>
      </c>
      <c r="H570" s="13">
        <v>2.0499999999999998</v>
      </c>
      <c r="I570" s="13">
        <v>13.9</v>
      </c>
      <c r="J570" s="13">
        <f t="shared" si="105"/>
        <v>15.95</v>
      </c>
      <c r="K570" s="13">
        <f t="shared" si="106"/>
        <v>32.799999999999997</v>
      </c>
      <c r="L570" s="13">
        <f t="shared" si="107"/>
        <v>222.39999999999998</v>
      </c>
      <c r="M570" s="13">
        <f t="shared" si="108"/>
        <v>255.2</v>
      </c>
      <c r="N570" s="14">
        <f t="shared" si="100"/>
        <v>3.4176956140181853E-5</v>
      </c>
    </row>
    <row r="571" spans="1:14" ht="39" customHeight="1">
      <c r="A571" s="10" t="s">
        <v>1594</v>
      </c>
      <c r="B571" s="12" t="s">
        <v>1595</v>
      </c>
      <c r="C571" s="10" t="s">
        <v>78</v>
      </c>
      <c r="D571" s="10" t="s">
        <v>1596</v>
      </c>
      <c r="E571" s="11" t="s">
        <v>114</v>
      </c>
      <c r="F571" s="12">
        <v>4793</v>
      </c>
      <c r="G571" s="13">
        <v>21</v>
      </c>
      <c r="H571" s="13">
        <v>1.53</v>
      </c>
      <c r="I571" s="13">
        <v>23.77</v>
      </c>
      <c r="J571" s="13">
        <f t="shared" si="105"/>
        <v>25.3</v>
      </c>
      <c r="K571" s="13">
        <f t="shared" si="106"/>
        <v>7333.29</v>
      </c>
      <c r="L571" s="13">
        <f t="shared" si="107"/>
        <v>113929.61</v>
      </c>
      <c r="M571" s="13">
        <f t="shared" si="108"/>
        <v>121262.9</v>
      </c>
      <c r="N571" s="14">
        <f t="shared" si="100"/>
        <v>1.6239799430765117E-2</v>
      </c>
    </row>
    <row r="572" spans="1:14" ht="24" customHeight="1">
      <c r="A572" s="10" t="s">
        <v>1597</v>
      </c>
      <c r="B572" s="12" t="s">
        <v>1598</v>
      </c>
      <c r="C572" s="10" t="s">
        <v>72</v>
      </c>
      <c r="D572" s="10" t="s">
        <v>1599</v>
      </c>
      <c r="E572" s="11" t="s">
        <v>75</v>
      </c>
      <c r="F572" s="12">
        <v>105</v>
      </c>
      <c r="G572" s="13">
        <v>4.3600000000000003</v>
      </c>
      <c r="H572" s="13">
        <v>1.08</v>
      </c>
      <c r="I572" s="13">
        <v>4.17</v>
      </c>
      <c r="J572" s="13">
        <f t="shared" si="105"/>
        <v>5.25</v>
      </c>
      <c r="K572" s="13">
        <f t="shared" si="106"/>
        <v>113.4</v>
      </c>
      <c r="L572" s="13">
        <f t="shared" si="107"/>
        <v>437.85</v>
      </c>
      <c r="M572" s="13">
        <f t="shared" si="108"/>
        <v>551.25</v>
      </c>
      <c r="N572" s="14">
        <f t="shared" si="100"/>
        <v>7.3824635863147526E-5</v>
      </c>
    </row>
    <row r="573" spans="1:14" ht="25.95" customHeight="1">
      <c r="A573" s="10" t="s">
        <v>1600</v>
      </c>
      <c r="B573" s="12" t="s">
        <v>1601</v>
      </c>
      <c r="C573" s="10" t="s">
        <v>78</v>
      </c>
      <c r="D573" s="10" t="s">
        <v>1602</v>
      </c>
      <c r="E573" s="11" t="s">
        <v>268</v>
      </c>
      <c r="F573" s="12">
        <v>31</v>
      </c>
      <c r="G573" s="13">
        <v>45.55</v>
      </c>
      <c r="H573" s="13">
        <v>9.69</v>
      </c>
      <c r="I573" s="13">
        <v>45.19</v>
      </c>
      <c r="J573" s="13">
        <f t="shared" si="105"/>
        <v>54.88</v>
      </c>
      <c r="K573" s="13">
        <f t="shared" si="106"/>
        <v>300.39</v>
      </c>
      <c r="L573" s="13">
        <f t="shared" si="107"/>
        <v>1400.8899999999999</v>
      </c>
      <c r="M573" s="13">
        <f t="shared" si="108"/>
        <v>1701.28</v>
      </c>
      <c r="N573" s="14">
        <f t="shared" si="100"/>
        <v>2.2783923174830951E-4</v>
      </c>
    </row>
    <row r="574" spans="1:14" ht="25.95" customHeight="1">
      <c r="A574" s="10" t="s">
        <v>1603</v>
      </c>
      <c r="B574" s="12" t="s">
        <v>1604</v>
      </c>
      <c r="C574" s="10" t="s">
        <v>78</v>
      </c>
      <c r="D574" s="10" t="s">
        <v>1605</v>
      </c>
      <c r="E574" s="11" t="s">
        <v>268</v>
      </c>
      <c r="F574" s="12">
        <v>2</v>
      </c>
      <c r="G574" s="13">
        <v>5033.1899999999996</v>
      </c>
      <c r="H574" s="13">
        <v>48.31</v>
      </c>
      <c r="I574" s="13">
        <v>6016.68</v>
      </c>
      <c r="J574" s="13">
        <f t="shared" si="105"/>
        <v>6064.99</v>
      </c>
      <c r="K574" s="13">
        <f t="shared" si="106"/>
        <v>96.62</v>
      </c>
      <c r="L574" s="13">
        <f t="shared" si="107"/>
        <v>12033.359999999999</v>
      </c>
      <c r="M574" s="13">
        <f t="shared" si="108"/>
        <v>12129.98</v>
      </c>
      <c r="N574" s="14">
        <f t="shared" si="100"/>
        <v>1.6244741161492284E-3</v>
      </c>
    </row>
    <row r="575" spans="1:14" ht="25.95" customHeight="1">
      <c r="A575" s="10" t="s">
        <v>1606</v>
      </c>
      <c r="B575" s="12" t="s">
        <v>1607</v>
      </c>
      <c r="C575" s="10" t="s">
        <v>72</v>
      </c>
      <c r="D575" s="10" t="s">
        <v>1608</v>
      </c>
      <c r="E575" s="11" t="s">
        <v>75</v>
      </c>
      <c r="F575" s="12">
        <v>1</v>
      </c>
      <c r="G575" s="13">
        <v>143.15</v>
      </c>
      <c r="H575" s="13">
        <v>5.24</v>
      </c>
      <c r="I575" s="13">
        <v>167.25</v>
      </c>
      <c r="J575" s="13">
        <f t="shared" si="105"/>
        <v>172.49</v>
      </c>
      <c r="K575" s="13">
        <f t="shared" si="106"/>
        <v>5.24</v>
      </c>
      <c r="L575" s="13">
        <f t="shared" si="107"/>
        <v>167.25</v>
      </c>
      <c r="M575" s="13">
        <f t="shared" si="108"/>
        <v>172.49</v>
      </c>
      <c r="N575" s="14">
        <f t="shared" si="100"/>
        <v>2.3100247510266334E-5</v>
      </c>
    </row>
    <row r="576" spans="1:14" ht="25.95" customHeight="1">
      <c r="A576" s="10" t="s">
        <v>1609</v>
      </c>
      <c r="B576" s="12" t="s">
        <v>1610</v>
      </c>
      <c r="C576" s="10" t="s">
        <v>72</v>
      </c>
      <c r="D576" s="10" t="s">
        <v>1611</v>
      </c>
      <c r="E576" s="11" t="s">
        <v>75</v>
      </c>
      <c r="F576" s="12">
        <v>19</v>
      </c>
      <c r="G576" s="13">
        <v>34.340000000000003</v>
      </c>
      <c r="H576" s="13">
        <v>4.6900000000000004</v>
      </c>
      <c r="I576" s="13">
        <v>36.68</v>
      </c>
      <c r="J576" s="13">
        <f t="shared" si="105"/>
        <v>41.37</v>
      </c>
      <c r="K576" s="13">
        <f t="shared" si="106"/>
        <v>89.11</v>
      </c>
      <c r="L576" s="13">
        <f t="shared" si="107"/>
        <v>696.92</v>
      </c>
      <c r="M576" s="13">
        <f t="shared" si="108"/>
        <v>786.03</v>
      </c>
      <c r="N576" s="14">
        <f t="shared" si="100"/>
        <v>1.0526689982314711E-4</v>
      </c>
    </row>
    <row r="577" spans="1:14" ht="25.95" customHeight="1">
      <c r="A577" s="10" t="s">
        <v>1612</v>
      </c>
      <c r="B577" s="12" t="s">
        <v>1613</v>
      </c>
      <c r="C577" s="10" t="s">
        <v>78</v>
      </c>
      <c r="D577" s="10" t="s">
        <v>1614</v>
      </c>
      <c r="E577" s="11" t="s">
        <v>268</v>
      </c>
      <c r="F577" s="12">
        <v>6</v>
      </c>
      <c r="G577" s="13">
        <v>1967.3</v>
      </c>
      <c r="H577" s="13">
        <v>292.10000000000002</v>
      </c>
      <c r="I577" s="13">
        <v>2078.4899999999998</v>
      </c>
      <c r="J577" s="13">
        <f t="shared" si="105"/>
        <v>2370.59</v>
      </c>
      <c r="K577" s="13">
        <f t="shared" si="106"/>
        <v>1752.6</v>
      </c>
      <c r="L577" s="13">
        <f t="shared" si="107"/>
        <v>12470.94</v>
      </c>
      <c r="M577" s="13">
        <f t="shared" si="108"/>
        <v>14223.54</v>
      </c>
      <c r="N577" s="14">
        <f t="shared" si="100"/>
        <v>1.904848364961294E-3</v>
      </c>
    </row>
    <row r="578" spans="1:14" ht="39" customHeight="1">
      <c r="A578" s="10" t="s">
        <v>1615</v>
      </c>
      <c r="B578" s="12" t="s">
        <v>1616</v>
      </c>
      <c r="C578" s="10" t="s">
        <v>72</v>
      </c>
      <c r="D578" s="10" t="s">
        <v>1617</v>
      </c>
      <c r="E578" s="11" t="s">
        <v>75</v>
      </c>
      <c r="F578" s="12">
        <v>10</v>
      </c>
      <c r="G578" s="13">
        <v>37.479999999999997</v>
      </c>
      <c r="H578" s="13">
        <v>7.05</v>
      </c>
      <c r="I578" s="13">
        <v>38.11</v>
      </c>
      <c r="J578" s="13">
        <f t="shared" si="105"/>
        <v>45.16</v>
      </c>
      <c r="K578" s="13">
        <f t="shared" si="106"/>
        <v>70.5</v>
      </c>
      <c r="L578" s="13">
        <f t="shared" si="107"/>
        <v>381.1</v>
      </c>
      <c r="M578" s="13">
        <f t="shared" si="108"/>
        <v>451.6</v>
      </c>
      <c r="N578" s="14">
        <f t="shared" si="100"/>
        <v>6.047928445496131E-5</v>
      </c>
    </row>
    <row r="579" spans="1:14" ht="25.95" customHeight="1">
      <c r="A579" s="10" t="s">
        <v>1618</v>
      </c>
      <c r="B579" s="12" t="s">
        <v>1619</v>
      </c>
      <c r="C579" s="10" t="s">
        <v>78</v>
      </c>
      <c r="D579" s="10" t="s">
        <v>1620</v>
      </c>
      <c r="E579" s="11" t="s">
        <v>268</v>
      </c>
      <c r="F579" s="12">
        <v>76</v>
      </c>
      <c r="G579" s="13">
        <v>940.63</v>
      </c>
      <c r="H579" s="13">
        <v>292.10000000000002</v>
      </c>
      <c r="I579" s="13">
        <v>841.35</v>
      </c>
      <c r="J579" s="13">
        <f t="shared" si="105"/>
        <v>1133.45</v>
      </c>
      <c r="K579" s="13">
        <f t="shared" si="106"/>
        <v>22199.599999999999</v>
      </c>
      <c r="L579" s="13">
        <f t="shared" si="107"/>
        <v>63942.6</v>
      </c>
      <c r="M579" s="13">
        <f t="shared" si="108"/>
        <v>86142.2</v>
      </c>
      <c r="N579" s="14">
        <f t="shared" si="100"/>
        <v>1.1536356548662904E-2</v>
      </c>
    </row>
    <row r="580" spans="1:14" ht="64.95" customHeight="1">
      <c r="A580" s="10" t="s">
        <v>1621</v>
      </c>
      <c r="B580" s="12" t="s">
        <v>1622</v>
      </c>
      <c r="C580" s="10" t="s">
        <v>72</v>
      </c>
      <c r="D580" s="10" t="s">
        <v>1623</v>
      </c>
      <c r="E580" s="11" t="s">
        <v>75</v>
      </c>
      <c r="F580" s="12">
        <v>42</v>
      </c>
      <c r="G580" s="13">
        <v>40.950000000000003</v>
      </c>
      <c r="H580" s="13">
        <v>10.98</v>
      </c>
      <c r="I580" s="13">
        <v>38.36</v>
      </c>
      <c r="J580" s="13">
        <f t="shared" si="105"/>
        <v>49.34</v>
      </c>
      <c r="K580" s="13">
        <f t="shared" si="106"/>
        <v>461.16</v>
      </c>
      <c r="L580" s="13">
        <f t="shared" si="107"/>
        <v>1611.1200000000001</v>
      </c>
      <c r="M580" s="13">
        <f t="shared" si="108"/>
        <v>2072.2800000000002</v>
      </c>
      <c r="N580" s="14">
        <f t="shared" si="100"/>
        <v>2.7752438350382469E-4</v>
      </c>
    </row>
    <row r="581" spans="1:14" ht="25.95" customHeight="1">
      <c r="A581" s="10" t="s">
        <v>1624</v>
      </c>
      <c r="B581" s="12" t="s">
        <v>1625</v>
      </c>
      <c r="C581" s="10" t="s">
        <v>72</v>
      </c>
      <c r="D581" s="10" t="s">
        <v>1626</v>
      </c>
      <c r="E581" s="11" t="s">
        <v>75</v>
      </c>
      <c r="F581" s="12">
        <v>1</v>
      </c>
      <c r="G581" s="13">
        <v>458.55</v>
      </c>
      <c r="H581" s="13">
        <v>107.42</v>
      </c>
      <c r="I581" s="13">
        <v>445.13</v>
      </c>
      <c r="J581" s="13">
        <f t="shared" si="105"/>
        <v>552.54999999999995</v>
      </c>
      <c r="K581" s="13">
        <f t="shared" si="106"/>
        <v>107.42</v>
      </c>
      <c r="L581" s="13">
        <f t="shared" si="107"/>
        <v>445.12999999999994</v>
      </c>
      <c r="M581" s="13">
        <f t="shared" si="108"/>
        <v>552.54999999999995</v>
      </c>
      <c r="N581" s="14">
        <f t="shared" si="100"/>
        <v>7.3998734777654715E-5</v>
      </c>
    </row>
    <row r="582" spans="1:14" ht="39" customHeight="1">
      <c r="A582" s="10" t="s">
        <v>1627</v>
      </c>
      <c r="B582" s="12" t="s">
        <v>1628</v>
      </c>
      <c r="C582" s="10" t="s">
        <v>72</v>
      </c>
      <c r="D582" s="10" t="s">
        <v>1629</v>
      </c>
      <c r="E582" s="11" t="s">
        <v>75</v>
      </c>
      <c r="F582" s="12">
        <v>1</v>
      </c>
      <c r="G582" s="13">
        <v>367.17</v>
      </c>
      <c r="H582" s="13">
        <v>5.24</v>
      </c>
      <c r="I582" s="13">
        <v>437.19</v>
      </c>
      <c r="J582" s="13">
        <f t="shared" si="105"/>
        <v>442.43</v>
      </c>
      <c r="K582" s="13">
        <f t="shared" si="106"/>
        <v>5.24</v>
      </c>
      <c r="L582" s="13">
        <f t="shared" si="107"/>
        <v>437.19</v>
      </c>
      <c r="M582" s="13">
        <f t="shared" si="108"/>
        <v>442.43</v>
      </c>
      <c r="N582" s="14">
        <f t="shared" ref="N582:N645" si="109">M582 / 7467019.56</f>
        <v>5.9251217496475934E-5</v>
      </c>
    </row>
    <row r="583" spans="1:14" ht="64.95" customHeight="1">
      <c r="A583" s="10" t="s">
        <v>1630</v>
      </c>
      <c r="B583" s="12" t="s">
        <v>1631</v>
      </c>
      <c r="C583" s="10" t="s">
        <v>72</v>
      </c>
      <c r="D583" s="10" t="s">
        <v>1632</v>
      </c>
      <c r="E583" s="11" t="s">
        <v>75</v>
      </c>
      <c r="F583" s="12">
        <v>1</v>
      </c>
      <c r="G583" s="13">
        <v>44.12</v>
      </c>
      <c r="H583" s="13">
        <v>9.11</v>
      </c>
      <c r="I583" s="13">
        <v>44.05</v>
      </c>
      <c r="J583" s="13">
        <f t="shared" si="105"/>
        <v>53.16</v>
      </c>
      <c r="K583" s="13">
        <f t="shared" si="106"/>
        <v>9.11</v>
      </c>
      <c r="L583" s="13">
        <f t="shared" si="107"/>
        <v>44.05</v>
      </c>
      <c r="M583" s="13">
        <f t="shared" si="108"/>
        <v>53.16</v>
      </c>
      <c r="N583" s="14">
        <f t="shared" si="109"/>
        <v>7.1193063809250282E-6</v>
      </c>
    </row>
    <row r="584" spans="1:14" ht="103.95" customHeight="1">
      <c r="A584" s="10" t="s">
        <v>1633</v>
      </c>
      <c r="B584" s="12" t="s">
        <v>1634</v>
      </c>
      <c r="C584" s="10" t="s">
        <v>72</v>
      </c>
      <c r="D584" s="10" t="s">
        <v>1635</v>
      </c>
      <c r="E584" s="11" t="s">
        <v>75</v>
      </c>
      <c r="F584" s="12">
        <v>60</v>
      </c>
      <c r="G584" s="13">
        <v>16.68</v>
      </c>
      <c r="H584" s="13">
        <v>6.58</v>
      </c>
      <c r="I584" s="13">
        <v>13.51</v>
      </c>
      <c r="J584" s="13">
        <f t="shared" si="105"/>
        <v>20.09</v>
      </c>
      <c r="K584" s="13">
        <f t="shared" si="106"/>
        <v>394.8</v>
      </c>
      <c r="L584" s="13">
        <f t="shared" si="107"/>
        <v>810.60000000000014</v>
      </c>
      <c r="M584" s="13">
        <f t="shared" si="108"/>
        <v>1205.4000000000001</v>
      </c>
      <c r="N584" s="14">
        <f t="shared" si="109"/>
        <v>1.6142987042074927E-4</v>
      </c>
    </row>
    <row r="585" spans="1:14" ht="91.05" customHeight="1">
      <c r="A585" s="10" t="s">
        <v>1636</v>
      </c>
      <c r="B585" s="12" t="s">
        <v>1637</v>
      </c>
      <c r="C585" s="10" t="s">
        <v>72</v>
      </c>
      <c r="D585" s="10" t="s">
        <v>1638</v>
      </c>
      <c r="E585" s="11" t="s">
        <v>75</v>
      </c>
      <c r="F585" s="12">
        <v>2</v>
      </c>
      <c r="G585" s="13">
        <v>5156.6499999999996</v>
      </c>
      <c r="H585" s="13">
        <v>146.62</v>
      </c>
      <c r="I585" s="13">
        <v>6067.14</v>
      </c>
      <c r="J585" s="13">
        <f t="shared" si="105"/>
        <v>6213.76</v>
      </c>
      <c r="K585" s="13">
        <f t="shared" si="106"/>
        <v>293.24</v>
      </c>
      <c r="L585" s="13">
        <f t="shared" si="107"/>
        <v>12134.28</v>
      </c>
      <c r="M585" s="13">
        <f t="shared" si="108"/>
        <v>12427.52</v>
      </c>
      <c r="N585" s="14">
        <f t="shared" si="109"/>
        <v>1.6643213400126678E-3</v>
      </c>
    </row>
    <row r="586" spans="1:14" ht="103.95" customHeight="1">
      <c r="A586" s="10" t="s">
        <v>1639</v>
      </c>
      <c r="B586" s="12" t="s">
        <v>1640</v>
      </c>
      <c r="C586" s="10" t="s">
        <v>72</v>
      </c>
      <c r="D586" s="10" t="s">
        <v>1641</v>
      </c>
      <c r="E586" s="11" t="s">
        <v>75</v>
      </c>
      <c r="F586" s="12">
        <v>2</v>
      </c>
      <c r="G586" s="13">
        <v>2930.65</v>
      </c>
      <c r="H586" s="13">
        <v>146.62</v>
      </c>
      <c r="I586" s="13">
        <v>3384.81</v>
      </c>
      <c r="J586" s="13">
        <f t="shared" si="105"/>
        <v>3531.43</v>
      </c>
      <c r="K586" s="13">
        <f t="shared" si="106"/>
        <v>293.24</v>
      </c>
      <c r="L586" s="13">
        <f t="shared" si="107"/>
        <v>6769.62</v>
      </c>
      <c r="M586" s="13">
        <f t="shared" si="108"/>
        <v>7062.86</v>
      </c>
      <c r="N586" s="14">
        <f t="shared" si="109"/>
        <v>9.4587404562791852E-4</v>
      </c>
    </row>
    <row r="587" spans="1:14" ht="24" customHeight="1">
      <c r="A587" s="10" t="s">
        <v>1642</v>
      </c>
      <c r="B587" s="12" t="s">
        <v>1643</v>
      </c>
      <c r="C587" s="10" t="s">
        <v>72</v>
      </c>
      <c r="D587" s="10" t="s">
        <v>1644</v>
      </c>
      <c r="E587" s="11" t="s">
        <v>75</v>
      </c>
      <c r="F587" s="12">
        <v>1</v>
      </c>
      <c r="G587" s="13">
        <v>5594.84</v>
      </c>
      <c r="H587" s="13">
        <v>171.95</v>
      </c>
      <c r="I587" s="13">
        <v>6569.83</v>
      </c>
      <c r="J587" s="13">
        <f t="shared" si="105"/>
        <v>6741.78</v>
      </c>
      <c r="K587" s="13">
        <f t="shared" si="106"/>
        <v>171.95</v>
      </c>
      <c r="L587" s="13">
        <f t="shared" si="107"/>
        <v>6569.83</v>
      </c>
      <c r="M587" s="13">
        <f t="shared" si="108"/>
        <v>6741.78</v>
      </c>
      <c r="N587" s="14">
        <f t="shared" si="109"/>
        <v>9.0287429218947966E-4</v>
      </c>
    </row>
    <row r="588" spans="1:14" ht="25.95" customHeight="1">
      <c r="A588" s="10" t="s">
        <v>1645</v>
      </c>
      <c r="B588" s="12" t="s">
        <v>1646</v>
      </c>
      <c r="C588" s="10" t="s">
        <v>78</v>
      </c>
      <c r="D588" s="10" t="s">
        <v>1647</v>
      </c>
      <c r="E588" s="11" t="s">
        <v>114</v>
      </c>
      <c r="F588" s="12">
        <v>204</v>
      </c>
      <c r="G588" s="13">
        <v>5.43</v>
      </c>
      <c r="H588" s="13">
        <v>3.33</v>
      </c>
      <c r="I588" s="13">
        <v>3.21</v>
      </c>
      <c r="J588" s="13">
        <f t="shared" si="105"/>
        <v>6.54</v>
      </c>
      <c r="K588" s="13">
        <f t="shared" si="106"/>
        <v>679.32</v>
      </c>
      <c r="L588" s="13">
        <f t="shared" si="107"/>
        <v>654.84</v>
      </c>
      <c r="M588" s="13">
        <f t="shared" si="108"/>
        <v>1334.16</v>
      </c>
      <c r="N588" s="14">
        <f t="shared" si="109"/>
        <v>1.7867369829147736E-4</v>
      </c>
    </row>
    <row r="589" spans="1:14" ht="39" customHeight="1">
      <c r="A589" s="10" t="s">
        <v>1648</v>
      </c>
      <c r="B589" s="12" t="s">
        <v>1649</v>
      </c>
      <c r="C589" s="10" t="s">
        <v>72</v>
      </c>
      <c r="D589" s="10" t="s">
        <v>1650</v>
      </c>
      <c r="E589" s="11" t="s">
        <v>75</v>
      </c>
      <c r="F589" s="12">
        <v>2</v>
      </c>
      <c r="G589" s="13">
        <v>55.58</v>
      </c>
      <c r="H589" s="13">
        <v>32.119999999999997</v>
      </c>
      <c r="I589" s="13">
        <v>34.85</v>
      </c>
      <c r="J589" s="13">
        <f t="shared" si="105"/>
        <v>66.97</v>
      </c>
      <c r="K589" s="13">
        <f t="shared" si="106"/>
        <v>64.239999999999995</v>
      </c>
      <c r="L589" s="13">
        <f t="shared" ref="L589:L592" si="110">M589 - K589</f>
        <v>69.7</v>
      </c>
      <c r="M589" s="13">
        <f t="shared" si="108"/>
        <v>133.94</v>
      </c>
      <c r="N589" s="14">
        <f t="shared" si="109"/>
        <v>1.7937545083918328E-5</v>
      </c>
    </row>
    <row r="590" spans="1:14" ht="25.95" customHeight="1">
      <c r="A590" s="10" t="s">
        <v>1651</v>
      </c>
      <c r="B590" s="12" t="s">
        <v>1652</v>
      </c>
      <c r="C590" s="10" t="s">
        <v>72</v>
      </c>
      <c r="D590" s="10" t="s">
        <v>1653</v>
      </c>
      <c r="E590" s="11" t="s">
        <v>75</v>
      </c>
      <c r="F590" s="12">
        <v>2</v>
      </c>
      <c r="G590" s="13">
        <v>58.67</v>
      </c>
      <c r="H590" s="13">
        <v>32.119999999999997</v>
      </c>
      <c r="I590" s="13">
        <v>38.57</v>
      </c>
      <c r="J590" s="13">
        <f t="shared" si="105"/>
        <v>70.69</v>
      </c>
      <c r="K590" s="13">
        <f t="shared" si="106"/>
        <v>64.239999999999995</v>
      </c>
      <c r="L590" s="13">
        <f t="shared" si="110"/>
        <v>77.14</v>
      </c>
      <c r="M590" s="13">
        <f t="shared" si="108"/>
        <v>141.38</v>
      </c>
      <c r="N590" s="14">
        <f t="shared" si="109"/>
        <v>1.8933926563867203E-5</v>
      </c>
    </row>
    <row r="591" spans="1:14" ht="25.95" customHeight="1">
      <c r="A591" s="10" t="s">
        <v>1654</v>
      </c>
      <c r="B591" s="12" t="s">
        <v>1655</v>
      </c>
      <c r="C591" s="10" t="s">
        <v>72</v>
      </c>
      <c r="D591" s="10" t="s">
        <v>1656</v>
      </c>
      <c r="E591" s="11" t="s">
        <v>75</v>
      </c>
      <c r="F591" s="12">
        <v>24</v>
      </c>
      <c r="G591" s="13">
        <v>12.32</v>
      </c>
      <c r="H591" s="13">
        <v>4.6900000000000004</v>
      </c>
      <c r="I591" s="13">
        <v>10.15</v>
      </c>
      <c r="J591" s="13">
        <f t="shared" si="105"/>
        <v>14.84</v>
      </c>
      <c r="K591" s="13">
        <f t="shared" si="106"/>
        <v>112.56</v>
      </c>
      <c r="L591" s="13">
        <f t="shared" si="110"/>
        <v>243.60000000000002</v>
      </c>
      <c r="M591" s="13">
        <f t="shared" si="108"/>
        <v>356.16</v>
      </c>
      <c r="N591" s="14">
        <f t="shared" si="109"/>
        <v>4.7697745685294553E-5</v>
      </c>
    </row>
    <row r="592" spans="1:14" ht="78" customHeight="1">
      <c r="A592" s="10" t="s">
        <v>1657</v>
      </c>
      <c r="B592" s="12" t="s">
        <v>1658</v>
      </c>
      <c r="C592" s="10" t="s">
        <v>72</v>
      </c>
      <c r="D592" s="10" t="s">
        <v>1659</v>
      </c>
      <c r="E592" s="11" t="s">
        <v>75</v>
      </c>
      <c r="F592" s="12">
        <v>2</v>
      </c>
      <c r="G592" s="13">
        <v>344.42</v>
      </c>
      <c r="H592" s="13">
        <v>24.07</v>
      </c>
      <c r="I592" s="13">
        <v>390.95</v>
      </c>
      <c r="J592" s="13">
        <f t="shared" si="105"/>
        <v>415.02</v>
      </c>
      <c r="K592" s="13">
        <f t="shared" si="106"/>
        <v>48.14</v>
      </c>
      <c r="L592" s="13">
        <f t="shared" si="110"/>
        <v>781.9</v>
      </c>
      <c r="M592" s="13">
        <f t="shared" si="108"/>
        <v>830.04</v>
      </c>
      <c r="N592" s="14">
        <f t="shared" si="109"/>
        <v>1.1116081769042534E-4</v>
      </c>
    </row>
    <row r="593" spans="1:14" ht="24" customHeight="1">
      <c r="A593" s="5" t="s">
        <v>47</v>
      </c>
      <c r="B593" s="5"/>
      <c r="C593" s="5"/>
      <c r="D593" s="5" t="s">
        <v>48</v>
      </c>
      <c r="E593" s="5"/>
      <c r="F593" s="7"/>
      <c r="G593" s="7"/>
      <c r="H593" s="5"/>
      <c r="I593" s="5"/>
      <c r="J593" s="5"/>
      <c r="K593" s="5"/>
      <c r="L593" s="5"/>
      <c r="M593" s="8">
        <v>10624</v>
      </c>
      <c r="N593" s="9">
        <f t="shared" si="109"/>
        <v>1.422789898249577E-3</v>
      </c>
    </row>
    <row r="594" spans="1:14" ht="39" customHeight="1">
      <c r="A594" s="10" t="s">
        <v>1660</v>
      </c>
      <c r="B594" s="12" t="s">
        <v>1661</v>
      </c>
      <c r="C594" s="10" t="s">
        <v>78</v>
      </c>
      <c r="D594" s="10" t="s">
        <v>1662</v>
      </c>
      <c r="E594" s="11" t="s">
        <v>268</v>
      </c>
      <c r="F594" s="12">
        <v>1</v>
      </c>
      <c r="G594" s="13">
        <v>865.05</v>
      </c>
      <c r="H594" s="13">
        <v>21.13</v>
      </c>
      <c r="I594" s="13">
        <v>1021.25</v>
      </c>
      <c r="J594" s="13">
        <f t="shared" ref="J594:J599" si="111">TRUNC(G594 * (1 + 20.5 / 100), 2)</f>
        <v>1042.3800000000001</v>
      </c>
      <c r="K594" s="13">
        <f t="shared" ref="K594:K599" si="112">TRUNC(F594 * H594, 2)</f>
        <v>21.13</v>
      </c>
      <c r="L594" s="13">
        <f t="shared" ref="L594:L599" si="113">M594 - K594</f>
        <v>1021.2500000000001</v>
      </c>
      <c r="M594" s="13">
        <f t="shared" ref="M594:M599" si="114">TRUNC(F594 * J594, 2)</f>
        <v>1042.3800000000001</v>
      </c>
      <c r="N594" s="14">
        <f t="shared" si="109"/>
        <v>1.3959786654154689E-4</v>
      </c>
    </row>
    <row r="595" spans="1:14" ht="24" customHeight="1">
      <c r="A595" s="10" t="s">
        <v>1663</v>
      </c>
      <c r="B595" s="12" t="s">
        <v>1664</v>
      </c>
      <c r="C595" s="10" t="s">
        <v>72</v>
      </c>
      <c r="D595" s="10" t="s">
        <v>1665</v>
      </c>
      <c r="E595" s="11" t="s">
        <v>75</v>
      </c>
      <c r="F595" s="12">
        <v>1</v>
      </c>
      <c r="G595" s="13">
        <v>2715.24</v>
      </c>
      <c r="H595" s="13">
        <v>21.13</v>
      </c>
      <c r="I595" s="13">
        <v>3250.73</v>
      </c>
      <c r="J595" s="13">
        <f t="shared" si="111"/>
        <v>3271.86</v>
      </c>
      <c r="K595" s="13">
        <f t="shared" si="112"/>
        <v>21.13</v>
      </c>
      <c r="L595" s="13">
        <f t="shared" si="113"/>
        <v>3250.73</v>
      </c>
      <c r="M595" s="13">
        <f t="shared" si="114"/>
        <v>3271.86</v>
      </c>
      <c r="N595" s="14">
        <f t="shared" si="109"/>
        <v>4.3817482647654941E-4</v>
      </c>
    </row>
    <row r="596" spans="1:14" ht="39" customHeight="1">
      <c r="A596" s="10" t="s">
        <v>1666</v>
      </c>
      <c r="B596" s="12" t="s">
        <v>1667</v>
      </c>
      <c r="C596" s="10" t="s">
        <v>78</v>
      </c>
      <c r="D596" s="10" t="s">
        <v>1668</v>
      </c>
      <c r="E596" s="11" t="s">
        <v>268</v>
      </c>
      <c r="F596" s="12">
        <v>8</v>
      </c>
      <c r="G596" s="13">
        <v>305.05</v>
      </c>
      <c r="H596" s="13">
        <v>21.13</v>
      </c>
      <c r="I596" s="13">
        <v>346.45</v>
      </c>
      <c r="J596" s="13">
        <f t="shared" si="111"/>
        <v>367.58</v>
      </c>
      <c r="K596" s="13">
        <f t="shared" si="112"/>
        <v>169.04</v>
      </c>
      <c r="L596" s="13">
        <f t="shared" si="113"/>
        <v>2771.6</v>
      </c>
      <c r="M596" s="13">
        <f t="shared" si="114"/>
        <v>2940.64</v>
      </c>
      <c r="N596" s="14">
        <f t="shared" si="109"/>
        <v>3.9381710150495443E-4</v>
      </c>
    </row>
    <row r="597" spans="1:14" ht="39" customHeight="1">
      <c r="A597" s="10" t="s">
        <v>1669</v>
      </c>
      <c r="B597" s="12" t="s">
        <v>1670</v>
      </c>
      <c r="C597" s="10" t="s">
        <v>78</v>
      </c>
      <c r="D597" s="10" t="s">
        <v>1671</v>
      </c>
      <c r="E597" s="11" t="s">
        <v>268</v>
      </c>
      <c r="F597" s="12">
        <v>2</v>
      </c>
      <c r="G597" s="13">
        <v>270.05</v>
      </c>
      <c r="H597" s="13">
        <v>21.13</v>
      </c>
      <c r="I597" s="13">
        <v>304.27999999999997</v>
      </c>
      <c r="J597" s="13">
        <f t="shared" si="111"/>
        <v>325.41000000000003</v>
      </c>
      <c r="K597" s="13">
        <f t="shared" si="112"/>
        <v>42.26</v>
      </c>
      <c r="L597" s="13">
        <f t="shared" si="113"/>
        <v>608.56000000000006</v>
      </c>
      <c r="M597" s="13">
        <f t="shared" si="114"/>
        <v>650.82000000000005</v>
      </c>
      <c r="N597" s="14">
        <f t="shared" si="109"/>
        <v>8.7159273491979453E-5</v>
      </c>
    </row>
    <row r="598" spans="1:14" ht="39" customHeight="1">
      <c r="A598" s="10" t="s">
        <v>1672</v>
      </c>
      <c r="B598" s="12" t="s">
        <v>1673</v>
      </c>
      <c r="C598" s="10" t="s">
        <v>78</v>
      </c>
      <c r="D598" s="10" t="s">
        <v>1674</v>
      </c>
      <c r="E598" s="11" t="s">
        <v>268</v>
      </c>
      <c r="F598" s="12">
        <v>40</v>
      </c>
      <c r="G598" s="13">
        <v>23.73</v>
      </c>
      <c r="H598" s="13">
        <v>5.75</v>
      </c>
      <c r="I598" s="13">
        <v>22.84</v>
      </c>
      <c r="J598" s="13">
        <f t="shared" si="111"/>
        <v>28.59</v>
      </c>
      <c r="K598" s="13">
        <f t="shared" si="112"/>
        <v>230</v>
      </c>
      <c r="L598" s="13">
        <f t="shared" si="113"/>
        <v>913.59999999999991</v>
      </c>
      <c r="M598" s="13">
        <f t="shared" si="114"/>
        <v>1143.5999999999999</v>
      </c>
      <c r="N598" s="14">
        <f t="shared" si="109"/>
        <v>1.5315347586956099E-4</v>
      </c>
    </row>
    <row r="599" spans="1:14" ht="25.95" customHeight="1">
      <c r="A599" s="10" t="s">
        <v>1676</v>
      </c>
      <c r="B599" s="12" t="s">
        <v>1677</v>
      </c>
      <c r="C599" s="10" t="s">
        <v>72</v>
      </c>
      <c r="D599" s="10" t="s">
        <v>1678</v>
      </c>
      <c r="E599" s="11" t="s">
        <v>75</v>
      </c>
      <c r="F599" s="12">
        <v>29</v>
      </c>
      <c r="G599" s="13">
        <v>45.07</v>
      </c>
      <c r="H599" s="13">
        <v>3.87</v>
      </c>
      <c r="I599" s="13">
        <v>50.43</v>
      </c>
      <c r="J599" s="13">
        <f t="shared" si="111"/>
        <v>54.3</v>
      </c>
      <c r="K599" s="13">
        <f t="shared" si="112"/>
        <v>112.23</v>
      </c>
      <c r="L599" s="13">
        <f t="shared" si="113"/>
        <v>1462.47</v>
      </c>
      <c r="M599" s="13">
        <f t="shared" si="114"/>
        <v>1574.7</v>
      </c>
      <c r="N599" s="14">
        <f t="shared" si="109"/>
        <v>2.1088735436498578E-4</v>
      </c>
    </row>
    <row r="600" spans="1:14" ht="25.95" customHeight="1">
      <c r="A600" s="5" t="s">
        <v>49</v>
      </c>
      <c r="B600" s="5"/>
      <c r="C600" s="5"/>
      <c r="D600" s="5" t="s">
        <v>50</v>
      </c>
      <c r="E600" s="5"/>
      <c r="F600" s="7"/>
      <c r="G600" s="7"/>
      <c r="H600" s="5"/>
      <c r="I600" s="5"/>
      <c r="J600" s="5"/>
      <c r="K600" s="5"/>
      <c r="L600" s="5"/>
      <c r="M600" s="8">
        <v>49178.23</v>
      </c>
      <c r="N600" s="9">
        <f t="shared" si="109"/>
        <v>6.5860588156809391E-3</v>
      </c>
    </row>
    <row r="601" spans="1:14" ht="25.95" customHeight="1">
      <c r="A601" s="10" t="s">
        <v>1679</v>
      </c>
      <c r="B601" s="12" t="s">
        <v>1680</v>
      </c>
      <c r="C601" s="10" t="s">
        <v>72</v>
      </c>
      <c r="D601" s="10" t="s">
        <v>1681</v>
      </c>
      <c r="E601" s="11" t="s">
        <v>75</v>
      </c>
      <c r="F601" s="12">
        <v>23</v>
      </c>
      <c r="G601" s="13">
        <v>62.96</v>
      </c>
      <c r="H601" s="13">
        <v>29.24</v>
      </c>
      <c r="I601" s="13">
        <v>46.62</v>
      </c>
      <c r="J601" s="13">
        <f t="shared" ref="J601:J613" si="115">TRUNC(G601 * (1 + 20.5 / 100), 2)</f>
        <v>75.86</v>
      </c>
      <c r="K601" s="13">
        <f t="shared" ref="K601:K613" si="116">TRUNC(F601 * H601, 2)</f>
        <v>672.52</v>
      </c>
      <c r="L601" s="13">
        <f t="shared" ref="L601:L613" si="117">M601 - K601</f>
        <v>1072.26</v>
      </c>
      <c r="M601" s="13">
        <f t="shared" ref="M601:M613" si="118">TRUNC(F601 * J601, 2)</f>
        <v>1744.78</v>
      </c>
      <c r="N601" s="14">
        <f t="shared" si="109"/>
        <v>2.3366484927220415E-4</v>
      </c>
    </row>
    <row r="602" spans="1:14" ht="39" customHeight="1">
      <c r="A602" s="10" t="s">
        <v>1682</v>
      </c>
      <c r="B602" s="12" t="s">
        <v>1683</v>
      </c>
      <c r="C602" s="10" t="s">
        <v>72</v>
      </c>
      <c r="D602" s="10" t="s">
        <v>1684</v>
      </c>
      <c r="E602" s="11" t="s">
        <v>75</v>
      </c>
      <c r="F602" s="12">
        <v>1</v>
      </c>
      <c r="G602" s="13">
        <v>384.5</v>
      </c>
      <c r="H602" s="13">
        <v>39.29</v>
      </c>
      <c r="I602" s="13">
        <v>424.03</v>
      </c>
      <c r="J602" s="13">
        <f t="shared" si="115"/>
        <v>463.32</v>
      </c>
      <c r="K602" s="13">
        <f t="shared" si="116"/>
        <v>39.29</v>
      </c>
      <c r="L602" s="13">
        <f t="shared" si="117"/>
        <v>424.03</v>
      </c>
      <c r="M602" s="13">
        <f t="shared" si="118"/>
        <v>463.32</v>
      </c>
      <c r="N602" s="14">
        <f t="shared" si="109"/>
        <v>6.2048853130364638E-5</v>
      </c>
    </row>
    <row r="603" spans="1:14" ht="25.95" customHeight="1">
      <c r="A603" s="10" t="s">
        <v>1685</v>
      </c>
      <c r="B603" s="12" t="s">
        <v>1455</v>
      </c>
      <c r="C603" s="10" t="s">
        <v>78</v>
      </c>
      <c r="D603" s="10" t="s">
        <v>1456</v>
      </c>
      <c r="E603" s="11" t="s">
        <v>268</v>
      </c>
      <c r="F603" s="12">
        <v>6</v>
      </c>
      <c r="G603" s="13">
        <v>43.31</v>
      </c>
      <c r="H603" s="13">
        <v>7.26</v>
      </c>
      <c r="I603" s="13">
        <v>44.92</v>
      </c>
      <c r="J603" s="13">
        <f t="shared" si="115"/>
        <v>52.18</v>
      </c>
      <c r="K603" s="13">
        <f t="shared" si="116"/>
        <v>43.56</v>
      </c>
      <c r="L603" s="13">
        <f t="shared" si="117"/>
        <v>269.52</v>
      </c>
      <c r="M603" s="13">
        <f t="shared" si="118"/>
        <v>313.08</v>
      </c>
      <c r="N603" s="14">
        <f t="shared" si="109"/>
        <v>4.1928375503009935E-5</v>
      </c>
    </row>
    <row r="604" spans="1:14" ht="39" customHeight="1">
      <c r="A604" s="10" t="s">
        <v>1686</v>
      </c>
      <c r="B604" s="12" t="s">
        <v>1687</v>
      </c>
      <c r="C604" s="10" t="s">
        <v>78</v>
      </c>
      <c r="D604" s="10" t="s">
        <v>1688</v>
      </c>
      <c r="E604" s="11" t="s">
        <v>268</v>
      </c>
      <c r="F604" s="12">
        <v>6</v>
      </c>
      <c r="G604" s="13">
        <v>28.62</v>
      </c>
      <c r="H604" s="13">
        <v>8.76</v>
      </c>
      <c r="I604" s="13">
        <v>25.72</v>
      </c>
      <c r="J604" s="13">
        <f t="shared" si="115"/>
        <v>34.479999999999997</v>
      </c>
      <c r="K604" s="13">
        <f t="shared" si="116"/>
        <v>52.56</v>
      </c>
      <c r="L604" s="13">
        <f t="shared" si="117"/>
        <v>154.32</v>
      </c>
      <c r="M604" s="13">
        <f t="shared" si="118"/>
        <v>206.88</v>
      </c>
      <c r="N604" s="14">
        <f t="shared" si="109"/>
        <v>2.7705833410191309E-5</v>
      </c>
    </row>
    <row r="605" spans="1:14" ht="25.95" customHeight="1">
      <c r="A605" s="10" t="s">
        <v>1689</v>
      </c>
      <c r="B605" s="12" t="s">
        <v>1690</v>
      </c>
      <c r="C605" s="10" t="s">
        <v>78</v>
      </c>
      <c r="D605" s="10" t="s">
        <v>1691</v>
      </c>
      <c r="E605" s="11" t="s">
        <v>268</v>
      </c>
      <c r="F605" s="12">
        <v>6</v>
      </c>
      <c r="G605" s="13">
        <v>163.07</v>
      </c>
      <c r="H605" s="13">
        <v>18.260000000000002</v>
      </c>
      <c r="I605" s="13">
        <v>178.23</v>
      </c>
      <c r="J605" s="13">
        <f t="shared" si="115"/>
        <v>196.49</v>
      </c>
      <c r="K605" s="13">
        <f t="shared" si="116"/>
        <v>109.56</v>
      </c>
      <c r="L605" s="13">
        <f t="shared" si="117"/>
        <v>1069.3800000000001</v>
      </c>
      <c r="M605" s="13">
        <f t="shared" si="118"/>
        <v>1178.94</v>
      </c>
      <c r="N605" s="14">
        <f t="shared" si="109"/>
        <v>1.5788628789931817E-4</v>
      </c>
    </row>
    <row r="606" spans="1:14" ht="24" customHeight="1">
      <c r="A606" s="10" t="s">
        <v>1692</v>
      </c>
      <c r="B606" s="12" t="s">
        <v>1693</v>
      </c>
      <c r="C606" s="10" t="s">
        <v>72</v>
      </c>
      <c r="D606" s="10" t="s">
        <v>1694</v>
      </c>
      <c r="E606" s="11" t="s">
        <v>114</v>
      </c>
      <c r="F606" s="12">
        <v>271</v>
      </c>
      <c r="G606" s="13">
        <v>64.150000000000006</v>
      </c>
      <c r="H606" s="13">
        <v>7.99</v>
      </c>
      <c r="I606" s="13">
        <v>69.31</v>
      </c>
      <c r="J606" s="13">
        <f t="shared" si="115"/>
        <v>77.3</v>
      </c>
      <c r="K606" s="13">
        <f t="shared" si="116"/>
        <v>2165.29</v>
      </c>
      <c r="L606" s="13">
        <f t="shared" si="117"/>
        <v>18783.009999999998</v>
      </c>
      <c r="M606" s="13">
        <f t="shared" si="118"/>
        <v>20948.3</v>
      </c>
      <c r="N606" s="14">
        <f t="shared" si="109"/>
        <v>2.8054433005931488E-3</v>
      </c>
    </row>
    <row r="607" spans="1:14" ht="24" customHeight="1">
      <c r="A607" s="10" t="s">
        <v>1695</v>
      </c>
      <c r="B607" s="12" t="s">
        <v>1696</v>
      </c>
      <c r="C607" s="10" t="s">
        <v>72</v>
      </c>
      <c r="D607" s="10" t="s">
        <v>1697</v>
      </c>
      <c r="E607" s="11" t="s">
        <v>75</v>
      </c>
      <c r="F607" s="12">
        <v>42</v>
      </c>
      <c r="G607" s="13">
        <v>0.59</v>
      </c>
      <c r="H607" s="13">
        <v>0.25</v>
      </c>
      <c r="I607" s="13">
        <v>0.46</v>
      </c>
      <c r="J607" s="13">
        <f t="shared" si="115"/>
        <v>0.71</v>
      </c>
      <c r="K607" s="13">
        <f t="shared" si="116"/>
        <v>10.5</v>
      </c>
      <c r="L607" s="13">
        <f t="shared" si="117"/>
        <v>19.32</v>
      </c>
      <c r="M607" s="13">
        <f t="shared" si="118"/>
        <v>29.82</v>
      </c>
      <c r="N607" s="14">
        <f t="shared" si="109"/>
        <v>3.9935612543112181E-6</v>
      </c>
    </row>
    <row r="608" spans="1:14" ht="24" customHeight="1">
      <c r="A608" s="10" t="s">
        <v>1698</v>
      </c>
      <c r="B608" s="12" t="s">
        <v>1699</v>
      </c>
      <c r="C608" s="10" t="s">
        <v>72</v>
      </c>
      <c r="D608" s="10" t="s">
        <v>1700</v>
      </c>
      <c r="E608" s="11" t="s">
        <v>75</v>
      </c>
      <c r="F608" s="12">
        <v>42</v>
      </c>
      <c r="G608" s="13">
        <v>57.91</v>
      </c>
      <c r="H608" s="13">
        <v>5.16</v>
      </c>
      <c r="I608" s="13">
        <v>64.62</v>
      </c>
      <c r="J608" s="13">
        <f t="shared" si="115"/>
        <v>69.78</v>
      </c>
      <c r="K608" s="13">
        <f t="shared" si="116"/>
        <v>216.72</v>
      </c>
      <c r="L608" s="13">
        <f t="shared" si="117"/>
        <v>2714.0400000000004</v>
      </c>
      <c r="M608" s="13">
        <f t="shared" si="118"/>
        <v>2930.76</v>
      </c>
      <c r="N608" s="14">
        <f t="shared" si="109"/>
        <v>3.9249394975469974E-4</v>
      </c>
    </row>
    <row r="609" spans="1:14" ht="24" customHeight="1">
      <c r="A609" s="10" t="s">
        <v>1701</v>
      </c>
      <c r="B609" s="12" t="s">
        <v>1702</v>
      </c>
      <c r="C609" s="10" t="s">
        <v>72</v>
      </c>
      <c r="D609" s="10" t="s">
        <v>1703</v>
      </c>
      <c r="E609" s="11" t="s">
        <v>75</v>
      </c>
      <c r="F609" s="12">
        <v>13</v>
      </c>
      <c r="G609" s="13">
        <v>24.05</v>
      </c>
      <c r="H609" s="13">
        <v>4.6900000000000004</v>
      </c>
      <c r="I609" s="13">
        <v>24.29</v>
      </c>
      <c r="J609" s="13">
        <f t="shared" si="115"/>
        <v>28.98</v>
      </c>
      <c r="K609" s="13">
        <f t="shared" si="116"/>
        <v>60.97</v>
      </c>
      <c r="L609" s="13">
        <f t="shared" si="117"/>
        <v>315.77</v>
      </c>
      <c r="M609" s="13">
        <f t="shared" si="118"/>
        <v>376.74</v>
      </c>
      <c r="N609" s="14">
        <f t="shared" si="109"/>
        <v>5.0453865424185392E-5</v>
      </c>
    </row>
    <row r="610" spans="1:14" ht="25.95" customHeight="1">
      <c r="A610" s="10" t="s">
        <v>1704</v>
      </c>
      <c r="B610" s="12" t="s">
        <v>1705</v>
      </c>
      <c r="C610" s="10" t="s">
        <v>72</v>
      </c>
      <c r="D610" s="10" t="s">
        <v>1706</v>
      </c>
      <c r="E610" s="11" t="s">
        <v>75</v>
      </c>
      <c r="F610" s="12">
        <v>32</v>
      </c>
      <c r="G610" s="13">
        <v>22.52</v>
      </c>
      <c r="H610" s="13">
        <v>8.9499999999999993</v>
      </c>
      <c r="I610" s="13">
        <v>18.18</v>
      </c>
      <c r="J610" s="13">
        <f t="shared" si="115"/>
        <v>27.13</v>
      </c>
      <c r="K610" s="13">
        <f t="shared" si="116"/>
        <v>286.39999999999998</v>
      </c>
      <c r="L610" s="13">
        <f t="shared" si="117"/>
        <v>581.76</v>
      </c>
      <c r="M610" s="13">
        <f t="shared" si="118"/>
        <v>868.16</v>
      </c>
      <c r="N610" s="14">
        <f t="shared" si="109"/>
        <v>1.1626593355274403E-4</v>
      </c>
    </row>
    <row r="611" spans="1:14" ht="25.95" customHeight="1">
      <c r="A611" s="10" t="s">
        <v>1707</v>
      </c>
      <c r="B611" s="12" t="s">
        <v>1708</v>
      </c>
      <c r="C611" s="10" t="s">
        <v>72</v>
      </c>
      <c r="D611" s="10" t="s">
        <v>1709</v>
      </c>
      <c r="E611" s="11" t="s">
        <v>75</v>
      </c>
      <c r="F611" s="12">
        <v>241.9</v>
      </c>
      <c r="G611" s="13">
        <v>35.89</v>
      </c>
      <c r="H611" s="13">
        <v>23.54</v>
      </c>
      <c r="I611" s="13">
        <v>19.7</v>
      </c>
      <c r="J611" s="13">
        <f t="shared" si="115"/>
        <v>43.24</v>
      </c>
      <c r="K611" s="13">
        <f t="shared" si="116"/>
        <v>5694.32</v>
      </c>
      <c r="L611" s="13">
        <f t="shared" si="117"/>
        <v>4765.43</v>
      </c>
      <c r="M611" s="13">
        <f t="shared" si="118"/>
        <v>10459.75</v>
      </c>
      <c r="N611" s="14">
        <f t="shared" si="109"/>
        <v>1.4007931700128025E-3</v>
      </c>
    </row>
    <row r="612" spans="1:14" ht="24" customHeight="1">
      <c r="A612" s="10" t="s">
        <v>1710</v>
      </c>
      <c r="B612" s="12" t="s">
        <v>1711</v>
      </c>
      <c r="C612" s="10" t="s">
        <v>72</v>
      </c>
      <c r="D612" s="10" t="s">
        <v>1712</v>
      </c>
      <c r="E612" s="11" t="s">
        <v>75</v>
      </c>
      <c r="F612" s="12">
        <v>42</v>
      </c>
      <c r="G612" s="13">
        <v>6.4</v>
      </c>
      <c r="H612" s="13">
        <v>2.92</v>
      </c>
      <c r="I612" s="13">
        <v>4.79</v>
      </c>
      <c r="J612" s="13">
        <f t="shared" si="115"/>
        <v>7.71</v>
      </c>
      <c r="K612" s="13">
        <f t="shared" si="116"/>
        <v>122.64</v>
      </c>
      <c r="L612" s="13">
        <f t="shared" si="117"/>
        <v>201.18</v>
      </c>
      <c r="M612" s="13">
        <f t="shared" si="118"/>
        <v>323.82</v>
      </c>
      <c r="N612" s="14">
        <f t="shared" si="109"/>
        <v>4.3366700381323228E-5</v>
      </c>
    </row>
    <row r="613" spans="1:14" ht="24" customHeight="1">
      <c r="A613" s="10" t="s">
        <v>1713</v>
      </c>
      <c r="B613" s="12" t="s">
        <v>1714</v>
      </c>
      <c r="C613" s="10" t="s">
        <v>72</v>
      </c>
      <c r="D613" s="10" t="s">
        <v>1715</v>
      </c>
      <c r="E613" s="11" t="s">
        <v>75</v>
      </c>
      <c r="F613" s="12">
        <v>133.80000000000001</v>
      </c>
      <c r="G613" s="13">
        <v>57.9</v>
      </c>
      <c r="H613" s="13">
        <v>39.659999999999997</v>
      </c>
      <c r="I613" s="13">
        <v>30.1</v>
      </c>
      <c r="J613" s="13">
        <f t="shared" si="115"/>
        <v>69.760000000000005</v>
      </c>
      <c r="K613" s="13">
        <f t="shared" si="116"/>
        <v>5306.5</v>
      </c>
      <c r="L613" s="13">
        <f t="shared" si="117"/>
        <v>4027.3799999999992</v>
      </c>
      <c r="M613" s="13">
        <f t="shared" si="118"/>
        <v>9333.8799999999992</v>
      </c>
      <c r="N613" s="14">
        <f t="shared" si="109"/>
        <v>1.2500141354926356E-3</v>
      </c>
    </row>
    <row r="614" spans="1:14" ht="24" customHeight="1">
      <c r="A614" s="5" t="s">
        <v>51</v>
      </c>
      <c r="B614" s="5"/>
      <c r="C614" s="5"/>
      <c r="D614" s="5" t="s">
        <v>52</v>
      </c>
      <c r="E614" s="5"/>
      <c r="F614" s="7"/>
      <c r="G614" s="7"/>
      <c r="H614" s="5"/>
      <c r="I614" s="5"/>
      <c r="J614" s="5"/>
      <c r="K614" s="5"/>
      <c r="L614" s="5"/>
      <c r="M614" s="8">
        <v>724435.74</v>
      </c>
      <c r="N614" s="9">
        <f t="shared" si="109"/>
        <v>9.701805843401326E-2</v>
      </c>
    </row>
    <row r="615" spans="1:14" ht="39" customHeight="1">
      <c r="A615" s="10" t="s">
        <v>1716</v>
      </c>
      <c r="B615" s="12" t="s">
        <v>1717</v>
      </c>
      <c r="C615" s="10" t="s">
        <v>78</v>
      </c>
      <c r="D615" s="10" t="s">
        <v>1718</v>
      </c>
      <c r="E615" s="11" t="s">
        <v>268</v>
      </c>
      <c r="F615" s="12">
        <v>2</v>
      </c>
      <c r="G615" s="13">
        <v>5741.58</v>
      </c>
      <c r="H615" s="13">
        <v>123.79</v>
      </c>
      <c r="I615" s="13">
        <v>6794.81</v>
      </c>
      <c r="J615" s="13">
        <f t="shared" ref="J615:J654" si="119">TRUNC(G615 * (1 + 20.5 / 100), 2)</f>
        <v>6918.6</v>
      </c>
      <c r="K615" s="13">
        <f t="shared" ref="K615:K654" si="120">TRUNC(F615 * H615, 2)</f>
        <v>247.58</v>
      </c>
      <c r="L615" s="13">
        <f t="shared" ref="L615:L654" si="121">M615 - K615</f>
        <v>13589.62</v>
      </c>
      <c r="M615" s="13">
        <f t="shared" ref="M615:M654" si="122">TRUNC(F615 * J615, 2)</f>
        <v>13837.2</v>
      </c>
      <c r="N615" s="14">
        <f t="shared" si="109"/>
        <v>1.8531088460145941E-3</v>
      </c>
    </row>
    <row r="616" spans="1:14" ht="39" customHeight="1">
      <c r="A616" s="10" t="s">
        <v>1720</v>
      </c>
      <c r="B616" s="12" t="s">
        <v>1721</v>
      </c>
      <c r="C616" s="10" t="s">
        <v>78</v>
      </c>
      <c r="D616" s="10" t="s">
        <v>1722</v>
      </c>
      <c r="E616" s="11" t="s">
        <v>268</v>
      </c>
      <c r="F616" s="12">
        <v>10</v>
      </c>
      <c r="G616" s="13">
        <v>12782.32</v>
      </c>
      <c r="H616" s="13">
        <v>288.01</v>
      </c>
      <c r="I616" s="13">
        <v>15114.68</v>
      </c>
      <c r="J616" s="13">
        <f t="shared" si="119"/>
        <v>15402.69</v>
      </c>
      <c r="K616" s="13">
        <f t="shared" si="120"/>
        <v>2880.1</v>
      </c>
      <c r="L616" s="13">
        <f t="shared" si="121"/>
        <v>151146.79999999999</v>
      </c>
      <c r="M616" s="13">
        <f t="shared" si="122"/>
        <v>154026.9</v>
      </c>
      <c r="N616" s="14">
        <f t="shared" si="109"/>
        <v>2.0627627765314172E-2</v>
      </c>
    </row>
    <row r="617" spans="1:14" ht="39" customHeight="1">
      <c r="A617" s="10" t="s">
        <v>1723</v>
      </c>
      <c r="B617" s="12" t="s">
        <v>1724</v>
      </c>
      <c r="C617" s="10" t="s">
        <v>78</v>
      </c>
      <c r="D617" s="10" t="s">
        <v>1725</v>
      </c>
      <c r="E617" s="11" t="s">
        <v>268</v>
      </c>
      <c r="F617" s="12">
        <v>1</v>
      </c>
      <c r="G617" s="13">
        <v>12047.01</v>
      </c>
      <c r="H617" s="13">
        <v>223.4</v>
      </c>
      <c r="I617" s="13">
        <v>14293.24</v>
      </c>
      <c r="J617" s="13">
        <f t="shared" si="119"/>
        <v>14516.64</v>
      </c>
      <c r="K617" s="13">
        <f t="shared" si="120"/>
        <v>223.4</v>
      </c>
      <c r="L617" s="13">
        <f t="shared" si="121"/>
        <v>14293.24</v>
      </c>
      <c r="M617" s="13">
        <f t="shared" si="122"/>
        <v>14516.64</v>
      </c>
      <c r="N617" s="14">
        <f t="shared" si="109"/>
        <v>1.9441009740705701E-3</v>
      </c>
    </row>
    <row r="618" spans="1:14" ht="39" customHeight="1">
      <c r="A618" s="10" t="s">
        <v>1726</v>
      </c>
      <c r="B618" s="12" t="s">
        <v>1727</v>
      </c>
      <c r="C618" s="10" t="s">
        <v>78</v>
      </c>
      <c r="D618" s="10" t="s">
        <v>1728</v>
      </c>
      <c r="E618" s="11" t="s">
        <v>268</v>
      </c>
      <c r="F618" s="12">
        <v>1</v>
      </c>
      <c r="G618" s="13">
        <v>4207.3999999999996</v>
      </c>
      <c r="H618" s="13">
        <v>118.58</v>
      </c>
      <c r="I618" s="13">
        <v>4951.33</v>
      </c>
      <c r="J618" s="13">
        <f t="shared" si="119"/>
        <v>5069.91</v>
      </c>
      <c r="K618" s="13">
        <f t="shared" si="120"/>
        <v>118.58</v>
      </c>
      <c r="L618" s="13">
        <f t="shared" si="121"/>
        <v>4951.33</v>
      </c>
      <c r="M618" s="13">
        <f t="shared" si="122"/>
        <v>5069.91</v>
      </c>
      <c r="N618" s="14">
        <f t="shared" si="109"/>
        <v>6.7897371357629065E-4</v>
      </c>
    </row>
    <row r="619" spans="1:14" ht="39" customHeight="1">
      <c r="A619" s="10" t="s">
        <v>1729</v>
      </c>
      <c r="B619" s="12" t="s">
        <v>1730</v>
      </c>
      <c r="C619" s="10" t="s">
        <v>78</v>
      </c>
      <c r="D619" s="10" t="s">
        <v>1731</v>
      </c>
      <c r="E619" s="11" t="s">
        <v>268</v>
      </c>
      <c r="F619" s="12">
        <v>10</v>
      </c>
      <c r="G619" s="13">
        <v>15296.12</v>
      </c>
      <c r="H619" s="13">
        <v>288.01</v>
      </c>
      <c r="I619" s="13">
        <v>18143.810000000001</v>
      </c>
      <c r="J619" s="13">
        <f t="shared" si="119"/>
        <v>18431.82</v>
      </c>
      <c r="K619" s="13">
        <f t="shared" si="120"/>
        <v>2880.1</v>
      </c>
      <c r="L619" s="13">
        <f t="shared" si="121"/>
        <v>181438.1</v>
      </c>
      <c r="M619" s="13">
        <f t="shared" si="122"/>
        <v>184318.2</v>
      </c>
      <c r="N619" s="14">
        <f t="shared" si="109"/>
        <v>2.4684306572246347E-2</v>
      </c>
    </row>
    <row r="620" spans="1:14" ht="39" customHeight="1">
      <c r="A620" s="10" t="s">
        <v>1732</v>
      </c>
      <c r="B620" s="12" t="s">
        <v>1733</v>
      </c>
      <c r="C620" s="10" t="s">
        <v>78</v>
      </c>
      <c r="D620" s="10" t="s">
        <v>1734</v>
      </c>
      <c r="E620" s="11" t="s">
        <v>268</v>
      </c>
      <c r="F620" s="12">
        <v>3</v>
      </c>
      <c r="G620" s="13">
        <v>2891.86</v>
      </c>
      <c r="H620" s="13">
        <v>109.67</v>
      </c>
      <c r="I620" s="13">
        <v>3375.02</v>
      </c>
      <c r="J620" s="13">
        <f t="shared" si="119"/>
        <v>3484.69</v>
      </c>
      <c r="K620" s="13">
        <f t="shared" si="120"/>
        <v>329.01</v>
      </c>
      <c r="L620" s="13">
        <f t="shared" si="121"/>
        <v>10125.06</v>
      </c>
      <c r="M620" s="13">
        <f t="shared" si="122"/>
        <v>10454.07</v>
      </c>
      <c r="N620" s="14">
        <f t="shared" si="109"/>
        <v>1.4000324916786477E-3</v>
      </c>
    </row>
    <row r="621" spans="1:14" ht="64.95" customHeight="1">
      <c r="A621" s="10" t="s">
        <v>1735</v>
      </c>
      <c r="B621" s="12" t="s">
        <v>1736</v>
      </c>
      <c r="C621" s="10" t="s">
        <v>72</v>
      </c>
      <c r="D621" s="10" t="s">
        <v>1737</v>
      </c>
      <c r="E621" s="11" t="s">
        <v>75</v>
      </c>
      <c r="F621" s="12">
        <v>2</v>
      </c>
      <c r="G621" s="13">
        <v>827.95</v>
      </c>
      <c r="H621" s="13">
        <v>128.88</v>
      </c>
      <c r="I621" s="13">
        <v>868.79</v>
      </c>
      <c r="J621" s="13">
        <f t="shared" si="119"/>
        <v>997.67</v>
      </c>
      <c r="K621" s="13">
        <f t="shared" si="120"/>
        <v>257.76</v>
      </c>
      <c r="L621" s="13">
        <f t="shared" si="121"/>
        <v>1737.58</v>
      </c>
      <c r="M621" s="13">
        <f t="shared" si="122"/>
        <v>1995.34</v>
      </c>
      <c r="N621" s="14">
        <f t="shared" si="109"/>
        <v>2.6722040620983723E-4</v>
      </c>
    </row>
    <row r="622" spans="1:14" ht="64.95" customHeight="1">
      <c r="A622" s="10" t="s">
        <v>1738</v>
      </c>
      <c r="B622" s="12" t="s">
        <v>1739</v>
      </c>
      <c r="C622" s="10" t="s">
        <v>72</v>
      </c>
      <c r="D622" s="10" t="s">
        <v>1740</v>
      </c>
      <c r="E622" s="11" t="s">
        <v>75</v>
      </c>
      <c r="F622" s="12">
        <v>1</v>
      </c>
      <c r="G622" s="13">
        <v>858.41</v>
      </c>
      <c r="H622" s="13">
        <v>128.88</v>
      </c>
      <c r="I622" s="13">
        <v>905.5</v>
      </c>
      <c r="J622" s="13">
        <f t="shared" si="119"/>
        <v>1034.3800000000001</v>
      </c>
      <c r="K622" s="13">
        <f t="shared" si="120"/>
        <v>128.88</v>
      </c>
      <c r="L622" s="13">
        <f t="shared" si="121"/>
        <v>905.50000000000011</v>
      </c>
      <c r="M622" s="13">
        <f t="shared" si="122"/>
        <v>1034.3800000000001</v>
      </c>
      <c r="N622" s="14">
        <f t="shared" si="109"/>
        <v>1.38526488606118E-4</v>
      </c>
    </row>
    <row r="623" spans="1:14" ht="39" customHeight="1">
      <c r="A623" s="10" t="s">
        <v>1741</v>
      </c>
      <c r="B623" s="12" t="s">
        <v>1742</v>
      </c>
      <c r="C623" s="10" t="s">
        <v>78</v>
      </c>
      <c r="D623" s="10" t="s">
        <v>1743</v>
      </c>
      <c r="E623" s="11" t="s">
        <v>114</v>
      </c>
      <c r="F623" s="12">
        <v>69</v>
      </c>
      <c r="G623" s="13">
        <v>32.36</v>
      </c>
      <c r="H623" s="13">
        <v>4.4000000000000004</v>
      </c>
      <c r="I623" s="13">
        <v>34.590000000000003</v>
      </c>
      <c r="J623" s="13">
        <f t="shared" si="119"/>
        <v>38.99</v>
      </c>
      <c r="K623" s="13">
        <f t="shared" si="120"/>
        <v>303.60000000000002</v>
      </c>
      <c r="L623" s="13">
        <f t="shared" si="121"/>
        <v>2386.71</v>
      </c>
      <c r="M623" s="13">
        <f t="shared" si="122"/>
        <v>2690.31</v>
      </c>
      <c r="N623" s="14">
        <f t="shared" si="109"/>
        <v>3.602923466829649E-4</v>
      </c>
    </row>
    <row r="624" spans="1:14" ht="39" customHeight="1">
      <c r="A624" s="10" t="s">
        <v>1744</v>
      </c>
      <c r="B624" s="12" t="s">
        <v>1745</v>
      </c>
      <c r="C624" s="10" t="s">
        <v>78</v>
      </c>
      <c r="D624" s="10" t="s">
        <v>1746</v>
      </c>
      <c r="E624" s="11" t="s">
        <v>114</v>
      </c>
      <c r="F624" s="12">
        <v>408</v>
      </c>
      <c r="G624" s="13">
        <v>49.64</v>
      </c>
      <c r="H624" s="13">
        <v>4.68</v>
      </c>
      <c r="I624" s="13">
        <v>55.13</v>
      </c>
      <c r="J624" s="13">
        <f t="shared" si="119"/>
        <v>59.81</v>
      </c>
      <c r="K624" s="13">
        <f t="shared" si="120"/>
        <v>1909.44</v>
      </c>
      <c r="L624" s="13">
        <f t="shared" si="121"/>
        <v>22493.040000000001</v>
      </c>
      <c r="M624" s="13">
        <f t="shared" si="122"/>
        <v>24402.48</v>
      </c>
      <c r="N624" s="14">
        <f t="shared" si="109"/>
        <v>3.2680348302181225E-3</v>
      </c>
    </row>
    <row r="625" spans="1:14" ht="39" customHeight="1">
      <c r="A625" s="10" t="s">
        <v>1747</v>
      </c>
      <c r="B625" s="12" t="s">
        <v>1748</v>
      </c>
      <c r="C625" s="10" t="s">
        <v>78</v>
      </c>
      <c r="D625" s="10" t="s">
        <v>1749</v>
      </c>
      <c r="E625" s="11" t="s">
        <v>114</v>
      </c>
      <c r="F625" s="12">
        <v>69</v>
      </c>
      <c r="G625" s="13">
        <v>62.42</v>
      </c>
      <c r="H625" s="13">
        <v>4.95</v>
      </c>
      <c r="I625" s="13">
        <v>70.260000000000005</v>
      </c>
      <c r="J625" s="13">
        <f t="shared" si="119"/>
        <v>75.209999999999994</v>
      </c>
      <c r="K625" s="13">
        <f t="shared" si="120"/>
        <v>341.55</v>
      </c>
      <c r="L625" s="13">
        <f t="shared" si="121"/>
        <v>4847.9399999999996</v>
      </c>
      <c r="M625" s="13">
        <f t="shared" si="122"/>
        <v>5189.49</v>
      </c>
      <c r="N625" s="14">
        <f t="shared" si="109"/>
        <v>6.9498813526611418E-4</v>
      </c>
    </row>
    <row r="626" spans="1:14" ht="39" customHeight="1">
      <c r="A626" s="10" t="s">
        <v>1750</v>
      </c>
      <c r="B626" s="12" t="s">
        <v>1751</v>
      </c>
      <c r="C626" s="10" t="s">
        <v>72</v>
      </c>
      <c r="D626" s="10" t="s">
        <v>1752</v>
      </c>
      <c r="E626" s="11" t="s">
        <v>114</v>
      </c>
      <c r="F626" s="12">
        <v>397</v>
      </c>
      <c r="G626" s="13">
        <v>48.76</v>
      </c>
      <c r="H626" s="13">
        <v>4.6399999999999997</v>
      </c>
      <c r="I626" s="13">
        <v>54.11</v>
      </c>
      <c r="J626" s="13">
        <f t="shared" si="119"/>
        <v>58.75</v>
      </c>
      <c r="K626" s="13">
        <f t="shared" si="120"/>
        <v>1842.08</v>
      </c>
      <c r="L626" s="13">
        <f t="shared" si="121"/>
        <v>21481.67</v>
      </c>
      <c r="M626" s="13">
        <f t="shared" si="122"/>
        <v>23323.75</v>
      </c>
      <c r="N626" s="14">
        <f t="shared" si="109"/>
        <v>3.1235688901824709E-3</v>
      </c>
    </row>
    <row r="627" spans="1:14" ht="52.05" customHeight="1">
      <c r="A627" s="10" t="s">
        <v>1753</v>
      </c>
      <c r="B627" s="12" t="s">
        <v>1754</v>
      </c>
      <c r="C627" s="10" t="s">
        <v>72</v>
      </c>
      <c r="D627" s="10" t="s">
        <v>1755</v>
      </c>
      <c r="E627" s="11" t="s">
        <v>114</v>
      </c>
      <c r="F627" s="12">
        <v>10</v>
      </c>
      <c r="G627" s="13">
        <v>120.19</v>
      </c>
      <c r="H627" s="13">
        <v>2.94</v>
      </c>
      <c r="I627" s="13">
        <v>141.88</v>
      </c>
      <c r="J627" s="13">
        <f t="shared" si="119"/>
        <v>144.82</v>
      </c>
      <c r="K627" s="13">
        <f t="shared" si="120"/>
        <v>29.4</v>
      </c>
      <c r="L627" s="13">
        <f t="shared" si="121"/>
        <v>1418.8</v>
      </c>
      <c r="M627" s="13">
        <f t="shared" si="122"/>
        <v>1448.2</v>
      </c>
      <c r="N627" s="14">
        <f t="shared" si="109"/>
        <v>1.9394619076101632E-4</v>
      </c>
    </row>
    <row r="628" spans="1:14" ht="25.95" customHeight="1">
      <c r="A628" s="10" t="s">
        <v>1756</v>
      </c>
      <c r="B628" s="12" t="s">
        <v>1757</v>
      </c>
      <c r="C628" s="10" t="s">
        <v>72</v>
      </c>
      <c r="D628" s="10" t="s">
        <v>1758</v>
      </c>
      <c r="E628" s="11" t="s">
        <v>75</v>
      </c>
      <c r="F628" s="12">
        <v>84</v>
      </c>
      <c r="G628" s="13">
        <v>65.53</v>
      </c>
      <c r="H628" s="13">
        <v>4.96</v>
      </c>
      <c r="I628" s="13">
        <v>74</v>
      </c>
      <c r="J628" s="13">
        <f t="shared" si="119"/>
        <v>78.959999999999994</v>
      </c>
      <c r="K628" s="13">
        <f t="shared" si="120"/>
        <v>416.64</v>
      </c>
      <c r="L628" s="13">
        <f t="shared" si="121"/>
        <v>6216</v>
      </c>
      <c r="M628" s="13">
        <f t="shared" si="122"/>
        <v>6632.64</v>
      </c>
      <c r="N628" s="14">
        <f t="shared" si="109"/>
        <v>8.8825801870539103E-4</v>
      </c>
    </row>
    <row r="629" spans="1:14" ht="25.95" customHeight="1">
      <c r="A629" s="10" t="s">
        <v>1759</v>
      </c>
      <c r="B629" s="12" t="s">
        <v>1760</v>
      </c>
      <c r="C629" s="10" t="s">
        <v>72</v>
      </c>
      <c r="D629" s="10" t="s">
        <v>1761</v>
      </c>
      <c r="E629" s="11" t="s">
        <v>75</v>
      </c>
      <c r="F629" s="12">
        <v>24</v>
      </c>
      <c r="G629" s="13">
        <v>39.44</v>
      </c>
      <c r="H629" s="13">
        <v>4.96</v>
      </c>
      <c r="I629" s="13">
        <v>42.56</v>
      </c>
      <c r="J629" s="13">
        <f t="shared" si="119"/>
        <v>47.52</v>
      </c>
      <c r="K629" s="13">
        <f t="shared" si="120"/>
        <v>119.04</v>
      </c>
      <c r="L629" s="13">
        <f t="shared" si="121"/>
        <v>1021.44</v>
      </c>
      <c r="M629" s="13">
        <f t="shared" si="122"/>
        <v>1140.48</v>
      </c>
      <c r="N629" s="14">
        <f t="shared" si="109"/>
        <v>1.5273563847474373E-4</v>
      </c>
    </row>
    <row r="630" spans="1:14" ht="39" customHeight="1">
      <c r="A630" s="10" t="s">
        <v>1762</v>
      </c>
      <c r="B630" s="12" t="s">
        <v>1763</v>
      </c>
      <c r="C630" s="10" t="s">
        <v>72</v>
      </c>
      <c r="D630" s="10" t="s">
        <v>1764</v>
      </c>
      <c r="E630" s="11" t="s">
        <v>75</v>
      </c>
      <c r="F630" s="12">
        <v>65</v>
      </c>
      <c r="G630" s="13">
        <v>156.49</v>
      </c>
      <c r="H630" s="13">
        <v>49.25</v>
      </c>
      <c r="I630" s="13">
        <v>139.32</v>
      </c>
      <c r="J630" s="13">
        <f t="shared" si="119"/>
        <v>188.57</v>
      </c>
      <c r="K630" s="13">
        <f t="shared" si="120"/>
        <v>3201.25</v>
      </c>
      <c r="L630" s="13">
        <f t="shared" si="121"/>
        <v>9055.7999999999993</v>
      </c>
      <c r="M630" s="13">
        <f t="shared" si="122"/>
        <v>12257.05</v>
      </c>
      <c r="N630" s="14">
        <f t="shared" si="109"/>
        <v>1.6414916154310971E-3</v>
      </c>
    </row>
    <row r="631" spans="1:14" ht="39" customHeight="1">
      <c r="A631" s="10" t="s">
        <v>1765</v>
      </c>
      <c r="B631" s="12" t="s">
        <v>1766</v>
      </c>
      <c r="C631" s="10" t="s">
        <v>72</v>
      </c>
      <c r="D631" s="10" t="s">
        <v>1767</v>
      </c>
      <c r="E631" s="11" t="s">
        <v>75</v>
      </c>
      <c r="F631" s="12">
        <v>174</v>
      </c>
      <c r="G631" s="13">
        <v>147.19</v>
      </c>
      <c r="H631" s="13">
        <v>49.19</v>
      </c>
      <c r="I631" s="13">
        <v>128.16999999999999</v>
      </c>
      <c r="J631" s="13">
        <f t="shared" si="119"/>
        <v>177.36</v>
      </c>
      <c r="K631" s="13">
        <f t="shared" si="120"/>
        <v>8559.06</v>
      </c>
      <c r="L631" s="13">
        <f t="shared" si="121"/>
        <v>22301.58</v>
      </c>
      <c r="M631" s="13">
        <f t="shared" si="122"/>
        <v>30860.639999999999</v>
      </c>
      <c r="N631" s="14">
        <f t="shared" si="109"/>
        <v>4.132926096151809E-3</v>
      </c>
    </row>
    <row r="632" spans="1:14" ht="39" customHeight="1">
      <c r="A632" s="10" t="s">
        <v>1768</v>
      </c>
      <c r="B632" s="12" t="s">
        <v>1769</v>
      </c>
      <c r="C632" s="10" t="s">
        <v>72</v>
      </c>
      <c r="D632" s="10" t="s">
        <v>1770</v>
      </c>
      <c r="E632" s="11" t="s">
        <v>75</v>
      </c>
      <c r="F632" s="12">
        <v>9</v>
      </c>
      <c r="G632" s="13">
        <v>133.77000000000001</v>
      </c>
      <c r="H632" s="13">
        <v>5.28</v>
      </c>
      <c r="I632" s="13">
        <v>155.91</v>
      </c>
      <c r="J632" s="13">
        <f t="shared" si="119"/>
        <v>161.19</v>
      </c>
      <c r="K632" s="13">
        <f t="shared" si="120"/>
        <v>47.52</v>
      </c>
      <c r="L632" s="13">
        <f t="shared" si="121"/>
        <v>1403.19</v>
      </c>
      <c r="M632" s="13">
        <f t="shared" si="122"/>
        <v>1450.71</v>
      </c>
      <c r="N632" s="14">
        <f t="shared" si="109"/>
        <v>1.9428233558825713E-4</v>
      </c>
    </row>
    <row r="633" spans="1:14" ht="39" customHeight="1">
      <c r="A633" s="10" t="s">
        <v>1771</v>
      </c>
      <c r="B633" s="12" t="s">
        <v>1772</v>
      </c>
      <c r="C633" s="10" t="s">
        <v>72</v>
      </c>
      <c r="D633" s="10" t="s">
        <v>1773</v>
      </c>
      <c r="E633" s="11" t="s">
        <v>75</v>
      </c>
      <c r="F633" s="12">
        <v>22</v>
      </c>
      <c r="G633" s="13">
        <v>113.92</v>
      </c>
      <c r="H633" s="13">
        <v>5.28</v>
      </c>
      <c r="I633" s="13">
        <v>131.99</v>
      </c>
      <c r="J633" s="13">
        <f t="shared" si="119"/>
        <v>137.27000000000001</v>
      </c>
      <c r="K633" s="13">
        <f t="shared" si="120"/>
        <v>116.16</v>
      </c>
      <c r="L633" s="13">
        <f t="shared" si="121"/>
        <v>2903.78</v>
      </c>
      <c r="M633" s="13">
        <f t="shared" si="122"/>
        <v>3019.94</v>
      </c>
      <c r="N633" s="14">
        <f t="shared" si="109"/>
        <v>4.0443713528989339E-4</v>
      </c>
    </row>
    <row r="634" spans="1:14" ht="39" customHeight="1">
      <c r="A634" s="10" t="s">
        <v>1774</v>
      </c>
      <c r="B634" s="12" t="s">
        <v>1775</v>
      </c>
      <c r="C634" s="10" t="s">
        <v>72</v>
      </c>
      <c r="D634" s="10" t="s">
        <v>1776</v>
      </c>
      <c r="E634" s="11" t="s">
        <v>75</v>
      </c>
      <c r="F634" s="12">
        <v>10</v>
      </c>
      <c r="G634" s="13">
        <v>83.48</v>
      </c>
      <c r="H634" s="13">
        <v>5.28</v>
      </c>
      <c r="I634" s="13">
        <v>95.31</v>
      </c>
      <c r="J634" s="13">
        <f t="shared" si="119"/>
        <v>100.59</v>
      </c>
      <c r="K634" s="13">
        <f t="shared" si="120"/>
        <v>52.8</v>
      </c>
      <c r="L634" s="13">
        <f t="shared" si="121"/>
        <v>953.1</v>
      </c>
      <c r="M634" s="13">
        <f t="shared" si="122"/>
        <v>1005.9</v>
      </c>
      <c r="N634" s="14">
        <f t="shared" si="109"/>
        <v>1.3471238315599109E-4</v>
      </c>
    </row>
    <row r="635" spans="1:14" ht="39" customHeight="1">
      <c r="A635" s="10" t="s">
        <v>1777</v>
      </c>
      <c r="B635" s="12" t="s">
        <v>1778</v>
      </c>
      <c r="C635" s="10" t="s">
        <v>72</v>
      </c>
      <c r="D635" s="10" t="s">
        <v>1779</v>
      </c>
      <c r="E635" s="11" t="s">
        <v>75</v>
      </c>
      <c r="F635" s="12">
        <v>15</v>
      </c>
      <c r="G635" s="13">
        <v>123.44</v>
      </c>
      <c r="H635" s="13">
        <v>5.28</v>
      </c>
      <c r="I635" s="13">
        <v>143.46</v>
      </c>
      <c r="J635" s="13">
        <f t="shared" si="119"/>
        <v>148.74</v>
      </c>
      <c r="K635" s="13">
        <f t="shared" si="120"/>
        <v>79.2</v>
      </c>
      <c r="L635" s="13">
        <f t="shared" si="121"/>
        <v>2151.9</v>
      </c>
      <c r="M635" s="13">
        <f t="shared" si="122"/>
        <v>2231.1</v>
      </c>
      <c r="N635" s="14">
        <f t="shared" si="109"/>
        <v>2.9879391396692688E-4</v>
      </c>
    </row>
    <row r="636" spans="1:14" ht="39" customHeight="1">
      <c r="A636" s="10" t="s">
        <v>1780</v>
      </c>
      <c r="B636" s="12" t="s">
        <v>1781</v>
      </c>
      <c r="C636" s="10" t="s">
        <v>72</v>
      </c>
      <c r="D636" s="10" t="s">
        <v>1782</v>
      </c>
      <c r="E636" s="11" t="s">
        <v>75</v>
      </c>
      <c r="F636" s="12">
        <v>6</v>
      </c>
      <c r="G636" s="13">
        <v>271.42</v>
      </c>
      <c r="H636" s="13">
        <v>5.28</v>
      </c>
      <c r="I636" s="13">
        <v>321.77999999999997</v>
      </c>
      <c r="J636" s="13">
        <f t="shared" si="119"/>
        <v>327.06</v>
      </c>
      <c r="K636" s="13">
        <f t="shared" si="120"/>
        <v>31.68</v>
      </c>
      <c r="L636" s="13">
        <f t="shared" si="121"/>
        <v>1930.6799999999998</v>
      </c>
      <c r="M636" s="13">
        <f t="shared" si="122"/>
        <v>1962.36</v>
      </c>
      <c r="N636" s="14">
        <f t="shared" si="109"/>
        <v>2.6280365067103158E-4</v>
      </c>
    </row>
    <row r="637" spans="1:14" ht="52.05" customHeight="1">
      <c r="A637" s="10" t="s">
        <v>1783</v>
      </c>
      <c r="B637" s="12" t="s">
        <v>1784</v>
      </c>
      <c r="C637" s="10" t="s">
        <v>72</v>
      </c>
      <c r="D637" s="10" t="s">
        <v>1785</v>
      </c>
      <c r="E637" s="11" t="s">
        <v>75</v>
      </c>
      <c r="F637" s="12">
        <v>2</v>
      </c>
      <c r="G637" s="13">
        <v>3769.08</v>
      </c>
      <c r="H637" s="13">
        <v>381.18</v>
      </c>
      <c r="I637" s="13">
        <v>4160.5600000000004</v>
      </c>
      <c r="J637" s="13">
        <f t="shared" si="119"/>
        <v>4541.74</v>
      </c>
      <c r="K637" s="13">
        <f t="shared" si="120"/>
        <v>762.36</v>
      </c>
      <c r="L637" s="13">
        <f t="shared" si="121"/>
        <v>8321.119999999999</v>
      </c>
      <c r="M637" s="13">
        <f t="shared" si="122"/>
        <v>9083.48</v>
      </c>
      <c r="N637" s="14">
        <f t="shared" si="109"/>
        <v>1.2164800061137111E-3</v>
      </c>
    </row>
    <row r="638" spans="1:14" ht="52.05" customHeight="1">
      <c r="A638" s="10" t="s">
        <v>1786</v>
      </c>
      <c r="B638" s="12" t="s">
        <v>1787</v>
      </c>
      <c r="C638" s="10" t="s">
        <v>72</v>
      </c>
      <c r="D638" s="10" t="s">
        <v>1788</v>
      </c>
      <c r="E638" s="11" t="s">
        <v>75</v>
      </c>
      <c r="F638" s="12">
        <v>8</v>
      </c>
      <c r="G638" s="13">
        <v>4236.7</v>
      </c>
      <c r="H638" s="13">
        <v>257.76</v>
      </c>
      <c r="I638" s="13">
        <v>4847.46</v>
      </c>
      <c r="J638" s="13">
        <f t="shared" si="119"/>
        <v>5105.22</v>
      </c>
      <c r="K638" s="13">
        <f t="shared" si="120"/>
        <v>2062.08</v>
      </c>
      <c r="L638" s="13">
        <f t="shared" si="121"/>
        <v>38779.68</v>
      </c>
      <c r="M638" s="13">
        <f t="shared" si="122"/>
        <v>40841.760000000002</v>
      </c>
      <c r="N638" s="14">
        <f t="shared" si="109"/>
        <v>5.46962006351032E-3</v>
      </c>
    </row>
    <row r="639" spans="1:14" ht="52.05" customHeight="1">
      <c r="A639" s="10" t="s">
        <v>1789</v>
      </c>
      <c r="B639" s="12" t="s">
        <v>1790</v>
      </c>
      <c r="C639" s="10" t="s">
        <v>72</v>
      </c>
      <c r="D639" s="10" t="s">
        <v>1791</v>
      </c>
      <c r="E639" s="11" t="s">
        <v>75</v>
      </c>
      <c r="F639" s="12">
        <v>1</v>
      </c>
      <c r="G639" s="13">
        <v>1806.88</v>
      </c>
      <c r="H639" s="13">
        <v>257.76</v>
      </c>
      <c r="I639" s="13">
        <v>1919.53</v>
      </c>
      <c r="J639" s="13">
        <f t="shared" si="119"/>
        <v>2177.29</v>
      </c>
      <c r="K639" s="13">
        <f t="shared" si="120"/>
        <v>257.76</v>
      </c>
      <c r="L639" s="13">
        <f t="shared" si="121"/>
        <v>1919.53</v>
      </c>
      <c r="M639" s="13">
        <f t="shared" si="122"/>
        <v>2177.29</v>
      </c>
      <c r="N639" s="14">
        <f t="shared" si="109"/>
        <v>2.9158755812874824E-4</v>
      </c>
    </row>
    <row r="640" spans="1:14" ht="52.05" customHeight="1">
      <c r="A640" s="10" t="s">
        <v>1792</v>
      </c>
      <c r="B640" s="12" t="s">
        <v>1793</v>
      </c>
      <c r="C640" s="10" t="s">
        <v>72</v>
      </c>
      <c r="D640" s="10" t="s">
        <v>1794</v>
      </c>
      <c r="E640" s="11" t="s">
        <v>75</v>
      </c>
      <c r="F640" s="12">
        <v>2</v>
      </c>
      <c r="G640" s="13">
        <v>6446.13</v>
      </c>
      <c r="H640" s="13">
        <v>68.37</v>
      </c>
      <c r="I640" s="13">
        <v>7699.21</v>
      </c>
      <c r="J640" s="13">
        <f t="shared" si="119"/>
        <v>7767.58</v>
      </c>
      <c r="K640" s="13">
        <f t="shared" si="120"/>
        <v>136.74</v>
      </c>
      <c r="L640" s="13">
        <f t="shared" si="121"/>
        <v>15398.42</v>
      </c>
      <c r="M640" s="13">
        <f t="shared" si="122"/>
        <v>15535.16</v>
      </c>
      <c r="N640" s="14">
        <f t="shared" si="109"/>
        <v>2.0805034559197005E-3</v>
      </c>
    </row>
    <row r="641" spans="1:14" ht="52.05" customHeight="1">
      <c r="A641" s="10" t="s">
        <v>1795</v>
      </c>
      <c r="B641" s="12" t="s">
        <v>1796</v>
      </c>
      <c r="C641" s="10" t="s">
        <v>72</v>
      </c>
      <c r="D641" s="10" t="s">
        <v>1797</v>
      </c>
      <c r="E641" s="11" t="s">
        <v>75</v>
      </c>
      <c r="F641" s="12">
        <v>2</v>
      </c>
      <c r="G641" s="13">
        <v>3480.61</v>
      </c>
      <c r="H641" s="13">
        <v>257.76</v>
      </c>
      <c r="I641" s="13">
        <v>3936.37</v>
      </c>
      <c r="J641" s="13">
        <f t="shared" si="119"/>
        <v>4194.13</v>
      </c>
      <c r="K641" s="13">
        <f t="shared" si="120"/>
        <v>515.52</v>
      </c>
      <c r="L641" s="13">
        <f t="shared" si="121"/>
        <v>7872.74</v>
      </c>
      <c r="M641" s="13">
        <f t="shared" si="122"/>
        <v>8388.26</v>
      </c>
      <c r="N641" s="14">
        <f t="shared" si="109"/>
        <v>1.1233745850801012E-3</v>
      </c>
    </row>
    <row r="642" spans="1:14" ht="24" customHeight="1">
      <c r="A642" s="10" t="s">
        <v>1798</v>
      </c>
      <c r="B642" s="12" t="s">
        <v>1799</v>
      </c>
      <c r="C642" s="10" t="s">
        <v>72</v>
      </c>
      <c r="D642" s="10" t="s">
        <v>1800</v>
      </c>
      <c r="E642" s="11" t="s">
        <v>75</v>
      </c>
      <c r="F642" s="12">
        <v>50</v>
      </c>
      <c r="G642" s="13">
        <v>106.31</v>
      </c>
      <c r="H642" s="13">
        <v>11.74</v>
      </c>
      <c r="I642" s="13">
        <v>116.36</v>
      </c>
      <c r="J642" s="13">
        <f t="shared" si="119"/>
        <v>128.1</v>
      </c>
      <c r="K642" s="13">
        <f t="shared" si="120"/>
        <v>587</v>
      </c>
      <c r="L642" s="13">
        <f t="shared" si="121"/>
        <v>5818</v>
      </c>
      <c r="M642" s="13">
        <f t="shared" si="122"/>
        <v>6405</v>
      </c>
      <c r="N642" s="14">
        <f t="shared" si="109"/>
        <v>8.5777195955276169E-4</v>
      </c>
    </row>
    <row r="643" spans="1:14" ht="24" customHeight="1">
      <c r="A643" s="10" t="s">
        <v>1801</v>
      </c>
      <c r="B643" s="12" t="s">
        <v>1802</v>
      </c>
      <c r="C643" s="10" t="s">
        <v>72</v>
      </c>
      <c r="D643" s="10" t="s">
        <v>1803</v>
      </c>
      <c r="E643" s="11" t="s">
        <v>75</v>
      </c>
      <c r="F643" s="12">
        <v>50</v>
      </c>
      <c r="G643" s="13">
        <v>74.14</v>
      </c>
      <c r="H643" s="13">
        <v>11.74</v>
      </c>
      <c r="I643" s="13">
        <v>77.59</v>
      </c>
      <c r="J643" s="13">
        <f t="shared" si="119"/>
        <v>89.33</v>
      </c>
      <c r="K643" s="13">
        <f t="shared" si="120"/>
        <v>587</v>
      </c>
      <c r="L643" s="13">
        <f t="shared" si="121"/>
        <v>3879.5</v>
      </c>
      <c r="M643" s="13">
        <f t="shared" si="122"/>
        <v>4466.5</v>
      </c>
      <c r="N643" s="14">
        <f t="shared" si="109"/>
        <v>5.9816369357414676E-4</v>
      </c>
    </row>
    <row r="644" spans="1:14" ht="39" customHeight="1">
      <c r="A644" s="10" t="s">
        <v>1804</v>
      </c>
      <c r="B644" s="12" t="s">
        <v>1073</v>
      </c>
      <c r="C644" s="10" t="s">
        <v>78</v>
      </c>
      <c r="D644" s="10" t="s">
        <v>1074</v>
      </c>
      <c r="E644" s="11" t="s">
        <v>114</v>
      </c>
      <c r="F644" s="12">
        <v>321</v>
      </c>
      <c r="G644" s="13">
        <v>5.04</v>
      </c>
      <c r="H644" s="13">
        <v>1.35</v>
      </c>
      <c r="I644" s="13">
        <v>4.72</v>
      </c>
      <c r="J644" s="13">
        <f t="shared" si="119"/>
        <v>6.07</v>
      </c>
      <c r="K644" s="13">
        <f t="shared" si="120"/>
        <v>433.35</v>
      </c>
      <c r="L644" s="13">
        <f t="shared" si="121"/>
        <v>1515.12</v>
      </c>
      <c r="M644" s="13">
        <f t="shared" si="122"/>
        <v>1948.47</v>
      </c>
      <c r="N644" s="14">
        <f t="shared" si="109"/>
        <v>2.6094347073064318E-4</v>
      </c>
    </row>
    <row r="645" spans="1:14" ht="39" customHeight="1">
      <c r="A645" s="10" t="s">
        <v>1805</v>
      </c>
      <c r="B645" s="12" t="s">
        <v>1806</v>
      </c>
      <c r="C645" s="10" t="s">
        <v>78</v>
      </c>
      <c r="D645" s="10" t="s">
        <v>1807</v>
      </c>
      <c r="E645" s="11" t="s">
        <v>114</v>
      </c>
      <c r="F645" s="12">
        <v>1980</v>
      </c>
      <c r="G645" s="13">
        <v>7.4</v>
      </c>
      <c r="H645" s="13">
        <v>1.81</v>
      </c>
      <c r="I645" s="13">
        <v>7.1</v>
      </c>
      <c r="J645" s="13">
        <f t="shared" si="119"/>
        <v>8.91</v>
      </c>
      <c r="K645" s="13">
        <f t="shared" si="120"/>
        <v>3583.8</v>
      </c>
      <c r="L645" s="13">
        <f t="shared" si="121"/>
        <v>14058</v>
      </c>
      <c r="M645" s="13">
        <f t="shared" si="122"/>
        <v>17641.8</v>
      </c>
      <c r="N645" s="14">
        <f t="shared" si="109"/>
        <v>2.362629407656192E-3</v>
      </c>
    </row>
    <row r="646" spans="1:14" ht="25.95" customHeight="1">
      <c r="A646" s="10" t="s">
        <v>1808</v>
      </c>
      <c r="B646" s="12" t="s">
        <v>1809</v>
      </c>
      <c r="C646" s="10" t="s">
        <v>72</v>
      </c>
      <c r="D646" s="10" t="s">
        <v>1810</v>
      </c>
      <c r="E646" s="11" t="s">
        <v>75</v>
      </c>
      <c r="F646" s="12">
        <v>1</v>
      </c>
      <c r="G646" s="13">
        <v>4843.38</v>
      </c>
      <c r="H646" s="13">
        <v>37.15</v>
      </c>
      <c r="I646" s="13">
        <v>5799.12</v>
      </c>
      <c r="J646" s="13">
        <f t="shared" si="119"/>
        <v>5836.27</v>
      </c>
      <c r="K646" s="13">
        <f t="shared" si="120"/>
        <v>37.15</v>
      </c>
      <c r="L646" s="13">
        <f t="shared" si="121"/>
        <v>5799.1200000000008</v>
      </c>
      <c r="M646" s="13">
        <f t="shared" si="122"/>
        <v>5836.27</v>
      </c>
      <c r="N646" s="14">
        <f t="shared" ref="N646:N665" si="123">M646 / 7467019.56</f>
        <v>7.8160636290070212E-4</v>
      </c>
    </row>
    <row r="647" spans="1:14" ht="39" customHeight="1">
      <c r="A647" s="10" t="s">
        <v>1811</v>
      </c>
      <c r="B647" s="12" t="s">
        <v>1812</v>
      </c>
      <c r="C647" s="10" t="s">
        <v>72</v>
      </c>
      <c r="D647" s="10" t="s">
        <v>1813</v>
      </c>
      <c r="E647" s="11" t="s">
        <v>75</v>
      </c>
      <c r="F647" s="12">
        <v>3</v>
      </c>
      <c r="G647" s="13">
        <v>1588.86</v>
      </c>
      <c r="H647" s="13">
        <v>5.28</v>
      </c>
      <c r="I647" s="13">
        <v>1909.29</v>
      </c>
      <c r="J647" s="13">
        <f t="shared" si="119"/>
        <v>1914.57</v>
      </c>
      <c r="K647" s="13">
        <f t="shared" si="120"/>
        <v>15.84</v>
      </c>
      <c r="L647" s="13">
        <f t="shared" si="121"/>
        <v>5727.87</v>
      </c>
      <c r="M647" s="13">
        <f t="shared" si="122"/>
        <v>5743.71</v>
      </c>
      <c r="N647" s="14">
        <f t="shared" si="123"/>
        <v>7.6921052018778964E-4</v>
      </c>
    </row>
    <row r="648" spans="1:14" ht="64.95" customHeight="1">
      <c r="A648" s="10" t="s">
        <v>1814</v>
      </c>
      <c r="B648" s="12" t="s">
        <v>1815</v>
      </c>
      <c r="C648" s="10" t="s">
        <v>72</v>
      </c>
      <c r="D648" s="10" t="s">
        <v>1816</v>
      </c>
      <c r="E648" s="11" t="s">
        <v>75</v>
      </c>
      <c r="F648" s="12">
        <v>1</v>
      </c>
      <c r="G648" s="13">
        <v>7317.23</v>
      </c>
      <c r="H648" s="13">
        <v>60.34</v>
      </c>
      <c r="I648" s="13">
        <v>8756.92</v>
      </c>
      <c r="J648" s="13">
        <f t="shared" si="119"/>
        <v>8817.26</v>
      </c>
      <c r="K648" s="13">
        <f t="shared" si="120"/>
        <v>60.34</v>
      </c>
      <c r="L648" s="13">
        <f t="shared" si="121"/>
        <v>8756.92</v>
      </c>
      <c r="M648" s="13">
        <f t="shared" si="122"/>
        <v>8817.26</v>
      </c>
      <c r="N648" s="14">
        <f t="shared" si="123"/>
        <v>1.1808272268674759E-3</v>
      </c>
    </row>
    <row r="649" spans="1:14" ht="78" customHeight="1">
      <c r="A649" s="10" t="s">
        <v>1817</v>
      </c>
      <c r="B649" s="12" t="s">
        <v>1818</v>
      </c>
      <c r="C649" s="10" t="s">
        <v>72</v>
      </c>
      <c r="D649" s="10" t="s">
        <v>1819</v>
      </c>
      <c r="E649" s="11" t="s">
        <v>75</v>
      </c>
      <c r="F649" s="12">
        <v>1</v>
      </c>
      <c r="G649" s="13">
        <v>8181.4</v>
      </c>
      <c r="H649" s="13">
        <v>257.76</v>
      </c>
      <c r="I649" s="13">
        <v>9600.82</v>
      </c>
      <c r="J649" s="13">
        <f t="shared" si="119"/>
        <v>9858.58</v>
      </c>
      <c r="K649" s="13">
        <f t="shared" si="120"/>
        <v>257.76</v>
      </c>
      <c r="L649" s="13">
        <f t="shared" si="121"/>
        <v>9600.82</v>
      </c>
      <c r="M649" s="13">
        <f t="shared" si="122"/>
        <v>9858.58</v>
      </c>
      <c r="N649" s="14">
        <f t="shared" si="123"/>
        <v>1.3202831358325785E-3</v>
      </c>
    </row>
    <row r="650" spans="1:14" ht="39" customHeight="1">
      <c r="A650" s="10" t="s">
        <v>1820</v>
      </c>
      <c r="B650" s="12" t="s">
        <v>1821</v>
      </c>
      <c r="C650" s="10" t="s">
        <v>72</v>
      </c>
      <c r="D650" s="10" t="s">
        <v>1822</v>
      </c>
      <c r="E650" s="11" t="s">
        <v>75</v>
      </c>
      <c r="F650" s="12">
        <v>1</v>
      </c>
      <c r="G650" s="13">
        <v>375.95</v>
      </c>
      <c r="H650" s="13">
        <v>97.66</v>
      </c>
      <c r="I650" s="13">
        <v>355.35</v>
      </c>
      <c r="J650" s="13">
        <f t="shared" si="119"/>
        <v>453.01</v>
      </c>
      <c r="K650" s="13">
        <f t="shared" si="120"/>
        <v>97.66</v>
      </c>
      <c r="L650" s="13">
        <f t="shared" si="121"/>
        <v>355.35</v>
      </c>
      <c r="M650" s="13">
        <f t="shared" si="122"/>
        <v>453.01</v>
      </c>
      <c r="N650" s="14">
        <f t="shared" si="123"/>
        <v>6.066811481608065E-5</v>
      </c>
    </row>
    <row r="651" spans="1:14" ht="52.05" customHeight="1">
      <c r="A651" s="10" t="s">
        <v>1823</v>
      </c>
      <c r="B651" s="12" t="s">
        <v>1824</v>
      </c>
      <c r="C651" s="10" t="s">
        <v>72</v>
      </c>
      <c r="D651" s="10" t="s">
        <v>1825</v>
      </c>
      <c r="E651" s="11" t="s">
        <v>75</v>
      </c>
      <c r="F651" s="12">
        <v>3</v>
      </c>
      <c r="G651" s="13">
        <v>5116.8100000000004</v>
      </c>
      <c r="H651" s="13">
        <v>188.04</v>
      </c>
      <c r="I651" s="13">
        <v>5977.71</v>
      </c>
      <c r="J651" s="13">
        <f t="shared" si="119"/>
        <v>6165.75</v>
      </c>
      <c r="K651" s="13">
        <f t="shared" si="120"/>
        <v>564.12</v>
      </c>
      <c r="L651" s="13">
        <f t="shared" si="121"/>
        <v>17933.13</v>
      </c>
      <c r="M651" s="13">
        <f t="shared" si="122"/>
        <v>18497.25</v>
      </c>
      <c r="N651" s="14">
        <f t="shared" si="123"/>
        <v>2.4771931895140238E-3</v>
      </c>
    </row>
    <row r="652" spans="1:14" ht="52.05" customHeight="1">
      <c r="A652" s="10" t="s">
        <v>1826</v>
      </c>
      <c r="B652" s="12" t="s">
        <v>1827</v>
      </c>
      <c r="C652" s="10" t="s">
        <v>72</v>
      </c>
      <c r="D652" s="10" t="s">
        <v>1828</v>
      </c>
      <c r="E652" s="11" t="s">
        <v>136</v>
      </c>
      <c r="F652" s="12">
        <v>205</v>
      </c>
      <c r="G652" s="13">
        <v>228.44</v>
      </c>
      <c r="H652" s="13">
        <v>17.07</v>
      </c>
      <c r="I652" s="13">
        <v>258.2</v>
      </c>
      <c r="J652" s="13">
        <f t="shared" si="119"/>
        <v>275.27</v>
      </c>
      <c r="K652" s="13">
        <f t="shared" si="120"/>
        <v>3499.35</v>
      </c>
      <c r="L652" s="13">
        <f t="shared" si="121"/>
        <v>52931</v>
      </c>
      <c r="M652" s="13">
        <f t="shared" si="122"/>
        <v>56430.35</v>
      </c>
      <c r="N652" s="14">
        <f t="shared" si="123"/>
        <v>7.5572789848162665E-3</v>
      </c>
    </row>
    <row r="653" spans="1:14" ht="25.95" customHeight="1">
      <c r="A653" s="10" t="s">
        <v>1829</v>
      </c>
      <c r="B653" s="12" t="s">
        <v>1830</v>
      </c>
      <c r="C653" s="10" t="s">
        <v>72</v>
      </c>
      <c r="D653" s="10" t="s">
        <v>1831</v>
      </c>
      <c r="E653" s="11" t="s">
        <v>99</v>
      </c>
      <c r="F653" s="12">
        <v>20</v>
      </c>
      <c r="G653" s="13">
        <v>308.39</v>
      </c>
      <c r="H653" s="13">
        <v>71.63</v>
      </c>
      <c r="I653" s="13">
        <v>299.97000000000003</v>
      </c>
      <c r="J653" s="13">
        <f t="shared" si="119"/>
        <v>371.6</v>
      </c>
      <c r="K653" s="13">
        <f t="shared" si="120"/>
        <v>1432.6</v>
      </c>
      <c r="L653" s="13">
        <f t="shared" si="121"/>
        <v>5999.4</v>
      </c>
      <c r="M653" s="13">
        <f t="shared" si="122"/>
        <v>7432</v>
      </c>
      <c r="N653" s="14">
        <f t="shared" si="123"/>
        <v>9.9531010201344642E-4</v>
      </c>
    </row>
    <row r="654" spans="1:14" ht="39" customHeight="1">
      <c r="A654" s="10" t="s">
        <v>1832</v>
      </c>
      <c r="B654" s="12" t="s">
        <v>1833</v>
      </c>
      <c r="C654" s="10" t="s">
        <v>72</v>
      </c>
      <c r="D654" s="10" t="s">
        <v>1834</v>
      </c>
      <c r="E654" s="11" t="s">
        <v>75</v>
      </c>
      <c r="F654" s="12">
        <v>2</v>
      </c>
      <c r="G654" s="13">
        <v>834.82</v>
      </c>
      <c r="H654" s="13">
        <v>42.3</v>
      </c>
      <c r="I654" s="13">
        <v>963.65</v>
      </c>
      <c r="J654" s="13">
        <f t="shared" si="119"/>
        <v>1005.95</v>
      </c>
      <c r="K654" s="13">
        <f t="shared" si="120"/>
        <v>84.6</v>
      </c>
      <c r="L654" s="13">
        <f t="shared" si="121"/>
        <v>1927.3000000000002</v>
      </c>
      <c r="M654" s="13">
        <f t="shared" si="122"/>
        <v>2011.9</v>
      </c>
      <c r="N654" s="14">
        <f t="shared" si="123"/>
        <v>2.6943815853617506E-4</v>
      </c>
    </row>
    <row r="655" spans="1:14" ht="24" customHeight="1">
      <c r="A655" s="5" t="s">
        <v>53</v>
      </c>
      <c r="B655" s="5"/>
      <c r="C655" s="5"/>
      <c r="D655" s="5" t="s">
        <v>54</v>
      </c>
      <c r="E655" s="5"/>
      <c r="F655" s="7"/>
      <c r="G655" s="7"/>
      <c r="H655" s="5"/>
      <c r="I655" s="5"/>
      <c r="J655" s="5"/>
      <c r="K655" s="5"/>
      <c r="L655" s="5"/>
      <c r="M655" s="8">
        <v>249750.67</v>
      </c>
      <c r="N655" s="9">
        <f t="shared" si="123"/>
        <v>3.3447169649573012E-2</v>
      </c>
    </row>
    <row r="656" spans="1:14" ht="39" customHeight="1">
      <c r="A656" s="10" t="s">
        <v>1835</v>
      </c>
      <c r="B656" s="12" t="s">
        <v>1836</v>
      </c>
      <c r="C656" s="10" t="s">
        <v>78</v>
      </c>
      <c r="D656" s="10" t="s">
        <v>1837</v>
      </c>
      <c r="E656" s="11" t="s">
        <v>99</v>
      </c>
      <c r="F656" s="12">
        <v>77.34</v>
      </c>
      <c r="G656" s="13">
        <v>19.41</v>
      </c>
      <c r="H656" s="13">
        <v>7.28</v>
      </c>
      <c r="I656" s="13">
        <v>16.100000000000001</v>
      </c>
      <c r="J656" s="13">
        <f t="shared" ref="J656:J665" si="124">TRUNC(G656 * (1 + 20.5 / 100), 2)</f>
        <v>23.38</v>
      </c>
      <c r="K656" s="13">
        <f t="shared" ref="K656:K665" si="125">TRUNC(F656 * H656, 2)</f>
        <v>563.03</v>
      </c>
      <c r="L656" s="13">
        <f t="shared" ref="L656:L665" si="126">M656 - K656</f>
        <v>1245.17</v>
      </c>
      <c r="M656" s="13">
        <f t="shared" ref="M656:M665" si="127">TRUNC(F656 * J656, 2)</f>
        <v>1808.2</v>
      </c>
      <c r="N656" s="14">
        <f t="shared" si="123"/>
        <v>2.4215819785531673E-4</v>
      </c>
    </row>
    <row r="657" spans="1:14" ht="39" customHeight="1">
      <c r="A657" s="10" t="s">
        <v>1838</v>
      </c>
      <c r="B657" s="12" t="s">
        <v>256</v>
      </c>
      <c r="C657" s="10" t="s">
        <v>78</v>
      </c>
      <c r="D657" s="10" t="s">
        <v>1839</v>
      </c>
      <c r="E657" s="11" t="s">
        <v>99</v>
      </c>
      <c r="F657" s="12">
        <v>77.34</v>
      </c>
      <c r="G657" s="13">
        <v>46.99</v>
      </c>
      <c r="H657" s="13">
        <v>17.41</v>
      </c>
      <c r="I657" s="13">
        <v>39.21</v>
      </c>
      <c r="J657" s="13">
        <f t="shared" si="124"/>
        <v>56.62</v>
      </c>
      <c r="K657" s="13">
        <f t="shared" si="125"/>
        <v>1346.48</v>
      </c>
      <c r="L657" s="13">
        <f t="shared" si="126"/>
        <v>3032.5099999999998</v>
      </c>
      <c r="M657" s="13">
        <f t="shared" si="127"/>
        <v>4378.99</v>
      </c>
      <c r="N657" s="14">
        <f t="shared" si="123"/>
        <v>5.8644415818297387E-4</v>
      </c>
    </row>
    <row r="658" spans="1:14" ht="64.95" customHeight="1">
      <c r="A658" s="10" t="s">
        <v>1840</v>
      </c>
      <c r="B658" s="12" t="s">
        <v>1841</v>
      </c>
      <c r="C658" s="10" t="s">
        <v>72</v>
      </c>
      <c r="D658" s="10" t="s">
        <v>1842</v>
      </c>
      <c r="E658" s="11" t="s">
        <v>75</v>
      </c>
      <c r="F658" s="12">
        <v>2</v>
      </c>
      <c r="G658" s="13">
        <v>507.19</v>
      </c>
      <c r="H658" s="13">
        <v>158.37</v>
      </c>
      <c r="I658" s="13">
        <v>452.79</v>
      </c>
      <c r="J658" s="13">
        <f t="shared" si="124"/>
        <v>611.16</v>
      </c>
      <c r="K658" s="13">
        <f t="shared" si="125"/>
        <v>316.74</v>
      </c>
      <c r="L658" s="13">
        <f t="shared" si="126"/>
        <v>905.57999999999993</v>
      </c>
      <c r="M658" s="13">
        <f t="shared" si="127"/>
        <v>1222.32</v>
      </c>
      <c r="N658" s="14">
        <f t="shared" si="123"/>
        <v>1.6369583475418136E-4</v>
      </c>
    </row>
    <row r="659" spans="1:14" ht="52.05" customHeight="1">
      <c r="A659" s="10" t="s">
        <v>1843</v>
      </c>
      <c r="B659" s="12" t="s">
        <v>1844</v>
      </c>
      <c r="C659" s="10" t="s">
        <v>78</v>
      </c>
      <c r="D659" s="10" t="s">
        <v>1845</v>
      </c>
      <c r="E659" s="11" t="s">
        <v>99</v>
      </c>
      <c r="F659" s="12">
        <v>120</v>
      </c>
      <c r="G659" s="13">
        <v>94.77</v>
      </c>
      <c r="H659" s="13">
        <v>22.13</v>
      </c>
      <c r="I659" s="13">
        <v>92.06</v>
      </c>
      <c r="J659" s="13">
        <f t="shared" si="124"/>
        <v>114.19</v>
      </c>
      <c r="K659" s="13">
        <f t="shared" si="125"/>
        <v>2655.6</v>
      </c>
      <c r="L659" s="13">
        <f t="shared" si="126"/>
        <v>11047.199999999999</v>
      </c>
      <c r="M659" s="13">
        <f t="shared" si="127"/>
        <v>13702.8</v>
      </c>
      <c r="N659" s="14">
        <f t="shared" si="123"/>
        <v>1.8351096966993884E-3</v>
      </c>
    </row>
    <row r="660" spans="1:14" ht="25.95" customHeight="1">
      <c r="A660" s="10" t="s">
        <v>1847</v>
      </c>
      <c r="B660" s="12" t="s">
        <v>1848</v>
      </c>
      <c r="C660" s="10" t="s">
        <v>78</v>
      </c>
      <c r="D660" s="10" t="s">
        <v>1849</v>
      </c>
      <c r="E660" s="11" t="s">
        <v>99</v>
      </c>
      <c r="F660" s="12">
        <v>473.2</v>
      </c>
      <c r="G660" s="13">
        <v>359.45</v>
      </c>
      <c r="H660" s="13">
        <v>25.51</v>
      </c>
      <c r="I660" s="13">
        <v>407.62</v>
      </c>
      <c r="J660" s="13">
        <f t="shared" si="124"/>
        <v>433.13</v>
      </c>
      <c r="K660" s="13">
        <f t="shared" si="125"/>
        <v>12071.33</v>
      </c>
      <c r="L660" s="13">
        <f t="shared" si="126"/>
        <v>192885.78</v>
      </c>
      <c r="M660" s="13">
        <f t="shared" si="127"/>
        <v>204957.11</v>
      </c>
      <c r="N660" s="14">
        <f t="shared" si="123"/>
        <v>2.7448315670409198E-2</v>
      </c>
    </row>
    <row r="661" spans="1:14" ht="24" customHeight="1">
      <c r="A661" s="10" t="s">
        <v>1850</v>
      </c>
      <c r="B661" s="12" t="s">
        <v>1851</v>
      </c>
      <c r="C661" s="10" t="s">
        <v>78</v>
      </c>
      <c r="D661" s="10" t="s">
        <v>1852</v>
      </c>
      <c r="E661" s="11" t="s">
        <v>99</v>
      </c>
      <c r="F661" s="12">
        <v>173.23</v>
      </c>
      <c r="G661" s="13">
        <v>20.260000000000002</v>
      </c>
      <c r="H661" s="13">
        <v>3.24</v>
      </c>
      <c r="I661" s="13">
        <v>21.17</v>
      </c>
      <c r="J661" s="13">
        <f t="shared" si="124"/>
        <v>24.41</v>
      </c>
      <c r="K661" s="13">
        <f t="shared" si="125"/>
        <v>561.26</v>
      </c>
      <c r="L661" s="13">
        <f t="shared" si="126"/>
        <v>3667.2799999999997</v>
      </c>
      <c r="M661" s="13">
        <f t="shared" si="127"/>
        <v>4228.54</v>
      </c>
      <c r="N661" s="14">
        <f t="shared" si="123"/>
        <v>5.6629555688481417E-4</v>
      </c>
    </row>
    <row r="662" spans="1:14" ht="52.05" customHeight="1">
      <c r="A662" s="10" t="s">
        <v>1854</v>
      </c>
      <c r="B662" s="12" t="s">
        <v>1855</v>
      </c>
      <c r="C662" s="10" t="s">
        <v>78</v>
      </c>
      <c r="D662" s="10" t="s">
        <v>1856</v>
      </c>
      <c r="E662" s="11" t="s">
        <v>114</v>
      </c>
      <c r="F662" s="12">
        <v>40</v>
      </c>
      <c r="G662" s="13">
        <v>46.14</v>
      </c>
      <c r="H662" s="13">
        <v>11.87</v>
      </c>
      <c r="I662" s="13">
        <v>43.72</v>
      </c>
      <c r="J662" s="13">
        <f t="shared" si="124"/>
        <v>55.59</v>
      </c>
      <c r="K662" s="13">
        <f t="shared" si="125"/>
        <v>474.8</v>
      </c>
      <c r="L662" s="13">
        <f t="shared" si="126"/>
        <v>1748.8</v>
      </c>
      <c r="M662" s="13">
        <f t="shared" si="127"/>
        <v>2223.6</v>
      </c>
      <c r="N662" s="14">
        <f t="shared" si="123"/>
        <v>2.9778949715246228E-4</v>
      </c>
    </row>
    <row r="663" spans="1:14" ht="24" customHeight="1">
      <c r="A663" s="10" t="s">
        <v>1858</v>
      </c>
      <c r="B663" s="12" t="s">
        <v>1859</v>
      </c>
      <c r="C663" s="10" t="s">
        <v>78</v>
      </c>
      <c r="D663" s="10" t="s">
        <v>1860</v>
      </c>
      <c r="E663" s="11" t="s">
        <v>268</v>
      </c>
      <c r="F663" s="12">
        <v>6</v>
      </c>
      <c r="G663" s="13">
        <v>72.75</v>
      </c>
      <c r="H663" s="13">
        <v>1.25</v>
      </c>
      <c r="I663" s="13">
        <v>86.41</v>
      </c>
      <c r="J663" s="13">
        <f t="shared" si="124"/>
        <v>87.66</v>
      </c>
      <c r="K663" s="13">
        <f t="shared" si="125"/>
        <v>7.5</v>
      </c>
      <c r="L663" s="13">
        <f t="shared" si="126"/>
        <v>518.46</v>
      </c>
      <c r="M663" s="13">
        <f t="shared" si="127"/>
        <v>525.96</v>
      </c>
      <c r="N663" s="14">
        <f t="shared" si="123"/>
        <v>7.0437742364772916E-5</v>
      </c>
    </row>
    <row r="664" spans="1:14" ht="25.95" customHeight="1">
      <c r="A664" s="10" t="s">
        <v>1861</v>
      </c>
      <c r="B664" s="12" t="s">
        <v>1862</v>
      </c>
      <c r="C664" s="10" t="s">
        <v>78</v>
      </c>
      <c r="D664" s="10" t="s">
        <v>1863</v>
      </c>
      <c r="E664" s="11" t="s">
        <v>114</v>
      </c>
      <c r="F664" s="12">
        <v>22.98</v>
      </c>
      <c r="G664" s="13">
        <v>226.24</v>
      </c>
      <c r="H664" s="13">
        <v>15.48</v>
      </c>
      <c r="I664" s="13">
        <v>257.13</v>
      </c>
      <c r="J664" s="13">
        <f t="shared" si="124"/>
        <v>272.61</v>
      </c>
      <c r="K664" s="13">
        <f t="shared" si="125"/>
        <v>355.73</v>
      </c>
      <c r="L664" s="13">
        <f t="shared" si="126"/>
        <v>5908.84</v>
      </c>
      <c r="M664" s="13">
        <f t="shared" si="127"/>
        <v>6264.57</v>
      </c>
      <c r="N664" s="14">
        <f t="shared" si="123"/>
        <v>8.3896525911872659E-4</v>
      </c>
    </row>
    <row r="665" spans="1:14" ht="39" customHeight="1">
      <c r="A665" s="10" t="s">
        <v>1864</v>
      </c>
      <c r="B665" s="12" t="s">
        <v>1865</v>
      </c>
      <c r="C665" s="10" t="s">
        <v>78</v>
      </c>
      <c r="D665" s="10" t="s">
        <v>1866</v>
      </c>
      <c r="E665" s="11" t="s">
        <v>99</v>
      </c>
      <c r="F665" s="12">
        <v>111.81</v>
      </c>
      <c r="G665" s="13">
        <v>77.48</v>
      </c>
      <c r="H665" s="13">
        <v>16.73</v>
      </c>
      <c r="I665" s="13">
        <v>76.63</v>
      </c>
      <c r="J665" s="13">
        <f t="shared" si="124"/>
        <v>93.36</v>
      </c>
      <c r="K665" s="13">
        <f t="shared" si="125"/>
        <v>1870.58</v>
      </c>
      <c r="L665" s="13">
        <f t="shared" si="126"/>
        <v>8568</v>
      </c>
      <c r="M665" s="13">
        <f t="shared" si="127"/>
        <v>10438.58</v>
      </c>
      <c r="N665" s="14">
        <f t="shared" si="123"/>
        <v>1.3979580361511736E-3</v>
      </c>
    </row>
    <row r="666" spans="1:14" ht="26.4">
      <c r="A666" s="32"/>
      <c r="B666" s="32"/>
      <c r="C666" s="32"/>
      <c r="D666" s="32"/>
      <c r="E666" s="32"/>
      <c r="F666" s="32"/>
      <c r="G666" s="32"/>
      <c r="H666" s="32"/>
      <c r="I666" s="32"/>
      <c r="J666" s="32" t="s">
        <v>1872</v>
      </c>
      <c r="K666" s="32" t="s">
        <v>1873</v>
      </c>
      <c r="L666" s="32" t="s">
        <v>1874</v>
      </c>
      <c r="M666" s="32" t="s">
        <v>1875</v>
      </c>
      <c r="N666" s="32"/>
    </row>
    <row r="667" spans="1:14">
      <c r="A667" s="37"/>
      <c r="B667" s="37"/>
      <c r="C667" s="37"/>
      <c r="D667" s="37"/>
      <c r="E667" s="37"/>
      <c r="F667" s="37"/>
      <c r="G667" s="37"/>
      <c r="H667" s="37"/>
      <c r="I667" s="37"/>
      <c r="J667" s="37"/>
      <c r="K667" s="37"/>
      <c r="L667" s="37"/>
      <c r="M667" s="37"/>
      <c r="N667" s="37"/>
    </row>
    <row r="668" spans="1:14">
      <c r="A668" s="387"/>
      <c r="B668" s="387"/>
      <c r="C668" s="387"/>
      <c r="D668" s="36"/>
      <c r="E668" s="32"/>
      <c r="F668" s="32"/>
      <c r="G668" s="32"/>
      <c r="H668" s="32"/>
      <c r="I668" s="32"/>
      <c r="J668" s="384" t="s">
        <v>55</v>
      </c>
      <c r="K668" s="387"/>
      <c r="L668" s="388">
        <v>6197167.2400000002</v>
      </c>
      <c r="M668" s="387"/>
      <c r="N668" s="387"/>
    </row>
    <row r="669" spans="1:14">
      <c r="A669" s="387"/>
      <c r="B669" s="387"/>
      <c r="C669" s="387"/>
      <c r="D669" s="36"/>
      <c r="E669" s="32"/>
      <c r="F669" s="32"/>
      <c r="G669" s="32"/>
      <c r="H669" s="32"/>
      <c r="I669" s="32"/>
      <c r="J669" s="384" t="s">
        <v>56</v>
      </c>
      <c r="K669" s="387"/>
      <c r="L669" s="388">
        <v>1269852.32</v>
      </c>
      <c r="M669" s="387"/>
      <c r="N669" s="387"/>
    </row>
    <row r="670" spans="1:14">
      <c r="A670" s="387"/>
      <c r="B670" s="387"/>
      <c r="C670" s="387"/>
      <c r="D670" s="36"/>
      <c r="E670" s="32"/>
      <c r="F670" s="32"/>
      <c r="G670" s="32"/>
      <c r="H670" s="32"/>
      <c r="I670" s="32"/>
      <c r="J670" s="384" t="s">
        <v>57</v>
      </c>
      <c r="K670" s="387"/>
      <c r="L670" s="388">
        <v>7467019.5599999996</v>
      </c>
      <c r="M670" s="387"/>
      <c r="N670" s="387"/>
    </row>
    <row r="671" spans="1:14" ht="60" customHeight="1">
      <c r="A671" s="31"/>
      <c r="B671" s="31"/>
      <c r="C671" s="31"/>
      <c r="D671" s="31"/>
      <c r="E671" s="31"/>
      <c r="F671" s="31"/>
      <c r="G671" s="31"/>
      <c r="H671" s="31"/>
      <c r="I671" s="31"/>
      <c r="J671" s="31"/>
      <c r="K671" s="31"/>
      <c r="L671" s="31"/>
      <c r="M671" s="31"/>
      <c r="N671" s="31"/>
    </row>
    <row r="672" spans="1:14" ht="18" customHeight="1">
      <c r="A672" s="389" t="s">
        <v>1876</v>
      </c>
      <c r="B672" s="389"/>
      <c r="C672" s="389"/>
      <c r="D672" s="389"/>
      <c r="E672" s="389"/>
      <c r="F672" s="389"/>
      <c r="G672" s="389"/>
      <c r="H672" s="389"/>
      <c r="I672" s="389"/>
      <c r="J672" s="389"/>
      <c r="K672" s="389"/>
      <c r="L672" s="389"/>
      <c r="M672" s="389"/>
      <c r="N672" s="389"/>
    </row>
    <row r="673" spans="1:14" ht="30" customHeight="1">
      <c r="A673" s="389" t="s">
        <v>59</v>
      </c>
      <c r="B673" s="389"/>
      <c r="C673" s="389"/>
      <c r="D673" s="389"/>
      <c r="E673" s="389"/>
      <c r="F673" s="389"/>
      <c r="G673" s="389"/>
      <c r="H673" s="389"/>
      <c r="I673" s="389"/>
      <c r="J673" s="389"/>
      <c r="K673" s="389"/>
      <c r="L673" s="389"/>
      <c r="M673" s="389"/>
      <c r="N673" s="389"/>
    </row>
  </sheetData>
  <mergeCells count="28">
    <mergeCell ref="A670:C670"/>
    <mergeCell ref="J670:K670"/>
    <mergeCell ref="L670:N670"/>
    <mergeCell ref="A672:N672"/>
    <mergeCell ref="A673:N673"/>
    <mergeCell ref="A668:C668"/>
    <mergeCell ref="J668:K668"/>
    <mergeCell ref="L668:N668"/>
    <mergeCell ref="A669:C669"/>
    <mergeCell ref="J669:K669"/>
    <mergeCell ref="L669:N669"/>
    <mergeCell ref="A3:N3"/>
    <mergeCell ref="A4:A5"/>
    <mergeCell ref="B4:B5"/>
    <mergeCell ref="C4:C5"/>
    <mergeCell ref="D4:D5"/>
    <mergeCell ref="E4:E5"/>
    <mergeCell ref="F4:F5"/>
    <mergeCell ref="G4:G5"/>
    <mergeCell ref="H4:J4"/>
    <mergeCell ref="K4:M4"/>
    <mergeCell ref="N4:N5"/>
    <mergeCell ref="E1:G1"/>
    <mergeCell ref="H1:J1"/>
    <mergeCell ref="K1:N1"/>
    <mergeCell ref="E2:G2"/>
    <mergeCell ref="H2:J2"/>
    <mergeCell ref="K2:N2"/>
  </mergeCells>
  <pageMargins left="0.5" right="0.5" top="1" bottom="1" header="0.5" footer="0.5"/>
  <pageSetup paperSize="9" fitToHeight="0" orientation="landscape"/>
  <headerFooter>
    <oddHeader>&amp;L &amp;C &amp;R</oddHeader>
    <oddFooter>&amp;L &amp;C &amp;R</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673"/>
  <sheetViews>
    <sheetView showWhiteSpace="0" workbookViewId="0"/>
  </sheetViews>
  <sheetFormatPr defaultRowHeight="13.8"/>
  <cols>
    <col min="1" max="3" width="10" bestFit="1" customWidth="1"/>
    <col min="4" max="4" width="60" bestFit="1" customWidth="1"/>
    <col min="5" max="5" width="5" bestFit="1" customWidth="1"/>
    <col min="6" max="16" width="10" bestFit="1" customWidth="1"/>
  </cols>
  <sheetData>
    <row r="1" spans="1:16">
      <c r="A1" s="1"/>
      <c r="B1" s="1"/>
      <c r="C1" s="1"/>
      <c r="D1" s="1" t="s">
        <v>0</v>
      </c>
      <c r="E1" s="383" t="s">
        <v>1</v>
      </c>
      <c r="F1" s="383"/>
      <c r="G1" s="383"/>
      <c r="H1" s="383" t="s">
        <v>2</v>
      </c>
      <c r="I1" s="383"/>
      <c r="J1" s="383"/>
      <c r="K1" s="383" t="s">
        <v>3</v>
      </c>
      <c r="L1" s="383"/>
      <c r="M1" s="383"/>
      <c r="N1" s="383"/>
      <c r="O1" s="383"/>
      <c r="P1" s="383"/>
    </row>
    <row r="2" spans="1:16" ht="79.95" customHeight="1">
      <c r="A2" s="30"/>
      <c r="B2" s="30"/>
      <c r="C2" s="30"/>
      <c r="D2" s="30" t="s">
        <v>4</v>
      </c>
      <c r="E2" s="384" t="s">
        <v>5</v>
      </c>
      <c r="F2" s="384"/>
      <c r="G2" s="384"/>
      <c r="H2" s="384" t="s">
        <v>6</v>
      </c>
      <c r="I2" s="384"/>
      <c r="J2" s="384"/>
      <c r="K2" s="384" t="s">
        <v>7</v>
      </c>
      <c r="L2" s="384"/>
      <c r="M2" s="384"/>
      <c r="N2" s="384"/>
      <c r="O2" s="384"/>
      <c r="P2" s="384"/>
    </row>
    <row r="3" spans="1:16">
      <c r="A3" s="385" t="s">
        <v>1877</v>
      </c>
      <c r="B3" s="386"/>
      <c r="C3" s="386"/>
      <c r="D3" s="386"/>
      <c r="E3" s="386"/>
      <c r="F3" s="386"/>
      <c r="G3" s="386"/>
      <c r="H3" s="386"/>
      <c r="I3" s="386"/>
      <c r="J3" s="386"/>
      <c r="K3" s="386"/>
      <c r="L3" s="386"/>
      <c r="M3" s="386"/>
      <c r="N3" s="386"/>
      <c r="O3" s="386"/>
      <c r="P3" s="386"/>
    </row>
    <row r="4" spans="1:16" ht="15" customHeight="1">
      <c r="A4" s="391" t="s">
        <v>8</v>
      </c>
      <c r="B4" s="392" t="s">
        <v>61</v>
      </c>
      <c r="C4" s="391" t="s">
        <v>62</v>
      </c>
      <c r="D4" s="391" t="s">
        <v>9</v>
      </c>
      <c r="E4" s="393" t="s">
        <v>64</v>
      </c>
      <c r="F4" s="392" t="s">
        <v>10</v>
      </c>
      <c r="G4" s="392" t="s">
        <v>65</v>
      </c>
      <c r="H4" s="393" t="s">
        <v>66</v>
      </c>
      <c r="I4" s="391"/>
      <c r="J4" s="391"/>
      <c r="K4" s="391"/>
      <c r="L4" s="393" t="s">
        <v>11</v>
      </c>
      <c r="M4" s="391"/>
      <c r="N4" s="391"/>
      <c r="O4" s="391"/>
      <c r="P4" s="392" t="s">
        <v>12</v>
      </c>
    </row>
    <row r="5" spans="1:16" ht="15" customHeight="1">
      <c r="A5" s="392"/>
      <c r="B5" s="392"/>
      <c r="C5" s="392"/>
      <c r="D5" s="392"/>
      <c r="E5" s="392"/>
      <c r="F5" s="392"/>
      <c r="G5" s="392"/>
      <c r="H5" s="4" t="s">
        <v>1870</v>
      </c>
      <c r="I5" s="4" t="s">
        <v>1878</v>
      </c>
      <c r="J5" s="4" t="s">
        <v>1871</v>
      </c>
      <c r="K5" s="4" t="s">
        <v>11</v>
      </c>
      <c r="L5" s="4" t="s">
        <v>1870</v>
      </c>
      <c r="M5" s="4" t="s">
        <v>1878</v>
      </c>
      <c r="N5" s="4" t="s">
        <v>1871</v>
      </c>
      <c r="O5" s="4" t="s">
        <v>11</v>
      </c>
      <c r="P5" s="392"/>
    </row>
    <row r="6" spans="1:16" ht="24" customHeight="1">
      <c r="A6" s="5" t="s">
        <v>13</v>
      </c>
      <c r="B6" s="5"/>
      <c r="C6" s="5"/>
      <c r="D6" s="5" t="s">
        <v>14</v>
      </c>
      <c r="E6" s="5"/>
      <c r="F6" s="7"/>
      <c r="G6" s="5"/>
      <c r="H6" s="5"/>
      <c r="I6" s="5"/>
      <c r="J6" s="5"/>
      <c r="K6" s="5"/>
      <c r="L6" s="5"/>
      <c r="M6" s="5"/>
      <c r="N6" s="5"/>
      <c r="O6" s="8">
        <v>334535.03999999998</v>
      </c>
      <c r="P6" s="9">
        <f t="shared" ref="P6:P69" si="0">O6 / 7467019.56</f>
        <v>4.4801682560477986E-2</v>
      </c>
    </row>
    <row r="7" spans="1:16" ht="24" customHeight="1">
      <c r="A7" s="10" t="s">
        <v>70</v>
      </c>
      <c r="B7" s="12" t="s">
        <v>71</v>
      </c>
      <c r="C7" s="10" t="s">
        <v>72</v>
      </c>
      <c r="D7" s="10" t="s">
        <v>73</v>
      </c>
      <c r="E7" s="11" t="s">
        <v>75</v>
      </c>
      <c r="F7" s="12">
        <v>1</v>
      </c>
      <c r="G7" s="13">
        <v>277622.44</v>
      </c>
      <c r="H7" s="13">
        <v>308645.28000000003</v>
      </c>
      <c r="I7" s="13">
        <v>0</v>
      </c>
      <c r="J7" s="13">
        <v>25889.759999999998</v>
      </c>
      <c r="K7" s="13">
        <f>TRUNC(G7 * (1 + 20.5 / 100), 2)</f>
        <v>334535.03999999998</v>
      </c>
      <c r="L7" s="13">
        <f>TRUNC(F7 * H7, 2)</f>
        <v>308645.28000000003</v>
      </c>
      <c r="M7" s="13">
        <f>TRUNC(F7 * I7, 2)</f>
        <v>0</v>
      </c>
      <c r="N7" s="13">
        <f>TRUNC(F7 * J7, 2)</f>
        <v>25889.759999999998</v>
      </c>
      <c r="O7" s="13">
        <f>TRUNC(F7 * K7, 2)</f>
        <v>334535.03999999998</v>
      </c>
      <c r="P7" s="14">
        <f t="shared" si="0"/>
        <v>4.4801682560477986E-2</v>
      </c>
    </row>
    <row r="8" spans="1:16" ht="24" customHeight="1">
      <c r="A8" s="5" t="s">
        <v>15</v>
      </c>
      <c r="B8" s="5"/>
      <c r="C8" s="5"/>
      <c r="D8" s="5" t="s">
        <v>16</v>
      </c>
      <c r="E8" s="5"/>
      <c r="F8" s="7"/>
      <c r="G8" s="5"/>
      <c r="H8" s="5"/>
      <c r="I8" s="5"/>
      <c r="J8" s="5"/>
      <c r="K8" s="5"/>
      <c r="L8" s="5"/>
      <c r="M8" s="5"/>
      <c r="N8" s="5"/>
      <c r="O8" s="8">
        <v>1288606.7</v>
      </c>
      <c r="P8" s="9">
        <f t="shared" si="0"/>
        <v>0.17257309822823069</v>
      </c>
    </row>
    <row r="9" spans="1:16" ht="64.95" customHeight="1">
      <c r="A9" s="10" t="s">
        <v>76</v>
      </c>
      <c r="B9" s="12" t="s">
        <v>77</v>
      </c>
      <c r="C9" s="10" t="s">
        <v>78</v>
      </c>
      <c r="D9" s="10" t="s">
        <v>79</v>
      </c>
      <c r="E9" s="11" t="s">
        <v>81</v>
      </c>
      <c r="F9" s="12">
        <v>6806</v>
      </c>
      <c r="G9" s="13">
        <v>8.06</v>
      </c>
      <c r="H9" s="13">
        <v>1.93</v>
      </c>
      <c r="I9" s="13">
        <v>0</v>
      </c>
      <c r="J9" s="13">
        <v>7.78</v>
      </c>
      <c r="K9" s="13">
        <f>TRUNC(G9 * (1 + 20.5 / 100), 2)</f>
        <v>9.7100000000000009</v>
      </c>
      <c r="L9" s="13">
        <f>TRUNC(F9 * H9, 2)</f>
        <v>13135.58</v>
      </c>
      <c r="M9" s="13">
        <f>TRUNC(F9 * I9, 2)</f>
        <v>0</v>
      </c>
      <c r="N9" s="13">
        <f>TRUNC(F9 * J9, 2)</f>
        <v>52950.68</v>
      </c>
      <c r="O9" s="13">
        <f>TRUNC(F9 * K9, 2)</f>
        <v>66086.259999999995</v>
      </c>
      <c r="P9" s="14">
        <f t="shared" si="0"/>
        <v>8.850420099877172E-3</v>
      </c>
    </row>
    <row r="10" spans="1:16" ht="25.95" customHeight="1">
      <c r="A10" s="10" t="s">
        <v>82</v>
      </c>
      <c r="B10" s="12" t="s">
        <v>83</v>
      </c>
      <c r="C10" s="10" t="s">
        <v>78</v>
      </c>
      <c r="D10" s="10" t="s">
        <v>84</v>
      </c>
      <c r="E10" s="11" t="s">
        <v>81</v>
      </c>
      <c r="F10" s="12">
        <v>1985.32</v>
      </c>
      <c r="G10" s="13">
        <v>80.36</v>
      </c>
      <c r="H10" s="13">
        <v>10.71</v>
      </c>
      <c r="I10" s="13">
        <v>0</v>
      </c>
      <c r="J10" s="13">
        <v>86.12</v>
      </c>
      <c r="K10" s="13">
        <f>TRUNC(G10 * (1 + 20.5 / 100), 2)</f>
        <v>96.83</v>
      </c>
      <c r="L10" s="13">
        <f>TRUNC(F10 * H10, 2)</f>
        <v>21262.77</v>
      </c>
      <c r="M10" s="13">
        <f>TRUNC(F10 * I10, 2)</f>
        <v>0</v>
      </c>
      <c r="N10" s="13">
        <f>TRUNC(F10 * J10, 2)</f>
        <v>170975.75</v>
      </c>
      <c r="O10" s="13">
        <f>TRUNC(F10 * K10, 2)</f>
        <v>192238.53</v>
      </c>
      <c r="P10" s="14">
        <f t="shared" si="0"/>
        <v>2.5745014922660792E-2</v>
      </c>
    </row>
    <row r="11" spans="1:16" ht="39" customHeight="1">
      <c r="A11" s="10" t="s">
        <v>86</v>
      </c>
      <c r="B11" s="12" t="s">
        <v>87</v>
      </c>
      <c r="C11" s="10" t="s">
        <v>78</v>
      </c>
      <c r="D11" s="10" t="s">
        <v>88</v>
      </c>
      <c r="E11" s="11" t="s">
        <v>90</v>
      </c>
      <c r="F11" s="12">
        <v>8860</v>
      </c>
      <c r="G11" s="13">
        <v>2.14</v>
      </c>
      <c r="H11" s="13">
        <v>0.2</v>
      </c>
      <c r="I11" s="13">
        <v>0</v>
      </c>
      <c r="J11" s="13">
        <v>2.37</v>
      </c>
      <c r="K11" s="13">
        <f>TRUNC(G11 * (1 + 20.5 / 100), 2)</f>
        <v>2.57</v>
      </c>
      <c r="L11" s="13">
        <f>TRUNC(F11 * H11, 2)</f>
        <v>1772</v>
      </c>
      <c r="M11" s="13">
        <f>TRUNC(F11 * I11, 2)</f>
        <v>0</v>
      </c>
      <c r="N11" s="13">
        <f>TRUNC(F11 * J11, 2)</f>
        <v>20998.2</v>
      </c>
      <c r="O11" s="13">
        <f>TRUNC(F11 * K11, 2)</f>
        <v>22770.2</v>
      </c>
      <c r="P11" s="14">
        <f t="shared" si="0"/>
        <v>3.0494362331628874E-3</v>
      </c>
    </row>
    <row r="12" spans="1:16" ht="39" customHeight="1">
      <c r="A12" s="10" t="s">
        <v>91</v>
      </c>
      <c r="B12" s="12" t="s">
        <v>92</v>
      </c>
      <c r="C12" s="10" t="s">
        <v>78</v>
      </c>
      <c r="D12" s="10" t="s">
        <v>93</v>
      </c>
      <c r="E12" s="11" t="s">
        <v>81</v>
      </c>
      <c r="F12" s="12">
        <v>1589.06</v>
      </c>
      <c r="G12" s="13">
        <v>526.16999999999996</v>
      </c>
      <c r="H12" s="13">
        <v>190.65</v>
      </c>
      <c r="I12" s="13">
        <v>0</v>
      </c>
      <c r="J12" s="13">
        <v>443.38</v>
      </c>
      <c r="K12" s="13">
        <f>TRUNC(G12 * (1 + 20.5 / 100), 2)</f>
        <v>634.03</v>
      </c>
      <c r="L12" s="13">
        <f>TRUNC(F12 * H12, 2)</f>
        <v>302954.28000000003</v>
      </c>
      <c r="M12" s="13">
        <f>TRUNC(F12 * I12, 2)</f>
        <v>0</v>
      </c>
      <c r="N12" s="13">
        <f>TRUNC(F12 * J12, 2)</f>
        <v>704557.42</v>
      </c>
      <c r="O12" s="13">
        <f>TRUNC(F12 * K12, 2)</f>
        <v>1007511.71</v>
      </c>
      <c r="P12" s="14">
        <f t="shared" si="0"/>
        <v>0.13492822697252985</v>
      </c>
    </row>
    <row r="13" spans="1:16" ht="24" customHeight="1">
      <c r="A13" s="5" t="s">
        <v>17</v>
      </c>
      <c r="B13" s="5"/>
      <c r="C13" s="5"/>
      <c r="D13" s="5" t="s">
        <v>18</v>
      </c>
      <c r="E13" s="5"/>
      <c r="F13" s="7"/>
      <c r="G13" s="5"/>
      <c r="H13" s="5"/>
      <c r="I13" s="5"/>
      <c r="J13" s="5"/>
      <c r="K13" s="5"/>
      <c r="L13" s="5"/>
      <c r="M13" s="5"/>
      <c r="N13" s="5"/>
      <c r="O13" s="8">
        <v>139281.1</v>
      </c>
      <c r="P13" s="9">
        <f t="shared" si="0"/>
        <v>1.8652837170283241E-2</v>
      </c>
    </row>
    <row r="14" spans="1:16" ht="39" customHeight="1">
      <c r="A14" s="10" t="s">
        <v>95</v>
      </c>
      <c r="B14" s="12" t="s">
        <v>96</v>
      </c>
      <c r="C14" s="10" t="s">
        <v>78</v>
      </c>
      <c r="D14" s="10" t="s">
        <v>97</v>
      </c>
      <c r="E14" s="11" t="s">
        <v>99</v>
      </c>
      <c r="F14" s="12">
        <v>15</v>
      </c>
      <c r="G14" s="13">
        <v>465.96</v>
      </c>
      <c r="H14" s="13">
        <v>37</v>
      </c>
      <c r="I14" s="13">
        <v>0</v>
      </c>
      <c r="J14" s="13">
        <v>524.48</v>
      </c>
      <c r="K14" s="13">
        <f t="shared" ref="K14:K23" si="1">TRUNC(G14 * (1 + 20.5 / 100), 2)</f>
        <v>561.48</v>
      </c>
      <c r="L14" s="13">
        <f t="shared" ref="L14:L23" si="2">TRUNC(F14 * H14, 2)</f>
        <v>555</v>
      </c>
      <c r="M14" s="13">
        <f t="shared" ref="M14:M23" si="3">TRUNC(F14 * I14, 2)</f>
        <v>0</v>
      </c>
      <c r="N14" s="13">
        <f t="shared" ref="N14:N23" si="4">TRUNC(F14 * J14, 2)</f>
        <v>7867.2</v>
      </c>
      <c r="O14" s="13">
        <f t="shared" ref="O14:O23" si="5">TRUNC(F14 * K14, 2)</f>
        <v>8422.2000000000007</v>
      </c>
      <c r="P14" s="14">
        <f t="shared" si="0"/>
        <v>1.1279199059711586E-3</v>
      </c>
    </row>
    <row r="15" spans="1:16" ht="52.05" customHeight="1">
      <c r="A15" s="10" t="s">
        <v>100</v>
      </c>
      <c r="B15" s="12" t="s">
        <v>101</v>
      </c>
      <c r="C15" s="10" t="s">
        <v>72</v>
      </c>
      <c r="D15" s="10" t="s">
        <v>102</v>
      </c>
      <c r="E15" s="11" t="s">
        <v>75</v>
      </c>
      <c r="F15" s="12">
        <v>1</v>
      </c>
      <c r="G15" s="13">
        <v>360.44</v>
      </c>
      <c r="H15" s="13">
        <v>78.75</v>
      </c>
      <c r="I15" s="13">
        <v>0</v>
      </c>
      <c r="J15" s="13">
        <v>355.58</v>
      </c>
      <c r="K15" s="13">
        <f t="shared" si="1"/>
        <v>434.33</v>
      </c>
      <c r="L15" s="13">
        <f t="shared" si="2"/>
        <v>78.75</v>
      </c>
      <c r="M15" s="13">
        <f t="shared" si="3"/>
        <v>0</v>
      </c>
      <c r="N15" s="13">
        <f t="shared" si="4"/>
        <v>355.58</v>
      </c>
      <c r="O15" s="13">
        <f t="shared" si="5"/>
        <v>434.33</v>
      </c>
      <c r="P15" s="14">
        <f t="shared" si="0"/>
        <v>5.8166447336854169E-5</v>
      </c>
    </row>
    <row r="16" spans="1:16" ht="25.95" customHeight="1">
      <c r="A16" s="10" t="s">
        <v>103</v>
      </c>
      <c r="B16" s="12" t="s">
        <v>104</v>
      </c>
      <c r="C16" s="10" t="s">
        <v>72</v>
      </c>
      <c r="D16" s="10" t="s">
        <v>105</v>
      </c>
      <c r="E16" s="11" t="s">
        <v>75</v>
      </c>
      <c r="F16" s="12">
        <v>1</v>
      </c>
      <c r="G16" s="13">
        <v>2016.64</v>
      </c>
      <c r="H16" s="13">
        <v>1094.4000000000001</v>
      </c>
      <c r="I16" s="13">
        <v>0</v>
      </c>
      <c r="J16" s="13">
        <v>1335.65</v>
      </c>
      <c r="K16" s="13">
        <f t="shared" si="1"/>
        <v>2430.0500000000002</v>
      </c>
      <c r="L16" s="13">
        <f t="shared" si="2"/>
        <v>1094.4000000000001</v>
      </c>
      <c r="M16" s="13">
        <f t="shared" si="3"/>
        <v>0</v>
      </c>
      <c r="N16" s="13">
        <f t="shared" si="4"/>
        <v>1335.65</v>
      </c>
      <c r="O16" s="13">
        <f t="shared" si="5"/>
        <v>2430.0500000000002</v>
      </c>
      <c r="P16" s="14">
        <f t="shared" si="0"/>
        <v>3.254377439986243E-4</v>
      </c>
    </row>
    <row r="17" spans="1:16" ht="24" customHeight="1">
      <c r="A17" s="10" t="s">
        <v>106</v>
      </c>
      <c r="B17" s="12" t="s">
        <v>107</v>
      </c>
      <c r="C17" s="10" t="s">
        <v>78</v>
      </c>
      <c r="D17" s="10" t="s">
        <v>108</v>
      </c>
      <c r="E17" s="11" t="s">
        <v>99</v>
      </c>
      <c r="F17" s="12">
        <v>480</v>
      </c>
      <c r="G17" s="13">
        <v>95.96</v>
      </c>
      <c r="H17" s="13">
        <v>30.28</v>
      </c>
      <c r="I17" s="13">
        <v>0</v>
      </c>
      <c r="J17" s="13">
        <v>85.35</v>
      </c>
      <c r="K17" s="13">
        <f t="shared" si="1"/>
        <v>115.63</v>
      </c>
      <c r="L17" s="13">
        <f t="shared" si="2"/>
        <v>14534.4</v>
      </c>
      <c r="M17" s="13">
        <f t="shared" si="3"/>
        <v>0</v>
      </c>
      <c r="N17" s="13">
        <f t="shared" si="4"/>
        <v>40968</v>
      </c>
      <c r="O17" s="13">
        <f t="shared" si="5"/>
        <v>55502.400000000001</v>
      </c>
      <c r="P17" s="14">
        <f t="shared" si="0"/>
        <v>7.4330058404186109E-3</v>
      </c>
    </row>
    <row r="18" spans="1:16" ht="39" customHeight="1">
      <c r="A18" s="10" t="s">
        <v>110</v>
      </c>
      <c r="B18" s="12" t="s">
        <v>111</v>
      </c>
      <c r="C18" s="10" t="s">
        <v>78</v>
      </c>
      <c r="D18" s="10" t="s">
        <v>112</v>
      </c>
      <c r="E18" s="11" t="s">
        <v>114</v>
      </c>
      <c r="F18" s="12">
        <v>200</v>
      </c>
      <c r="G18" s="13">
        <v>67.09</v>
      </c>
      <c r="H18" s="13">
        <v>34.57</v>
      </c>
      <c r="I18" s="13">
        <v>0</v>
      </c>
      <c r="J18" s="13">
        <v>46.27</v>
      </c>
      <c r="K18" s="13">
        <f t="shared" si="1"/>
        <v>80.84</v>
      </c>
      <c r="L18" s="13">
        <f t="shared" si="2"/>
        <v>6914</v>
      </c>
      <c r="M18" s="13">
        <f t="shared" si="3"/>
        <v>0</v>
      </c>
      <c r="N18" s="13">
        <f t="shared" si="4"/>
        <v>9254</v>
      </c>
      <c r="O18" s="13">
        <f t="shared" si="5"/>
        <v>16168</v>
      </c>
      <c r="P18" s="14">
        <f t="shared" si="0"/>
        <v>2.1652548075018034E-3</v>
      </c>
    </row>
    <row r="19" spans="1:16" ht="24" customHeight="1">
      <c r="A19" s="10" t="s">
        <v>115</v>
      </c>
      <c r="B19" s="12" t="s">
        <v>116</v>
      </c>
      <c r="C19" s="10" t="s">
        <v>72</v>
      </c>
      <c r="D19" s="10" t="s">
        <v>117</v>
      </c>
      <c r="E19" s="11" t="s">
        <v>75</v>
      </c>
      <c r="F19" s="12">
        <v>1</v>
      </c>
      <c r="G19" s="13">
        <v>4164.6899999999996</v>
      </c>
      <c r="H19" s="13">
        <v>0</v>
      </c>
      <c r="I19" s="13">
        <v>0</v>
      </c>
      <c r="J19" s="13">
        <v>5018.45</v>
      </c>
      <c r="K19" s="13">
        <f t="shared" si="1"/>
        <v>5018.45</v>
      </c>
      <c r="L19" s="13">
        <f t="shared" si="2"/>
        <v>0</v>
      </c>
      <c r="M19" s="13">
        <f t="shared" si="3"/>
        <v>0</v>
      </c>
      <c r="N19" s="13">
        <f t="shared" si="4"/>
        <v>5018.45</v>
      </c>
      <c r="O19" s="13">
        <f t="shared" si="5"/>
        <v>5018.45</v>
      </c>
      <c r="P19" s="14">
        <f t="shared" si="0"/>
        <v>6.7208207500664429E-4</v>
      </c>
    </row>
    <row r="20" spans="1:16" ht="24" customHeight="1">
      <c r="A20" s="10" t="s">
        <v>118</v>
      </c>
      <c r="B20" s="12" t="s">
        <v>119</v>
      </c>
      <c r="C20" s="10" t="s">
        <v>72</v>
      </c>
      <c r="D20" s="10" t="s">
        <v>120</v>
      </c>
      <c r="E20" s="11" t="s">
        <v>75</v>
      </c>
      <c r="F20" s="12">
        <v>1</v>
      </c>
      <c r="G20" s="13">
        <v>4164.6899999999996</v>
      </c>
      <c r="H20" s="13">
        <v>0</v>
      </c>
      <c r="I20" s="13">
        <v>0</v>
      </c>
      <c r="J20" s="13">
        <v>5018.45</v>
      </c>
      <c r="K20" s="13">
        <f t="shared" si="1"/>
        <v>5018.45</v>
      </c>
      <c r="L20" s="13">
        <f t="shared" si="2"/>
        <v>0</v>
      </c>
      <c r="M20" s="13">
        <f t="shared" si="3"/>
        <v>0</v>
      </c>
      <c r="N20" s="13">
        <f t="shared" si="4"/>
        <v>5018.45</v>
      </c>
      <c r="O20" s="13">
        <f t="shared" si="5"/>
        <v>5018.45</v>
      </c>
      <c r="P20" s="14">
        <f t="shared" si="0"/>
        <v>6.7208207500664429E-4</v>
      </c>
    </row>
    <row r="21" spans="1:16" ht="25.95" customHeight="1">
      <c r="A21" s="10" t="s">
        <v>121</v>
      </c>
      <c r="B21" s="12" t="s">
        <v>122</v>
      </c>
      <c r="C21" s="10" t="s">
        <v>72</v>
      </c>
      <c r="D21" s="10" t="s">
        <v>123</v>
      </c>
      <c r="E21" s="11" t="s">
        <v>75</v>
      </c>
      <c r="F21" s="12">
        <v>119.13</v>
      </c>
      <c r="G21" s="13">
        <v>45</v>
      </c>
      <c r="H21" s="13">
        <v>0</v>
      </c>
      <c r="I21" s="13">
        <v>0</v>
      </c>
      <c r="J21" s="13">
        <v>54.22</v>
      </c>
      <c r="K21" s="13">
        <f t="shared" si="1"/>
        <v>54.22</v>
      </c>
      <c r="L21" s="13">
        <f t="shared" si="2"/>
        <v>0</v>
      </c>
      <c r="M21" s="13">
        <f t="shared" si="3"/>
        <v>0</v>
      </c>
      <c r="N21" s="13">
        <f t="shared" si="4"/>
        <v>6459.22</v>
      </c>
      <c r="O21" s="13">
        <f t="shared" si="5"/>
        <v>6459.22</v>
      </c>
      <c r="P21" s="14">
        <f t="shared" si="0"/>
        <v>8.6503322351013105E-4</v>
      </c>
    </row>
    <row r="22" spans="1:16" ht="52.05" customHeight="1">
      <c r="A22" s="10" t="s">
        <v>124</v>
      </c>
      <c r="B22" s="12" t="s">
        <v>125</v>
      </c>
      <c r="C22" s="10" t="s">
        <v>72</v>
      </c>
      <c r="D22" s="10" t="s">
        <v>126</v>
      </c>
      <c r="E22" s="11" t="s">
        <v>128</v>
      </c>
      <c r="F22" s="12">
        <v>24</v>
      </c>
      <c r="G22" s="13">
        <v>847.5</v>
      </c>
      <c r="H22" s="13">
        <v>0</v>
      </c>
      <c r="I22" s="13">
        <v>0</v>
      </c>
      <c r="J22" s="13">
        <v>1021.23</v>
      </c>
      <c r="K22" s="13">
        <f t="shared" si="1"/>
        <v>1021.23</v>
      </c>
      <c r="L22" s="13">
        <f t="shared" si="2"/>
        <v>0</v>
      </c>
      <c r="M22" s="13">
        <f t="shared" si="3"/>
        <v>0</v>
      </c>
      <c r="N22" s="13">
        <f t="shared" si="4"/>
        <v>24509.52</v>
      </c>
      <c r="O22" s="13">
        <f t="shared" si="5"/>
        <v>24509.52</v>
      </c>
      <c r="P22" s="14">
        <f t="shared" si="0"/>
        <v>3.2823698669941616E-3</v>
      </c>
    </row>
    <row r="23" spans="1:16" ht="39" customHeight="1">
      <c r="A23" s="10" t="s">
        <v>129</v>
      </c>
      <c r="B23" s="12" t="s">
        <v>130</v>
      </c>
      <c r="C23" s="10" t="s">
        <v>72</v>
      </c>
      <c r="D23" s="10" t="s">
        <v>131</v>
      </c>
      <c r="E23" s="11" t="s">
        <v>128</v>
      </c>
      <c r="F23" s="12">
        <v>12</v>
      </c>
      <c r="G23" s="13">
        <v>1059.3699999999999</v>
      </c>
      <c r="H23" s="13">
        <v>0</v>
      </c>
      <c r="I23" s="13">
        <v>0</v>
      </c>
      <c r="J23" s="13">
        <v>1276.54</v>
      </c>
      <c r="K23" s="13">
        <f t="shared" si="1"/>
        <v>1276.54</v>
      </c>
      <c r="L23" s="13">
        <f t="shared" si="2"/>
        <v>0</v>
      </c>
      <c r="M23" s="13">
        <f t="shared" si="3"/>
        <v>0</v>
      </c>
      <c r="N23" s="13">
        <f t="shared" si="4"/>
        <v>15318.48</v>
      </c>
      <c r="O23" s="13">
        <f t="shared" si="5"/>
        <v>15318.48</v>
      </c>
      <c r="P23" s="14">
        <f t="shared" si="0"/>
        <v>2.0514851845386088E-3</v>
      </c>
    </row>
    <row r="24" spans="1:16" ht="24" customHeight="1">
      <c r="A24" s="5" t="s">
        <v>19</v>
      </c>
      <c r="B24" s="5"/>
      <c r="C24" s="5"/>
      <c r="D24" s="5" t="s">
        <v>20</v>
      </c>
      <c r="E24" s="5"/>
      <c r="F24" s="7"/>
      <c r="G24" s="5"/>
      <c r="H24" s="5"/>
      <c r="I24" s="5"/>
      <c r="J24" s="5"/>
      <c r="K24" s="5"/>
      <c r="L24" s="5"/>
      <c r="M24" s="5"/>
      <c r="N24" s="5"/>
      <c r="O24" s="8">
        <v>236769.64</v>
      </c>
      <c r="P24" s="9">
        <f t="shared" si="0"/>
        <v>3.1708721009430438E-2</v>
      </c>
    </row>
    <row r="25" spans="1:16" ht="39" customHeight="1">
      <c r="A25" s="10" t="s">
        <v>132</v>
      </c>
      <c r="B25" s="12" t="s">
        <v>133</v>
      </c>
      <c r="C25" s="10" t="s">
        <v>78</v>
      </c>
      <c r="D25" s="10" t="s">
        <v>134</v>
      </c>
      <c r="E25" s="11" t="s">
        <v>136</v>
      </c>
      <c r="F25" s="12">
        <v>519.82000000000005</v>
      </c>
      <c r="G25" s="13">
        <v>17</v>
      </c>
      <c r="H25" s="13">
        <v>7.2</v>
      </c>
      <c r="I25" s="13">
        <v>0</v>
      </c>
      <c r="J25" s="13">
        <v>13.28</v>
      </c>
      <c r="K25" s="13">
        <f t="shared" ref="K25:K38" si="6">TRUNC(G25 * (1 + 20.5 / 100), 2)</f>
        <v>20.48</v>
      </c>
      <c r="L25" s="13">
        <f t="shared" ref="L25:L38" si="7">TRUNC(F25 * H25, 2)</f>
        <v>3742.7</v>
      </c>
      <c r="M25" s="13">
        <f t="shared" ref="M25:M38" si="8">TRUNC(F25 * I25, 2)</f>
        <v>0</v>
      </c>
      <c r="N25" s="13">
        <f t="shared" ref="N25:N38" si="9">TRUNC(F25 * J25, 2)</f>
        <v>6903.2</v>
      </c>
      <c r="O25" s="13">
        <f t="shared" ref="O25:O38" si="10">TRUNC(F25 * K25, 2)</f>
        <v>10645.91</v>
      </c>
      <c r="P25" s="14">
        <f t="shared" si="0"/>
        <v>1.4257241345702327E-3</v>
      </c>
    </row>
    <row r="26" spans="1:16" ht="39" customHeight="1">
      <c r="A26" s="10" t="s">
        <v>137</v>
      </c>
      <c r="B26" s="12" t="s">
        <v>138</v>
      </c>
      <c r="C26" s="10" t="s">
        <v>78</v>
      </c>
      <c r="D26" s="10" t="s">
        <v>139</v>
      </c>
      <c r="E26" s="11" t="s">
        <v>136</v>
      </c>
      <c r="F26" s="12">
        <v>1239.0899999999999</v>
      </c>
      <c r="G26" s="13">
        <v>14.57</v>
      </c>
      <c r="H26" s="13">
        <v>3.84</v>
      </c>
      <c r="I26" s="13">
        <v>0</v>
      </c>
      <c r="J26" s="13">
        <v>13.71</v>
      </c>
      <c r="K26" s="13">
        <f t="shared" si="6"/>
        <v>17.55</v>
      </c>
      <c r="L26" s="13">
        <f t="shared" si="7"/>
        <v>4758.1000000000004</v>
      </c>
      <c r="M26" s="13">
        <f t="shared" si="8"/>
        <v>0</v>
      </c>
      <c r="N26" s="13">
        <f t="shared" si="9"/>
        <v>16987.919999999998</v>
      </c>
      <c r="O26" s="13">
        <f t="shared" si="10"/>
        <v>21746.02</v>
      </c>
      <c r="P26" s="14">
        <f t="shared" si="0"/>
        <v>2.9122757514244415E-3</v>
      </c>
    </row>
    <row r="27" spans="1:16" ht="39" customHeight="1">
      <c r="A27" s="10" t="s">
        <v>140</v>
      </c>
      <c r="B27" s="12" t="s">
        <v>141</v>
      </c>
      <c r="C27" s="10" t="s">
        <v>78</v>
      </c>
      <c r="D27" s="10" t="s">
        <v>142</v>
      </c>
      <c r="E27" s="11" t="s">
        <v>136</v>
      </c>
      <c r="F27" s="12">
        <v>0.36</v>
      </c>
      <c r="G27" s="13">
        <v>15.75</v>
      </c>
      <c r="H27" s="13">
        <v>5.21</v>
      </c>
      <c r="I27" s="13">
        <v>0</v>
      </c>
      <c r="J27" s="13">
        <v>13.76</v>
      </c>
      <c r="K27" s="13">
        <f t="shared" si="6"/>
        <v>18.97</v>
      </c>
      <c r="L27" s="13">
        <f t="shared" si="7"/>
        <v>1.87</v>
      </c>
      <c r="M27" s="13">
        <f t="shared" si="8"/>
        <v>0</v>
      </c>
      <c r="N27" s="13">
        <f t="shared" si="9"/>
        <v>4.95</v>
      </c>
      <c r="O27" s="13">
        <f t="shared" si="10"/>
        <v>6.82</v>
      </c>
      <c r="P27" s="14">
        <f t="shared" si="0"/>
        <v>9.1334968995313583E-7</v>
      </c>
    </row>
    <row r="28" spans="1:16" ht="39" customHeight="1">
      <c r="A28" s="10" t="s">
        <v>143</v>
      </c>
      <c r="B28" s="12" t="s">
        <v>144</v>
      </c>
      <c r="C28" s="10" t="s">
        <v>78</v>
      </c>
      <c r="D28" s="10" t="s">
        <v>145</v>
      </c>
      <c r="E28" s="11" t="s">
        <v>136</v>
      </c>
      <c r="F28" s="12">
        <v>557.09</v>
      </c>
      <c r="G28" s="13">
        <v>12.95</v>
      </c>
      <c r="H28" s="13">
        <v>2.91</v>
      </c>
      <c r="I28" s="13">
        <v>0</v>
      </c>
      <c r="J28" s="13">
        <v>12.69</v>
      </c>
      <c r="K28" s="13">
        <f t="shared" si="6"/>
        <v>15.6</v>
      </c>
      <c r="L28" s="13">
        <f t="shared" si="7"/>
        <v>1621.13</v>
      </c>
      <c r="M28" s="13">
        <f t="shared" si="8"/>
        <v>0</v>
      </c>
      <c r="N28" s="13">
        <f t="shared" si="9"/>
        <v>7069.47</v>
      </c>
      <c r="O28" s="13">
        <f t="shared" si="10"/>
        <v>8690.6</v>
      </c>
      <c r="P28" s="14">
        <f t="shared" si="0"/>
        <v>1.163864635704798E-3</v>
      </c>
    </row>
    <row r="29" spans="1:16" ht="39" customHeight="1">
      <c r="A29" s="10" t="s">
        <v>146</v>
      </c>
      <c r="B29" s="12" t="s">
        <v>147</v>
      </c>
      <c r="C29" s="10" t="s">
        <v>78</v>
      </c>
      <c r="D29" s="10" t="s">
        <v>148</v>
      </c>
      <c r="E29" s="11" t="s">
        <v>136</v>
      </c>
      <c r="F29" s="12">
        <v>412.64</v>
      </c>
      <c r="G29" s="13">
        <v>10.95</v>
      </c>
      <c r="H29" s="13">
        <v>2.25</v>
      </c>
      <c r="I29" s="13">
        <v>0</v>
      </c>
      <c r="J29" s="13">
        <v>10.94</v>
      </c>
      <c r="K29" s="13">
        <f t="shared" si="6"/>
        <v>13.19</v>
      </c>
      <c r="L29" s="13">
        <f t="shared" si="7"/>
        <v>928.44</v>
      </c>
      <c r="M29" s="13">
        <f t="shared" si="8"/>
        <v>0</v>
      </c>
      <c r="N29" s="13">
        <f t="shared" si="9"/>
        <v>4514.28</v>
      </c>
      <c r="O29" s="13">
        <f t="shared" si="10"/>
        <v>5442.72</v>
      </c>
      <c r="P29" s="14">
        <f t="shared" si="0"/>
        <v>7.2890126458969673E-4</v>
      </c>
    </row>
    <row r="30" spans="1:16" ht="39" customHeight="1">
      <c r="A30" s="10" t="s">
        <v>149</v>
      </c>
      <c r="B30" s="12" t="s">
        <v>150</v>
      </c>
      <c r="C30" s="10" t="s">
        <v>78</v>
      </c>
      <c r="D30" s="10" t="s">
        <v>151</v>
      </c>
      <c r="E30" s="11" t="s">
        <v>81</v>
      </c>
      <c r="F30" s="12">
        <v>21.15</v>
      </c>
      <c r="G30" s="13">
        <v>702.57</v>
      </c>
      <c r="H30" s="13">
        <v>32.21</v>
      </c>
      <c r="I30" s="13">
        <v>0</v>
      </c>
      <c r="J30" s="13">
        <v>814.38</v>
      </c>
      <c r="K30" s="13">
        <f t="shared" si="6"/>
        <v>846.59</v>
      </c>
      <c r="L30" s="13">
        <f t="shared" si="7"/>
        <v>681.24</v>
      </c>
      <c r="M30" s="13">
        <f t="shared" si="8"/>
        <v>0</v>
      </c>
      <c r="N30" s="13">
        <f t="shared" si="9"/>
        <v>17224.13</v>
      </c>
      <c r="O30" s="13">
        <f t="shared" si="10"/>
        <v>17905.37</v>
      </c>
      <c r="P30" s="14">
        <f t="shared" si="0"/>
        <v>2.3979272929613164E-3</v>
      </c>
    </row>
    <row r="31" spans="1:16" ht="39" customHeight="1">
      <c r="A31" s="10" t="s">
        <v>152</v>
      </c>
      <c r="B31" s="12" t="s">
        <v>153</v>
      </c>
      <c r="C31" s="10" t="s">
        <v>78</v>
      </c>
      <c r="D31" s="10" t="s">
        <v>154</v>
      </c>
      <c r="E31" s="11" t="s">
        <v>99</v>
      </c>
      <c r="F31" s="12">
        <v>99.25</v>
      </c>
      <c r="G31" s="13">
        <v>248.52</v>
      </c>
      <c r="H31" s="13">
        <v>146.82</v>
      </c>
      <c r="I31" s="13">
        <v>0</v>
      </c>
      <c r="J31" s="13">
        <v>152.63999999999999</v>
      </c>
      <c r="K31" s="13">
        <f t="shared" si="6"/>
        <v>299.45999999999998</v>
      </c>
      <c r="L31" s="13">
        <f t="shared" si="7"/>
        <v>14571.88</v>
      </c>
      <c r="M31" s="13">
        <f t="shared" si="8"/>
        <v>0</v>
      </c>
      <c r="N31" s="13">
        <f t="shared" si="9"/>
        <v>15149.52</v>
      </c>
      <c r="O31" s="13">
        <f t="shared" si="10"/>
        <v>29721.4</v>
      </c>
      <c r="P31" s="14">
        <f t="shared" si="0"/>
        <v>3.9803565212570575E-3</v>
      </c>
    </row>
    <row r="32" spans="1:16" ht="25.95" customHeight="1">
      <c r="A32" s="10" t="s">
        <v>155</v>
      </c>
      <c r="B32" s="12" t="s">
        <v>156</v>
      </c>
      <c r="C32" s="10" t="s">
        <v>78</v>
      </c>
      <c r="D32" s="10" t="s">
        <v>157</v>
      </c>
      <c r="E32" s="11" t="s">
        <v>81</v>
      </c>
      <c r="F32" s="12">
        <v>6.35</v>
      </c>
      <c r="G32" s="13">
        <v>809.8</v>
      </c>
      <c r="H32" s="13">
        <v>313.64999999999998</v>
      </c>
      <c r="I32" s="13">
        <v>0</v>
      </c>
      <c r="J32" s="13">
        <v>662.15</v>
      </c>
      <c r="K32" s="13">
        <f t="shared" si="6"/>
        <v>975.8</v>
      </c>
      <c r="L32" s="13">
        <f t="shared" si="7"/>
        <v>1991.67</v>
      </c>
      <c r="M32" s="13">
        <f t="shared" si="8"/>
        <v>0</v>
      </c>
      <c r="N32" s="13">
        <f t="shared" si="9"/>
        <v>4204.6499999999996</v>
      </c>
      <c r="O32" s="13">
        <f t="shared" si="10"/>
        <v>6196.33</v>
      </c>
      <c r="P32" s="14">
        <f t="shared" si="0"/>
        <v>8.2982640532951819E-4</v>
      </c>
    </row>
    <row r="33" spans="1:16" ht="39" customHeight="1">
      <c r="A33" s="10" t="s">
        <v>159</v>
      </c>
      <c r="B33" s="12" t="s">
        <v>160</v>
      </c>
      <c r="C33" s="10" t="s">
        <v>78</v>
      </c>
      <c r="D33" s="10" t="s">
        <v>161</v>
      </c>
      <c r="E33" s="11" t="s">
        <v>81</v>
      </c>
      <c r="F33" s="12">
        <v>228.54</v>
      </c>
      <c r="G33" s="13">
        <v>40.6</v>
      </c>
      <c r="H33" s="13">
        <v>13.24</v>
      </c>
      <c r="I33" s="13">
        <v>0</v>
      </c>
      <c r="J33" s="13">
        <v>35.68</v>
      </c>
      <c r="K33" s="13">
        <f t="shared" si="6"/>
        <v>48.92</v>
      </c>
      <c r="L33" s="13">
        <f t="shared" si="7"/>
        <v>3025.86</v>
      </c>
      <c r="M33" s="13">
        <f t="shared" si="8"/>
        <v>0</v>
      </c>
      <c r="N33" s="13">
        <f t="shared" si="9"/>
        <v>8154.3</v>
      </c>
      <c r="O33" s="13">
        <f t="shared" si="10"/>
        <v>11180.17</v>
      </c>
      <c r="P33" s="14">
        <f t="shared" si="0"/>
        <v>1.4972734315430133E-3</v>
      </c>
    </row>
    <row r="34" spans="1:16" ht="39" customHeight="1">
      <c r="A34" s="10" t="s">
        <v>162</v>
      </c>
      <c r="B34" s="12" t="s">
        <v>163</v>
      </c>
      <c r="C34" s="10" t="s">
        <v>78</v>
      </c>
      <c r="D34" s="10" t="s">
        <v>164</v>
      </c>
      <c r="E34" s="11" t="s">
        <v>81</v>
      </c>
      <c r="F34" s="12">
        <v>74.75</v>
      </c>
      <c r="G34" s="13">
        <v>109.11</v>
      </c>
      <c r="H34" s="13">
        <v>94.06</v>
      </c>
      <c r="I34" s="13">
        <v>0</v>
      </c>
      <c r="J34" s="13">
        <v>37.409999999999997</v>
      </c>
      <c r="K34" s="13">
        <f t="shared" si="6"/>
        <v>131.47</v>
      </c>
      <c r="L34" s="13">
        <f t="shared" si="7"/>
        <v>7030.98</v>
      </c>
      <c r="M34" s="13">
        <f t="shared" si="8"/>
        <v>0</v>
      </c>
      <c r="N34" s="13">
        <f t="shared" si="9"/>
        <v>2796.39</v>
      </c>
      <c r="O34" s="13">
        <f t="shared" si="10"/>
        <v>9827.3799999999992</v>
      </c>
      <c r="P34" s="14">
        <f t="shared" si="0"/>
        <v>1.3161047618844056E-3</v>
      </c>
    </row>
    <row r="35" spans="1:16" ht="25.95" customHeight="1">
      <c r="A35" s="10" t="s">
        <v>165</v>
      </c>
      <c r="B35" s="12" t="s">
        <v>166</v>
      </c>
      <c r="C35" s="10" t="s">
        <v>78</v>
      </c>
      <c r="D35" s="10" t="s">
        <v>167</v>
      </c>
      <c r="E35" s="11" t="s">
        <v>81</v>
      </c>
      <c r="F35" s="12">
        <v>242.96</v>
      </c>
      <c r="G35" s="13">
        <v>23.21</v>
      </c>
      <c r="H35" s="13">
        <v>8.15</v>
      </c>
      <c r="I35" s="13">
        <v>0</v>
      </c>
      <c r="J35" s="13">
        <v>19.809999999999999</v>
      </c>
      <c r="K35" s="13">
        <f t="shared" si="6"/>
        <v>27.96</v>
      </c>
      <c r="L35" s="13">
        <f t="shared" si="7"/>
        <v>1980.12</v>
      </c>
      <c r="M35" s="13">
        <f t="shared" si="8"/>
        <v>0</v>
      </c>
      <c r="N35" s="13">
        <f t="shared" si="9"/>
        <v>4813.03</v>
      </c>
      <c r="O35" s="13">
        <f t="shared" si="10"/>
        <v>6793.16</v>
      </c>
      <c r="P35" s="14">
        <f t="shared" si="0"/>
        <v>9.0975521697977176E-4</v>
      </c>
    </row>
    <row r="36" spans="1:16" ht="39" customHeight="1">
      <c r="A36" s="10" t="s">
        <v>168</v>
      </c>
      <c r="B36" s="12" t="s">
        <v>169</v>
      </c>
      <c r="C36" s="10" t="s">
        <v>78</v>
      </c>
      <c r="D36" s="10" t="s">
        <v>170</v>
      </c>
      <c r="E36" s="11" t="s">
        <v>81</v>
      </c>
      <c r="F36" s="12">
        <v>32.83</v>
      </c>
      <c r="G36" s="13">
        <v>670.71</v>
      </c>
      <c r="H36" s="13">
        <v>18.32</v>
      </c>
      <c r="I36" s="13">
        <v>0</v>
      </c>
      <c r="J36" s="13">
        <v>789.88</v>
      </c>
      <c r="K36" s="13">
        <f t="shared" si="6"/>
        <v>808.2</v>
      </c>
      <c r="L36" s="13">
        <f t="shared" si="7"/>
        <v>601.44000000000005</v>
      </c>
      <c r="M36" s="13">
        <f t="shared" si="8"/>
        <v>0</v>
      </c>
      <c r="N36" s="13">
        <f t="shared" si="9"/>
        <v>25931.759999999998</v>
      </c>
      <c r="O36" s="13">
        <f t="shared" si="10"/>
        <v>26533.200000000001</v>
      </c>
      <c r="P36" s="14">
        <f t="shared" si="0"/>
        <v>3.5533856295402555E-3</v>
      </c>
    </row>
    <row r="37" spans="1:16" ht="39" customHeight="1">
      <c r="A37" s="10" t="s">
        <v>171</v>
      </c>
      <c r="B37" s="12" t="s">
        <v>172</v>
      </c>
      <c r="C37" s="10" t="s">
        <v>78</v>
      </c>
      <c r="D37" s="10" t="s">
        <v>173</v>
      </c>
      <c r="E37" s="11" t="s">
        <v>99</v>
      </c>
      <c r="F37" s="12">
        <v>531.74</v>
      </c>
      <c r="G37" s="13">
        <v>73.38</v>
      </c>
      <c r="H37" s="13">
        <v>38.979999999999997</v>
      </c>
      <c r="I37" s="13">
        <v>0</v>
      </c>
      <c r="J37" s="13">
        <v>49.44</v>
      </c>
      <c r="K37" s="13">
        <f t="shared" si="6"/>
        <v>88.42</v>
      </c>
      <c r="L37" s="13">
        <f t="shared" si="7"/>
        <v>20727.22</v>
      </c>
      <c r="M37" s="13">
        <f t="shared" si="8"/>
        <v>0</v>
      </c>
      <c r="N37" s="13">
        <f t="shared" si="9"/>
        <v>26289.22</v>
      </c>
      <c r="O37" s="13">
        <f t="shared" si="10"/>
        <v>47016.45</v>
      </c>
      <c r="P37" s="14">
        <f t="shared" si="0"/>
        <v>6.2965483915245028E-3</v>
      </c>
    </row>
    <row r="38" spans="1:16" ht="25.95" customHeight="1">
      <c r="A38" s="10" t="s">
        <v>174</v>
      </c>
      <c r="B38" s="12" t="s">
        <v>175</v>
      </c>
      <c r="C38" s="10" t="s">
        <v>78</v>
      </c>
      <c r="D38" s="10" t="s">
        <v>176</v>
      </c>
      <c r="E38" s="11" t="s">
        <v>99</v>
      </c>
      <c r="F38" s="12">
        <v>630.99</v>
      </c>
      <c r="G38" s="13">
        <v>46.12</v>
      </c>
      <c r="H38" s="13">
        <v>13.06</v>
      </c>
      <c r="I38" s="13">
        <v>0</v>
      </c>
      <c r="J38" s="13">
        <v>42.51</v>
      </c>
      <c r="K38" s="13">
        <f t="shared" si="6"/>
        <v>55.57</v>
      </c>
      <c r="L38" s="13">
        <f t="shared" si="7"/>
        <v>8240.7199999999993</v>
      </c>
      <c r="M38" s="13">
        <f t="shared" si="8"/>
        <v>0</v>
      </c>
      <c r="N38" s="13">
        <f t="shared" si="9"/>
        <v>26823.38</v>
      </c>
      <c r="O38" s="13">
        <f t="shared" si="10"/>
        <v>35064.11</v>
      </c>
      <c r="P38" s="14">
        <f t="shared" si="0"/>
        <v>4.6958642224314735E-3</v>
      </c>
    </row>
    <row r="39" spans="1:16" ht="24" customHeight="1">
      <c r="A39" s="5" t="s">
        <v>21</v>
      </c>
      <c r="B39" s="5"/>
      <c r="C39" s="5"/>
      <c r="D39" s="5" t="s">
        <v>22</v>
      </c>
      <c r="E39" s="5"/>
      <c r="F39" s="7"/>
      <c r="G39" s="5"/>
      <c r="H39" s="5"/>
      <c r="I39" s="5"/>
      <c r="J39" s="5"/>
      <c r="K39" s="5"/>
      <c r="L39" s="5"/>
      <c r="M39" s="5"/>
      <c r="N39" s="5"/>
      <c r="O39" s="8">
        <v>577093.46</v>
      </c>
      <c r="P39" s="9">
        <f t="shared" si="0"/>
        <v>7.7285649965539938E-2</v>
      </c>
    </row>
    <row r="40" spans="1:16" ht="39" customHeight="1">
      <c r="A40" s="10" t="s">
        <v>178</v>
      </c>
      <c r="B40" s="12" t="s">
        <v>179</v>
      </c>
      <c r="C40" s="10" t="s">
        <v>78</v>
      </c>
      <c r="D40" s="10" t="s">
        <v>180</v>
      </c>
      <c r="E40" s="11" t="s">
        <v>136</v>
      </c>
      <c r="F40" s="12">
        <v>1859.73</v>
      </c>
      <c r="G40" s="13">
        <v>11.23</v>
      </c>
      <c r="H40" s="13">
        <v>1.34</v>
      </c>
      <c r="I40" s="13">
        <v>0</v>
      </c>
      <c r="J40" s="13">
        <v>12.19</v>
      </c>
      <c r="K40" s="13">
        <f t="shared" ref="K40:K49" si="11">TRUNC(G40 * (1 + 20.5 / 100), 2)</f>
        <v>13.53</v>
      </c>
      <c r="L40" s="13">
        <f t="shared" ref="L40:L49" si="12">TRUNC(F40 * H40, 2)</f>
        <v>2492.0300000000002</v>
      </c>
      <c r="M40" s="13">
        <f t="shared" ref="M40:M49" si="13">TRUNC(F40 * I40, 2)</f>
        <v>0</v>
      </c>
      <c r="N40" s="13">
        <f t="shared" ref="N40:N49" si="14">TRUNC(F40 * J40, 2)</f>
        <v>22670.1</v>
      </c>
      <c r="O40" s="13">
        <f t="shared" ref="O40:O49" si="15">TRUNC(F40 * K40, 2)</f>
        <v>25162.14</v>
      </c>
      <c r="P40" s="14">
        <f t="shared" si="0"/>
        <v>3.3697702005216121E-3</v>
      </c>
    </row>
    <row r="41" spans="1:16" ht="39" customHeight="1">
      <c r="A41" s="10" t="s">
        <v>182</v>
      </c>
      <c r="B41" s="12" t="s">
        <v>183</v>
      </c>
      <c r="C41" s="10" t="s">
        <v>78</v>
      </c>
      <c r="D41" s="10" t="s">
        <v>184</v>
      </c>
      <c r="E41" s="11" t="s">
        <v>136</v>
      </c>
      <c r="F41" s="12">
        <v>154.72999999999999</v>
      </c>
      <c r="G41" s="13">
        <v>9.4</v>
      </c>
      <c r="H41" s="13">
        <v>0.86</v>
      </c>
      <c r="I41" s="13">
        <v>0</v>
      </c>
      <c r="J41" s="13">
        <v>10.46</v>
      </c>
      <c r="K41" s="13">
        <f t="shared" si="11"/>
        <v>11.32</v>
      </c>
      <c r="L41" s="13">
        <f t="shared" si="12"/>
        <v>133.06</v>
      </c>
      <c r="M41" s="13">
        <f t="shared" si="13"/>
        <v>0</v>
      </c>
      <c r="N41" s="13">
        <f t="shared" si="14"/>
        <v>1618.47</v>
      </c>
      <c r="O41" s="13">
        <f t="shared" si="15"/>
        <v>1751.54</v>
      </c>
      <c r="P41" s="14">
        <f t="shared" si="0"/>
        <v>2.3457016362764155E-4</v>
      </c>
    </row>
    <row r="42" spans="1:16" ht="39" customHeight="1">
      <c r="A42" s="10" t="s">
        <v>185</v>
      </c>
      <c r="B42" s="12" t="s">
        <v>186</v>
      </c>
      <c r="C42" s="10" t="s">
        <v>78</v>
      </c>
      <c r="D42" s="10" t="s">
        <v>187</v>
      </c>
      <c r="E42" s="11" t="s">
        <v>136</v>
      </c>
      <c r="F42" s="12">
        <v>1157.45</v>
      </c>
      <c r="G42" s="13">
        <v>14.3</v>
      </c>
      <c r="H42" s="13">
        <v>4.74</v>
      </c>
      <c r="I42" s="13">
        <v>0</v>
      </c>
      <c r="J42" s="13">
        <v>12.49</v>
      </c>
      <c r="K42" s="13">
        <f t="shared" si="11"/>
        <v>17.23</v>
      </c>
      <c r="L42" s="13">
        <f t="shared" si="12"/>
        <v>5486.31</v>
      </c>
      <c r="M42" s="13">
        <f t="shared" si="13"/>
        <v>0</v>
      </c>
      <c r="N42" s="13">
        <f t="shared" si="14"/>
        <v>14456.55</v>
      </c>
      <c r="O42" s="13">
        <f t="shared" si="15"/>
        <v>19942.86</v>
      </c>
      <c r="P42" s="14">
        <f t="shared" si="0"/>
        <v>2.6707925216684449E-3</v>
      </c>
    </row>
    <row r="43" spans="1:16" ht="39" customHeight="1">
      <c r="A43" s="10" t="s">
        <v>188</v>
      </c>
      <c r="B43" s="12" t="s">
        <v>189</v>
      </c>
      <c r="C43" s="10" t="s">
        <v>78</v>
      </c>
      <c r="D43" s="10" t="s">
        <v>190</v>
      </c>
      <c r="E43" s="11" t="s">
        <v>136</v>
      </c>
      <c r="F43" s="12">
        <v>966.45</v>
      </c>
      <c r="G43" s="13">
        <v>12.6</v>
      </c>
      <c r="H43" s="13">
        <v>2.0499999999999998</v>
      </c>
      <c r="I43" s="13">
        <v>0</v>
      </c>
      <c r="J43" s="13">
        <v>13.13</v>
      </c>
      <c r="K43" s="13">
        <f t="shared" si="11"/>
        <v>15.18</v>
      </c>
      <c r="L43" s="13">
        <f t="shared" si="12"/>
        <v>1981.22</v>
      </c>
      <c r="M43" s="13">
        <f t="shared" si="13"/>
        <v>0</v>
      </c>
      <c r="N43" s="13">
        <f t="shared" si="14"/>
        <v>12689.48</v>
      </c>
      <c r="O43" s="13">
        <f t="shared" si="15"/>
        <v>14670.71</v>
      </c>
      <c r="P43" s="14">
        <f t="shared" si="0"/>
        <v>1.9647343738845116E-3</v>
      </c>
    </row>
    <row r="44" spans="1:16" ht="39" customHeight="1">
      <c r="A44" s="10" t="s">
        <v>191</v>
      </c>
      <c r="B44" s="12" t="s">
        <v>192</v>
      </c>
      <c r="C44" s="10" t="s">
        <v>78</v>
      </c>
      <c r="D44" s="10" t="s">
        <v>193</v>
      </c>
      <c r="E44" s="11" t="s">
        <v>136</v>
      </c>
      <c r="F44" s="12">
        <v>5</v>
      </c>
      <c r="G44" s="13">
        <v>13.47</v>
      </c>
      <c r="H44" s="13">
        <v>3.13</v>
      </c>
      <c r="I44" s="13">
        <v>0</v>
      </c>
      <c r="J44" s="13">
        <v>13.1</v>
      </c>
      <c r="K44" s="13">
        <f t="shared" si="11"/>
        <v>16.23</v>
      </c>
      <c r="L44" s="13">
        <f t="shared" si="12"/>
        <v>15.65</v>
      </c>
      <c r="M44" s="13">
        <f t="shared" si="13"/>
        <v>0</v>
      </c>
      <c r="N44" s="13">
        <f t="shared" si="14"/>
        <v>65.5</v>
      </c>
      <c r="O44" s="13">
        <f t="shared" si="15"/>
        <v>81.150000000000006</v>
      </c>
      <c r="P44" s="14">
        <f t="shared" si="0"/>
        <v>1.0867789932506887E-5</v>
      </c>
    </row>
    <row r="45" spans="1:16" ht="39" customHeight="1">
      <c r="A45" s="10" t="s">
        <v>194</v>
      </c>
      <c r="B45" s="12" t="s">
        <v>195</v>
      </c>
      <c r="C45" s="10" t="s">
        <v>78</v>
      </c>
      <c r="D45" s="10" t="s">
        <v>196</v>
      </c>
      <c r="E45" s="11" t="s">
        <v>99</v>
      </c>
      <c r="F45" s="12">
        <v>615.54</v>
      </c>
      <c r="G45" s="13">
        <v>158.33000000000001</v>
      </c>
      <c r="H45" s="13">
        <v>61.86</v>
      </c>
      <c r="I45" s="13">
        <v>50.25</v>
      </c>
      <c r="J45" s="13">
        <v>78.67</v>
      </c>
      <c r="K45" s="13">
        <f t="shared" si="11"/>
        <v>190.78</v>
      </c>
      <c r="L45" s="13">
        <f t="shared" si="12"/>
        <v>38077.300000000003</v>
      </c>
      <c r="M45" s="13">
        <f t="shared" si="13"/>
        <v>30930.880000000001</v>
      </c>
      <c r="N45" s="13">
        <f t="shared" si="14"/>
        <v>48424.53</v>
      </c>
      <c r="O45" s="13">
        <f t="shared" si="15"/>
        <v>117432.72</v>
      </c>
      <c r="P45" s="14">
        <f t="shared" si="0"/>
        <v>1.5726853138174988E-2</v>
      </c>
    </row>
    <row r="46" spans="1:16" ht="52.05" customHeight="1">
      <c r="A46" s="10" t="s">
        <v>198</v>
      </c>
      <c r="B46" s="12" t="s">
        <v>199</v>
      </c>
      <c r="C46" s="10" t="s">
        <v>78</v>
      </c>
      <c r="D46" s="10" t="s">
        <v>200</v>
      </c>
      <c r="E46" s="11" t="s">
        <v>99</v>
      </c>
      <c r="F46" s="12">
        <v>429.79</v>
      </c>
      <c r="G46" s="13">
        <v>92.18</v>
      </c>
      <c r="H46" s="13">
        <v>36.46</v>
      </c>
      <c r="I46" s="13">
        <v>19.47</v>
      </c>
      <c r="J46" s="13">
        <v>55.14</v>
      </c>
      <c r="K46" s="13">
        <f t="shared" si="11"/>
        <v>111.07</v>
      </c>
      <c r="L46" s="13">
        <f t="shared" si="12"/>
        <v>15670.14</v>
      </c>
      <c r="M46" s="13">
        <f t="shared" si="13"/>
        <v>8368.01</v>
      </c>
      <c r="N46" s="13">
        <f t="shared" si="14"/>
        <v>23698.62</v>
      </c>
      <c r="O46" s="13">
        <f t="shared" si="15"/>
        <v>47736.77</v>
      </c>
      <c r="P46" s="14">
        <f t="shared" si="0"/>
        <v>6.3930152608305205E-3</v>
      </c>
    </row>
    <row r="47" spans="1:16" ht="52.05" customHeight="1">
      <c r="A47" s="10" t="s">
        <v>201</v>
      </c>
      <c r="B47" s="12" t="s">
        <v>202</v>
      </c>
      <c r="C47" s="10" t="s">
        <v>72</v>
      </c>
      <c r="D47" s="10" t="s">
        <v>203</v>
      </c>
      <c r="E47" s="11" t="s">
        <v>99</v>
      </c>
      <c r="F47" s="12">
        <v>1094.9000000000001</v>
      </c>
      <c r="G47" s="13">
        <v>190.49</v>
      </c>
      <c r="H47" s="13">
        <v>43.39</v>
      </c>
      <c r="I47" s="13">
        <v>0</v>
      </c>
      <c r="J47" s="13">
        <v>186.15</v>
      </c>
      <c r="K47" s="13">
        <f t="shared" si="11"/>
        <v>229.54</v>
      </c>
      <c r="L47" s="13">
        <f t="shared" si="12"/>
        <v>47507.71</v>
      </c>
      <c r="M47" s="13">
        <f t="shared" si="13"/>
        <v>0</v>
      </c>
      <c r="N47" s="13">
        <f t="shared" si="14"/>
        <v>203815.63</v>
      </c>
      <c r="O47" s="13">
        <f t="shared" si="15"/>
        <v>251323.34</v>
      </c>
      <c r="P47" s="14">
        <f t="shared" si="0"/>
        <v>3.3657785141786883E-2</v>
      </c>
    </row>
    <row r="48" spans="1:16" ht="39" customHeight="1">
      <c r="A48" s="10" t="s">
        <v>205</v>
      </c>
      <c r="B48" s="12" t="s">
        <v>206</v>
      </c>
      <c r="C48" s="10" t="s">
        <v>72</v>
      </c>
      <c r="D48" s="10" t="s">
        <v>207</v>
      </c>
      <c r="E48" s="11" t="s">
        <v>81</v>
      </c>
      <c r="F48" s="12">
        <v>75.56</v>
      </c>
      <c r="G48" s="13">
        <v>576.13</v>
      </c>
      <c r="H48" s="13">
        <v>41.31</v>
      </c>
      <c r="I48" s="13">
        <v>0</v>
      </c>
      <c r="J48" s="13">
        <v>652.91999999999996</v>
      </c>
      <c r="K48" s="13">
        <f t="shared" si="11"/>
        <v>694.23</v>
      </c>
      <c r="L48" s="13">
        <f t="shared" si="12"/>
        <v>3121.38</v>
      </c>
      <c r="M48" s="13">
        <f t="shared" si="13"/>
        <v>0</v>
      </c>
      <c r="N48" s="13">
        <f t="shared" si="14"/>
        <v>49334.63</v>
      </c>
      <c r="O48" s="13">
        <f t="shared" si="15"/>
        <v>52456.01</v>
      </c>
      <c r="P48" s="14">
        <f t="shared" si="0"/>
        <v>7.0250264618297057E-3</v>
      </c>
    </row>
    <row r="49" spans="1:16" ht="39" customHeight="1">
      <c r="A49" s="10" t="s">
        <v>208</v>
      </c>
      <c r="B49" s="12" t="s">
        <v>209</v>
      </c>
      <c r="C49" s="10" t="s">
        <v>78</v>
      </c>
      <c r="D49" s="10" t="s">
        <v>210</v>
      </c>
      <c r="E49" s="11" t="s">
        <v>136</v>
      </c>
      <c r="F49" s="12">
        <v>2745.5</v>
      </c>
      <c r="G49" s="13">
        <v>14.07</v>
      </c>
      <c r="H49" s="13">
        <v>0.99</v>
      </c>
      <c r="I49" s="13">
        <v>0</v>
      </c>
      <c r="J49" s="13">
        <v>15.96</v>
      </c>
      <c r="K49" s="13">
        <f t="shared" si="11"/>
        <v>16.95</v>
      </c>
      <c r="L49" s="13">
        <f t="shared" si="12"/>
        <v>2718.04</v>
      </c>
      <c r="M49" s="13">
        <f t="shared" si="13"/>
        <v>0</v>
      </c>
      <c r="N49" s="13">
        <f t="shared" si="14"/>
        <v>43818.18</v>
      </c>
      <c r="O49" s="13">
        <f t="shared" si="15"/>
        <v>46536.22</v>
      </c>
      <c r="P49" s="14">
        <f t="shared" si="0"/>
        <v>6.2322349132831259E-3</v>
      </c>
    </row>
    <row r="50" spans="1:16" ht="24" customHeight="1">
      <c r="A50" s="5" t="s">
        <v>23</v>
      </c>
      <c r="B50" s="5"/>
      <c r="C50" s="5"/>
      <c r="D50" s="5" t="s">
        <v>24</v>
      </c>
      <c r="E50" s="5"/>
      <c r="F50" s="7"/>
      <c r="G50" s="5"/>
      <c r="H50" s="5"/>
      <c r="I50" s="5"/>
      <c r="J50" s="5"/>
      <c r="K50" s="5"/>
      <c r="L50" s="5"/>
      <c r="M50" s="5"/>
      <c r="N50" s="5"/>
      <c r="O50" s="8">
        <v>356105.95</v>
      </c>
      <c r="P50" s="9">
        <f t="shared" si="0"/>
        <v>4.7690507188118313E-2</v>
      </c>
    </row>
    <row r="51" spans="1:16" ht="52.05" customHeight="1">
      <c r="A51" s="10" t="s">
        <v>212</v>
      </c>
      <c r="B51" s="12" t="s">
        <v>213</v>
      </c>
      <c r="C51" s="10" t="s">
        <v>78</v>
      </c>
      <c r="D51" s="10" t="s">
        <v>214</v>
      </c>
      <c r="E51" s="11" t="s">
        <v>99</v>
      </c>
      <c r="F51" s="12">
        <v>1628.16</v>
      </c>
      <c r="G51" s="13">
        <v>78.94</v>
      </c>
      <c r="H51" s="13">
        <v>43.4</v>
      </c>
      <c r="I51" s="13">
        <v>0</v>
      </c>
      <c r="J51" s="13">
        <v>51.72</v>
      </c>
      <c r="K51" s="13">
        <f t="shared" ref="K51:K57" si="16">TRUNC(G51 * (1 + 20.5 / 100), 2)</f>
        <v>95.12</v>
      </c>
      <c r="L51" s="13">
        <f t="shared" ref="L51:L57" si="17">TRUNC(F51 * H51, 2)</f>
        <v>70662.14</v>
      </c>
      <c r="M51" s="13">
        <f t="shared" ref="M51:M57" si="18">TRUNC(F51 * I51, 2)</f>
        <v>0</v>
      </c>
      <c r="N51" s="13">
        <f t="shared" ref="N51:N57" si="19">TRUNC(F51 * J51, 2)</f>
        <v>84208.43</v>
      </c>
      <c r="O51" s="13">
        <f t="shared" ref="O51:O57" si="20">TRUNC(F51 * K51, 2)</f>
        <v>154870.57</v>
      </c>
      <c r="P51" s="14">
        <f t="shared" si="0"/>
        <v>2.0740613943162085E-2</v>
      </c>
    </row>
    <row r="52" spans="1:16" ht="39" customHeight="1">
      <c r="A52" s="10" t="s">
        <v>216</v>
      </c>
      <c r="B52" s="12" t="s">
        <v>217</v>
      </c>
      <c r="C52" s="10" t="s">
        <v>78</v>
      </c>
      <c r="D52" s="10" t="s">
        <v>218</v>
      </c>
      <c r="E52" s="11" t="s">
        <v>99</v>
      </c>
      <c r="F52" s="12">
        <v>18.829999999999998</v>
      </c>
      <c r="G52" s="13">
        <v>226.45</v>
      </c>
      <c r="H52" s="13">
        <v>73.53</v>
      </c>
      <c r="I52" s="13">
        <v>0</v>
      </c>
      <c r="J52" s="13">
        <v>199.34</v>
      </c>
      <c r="K52" s="13">
        <f t="shared" si="16"/>
        <v>272.87</v>
      </c>
      <c r="L52" s="13">
        <f t="shared" si="17"/>
        <v>1384.56</v>
      </c>
      <c r="M52" s="13">
        <f t="shared" si="18"/>
        <v>0</v>
      </c>
      <c r="N52" s="13">
        <f t="shared" si="19"/>
        <v>3753.57</v>
      </c>
      <c r="O52" s="13">
        <f t="shared" si="20"/>
        <v>5138.1400000000003</v>
      </c>
      <c r="P52" s="14">
        <f t="shared" si="0"/>
        <v>6.8811122814307999E-4</v>
      </c>
    </row>
    <row r="53" spans="1:16" ht="64.95" customHeight="1">
      <c r="A53" s="10" t="s">
        <v>220</v>
      </c>
      <c r="B53" s="12" t="s">
        <v>221</v>
      </c>
      <c r="C53" s="10" t="s">
        <v>72</v>
      </c>
      <c r="D53" s="10" t="s">
        <v>222</v>
      </c>
      <c r="E53" s="11" t="s">
        <v>99</v>
      </c>
      <c r="F53" s="12">
        <v>414.18</v>
      </c>
      <c r="G53" s="13">
        <v>229</v>
      </c>
      <c r="H53" s="13">
        <v>90.21</v>
      </c>
      <c r="I53" s="13">
        <v>0</v>
      </c>
      <c r="J53" s="13">
        <v>185.73</v>
      </c>
      <c r="K53" s="13">
        <f t="shared" si="16"/>
        <v>275.94</v>
      </c>
      <c r="L53" s="13">
        <f t="shared" si="17"/>
        <v>37363.17</v>
      </c>
      <c r="M53" s="13">
        <f t="shared" si="18"/>
        <v>0</v>
      </c>
      <c r="N53" s="13">
        <f t="shared" si="19"/>
        <v>76925.649999999994</v>
      </c>
      <c r="O53" s="13">
        <f t="shared" si="20"/>
        <v>114288.82</v>
      </c>
      <c r="P53" s="14">
        <f t="shared" si="0"/>
        <v>1.5305815001775623E-2</v>
      </c>
    </row>
    <row r="54" spans="1:16" ht="39" customHeight="1">
      <c r="A54" s="10" t="s">
        <v>223</v>
      </c>
      <c r="B54" s="12" t="s">
        <v>224</v>
      </c>
      <c r="C54" s="10" t="s">
        <v>78</v>
      </c>
      <c r="D54" s="10" t="s">
        <v>225</v>
      </c>
      <c r="E54" s="11" t="s">
        <v>114</v>
      </c>
      <c r="F54" s="12">
        <v>180.6</v>
      </c>
      <c r="G54" s="13">
        <v>197.64</v>
      </c>
      <c r="H54" s="13">
        <v>11.32</v>
      </c>
      <c r="I54" s="13">
        <v>0</v>
      </c>
      <c r="J54" s="13">
        <v>226.83</v>
      </c>
      <c r="K54" s="13">
        <f t="shared" si="16"/>
        <v>238.15</v>
      </c>
      <c r="L54" s="13">
        <f t="shared" si="17"/>
        <v>2044.39</v>
      </c>
      <c r="M54" s="13">
        <f t="shared" si="18"/>
        <v>0</v>
      </c>
      <c r="N54" s="13">
        <f t="shared" si="19"/>
        <v>40965.49</v>
      </c>
      <c r="O54" s="13">
        <f t="shared" si="20"/>
        <v>43009.89</v>
      </c>
      <c r="P54" s="14">
        <f t="shared" si="0"/>
        <v>5.7599808939030024E-3</v>
      </c>
    </row>
    <row r="55" spans="1:16" ht="39" customHeight="1">
      <c r="A55" s="10" t="s">
        <v>227</v>
      </c>
      <c r="B55" s="12" t="s">
        <v>228</v>
      </c>
      <c r="C55" s="10" t="s">
        <v>78</v>
      </c>
      <c r="D55" s="10" t="s">
        <v>229</v>
      </c>
      <c r="E55" s="11" t="s">
        <v>99</v>
      </c>
      <c r="F55" s="12">
        <v>14.63</v>
      </c>
      <c r="G55" s="13">
        <v>1058.51</v>
      </c>
      <c r="H55" s="13">
        <v>81.040000000000006</v>
      </c>
      <c r="I55" s="13">
        <v>0</v>
      </c>
      <c r="J55" s="13">
        <v>1194.46</v>
      </c>
      <c r="K55" s="13">
        <f t="shared" si="16"/>
        <v>1275.5</v>
      </c>
      <c r="L55" s="13">
        <f t="shared" si="17"/>
        <v>1185.6099999999999</v>
      </c>
      <c r="M55" s="13">
        <f t="shared" si="18"/>
        <v>0</v>
      </c>
      <c r="N55" s="13">
        <f t="shared" si="19"/>
        <v>17474.939999999999</v>
      </c>
      <c r="O55" s="13">
        <f t="shared" si="20"/>
        <v>18660.560000000001</v>
      </c>
      <c r="P55" s="14">
        <f t="shared" si="0"/>
        <v>2.4990640308433856E-3</v>
      </c>
    </row>
    <row r="56" spans="1:16" ht="52.05" customHeight="1">
      <c r="A56" s="10" t="s">
        <v>231</v>
      </c>
      <c r="B56" s="12" t="s">
        <v>232</v>
      </c>
      <c r="C56" s="10" t="s">
        <v>78</v>
      </c>
      <c r="D56" s="10" t="s">
        <v>233</v>
      </c>
      <c r="E56" s="11" t="s">
        <v>99</v>
      </c>
      <c r="F56" s="12">
        <v>33.729999999999997</v>
      </c>
      <c r="G56" s="13">
        <v>74.08</v>
      </c>
      <c r="H56" s="13">
        <v>31.5</v>
      </c>
      <c r="I56" s="13">
        <v>0</v>
      </c>
      <c r="J56" s="13">
        <v>57.76</v>
      </c>
      <c r="K56" s="13">
        <f t="shared" si="16"/>
        <v>89.26</v>
      </c>
      <c r="L56" s="13">
        <f t="shared" si="17"/>
        <v>1062.49</v>
      </c>
      <c r="M56" s="13">
        <f t="shared" si="18"/>
        <v>0</v>
      </c>
      <c r="N56" s="13">
        <f t="shared" si="19"/>
        <v>1948.24</v>
      </c>
      <c r="O56" s="13">
        <f t="shared" si="20"/>
        <v>3010.73</v>
      </c>
      <c r="P56" s="14">
        <f t="shared" si="0"/>
        <v>4.0320371144173087E-4</v>
      </c>
    </row>
    <row r="57" spans="1:16" ht="25.95" customHeight="1">
      <c r="A57" s="10" t="s">
        <v>234</v>
      </c>
      <c r="B57" s="12" t="s">
        <v>235</v>
      </c>
      <c r="C57" s="10" t="s">
        <v>78</v>
      </c>
      <c r="D57" s="10" t="s">
        <v>236</v>
      </c>
      <c r="E57" s="11" t="s">
        <v>114</v>
      </c>
      <c r="F57" s="12">
        <v>522.65</v>
      </c>
      <c r="G57" s="13">
        <v>27.2</v>
      </c>
      <c r="H57" s="13">
        <v>16.89</v>
      </c>
      <c r="I57" s="13">
        <v>0</v>
      </c>
      <c r="J57" s="13">
        <v>15.88</v>
      </c>
      <c r="K57" s="13">
        <f t="shared" si="16"/>
        <v>32.770000000000003</v>
      </c>
      <c r="L57" s="13">
        <f t="shared" si="17"/>
        <v>8827.5499999999993</v>
      </c>
      <c r="M57" s="13">
        <f t="shared" si="18"/>
        <v>0</v>
      </c>
      <c r="N57" s="13">
        <f t="shared" si="19"/>
        <v>8299.68</v>
      </c>
      <c r="O57" s="13">
        <f t="shared" si="20"/>
        <v>17127.240000000002</v>
      </c>
      <c r="P57" s="14">
        <f t="shared" si="0"/>
        <v>2.2937183788494056E-3</v>
      </c>
    </row>
    <row r="58" spans="1:16" ht="24" customHeight="1">
      <c r="A58" s="5" t="s">
        <v>25</v>
      </c>
      <c r="B58" s="5"/>
      <c r="C58" s="5"/>
      <c r="D58" s="5" t="s">
        <v>26</v>
      </c>
      <c r="E58" s="5"/>
      <c r="F58" s="7"/>
      <c r="G58" s="5"/>
      <c r="H58" s="5"/>
      <c r="I58" s="5"/>
      <c r="J58" s="5"/>
      <c r="K58" s="5"/>
      <c r="L58" s="5"/>
      <c r="M58" s="5"/>
      <c r="N58" s="5"/>
      <c r="O58" s="8">
        <v>554285.99</v>
      </c>
      <c r="P58" s="9">
        <f t="shared" si="0"/>
        <v>7.4231222450420367E-2</v>
      </c>
    </row>
    <row r="59" spans="1:16" ht="52.05" customHeight="1">
      <c r="A59" s="10" t="s">
        <v>238</v>
      </c>
      <c r="B59" s="12" t="s">
        <v>239</v>
      </c>
      <c r="C59" s="10" t="s">
        <v>78</v>
      </c>
      <c r="D59" s="10" t="s">
        <v>240</v>
      </c>
      <c r="E59" s="11" t="s">
        <v>99</v>
      </c>
      <c r="F59" s="12">
        <v>12.06</v>
      </c>
      <c r="G59" s="13">
        <v>193.32</v>
      </c>
      <c r="H59" s="13">
        <v>31.2</v>
      </c>
      <c r="I59" s="13">
        <v>0</v>
      </c>
      <c r="J59" s="13">
        <v>201.75</v>
      </c>
      <c r="K59" s="13">
        <f t="shared" ref="K59:K70" si="21">TRUNC(G59 * (1 + 20.5 / 100), 2)</f>
        <v>232.95</v>
      </c>
      <c r="L59" s="13">
        <f t="shared" ref="L59:L70" si="22">TRUNC(F59 * H59, 2)</f>
        <v>376.27</v>
      </c>
      <c r="M59" s="13">
        <f t="shared" ref="M59:M70" si="23">TRUNC(F59 * I59, 2)</f>
        <v>0</v>
      </c>
      <c r="N59" s="13">
        <f t="shared" ref="N59:N70" si="24">TRUNC(F59 * J59, 2)</f>
        <v>2433.1</v>
      </c>
      <c r="O59" s="13">
        <f t="shared" ref="O59:O70" si="25">TRUNC(F59 * K59, 2)</f>
        <v>2809.37</v>
      </c>
      <c r="P59" s="14">
        <f t="shared" si="0"/>
        <v>3.762371288069855E-4</v>
      </c>
    </row>
    <row r="60" spans="1:16" ht="52.05" customHeight="1">
      <c r="A60" s="10" t="s">
        <v>242</v>
      </c>
      <c r="B60" s="12" t="s">
        <v>243</v>
      </c>
      <c r="C60" s="10" t="s">
        <v>72</v>
      </c>
      <c r="D60" s="10" t="s">
        <v>244</v>
      </c>
      <c r="E60" s="11" t="s">
        <v>136</v>
      </c>
      <c r="F60" s="12">
        <v>3465.64</v>
      </c>
      <c r="G60" s="13">
        <v>14.39</v>
      </c>
      <c r="H60" s="13">
        <v>0.55000000000000004</v>
      </c>
      <c r="I60" s="13">
        <v>0</v>
      </c>
      <c r="J60" s="13">
        <v>16.78</v>
      </c>
      <c r="K60" s="13">
        <f t="shared" si="21"/>
        <v>17.329999999999998</v>
      </c>
      <c r="L60" s="13">
        <f t="shared" si="22"/>
        <v>1906.1</v>
      </c>
      <c r="M60" s="13">
        <f t="shared" si="23"/>
        <v>0</v>
      </c>
      <c r="N60" s="13">
        <f t="shared" si="24"/>
        <v>58153.43</v>
      </c>
      <c r="O60" s="13">
        <f t="shared" si="25"/>
        <v>60059.54</v>
      </c>
      <c r="P60" s="14">
        <f t="shared" si="0"/>
        <v>8.0433082460011664E-3</v>
      </c>
    </row>
    <row r="61" spans="1:16" ht="39" customHeight="1">
      <c r="A61" s="10" t="s">
        <v>245</v>
      </c>
      <c r="B61" s="12" t="s">
        <v>246</v>
      </c>
      <c r="C61" s="10" t="s">
        <v>78</v>
      </c>
      <c r="D61" s="10" t="s">
        <v>247</v>
      </c>
      <c r="E61" s="11" t="s">
        <v>99</v>
      </c>
      <c r="F61" s="12">
        <v>1037.26</v>
      </c>
      <c r="G61" s="13">
        <v>209.55</v>
      </c>
      <c r="H61" s="13">
        <v>2.61</v>
      </c>
      <c r="I61" s="13">
        <v>0</v>
      </c>
      <c r="J61" s="13">
        <v>249.89</v>
      </c>
      <c r="K61" s="13">
        <f t="shared" si="21"/>
        <v>252.5</v>
      </c>
      <c r="L61" s="13">
        <f t="shared" si="22"/>
        <v>2707.24</v>
      </c>
      <c r="M61" s="13">
        <f t="shared" si="23"/>
        <v>0</v>
      </c>
      <c r="N61" s="13">
        <f t="shared" si="24"/>
        <v>259200.9</v>
      </c>
      <c r="O61" s="13">
        <f t="shared" si="25"/>
        <v>261908.15</v>
      </c>
      <c r="P61" s="14">
        <f t="shared" si="0"/>
        <v>3.5075326627375274E-2</v>
      </c>
    </row>
    <row r="62" spans="1:16" ht="25.95" customHeight="1">
      <c r="A62" s="10" t="s">
        <v>249</v>
      </c>
      <c r="B62" s="12" t="s">
        <v>250</v>
      </c>
      <c r="C62" s="10" t="s">
        <v>78</v>
      </c>
      <c r="D62" s="10" t="s">
        <v>251</v>
      </c>
      <c r="E62" s="11" t="s">
        <v>114</v>
      </c>
      <c r="F62" s="12">
        <v>134.65</v>
      </c>
      <c r="G62" s="13">
        <v>39.549999999999997</v>
      </c>
      <c r="H62" s="13">
        <v>6.34</v>
      </c>
      <c r="I62" s="13">
        <v>0</v>
      </c>
      <c r="J62" s="13">
        <v>41.31</v>
      </c>
      <c r="K62" s="13">
        <f t="shared" si="21"/>
        <v>47.65</v>
      </c>
      <c r="L62" s="13">
        <f t="shared" si="22"/>
        <v>853.68</v>
      </c>
      <c r="M62" s="13">
        <f t="shared" si="23"/>
        <v>0</v>
      </c>
      <c r="N62" s="13">
        <f t="shared" si="24"/>
        <v>5562.39</v>
      </c>
      <c r="O62" s="13">
        <f t="shared" si="25"/>
        <v>6416.07</v>
      </c>
      <c r="P62" s="14">
        <f t="shared" si="0"/>
        <v>8.5925447877091142E-4</v>
      </c>
    </row>
    <row r="63" spans="1:16" ht="39" customHeight="1">
      <c r="A63" s="10" t="s">
        <v>252</v>
      </c>
      <c r="B63" s="12" t="s">
        <v>253</v>
      </c>
      <c r="C63" s="10" t="s">
        <v>78</v>
      </c>
      <c r="D63" s="10" t="s">
        <v>254</v>
      </c>
      <c r="E63" s="11" t="s">
        <v>114</v>
      </c>
      <c r="F63" s="12">
        <v>85.1</v>
      </c>
      <c r="G63" s="13">
        <v>148.82</v>
      </c>
      <c r="H63" s="13">
        <v>26.44</v>
      </c>
      <c r="I63" s="13">
        <v>0</v>
      </c>
      <c r="J63" s="13">
        <v>152.88</v>
      </c>
      <c r="K63" s="13">
        <f t="shared" si="21"/>
        <v>179.32</v>
      </c>
      <c r="L63" s="13">
        <f t="shared" si="22"/>
        <v>2250.04</v>
      </c>
      <c r="M63" s="13">
        <f t="shared" si="23"/>
        <v>0</v>
      </c>
      <c r="N63" s="13">
        <f t="shared" si="24"/>
        <v>13010.08</v>
      </c>
      <c r="O63" s="13">
        <f t="shared" si="25"/>
        <v>15260.13</v>
      </c>
      <c r="P63" s="14">
        <f t="shared" si="0"/>
        <v>2.0436708217220741E-3</v>
      </c>
    </row>
    <row r="64" spans="1:16" ht="39" customHeight="1">
      <c r="A64" s="10" t="s">
        <v>255</v>
      </c>
      <c r="B64" s="12" t="s">
        <v>256</v>
      </c>
      <c r="C64" s="10" t="s">
        <v>78</v>
      </c>
      <c r="D64" s="10" t="s">
        <v>257</v>
      </c>
      <c r="E64" s="11" t="s">
        <v>99</v>
      </c>
      <c r="F64" s="12">
        <v>385.93</v>
      </c>
      <c r="G64" s="13">
        <v>46.99</v>
      </c>
      <c r="H64" s="13">
        <v>17.41</v>
      </c>
      <c r="I64" s="13">
        <v>0</v>
      </c>
      <c r="J64" s="13">
        <v>39.21</v>
      </c>
      <c r="K64" s="13">
        <f t="shared" si="21"/>
        <v>56.62</v>
      </c>
      <c r="L64" s="13">
        <f t="shared" si="22"/>
        <v>6719.04</v>
      </c>
      <c r="M64" s="13">
        <f t="shared" si="23"/>
        <v>0</v>
      </c>
      <c r="N64" s="13">
        <f t="shared" si="24"/>
        <v>15132.31</v>
      </c>
      <c r="O64" s="13">
        <f t="shared" si="25"/>
        <v>21851.35</v>
      </c>
      <c r="P64" s="14">
        <f t="shared" si="0"/>
        <v>2.9263817811667819E-3</v>
      </c>
    </row>
    <row r="65" spans="1:16" ht="39" customHeight="1">
      <c r="A65" s="10" t="s">
        <v>259</v>
      </c>
      <c r="B65" s="12" t="s">
        <v>260</v>
      </c>
      <c r="C65" s="10" t="s">
        <v>78</v>
      </c>
      <c r="D65" s="10" t="s">
        <v>261</v>
      </c>
      <c r="E65" s="11" t="s">
        <v>99</v>
      </c>
      <c r="F65" s="12">
        <v>460.06</v>
      </c>
      <c r="G65" s="13">
        <v>136.85</v>
      </c>
      <c r="H65" s="13">
        <v>28.36</v>
      </c>
      <c r="I65" s="13">
        <v>0</v>
      </c>
      <c r="J65" s="13">
        <v>136.54</v>
      </c>
      <c r="K65" s="13">
        <f t="shared" si="21"/>
        <v>164.9</v>
      </c>
      <c r="L65" s="13">
        <f t="shared" si="22"/>
        <v>13047.3</v>
      </c>
      <c r="M65" s="13">
        <f t="shared" si="23"/>
        <v>0</v>
      </c>
      <c r="N65" s="13">
        <f t="shared" si="24"/>
        <v>62816.59</v>
      </c>
      <c r="O65" s="13">
        <f t="shared" si="25"/>
        <v>75863.89</v>
      </c>
      <c r="P65" s="14">
        <f t="shared" si="0"/>
        <v>1.0159862230225631E-2</v>
      </c>
    </row>
    <row r="66" spans="1:16" ht="39" customHeight="1">
      <c r="A66" s="10" t="s">
        <v>262</v>
      </c>
      <c r="B66" s="12" t="s">
        <v>263</v>
      </c>
      <c r="C66" s="10" t="s">
        <v>78</v>
      </c>
      <c r="D66" s="10" t="s">
        <v>264</v>
      </c>
      <c r="E66" s="11" t="s">
        <v>99</v>
      </c>
      <c r="F66" s="12">
        <v>385.93</v>
      </c>
      <c r="G66" s="13">
        <v>38.53</v>
      </c>
      <c r="H66" s="13">
        <v>19.309999999999999</v>
      </c>
      <c r="I66" s="13">
        <v>0</v>
      </c>
      <c r="J66" s="13">
        <v>27.11</v>
      </c>
      <c r="K66" s="13">
        <f t="shared" si="21"/>
        <v>46.42</v>
      </c>
      <c r="L66" s="13">
        <f t="shared" si="22"/>
        <v>7452.3</v>
      </c>
      <c r="M66" s="13">
        <f t="shared" si="23"/>
        <v>0</v>
      </c>
      <c r="N66" s="13">
        <f t="shared" si="24"/>
        <v>10462.56</v>
      </c>
      <c r="O66" s="13">
        <f t="shared" si="25"/>
        <v>17914.87</v>
      </c>
      <c r="P66" s="14">
        <f t="shared" si="0"/>
        <v>2.399199554259638E-3</v>
      </c>
    </row>
    <row r="67" spans="1:16" ht="39" customHeight="1">
      <c r="A67" s="10" t="s">
        <v>265</v>
      </c>
      <c r="B67" s="12" t="s">
        <v>266</v>
      </c>
      <c r="C67" s="10" t="s">
        <v>78</v>
      </c>
      <c r="D67" s="10" t="s">
        <v>267</v>
      </c>
      <c r="E67" s="11" t="s">
        <v>268</v>
      </c>
      <c r="F67" s="12">
        <v>21</v>
      </c>
      <c r="G67" s="13">
        <v>10.09</v>
      </c>
      <c r="H67" s="13">
        <v>4.12</v>
      </c>
      <c r="I67" s="13">
        <v>0</v>
      </c>
      <c r="J67" s="13">
        <v>8.0299999999999994</v>
      </c>
      <c r="K67" s="13">
        <f t="shared" si="21"/>
        <v>12.15</v>
      </c>
      <c r="L67" s="13">
        <f t="shared" si="22"/>
        <v>86.52</v>
      </c>
      <c r="M67" s="13">
        <f t="shared" si="23"/>
        <v>0</v>
      </c>
      <c r="N67" s="13">
        <f t="shared" si="24"/>
        <v>168.63</v>
      </c>
      <c r="O67" s="13">
        <f t="shared" si="25"/>
        <v>255.15</v>
      </c>
      <c r="P67" s="14">
        <f t="shared" si="0"/>
        <v>3.4170260028085428E-5</v>
      </c>
    </row>
    <row r="68" spans="1:16" ht="25.95" customHeight="1">
      <c r="A68" s="10" t="s">
        <v>269</v>
      </c>
      <c r="B68" s="12" t="s">
        <v>270</v>
      </c>
      <c r="C68" s="10" t="s">
        <v>78</v>
      </c>
      <c r="D68" s="10" t="s">
        <v>271</v>
      </c>
      <c r="E68" s="11" t="s">
        <v>114</v>
      </c>
      <c r="F68" s="12">
        <v>473.5</v>
      </c>
      <c r="G68" s="13">
        <v>46.74</v>
      </c>
      <c r="H68" s="13">
        <v>7.4</v>
      </c>
      <c r="I68" s="13">
        <v>0</v>
      </c>
      <c r="J68" s="13">
        <v>48.92</v>
      </c>
      <c r="K68" s="13">
        <f t="shared" si="21"/>
        <v>56.32</v>
      </c>
      <c r="L68" s="13">
        <f t="shared" si="22"/>
        <v>3503.9</v>
      </c>
      <c r="M68" s="13">
        <f t="shared" si="23"/>
        <v>0</v>
      </c>
      <c r="N68" s="13">
        <f t="shared" si="24"/>
        <v>23163.62</v>
      </c>
      <c r="O68" s="13">
        <f t="shared" si="25"/>
        <v>26667.52</v>
      </c>
      <c r="P68" s="14">
        <f t="shared" si="0"/>
        <v>3.5713740650761068E-3</v>
      </c>
    </row>
    <row r="69" spans="1:16" ht="52.05" customHeight="1">
      <c r="A69" s="10" t="s">
        <v>272</v>
      </c>
      <c r="B69" s="12" t="s">
        <v>273</v>
      </c>
      <c r="C69" s="10" t="s">
        <v>78</v>
      </c>
      <c r="D69" s="10" t="s">
        <v>274</v>
      </c>
      <c r="E69" s="11" t="s">
        <v>99</v>
      </c>
      <c r="F69" s="12">
        <v>20.45</v>
      </c>
      <c r="G69" s="13">
        <v>285.18</v>
      </c>
      <c r="H69" s="13">
        <v>28.61</v>
      </c>
      <c r="I69" s="13">
        <v>0</v>
      </c>
      <c r="J69" s="13">
        <v>315.02999999999997</v>
      </c>
      <c r="K69" s="13">
        <f t="shared" si="21"/>
        <v>343.64</v>
      </c>
      <c r="L69" s="13">
        <f t="shared" si="22"/>
        <v>585.07000000000005</v>
      </c>
      <c r="M69" s="13">
        <f t="shared" si="23"/>
        <v>0</v>
      </c>
      <c r="N69" s="13">
        <f t="shared" si="24"/>
        <v>6442.36</v>
      </c>
      <c r="O69" s="13">
        <f t="shared" si="25"/>
        <v>7027.43</v>
      </c>
      <c r="P69" s="14">
        <f t="shared" si="0"/>
        <v>9.4112918059638785E-4</v>
      </c>
    </row>
    <row r="70" spans="1:16" ht="52.05" customHeight="1">
      <c r="A70" s="10" t="s">
        <v>276</v>
      </c>
      <c r="B70" s="12" t="s">
        <v>277</v>
      </c>
      <c r="C70" s="10" t="s">
        <v>78</v>
      </c>
      <c r="D70" s="10" t="s">
        <v>278</v>
      </c>
      <c r="E70" s="11" t="s">
        <v>99</v>
      </c>
      <c r="F70" s="12">
        <v>1037.26</v>
      </c>
      <c r="G70" s="13">
        <v>46.61</v>
      </c>
      <c r="H70" s="13">
        <v>6.31</v>
      </c>
      <c r="I70" s="13">
        <v>0</v>
      </c>
      <c r="J70" s="13">
        <v>49.85</v>
      </c>
      <c r="K70" s="13">
        <f t="shared" si="21"/>
        <v>56.16</v>
      </c>
      <c r="L70" s="13">
        <f t="shared" si="22"/>
        <v>6545.11</v>
      </c>
      <c r="M70" s="13">
        <f t="shared" si="23"/>
        <v>0</v>
      </c>
      <c r="N70" s="13">
        <f t="shared" si="24"/>
        <v>51707.41</v>
      </c>
      <c r="O70" s="13">
        <f t="shared" si="25"/>
        <v>58252.52</v>
      </c>
      <c r="P70" s="14">
        <f t="shared" ref="P70:P133" si="26">O70 / 7467019.56</f>
        <v>7.8013080763913254E-3</v>
      </c>
    </row>
    <row r="71" spans="1:16" ht="24" customHeight="1">
      <c r="A71" s="5" t="s">
        <v>27</v>
      </c>
      <c r="B71" s="5"/>
      <c r="C71" s="5"/>
      <c r="D71" s="5" t="s">
        <v>28</v>
      </c>
      <c r="E71" s="5"/>
      <c r="F71" s="7"/>
      <c r="G71" s="5"/>
      <c r="H71" s="5"/>
      <c r="I71" s="5"/>
      <c r="J71" s="5"/>
      <c r="K71" s="5"/>
      <c r="L71" s="5"/>
      <c r="M71" s="5"/>
      <c r="N71" s="5"/>
      <c r="O71" s="8">
        <v>263515.88</v>
      </c>
      <c r="P71" s="9">
        <f t="shared" si="26"/>
        <v>3.5290637433391163E-2</v>
      </c>
    </row>
    <row r="72" spans="1:16" ht="24" customHeight="1">
      <c r="A72" s="5" t="s">
        <v>280</v>
      </c>
      <c r="B72" s="5"/>
      <c r="C72" s="5"/>
      <c r="D72" s="5" t="s">
        <v>281</v>
      </c>
      <c r="E72" s="5"/>
      <c r="F72" s="7"/>
      <c r="G72" s="5"/>
      <c r="H72" s="5"/>
      <c r="I72" s="5"/>
      <c r="J72" s="5"/>
      <c r="K72" s="5"/>
      <c r="L72" s="5"/>
      <c r="M72" s="5"/>
      <c r="N72" s="5"/>
      <c r="O72" s="8">
        <v>34727.24</v>
      </c>
      <c r="P72" s="9">
        <f t="shared" si="26"/>
        <v>4.6507498367929813E-3</v>
      </c>
    </row>
    <row r="73" spans="1:16" ht="25.95" customHeight="1">
      <c r="A73" s="10" t="s">
        <v>282</v>
      </c>
      <c r="B73" s="12" t="s">
        <v>283</v>
      </c>
      <c r="C73" s="10" t="s">
        <v>78</v>
      </c>
      <c r="D73" s="10" t="s">
        <v>284</v>
      </c>
      <c r="E73" s="11" t="s">
        <v>114</v>
      </c>
      <c r="F73" s="12">
        <v>229.6</v>
      </c>
      <c r="G73" s="13">
        <v>77.94</v>
      </c>
      <c r="H73" s="13">
        <v>28.9</v>
      </c>
      <c r="I73" s="13">
        <v>0</v>
      </c>
      <c r="J73" s="13">
        <v>65.010000000000005</v>
      </c>
      <c r="K73" s="13">
        <f>TRUNC(G73 * (1 + 20.5 / 100), 2)</f>
        <v>93.91</v>
      </c>
      <c r="L73" s="13">
        <f>TRUNC(F73 * H73, 2)</f>
        <v>6635.44</v>
      </c>
      <c r="M73" s="13">
        <f>TRUNC(F73 * I73, 2)</f>
        <v>0</v>
      </c>
      <c r="N73" s="13">
        <f>TRUNC(F73 * J73, 2)</f>
        <v>14926.29</v>
      </c>
      <c r="O73" s="13">
        <f>TRUNC(F73 * K73, 2)</f>
        <v>21561.73</v>
      </c>
      <c r="P73" s="14">
        <f t="shared" si="26"/>
        <v>2.8875952214594174E-3</v>
      </c>
    </row>
    <row r="74" spans="1:16" ht="25.95" customHeight="1">
      <c r="A74" s="10" t="s">
        <v>285</v>
      </c>
      <c r="B74" s="12" t="s">
        <v>286</v>
      </c>
      <c r="C74" s="10" t="s">
        <v>78</v>
      </c>
      <c r="D74" s="10" t="s">
        <v>287</v>
      </c>
      <c r="E74" s="11" t="s">
        <v>114</v>
      </c>
      <c r="F74" s="12">
        <v>143.65</v>
      </c>
      <c r="G74" s="13">
        <v>57.75</v>
      </c>
      <c r="H74" s="13">
        <v>17.93</v>
      </c>
      <c r="I74" s="13">
        <v>0</v>
      </c>
      <c r="J74" s="13">
        <v>51.65</v>
      </c>
      <c r="K74" s="13">
        <f>TRUNC(G74 * (1 + 20.5 / 100), 2)</f>
        <v>69.58</v>
      </c>
      <c r="L74" s="13">
        <f>TRUNC(F74 * H74, 2)</f>
        <v>2575.64</v>
      </c>
      <c r="M74" s="13">
        <f>TRUNC(F74 * I74, 2)</f>
        <v>0</v>
      </c>
      <c r="N74" s="13">
        <f>TRUNC(F74 * J74, 2)</f>
        <v>7419.52</v>
      </c>
      <c r="O74" s="13">
        <f>TRUNC(F74 * K74, 2)</f>
        <v>9995.16</v>
      </c>
      <c r="P74" s="14">
        <f t="shared" si="26"/>
        <v>1.3385742356351884E-3</v>
      </c>
    </row>
    <row r="75" spans="1:16" ht="25.95" customHeight="1">
      <c r="A75" s="10" t="s">
        <v>288</v>
      </c>
      <c r="B75" s="12" t="s">
        <v>289</v>
      </c>
      <c r="C75" s="10" t="s">
        <v>78</v>
      </c>
      <c r="D75" s="10" t="s">
        <v>290</v>
      </c>
      <c r="E75" s="11" t="s">
        <v>114</v>
      </c>
      <c r="F75" s="12">
        <v>143.65</v>
      </c>
      <c r="G75" s="13">
        <v>18.32</v>
      </c>
      <c r="H75" s="13">
        <v>10.93</v>
      </c>
      <c r="I75" s="13">
        <v>0</v>
      </c>
      <c r="J75" s="13">
        <v>11.14</v>
      </c>
      <c r="K75" s="13">
        <f>TRUNC(G75 * (1 + 20.5 / 100), 2)</f>
        <v>22.07</v>
      </c>
      <c r="L75" s="13">
        <f>TRUNC(F75 * H75, 2)</f>
        <v>1570.09</v>
      </c>
      <c r="M75" s="13">
        <f>TRUNC(F75 * I75, 2)</f>
        <v>0</v>
      </c>
      <c r="N75" s="13">
        <f>TRUNC(F75 * J75, 2)</f>
        <v>1600.26</v>
      </c>
      <c r="O75" s="13">
        <f>TRUNC(F75 * K75, 2)</f>
        <v>3170.35</v>
      </c>
      <c r="P75" s="14">
        <f t="shared" si="26"/>
        <v>4.2458037969837596E-4</v>
      </c>
    </row>
    <row r="76" spans="1:16" ht="24" customHeight="1">
      <c r="A76" s="5" t="s">
        <v>292</v>
      </c>
      <c r="B76" s="5"/>
      <c r="C76" s="5"/>
      <c r="D76" s="5" t="s">
        <v>293</v>
      </c>
      <c r="E76" s="5"/>
      <c r="F76" s="7"/>
      <c r="G76" s="5"/>
      <c r="H76" s="5"/>
      <c r="I76" s="5"/>
      <c r="J76" s="5"/>
      <c r="K76" s="5"/>
      <c r="L76" s="5"/>
      <c r="M76" s="5"/>
      <c r="N76" s="5"/>
      <c r="O76" s="8">
        <v>25402.85</v>
      </c>
      <c r="P76" s="9">
        <f t="shared" si="26"/>
        <v>3.4020066233762486E-3</v>
      </c>
    </row>
    <row r="77" spans="1:16" ht="64.95" customHeight="1">
      <c r="A77" s="10" t="s">
        <v>294</v>
      </c>
      <c r="B77" s="12" t="s">
        <v>295</v>
      </c>
      <c r="C77" s="10" t="s">
        <v>78</v>
      </c>
      <c r="D77" s="10" t="s">
        <v>296</v>
      </c>
      <c r="E77" s="11" t="s">
        <v>268</v>
      </c>
      <c r="F77" s="12">
        <v>4</v>
      </c>
      <c r="G77" s="13">
        <v>684.98</v>
      </c>
      <c r="H77" s="13">
        <v>23.23</v>
      </c>
      <c r="I77" s="13">
        <v>0</v>
      </c>
      <c r="J77" s="13">
        <v>802.17</v>
      </c>
      <c r="K77" s="13">
        <f t="shared" ref="K77:K83" si="27">TRUNC(G77 * (1 + 20.5 / 100), 2)</f>
        <v>825.4</v>
      </c>
      <c r="L77" s="13">
        <f t="shared" ref="L77:L83" si="28">TRUNC(F77 * H77, 2)</f>
        <v>92.92</v>
      </c>
      <c r="M77" s="13">
        <f t="shared" ref="M77:M83" si="29">TRUNC(F77 * I77, 2)</f>
        <v>0</v>
      </c>
      <c r="N77" s="13">
        <f t="shared" ref="N77:N83" si="30">TRUNC(F77 * J77, 2)</f>
        <v>3208.68</v>
      </c>
      <c r="O77" s="13">
        <f t="shared" ref="O77:O83" si="31">TRUNC(F77 * K77, 2)</f>
        <v>3301.6</v>
      </c>
      <c r="P77" s="14">
        <f t="shared" si="26"/>
        <v>4.421576739515063E-4</v>
      </c>
    </row>
    <row r="78" spans="1:16" ht="25.95" customHeight="1">
      <c r="A78" s="10" t="s">
        <v>298</v>
      </c>
      <c r="B78" s="12" t="s">
        <v>299</v>
      </c>
      <c r="C78" s="10" t="s">
        <v>72</v>
      </c>
      <c r="D78" s="10" t="s">
        <v>300</v>
      </c>
      <c r="E78" s="11" t="s">
        <v>99</v>
      </c>
      <c r="F78" s="12">
        <v>3.6</v>
      </c>
      <c r="G78" s="13">
        <v>80.8</v>
      </c>
      <c r="H78" s="13">
        <v>31.21</v>
      </c>
      <c r="I78" s="13">
        <v>0</v>
      </c>
      <c r="J78" s="13">
        <v>66.150000000000006</v>
      </c>
      <c r="K78" s="13">
        <f t="shared" si="27"/>
        <v>97.36</v>
      </c>
      <c r="L78" s="13">
        <f t="shared" si="28"/>
        <v>112.35</v>
      </c>
      <c r="M78" s="13">
        <f t="shared" si="29"/>
        <v>0</v>
      </c>
      <c r="N78" s="13">
        <f t="shared" si="30"/>
        <v>238.14</v>
      </c>
      <c r="O78" s="13">
        <f t="shared" si="31"/>
        <v>350.49</v>
      </c>
      <c r="P78" s="14">
        <f t="shared" si="26"/>
        <v>4.6938406573559322E-5</v>
      </c>
    </row>
    <row r="79" spans="1:16" ht="39" customHeight="1">
      <c r="A79" s="10" t="s">
        <v>301</v>
      </c>
      <c r="B79" s="12" t="s">
        <v>302</v>
      </c>
      <c r="C79" s="10" t="s">
        <v>78</v>
      </c>
      <c r="D79" s="10" t="s">
        <v>303</v>
      </c>
      <c r="E79" s="11" t="s">
        <v>268</v>
      </c>
      <c r="F79" s="12">
        <v>4</v>
      </c>
      <c r="G79" s="13">
        <v>167</v>
      </c>
      <c r="H79" s="13">
        <v>26.15</v>
      </c>
      <c r="I79" s="13">
        <v>0</v>
      </c>
      <c r="J79" s="13">
        <v>175.08</v>
      </c>
      <c r="K79" s="13">
        <f t="shared" si="27"/>
        <v>201.23</v>
      </c>
      <c r="L79" s="13">
        <f t="shared" si="28"/>
        <v>104.6</v>
      </c>
      <c r="M79" s="13">
        <f t="shared" si="29"/>
        <v>0</v>
      </c>
      <c r="N79" s="13">
        <f t="shared" si="30"/>
        <v>700.32</v>
      </c>
      <c r="O79" s="13">
        <f t="shared" si="31"/>
        <v>804.92</v>
      </c>
      <c r="P79" s="14">
        <f t="shared" si="26"/>
        <v>1.077966909731786E-4</v>
      </c>
    </row>
    <row r="80" spans="1:16" ht="25.95" customHeight="1">
      <c r="A80" s="10" t="s">
        <v>304</v>
      </c>
      <c r="B80" s="12" t="s">
        <v>305</v>
      </c>
      <c r="C80" s="10" t="s">
        <v>78</v>
      </c>
      <c r="D80" s="10" t="s">
        <v>306</v>
      </c>
      <c r="E80" s="11" t="s">
        <v>268</v>
      </c>
      <c r="F80" s="12">
        <v>8</v>
      </c>
      <c r="G80" s="13">
        <v>326.5</v>
      </c>
      <c r="H80" s="13">
        <v>30.16</v>
      </c>
      <c r="I80" s="13">
        <v>0</v>
      </c>
      <c r="J80" s="13">
        <v>363.27</v>
      </c>
      <c r="K80" s="13">
        <f t="shared" si="27"/>
        <v>393.43</v>
      </c>
      <c r="L80" s="13">
        <f t="shared" si="28"/>
        <v>241.28</v>
      </c>
      <c r="M80" s="13">
        <f t="shared" si="29"/>
        <v>0</v>
      </c>
      <c r="N80" s="13">
        <f t="shared" si="30"/>
        <v>2906.16</v>
      </c>
      <c r="O80" s="13">
        <f t="shared" si="31"/>
        <v>3147.44</v>
      </c>
      <c r="P80" s="14">
        <f t="shared" si="26"/>
        <v>4.2151222113579145E-4</v>
      </c>
    </row>
    <row r="81" spans="1:16" ht="64.95" customHeight="1">
      <c r="A81" s="10" t="s">
        <v>308</v>
      </c>
      <c r="B81" s="12" t="s">
        <v>309</v>
      </c>
      <c r="C81" s="10" t="s">
        <v>78</v>
      </c>
      <c r="D81" s="10" t="s">
        <v>310</v>
      </c>
      <c r="E81" s="11" t="s">
        <v>268</v>
      </c>
      <c r="F81" s="12">
        <v>14</v>
      </c>
      <c r="G81" s="13">
        <v>613.92999999999995</v>
      </c>
      <c r="H81" s="13">
        <v>18.920000000000002</v>
      </c>
      <c r="I81" s="13">
        <v>0</v>
      </c>
      <c r="J81" s="13">
        <v>720.86</v>
      </c>
      <c r="K81" s="13">
        <f t="shared" si="27"/>
        <v>739.78</v>
      </c>
      <c r="L81" s="13">
        <f t="shared" si="28"/>
        <v>264.88</v>
      </c>
      <c r="M81" s="13">
        <f t="shared" si="29"/>
        <v>0</v>
      </c>
      <c r="N81" s="13">
        <f t="shared" si="30"/>
        <v>10092.040000000001</v>
      </c>
      <c r="O81" s="13">
        <f t="shared" si="31"/>
        <v>10356.92</v>
      </c>
      <c r="P81" s="14">
        <f t="shared" si="26"/>
        <v>1.3870219458752833E-3</v>
      </c>
    </row>
    <row r="82" spans="1:16" ht="52.05" customHeight="1">
      <c r="A82" s="10" t="s">
        <v>311</v>
      </c>
      <c r="B82" s="12" t="s">
        <v>312</v>
      </c>
      <c r="C82" s="10" t="s">
        <v>72</v>
      </c>
      <c r="D82" s="10" t="s">
        <v>313</v>
      </c>
      <c r="E82" s="11" t="s">
        <v>75</v>
      </c>
      <c r="F82" s="12">
        <v>4</v>
      </c>
      <c r="G82" s="13">
        <v>687.72</v>
      </c>
      <c r="H82" s="13">
        <v>18.920000000000002</v>
      </c>
      <c r="I82" s="13">
        <v>0</v>
      </c>
      <c r="J82" s="13">
        <v>809.78</v>
      </c>
      <c r="K82" s="13">
        <f t="shared" si="27"/>
        <v>828.7</v>
      </c>
      <c r="L82" s="13">
        <f t="shared" si="28"/>
        <v>75.680000000000007</v>
      </c>
      <c r="M82" s="13">
        <f t="shared" si="29"/>
        <v>0</v>
      </c>
      <c r="N82" s="13">
        <f t="shared" si="30"/>
        <v>3239.12</v>
      </c>
      <c r="O82" s="13">
        <f t="shared" si="31"/>
        <v>3314.8</v>
      </c>
      <c r="P82" s="14">
        <f t="shared" si="26"/>
        <v>4.4392544754496405E-4</v>
      </c>
    </row>
    <row r="83" spans="1:16" ht="39" customHeight="1">
      <c r="A83" s="10" t="s">
        <v>314</v>
      </c>
      <c r="B83" s="12" t="s">
        <v>315</v>
      </c>
      <c r="C83" s="10" t="s">
        <v>78</v>
      </c>
      <c r="D83" s="10" t="s">
        <v>316</v>
      </c>
      <c r="E83" s="11" t="s">
        <v>268</v>
      </c>
      <c r="F83" s="12">
        <v>18</v>
      </c>
      <c r="G83" s="13">
        <v>190.26</v>
      </c>
      <c r="H83" s="13">
        <v>34.159999999999997</v>
      </c>
      <c r="I83" s="13">
        <v>0</v>
      </c>
      <c r="J83" s="13">
        <v>195.1</v>
      </c>
      <c r="K83" s="13">
        <f t="shared" si="27"/>
        <v>229.26</v>
      </c>
      <c r="L83" s="13">
        <f t="shared" si="28"/>
        <v>614.88</v>
      </c>
      <c r="M83" s="13">
        <f t="shared" si="29"/>
        <v>0</v>
      </c>
      <c r="N83" s="13">
        <f t="shared" si="30"/>
        <v>3511.8</v>
      </c>
      <c r="O83" s="13">
        <f t="shared" si="31"/>
        <v>4126.68</v>
      </c>
      <c r="P83" s="14">
        <f t="shared" si="26"/>
        <v>5.5265423732196576E-4</v>
      </c>
    </row>
    <row r="84" spans="1:16" ht="24" customHeight="1">
      <c r="A84" s="5" t="s">
        <v>317</v>
      </c>
      <c r="B84" s="5"/>
      <c r="C84" s="5"/>
      <c r="D84" s="5" t="s">
        <v>318</v>
      </c>
      <c r="E84" s="5"/>
      <c r="F84" s="7"/>
      <c r="G84" s="5"/>
      <c r="H84" s="5"/>
      <c r="I84" s="5"/>
      <c r="J84" s="5"/>
      <c r="K84" s="5"/>
      <c r="L84" s="5"/>
      <c r="M84" s="5"/>
      <c r="N84" s="5"/>
      <c r="O84" s="8">
        <v>203385.79</v>
      </c>
      <c r="P84" s="9">
        <f t="shared" si="26"/>
        <v>2.7237880973221933E-2</v>
      </c>
    </row>
    <row r="85" spans="1:16" ht="91.05" customHeight="1">
      <c r="A85" s="10" t="s">
        <v>319</v>
      </c>
      <c r="B85" s="12" t="s">
        <v>320</v>
      </c>
      <c r="C85" s="10" t="s">
        <v>78</v>
      </c>
      <c r="D85" s="10" t="s">
        <v>321</v>
      </c>
      <c r="E85" s="11" t="s">
        <v>99</v>
      </c>
      <c r="F85" s="12">
        <v>141.5</v>
      </c>
      <c r="G85" s="13">
        <v>276.19</v>
      </c>
      <c r="H85" s="13">
        <v>11.05</v>
      </c>
      <c r="I85" s="13">
        <v>0</v>
      </c>
      <c r="J85" s="13">
        <v>321.75</v>
      </c>
      <c r="K85" s="13">
        <f t="shared" ref="K85:K96" si="32">TRUNC(G85 * (1 + 20.5 / 100), 2)</f>
        <v>332.8</v>
      </c>
      <c r="L85" s="13">
        <f t="shared" ref="L85:L96" si="33">TRUNC(F85 * H85, 2)</f>
        <v>1563.57</v>
      </c>
      <c r="M85" s="13">
        <f t="shared" ref="M85:M96" si="34">TRUNC(F85 * I85, 2)</f>
        <v>0</v>
      </c>
      <c r="N85" s="13">
        <f t="shared" ref="N85:N96" si="35">TRUNC(F85 * J85, 2)</f>
        <v>45527.62</v>
      </c>
      <c r="O85" s="13">
        <f t="shared" ref="O85:O96" si="36">TRUNC(F85 * K85, 2)</f>
        <v>47091.199999999997</v>
      </c>
      <c r="P85" s="14">
        <f t="shared" si="26"/>
        <v>6.3065590791086664E-3</v>
      </c>
    </row>
    <row r="86" spans="1:16" ht="78" customHeight="1">
      <c r="A86" s="10" t="s">
        <v>322</v>
      </c>
      <c r="B86" s="12" t="s">
        <v>323</v>
      </c>
      <c r="C86" s="10" t="s">
        <v>78</v>
      </c>
      <c r="D86" s="10" t="s">
        <v>324</v>
      </c>
      <c r="E86" s="11" t="s">
        <v>99</v>
      </c>
      <c r="F86" s="12">
        <v>74.22</v>
      </c>
      <c r="G86" s="13">
        <v>249.73</v>
      </c>
      <c r="H86" s="13">
        <v>11.1</v>
      </c>
      <c r="I86" s="13">
        <v>0</v>
      </c>
      <c r="J86" s="13">
        <v>289.82</v>
      </c>
      <c r="K86" s="13">
        <f t="shared" si="32"/>
        <v>300.92</v>
      </c>
      <c r="L86" s="13">
        <f t="shared" si="33"/>
        <v>823.84</v>
      </c>
      <c r="M86" s="13">
        <f t="shared" si="34"/>
        <v>0</v>
      </c>
      <c r="N86" s="13">
        <f t="shared" si="35"/>
        <v>21510.44</v>
      </c>
      <c r="O86" s="13">
        <f t="shared" si="36"/>
        <v>22334.28</v>
      </c>
      <c r="P86" s="14">
        <f t="shared" si="26"/>
        <v>2.9910568494613664E-3</v>
      </c>
    </row>
    <row r="87" spans="1:16" ht="39" customHeight="1">
      <c r="A87" s="10" t="s">
        <v>325</v>
      </c>
      <c r="B87" s="12" t="s">
        <v>326</v>
      </c>
      <c r="C87" s="10" t="s">
        <v>78</v>
      </c>
      <c r="D87" s="10" t="s">
        <v>327</v>
      </c>
      <c r="E87" s="11" t="s">
        <v>99</v>
      </c>
      <c r="F87" s="12">
        <v>54.75</v>
      </c>
      <c r="G87" s="13">
        <v>485.94</v>
      </c>
      <c r="H87" s="13">
        <v>13.55</v>
      </c>
      <c r="I87" s="13">
        <v>0</v>
      </c>
      <c r="J87" s="13">
        <v>572</v>
      </c>
      <c r="K87" s="13">
        <f t="shared" si="32"/>
        <v>585.54999999999995</v>
      </c>
      <c r="L87" s="13">
        <f t="shared" si="33"/>
        <v>741.86</v>
      </c>
      <c r="M87" s="13">
        <f t="shared" si="34"/>
        <v>0</v>
      </c>
      <c r="N87" s="13">
        <f t="shared" si="35"/>
        <v>31317</v>
      </c>
      <c r="O87" s="13">
        <f t="shared" si="36"/>
        <v>32058.86</v>
      </c>
      <c r="P87" s="14">
        <f t="shared" si="26"/>
        <v>4.2933944048755114E-3</v>
      </c>
    </row>
    <row r="88" spans="1:16" ht="39" customHeight="1">
      <c r="A88" s="10" t="s">
        <v>328</v>
      </c>
      <c r="B88" s="12" t="s">
        <v>329</v>
      </c>
      <c r="C88" s="10" t="s">
        <v>72</v>
      </c>
      <c r="D88" s="10" t="s">
        <v>330</v>
      </c>
      <c r="E88" s="11" t="s">
        <v>99</v>
      </c>
      <c r="F88" s="12">
        <v>14.5</v>
      </c>
      <c r="G88" s="13">
        <v>100.05</v>
      </c>
      <c r="H88" s="13">
        <v>40.83</v>
      </c>
      <c r="I88" s="13">
        <v>0</v>
      </c>
      <c r="J88" s="13">
        <v>79.73</v>
      </c>
      <c r="K88" s="13">
        <f t="shared" si="32"/>
        <v>120.56</v>
      </c>
      <c r="L88" s="13">
        <f t="shared" si="33"/>
        <v>592.03</v>
      </c>
      <c r="M88" s="13">
        <f t="shared" si="34"/>
        <v>0</v>
      </c>
      <c r="N88" s="13">
        <f t="shared" si="35"/>
        <v>1156.08</v>
      </c>
      <c r="O88" s="13">
        <f t="shared" si="36"/>
        <v>1748.12</v>
      </c>
      <c r="P88" s="14">
        <f t="shared" si="26"/>
        <v>2.341121495602457E-4</v>
      </c>
    </row>
    <row r="89" spans="1:16" ht="64.95" customHeight="1">
      <c r="A89" s="10" t="s">
        <v>331</v>
      </c>
      <c r="B89" s="12" t="s">
        <v>332</v>
      </c>
      <c r="C89" s="10" t="s">
        <v>72</v>
      </c>
      <c r="D89" s="10" t="s">
        <v>333</v>
      </c>
      <c r="E89" s="11" t="s">
        <v>114</v>
      </c>
      <c r="F89" s="12">
        <v>26.8</v>
      </c>
      <c r="G89" s="13">
        <v>749.67</v>
      </c>
      <c r="H89" s="13">
        <v>308.27999999999997</v>
      </c>
      <c r="I89" s="13">
        <v>0</v>
      </c>
      <c r="J89" s="13">
        <v>595.07000000000005</v>
      </c>
      <c r="K89" s="13">
        <f t="shared" si="32"/>
        <v>903.35</v>
      </c>
      <c r="L89" s="13">
        <f t="shared" si="33"/>
        <v>8261.9</v>
      </c>
      <c r="M89" s="13">
        <f t="shared" si="34"/>
        <v>0</v>
      </c>
      <c r="N89" s="13">
        <f t="shared" si="35"/>
        <v>15947.87</v>
      </c>
      <c r="O89" s="13">
        <f t="shared" si="36"/>
        <v>24209.78</v>
      </c>
      <c r="P89" s="14">
        <f t="shared" si="26"/>
        <v>3.242228014198479E-3</v>
      </c>
    </row>
    <row r="90" spans="1:16" ht="39" customHeight="1">
      <c r="A90" s="10" t="s">
        <v>334</v>
      </c>
      <c r="B90" s="12" t="s">
        <v>335</v>
      </c>
      <c r="C90" s="10" t="s">
        <v>72</v>
      </c>
      <c r="D90" s="10" t="s">
        <v>336</v>
      </c>
      <c r="E90" s="11" t="s">
        <v>99</v>
      </c>
      <c r="F90" s="12">
        <v>25.39</v>
      </c>
      <c r="G90" s="13">
        <v>202.46</v>
      </c>
      <c r="H90" s="13">
        <v>45.19</v>
      </c>
      <c r="I90" s="13">
        <v>0</v>
      </c>
      <c r="J90" s="13">
        <v>198.77</v>
      </c>
      <c r="K90" s="13">
        <f t="shared" si="32"/>
        <v>243.96</v>
      </c>
      <c r="L90" s="13">
        <f t="shared" si="33"/>
        <v>1147.3699999999999</v>
      </c>
      <c r="M90" s="13">
        <f t="shared" si="34"/>
        <v>0</v>
      </c>
      <c r="N90" s="13">
        <f t="shared" si="35"/>
        <v>5046.7700000000004</v>
      </c>
      <c r="O90" s="13">
        <f t="shared" si="36"/>
        <v>6194.14</v>
      </c>
      <c r="P90" s="14">
        <f t="shared" si="26"/>
        <v>8.2953311561969451E-4</v>
      </c>
    </row>
    <row r="91" spans="1:16" ht="25.95" customHeight="1">
      <c r="A91" s="10" t="s">
        <v>337</v>
      </c>
      <c r="B91" s="12" t="s">
        <v>338</v>
      </c>
      <c r="C91" s="10" t="s">
        <v>72</v>
      </c>
      <c r="D91" s="10" t="s">
        <v>339</v>
      </c>
      <c r="E91" s="11" t="s">
        <v>75</v>
      </c>
      <c r="F91" s="12">
        <v>68.849999999999994</v>
      </c>
      <c r="G91" s="13">
        <v>300.52999999999997</v>
      </c>
      <c r="H91" s="13">
        <v>64.59</v>
      </c>
      <c r="I91" s="13">
        <v>0</v>
      </c>
      <c r="J91" s="13">
        <v>297.54000000000002</v>
      </c>
      <c r="K91" s="13">
        <f t="shared" si="32"/>
        <v>362.13</v>
      </c>
      <c r="L91" s="13">
        <f t="shared" si="33"/>
        <v>4447.0200000000004</v>
      </c>
      <c r="M91" s="13">
        <f t="shared" si="34"/>
        <v>0</v>
      </c>
      <c r="N91" s="13">
        <f t="shared" si="35"/>
        <v>20485.62</v>
      </c>
      <c r="O91" s="13">
        <f t="shared" si="36"/>
        <v>24932.65</v>
      </c>
      <c r="P91" s="14">
        <f t="shared" si="26"/>
        <v>3.3390363852214152E-3</v>
      </c>
    </row>
    <row r="92" spans="1:16" ht="25.95" customHeight="1">
      <c r="A92" s="10" t="s">
        <v>340</v>
      </c>
      <c r="B92" s="12" t="s">
        <v>341</v>
      </c>
      <c r="C92" s="10" t="s">
        <v>72</v>
      </c>
      <c r="D92" s="10" t="s">
        <v>342</v>
      </c>
      <c r="E92" s="11" t="s">
        <v>75</v>
      </c>
      <c r="F92" s="12">
        <v>4</v>
      </c>
      <c r="G92" s="13">
        <v>2793.87</v>
      </c>
      <c r="H92" s="13">
        <v>94.52</v>
      </c>
      <c r="I92" s="13">
        <v>0</v>
      </c>
      <c r="J92" s="13">
        <v>3272.09</v>
      </c>
      <c r="K92" s="13">
        <f t="shared" si="32"/>
        <v>3366.61</v>
      </c>
      <c r="L92" s="13">
        <f t="shared" si="33"/>
        <v>378.08</v>
      </c>
      <c r="M92" s="13">
        <f t="shared" si="34"/>
        <v>0</v>
      </c>
      <c r="N92" s="13">
        <f t="shared" si="35"/>
        <v>13088.36</v>
      </c>
      <c r="O92" s="13">
        <f t="shared" si="36"/>
        <v>13466.44</v>
      </c>
      <c r="P92" s="14">
        <f t="shared" si="26"/>
        <v>1.8034558355971416E-3</v>
      </c>
    </row>
    <row r="93" spans="1:16" ht="25.95" customHeight="1">
      <c r="A93" s="10" t="s">
        <v>343</v>
      </c>
      <c r="B93" s="12" t="s">
        <v>344</v>
      </c>
      <c r="C93" s="10" t="s">
        <v>72</v>
      </c>
      <c r="D93" s="10" t="s">
        <v>345</v>
      </c>
      <c r="E93" s="11" t="s">
        <v>75</v>
      </c>
      <c r="F93" s="12">
        <v>1</v>
      </c>
      <c r="G93" s="13">
        <v>1162.4100000000001</v>
      </c>
      <c r="H93" s="13">
        <v>39.32</v>
      </c>
      <c r="I93" s="13">
        <v>0</v>
      </c>
      <c r="J93" s="13">
        <v>1361.38</v>
      </c>
      <c r="K93" s="13">
        <f t="shared" si="32"/>
        <v>1400.7</v>
      </c>
      <c r="L93" s="13">
        <f t="shared" si="33"/>
        <v>39.32</v>
      </c>
      <c r="M93" s="13">
        <f t="shared" si="34"/>
        <v>0</v>
      </c>
      <c r="N93" s="13">
        <f t="shared" si="35"/>
        <v>1361.38</v>
      </c>
      <c r="O93" s="13">
        <f t="shared" si="36"/>
        <v>1400.7</v>
      </c>
      <c r="P93" s="14">
        <f t="shared" si="26"/>
        <v>1.8758488426940723E-4</v>
      </c>
    </row>
    <row r="94" spans="1:16" ht="25.95" customHeight="1">
      <c r="A94" s="10" t="s">
        <v>346</v>
      </c>
      <c r="B94" s="12" t="s">
        <v>347</v>
      </c>
      <c r="C94" s="10" t="s">
        <v>72</v>
      </c>
      <c r="D94" s="10" t="s">
        <v>348</v>
      </c>
      <c r="E94" s="11" t="s">
        <v>75</v>
      </c>
      <c r="F94" s="12">
        <v>29.85</v>
      </c>
      <c r="G94" s="13">
        <v>423.33</v>
      </c>
      <c r="H94" s="13">
        <v>64.59</v>
      </c>
      <c r="I94" s="13">
        <v>0</v>
      </c>
      <c r="J94" s="13">
        <v>445.52</v>
      </c>
      <c r="K94" s="13">
        <f t="shared" si="32"/>
        <v>510.11</v>
      </c>
      <c r="L94" s="13">
        <f t="shared" si="33"/>
        <v>1928.01</v>
      </c>
      <c r="M94" s="13">
        <f t="shared" si="34"/>
        <v>0</v>
      </c>
      <c r="N94" s="13">
        <f t="shared" si="35"/>
        <v>13298.77</v>
      </c>
      <c r="O94" s="13">
        <f t="shared" si="36"/>
        <v>15226.78</v>
      </c>
      <c r="P94" s="14">
        <f t="shared" si="26"/>
        <v>2.0392045149537552E-3</v>
      </c>
    </row>
    <row r="95" spans="1:16" ht="39" customHeight="1">
      <c r="A95" s="10" t="s">
        <v>349</v>
      </c>
      <c r="B95" s="12" t="s">
        <v>350</v>
      </c>
      <c r="C95" s="10" t="s">
        <v>72</v>
      </c>
      <c r="D95" s="10" t="s">
        <v>351</v>
      </c>
      <c r="E95" s="11" t="s">
        <v>75</v>
      </c>
      <c r="F95" s="12">
        <v>4.8</v>
      </c>
      <c r="G95" s="13">
        <v>477.83</v>
      </c>
      <c r="H95" s="13">
        <v>45.19</v>
      </c>
      <c r="I95" s="13">
        <v>0</v>
      </c>
      <c r="J95" s="13">
        <v>530.59</v>
      </c>
      <c r="K95" s="13">
        <f t="shared" si="32"/>
        <v>575.78</v>
      </c>
      <c r="L95" s="13">
        <f t="shared" si="33"/>
        <v>216.91</v>
      </c>
      <c r="M95" s="13">
        <f t="shared" si="34"/>
        <v>0</v>
      </c>
      <c r="N95" s="13">
        <f t="shared" si="35"/>
        <v>2546.83</v>
      </c>
      <c r="O95" s="13">
        <f t="shared" si="36"/>
        <v>2763.74</v>
      </c>
      <c r="P95" s="14">
        <f t="shared" si="26"/>
        <v>3.7012625690778289E-4</v>
      </c>
    </row>
    <row r="96" spans="1:16" ht="25.95" customHeight="1">
      <c r="A96" s="10" t="s">
        <v>352</v>
      </c>
      <c r="B96" s="12" t="s">
        <v>353</v>
      </c>
      <c r="C96" s="10" t="s">
        <v>72</v>
      </c>
      <c r="D96" s="10" t="s">
        <v>354</v>
      </c>
      <c r="E96" s="11" t="s">
        <v>75</v>
      </c>
      <c r="F96" s="12">
        <v>10</v>
      </c>
      <c r="G96" s="13">
        <v>992.46</v>
      </c>
      <c r="H96" s="13">
        <v>57.72</v>
      </c>
      <c r="I96" s="13">
        <v>0</v>
      </c>
      <c r="J96" s="13">
        <v>1138.19</v>
      </c>
      <c r="K96" s="13">
        <f t="shared" si="32"/>
        <v>1195.9100000000001</v>
      </c>
      <c r="L96" s="13">
        <f t="shared" si="33"/>
        <v>577.20000000000005</v>
      </c>
      <c r="M96" s="13">
        <f t="shared" si="34"/>
        <v>0</v>
      </c>
      <c r="N96" s="13">
        <f t="shared" si="35"/>
        <v>11381.9</v>
      </c>
      <c r="O96" s="13">
        <f t="shared" si="36"/>
        <v>11959.1</v>
      </c>
      <c r="P96" s="14">
        <f t="shared" si="26"/>
        <v>1.6015894834484673E-3</v>
      </c>
    </row>
    <row r="97" spans="1:16" ht="24" customHeight="1">
      <c r="A97" s="5" t="s">
        <v>29</v>
      </c>
      <c r="B97" s="5"/>
      <c r="C97" s="5"/>
      <c r="D97" s="5" t="s">
        <v>30</v>
      </c>
      <c r="E97" s="5"/>
      <c r="F97" s="7"/>
      <c r="G97" s="5"/>
      <c r="H97" s="5"/>
      <c r="I97" s="5"/>
      <c r="J97" s="5"/>
      <c r="K97" s="5"/>
      <c r="L97" s="5"/>
      <c r="M97" s="5"/>
      <c r="N97" s="5"/>
      <c r="O97" s="8">
        <v>780012.78</v>
      </c>
      <c r="P97" s="9">
        <f t="shared" si="26"/>
        <v>0.10446106023056943</v>
      </c>
    </row>
    <row r="98" spans="1:16" ht="24" customHeight="1">
      <c r="A98" s="5" t="s">
        <v>355</v>
      </c>
      <c r="B98" s="5"/>
      <c r="C98" s="5"/>
      <c r="D98" s="5" t="s">
        <v>356</v>
      </c>
      <c r="E98" s="5"/>
      <c r="F98" s="7"/>
      <c r="G98" s="5"/>
      <c r="H98" s="5"/>
      <c r="I98" s="5"/>
      <c r="J98" s="5"/>
      <c r="K98" s="5"/>
      <c r="L98" s="5"/>
      <c r="M98" s="5"/>
      <c r="N98" s="5"/>
      <c r="O98" s="8">
        <v>368818.23</v>
      </c>
      <c r="P98" s="9">
        <f t="shared" si="26"/>
        <v>4.9392964225742568E-2</v>
      </c>
    </row>
    <row r="99" spans="1:16" ht="52.05" customHeight="1">
      <c r="A99" s="10" t="s">
        <v>357</v>
      </c>
      <c r="B99" s="12" t="s">
        <v>358</v>
      </c>
      <c r="C99" s="10" t="s">
        <v>78</v>
      </c>
      <c r="D99" s="10" t="s">
        <v>359</v>
      </c>
      <c r="E99" s="11" t="s">
        <v>99</v>
      </c>
      <c r="F99" s="12">
        <v>3256.31</v>
      </c>
      <c r="G99" s="13">
        <v>4.4400000000000004</v>
      </c>
      <c r="H99" s="13">
        <v>2.5299999999999998</v>
      </c>
      <c r="I99" s="13">
        <v>0</v>
      </c>
      <c r="J99" s="13">
        <v>2.82</v>
      </c>
      <c r="K99" s="13">
        <f t="shared" ref="K99:K105" si="37">TRUNC(G99 * (1 + 20.5 / 100), 2)</f>
        <v>5.35</v>
      </c>
      <c r="L99" s="13">
        <f t="shared" ref="L99:L105" si="38">TRUNC(F99 * H99, 2)</f>
        <v>8238.4599999999991</v>
      </c>
      <c r="M99" s="13">
        <f t="shared" ref="M99:M105" si="39">TRUNC(F99 * I99, 2)</f>
        <v>0</v>
      </c>
      <c r="N99" s="13">
        <f t="shared" ref="N99:N105" si="40">TRUNC(F99 * J99, 2)</f>
        <v>9182.7900000000009</v>
      </c>
      <c r="O99" s="13">
        <f t="shared" ref="O99:O105" si="41">TRUNC(F99 * K99, 2)</f>
        <v>17421.25</v>
      </c>
      <c r="P99" s="14">
        <f t="shared" si="26"/>
        <v>2.3330928571988368E-3</v>
      </c>
    </row>
    <row r="100" spans="1:16" ht="52.05" customHeight="1">
      <c r="A100" s="10" t="s">
        <v>361</v>
      </c>
      <c r="B100" s="12" t="s">
        <v>362</v>
      </c>
      <c r="C100" s="10" t="s">
        <v>78</v>
      </c>
      <c r="D100" s="10" t="s">
        <v>363</v>
      </c>
      <c r="E100" s="11" t="s">
        <v>99</v>
      </c>
      <c r="F100" s="12">
        <v>1886.31</v>
      </c>
      <c r="G100" s="13">
        <v>40.03</v>
      </c>
      <c r="H100" s="13">
        <v>19.329999999999998</v>
      </c>
      <c r="I100" s="13">
        <v>0</v>
      </c>
      <c r="J100" s="13">
        <v>28.9</v>
      </c>
      <c r="K100" s="13">
        <f t="shared" si="37"/>
        <v>48.23</v>
      </c>
      <c r="L100" s="13">
        <f t="shared" si="38"/>
        <v>36462.370000000003</v>
      </c>
      <c r="M100" s="13">
        <f t="shared" si="39"/>
        <v>0</v>
      </c>
      <c r="N100" s="13">
        <f t="shared" si="40"/>
        <v>54514.35</v>
      </c>
      <c r="O100" s="13">
        <f t="shared" si="41"/>
        <v>90976.73</v>
      </c>
      <c r="P100" s="14">
        <f t="shared" si="26"/>
        <v>1.2183807644934038E-2</v>
      </c>
    </row>
    <row r="101" spans="1:16" ht="52.05" customHeight="1">
      <c r="A101" s="10" t="s">
        <v>365</v>
      </c>
      <c r="B101" s="12" t="s">
        <v>366</v>
      </c>
      <c r="C101" s="10" t="s">
        <v>78</v>
      </c>
      <c r="D101" s="10" t="s">
        <v>367</v>
      </c>
      <c r="E101" s="11" t="s">
        <v>99</v>
      </c>
      <c r="F101" s="12">
        <v>1370</v>
      </c>
      <c r="G101" s="13">
        <v>36.11</v>
      </c>
      <c r="H101" s="13">
        <v>15.84</v>
      </c>
      <c r="I101" s="13">
        <v>0</v>
      </c>
      <c r="J101" s="13">
        <v>27.67</v>
      </c>
      <c r="K101" s="13">
        <f t="shared" si="37"/>
        <v>43.51</v>
      </c>
      <c r="L101" s="13">
        <f t="shared" si="38"/>
        <v>21700.799999999999</v>
      </c>
      <c r="M101" s="13">
        <f t="shared" si="39"/>
        <v>0</v>
      </c>
      <c r="N101" s="13">
        <f t="shared" si="40"/>
        <v>37907.9</v>
      </c>
      <c r="O101" s="13">
        <f t="shared" si="41"/>
        <v>59608.7</v>
      </c>
      <c r="P101" s="14">
        <f t="shared" si="26"/>
        <v>7.9829307424500711E-3</v>
      </c>
    </row>
    <row r="102" spans="1:16" ht="39" customHeight="1">
      <c r="A102" s="10" t="s">
        <v>368</v>
      </c>
      <c r="B102" s="12" t="s">
        <v>369</v>
      </c>
      <c r="C102" s="10" t="s">
        <v>78</v>
      </c>
      <c r="D102" s="10" t="s">
        <v>370</v>
      </c>
      <c r="E102" s="11" t="s">
        <v>99</v>
      </c>
      <c r="F102" s="12">
        <v>498.65</v>
      </c>
      <c r="G102" s="13">
        <v>95.12</v>
      </c>
      <c r="H102" s="13">
        <v>25.29</v>
      </c>
      <c r="I102" s="13">
        <v>0</v>
      </c>
      <c r="J102" s="13">
        <v>89.32</v>
      </c>
      <c r="K102" s="13">
        <f t="shared" si="37"/>
        <v>114.61</v>
      </c>
      <c r="L102" s="13">
        <f t="shared" si="38"/>
        <v>12610.85</v>
      </c>
      <c r="M102" s="13">
        <f t="shared" si="39"/>
        <v>0</v>
      </c>
      <c r="N102" s="13">
        <f t="shared" si="40"/>
        <v>44539.41</v>
      </c>
      <c r="O102" s="13">
        <f t="shared" si="41"/>
        <v>57150.27</v>
      </c>
      <c r="P102" s="14">
        <f t="shared" si="26"/>
        <v>7.6536922852255126E-3</v>
      </c>
    </row>
    <row r="103" spans="1:16" ht="52.05" customHeight="1">
      <c r="A103" s="10" t="s">
        <v>372</v>
      </c>
      <c r="B103" s="12" t="s">
        <v>373</v>
      </c>
      <c r="C103" s="10" t="s">
        <v>72</v>
      </c>
      <c r="D103" s="10" t="s">
        <v>374</v>
      </c>
      <c r="E103" s="11" t="s">
        <v>75</v>
      </c>
      <c r="F103" s="12">
        <v>842.94</v>
      </c>
      <c r="G103" s="13">
        <v>80.069999999999993</v>
      </c>
      <c r="H103" s="13">
        <v>16.82</v>
      </c>
      <c r="I103" s="13">
        <v>0</v>
      </c>
      <c r="J103" s="13">
        <v>79.66</v>
      </c>
      <c r="K103" s="13">
        <f t="shared" si="37"/>
        <v>96.48</v>
      </c>
      <c r="L103" s="13">
        <f t="shared" si="38"/>
        <v>14178.25</v>
      </c>
      <c r="M103" s="13">
        <f t="shared" si="39"/>
        <v>0</v>
      </c>
      <c r="N103" s="13">
        <f t="shared" si="40"/>
        <v>67148.600000000006</v>
      </c>
      <c r="O103" s="13">
        <f t="shared" si="41"/>
        <v>81326.850000000006</v>
      </c>
      <c r="P103" s="14">
        <f t="shared" si="26"/>
        <v>1.0891474080991963E-2</v>
      </c>
    </row>
    <row r="104" spans="1:16" ht="52.05" customHeight="1">
      <c r="A104" s="10" t="s">
        <v>375</v>
      </c>
      <c r="B104" s="12" t="s">
        <v>376</v>
      </c>
      <c r="C104" s="10" t="s">
        <v>78</v>
      </c>
      <c r="D104" s="10" t="s">
        <v>377</v>
      </c>
      <c r="E104" s="11" t="s">
        <v>99</v>
      </c>
      <c r="F104" s="12">
        <v>28.41</v>
      </c>
      <c r="G104" s="13">
        <v>343.12</v>
      </c>
      <c r="H104" s="13">
        <v>47.43</v>
      </c>
      <c r="I104" s="13">
        <v>0</v>
      </c>
      <c r="J104" s="13">
        <v>366.02</v>
      </c>
      <c r="K104" s="13">
        <f t="shared" si="37"/>
        <v>413.45</v>
      </c>
      <c r="L104" s="13">
        <f t="shared" si="38"/>
        <v>1347.48</v>
      </c>
      <c r="M104" s="13">
        <f t="shared" si="39"/>
        <v>0</v>
      </c>
      <c r="N104" s="13">
        <f t="shared" si="40"/>
        <v>10398.620000000001</v>
      </c>
      <c r="O104" s="13">
        <f t="shared" si="41"/>
        <v>11746.11</v>
      </c>
      <c r="P104" s="14">
        <f t="shared" si="26"/>
        <v>1.5730653851400921E-3</v>
      </c>
    </row>
    <row r="105" spans="1:16" ht="24" customHeight="1">
      <c r="A105" s="10" t="s">
        <v>379</v>
      </c>
      <c r="B105" s="12" t="s">
        <v>380</v>
      </c>
      <c r="C105" s="10" t="s">
        <v>72</v>
      </c>
      <c r="D105" s="10" t="s">
        <v>381</v>
      </c>
      <c r="E105" s="11" t="s">
        <v>75</v>
      </c>
      <c r="F105" s="12">
        <v>99.02</v>
      </c>
      <c r="G105" s="13">
        <v>423.98</v>
      </c>
      <c r="H105" s="13">
        <v>122.55</v>
      </c>
      <c r="I105" s="13">
        <v>0</v>
      </c>
      <c r="J105" s="13">
        <v>388.34</v>
      </c>
      <c r="K105" s="13">
        <f t="shared" si="37"/>
        <v>510.89</v>
      </c>
      <c r="L105" s="13">
        <f t="shared" si="38"/>
        <v>12134.9</v>
      </c>
      <c r="M105" s="13">
        <f t="shared" si="39"/>
        <v>0</v>
      </c>
      <c r="N105" s="13">
        <f t="shared" si="40"/>
        <v>38453.42</v>
      </c>
      <c r="O105" s="13">
        <f t="shared" si="41"/>
        <v>50588.32</v>
      </c>
      <c r="P105" s="14">
        <f t="shared" si="26"/>
        <v>6.7749012298020557E-3</v>
      </c>
    </row>
    <row r="106" spans="1:16" ht="24" customHeight="1">
      <c r="A106" s="5" t="s">
        <v>382</v>
      </c>
      <c r="B106" s="5"/>
      <c r="C106" s="5"/>
      <c r="D106" s="5" t="s">
        <v>383</v>
      </c>
      <c r="E106" s="5"/>
      <c r="F106" s="7"/>
      <c r="G106" s="5"/>
      <c r="H106" s="5"/>
      <c r="I106" s="5"/>
      <c r="J106" s="5"/>
      <c r="K106" s="5"/>
      <c r="L106" s="5"/>
      <c r="M106" s="5"/>
      <c r="N106" s="5"/>
      <c r="O106" s="8">
        <v>282675.08</v>
      </c>
      <c r="P106" s="9">
        <f t="shared" si="26"/>
        <v>3.7856480450949831E-2</v>
      </c>
    </row>
    <row r="107" spans="1:16" ht="39" customHeight="1">
      <c r="A107" s="10" t="s">
        <v>384</v>
      </c>
      <c r="B107" s="12" t="s">
        <v>385</v>
      </c>
      <c r="C107" s="10" t="s">
        <v>78</v>
      </c>
      <c r="D107" s="10" t="s">
        <v>386</v>
      </c>
      <c r="E107" s="11" t="s">
        <v>99</v>
      </c>
      <c r="F107" s="12">
        <v>528.47</v>
      </c>
      <c r="G107" s="13">
        <v>3.5</v>
      </c>
      <c r="H107" s="13">
        <v>2.87</v>
      </c>
      <c r="I107" s="13">
        <v>0</v>
      </c>
      <c r="J107" s="13">
        <v>1.34</v>
      </c>
      <c r="K107" s="13">
        <f t="shared" ref="K107:K114" si="42">TRUNC(G107 * (1 + 20.5 / 100), 2)</f>
        <v>4.21</v>
      </c>
      <c r="L107" s="13">
        <f t="shared" ref="L107:L114" si="43">TRUNC(F107 * H107, 2)</f>
        <v>1516.7</v>
      </c>
      <c r="M107" s="13">
        <f t="shared" ref="M107:M114" si="44">TRUNC(F107 * I107, 2)</f>
        <v>0</v>
      </c>
      <c r="N107" s="13">
        <f t="shared" ref="N107:N114" si="45">TRUNC(F107 * J107, 2)</f>
        <v>708.14</v>
      </c>
      <c r="O107" s="13">
        <f t="shared" ref="O107:O114" si="46">TRUNC(F107 * K107, 2)</f>
        <v>2224.85</v>
      </c>
      <c r="P107" s="14">
        <f t="shared" si="26"/>
        <v>2.9795689995487304E-4</v>
      </c>
    </row>
    <row r="108" spans="1:16" ht="39" customHeight="1">
      <c r="A108" s="10" t="s">
        <v>387</v>
      </c>
      <c r="B108" s="12" t="s">
        <v>388</v>
      </c>
      <c r="C108" s="10" t="s">
        <v>78</v>
      </c>
      <c r="D108" s="10" t="s">
        <v>389</v>
      </c>
      <c r="E108" s="11" t="s">
        <v>99</v>
      </c>
      <c r="F108" s="12">
        <v>528.47</v>
      </c>
      <c r="G108" s="13">
        <v>2.1</v>
      </c>
      <c r="H108" s="13">
        <v>0.44</v>
      </c>
      <c r="I108" s="13">
        <v>0</v>
      </c>
      <c r="J108" s="13">
        <v>2.09</v>
      </c>
      <c r="K108" s="13">
        <f t="shared" si="42"/>
        <v>2.5299999999999998</v>
      </c>
      <c r="L108" s="13">
        <f t="shared" si="43"/>
        <v>232.52</v>
      </c>
      <c r="M108" s="13">
        <f t="shared" si="44"/>
        <v>0</v>
      </c>
      <c r="N108" s="13">
        <f t="shared" si="45"/>
        <v>1104.5</v>
      </c>
      <c r="O108" s="13">
        <f t="shared" si="46"/>
        <v>1337.02</v>
      </c>
      <c r="P108" s="14">
        <f t="shared" si="26"/>
        <v>1.7905671590339318E-4</v>
      </c>
    </row>
    <row r="109" spans="1:16" ht="52.05" customHeight="1">
      <c r="A109" s="10" t="s">
        <v>390</v>
      </c>
      <c r="B109" s="12" t="s">
        <v>391</v>
      </c>
      <c r="C109" s="10" t="s">
        <v>78</v>
      </c>
      <c r="D109" s="10" t="s">
        <v>392</v>
      </c>
      <c r="E109" s="11" t="s">
        <v>99</v>
      </c>
      <c r="F109" s="12">
        <v>1908.12</v>
      </c>
      <c r="G109" s="13">
        <v>48.55</v>
      </c>
      <c r="H109" s="13">
        <v>15.65</v>
      </c>
      <c r="I109" s="13">
        <v>0</v>
      </c>
      <c r="J109" s="13">
        <v>42.85</v>
      </c>
      <c r="K109" s="13">
        <f t="shared" si="42"/>
        <v>58.5</v>
      </c>
      <c r="L109" s="13">
        <f t="shared" si="43"/>
        <v>29862.07</v>
      </c>
      <c r="M109" s="13">
        <f t="shared" si="44"/>
        <v>0</v>
      </c>
      <c r="N109" s="13">
        <f t="shared" si="45"/>
        <v>81762.94</v>
      </c>
      <c r="O109" s="13">
        <f t="shared" si="46"/>
        <v>111625.02</v>
      </c>
      <c r="P109" s="14">
        <f t="shared" si="26"/>
        <v>1.4949072933726186E-2</v>
      </c>
    </row>
    <row r="110" spans="1:16" ht="64.95" customHeight="1">
      <c r="A110" s="10" t="s">
        <v>394</v>
      </c>
      <c r="B110" s="12" t="s">
        <v>395</v>
      </c>
      <c r="C110" s="10" t="s">
        <v>78</v>
      </c>
      <c r="D110" s="10" t="s">
        <v>396</v>
      </c>
      <c r="E110" s="11" t="s">
        <v>99</v>
      </c>
      <c r="F110" s="12">
        <v>1254.9000000000001</v>
      </c>
      <c r="G110" s="13">
        <v>97.54</v>
      </c>
      <c r="H110" s="13">
        <v>37.69</v>
      </c>
      <c r="I110" s="13">
        <v>0</v>
      </c>
      <c r="J110" s="13">
        <v>79.84</v>
      </c>
      <c r="K110" s="13">
        <f t="shared" si="42"/>
        <v>117.53</v>
      </c>
      <c r="L110" s="13">
        <f t="shared" si="43"/>
        <v>47297.18</v>
      </c>
      <c r="M110" s="13">
        <f t="shared" si="44"/>
        <v>0</v>
      </c>
      <c r="N110" s="13">
        <f t="shared" si="45"/>
        <v>100191.21</v>
      </c>
      <c r="O110" s="13">
        <f t="shared" si="46"/>
        <v>147488.39000000001</v>
      </c>
      <c r="P110" s="14">
        <f t="shared" si="26"/>
        <v>1.9751975847241521E-2</v>
      </c>
    </row>
    <row r="111" spans="1:16" ht="25.95" customHeight="1">
      <c r="A111" s="10" t="s">
        <v>397</v>
      </c>
      <c r="B111" s="12" t="s">
        <v>398</v>
      </c>
      <c r="C111" s="10" t="s">
        <v>72</v>
      </c>
      <c r="D111" s="10" t="s">
        <v>399</v>
      </c>
      <c r="E111" s="11" t="s">
        <v>75</v>
      </c>
      <c r="F111" s="12">
        <v>172.63</v>
      </c>
      <c r="G111" s="13">
        <v>13.58</v>
      </c>
      <c r="H111" s="13">
        <v>3.6</v>
      </c>
      <c r="I111" s="13">
        <v>0</v>
      </c>
      <c r="J111" s="13">
        <v>12.76</v>
      </c>
      <c r="K111" s="13">
        <f t="shared" si="42"/>
        <v>16.36</v>
      </c>
      <c r="L111" s="13">
        <f t="shared" si="43"/>
        <v>621.46</v>
      </c>
      <c r="M111" s="13">
        <f t="shared" si="44"/>
        <v>0</v>
      </c>
      <c r="N111" s="13">
        <f t="shared" si="45"/>
        <v>2202.75</v>
      </c>
      <c r="O111" s="13">
        <f t="shared" si="46"/>
        <v>2824.22</v>
      </c>
      <c r="P111" s="14">
        <f t="shared" si="26"/>
        <v>3.7822587409962535E-4</v>
      </c>
    </row>
    <row r="112" spans="1:16" ht="25.95" customHeight="1">
      <c r="A112" s="10" t="s">
        <v>400</v>
      </c>
      <c r="B112" s="12" t="s">
        <v>401</v>
      </c>
      <c r="C112" s="10" t="s">
        <v>78</v>
      </c>
      <c r="D112" s="10" t="s">
        <v>402</v>
      </c>
      <c r="E112" s="11" t="s">
        <v>99</v>
      </c>
      <c r="F112" s="12">
        <v>172.63</v>
      </c>
      <c r="G112" s="13">
        <v>32.229999999999997</v>
      </c>
      <c r="H112" s="13">
        <v>18.350000000000001</v>
      </c>
      <c r="I112" s="13">
        <v>0</v>
      </c>
      <c r="J112" s="13">
        <v>20.48</v>
      </c>
      <c r="K112" s="13">
        <f t="shared" si="42"/>
        <v>38.83</v>
      </c>
      <c r="L112" s="13">
        <f t="shared" si="43"/>
        <v>3167.76</v>
      </c>
      <c r="M112" s="13">
        <f t="shared" si="44"/>
        <v>0</v>
      </c>
      <c r="N112" s="13">
        <f t="shared" si="45"/>
        <v>3535.46</v>
      </c>
      <c r="O112" s="13">
        <f t="shared" si="46"/>
        <v>6703.22</v>
      </c>
      <c r="P112" s="14">
        <f t="shared" si="26"/>
        <v>8.9771025054071244E-4</v>
      </c>
    </row>
    <row r="113" spans="1:16" ht="39" customHeight="1">
      <c r="A113" s="10" t="s">
        <v>403</v>
      </c>
      <c r="B113" s="12" t="s">
        <v>404</v>
      </c>
      <c r="C113" s="10" t="s">
        <v>78</v>
      </c>
      <c r="D113" s="10" t="s">
        <v>405</v>
      </c>
      <c r="E113" s="11" t="s">
        <v>99</v>
      </c>
      <c r="F113" s="12">
        <v>124.75</v>
      </c>
      <c r="G113" s="13">
        <v>65.2</v>
      </c>
      <c r="H113" s="13">
        <v>10.02</v>
      </c>
      <c r="I113" s="13">
        <v>0</v>
      </c>
      <c r="J113" s="13">
        <v>68.540000000000006</v>
      </c>
      <c r="K113" s="13">
        <f t="shared" si="42"/>
        <v>78.56</v>
      </c>
      <c r="L113" s="13">
        <f t="shared" si="43"/>
        <v>1249.99</v>
      </c>
      <c r="M113" s="13">
        <f t="shared" si="44"/>
        <v>0</v>
      </c>
      <c r="N113" s="13">
        <f t="shared" si="45"/>
        <v>8550.36</v>
      </c>
      <c r="O113" s="13">
        <f t="shared" si="46"/>
        <v>9800.36</v>
      </c>
      <c r="P113" s="14">
        <f t="shared" si="26"/>
        <v>1.3124861829074948E-3</v>
      </c>
    </row>
    <row r="114" spans="1:16" ht="25.95" customHeight="1">
      <c r="A114" s="10" t="s">
        <v>406</v>
      </c>
      <c r="B114" s="12" t="s">
        <v>83</v>
      </c>
      <c r="C114" s="10" t="s">
        <v>78</v>
      </c>
      <c r="D114" s="10" t="s">
        <v>84</v>
      </c>
      <c r="E114" s="11" t="s">
        <v>81</v>
      </c>
      <c r="F114" s="12">
        <v>6.94</v>
      </c>
      <c r="G114" s="13">
        <v>80.36</v>
      </c>
      <c r="H114" s="13">
        <v>10.71</v>
      </c>
      <c r="I114" s="13">
        <v>0</v>
      </c>
      <c r="J114" s="13">
        <v>86.12</v>
      </c>
      <c r="K114" s="13">
        <f t="shared" si="42"/>
        <v>96.83</v>
      </c>
      <c r="L114" s="13">
        <f t="shared" si="43"/>
        <v>74.319999999999993</v>
      </c>
      <c r="M114" s="13">
        <f t="shared" si="44"/>
        <v>0</v>
      </c>
      <c r="N114" s="13">
        <f t="shared" si="45"/>
        <v>597.66999999999996</v>
      </c>
      <c r="O114" s="13">
        <f t="shared" si="46"/>
        <v>672</v>
      </c>
      <c r="P114" s="14">
        <f t="shared" si="26"/>
        <v>8.9995746576027462E-5</v>
      </c>
    </row>
    <row r="115" spans="1:16" ht="24" customHeight="1">
      <c r="A115" s="5" t="s">
        <v>407</v>
      </c>
      <c r="B115" s="5"/>
      <c r="C115" s="5"/>
      <c r="D115" s="5" t="s">
        <v>408</v>
      </c>
      <c r="E115" s="5"/>
      <c r="F115" s="7"/>
      <c r="G115" s="5"/>
      <c r="H115" s="5"/>
      <c r="I115" s="5"/>
      <c r="J115" s="5"/>
      <c r="K115" s="5"/>
      <c r="L115" s="5"/>
      <c r="M115" s="5"/>
      <c r="N115" s="5"/>
      <c r="O115" s="8">
        <v>128519.47</v>
      </c>
      <c r="P115" s="9">
        <f t="shared" si="26"/>
        <v>1.7211615553877027E-2</v>
      </c>
    </row>
    <row r="116" spans="1:16" ht="39" customHeight="1">
      <c r="A116" s="10" t="s">
        <v>409</v>
      </c>
      <c r="B116" s="12" t="s">
        <v>410</v>
      </c>
      <c r="C116" s="10" t="s">
        <v>78</v>
      </c>
      <c r="D116" s="10" t="s">
        <v>411</v>
      </c>
      <c r="E116" s="11" t="s">
        <v>99</v>
      </c>
      <c r="F116" s="12">
        <v>1419.92</v>
      </c>
      <c r="G116" s="13">
        <v>73.900000000000006</v>
      </c>
      <c r="H116" s="13">
        <v>18.239999999999998</v>
      </c>
      <c r="I116" s="13">
        <v>0</v>
      </c>
      <c r="J116" s="13">
        <v>70.8</v>
      </c>
      <c r="K116" s="13">
        <f>TRUNC(G116 * (1 + 20.5 / 100), 2)</f>
        <v>89.04</v>
      </c>
      <c r="L116" s="13">
        <f>TRUNC(F116 * H116, 2)</f>
        <v>25899.34</v>
      </c>
      <c r="M116" s="13">
        <f>TRUNC(F116 * I116, 2)</f>
        <v>0</v>
      </c>
      <c r="N116" s="13">
        <f>TRUNC(F116 * J116, 2)</f>
        <v>100530.33</v>
      </c>
      <c r="O116" s="13">
        <f>TRUNC(F116 * K116, 2)</f>
        <v>126429.67</v>
      </c>
      <c r="P116" s="14">
        <f t="shared" si="26"/>
        <v>1.6931744852694615E-2</v>
      </c>
    </row>
    <row r="117" spans="1:16" ht="39" customHeight="1">
      <c r="A117" s="10" t="s">
        <v>413</v>
      </c>
      <c r="B117" s="12" t="s">
        <v>414</v>
      </c>
      <c r="C117" s="10" t="s">
        <v>78</v>
      </c>
      <c r="D117" s="10" t="s">
        <v>415</v>
      </c>
      <c r="E117" s="11" t="s">
        <v>99</v>
      </c>
      <c r="F117" s="12">
        <v>32.340000000000003</v>
      </c>
      <c r="G117" s="13">
        <v>18.89</v>
      </c>
      <c r="H117" s="13">
        <v>4.5599999999999996</v>
      </c>
      <c r="I117" s="13">
        <v>0</v>
      </c>
      <c r="J117" s="13">
        <v>18.2</v>
      </c>
      <c r="K117" s="13">
        <f>TRUNC(G117 * (1 + 20.5 / 100), 2)</f>
        <v>22.76</v>
      </c>
      <c r="L117" s="13">
        <f>TRUNC(F117 * H117, 2)</f>
        <v>147.47</v>
      </c>
      <c r="M117" s="13">
        <f>TRUNC(F117 * I117, 2)</f>
        <v>0</v>
      </c>
      <c r="N117" s="13">
        <f>TRUNC(F117 * J117, 2)</f>
        <v>588.58000000000004</v>
      </c>
      <c r="O117" s="13">
        <f>TRUNC(F117 * K117, 2)</f>
        <v>736.05</v>
      </c>
      <c r="P117" s="14">
        <f t="shared" si="26"/>
        <v>9.8573466171555073E-5</v>
      </c>
    </row>
    <row r="118" spans="1:16" ht="39" customHeight="1">
      <c r="A118" s="10" t="s">
        <v>416</v>
      </c>
      <c r="B118" s="12" t="s">
        <v>417</v>
      </c>
      <c r="C118" s="10" t="s">
        <v>78</v>
      </c>
      <c r="D118" s="10" t="s">
        <v>418</v>
      </c>
      <c r="E118" s="11" t="s">
        <v>99</v>
      </c>
      <c r="F118" s="12">
        <v>32.340000000000003</v>
      </c>
      <c r="G118" s="13">
        <v>34.74</v>
      </c>
      <c r="H118" s="13">
        <v>20.53</v>
      </c>
      <c r="I118" s="13">
        <v>0</v>
      </c>
      <c r="J118" s="13">
        <v>21.33</v>
      </c>
      <c r="K118" s="13">
        <f>TRUNC(G118 * (1 + 20.5 / 100), 2)</f>
        <v>41.86</v>
      </c>
      <c r="L118" s="13">
        <f>TRUNC(F118 * H118, 2)</f>
        <v>663.94</v>
      </c>
      <c r="M118" s="13">
        <f>TRUNC(F118 * I118, 2)</f>
        <v>0</v>
      </c>
      <c r="N118" s="13">
        <f>TRUNC(F118 * J118, 2)</f>
        <v>689.81</v>
      </c>
      <c r="O118" s="13">
        <f>TRUNC(F118 * K118, 2)</f>
        <v>1353.75</v>
      </c>
      <c r="P118" s="14">
        <f t="shared" si="26"/>
        <v>1.8129723501085889E-4</v>
      </c>
    </row>
    <row r="119" spans="1:16" ht="24" customHeight="1">
      <c r="A119" s="5" t="s">
        <v>31</v>
      </c>
      <c r="B119" s="5"/>
      <c r="C119" s="5"/>
      <c r="D119" s="5" t="s">
        <v>32</v>
      </c>
      <c r="E119" s="5"/>
      <c r="F119" s="7"/>
      <c r="G119" s="5"/>
      <c r="H119" s="5"/>
      <c r="I119" s="5"/>
      <c r="J119" s="5"/>
      <c r="K119" s="5"/>
      <c r="L119" s="5"/>
      <c r="M119" s="5"/>
      <c r="N119" s="5"/>
      <c r="O119" s="8">
        <v>228894.43</v>
      </c>
      <c r="P119" s="9">
        <f t="shared" si="26"/>
        <v>3.0654055230571808E-2</v>
      </c>
    </row>
    <row r="120" spans="1:16" ht="24" customHeight="1">
      <c r="A120" s="5" t="s">
        <v>419</v>
      </c>
      <c r="B120" s="5"/>
      <c r="C120" s="5"/>
      <c r="D120" s="5" t="s">
        <v>420</v>
      </c>
      <c r="E120" s="5"/>
      <c r="F120" s="7"/>
      <c r="G120" s="5"/>
      <c r="H120" s="5"/>
      <c r="I120" s="5"/>
      <c r="J120" s="5"/>
      <c r="K120" s="5"/>
      <c r="L120" s="5"/>
      <c r="M120" s="5"/>
      <c r="N120" s="5"/>
      <c r="O120" s="8">
        <v>114113.73</v>
      </c>
      <c r="P120" s="9">
        <f t="shared" si="26"/>
        <v>1.5282366556436342E-2</v>
      </c>
    </row>
    <row r="121" spans="1:16" ht="25.95" customHeight="1">
      <c r="A121" s="10" t="s">
        <v>421</v>
      </c>
      <c r="B121" s="12" t="s">
        <v>422</v>
      </c>
      <c r="C121" s="10" t="s">
        <v>78</v>
      </c>
      <c r="D121" s="10" t="s">
        <v>423</v>
      </c>
      <c r="E121" s="11" t="s">
        <v>99</v>
      </c>
      <c r="F121" s="12">
        <v>2615.64</v>
      </c>
      <c r="G121" s="13">
        <v>4.24</v>
      </c>
      <c r="H121" s="13">
        <v>2.11</v>
      </c>
      <c r="I121" s="13">
        <v>0</v>
      </c>
      <c r="J121" s="13">
        <v>2.99</v>
      </c>
      <c r="K121" s="13">
        <f>TRUNC(G121 * (1 + 20.5 / 100), 2)</f>
        <v>5.0999999999999996</v>
      </c>
      <c r="L121" s="13">
        <f>TRUNC(F121 * H121, 2)</f>
        <v>5519</v>
      </c>
      <c r="M121" s="13">
        <f>TRUNC(F121 * I121, 2)</f>
        <v>0</v>
      </c>
      <c r="N121" s="13">
        <f>TRUNC(F121 * J121, 2)</f>
        <v>7820.76</v>
      </c>
      <c r="O121" s="13">
        <f>TRUNC(F121 * K121, 2)</f>
        <v>13339.76</v>
      </c>
      <c r="P121" s="14">
        <f t="shared" si="26"/>
        <v>1.7864905659896251E-3</v>
      </c>
    </row>
    <row r="122" spans="1:16" ht="25.95" customHeight="1">
      <c r="A122" s="10" t="s">
        <v>425</v>
      </c>
      <c r="B122" s="12" t="s">
        <v>426</v>
      </c>
      <c r="C122" s="10" t="s">
        <v>78</v>
      </c>
      <c r="D122" s="10" t="s">
        <v>427</v>
      </c>
      <c r="E122" s="11" t="s">
        <v>99</v>
      </c>
      <c r="F122" s="12">
        <v>2615.64</v>
      </c>
      <c r="G122" s="13">
        <v>17.14</v>
      </c>
      <c r="H122" s="13">
        <v>11.56</v>
      </c>
      <c r="I122" s="13">
        <v>0</v>
      </c>
      <c r="J122" s="13">
        <v>9.09</v>
      </c>
      <c r="K122" s="13">
        <f>TRUNC(G122 * (1 + 20.5 / 100), 2)</f>
        <v>20.65</v>
      </c>
      <c r="L122" s="13">
        <f>TRUNC(F122 * H122, 2)</f>
        <v>30236.79</v>
      </c>
      <c r="M122" s="13">
        <f>TRUNC(F122 * I122, 2)</f>
        <v>0</v>
      </c>
      <c r="N122" s="13">
        <f>TRUNC(F122 * J122, 2)</f>
        <v>23776.16</v>
      </c>
      <c r="O122" s="13">
        <f>TRUNC(F122 * K122, 2)</f>
        <v>54012.959999999999</v>
      </c>
      <c r="P122" s="14">
        <f t="shared" si="26"/>
        <v>7.2335366964004577E-3</v>
      </c>
    </row>
    <row r="123" spans="1:16" ht="25.95" customHeight="1">
      <c r="A123" s="10" t="s">
        <v>428</v>
      </c>
      <c r="B123" s="12" t="s">
        <v>429</v>
      </c>
      <c r="C123" s="10" t="s">
        <v>78</v>
      </c>
      <c r="D123" s="10" t="s">
        <v>430</v>
      </c>
      <c r="E123" s="11" t="s">
        <v>99</v>
      </c>
      <c r="F123" s="12">
        <v>2615.64</v>
      </c>
      <c r="G123" s="13">
        <v>14.57</v>
      </c>
      <c r="H123" s="13">
        <v>5.2</v>
      </c>
      <c r="I123" s="13">
        <v>0</v>
      </c>
      <c r="J123" s="13">
        <v>12.35</v>
      </c>
      <c r="K123" s="13">
        <f>TRUNC(G123 * (1 + 20.5 / 100), 2)</f>
        <v>17.55</v>
      </c>
      <c r="L123" s="13">
        <f>TRUNC(F123 * H123, 2)</f>
        <v>13601.32</v>
      </c>
      <c r="M123" s="13">
        <f>TRUNC(F123 * I123, 2)</f>
        <v>0</v>
      </c>
      <c r="N123" s="13">
        <f>TRUNC(F123 * J123, 2)</f>
        <v>32303.15</v>
      </c>
      <c r="O123" s="13">
        <f>TRUNC(F123 * K123, 2)</f>
        <v>45904.480000000003</v>
      </c>
      <c r="P123" s="14">
        <f t="shared" si="26"/>
        <v>6.1476308761671443E-3</v>
      </c>
    </row>
    <row r="124" spans="1:16" ht="25.95" customHeight="1">
      <c r="A124" s="10" t="s">
        <v>431</v>
      </c>
      <c r="B124" s="12" t="s">
        <v>432</v>
      </c>
      <c r="C124" s="10" t="s">
        <v>78</v>
      </c>
      <c r="D124" s="10" t="s">
        <v>433</v>
      </c>
      <c r="E124" s="11" t="s">
        <v>99</v>
      </c>
      <c r="F124" s="12">
        <v>20.05</v>
      </c>
      <c r="G124" s="13">
        <v>35.46</v>
      </c>
      <c r="H124" s="13">
        <v>13.82</v>
      </c>
      <c r="I124" s="13">
        <v>0</v>
      </c>
      <c r="J124" s="13">
        <v>28.9</v>
      </c>
      <c r="K124" s="13">
        <f>TRUNC(G124 * (1 + 20.5 / 100), 2)</f>
        <v>42.72</v>
      </c>
      <c r="L124" s="13">
        <f>TRUNC(F124 * H124, 2)</f>
        <v>277.08999999999997</v>
      </c>
      <c r="M124" s="13">
        <f>TRUNC(F124 * I124, 2)</f>
        <v>0</v>
      </c>
      <c r="N124" s="13">
        <f>TRUNC(F124 * J124, 2)</f>
        <v>579.44000000000005</v>
      </c>
      <c r="O124" s="13">
        <f>TRUNC(F124 * K124, 2)</f>
        <v>856.53</v>
      </c>
      <c r="P124" s="14">
        <f t="shared" si="26"/>
        <v>1.1470841787911427E-4</v>
      </c>
    </row>
    <row r="125" spans="1:16" ht="24" customHeight="1">
      <c r="A125" s="5" t="s">
        <v>435</v>
      </c>
      <c r="B125" s="5"/>
      <c r="C125" s="5"/>
      <c r="D125" s="5" t="s">
        <v>408</v>
      </c>
      <c r="E125" s="5"/>
      <c r="F125" s="7"/>
      <c r="G125" s="5"/>
      <c r="H125" s="5"/>
      <c r="I125" s="5"/>
      <c r="J125" s="5"/>
      <c r="K125" s="5"/>
      <c r="L125" s="5"/>
      <c r="M125" s="5"/>
      <c r="N125" s="5"/>
      <c r="O125" s="8">
        <v>112126.71</v>
      </c>
      <c r="P125" s="9">
        <f t="shared" si="26"/>
        <v>1.5016260383279351E-2</v>
      </c>
    </row>
    <row r="126" spans="1:16" ht="25.95" customHeight="1">
      <c r="A126" s="10" t="s">
        <v>436</v>
      </c>
      <c r="B126" s="12" t="s">
        <v>437</v>
      </c>
      <c r="C126" s="10" t="s">
        <v>78</v>
      </c>
      <c r="D126" s="10" t="s">
        <v>438</v>
      </c>
      <c r="E126" s="11" t="s">
        <v>99</v>
      </c>
      <c r="F126" s="12">
        <v>1452.26</v>
      </c>
      <c r="G126" s="13">
        <v>5.23</v>
      </c>
      <c r="H126" s="13">
        <v>2.96</v>
      </c>
      <c r="I126" s="13">
        <v>0</v>
      </c>
      <c r="J126" s="13">
        <v>3.34</v>
      </c>
      <c r="K126" s="13">
        <f>TRUNC(G126 * (1 + 20.5 / 100), 2)</f>
        <v>6.3</v>
      </c>
      <c r="L126" s="13">
        <f>TRUNC(F126 * H126, 2)</f>
        <v>4298.68</v>
      </c>
      <c r="M126" s="13">
        <f>TRUNC(F126 * I126, 2)</f>
        <v>0</v>
      </c>
      <c r="N126" s="13">
        <f>TRUNC(F126 * J126, 2)</f>
        <v>4850.54</v>
      </c>
      <c r="O126" s="13">
        <f>TRUNC(F126 * K126, 2)</f>
        <v>9149.23</v>
      </c>
      <c r="P126" s="14">
        <f t="shared" si="26"/>
        <v>1.2252853935205174E-3</v>
      </c>
    </row>
    <row r="127" spans="1:16" ht="25.95" customHeight="1">
      <c r="A127" s="10" t="s">
        <v>439</v>
      </c>
      <c r="B127" s="12" t="s">
        <v>440</v>
      </c>
      <c r="C127" s="10" t="s">
        <v>78</v>
      </c>
      <c r="D127" s="10" t="s">
        <v>441</v>
      </c>
      <c r="E127" s="11" t="s">
        <v>99</v>
      </c>
      <c r="F127" s="12">
        <v>1452.26</v>
      </c>
      <c r="G127" s="13">
        <v>31.48</v>
      </c>
      <c r="H127" s="13">
        <v>23.79</v>
      </c>
      <c r="I127" s="13">
        <v>0</v>
      </c>
      <c r="J127" s="13">
        <v>14.14</v>
      </c>
      <c r="K127" s="13">
        <f>TRUNC(G127 * (1 + 20.5 / 100), 2)</f>
        <v>37.93</v>
      </c>
      <c r="L127" s="13">
        <f>TRUNC(F127 * H127, 2)</f>
        <v>34549.26</v>
      </c>
      <c r="M127" s="13">
        <f>TRUNC(F127 * I127, 2)</f>
        <v>0</v>
      </c>
      <c r="N127" s="13">
        <f>TRUNC(F127 * J127, 2)</f>
        <v>20534.95</v>
      </c>
      <c r="O127" s="13">
        <f>TRUNC(F127 * K127, 2)</f>
        <v>55084.22</v>
      </c>
      <c r="P127" s="14">
        <f t="shared" si="26"/>
        <v>7.3770022372889035E-3</v>
      </c>
    </row>
    <row r="128" spans="1:16" ht="25.95" customHeight="1">
      <c r="A128" s="10" t="s">
        <v>442</v>
      </c>
      <c r="B128" s="12" t="s">
        <v>443</v>
      </c>
      <c r="C128" s="10" t="s">
        <v>78</v>
      </c>
      <c r="D128" s="10" t="s">
        <v>444</v>
      </c>
      <c r="E128" s="11" t="s">
        <v>99</v>
      </c>
      <c r="F128" s="12">
        <v>1452.26</v>
      </c>
      <c r="G128" s="13">
        <v>16.98</v>
      </c>
      <c r="H128" s="13">
        <v>7.25</v>
      </c>
      <c r="I128" s="13">
        <v>0</v>
      </c>
      <c r="J128" s="13">
        <v>13.21</v>
      </c>
      <c r="K128" s="13">
        <f>TRUNC(G128 * (1 + 20.5 / 100), 2)</f>
        <v>20.46</v>
      </c>
      <c r="L128" s="13">
        <f>TRUNC(F128 * H128, 2)</f>
        <v>10528.88</v>
      </c>
      <c r="M128" s="13">
        <f>TRUNC(F128 * I128, 2)</f>
        <v>0</v>
      </c>
      <c r="N128" s="13">
        <f>TRUNC(F128 * J128, 2)</f>
        <v>19184.349999999999</v>
      </c>
      <c r="O128" s="13">
        <f>TRUNC(F128 * K128, 2)</f>
        <v>29713.23</v>
      </c>
      <c r="P128" s="14">
        <f t="shared" si="26"/>
        <v>3.9792623765405001E-3</v>
      </c>
    </row>
    <row r="129" spans="1:16" ht="52.05" customHeight="1">
      <c r="A129" s="10" t="s">
        <v>445</v>
      </c>
      <c r="B129" s="12" t="s">
        <v>446</v>
      </c>
      <c r="C129" s="10" t="s">
        <v>78</v>
      </c>
      <c r="D129" s="10" t="s">
        <v>447</v>
      </c>
      <c r="E129" s="11" t="s">
        <v>99</v>
      </c>
      <c r="F129" s="12">
        <v>1170.6400000000001</v>
      </c>
      <c r="G129" s="13">
        <v>12.89</v>
      </c>
      <c r="H129" s="13">
        <v>5.5</v>
      </c>
      <c r="I129" s="13">
        <v>0</v>
      </c>
      <c r="J129" s="13">
        <v>10.029999999999999</v>
      </c>
      <c r="K129" s="13">
        <f>TRUNC(G129 * (1 + 20.5 / 100), 2)</f>
        <v>15.53</v>
      </c>
      <c r="L129" s="13">
        <f>TRUNC(F129 * H129, 2)</f>
        <v>6438.52</v>
      </c>
      <c r="M129" s="13">
        <f>TRUNC(F129 * I129, 2)</f>
        <v>0</v>
      </c>
      <c r="N129" s="13">
        <f>TRUNC(F129 * J129, 2)</f>
        <v>11741.51</v>
      </c>
      <c r="O129" s="13">
        <f>TRUNC(F129 * K129, 2)</f>
        <v>18180.03</v>
      </c>
      <c r="P129" s="14">
        <f t="shared" si="26"/>
        <v>2.4347103759294292E-3</v>
      </c>
    </row>
    <row r="130" spans="1:16" ht="24" customHeight="1">
      <c r="A130" s="5" t="s">
        <v>449</v>
      </c>
      <c r="B130" s="5"/>
      <c r="C130" s="5"/>
      <c r="D130" s="5" t="s">
        <v>383</v>
      </c>
      <c r="E130" s="5"/>
      <c r="F130" s="7"/>
      <c r="G130" s="5"/>
      <c r="H130" s="5"/>
      <c r="I130" s="5"/>
      <c r="J130" s="5"/>
      <c r="K130" s="5"/>
      <c r="L130" s="5"/>
      <c r="M130" s="5"/>
      <c r="N130" s="5"/>
      <c r="O130" s="8">
        <v>2653.99</v>
      </c>
      <c r="P130" s="9">
        <f t="shared" si="26"/>
        <v>3.554282908561177E-4</v>
      </c>
    </row>
    <row r="131" spans="1:16" ht="25.95" customHeight="1">
      <c r="A131" s="10" t="s">
        <v>450</v>
      </c>
      <c r="B131" s="12" t="s">
        <v>451</v>
      </c>
      <c r="C131" s="10" t="s">
        <v>78</v>
      </c>
      <c r="D131" s="10" t="s">
        <v>452</v>
      </c>
      <c r="E131" s="11" t="s">
        <v>99</v>
      </c>
      <c r="F131" s="12">
        <v>27.84</v>
      </c>
      <c r="G131" s="13">
        <v>76.58</v>
      </c>
      <c r="H131" s="13">
        <v>9.25</v>
      </c>
      <c r="I131" s="13">
        <v>0</v>
      </c>
      <c r="J131" s="13">
        <v>83.02</v>
      </c>
      <c r="K131" s="13">
        <f>TRUNC(G131 * (1 + 20.5 / 100), 2)</f>
        <v>92.27</v>
      </c>
      <c r="L131" s="13">
        <f>TRUNC(F131 * H131, 2)</f>
        <v>257.52</v>
      </c>
      <c r="M131" s="13">
        <f>TRUNC(F131 * I131, 2)</f>
        <v>0</v>
      </c>
      <c r="N131" s="13">
        <f>TRUNC(F131 * J131, 2)</f>
        <v>2311.27</v>
      </c>
      <c r="O131" s="13">
        <f>TRUNC(F131 * K131, 2)</f>
        <v>2568.79</v>
      </c>
      <c r="P131" s="14">
        <f t="shared" si="26"/>
        <v>3.4401811584379996E-4</v>
      </c>
    </row>
    <row r="132" spans="1:16" ht="25.95" customHeight="1">
      <c r="A132" s="10" t="s">
        <v>454</v>
      </c>
      <c r="B132" s="12" t="s">
        <v>455</v>
      </c>
      <c r="C132" s="10" t="s">
        <v>78</v>
      </c>
      <c r="D132" s="10" t="s">
        <v>456</v>
      </c>
      <c r="E132" s="11" t="s">
        <v>114</v>
      </c>
      <c r="F132" s="12">
        <v>40</v>
      </c>
      <c r="G132" s="13">
        <v>1.77</v>
      </c>
      <c r="H132" s="13">
        <v>1.24</v>
      </c>
      <c r="I132" s="13">
        <v>0</v>
      </c>
      <c r="J132" s="13">
        <v>0.89</v>
      </c>
      <c r="K132" s="13">
        <f>TRUNC(G132 * (1 + 20.5 / 100), 2)</f>
        <v>2.13</v>
      </c>
      <c r="L132" s="13">
        <f>TRUNC(F132 * H132, 2)</f>
        <v>49.6</v>
      </c>
      <c r="M132" s="13">
        <f>TRUNC(F132 * I132, 2)</f>
        <v>0</v>
      </c>
      <c r="N132" s="13">
        <f>TRUNC(F132 * J132, 2)</f>
        <v>35.6</v>
      </c>
      <c r="O132" s="13">
        <f>TRUNC(F132 * K132, 2)</f>
        <v>85.2</v>
      </c>
      <c r="P132" s="14">
        <f t="shared" si="26"/>
        <v>1.1410175012317768E-5</v>
      </c>
    </row>
    <row r="133" spans="1:16" ht="24" customHeight="1">
      <c r="A133" s="5" t="s">
        <v>33</v>
      </c>
      <c r="B133" s="5"/>
      <c r="C133" s="5"/>
      <c r="D133" s="5" t="s">
        <v>34</v>
      </c>
      <c r="E133" s="5"/>
      <c r="F133" s="7"/>
      <c r="G133" s="5"/>
      <c r="H133" s="5"/>
      <c r="I133" s="5"/>
      <c r="J133" s="5"/>
      <c r="K133" s="5"/>
      <c r="L133" s="5"/>
      <c r="M133" s="5"/>
      <c r="N133" s="5"/>
      <c r="O133" s="8">
        <v>347858.73</v>
      </c>
      <c r="P133" s="9">
        <f t="shared" si="26"/>
        <v>4.6586020996039819E-2</v>
      </c>
    </row>
    <row r="134" spans="1:16" ht="24" customHeight="1">
      <c r="A134" s="5" t="s">
        <v>457</v>
      </c>
      <c r="B134" s="5"/>
      <c r="C134" s="5"/>
      <c r="D134" s="5" t="s">
        <v>458</v>
      </c>
      <c r="E134" s="5"/>
      <c r="F134" s="7"/>
      <c r="G134" s="5"/>
      <c r="H134" s="5"/>
      <c r="I134" s="5"/>
      <c r="J134" s="5"/>
      <c r="K134" s="5"/>
      <c r="L134" s="5"/>
      <c r="M134" s="5"/>
      <c r="N134" s="5"/>
      <c r="O134" s="8">
        <v>48253.3</v>
      </c>
      <c r="P134" s="9">
        <f t="shared" ref="P134:P197" si="47">O134 / 7467019.56</f>
        <v>6.4621901164539077E-3</v>
      </c>
    </row>
    <row r="135" spans="1:16" ht="39" customHeight="1">
      <c r="A135" s="10" t="s">
        <v>459</v>
      </c>
      <c r="B135" s="12" t="s">
        <v>460</v>
      </c>
      <c r="C135" s="10" t="s">
        <v>78</v>
      </c>
      <c r="D135" s="10" t="s">
        <v>461</v>
      </c>
      <c r="E135" s="11" t="s">
        <v>114</v>
      </c>
      <c r="F135" s="12">
        <v>252.19</v>
      </c>
      <c r="G135" s="13">
        <v>32.56</v>
      </c>
      <c r="H135" s="13">
        <v>20.92</v>
      </c>
      <c r="I135" s="13">
        <v>0</v>
      </c>
      <c r="J135" s="13">
        <v>18.309999999999999</v>
      </c>
      <c r="K135" s="13">
        <f t="shared" ref="K135:K166" si="48">TRUNC(G135 * (1 + 20.5 / 100), 2)</f>
        <v>39.229999999999997</v>
      </c>
      <c r="L135" s="13">
        <f t="shared" ref="L135:L166" si="49">TRUNC(F135 * H135, 2)</f>
        <v>5275.81</v>
      </c>
      <c r="M135" s="13">
        <f t="shared" ref="M135:M166" si="50">TRUNC(F135 * I135, 2)</f>
        <v>0</v>
      </c>
      <c r="N135" s="13">
        <f t="shared" ref="N135:N166" si="51">TRUNC(F135 * J135, 2)</f>
        <v>4617.59</v>
      </c>
      <c r="O135" s="13">
        <f t="shared" ref="O135:O166" si="52">TRUNC(F135 * K135, 2)</f>
        <v>9893.41</v>
      </c>
      <c r="P135" s="14">
        <f t="shared" si="47"/>
        <v>1.324947647518952E-3</v>
      </c>
    </row>
    <row r="136" spans="1:16" ht="39" customHeight="1">
      <c r="A136" s="10" t="s">
        <v>463</v>
      </c>
      <c r="B136" s="12" t="s">
        <v>464</v>
      </c>
      <c r="C136" s="10" t="s">
        <v>78</v>
      </c>
      <c r="D136" s="10" t="s">
        <v>465</v>
      </c>
      <c r="E136" s="11" t="s">
        <v>114</v>
      </c>
      <c r="F136" s="12">
        <v>155.02000000000001</v>
      </c>
      <c r="G136" s="13">
        <v>33.979999999999997</v>
      </c>
      <c r="H136" s="13">
        <v>6.99</v>
      </c>
      <c r="I136" s="13">
        <v>0</v>
      </c>
      <c r="J136" s="13">
        <v>33.950000000000003</v>
      </c>
      <c r="K136" s="13">
        <f t="shared" si="48"/>
        <v>40.94</v>
      </c>
      <c r="L136" s="13">
        <f t="shared" si="49"/>
        <v>1083.58</v>
      </c>
      <c r="M136" s="13">
        <f t="shared" si="50"/>
        <v>0</v>
      </c>
      <c r="N136" s="13">
        <f t="shared" si="51"/>
        <v>5262.92</v>
      </c>
      <c r="O136" s="13">
        <f t="shared" si="52"/>
        <v>6346.51</v>
      </c>
      <c r="P136" s="14">
        <f t="shared" si="47"/>
        <v>8.4993884762235713E-4</v>
      </c>
    </row>
    <row r="137" spans="1:16" ht="39" customHeight="1">
      <c r="A137" s="10" t="s">
        <v>467</v>
      </c>
      <c r="B137" s="12" t="s">
        <v>468</v>
      </c>
      <c r="C137" s="10" t="s">
        <v>78</v>
      </c>
      <c r="D137" s="10" t="s">
        <v>469</v>
      </c>
      <c r="E137" s="11" t="s">
        <v>114</v>
      </c>
      <c r="F137" s="12">
        <v>235.48</v>
      </c>
      <c r="G137" s="13">
        <v>23.84</v>
      </c>
      <c r="H137" s="13">
        <v>17.54</v>
      </c>
      <c r="I137" s="13">
        <v>0</v>
      </c>
      <c r="J137" s="13">
        <v>11.18</v>
      </c>
      <c r="K137" s="13">
        <f t="shared" si="48"/>
        <v>28.72</v>
      </c>
      <c r="L137" s="13">
        <f t="shared" si="49"/>
        <v>4130.3100000000004</v>
      </c>
      <c r="M137" s="13">
        <f t="shared" si="50"/>
        <v>0</v>
      </c>
      <c r="N137" s="13">
        <f t="shared" si="51"/>
        <v>2632.66</v>
      </c>
      <c r="O137" s="13">
        <f t="shared" si="52"/>
        <v>6762.98</v>
      </c>
      <c r="P137" s="14">
        <f t="shared" si="47"/>
        <v>9.0571344371836624E-4</v>
      </c>
    </row>
    <row r="138" spans="1:16" ht="39" customHeight="1">
      <c r="A138" s="10" t="s">
        <v>470</v>
      </c>
      <c r="B138" s="12" t="s">
        <v>471</v>
      </c>
      <c r="C138" s="10" t="s">
        <v>78</v>
      </c>
      <c r="D138" s="10" t="s">
        <v>472</v>
      </c>
      <c r="E138" s="11" t="s">
        <v>114</v>
      </c>
      <c r="F138" s="12">
        <v>4.67</v>
      </c>
      <c r="G138" s="13">
        <v>25.99</v>
      </c>
      <c r="H138" s="13">
        <v>10.34</v>
      </c>
      <c r="I138" s="13">
        <v>0</v>
      </c>
      <c r="J138" s="13">
        <v>20.97</v>
      </c>
      <c r="K138" s="13">
        <f t="shared" si="48"/>
        <v>31.31</v>
      </c>
      <c r="L138" s="13">
        <f t="shared" si="49"/>
        <v>48.28</v>
      </c>
      <c r="M138" s="13">
        <f t="shared" si="50"/>
        <v>0</v>
      </c>
      <c r="N138" s="13">
        <f t="shared" si="51"/>
        <v>97.92</v>
      </c>
      <c r="O138" s="13">
        <f t="shared" si="52"/>
        <v>146.21</v>
      </c>
      <c r="P138" s="14">
        <f t="shared" si="47"/>
        <v>1.9580770992382404E-5</v>
      </c>
    </row>
    <row r="139" spans="1:16" ht="52.05" customHeight="1">
      <c r="A139" s="10" t="s">
        <v>473</v>
      </c>
      <c r="B139" s="12" t="s">
        <v>474</v>
      </c>
      <c r="C139" s="10" t="s">
        <v>78</v>
      </c>
      <c r="D139" s="10" t="s">
        <v>475</v>
      </c>
      <c r="E139" s="11" t="s">
        <v>268</v>
      </c>
      <c r="F139" s="12">
        <v>2</v>
      </c>
      <c r="G139" s="13">
        <v>19.45</v>
      </c>
      <c r="H139" s="13">
        <v>6.16</v>
      </c>
      <c r="I139" s="13">
        <v>0</v>
      </c>
      <c r="J139" s="13">
        <v>17.27</v>
      </c>
      <c r="K139" s="13">
        <f t="shared" si="48"/>
        <v>23.43</v>
      </c>
      <c r="L139" s="13">
        <f t="shared" si="49"/>
        <v>12.32</v>
      </c>
      <c r="M139" s="13">
        <f t="shared" si="50"/>
        <v>0</v>
      </c>
      <c r="N139" s="13">
        <f t="shared" si="51"/>
        <v>34.54</v>
      </c>
      <c r="O139" s="13">
        <f t="shared" si="52"/>
        <v>46.86</v>
      </c>
      <c r="P139" s="14">
        <f t="shared" si="47"/>
        <v>6.2755962567747714E-6</v>
      </c>
    </row>
    <row r="140" spans="1:16" ht="52.05" customHeight="1">
      <c r="A140" s="10" t="s">
        <v>476</v>
      </c>
      <c r="B140" s="12" t="s">
        <v>477</v>
      </c>
      <c r="C140" s="10" t="s">
        <v>78</v>
      </c>
      <c r="D140" s="10" t="s">
        <v>478</v>
      </c>
      <c r="E140" s="11" t="s">
        <v>268</v>
      </c>
      <c r="F140" s="12">
        <v>4</v>
      </c>
      <c r="G140" s="13">
        <v>25.94</v>
      </c>
      <c r="H140" s="13">
        <v>6.33</v>
      </c>
      <c r="I140" s="13">
        <v>0</v>
      </c>
      <c r="J140" s="13">
        <v>24.92</v>
      </c>
      <c r="K140" s="13">
        <f t="shared" si="48"/>
        <v>31.25</v>
      </c>
      <c r="L140" s="13">
        <f t="shared" si="49"/>
        <v>25.32</v>
      </c>
      <c r="M140" s="13">
        <f t="shared" si="50"/>
        <v>0</v>
      </c>
      <c r="N140" s="13">
        <f t="shared" si="51"/>
        <v>99.68</v>
      </c>
      <c r="O140" s="13">
        <f t="shared" si="52"/>
        <v>125</v>
      </c>
      <c r="P140" s="14">
        <f t="shared" si="47"/>
        <v>1.6740280241076536E-5</v>
      </c>
    </row>
    <row r="141" spans="1:16" ht="52.05" customHeight="1">
      <c r="A141" s="10" t="s">
        <v>479</v>
      </c>
      <c r="B141" s="12" t="s">
        <v>480</v>
      </c>
      <c r="C141" s="10" t="s">
        <v>78</v>
      </c>
      <c r="D141" s="10" t="s">
        <v>481</v>
      </c>
      <c r="E141" s="11" t="s">
        <v>268</v>
      </c>
      <c r="F141" s="12">
        <v>2</v>
      </c>
      <c r="G141" s="13">
        <v>54.7</v>
      </c>
      <c r="H141" s="13">
        <v>7.03</v>
      </c>
      <c r="I141" s="13">
        <v>0</v>
      </c>
      <c r="J141" s="13">
        <v>58.88</v>
      </c>
      <c r="K141" s="13">
        <f t="shared" si="48"/>
        <v>65.91</v>
      </c>
      <c r="L141" s="13">
        <f t="shared" si="49"/>
        <v>14.06</v>
      </c>
      <c r="M141" s="13">
        <f t="shared" si="50"/>
        <v>0</v>
      </c>
      <c r="N141" s="13">
        <f t="shared" si="51"/>
        <v>117.76</v>
      </c>
      <c r="O141" s="13">
        <f t="shared" si="52"/>
        <v>131.82</v>
      </c>
      <c r="P141" s="14">
        <f t="shared" si="47"/>
        <v>1.765362993102967E-5</v>
      </c>
    </row>
    <row r="142" spans="1:16" ht="52.05" customHeight="1">
      <c r="A142" s="10" t="s">
        <v>482</v>
      </c>
      <c r="B142" s="12" t="s">
        <v>483</v>
      </c>
      <c r="C142" s="10" t="s">
        <v>78</v>
      </c>
      <c r="D142" s="10" t="s">
        <v>484</v>
      </c>
      <c r="E142" s="11" t="s">
        <v>268</v>
      </c>
      <c r="F142" s="12">
        <v>2</v>
      </c>
      <c r="G142" s="13">
        <v>35.43</v>
      </c>
      <c r="H142" s="13">
        <v>6.53</v>
      </c>
      <c r="I142" s="13">
        <v>0</v>
      </c>
      <c r="J142" s="13">
        <v>36.159999999999997</v>
      </c>
      <c r="K142" s="13">
        <f t="shared" si="48"/>
        <v>42.69</v>
      </c>
      <c r="L142" s="13">
        <f t="shared" si="49"/>
        <v>13.06</v>
      </c>
      <c r="M142" s="13">
        <f t="shared" si="50"/>
        <v>0</v>
      </c>
      <c r="N142" s="13">
        <f t="shared" si="51"/>
        <v>72.319999999999993</v>
      </c>
      <c r="O142" s="13">
        <f t="shared" si="52"/>
        <v>85.38</v>
      </c>
      <c r="P142" s="14">
        <f t="shared" si="47"/>
        <v>1.1434281015864917E-5</v>
      </c>
    </row>
    <row r="143" spans="1:16" ht="52.05" customHeight="1">
      <c r="A143" s="10" t="s">
        <v>485</v>
      </c>
      <c r="B143" s="12" t="s">
        <v>486</v>
      </c>
      <c r="C143" s="10" t="s">
        <v>78</v>
      </c>
      <c r="D143" s="10" t="s">
        <v>487</v>
      </c>
      <c r="E143" s="11" t="s">
        <v>268</v>
      </c>
      <c r="F143" s="12">
        <v>27</v>
      </c>
      <c r="G143" s="13">
        <v>5.08</v>
      </c>
      <c r="H143" s="13">
        <v>2.29</v>
      </c>
      <c r="I143" s="13">
        <v>0</v>
      </c>
      <c r="J143" s="13">
        <v>3.83</v>
      </c>
      <c r="K143" s="13">
        <f t="shared" si="48"/>
        <v>6.12</v>
      </c>
      <c r="L143" s="13">
        <f t="shared" si="49"/>
        <v>61.83</v>
      </c>
      <c r="M143" s="13">
        <f t="shared" si="50"/>
        <v>0</v>
      </c>
      <c r="N143" s="13">
        <f t="shared" si="51"/>
        <v>103.41</v>
      </c>
      <c r="O143" s="13">
        <f t="shared" si="52"/>
        <v>165.24</v>
      </c>
      <c r="P143" s="14">
        <f t="shared" si="47"/>
        <v>2.2129311256283894E-5</v>
      </c>
    </row>
    <row r="144" spans="1:16" ht="52.05" customHeight="1">
      <c r="A144" s="10" t="s">
        <v>488</v>
      </c>
      <c r="B144" s="12" t="s">
        <v>489</v>
      </c>
      <c r="C144" s="10" t="s">
        <v>78</v>
      </c>
      <c r="D144" s="10" t="s">
        <v>490</v>
      </c>
      <c r="E144" s="11" t="s">
        <v>268</v>
      </c>
      <c r="F144" s="12">
        <v>4</v>
      </c>
      <c r="G144" s="13">
        <v>19.350000000000001</v>
      </c>
      <c r="H144" s="13">
        <v>5.79</v>
      </c>
      <c r="I144" s="13">
        <v>0</v>
      </c>
      <c r="J144" s="13">
        <v>17.52</v>
      </c>
      <c r="K144" s="13">
        <f t="shared" si="48"/>
        <v>23.31</v>
      </c>
      <c r="L144" s="13">
        <f t="shared" si="49"/>
        <v>23.16</v>
      </c>
      <c r="M144" s="13">
        <f t="shared" si="50"/>
        <v>0</v>
      </c>
      <c r="N144" s="13">
        <f t="shared" si="51"/>
        <v>70.08</v>
      </c>
      <c r="O144" s="13">
        <f t="shared" si="52"/>
        <v>93.24</v>
      </c>
      <c r="P144" s="14">
        <f t="shared" si="47"/>
        <v>1.2486909837423809E-5</v>
      </c>
    </row>
    <row r="145" spans="1:16" ht="52.05" customHeight="1">
      <c r="A145" s="10" t="s">
        <v>491</v>
      </c>
      <c r="B145" s="12" t="s">
        <v>492</v>
      </c>
      <c r="C145" s="10" t="s">
        <v>78</v>
      </c>
      <c r="D145" s="10" t="s">
        <v>493</v>
      </c>
      <c r="E145" s="11" t="s">
        <v>268</v>
      </c>
      <c r="F145" s="12">
        <v>78</v>
      </c>
      <c r="G145" s="13">
        <v>3.4</v>
      </c>
      <c r="H145" s="13">
        <v>1.75</v>
      </c>
      <c r="I145" s="13">
        <v>0</v>
      </c>
      <c r="J145" s="13">
        <v>2.34</v>
      </c>
      <c r="K145" s="13">
        <f t="shared" si="48"/>
        <v>4.09</v>
      </c>
      <c r="L145" s="13">
        <f t="shared" si="49"/>
        <v>136.5</v>
      </c>
      <c r="M145" s="13">
        <f t="shared" si="50"/>
        <v>0</v>
      </c>
      <c r="N145" s="13">
        <f t="shared" si="51"/>
        <v>182.52</v>
      </c>
      <c r="O145" s="13">
        <f t="shared" si="52"/>
        <v>319.02</v>
      </c>
      <c r="P145" s="14">
        <f t="shared" si="47"/>
        <v>4.2723873620065887E-5</v>
      </c>
    </row>
    <row r="146" spans="1:16" ht="39" customHeight="1">
      <c r="A146" s="10" t="s">
        <v>494</v>
      </c>
      <c r="B146" s="12" t="s">
        <v>495</v>
      </c>
      <c r="C146" s="10" t="s">
        <v>78</v>
      </c>
      <c r="D146" s="10" t="s">
        <v>496</v>
      </c>
      <c r="E146" s="11" t="s">
        <v>268</v>
      </c>
      <c r="F146" s="12">
        <v>2</v>
      </c>
      <c r="G146" s="13">
        <v>7.29</v>
      </c>
      <c r="H146" s="13">
        <v>4.58</v>
      </c>
      <c r="I146" s="13">
        <v>0</v>
      </c>
      <c r="J146" s="13">
        <v>4.2</v>
      </c>
      <c r="K146" s="13">
        <f t="shared" si="48"/>
        <v>8.7799999999999994</v>
      </c>
      <c r="L146" s="13">
        <f t="shared" si="49"/>
        <v>9.16</v>
      </c>
      <c r="M146" s="13">
        <f t="shared" si="50"/>
        <v>0</v>
      </c>
      <c r="N146" s="13">
        <f t="shared" si="51"/>
        <v>8.4</v>
      </c>
      <c r="O146" s="13">
        <f t="shared" si="52"/>
        <v>17.559999999999999</v>
      </c>
      <c r="P146" s="14">
        <f t="shared" si="47"/>
        <v>2.3516745682664316E-6</v>
      </c>
    </row>
    <row r="147" spans="1:16" ht="39" customHeight="1">
      <c r="A147" s="10" t="s">
        <v>497</v>
      </c>
      <c r="B147" s="12" t="s">
        <v>498</v>
      </c>
      <c r="C147" s="10" t="s">
        <v>78</v>
      </c>
      <c r="D147" s="10" t="s">
        <v>499</v>
      </c>
      <c r="E147" s="11" t="s">
        <v>268</v>
      </c>
      <c r="F147" s="12">
        <v>1</v>
      </c>
      <c r="G147" s="13">
        <v>7.7</v>
      </c>
      <c r="H147" s="13">
        <v>2.41</v>
      </c>
      <c r="I147" s="13">
        <v>0</v>
      </c>
      <c r="J147" s="13">
        <v>6.86</v>
      </c>
      <c r="K147" s="13">
        <f t="shared" si="48"/>
        <v>9.27</v>
      </c>
      <c r="L147" s="13">
        <f t="shared" si="49"/>
        <v>2.41</v>
      </c>
      <c r="M147" s="13">
        <f t="shared" si="50"/>
        <v>0</v>
      </c>
      <c r="N147" s="13">
        <f t="shared" si="51"/>
        <v>6.86</v>
      </c>
      <c r="O147" s="13">
        <f t="shared" si="52"/>
        <v>9.27</v>
      </c>
      <c r="P147" s="14">
        <f t="shared" si="47"/>
        <v>1.2414591826782358E-6</v>
      </c>
    </row>
    <row r="148" spans="1:16" ht="39" customHeight="1">
      <c r="A148" s="10" t="s">
        <v>500</v>
      </c>
      <c r="B148" s="12" t="s">
        <v>501</v>
      </c>
      <c r="C148" s="10" t="s">
        <v>78</v>
      </c>
      <c r="D148" s="10" t="s">
        <v>502</v>
      </c>
      <c r="E148" s="11" t="s">
        <v>268</v>
      </c>
      <c r="F148" s="12">
        <v>20</v>
      </c>
      <c r="G148" s="13">
        <v>16.11</v>
      </c>
      <c r="H148" s="13">
        <v>3.38</v>
      </c>
      <c r="I148" s="13">
        <v>0</v>
      </c>
      <c r="J148" s="13">
        <v>16.03</v>
      </c>
      <c r="K148" s="13">
        <f t="shared" si="48"/>
        <v>19.41</v>
      </c>
      <c r="L148" s="13">
        <f t="shared" si="49"/>
        <v>67.599999999999994</v>
      </c>
      <c r="M148" s="13">
        <f t="shared" si="50"/>
        <v>0</v>
      </c>
      <c r="N148" s="13">
        <f t="shared" si="51"/>
        <v>320.60000000000002</v>
      </c>
      <c r="O148" s="13">
        <f t="shared" si="52"/>
        <v>388.2</v>
      </c>
      <c r="P148" s="14">
        <f t="shared" si="47"/>
        <v>5.1988614316687286E-5</v>
      </c>
    </row>
    <row r="149" spans="1:16" ht="39" customHeight="1">
      <c r="A149" s="10" t="s">
        <v>503</v>
      </c>
      <c r="B149" s="12" t="s">
        <v>504</v>
      </c>
      <c r="C149" s="10" t="s">
        <v>78</v>
      </c>
      <c r="D149" s="10" t="s">
        <v>505</v>
      </c>
      <c r="E149" s="11" t="s">
        <v>268</v>
      </c>
      <c r="F149" s="12">
        <v>71</v>
      </c>
      <c r="G149" s="13">
        <v>6.93</v>
      </c>
      <c r="H149" s="13">
        <v>2.65</v>
      </c>
      <c r="I149" s="13">
        <v>0</v>
      </c>
      <c r="J149" s="13">
        <v>5.7</v>
      </c>
      <c r="K149" s="13">
        <f t="shared" si="48"/>
        <v>8.35</v>
      </c>
      <c r="L149" s="13">
        <f t="shared" si="49"/>
        <v>188.15</v>
      </c>
      <c r="M149" s="13">
        <f t="shared" si="50"/>
        <v>0</v>
      </c>
      <c r="N149" s="13">
        <f t="shared" si="51"/>
        <v>404.7</v>
      </c>
      <c r="O149" s="13">
        <f t="shared" si="52"/>
        <v>592.85</v>
      </c>
      <c r="P149" s="14">
        <f t="shared" si="47"/>
        <v>7.9395801127377796E-5</v>
      </c>
    </row>
    <row r="150" spans="1:16" ht="39" customHeight="1">
      <c r="A150" s="10" t="s">
        <v>506</v>
      </c>
      <c r="B150" s="12" t="s">
        <v>507</v>
      </c>
      <c r="C150" s="10" t="s">
        <v>78</v>
      </c>
      <c r="D150" s="10" t="s">
        <v>508</v>
      </c>
      <c r="E150" s="11" t="s">
        <v>268</v>
      </c>
      <c r="F150" s="12">
        <v>39</v>
      </c>
      <c r="G150" s="13">
        <v>44.88</v>
      </c>
      <c r="H150" s="13">
        <v>6.94</v>
      </c>
      <c r="I150" s="13">
        <v>0</v>
      </c>
      <c r="J150" s="13">
        <v>47.14</v>
      </c>
      <c r="K150" s="13">
        <f t="shared" si="48"/>
        <v>54.08</v>
      </c>
      <c r="L150" s="13">
        <f t="shared" si="49"/>
        <v>270.66000000000003</v>
      </c>
      <c r="M150" s="13">
        <f t="shared" si="50"/>
        <v>0</v>
      </c>
      <c r="N150" s="13">
        <f t="shared" si="51"/>
        <v>1838.46</v>
      </c>
      <c r="O150" s="13">
        <f t="shared" si="52"/>
        <v>2109.12</v>
      </c>
      <c r="P150" s="14">
        <f t="shared" si="47"/>
        <v>2.8245807889647472E-4</v>
      </c>
    </row>
    <row r="151" spans="1:16" ht="39" customHeight="1">
      <c r="A151" s="10" t="s">
        <v>509</v>
      </c>
      <c r="B151" s="12" t="s">
        <v>510</v>
      </c>
      <c r="C151" s="10" t="s">
        <v>78</v>
      </c>
      <c r="D151" s="10" t="s">
        <v>511</v>
      </c>
      <c r="E151" s="11" t="s">
        <v>268</v>
      </c>
      <c r="F151" s="12">
        <v>29</v>
      </c>
      <c r="G151" s="13">
        <v>11.61</v>
      </c>
      <c r="H151" s="13">
        <v>3.45</v>
      </c>
      <c r="I151" s="13">
        <v>0</v>
      </c>
      <c r="J151" s="13">
        <v>10.54</v>
      </c>
      <c r="K151" s="13">
        <f t="shared" si="48"/>
        <v>13.99</v>
      </c>
      <c r="L151" s="13">
        <f t="shared" si="49"/>
        <v>100.05</v>
      </c>
      <c r="M151" s="13">
        <f t="shared" si="50"/>
        <v>0</v>
      </c>
      <c r="N151" s="13">
        <f t="shared" si="51"/>
        <v>305.66000000000003</v>
      </c>
      <c r="O151" s="13">
        <f t="shared" si="52"/>
        <v>405.71</v>
      </c>
      <c r="P151" s="14">
        <f t="shared" si="47"/>
        <v>5.4333592772857285E-5</v>
      </c>
    </row>
    <row r="152" spans="1:16" ht="39" customHeight="1">
      <c r="A152" s="10" t="s">
        <v>512</v>
      </c>
      <c r="B152" s="12" t="s">
        <v>513</v>
      </c>
      <c r="C152" s="10" t="s">
        <v>78</v>
      </c>
      <c r="D152" s="10" t="s">
        <v>514</v>
      </c>
      <c r="E152" s="11" t="s">
        <v>268</v>
      </c>
      <c r="F152" s="12">
        <v>1</v>
      </c>
      <c r="G152" s="13">
        <v>18.77</v>
      </c>
      <c r="H152" s="13">
        <v>4.63</v>
      </c>
      <c r="I152" s="13">
        <v>0</v>
      </c>
      <c r="J152" s="13">
        <v>17.98</v>
      </c>
      <c r="K152" s="13">
        <f t="shared" si="48"/>
        <v>22.61</v>
      </c>
      <c r="L152" s="13">
        <f t="shared" si="49"/>
        <v>4.63</v>
      </c>
      <c r="M152" s="13">
        <f t="shared" si="50"/>
        <v>0</v>
      </c>
      <c r="N152" s="13">
        <f t="shared" si="51"/>
        <v>17.98</v>
      </c>
      <c r="O152" s="13">
        <f t="shared" si="52"/>
        <v>22.61</v>
      </c>
      <c r="P152" s="14">
        <f t="shared" si="47"/>
        <v>3.0279818900059235E-6</v>
      </c>
    </row>
    <row r="153" spans="1:16" ht="39" customHeight="1">
      <c r="A153" s="10" t="s">
        <v>515</v>
      </c>
      <c r="B153" s="12" t="s">
        <v>516</v>
      </c>
      <c r="C153" s="10" t="s">
        <v>78</v>
      </c>
      <c r="D153" s="10" t="s">
        <v>517</v>
      </c>
      <c r="E153" s="11" t="s">
        <v>268</v>
      </c>
      <c r="F153" s="12">
        <v>88</v>
      </c>
      <c r="G153" s="13">
        <v>12.9</v>
      </c>
      <c r="H153" s="13">
        <v>6.04</v>
      </c>
      <c r="I153" s="13">
        <v>0</v>
      </c>
      <c r="J153" s="13">
        <v>9.5</v>
      </c>
      <c r="K153" s="13">
        <f t="shared" si="48"/>
        <v>15.54</v>
      </c>
      <c r="L153" s="13">
        <f t="shared" si="49"/>
        <v>531.52</v>
      </c>
      <c r="M153" s="13">
        <f t="shared" si="50"/>
        <v>0</v>
      </c>
      <c r="N153" s="13">
        <f t="shared" si="51"/>
        <v>836</v>
      </c>
      <c r="O153" s="13">
        <f t="shared" si="52"/>
        <v>1367.52</v>
      </c>
      <c r="P153" s="14">
        <f t="shared" si="47"/>
        <v>1.8314134428221588E-4</v>
      </c>
    </row>
    <row r="154" spans="1:16" ht="39" customHeight="1">
      <c r="A154" s="10" t="s">
        <v>518</v>
      </c>
      <c r="B154" s="12" t="s">
        <v>519</v>
      </c>
      <c r="C154" s="10" t="s">
        <v>78</v>
      </c>
      <c r="D154" s="10" t="s">
        <v>520</v>
      </c>
      <c r="E154" s="11" t="s">
        <v>268</v>
      </c>
      <c r="F154" s="12">
        <v>3</v>
      </c>
      <c r="G154" s="13">
        <v>7.64</v>
      </c>
      <c r="H154" s="13">
        <v>3.45</v>
      </c>
      <c r="I154" s="13">
        <v>0</v>
      </c>
      <c r="J154" s="13">
        <v>5.75</v>
      </c>
      <c r="K154" s="13">
        <f t="shared" si="48"/>
        <v>9.1999999999999993</v>
      </c>
      <c r="L154" s="13">
        <f t="shared" si="49"/>
        <v>10.35</v>
      </c>
      <c r="M154" s="13">
        <f t="shared" si="50"/>
        <v>0</v>
      </c>
      <c r="N154" s="13">
        <f t="shared" si="51"/>
        <v>17.25</v>
      </c>
      <c r="O154" s="13">
        <f t="shared" si="52"/>
        <v>27.6</v>
      </c>
      <c r="P154" s="14">
        <f t="shared" si="47"/>
        <v>3.6962538772296992E-6</v>
      </c>
    </row>
    <row r="155" spans="1:16" ht="39" customHeight="1">
      <c r="A155" s="10" t="s">
        <v>521</v>
      </c>
      <c r="B155" s="12" t="s">
        <v>522</v>
      </c>
      <c r="C155" s="10" t="s">
        <v>78</v>
      </c>
      <c r="D155" s="10" t="s">
        <v>523</v>
      </c>
      <c r="E155" s="11" t="s">
        <v>268</v>
      </c>
      <c r="F155" s="12">
        <v>4</v>
      </c>
      <c r="G155" s="13">
        <v>41.74</v>
      </c>
      <c r="H155" s="13">
        <v>8.6999999999999993</v>
      </c>
      <c r="I155" s="13">
        <v>0</v>
      </c>
      <c r="J155" s="13">
        <v>41.59</v>
      </c>
      <c r="K155" s="13">
        <f t="shared" si="48"/>
        <v>50.29</v>
      </c>
      <c r="L155" s="13">
        <f t="shared" si="49"/>
        <v>34.799999999999997</v>
      </c>
      <c r="M155" s="13">
        <f t="shared" si="50"/>
        <v>0</v>
      </c>
      <c r="N155" s="13">
        <f t="shared" si="51"/>
        <v>166.36</v>
      </c>
      <c r="O155" s="13">
        <f t="shared" si="52"/>
        <v>201.16</v>
      </c>
      <c r="P155" s="14">
        <f t="shared" si="47"/>
        <v>2.6939798186359646E-5</v>
      </c>
    </row>
    <row r="156" spans="1:16" ht="39" customHeight="1">
      <c r="A156" s="10" t="s">
        <v>524</v>
      </c>
      <c r="B156" s="12" t="s">
        <v>525</v>
      </c>
      <c r="C156" s="10" t="s">
        <v>78</v>
      </c>
      <c r="D156" s="10" t="s">
        <v>526</v>
      </c>
      <c r="E156" s="11" t="s">
        <v>268</v>
      </c>
      <c r="F156" s="12">
        <v>4</v>
      </c>
      <c r="G156" s="13">
        <v>8.74</v>
      </c>
      <c r="H156" s="13">
        <v>6.27</v>
      </c>
      <c r="I156" s="13">
        <v>0</v>
      </c>
      <c r="J156" s="13">
        <v>4.26</v>
      </c>
      <c r="K156" s="13">
        <f t="shared" si="48"/>
        <v>10.53</v>
      </c>
      <c r="L156" s="13">
        <f t="shared" si="49"/>
        <v>25.08</v>
      </c>
      <c r="M156" s="13">
        <f t="shared" si="50"/>
        <v>0</v>
      </c>
      <c r="N156" s="13">
        <f t="shared" si="51"/>
        <v>17.04</v>
      </c>
      <c r="O156" s="13">
        <f t="shared" si="52"/>
        <v>42.12</v>
      </c>
      <c r="P156" s="14">
        <f t="shared" si="47"/>
        <v>5.6408048300331489E-6</v>
      </c>
    </row>
    <row r="157" spans="1:16" ht="39" customHeight="1">
      <c r="A157" s="10" t="s">
        <v>527</v>
      </c>
      <c r="B157" s="12" t="s">
        <v>528</v>
      </c>
      <c r="C157" s="10" t="s">
        <v>78</v>
      </c>
      <c r="D157" s="10" t="s">
        <v>529</v>
      </c>
      <c r="E157" s="11" t="s">
        <v>268</v>
      </c>
      <c r="F157" s="12">
        <v>11</v>
      </c>
      <c r="G157" s="13">
        <v>13.98</v>
      </c>
      <c r="H157" s="13">
        <v>6.86</v>
      </c>
      <c r="I157" s="13">
        <v>0</v>
      </c>
      <c r="J157" s="13">
        <v>9.98</v>
      </c>
      <c r="K157" s="13">
        <f t="shared" si="48"/>
        <v>16.84</v>
      </c>
      <c r="L157" s="13">
        <f t="shared" si="49"/>
        <v>75.459999999999994</v>
      </c>
      <c r="M157" s="13">
        <f t="shared" si="50"/>
        <v>0</v>
      </c>
      <c r="N157" s="13">
        <f t="shared" si="51"/>
        <v>109.78</v>
      </c>
      <c r="O157" s="13">
        <f t="shared" si="52"/>
        <v>185.24</v>
      </c>
      <c r="P157" s="14">
        <f t="shared" si="47"/>
        <v>2.4807756094856139E-5</v>
      </c>
    </row>
    <row r="158" spans="1:16" ht="39" customHeight="1">
      <c r="A158" s="10" t="s">
        <v>530</v>
      </c>
      <c r="B158" s="12" t="s">
        <v>531</v>
      </c>
      <c r="C158" s="10" t="s">
        <v>78</v>
      </c>
      <c r="D158" s="10" t="s">
        <v>532</v>
      </c>
      <c r="E158" s="11" t="s">
        <v>268</v>
      </c>
      <c r="F158" s="12">
        <v>19</v>
      </c>
      <c r="G158" s="13">
        <v>12.23</v>
      </c>
      <c r="H158" s="13">
        <v>4.34</v>
      </c>
      <c r="I158" s="13">
        <v>0</v>
      </c>
      <c r="J158" s="13">
        <v>10.39</v>
      </c>
      <c r="K158" s="13">
        <f t="shared" si="48"/>
        <v>14.73</v>
      </c>
      <c r="L158" s="13">
        <f t="shared" si="49"/>
        <v>82.46</v>
      </c>
      <c r="M158" s="13">
        <f t="shared" si="50"/>
        <v>0</v>
      </c>
      <c r="N158" s="13">
        <f t="shared" si="51"/>
        <v>197.41</v>
      </c>
      <c r="O158" s="13">
        <f t="shared" si="52"/>
        <v>279.87</v>
      </c>
      <c r="P158" s="14">
        <f t="shared" si="47"/>
        <v>3.7480817848560719E-5</v>
      </c>
    </row>
    <row r="159" spans="1:16" ht="39" customHeight="1">
      <c r="A159" s="10" t="s">
        <v>533</v>
      </c>
      <c r="B159" s="12" t="s">
        <v>534</v>
      </c>
      <c r="C159" s="10" t="s">
        <v>78</v>
      </c>
      <c r="D159" s="10" t="s">
        <v>535</v>
      </c>
      <c r="E159" s="11" t="s">
        <v>268</v>
      </c>
      <c r="F159" s="12">
        <v>1</v>
      </c>
      <c r="G159" s="13">
        <v>7.25</v>
      </c>
      <c r="H159" s="13">
        <v>4.34</v>
      </c>
      <c r="I159" s="13">
        <v>0</v>
      </c>
      <c r="J159" s="13">
        <v>4.3899999999999997</v>
      </c>
      <c r="K159" s="13">
        <f t="shared" si="48"/>
        <v>8.73</v>
      </c>
      <c r="L159" s="13">
        <f t="shared" si="49"/>
        <v>4.34</v>
      </c>
      <c r="M159" s="13">
        <f t="shared" si="50"/>
        <v>0</v>
      </c>
      <c r="N159" s="13">
        <f t="shared" si="51"/>
        <v>4.3899999999999997</v>
      </c>
      <c r="O159" s="13">
        <f t="shared" si="52"/>
        <v>8.73</v>
      </c>
      <c r="P159" s="14">
        <f t="shared" si="47"/>
        <v>1.1691411720367854E-6</v>
      </c>
    </row>
    <row r="160" spans="1:16" ht="39" customHeight="1">
      <c r="A160" s="10" t="s">
        <v>536</v>
      </c>
      <c r="B160" s="12" t="s">
        <v>537</v>
      </c>
      <c r="C160" s="10" t="s">
        <v>78</v>
      </c>
      <c r="D160" s="10" t="s">
        <v>538</v>
      </c>
      <c r="E160" s="11" t="s">
        <v>268</v>
      </c>
      <c r="F160" s="12">
        <v>2</v>
      </c>
      <c r="G160" s="13">
        <v>10.78</v>
      </c>
      <c r="H160" s="13">
        <v>4.58</v>
      </c>
      <c r="I160" s="13">
        <v>0</v>
      </c>
      <c r="J160" s="13">
        <v>8.4</v>
      </c>
      <c r="K160" s="13">
        <f t="shared" si="48"/>
        <v>12.98</v>
      </c>
      <c r="L160" s="13">
        <f t="shared" si="49"/>
        <v>9.16</v>
      </c>
      <c r="M160" s="13">
        <f t="shared" si="50"/>
        <v>0</v>
      </c>
      <c r="N160" s="13">
        <f t="shared" si="51"/>
        <v>16.8</v>
      </c>
      <c r="O160" s="13">
        <f t="shared" si="52"/>
        <v>25.96</v>
      </c>
      <c r="P160" s="14">
        <f t="shared" si="47"/>
        <v>3.4766214004667749E-6</v>
      </c>
    </row>
    <row r="161" spans="1:16" ht="39" customHeight="1">
      <c r="A161" s="10" t="s">
        <v>539</v>
      </c>
      <c r="B161" s="12" t="s">
        <v>540</v>
      </c>
      <c r="C161" s="10" t="s">
        <v>78</v>
      </c>
      <c r="D161" s="10" t="s">
        <v>541</v>
      </c>
      <c r="E161" s="11" t="s">
        <v>268</v>
      </c>
      <c r="F161" s="12">
        <v>1</v>
      </c>
      <c r="G161" s="13">
        <v>15.04</v>
      </c>
      <c r="H161" s="13">
        <v>2.92</v>
      </c>
      <c r="I161" s="13">
        <v>0</v>
      </c>
      <c r="J161" s="13">
        <v>15.2</v>
      </c>
      <c r="K161" s="13">
        <f t="shared" si="48"/>
        <v>18.12</v>
      </c>
      <c r="L161" s="13">
        <f t="shared" si="49"/>
        <v>2.92</v>
      </c>
      <c r="M161" s="13">
        <f t="shared" si="50"/>
        <v>0</v>
      </c>
      <c r="N161" s="13">
        <f t="shared" si="51"/>
        <v>15.2</v>
      </c>
      <c r="O161" s="13">
        <f t="shared" si="52"/>
        <v>18.12</v>
      </c>
      <c r="P161" s="14">
        <f t="shared" si="47"/>
        <v>2.4266710237464546E-6</v>
      </c>
    </row>
    <row r="162" spans="1:16" ht="25.95" customHeight="1">
      <c r="A162" s="10" t="s">
        <v>542</v>
      </c>
      <c r="B162" s="12" t="s">
        <v>543</v>
      </c>
      <c r="C162" s="10" t="s">
        <v>78</v>
      </c>
      <c r="D162" s="10" t="s">
        <v>544</v>
      </c>
      <c r="E162" s="11" t="s">
        <v>268</v>
      </c>
      <c r="F162" s="12">
        <v>5</v>
      </c>
      <c r="G162" s="13">
        <v>4.2699999999999996</v>
      </c>
      <c r="H162" s="13">
        <v>2.16</v>
      </c>
      <c r="I162" s="13">
        <v>0</v>
      </c>
      <c r="J162" s="13">
        <v>2.98</v>
      </c>
      <c r="K162" s="13">
        <f t="shared" si="48"/>
        <v>5.14</v>
      </c>
      <c r="L162" s="13">
        <f t="shared" si="49"/>
        <v>10.8</v>
      </c>
      <c r="M162" s="13">
        <f t="shared" si="50"/>
        <v>0</v>
      </c>
      <c r="N162" s="13">
        <f t="shared" si="51"/>
        <v>14.9</v>
      </c>
      <c r="O162" s="13">
        <f t="shared" si="52"/>
        <v>25.7</v>
      </c>
      <c r="P162" s="14">
        <f t="shared" si="47"/>
        <v>3.4418016175653357E-6</v>
      </c>
    </row>
    <row r="163" spans="1:16" ht="25.95" customHeight="1">
      <c r="A163" s="10" t="s">
        <v>545</v>
      </c>
      <c r="B163" s="12" t="s">
        <v>546</v>
      </c>
      <c r="C163" s="10" t="s">
        <v>78</v>
      </c>
      <c r="D163" s="10" t="s">
        <v>547</v>
      </c>
      <c r="E163" s="11" t="s">
        <v>268</v>
      </c>
      <c r="F163" s="12">
        <v>7</v>
      </c>
      <c r="G163" s="13">
        <v>21.89</v>
      </c>
      <c r="H163" s="13">
        <v>4.5999999999999996</v>
      </c>
      <c r="I163" s="13">
        <v>0</v>
      </c>
      <c r="J163" s="13">
        <v>21.77</v>
      </c>
      <c r="K163" s="13">
        <f t="shared" si="48"/>
        <v>26.37</v>
      </c>
      <c r="L163" s="13">
        <f t="shared" si="49"/>
        <v>32.200000000000003</v>
      </c>
      <c r="M163" s="13">
        <f t="shared" si="50"/>
        <v>0</v>
      </c>
      <c r="N163" s="13">
        <f t="shared" si="51"/>
        <v>152.38999999999999</v>
      </c>
      <c r="O163" s="13">
        <f t="shared" si="52"/>
        <v>184.59</v>
      </c>
      <c r="P163" s="14">
        <f t="shared" si="47"/>
        <v>2.4720706637602542E-5</v>
      </c>
    </row>
    <row r="164" spans="1:16" ht="25.95" customHeight="1">
      <c r="A164" s="10" t="s">
        <v>548</v>
      </c>
      <c r="B164" s="12" t="s">
        <v>549</v>
      </c>
      <c r="C164" s="10" t="s">
        <v>78</v>
      </c>
      <c r="D164" s="10" t="s">
        <v>550</v>
      </c>
      <c r="E164" s="11" t="s">
        <v>268</v>
      </c>
      <c r="F164" s="12">
        <v>32</v>
      </c>
      <c r="G164" s="13">
        <v>6.34</v>
      </c>
      <c r="H164" s="13">
        <v>2.66</v>
      </c>
      <c r="I164" s="13">
        <v>0</v>
      </c>
      <c r="J164" s="13">
        <v>4.97</v>
      </c>
      <c r="K164" s="13">
        <f t="shared" si="48"/>
        <v>7.63</v>
      </c>
      <c r="L164" s="13">
        <f t="shared" si="49"/>
        <v>85.12</v>
      </c>
      <c r="M164" s="13">
        <f t="shared" si="50"/>
        <v>0</v>
      </c>
      <c r="N164" s="13">
        <f t="shared" si="51"/>
        <v>159.04</v>
      </c>
      <c r="O164" s="13">
        <f t="shared" si="52"/>
        <v>244.16</v>
      </c>
      <c r="P164" s="14">
        <f t="shared" si="47"/>
        <v>3.2698454589289976E-5</v>
      </c>
    </row>
    <row r="165" spans="1:16" ht="39" customHeight="1">
      <c r="A165" s="10" t="s">
        <v>551</v>
      </c>
      <c r="B165" s="12" t="s">
        <v>552</v>
      </c>
      <c r="C165" s="10" t="s">
        <v>78</v>
      </c>
      <c r="D165" s="10" t="s">
        <v>553</v>
      </c>
      <c r="E165" s="11" t="s">
        <v>268</v>
      </c>
      <c r="F165" s="12">
        <v>1</v>
      </c>
      <c r="G165" s="13">
        <v>9.42</v>
      </c>
      <c r="H165" s="13">
        <v>3.08</v>
      </c>
      <c r="I165" s="13">
        <v>0</v>
      </c>
      <c r="J165" s="13">
        <v>8.27</v>
      </c>
      <c r="K165" s="13">
        <f t="shared" si="48"/>
        <v>11.35</v>
      </c>
      <c r="L165" s="13">
        <f t="shared" si="49"/>
        <v>3.08</v>
      </c>
      <c r="M165" s="13">
        <f t="shared" si="50"/>
        <v>0</v>
      </c>
      <c r="N165" s="13">
        <f t="shared" si="51"/>
        <v>8.27</v>
      </c>
      <c r="O165" s="13">
        <f t="shared" si="52"/>
        <v>11.35</v>
      </c>
      <c r="P165" s="14">
        <f t="shared" si="47"/>
        <v>1.5200174458897494E-6</v>
      </c>
    </row>
    <row r="166" spans="1:16" ht="39" customHeight="1">
      <c r="A166" s="10" t="s">
        <v>554</v>
      </c>
      <c r="B166" s="12" t="s">
        <v>555</v>
      </c>
      <c r="C166" s="10" t="s">
        <v>78</v>
      </c>
      <c r="D166" s="10" t="s">
        <v>556</v>
      </c>
      <c r="E166" s="11" t="s">
        <v>268</v>
      </c>
      <c r="F166" s="12">
        <v>12</v>
      </c>
      <c r="G166" s="13">
        <v>20.18</v>
      </c>
      <c r="H166" s="13">
        <v>8.07</v>
      </c>
      <c r="I166" s="13">
        <v>0</v>
      </c>
      <c r="J166" s="13">
        <v>16.239999999999998</v>
      </c>
      <c r="K166" s="13">
        <f t="shared" si="48"/>
        <v>24.31</v>
      </c>
      <c r="L166" s="13">
        <f t="shared" si="49"/>
        <v>96.84</v>
      </c>
      <c r="M166" s="13">
        <f t="shared" si="50"/>
        <v>0</v>
      </c>
      <c r="N166" s="13">
        <f t="shared" si="51"/>
        <v>194.88</v>
      </c>
      <c r="O166" s="13">
        <f t="shared" si="52"/>
        <v>291.72000000000003</v>
      </c>
      <c r="P166" s="14">
        <f t="shared" si="47"/>
        <v>3.9067796415414781E-5</v>
      </c>
    </row>
    <row r="167" spans="1:16" ht="39" customHeight="1">
      <c r="A167" s="10" t="s">
        <v>557</v>
      </c>
      <c r="B167" s="12" t="s">
        <v>558</v>
      </c>
      <c r="C167" s="10" t="s">
        <v>78</v>
      </c>
      <c r="D167" s="10" t="s">
        <v>559</v>
      </c>
      <c r="E167" s="11" t="s">
        <v>268</v>
      </c>
      <c r="F167" s="12">
        <v>5</v>
      </c>
      <c r="G167" s="13">
        <v>13.81</v>
      </c>
      <c r="H167" s="13">
        <v>4.82</v>
      </c>
      <c r="I167" s="13">
        <v>0</v>
      </c>
      <c r="J167" s="13">
        <v>11.82</v>
      </c>
      <c r="K167" s="13">
        <f t="shared" ref="K167:K189" si="53">TRUNC(G167 * (1 + 20.5 / 100), 2)</f>
        <v>16.64</v>
      </c>
      <c r="L167" s="13">
        <f t="shared" ref="L167:L189" si="54">TRUNC(F167 * H167, 2)</f>
        <v>24.1</v>
      </c>
      <c r="M167" s="13">
        <f t="shared" ref="M167:M189" si="55">TRUNC(F167 * I167, 2)</f>
        <v>0</v>
      </c>
      <c r="N167" s="13">
        <f t="shared" ref="N167:N189" si="56">TRUNC(F167 * J167, 2)</f>
        <v>59.1</v>
      </c>
      <c r="O167" s="13">
        <f t="shared" ref="O167:O189" si="57">TRUNC(F167 * K167, 2)</f>
        <v>83.2</v>
      </c>
      <c r="P167" s="14">
        <f t="shared" si="47"/>
        <v>1.1142330528460543E-5</v>
      </c>
    </row>
    <row r="168" spans="1:16" ht="39" customHeight="1">
      <c r="A168" s="10" t="s">
        <v>560</v>
      </c>
      <c r="B168" s="12" t="s">
        <v>561</v>
      </c>
      <c r="C168" s="10" t="s">
        <v>78</v>
      </c>
      <c r="D168" s="10" t="s">
        <v>562</v>
      </c>
      <c r="E168" s="11" t="s">
        <v>268</v>
      </c>
      <c r="F168" s="12">
        <v>18</v>
      </c>
      <c r="G168" s="13">
        <v>16.96</v>
      </c>
      <c r="H168" s="13">
        <v>9.98</v>
      </c>
      <c r="I168" s="13">
        <v>0</v>
      </c>
      <c r="J168" s="13">
        <v>10.45</v>
      </c>
      <c r="K168" s="13">
        <f t="shared" si="53"/>
        <v>20.43</v>
      </c>
      <c r="L168" s="13">
        <f t="shared" si="54"/>
        <v>179.64</v>
      </c>
      <c r="M168" s="13">
        <f t="shared" si="55"/>
        <v>0</v>
      </c>
      <c r="N168" s="13">
        <f t="shared" si="56"/>
        <v>188.1</v>
      </c>
      <c r="O168" s="13">
        <f t="shared" si="57"/>
        <v>367.74</v>
      </c>
      <c r="P168" s="14">
        <f t="shared" si="47"/>
        <v>4.924856524682788E-5</v>
      </c>
    </row>
    <row r="169" spans="1:16" ht="25.95" customHeight="1">
      <c r="A169" s="10" t="s">
        <v>563</v>
      </c>
      <c r="B169" s="12" t="s">
        <v>564</v>
      </c>
      <c r="C169" s="10" t="s">
        <v>78</v>
      </c>
      <c r="D169" s="10" t="s">
        <v>565</v>
      </c>
      <c r="E169" s="11" t="s">
        <v>268</v>
      </c>
      <c r="F169" s="12">
        <v>22</v>
      </c>
      <c r="G169" s="13">
        <v>46.13</v>
      </c>
      <c r="H169" s="13">
        <v>9.2200000000000006</v>
      </c>
      <c r="I169" s="13">
        <v>0</v>
      </c>
      <c r="J169" s="13">
        <v>46.36</v>
      </c>
      <c r="K169" s="13">
        <f t="shared" si="53"/>
        <v>55.58</v>
      </c>
      <c r="L169" s="13">
        <f t="shared" si="54"/>
        <v>202.84</v>
      </c>
      <c r="M169" s="13">
        <f t="shared" si="55"/>
        <v>0</v>
      </c>
      <c r="N169" s="13">
        <f t="shared" si="56"/>
        <v>1019.92</v>
      </c>
      <c r="O169" s="13">
        <f t="shared" si="57"/>
        <v>1222.76</v>
      </c>
      <c r="P169" s="14">
        <f t="shared" si="47"/>
        <v>1.6375476054062996E-4</v>
      </c>
    </row>
    <row r="170" spans="1:16" ht="39" customHeight="1">
      <c r="A170" s="10" t="s">
        <v>566</v>
      </c>
      <c r="B170" s="12" t="s">
        <v>567</v>
      </c>
      <c r="C170" s="10" t="s">
        <v>78</v>
      </c>
      <c r="D170" s="10" t="s">
        <v>568</v>
      </c>
      <c r="E170" s="11" t="s">
        <v>268</v>
      </c>
      <c r="F170" s="12">
        <v>56</v>
      </c>
      <c r="G170" s="13">
        <v>13.17</v>
      </c>
      <c r="H170" s="13">
        <v>9.35</v>
      </c>
      <c r="I170" s="13">
        <v>0</v>
      </c>
      <c r="J170" s="13">
        <v>6.51</v>
      </c>
      <c r="K170" s="13">
        <f t="shared" si="53"/>
        <v>15.86</v>
      </c>
      <c r="L170" s="13">
        <f t="shared" si="54"/>
        <v>523.6</v>
      </c>
      <c r="M170" s="13">
        <f t="shared" si="55"/>
        <v>0</v>
      </c>
      <c r="N170" s="13">
        <f t="shared" si="56"/>
        <v>364.56</v>
      </c>
      <c r="O170" s="13">
        <f t="shared" si="57"/>
        <v>888.16</v>
      </c>
      <c r="P170" s="14">
        <f t="shared" si="47"/>
        <v>1.1894437839131628E-4</v>
      </c>
    </row>
    <row r="171" spans="1:16" ht="25.95" customHeight="1">
      <c r="A171" s="10" t="s">
        <v>569</v>
      </c>
      <c r="B171" s="12" t="s">
        <v>570</v>
      </c>
      <c r="C171" s="10" t="s">
        <v>78</v>
      </c>
      <c r="D171" s="10" t="s">
        <v>571</v>
      </c>
      <c r="E171" s="11" t="s">
        <v>268</v>
      </c>
      <c r="F171" s="12">
        <v>1</v>
      </c>
      <c r="G171" s="13">
        <v>18.95</v>
      </c>
      <c r="H171" s="13">
        <v>6.45</v>
      </c>
      <c r="I171" s="13">
        <v>0</v>
      </c>
      <c r="J171" s="13">
        <v>16.38</v>
      </c>
      <c r="K171" s="13">
        <f t="shared" si="53"/>
        <v>22.83</v>
      </c>
      <c r="L171" s="13">
        <f t="shared" si="54"/>
        <v>6.45</v>
      </c>
      <c r="M171" s="13">
        <f t="shared" si="55"/>
        <v>0</v>
      </c>
      <c r="N171" s="13">
        <f t="shared" si="56"/>
        <v>16.38</v>
      </c>
      <c r="O171" s="13">
        <f t="shared" si="57"/>
        <v>22.83</v>
      </c>
      <c r="P171" s="14">
        <f t="shared" si="47"/>
        <v>3.0574447832302181E-6</v>
      </c>
    </row>
    <row r="172" spans="1:16" ht="39" customHeight="1">
      <c r="A172" s="10" t="s">
        <v>572</v>
      </c>
      <c r="B172" s="12" t="s">
        <v>573</v>
      </c>
      <c r="C172" s="10" t="s">
        <v>78</v>
      </c>
      <c r="D172" s="10" t="s">
        <v>574</v>
      </c>
      <c r="E172" s="11" t="s">
        <v>268</v>
      </c>
      <c r="F172" s="12">
        <v>2</v>
      </c>
      <c r="G172" s="13">
        <v>14.14</v>
      </c>
      <c r="H172" s="13">
        <v>4.67</v>
      </c>
      <c r="I172" s="13">
        <v>0</v>
      </c>
      <c r="J172" s="13">
        <v>12.36</v>
      </c>
      <c r="K172" s="13">
        <f t="shared" si="53"/>
        <v>17.03</v>
      </c>
      <c r="L172" s="13">
        <f t="shared" si="54"/>
        <v>9.34</v>
      </c>
      <c r="M172" s="13">
        <f t="shared" si="55"/>
        <v>0</v>
      </c>
      <c r="N172" s="13">
        <f t="shared" si="56"/>
        <v>24.72</v>
      </c>
      <c r="O172" s="13">
        <f t="shared" si="57"/>
        <v>34.06</v>
      </c>
      <c r="P172" s="14">
        <f t="shared" si="47"/>
        <v>4.5613915600885344E-6</v>
      </c>
    </row>
    <row r="173" spans="1:16" ht="25.95" customHeight="1">
      <c r="A173" s="10" t="s">
        <v>575</v>
      </c>
      <c r="B173" s="12" t="s">
        <v>576</v>
      </c>
      <c r="C173" s="10" t="s">
        <v>78</v>
      </c>
      <c r="D173" s="10" t="s">
        <v>577</v>
      </c>
      <c r="E173" s="11" t="s">
        <v>268</v>
      </c>
      <c r="F173" s="12">
        <v>2</v>
      </c>
      <c r="G173" s="13">
        <v>79.540000000000006</v>
      </c>
      <c r="H173" s="13">
        <v>4.5999999999999996</v>
      </c>
      <c r="I173" s="13">
        <v>0</v>
      </c>
      <c r="J173" s="13">
        <v>91.24</v>
      </c>
      <c r="K173" s="13">
        <f t="shared" si="53"/>
        <v>95.84</v>
      </c>
      <c r="L173" s="13">
        <f t="shared" si="54"/>
        <v>9.1999999999999993</v>
      </c>
      <c r="M173" s="13">
        <f t="shared" si="55"/>
        <v>0</v>
      </c>
      <c r="N173" s="13">
        <f t="shared" si="56"/>
        <v>182.48</v>
      </c>
      <c r="O173" s="13">
        <f t="shared" si="57"/>
        <v>191.68</v>
      </c>
      <c r="P173" s="14">
        <f t="shared" si="47"/>
        <v>2.5670215332876404E-5</v>
      </c>
    </row>
    <row r="174" spans="1:16" ht="39" customHeight="1">
      <c r="A174" s="10" t="s">
        <v>578</v>
      </c>
      <c r="B174" s="12" t="s">
        <v>579</v>
      </c>
      <c r="C174" s="10" t="s">
        <v>78</v>
      </c>
      <c r="D174" s="10" t="s">
        <v>580</v>
      </c>
      <c r="E174" s="11" t="s">
        <v>268</v>
      </c>
      <c r="F174" s="12">
        <v>3</v>
      </c>
      <c r="G174" s="13">
        <v>20.9</v>
      </c>
      <c r="H174" s="13">
        <v>5.56</v>
      </c>
      <c r="I174" s="13">
        <v>0</v>
      </c>
      <c r="J174" s="13">
        <v>19.62</v>
      </c>
      <c r="K174" s="13">
        <f t="shared" si="53"/>
        <v>25.18</v>
      </c>
      <c r="L174" s="13">
        <f t="shared" si="54"/>
        <v>16.68</v>
      </c>
      <c r="M174" s="13">
        <f t="shared" si="55"/>
        <v>0</v>
      </c>
      <c r="N174" s="13">
        <f t="shared" si="56"/>
        <v>58.86</v>
      </c>
      <c r="O174" s="13">
        <f t="shared" si="57"/>
        <v>75.540000000000006</v>
      </c>
      <c r="P174" s="14">
        <f t="shared" si="47"/>
        <v>1.0116486155287372E-5</v>
      </c>
    </row>
    <row r="175" spans="1:16" ht="25.95" customHeight="1">
      <c r="A175" s="10" t="s">
        <v>581</v>
      </c>
      <c r="B175" s="12" t="s">
        <v>582</v>
      </c>
      <c r="C175" s="10" t="s">
        <v>78</v>
      </c>
      <c r="D175" s="10" t="s">
        <v>583</v>
      </c>
      <c r="E175" s="11" t="s">
        <v>268</v>
      </c>
      <c r="F175" s="12">
        <v>1</v>
      </c>
      <c r="G175" s="13">
        <v>30.84</v>
      </c>
      <c r="H175" s="13">
        <v>3.2</v>
      </c>
      <c r="I175" s="13">
        <v>0</v>
      </c>
      <c r="J175" s="13">
        <v>33.96</v>
      </c>
      <c r="K175" s="13">
        <f t="shared" si="53"/>
        <v>37.159999999999997</v>
      </c>
      <c r="L175" s="13">
        <f t="shared" si="54"/>
        <v>3.2</v>
      </c>
      <c r="M175" s="13">
        <f t="shared" si="55"/>
        <v>0</v>
      </c>
      <c r="N175" s="13">
        <f t="shared" si="56"/>
        <v>33.96</v>
      </c>
      <c r="O175" s="13">
        <f t="shared" si="57"/>
        <v>37.159999999999997</v>
      </c>
      <c r="P175" s="14">
        <f t="shared" si="47"/>
        <v>4.9765505100672317E-6</v>
      </c>
    </row>
    <row r="176" spans="1:16" ht="25.95" customHeight="1">
      <c r="A176" s="10" t="s">
        <v>584</v>
      </c>
      <c r="B176" s="12" t="s">
        <v>585</v>
      </c>
      <c r="C176" s="10" t="s">
        <v>78</v>
      </c>
      <c r="D176" s="10" t="s">
        <v>586</v>
      </c>
      <c r="E176" s="11" t="s">
        <v>268</v>
      </c>
      <c r="F176" s="12">
        <v>1</v>
      </c>
      <c r="G176" s="13">
        <v>151.69999999999999</v>
      </c>
      <c r="H176" s="13">
        <v>24.68</v>
      </c>
      <c r="I176" s="13">
        <v>0</v>
      </c>
      <c r="J176" s="13">
        <v>158.11000000000001</v>
      </c>
      <c r="K176" s="13">
        <f t="shared" si="53"/>
        <v>182.79</v>
      </c>
      <c r="L176" s="13">
        <f t="shared" si="54"/>
        <v>24.68</v>
      </c>
      <c r="M176" s="13">
        <f t="shared" si="55"/>
        <v>0</v>
      </c>
      <c r="N176" s="13">
        <f t="shared" si="56"/>
        <v>158.11000000000001</v>
      </c>
      <c r="O176" s="13">
        <f t="shared" si="57"/>
        <v>182.79</v>
      </c>
      <c r="P176" s="14">
        <f t="shared" si="47"/>
        <v>2.4479646602131037E-5</v>
      </c>
    </row>
    <row r="177" spans="1:16" ht="39" customHeight="1">
      <c r="A177" s="10" t="s">
        <v>588</v>
      </c>
      <c r="B177" s="12" t="s">
        <v>589</v>
      </c>
      <c r="C177" s="10" t="s">
        <v>78</v>
      </c>
      <c r="D177" s="10" t="s">
        <v>590</v>
      </c>
      <c r="E177" s="11" t="s">
        <v>268</v>
      </c>
      <c r="F177" s="12">
        <v>20</v>
      </c>
      <c r="G177" s="13">
        <v>103.23</v>
      </c>
      <c r="H177" s="13">
        <v>10.210000000000001</v>
      </c>
      <c r="I177" s="13">
        <v>0</v>
      </c>
      <c r="J177" s="13">
        <v>114.18</v>
      </c>
      <c r="K177" s="13">
        <f t="shared" si="53"/>
        <v>124.39</v>
      </c>
      <c r="L177" s="13">
        <f t="shared" si="54"/>
        <v>204.2</v>
      </c>
      <c r="M177" s="13">
        <f t="shared" si="55"/>
        <v>0</v>
      </c>
      <c r="N177" s="13">
        <f t="shared" si="56"/>
        <v>2283.6</v>
      </c>
      <c r="O177" s="13">
        <f t="shared" si="57"/>
        <v>2487.8000000000002</v>
      </c>
      <c r="P177" s="14">
        <f t="shared" si="47"/>
        <v>3.3317175347000167E-4</v>
      </c>
    </row>
    <row r="178" spans="1:16" ht="25.95" customHeight="1">
      <c r="A178" s="10" t="s">
        <v>592</v>
      </c>
      <c r="B178" s="12" t="s">
        <v>593</v>
      </c>
      <c r="C178" s="10" t="s">
        <v>78</v>
      </c>
      <c r="D178" s="10" t="s">
        <v>594</v>
      </c>
      <c r="E178" s="11" t="s">
        <v>268</v>
      </c>
      <c r="F178" s="12">
        <v>2</v>
      </c>
      <c r="G178" s="13">
        <v>43.38</v>
      </c>
      <c r="H178" s="13">
        <v>5.08</v>
      </c>
      <c r="I178" s="13">
        <v>0</v>
      </c>
      <c r="J178" s="13">
        <v>47.19</v>
      </c>
      <c r="K178" s="13">
        <f t="shared" si="53"/>
        <v>52.27</v>
      </c>
      <c r="L178" s="13">
        <f t="shared" si="54"/>
        <v>10.16</v>
      </c>
      <c r="M178" s="13">
        <f t="shared" si="55"/>
        <v>0</v>
      </c>
      <c r="N178" s="13">
        <f t="shared" si="56"/>
        <v>94.38</v>
      </c>
      <c r="O178" s="13">
        <f t="shared" si="57"/>
        <v>104.54</v>
      </c>
      <c r="P178" s="14">
        <f t="shared" si="47"/>
        <v>1.4000231171217129E-5</v>
      </c>
    </row>
    <row r="179" spans="1:16" ht="25.95" customHeight="1">
      <c r="A179" s="10" t="s">
        <v>595</v>
      </c>
      <c r="B179" s="12" t="s">
        <v>596</v>
      </c>
      <c r="C179" s="10" t="s">
        <v>78</v>
      </c>
      <c r="D179" s="10" t="s">
        <v>597</v>
      </c>
      <c r="E179" s="11" t="s">
        <v>268</v>
      </c>
      <c r="F179" s="12">
        <v>19</v>
      </c>
      <c r="G179" s="13">
        <v>35.93</v>
      </c>
      <c r="H179" s="13">
        <v>5.08</v>
      </c>
      <c r="I179" s="13">
        <v>0</v>
      </c>
      <c r="J179" s="13">
        <v>38.21</v>
      </c>
      <c r="K179" s="13">
        <f t="shared" si="53"/>
        <v>43.29</v>
      </c>
      <c r="L179" s="13">
        <f t="shared" si="54"/>
        <v>96.52</v>
      </c>
      <c r="M179" s="13">
        <f t="shared" si="55"/>
        <v>0</v>
      </c>
      <c r="N179" s="13">
        <f t="shared" si="56"/>
        <v>725.99</v>
      </c>
      <c r="O179" s="13">
        <f t="shared" si="57"/>
        <v>822.51</v>
      </c>
      <c r="P179" s="14">
        <f t="shared" si="47"/>
        <v>1.1015238320870289E-4</v>
      </c>
    </row>
    <row r="180" spans="1:16" ht="25.95" customHeight="1">
      <c r="A180" s="10" t="s">
        <v>598</v>
      </c>
      <c r="B180" s="12" t="s">
        <v>599</v>
      </c>
      <c r="C180" s="10" t="s">
        <v>78</v>
      </c>
      <c r="D180" s="10" t="s">
        <v>600</v>
      </c>
      <c r="E180" s="11" t="s">
        <v>268</v>
      </c>
      <c r="F180" s="12">
        <v>4</v>
      </c>
      <c r="G180" s="13">
        <v>29.63</v>
      </c>
      <c r="H180" s="13">
        <v>5.08</v>
      </c>
      <c r="I180" s="13">
        <v>0</v>
      </c>
      <c r="J180" s="13">
        <v>30.62</v>
      </c>
      <c r="K180" s="13">
        <f t="shared" si="53"/>
        <v>35.700000000000003</v>
      </c>
      <c r="L180" s="13">
        <f t="shared" si="54"/>
        <v>20.32</v>
      </c>
      <c r="M180" s="13">
        <f t="shared" si="55"/>
        <v>0</v>
      </c>
      <c r="N180" s="13">
        <f t="shared" si="56"/>
        <v>122.48</v>
      </c>
      <c r="O180" s="13">
        <f t="shared" si="57"/>
        <v>142.80000000000001</v>
      </c>
      <c r="P180" s="14">
        <f t="shared" si="47"/>
        <v>1.9124096147405835E-5</v>
      </c>
    </row>
    <row r="181" spans="1:16" ht="25.95" customHeight="1">
      <c r="A181" s="10" t="s">
        <v>601</v>
      </c>
      <c r="B181" s="12" t="s">
        <v>602</v>
      </c>
      <c r="C181" s="10" t="s">
        <v>78</v>
      </c>
      <c r="D181" s="10" t="s">
        <v>603</v>
      </c>
      <c r="E181" s="11" t="s">
        <v>268</v>
      </c>
      <c r="F181" s="12">
        <v>11</v>
      </c>
      <c r="G181" s="13">
        <v>46.71</v>
      </c>
      <c r="H181" s="13">
        <v>6.84</v>
      </c>
      <c r="I181" s="13">
        <v>0</v>
      </c>
      <c r="J181" s="13">
        <v>49.44</v>
      </c>
      <c r="K181" s="13">
        <f t="shared" si="53"/>
        <v>56.28</v>
      </c>
      <c r="L181" s="13">
        <f t="shared" si="54"/>
        <v>75.239999999999995</v>
      </c>
      <c r="M181" s="13">
        <f t="shared" si="55"/>
        <v>0</v>
      </c>
      <c r="N181" s="13">
        <f t="shared" si="56"/>
        <v>543.84</v>
      </c>
      <c r="O181" s="13">
        <f t="shared" si="57"/>
        <v>619.08000000000004</v>
      </c>
      <c r="P181" s="14">
        <f t="shared" si="47"/>
        <v>8.2908581533165304E-5</v>
      </c>
    </row>
    <row r="182" spans="1:16" ht="25.95" customHeight="1">
      <c r="A182" s="10" t="s">
        <v>604</v>
      </c>
      <c r="B182" s="12" t="s">
        <v>605</v>
      </c>
      <c r="C182" s="10" t="s">
        <v>78</v>
      </c>
      <c r="D182" s="10" t="s">
        <v>606</v>
      </c>
      <c r="E182" s="11" t="s">
        <v>268</v>
      </c>
      <c r="F182" s="12">
        <v>1</v>
      </c>
      <c r="G182" s="13">
        <v>62.57</v>
      </c>
      <c r="H182" s="13">
        <v>9.33</v>
      </c>
      <c r="I182" s="13">
        <v>0</v>
      </c>
      <c r="J182" s="13">
        <v>66.06</v>
      </c>
      <c r="K182" s="13">
        <f t="shared" si="53"/>
        <v>75.39</v>
      </c>
      <c r="L182" s="13">
        <f t="shared" si="54"/>
        <v>9.33</v>
      </c>
      <c r="M182" s="13">
        <f t="shared" si="55"/>
        <v>0</v>
      </c>
      <c r="N182" s="13">
        <f t="shared" si="56"/>
        <v>66.06</v>
      </c>
      <c r="O182" s="13">
        <f t="shared" si="57"/>
        <v>75.39</v>
      </c>
      <c r="P182" s="14">
        <f t="shared" si="47"/>
        <v>1.009639781899808E-5</v>
      </c>
    </row>
    <row r="183" spans="1:16" ht="25.95" customHeight="1">
      <c r="A183" s="10" t="s">
        <v>607</v>
      </c>
      <c r="B183" s="12" t="s">
        <v>608</v>
      </c>
      <c r="C183" s="10" t="s">
        <v>78</v>
      </c>
      <c r="D183" s="10" t="s">
        <v>609</v>
      </c>
      <c r="E183" s="11" t="s">
        <v>268</v>
      </c>
      <c r="F183" s="12">
        <v>2</v>
      </c>
      <c r="G183" s="13">
        <v>101.27</v>
      </c>
      <c r="H183" s="13">
        <v>15.7</v>
      </c>
      <c r="I183" s="13">
        <v>0</v>
      </c>
      <c r="J183" s="13">
        <v>106.33</v>
      </c>
      <c r="K183" s="13">
        <f t="shared" si="53"/>
        <v>122.03</v>
      </c>
      <c r="L183" s="13">
        <f t="shared" si="54"/>
        <v>31.4</v>
      </c>
      <c r="M183" s="13">
        <f t="shared" si="55"/>
        <v>0</v>
      </c>
      <c r="N183" s="13">
        <f t="shared" si="56"/>
        <v>212.66</v>
      </c>
      <c r="O183" s="13">
        <f t="shared" si="57"/>
        <v>244.06</v>
      </c>
      <c r="P183" s="14">
        <f t="shared" si="47"/>
        <v>3.2685062365097112E-5</v>
      </c>
    </row>
    <row r="184" spans="1:16" ht="39" customHeight="1">
      <c r="A184" s="10" t="s">
        <v>610</v>
      </c>
      <c r="B184" s="12" t="s">
        <v>611</v>
      </c>
      <c r="C184" s="10" t="s">
        <v>78</v>
      </c>
      <c r="D184" s="10" t="s">
        <v>612</v>
      </c>
      <c r="E184" s="11" t="s">
        <v>268</v>
      </c>
      <c r="F184" s="12">
        <v>2</v>
      </c>
      <c r="G184" s="13">
        <v>98.94</v>
      </c>
      <c r="H184" s="13">
        <v>3.41</v>
      </c>
      <c r="I184" s="13">
        <v>0</v>
      </c>
      <c r="J184" s="13">
        <v>115.81</v>
      </c>
      <c r="K184" s="13">
        <f t="shared" si="53"/>
        <v>119.22</v>
      </c>
      <c r="L184" s="13">
        <f t="shared" si="54"/>
        <v>6.82</v>
      </c>
      <c r="M184" s="13">
        <f t="shared" si="55"/>
        <v>0</v>
      </c>
      <c r="N184" s="13">
        <f t="shared" si="56"/>
        <v>231.62</v>
      </c>
      <c r="O184" s="13">
        <f t="shared" si="57"/>
        <v>238.44</v>
      </c>
      <c r="P184" s="14">
        <f t="shared" si="47"/>
        <v>3.1932419365458313E-5</v>
      </c>
    </row>
    <row r="185" spans="1:16" ht="39" customHeight="1">
      <c r="A185" s="10" t="s">
        <v>613</v>
      </c>
      <c r="B185" s="12" t="s">
        <v>614</v>
      </c>
      <c r="C185" s="10" t="s">
        <v>78</v>
      </c>
      <c r="D185" s="10" t="s">
        <v>615</v>
      </c>
      <c r="E185" s="11" t="s">
        <v>268</v>
      </c>
      <c r="F185" s="12">
        <v>1</v>
      </c>
      <c r="G185" s="13">
        <v>156.19</v>
      </c>
      <c r="H185" s="13">
        <v>4.66</v>
      </c>
      <c r="I185" s="13">
        <v>0</v>
      </c>
      <c r="J185" s="13">
        <v>183.54</v>
      </c>
      <c r="K185" s="13">
        <f t="shared" si="53"/>
        <v>188.2</v>
      </c>
      <c r="L185" s="13">
        <f t="shared" si="54"/>
        <v>4.66</v>
      </c>
      <c r="M185" s="13">
        <f t="shared" si="55"/>
        <v>0</v>
      </c>
      <c r="N185" s="13">
        <f t="shared" si="56"/>
        <v>183.54</v>
      </c>
      <c r="O185" s="13">
        <f t="shared" si="57"/>
        <v>188.2</v>
      </c>
      <c r="P185" s="14">
        <f t="shared" si="47"/>
        <v>2.5204165930964831E-5</v>
      </c>
    </row>
    <row r="186" spans="1:16" ht="24" customHeight="1">
      <c r="A186" s="10" t="s">
        <v>616</v>
      </c>
      <c r="B186" s="12" t="s">
        <v>617</v>
      </c>
      <c r="C186" s="10" t="s">
        <v>72</v>
      </c>
      <c r="D186" s="10" t="s">
        <v>618</v>
      </c>
      <c r="E186" s="11" t="s">
        <v>75</v>
      </c>
      <c r="F186" s="12">
        <v>2</v>
      </c>
      <c r="G186" s="13">
        <v>7.56</v>
      </c>
      <c r="H186" s="13">
        <v>2.31</v>
      </c>
      <c r="I186" s="13">
        <v>0</v>
      </c>
      <c r="J186" s="13">
        <v>6.79</v>
      </c>
      <c r="K186" s="13">
        <f t="shared" si="53"/>
        <v>9.1</v>
      </c>
      <c r="L186" s="13">
        <f t="shared" si="54"/>
        <v>4.62</v>
      </c>
      <c r="M186" s="13">
        <f t="shared" si="55"/>
        <v>0</v>
      </c>
      <c r="N186" s="13">
        <f t="shared" si="56"/>
        <v>13.58</v>
      </c>
      <c r="O186" s="13">
        <f t="shared" si="57"/>
        <v>18.2</v>
      </c>
      <c r="P186" s="14">
        <f t="shared" si="47"/>
        <v>2.4373848031007433E-6</v>
      </c>
    </row>
    <row r="187" spans="1:16" ht="24" customHeight="1">
      <c r="A187" s="10" t="s">
        <v>619</v>
      </c>
      <c r="B187" s="12" t="s">
        <v>620</v>
      </c>
      <c r="C187" s="10" t="s">
        <v>72</v>
      </c>
      <c r="D187" s="10" t="s">
        <v>621</v>
      </c>
      <c r="E187" s="11" t="s">
        <v>75</v>
      </c>
      <c r="F187" s="12">
        <v>1</v>
      </c>
      <c r="G187" s="13">
        <v>5.87</v>
      </c>
      <c r="H187" s="13">
        <v>2.31</v>
      </c>
      <c r="I187" s="13">
        <v>0</v>
      </c>
      <c r="J187" s="13">
        <v>4.76</v>
      </c>
      <c r="K187" s="13">
        <f t="shared" si="53"/>
        <v>7.07</v>
      </c>
      <c r="L187" s="13">
        <f t="shared" si="54"/>
        <v>2.31</v>
      </c>
      <c r="M187" s="13">
        <f t="shared" si="55"/>
        <v>0</v>
      </c>
      <c r="N187" s="13">
        <f t="shared" si="56"/>
        <v>4.76</v>
      </c>
      <c r="O187" s="13">
        <f t="shared" si="57"/>
        <v>7.07</v>
      </c>
      <c r="P187" s="14">
        <f t="shared" si="47"/>
        <v>9.4683025043528888E-7</v>
      </c>
    </row>
    <row r="188" spans="1:16" ht="39" customHeight="1">
      <c r="A188" s="10" t="s">
        <v>622</v>
      </c>
      <c r="B188" s="12" t="s">
        <v>623</v>
      </c>
      <c r="C188" s="10" t="s">
        <v>78</v>
      </c>
      <c r="D188" s="10" t="s">
        <v>624</v>
      </c>
      <c r="E188" s="11" t="s">
        <v>268</v>
      </c>
      <c r="F188" s="12">
        <v>2</v>
      </c>
      <c r="G188" s="13">
        <v>680.92</v>
      </c>
      <c r="H188" s="13">
        <v>96.56</v>
      </c>
      <c r="I188" s="13">
        <v>0</v>
      </c>
      <c r="J188" s="13">
        <v>723.94</v>
      </c>
      <c r="K188" s="13">
        <f t="shared" si="53"/>
        <v>820.5</v>
      </c>
      <c r="L188" s="13">
        <f t="shared" si="54"/>
        <v>193.12</v>
      </c>
      <c r="M188" s="13">
        <f t="shared" si="55"/>
        <v>0</v>
      </c>
      <c r="N188" s="13">
        <f t="shared" si="56"/>
        <v>1447.88</v>
      </c>
      <c r="O188" s="13">
        <f t="shared" si="57"/>
        <v>1641</v>
      </c>
      <c r="P188" s="14">
        <f t="shared" si="47"/>
        <v>2.1976639900485277E-4</v>
      </c>
    </row>
    <row r="189" spans="1:16" ht="39" customHeight="1">
      <c r="A189" s="10" t="s">
        <v>626</v>
      </c>
      <c r="B189" s="12" t="s">
        <v>627</v>
      </c>
      <c r="C189" s="10" t="s">
        <v>78</v>
      </c>
      <c r="D189" s="10" t="s">
        <v>628</v>
      </c>
      <c r="E189" s="11" t="s">
        <v>268</v>
      </c>
      <c r="F189" s="12">
        <v>2</v>
      </c>
      <c r="G189" s="13">
        <v>3312.64</v>
      </c>
      <c r="H189" s="13">
        <v>148.58000000000001</v>
      </c>
      <c r="I189" s="13">
        <v>0</v>
      </c>
      <c r="J189" s="13">
        <v>3843.15</v>
      </c>
      <c r="K189" s="13">
        <f t="shared" si="53"/>
        <v>3991.73</v>
      </c>
      <c r="L189" s="13">
        <f t="shared" si="54"/>
        <v>297.16000000000003</v>
      </c>
      <c r="M189" s="13">
        <f t="shared" si="55"/>
        <v>0</v>
      </c>
      <c r="N189" s="13">
        <f t="shared" si="56"/>
        <v>7686.3</v>
      </c>
      <c r="O189" s="13">
        <f t="shared" si="57"/>
        <v>7983.46</v>
      </c>
      <c r="P189" s="14">
        <f t="shared" si="47"/>
        <v>1.069162861547399E-3</v>
      </c>
    </row>
    <row r="190" spans="1:16" ht="24" customHeight="1">
      <c r="A190" s="5" t="s">
        <v>630</v>
      </c>
      <c r="B190" s="5"/>
      <c r="C190" s="5"/>
      <c r="D190" s="5" t="s">
        <v>631</v>
      </c>
      <c r="E190" s="5"/>
      <c r="F190" s="7"/>
      <c r="G190" s="5"/>
      <c r="H190" s="5"/>
      <c r="I190" s="5"/>
      <c r="J190" s="5"/>
      <c r="K190" s="5"/>
      <c r="L190" s="5"/>
      <c r="M190" s="5"/>
      <c r="N190" s="5"/>
      <c r="O190" s="8">
        <v>53243.79</v>
      </c>
      <c r="P190" s="9">
        <f t="shared" si="47"/>
        <v>7.1305277255762278E-3</v>
      </c>
    </row>
    <row r="191" spans="1:16" ht="25.95" customHeight="1">
      <c r="A191" s="10" t="s">
        <v>632</v>
      </c>
      <c r="B191" s="12" t="s">
        <v>633</v>
      </c>
      <c r="C191" s="10" t="s">
        <v>72</v>
      </c>
      <c r="D191" s="10" t="s">
        <v>634</v>
      </c>
      <c r="E191" s="11" t="s">
        <v>75</v>
      </c>
      <c r="F191" s="12">
        <v>23</v>
      </c>
      <c r="G191" s="13">
        <v>113.43</v>
      </c>
      <c r="H191" s="13">
        <v>6.92</v>
      </c>
      <c r="I191" s="13">
        <v>0</v>
      </c>
      <c r="J191" s="13">
        <v>129.76</v>
      </c>
      <c r="K191" s="13">
        <f t="shared" ref="K191:K233" si="58">TRUNC(G191 * (1 + 20.5 / 100), 2)</f>
        <v>136.68</v>
      </c>
      <c r="L191" s="13">
        <f t="shared" ref="L191:L233" si="59">TRUNC(F191 * H191, 2)</f>
        <v>159.16</v>
      </c>
      <c r="M191" s="13">
        <f t="shared" ref="M191:M233" si="60">TRUNC(F191 * I191, 2)</f>
        <v>0</v>
      </c>
      <c r="N191" s="13">
        <f t="shared" ref="N191:N233" si="61">TRUNC(F191 * J191, 2)</f>
        <v>2984.48</v>
      </c>
      <c r="O191" s="13">
        <f t="shared" ref="O191:O233" si="62">TRUNC(F191 * K191, 2)</f>
        <v>3143.64</v>
      </c>
      <c r="P191" s="14">
        <f t="shared" si="47"/>
        <v>4.2100331661646268E-4</v>
      </c>
    </row>
    <row r="192" spans="1:16" ht="52.05" customHeight="1">
      <c r="A192" s="10" t="s">
        <v>635</v>
      </c>
      <c r="B192" s="12" t="s">
        <v>636</v>
      </c>
      <c r="C192" s="10" t="s">
        <v>78</v>
      </c>
      <c r="D192" s="10" t="s">
        <v>637</v>
      </c>
      <c r="E192" s="11" t="s">
        <v>268</v>
      </c>
      <c r="F192" s="12">
        <v>23</v>
      </c>
      <c r="G192" s="13">
        <v>41.42</v>
      </c>
      <c r="H192" s="13">
        <v>8.89</v>
      </c>
      <c r="I192" s="13">
        <v>0</v>
      </c>
      <c r="J192" s="13">
        <v>41.02</v>
      </c>
      <c r="K192" s="13">
        <f t="shared" si="58"/>
        <v>49.91</v>
      </c>
      <c r="L192" s="13">
        <f t="shared" si="59"/>
        <v>204.47</v>
      </c>
      <c r="M192" s="13">
        <f t="shared" si="60"/>
        <v>0</v>
      </c>
      <c r="N192" s="13">
        <f t="shared" si="61"/>
        <v>943.46</v>
      </c>
      <c r="O192" s="13">
        <f t="shared" si="62"/>
        <v>1147.93</v>
      </c>
      <c r="P192" s="14">
        <f t="shared" si="47"/>
        <v>1.5373335917711191E-4</v>
      </c>
    </row>
    <row r="193" spans="1:16" ht="52.05" customHeight="1">
      <c r="A193" s="10" t="s">
        <v>639</v>
      </c>
      <c r="B193" s="12" t="s">
        <v>640</v>
      </c>
      <c r="C193" s="10" t="s">
        <v>78</v>
      </c>
      <c r="D193" s="10" t="s">
        <v>641</v>
      </c>
      <c r="E193" s="11" t="s">
        <v>268</v>
      </c>
      <c r="F193" s="12">
        <v>31</v>
      </c>
      <c r="G193" s="13">
        <v>10.32</v>
      </c>
      <c r="H193" s="13">
        <v>5.86</v>
      </c>
      <c r="I193" s="13">
        <v>0</v>
      </c>
      <c r="J193" s="13">
        <v>6.57</v>
      </c>
      <c r="K193" s="13">
        <f t="shared" si="58"/>
        <v>12.43</v>
      </c>
      <c r="L193" s="13">
        <f t="shared" si="59"/>
        <v>181.66</v>
      </c>
      <c r="M193" s="13">
        <f t="shared" si="60"/>
        <v>0</v>
      </c>
      <c r="N193" s="13">
        <f t="shared" si="61"/>
        <v>203.67</v>
      </c>
      <c r="O193" s="13">
        <f t="shared" si="62"/>
        <v>385.33</v>
      </c>
      <c r="P193" s="14">
        <f t="shared" si="47"/>
        <v>5.1604257482352167E-5</v>
      </c>
    </row>
    <row r="194" spans="1:16" ht="39" customHeight="1">
      <c r="A194" s="10" t="s">
        <v>642</v>
      </c>
      <c r="B194" s="12" t="s">
        <v>643</v>
      </c>
      <c r="C194" s="10" t="s">
        <v>78</v>
      </c>
      <c r="D194" s="10" t="s">
        <v>644</v>
      </c>
      <c r="E194" s="11" t="s">
        <v>268</v>
      </c>
      <c r="F194" s="12">
        <v>2</v>
      </c>
      <c r="G194" s="13">
        <v>7.81</v>
      </c>
      <c r="H194" s="13">
        <v>2.17</v>
      </c>
      <c r="I194" s="13">
        <v>0</v>
      </c>
      <c r="J194" s="13">
        <v>7.24</v>
      </c>
      <c r="K194" s="13">
        <f t="shared" si="58"/>
        <v>9.41</v>
      </c>
      <c r="L194" s="13">
        <f t="shared" si="59"/>
        <v>4.34</v>
      </c>
      <c r="M194" s="13">
        <f t="shared" si="60"/>
        <v>0</v>
      </c>
      <c r="N194" s="13">
        <f t="shared" si="61"/>
        <v>14.48</v>
      </c>
      <c r="O194" s="13">
        <f t="shared" si="62"/>
        <v>18.82</v>
      </c>
      <c r="P194" s="14">
        <f t="shared" si="47"/>
        <v>2.5204165930964834E-6</v>
      </c>
    </row>
    <row r="195" spans="1:16" ht="52.05" customHeight="1">
      <c r="A195" s="10" t="s">
        <v>646</v>
      </c>
      <c r="B195" s="12" t="s">
        <v>647</v>
      </c>
      <c r="C195" s="10" t="s">
        <v>78</v>
      </c>
      <c r="D195" s="10" t="s">
        <v>648</v>
      </c>
      <c r="E195" s="11" t="s">
        <v>268</v>
      </c>
      <c r="F195" s="12">
        <v>16</v>
      </c>
      <c r="G195" s="13">
        <v>16.03</v>
      </c>
      <c r="H195" s="13">
        <v>6.36</v>
      </c>
      <c r="I195" s="13">
        <v>0</v>
      </c>
      <c r="J195" s="13">
        <v>12.95</v>
      </c>
      <c r="K195" s="13">
        <f t="shared" si="58"/>
        <v>19.309999999999999</v>
      </c>
      <c r="L195" s="13">
        <f t="shared" si="59"/>
        <v>101.76</v>
      </c>
      <c r="M195" s="13">
        <f t="shared" si="60"/>
        <v>0</v>
      </c>
      <c r="N195" s="13">
        <f t="shared" si="61"/>
        <v>207.2</v>
      </c>
      <c r="O195" s="13">
        <f t="shared" si="62"/>
        <v>308.95999999999998</v>
      </c>
      <c r="P195" s="14">
        <f t="shared" si="47"/>
        <v>4.1376615866264052E-5</v>
      </c>
    </row>
    <row r="196" spans="1:16" ht="52.05" customHeight="1">
      <c r="A196" s="10" t="s">
        <v>649</v>
      </c>
      <c r="B196" s="12" t="s">
        <v>650</v>
      </c>
      <c r="C196" s="10" t="s">
        <v>78</v>
      </c>
      <c r="D196" s="10" t="s">
        <v>651</v>
      </c>
      <c r="E196" s="11" t="s">
        <v>268</v>
      </c>
      <c r="F196" s="12">
        <v>5</v>
      </c>
      <c r="G196" s="13">
        <v>23.84</v>
      </c>
      <c r="H196" s="13">
        <v>7.62</v>
      </c>
      <c r="I196" s="13">
        <v>0</v>
      </c>
      <c r="J196" s="13">
        <v>21.1</v>
      </c>
      <c r="K196" s="13">
        <f t="shared" si="58"/>
        <v>28.72</v>
      </c>
      <c r="L196" s="13">
        <f t="shared" si="59"/>
        <v>38.1</v>
      </c>
      <c r="M196" s="13">
        <f t="shared" si="60"/>
        <v>0</v>
      </c>
      <c r="N196" s="13">
        <f t="shared" si="61"/>
        <v>105.5</v>
      </c>
      <c r="O196" s="13">
        <f t="shared" si="62"/>
        <v>143.6</v>
      </c>
      <c r="P196" s="14">
        <f t="shared" si="47"/>
        <v>1.9231233940948725E-5</v>
      </c>
    </row>
    <row r="197" spans="1:16" ht="52.05" customHeight="1">
      <c r="A197" s="10" t="s">
        <v>652</v>
      </c>
      <c r="B197" s="12" t="s">
        <v>653</v>
      </c>
      <c r="C197" s="10" t="s">
        <v>78</v>
      </c>
      <c r="D197" s="10" t="s">
        <v>654</v>
      </c>
      <c r="E197" s="11" t="s">
        <v>268</v>
      </c>
      <c r="F197" s="12">
        <v>10</v>
      </c>
      <c r="G197" s="13">
        <v>28.7</v>
      </c>
      <c r="H197" s="13">
        <v>8.89</v>
      </c>
      <c r="I197" s="13">
        <v>0</v>
      </c>
      <c r="J197" s="13">
        <v>25.69</v>
      </c>
      <c r="K197" s="13">
        <f t="shared" si="58"/>
        <v>34.58</v>
      </c>
      <c r="L197" s="13">
        <f t="shared" si="59"/>
        <v>88.9</v>
      </c>
      <c r="M197" s="13">
        <f t="shared" si="60"/>
        <v>0</v>
      </c>
      <c r="N197" s="13">
        <f t="shared" si="61"/>
        <v>256.89999999999998</v>
      </c>
      <c r="O197" s="13">
        <f t="shared" si="62"/>
        <v>345.8</v>
      </c>
      <c r="P197" s="14">
        <f t="shared" si="47"/>
        <v>4.6310311258914133E-5</v>
      </c>
    </row>
    <row r="198" spans="1:16" ht="39" customHeight="1">
      <c r="A198" s="10" t="s">
        <v>655</v>
      </c>
      <c r="B198" s="12" t="s">
        <v>656</v>
      </c>
      <c r="C198" s="10" t="s">
        <v>78</v>
      </c>
      <c r="D198" s="10" t="s">
        <v>657</v>
      </c>
      <c r="E198" s="11" t="s">
        <v>268</v>
      </c>
      <c r="F198" s="12">
        <v>41</v>
      </c>
      <c r="G198" s="13">
        <v>10.33</v>
      </c>
      <c r="H198" s="13">
        <v>7.02</v>
      </c>
      <c r="I198" s="13">
        <v>0</v>
      </c>
      <c r="J198" s="13">
        <v>5.42</v>
      </c>
      <c r="K198" s="13">
        <f t="shared" si="58"/>
        <v>12.44</v>
      </c>
      <c r="L198" s="13">
        <f t="shared" si="59"/>
        <v>287.82</v>
      </c>
      <c r="M198" s="13">
        <f t="shared" si="60"/>
        <v>0</v>
      </c>
      <c r="N198" s="13">
        <f t="shared" si="61"/>
        <v>222.22</v>
      </c>
      <c r="O198" s="13">
        <f t="shared" si="62"/>
        <v>510.04</v>
      </c>
      <c r="P198" s="14">
        <f t="shared" ref="P198:P261" si="63">O198 / 7467019.56</f>
        <v>6.8305700273269416E-5</v>
      </c>
    </row>
    <row r="199" spans="1:16" ht="39" customHeight="1">
      <c r="A199" s="10" t="s">
        <v>658</v>
      </c>
      <c r="B199" s="12" t="s">
        <v>659</v>
      </c>
      <c r="C199" s="10" t="s">
        <v>78</v>
      </c>
      <c r="D199" s="10" t="s">
        <v>660</v>
      </c>
      <c r="E199" s="11" t="s">
        <v>268</v>
      </c>
      <c r="F199" s="12">
        <v>24</v>
      </c>
      <c r="G199" s="13">
        <v>14.81</v>
      </c>
      <c r="H199" s="13">
        <v>8.36</v>
      </c>
      <c r="I199" s="13">
        <v>0</v>
      </c>
      <c r="J199" s="13">
        <v>9.48</v>
      </c>
      <c r="K199" s="13">
        <f t="shared" si="58"/>
        <v>17.84</v>
      </c>
      <c r="L199" s="13">
        <f t="shared" si="59"/>
        <v>200.64</v>
      </c>
      <c r="M199" s="13">
        <f t="shared" si="60"/>
        <v>0</v>
      </c>
      <c r="N199" s="13">
        <f t="shared" si="61"/>
        <v>227.52</v>
      </c>
      <c r="O199" s="13">
        <f t="shared" si="62"/>
        <v>428.16</v>
      </c>
      <c r="P199" s="14">
        <f t="shared" si="63"/>
        <v>5.7340147104154639E-5</v>
      </c>
    </row>
    <row r="200" spans="1:16" ht="52.05" customHeight="1">
      <c r="A200" s="10" t="s">
        <v>661</v>
      </c>
      <c r="B200" s="12" t="s">
        <v>662</v>
      </c>
      <c r="C200" s="10" t="s">
        <v>78</v>
      </c>
      <c r="D200" s="10" t="s">
        <v>663</v>
      </c>
      <c r="E200" s="11" t="s">
        <v>268</v>
      </c>
      <c r="F200" s="12">
        <v>48</v>
      </c>
      <c r="G200" s="13">
        <v>10.11</v>
      </c>
      <c r="H200" s="13">
        <v>5.86</v>
      </c>
      <c r="I200" s="13">
        <v>0</v>
      </c>
      <c r="J200" s="13">
        <v>6.32</v>
      </c>
      <c r="K200" s="13">
        <f t="shared" si="58"/>
        <v>12.18</v>
      </c>
      <c r="L200" s="13">
        <f t="shared" si="59"/>
        <v>281.27999999999997</v>
      </c>
      <c r="M200" s="13">
        <f t="shared" si="60"/>
        <v>0</v>
      </c>
      <c r="N200" s="13">
        <f t="shared" si="61"/>
        <v>303.36</v>
      </c>
      <c r="O200" s="13">
        <f t="shared" si="62"/>
        <v>584.64</v>
      </c>
      <c r="P200" s="14">
        <f t="shared" si="63"/>
        <v>7.8296299521143887E-5</v>
      </c>
    </row>
    <row r="201" spans="1:16" ht="52.05" customHeight="1">
      <c r="A201" s="10" t="s">
        <v>664</v>
      </c>
      <c r="B201" s="12" t="s">
        <v>665</v>
      </c>
      <c r="C201" s="10" t="s">
        <v>78</v>
      </c>
      <c r="D201" s="10" t="s">
        <v>666</v>
      </c>
      <c r="E201" s="11" t="s">
        <v>268</v>
      </c>
      <c r="F201" s="12">
        <v>47</v>
      </c>
      <c r="G201" s="13">
        <v>15.37</v>
      </c>
      <c r="H201" s="13">
        <v>6.36</v>
      </c>
      <c r="I201" s="13">
        <v>0</v>
      </c>
      <c r="J201" s="13">
        <v>12.16</v>
      </c>
      <c r="K201" s="13">
        <f t="shared" si="58"/>
        <v>18.52</v>
      </c>
      <c r="L201" s="13">
        <f t="shared" si="59"/>
        <v>298.92</v>
      </c>
      <c r="M201" s="13">
        <f t="shared" si="60"/>
        <v>0</v>
      </c>
      <c r="N201" s="13">
        <f t="shared" si="61"/>
        <v>571.52</v>
      </c>
      <c r="O201" s="13">
        <f t="shared" si="62"/>
        <v>870.44</v>
      </c>
      <c r="P201" s="14">
        <f t="shared" si="63"/>
        <v>1.1657127626434128E-4</v>
      </c>
    </row>
    <row r="202" spans="1:16" ht="52.05" customHeight="1">
      <c r="A202" s="10" t="s">
        <v>667</v>
      </c>
      <c r="B202" s="12" t="s">
        <v>668</v>
      </c>
      <c r="C202" s="10" t="s">
        <v>78</v>
      </c>
      <c r="D202" s="10" t="s">
        <v>669</v>
      </c>
      <c r="E202" s="11" t="s">
        <v>268</v>
      </c>
      <c r="F202" s="12">
        <v>13</v>
      </c>
      <c r="G202" s="13">
        <v>22.97</v>
      </c>
      <c r="H202" s="13">
        <v>7.62</v>
      </c>
      <c r="I202" s="13">
        <v>0</v>
      </c>
      <c r="J202" s="13">
        <v>20.05</v>
      </c>
      <c r="K202" s="13">
        <f t="shared" si="58"/>
        <v>27.67</v>
      </c>
      <c r="L202" s="13">
        <f t="shared" si="59"/>
        <v>99.06</v>
      </c>
      <c r="M202" s="13">
        <f t="shared" si="60"/>
        <v>0</v>
      </c>
      <c r="N202" s="13">
        <f t="shared" si="61"/>
        <v>260.64999999999998</v>
      </c>
      <c r="O202" s="13">
        <f t="shared" si="62"/>
        <v>359.71</v>
      </c>
      <c r="P202" s="14">
        <f t="shared" si="63"/>
        <v>4.8173169644141123E-5</v>
      </c>
    </row>
    <row r="203" spans="1:16" ht="52.05" customHeight="1">
      <c r="A203" s="10" t="s">
        <v>670</v>
      </c>
      <c r="B203" s="12" t="s">
        <v>662</v>
      </c>
      <c r="C203" s="10" t="s">
        <v>78</v>
      </c>
      <c r="D203" s="10" t="s">
        <v>663</v>
      </c>
      <c r="E203" s="11" t="s">
        <v>268</v>
      </c>
      <c r="F203" s="12">
        <v>44</v>
      </c>
      <c r="G203" s="13">
        <v>10.11</v>
      </c>
      <c r="H203" s="13">
        <v>5.86</v>
      </c>
      <c r="I203" s="13">
        <v>0</v>
      </c>
      <c r="J203" s="13">
        <v>6.32</v>
      </c>
      <c r="K203" s="13">
        <f t="shared" si="58"/>
        <v>12.18</v>
      </c>
      <c r="L203" s="13">
        <f t="shared" si="59"/>
        <v>257.83999999999997</v>
      </c>
      <c r="M203" s="13">
        <f t="shared" si="60"/>
        <v>0</v>
      </c>
      <c r="N203" s="13">
        <f t="shared" si="61"/>
        <v>278.08</v>
      </c>
      <c r="O203" s="13">
        <f t="shared" si="62"/>
        <v>535.91999999999996</v>
      </c>
      <c r="P203" s="14">
        <f t="shared" si="63"/>
        <v>7.1771607894381887E-5</v>
      </c>
    </row>
    <row r="204" spans="1:16" ht="39" customHeight="1">
      <c r="A204" s="10" t="s">
        <v>671</v>
      </c>
      <c r="B204" s="12" t="s">
        <v>525</v>
      </c>
      <c r="C204" s="10" t="s">
        <v>78</v>
      </c>
      <c r="D204" s="10" t="s">
        <v>526</v>
      </c>
      <c r="E204" s="11" t="s">
        <v>268</v>
      </c>
      <c r="F204" s="12">
        <v>3</v>
      </c>
      <c r="G204" s="13">
        <v>8.74</v>
      </c>
      <c r="H204" s="13">
        <v>6.27</v>
      </c>
      <c r="I204" s="13">
        <v>0</v>
      </c>
      <c r="J204" s="13">
        <v>4.26</v>
      </c>
      <c r="K204" s="13">
        <f t="shared" si="58"/>
        <v>10.53</v>
      </c>
      <c r="L204" s="13">
        <f t="shared" si="59"/>
        <v>18.809999999999999</v>
      </c>
      <c r="M204" s="13">
        <f t="shared" si="60"/>
        <v>0</v>
      </c>
      <c r="N204" s="13">
        <f t="shared" si="61"/>
        <v>12.78</v>
      </c>
      <c r="O204" s="13">
        <f t="shared" si="62"/>
        <v>31.59</v>
      </c>
      <c r="P204" s="14">
        <f t="shared" si="63"/>
        <v>4.2306036225248618E-6</v>
      </c>
    </row>
    <row r="205" spans="1:16" ht="39" customHeight="1">
      <c r="A205" s="10" t="s">
        <v>672</v>
      </c>
      <c r="B205" s="12" t="s">
        <v>673</v>
      </c>
      <c r="C205" s="10" t="s">
        <v>78</v>
      </c>
      <c r="D205" s="10" t="s">
        <v>674</v>
      </c>
      <c r="E205" s="11" t="s">
        <v>268</v>
      </c>
      <c r="F205" s="12">
        <v>4</v>
      </c>
      <c r="G205" s="13">
        <v>12.14</v>
      </c>
      <c r="H205" s="13">
        <v>7.47</v>
      </c>
      <c r="I205" s="13">
        <v>0</v>
      </c>
      <c r="J205" s="13">
        <v>7.15</v>
      </c>
      <c r="K205" s="13">
        <f t="shared" si="58"/>
        <v>14.62</v>
      </c>
      <c r="L205" s="13">
        <f t="shared" si="59"/>
        <v>29.88</v>
      </c>
      <c r="M205" s="13">
        <f t="shared" si="60"/>
        <v>0</v>
      </c>
      <c r="N205" s="13">
        <f t="shared" si="61"/>
        <v>28.6</v>
      </c>
      <c r="O205" s="13">
        <f t="shared" si="62"/>
        <v>58.48</v>
      </c>
      <c r="P205" s="14">
        <f t="shared" si="63"/>
        <v>7.8317727079852453E-6</v>
      </c>
    </row>
    <row r="206" spans="1:16" ht="52.05" customHeight="1">
      <c r="A206" s="10" t="s">
        <v>675</v>
      </c>
      <c r="B206" s="12" t="s">
        <v>676</v>
      </c>
      <c r="C206" s="10" t="s">
        <v>78</v>
      </c>
      <c r="D206" s="10" t="s">
        <v>677</v>
      </c>
      <c r="E206" s="11" t="s">
        <v>268</v>
      </c>
      <c r="F206" s="12">
        <v>4</v>
      </c>
      <c r="G206" s="13">
        <v>14.64</v>
      </c>
      <c r="H206" s="13">
        <v>7.81</v>
      </c>
      <c r="I206" s="13">
        <v>0</v>
      </c>
      <c r="J206" s="13">
        <v>9.83</v>
      </c>
      <c r="K206" s="13">
        <f t="shared" si="58"/>
        <v>17.64</v>
      </c>
      <c r="L206" s="13">
        <f t="shared" si="59"/>
        <v>31.24</v>
      </c>
      <c r="M206" s="13">
        <f t="shared" si="60"/>
        <v>0</v>
      </c>
      <c r="N206" s="13">
        <f t="shared" si="61"/>
        <v>39.32</v>
      </c>
      <c r="O206" s="13">
        <f t="shared" si="62"/>
        <v>70.56</v>
      </c>
      <c r="P206" s="14">
        <f t="shared" si="63"/>
        <v>9.4495533904828831E-6</v>
      </c>
    </row>
    <row r="207" spans="1:16" ht="52.05" customHeight="1">
      <c r="A207" s="10" t="s">
        <v>678</v>
      </c>
      <c r="B207" s="12" t="s">
        <v>679</v>
      </c>
      <c r="C207" s="10" t="s">
        <v>78</v>
      </c>
      <c r="D207" s="10" t="s">
        <v>680</v>
      </c>
      <c r="E207" s="11" t="s">
        <v>268</v>
      </c>
      <c r="F207" s="12">
        <v>10</v>
      </c>
      <c r="G207" s="13">
        <v>26.63</v>
      </c>
      <c r="H207" s="13">
        <v>8.49</v>
      </c>
      <c r="I207" s="13">
        <v>0</v>
      </c>
      <c r="J207" s="13">
        <v>23.59</v>
      </c>
      <c r="K207" s="13">
        <f t="shared" si="58"/>
        <v>32.08</v>
      </c>
      <c r="L207" s="13">
        <f t="shared" si="59"/>
        <v>84.9</v>
      </c>
      <c r="M207" s="13">
        <f t="shared" si="60"/>
        <v>0</v>
      </c>
      <c r="N207" s="13">
        <f t="shared" si="61"/>
        <v>235.9</v>
      </c>
      <c r="O207" s="13">
        <f t="shared" si="62"/>
        <v>320.8</v>
      </c>
      <c r="P207" s="14">
        <f t="shared" si="63"/>
        <v>4.2962255210698819E-5</v>
      </c>
    </row>
    <row r="208" spans="1:16" ht="52.05" customHeight="1">
      <c r="A208" s="10" t="s">
        <v>681</v>
      </c>
      <c r="B208" s="12" t="s">
        <v>682</v>
      </c>
      <c r="C208" s="10" t="s">
        <v>78</v>
      </c>
      <c r="D208" s="10" t="s">
        <v>683</v>
      </c>
      <c r="E208" s="11" t="s">
        <v>268</v>
      </c>
      <c r="F208" s="12">
        <v>3</v>
      </c>
      <c r="G208" s="13">
        <v>29.82</v>
      </c>
      <c r="H208" s="13">
        <v>5.86</v>
      </c>
      <c r="I208" s="13">
        <v>0</v>
      </c>
      <c r="J208" s="13">
        <v>30.07</v>
      </c>
      <c r="K208" s="13">
        <f t="shared" si="58"/>
        <v>35.93</v>
      </c>
      <c r="L208" s="13">
        <f t="shared" si="59"/>
        <v>17.579999999999998</v>
      </c>
      <c r="M208" s="13">
        <f t="shared" si="60"/>
        <v>0</v>
      </c>
      <c r="N208" s="13">
        <f t="shared" si="61"/>
        <v>90.21</v>
      </c>
      <c r="O208" s="13">
        <f t="shared" si="62"/>
        <v>107.79</v>
      </c>
      <c r="P208" s="14">
        <f t="shared" si="63"/>
        <v>1.443547845748512E-5</v>
      </c>
    </row>
    <row r="209" spans="1:16" ht="52.05" customHeight="1">
      <c r="A209" s="10" t="s">
        <v>684</v>
      </c>
      <c r="B209" s="12" t="s">
        <v>685</v>
      </c>
      <c r="C209" s="10" t="s">
        <v>78</v>
      </c>
      <c r="D209" s="10" t="s">
        <v>686</v>
      </c>
      <c r="E209" s="11" t="s">
        <v>268</v>
      </c>
      <c r="F209" s="12">
        <v>4</v>
      </c>
      <c r="G209" s="13">
        <v>40.44</v>
      </c>
      <c r="H209" s="13">
        <v>10.17</v>
      </c>
      <c r="I209" s="13">
        <v>0</v>
      </c>
      <c r="J209" s="13">
        <v>38.56</v>
      </c>
      <c r="K209" s="13">
        <f t="shared" si="58"/>
        <v>48.73</v>
      </c>
      <c r="L209" s="13">
        <f t="shared" si="59"/>
        <v>40.68</v>
      </c>
      <c r="M209" s="13">
        <f t="shared" si="60"/>
        <v>0</v>
      </c>
      <c r="N209" s="13">
        <f t="shared" si="61"/>
        <v>154.24</v>
      </c>
      <c r="O209" s="13">
        <f t="shared" si="62"/>
        <v>194.92</v>
      </c>
      <c r="P209" s="14">
        <f t="shared" si="63"/>
        <v>2.6104123396725105E-5</v>
      </c>
    </row>
    <row r="210" spans="1:16" ht="52.05" customHeight="1">
      <c r="A210" s="10" t="s">
        <v>687</v>
      </c>
      <c r="B210" s="12" t="s">
        <v>688</v>
      </c>
      <c r="C210" s="10" t="s">
        <v>78</v>
      </c>
      <c r="D210" s="10" t="s">
        <v>689</v>
      </c>
      <c r="E210" s="11" t="s">
        <v>268</v>
      </c>
      <c r="F210" s="12">
        <v>11</v>
      </c>
      <c r="G210" s="13">
        <v>41.22</v>
      </c>
      <c r="H210" s="13">
        <v>9.6</v>
      </c>
      <c r="I210" s="13">
        <v>0</v>
      </c>
      <c r="J210" s="13">
        <v>40.07</v>
      </c>
      <c r="K210" s="13">
        <f t="shared" si="58"/>
        <v>49.67</v>
      </c>
      <c r="L210" s="13">
        <f t="shared" si="59"/>
        <v>105.6</v>
      </c>
      <c r="M210" s="13">
        <f t="shared" si="60"/>
        <v>0</v>
      </c>
      <c r="N210" s="13">
        <f t="shared" si="61"/>
        <v>440.77</v>
      </c>
      <c r="O210" s="13">
        <f t="shared" si="62"/>
        <v>546.37</v>
      </c>
      <c r="P210" s="14">
        <f t="shared" si="63"/>
        <v>7.3171095322535897E-5</v>
      </c>
    </row>
    <row r="211" spans="1:16" ht="52.05" customHeight="1">
      <c r="A211" s="10" t="s">
        <v>690</v>
      </c>
      <c r="B211" s="12" t="s">
        <v>691</v>
      </c>
      <c r="C211" s="10" t="s">
        <v>78</v>
      </c>
      <c r="D211" s="10" t="s">
        <v>692</v>
      </c>
      <c r="E211" s="11" t="s">
        <v>268</v>
      </c>
      <c r="F211" s="12">
        <v>1</v>
      </c>
      <c r="G211" s="13">
        <v>47.44</v>
      </c>
      <c r="H211" s="13">
        <v>11.49</v>
      </c>
      <c r="I211" s="13">
        <v>0</v>
      </c>
      <c r="J211" s="13">
        <v>45.67</v>
      </c>
      <c r="K211" s="13">
        <f t="shared" si="58"/>
        <v>57.16</v>
      </c>
      <c r="L211" s="13">
        <f t="shared" si="59"/>
        <v>11.49</v>
      </c>
      <c r="M211" s="13">
        <f t="shared" si="60"/>
        <v>0</v>
      </c>
      <c r="N211" s="13">
        <f t="shared" si="61"/>
        <v>45.67</v>
      </c>
      <c r="O211" s="13">
        <f t="shared" si="62"/>
        <v>57.16</v>
      </c>
      <c r="P211" s="14">
        <f t="shared" si="63"/>
        <v>7.6549953486394777E-6</v>
      </c>
    </row>
    <row r="212" spans="1:16" ht="52.05" customHeight="1">
      <c r="A212" s="10" t="s">
        <v>693</v>
      </c>
      <c r="B212" s="12" t="s">
        <v>694</v>
      </c>
      <c r="C212" s="10" t="s">
        <v>78</v>
      </c>
      <c r="D212" s="10" t="s">
        <v>695</v>
      </c>
      <c r="E212" s="11" t="s">
        <v>268</v>
      </c>
      <c r="F212" s="12">
        <v>18</v>
      </c>
      <c r="G212" s="13">
        <v>50.67</v>
      </c>
      <c r="H212" s="13">
        <v>11.85</v>
      </c>
      <c r="I212" s="13">
        <v>0</v>
      </c>
      <c r="J212" s="13">
        <v>49.2</v>
      </c>
      <c r="K212" s="13">
        <f t="shared" si="58"/>
        <v>61.05</v>
      </c>
      <c r="L212" s="13">
        <f t="shared" si="59"/>
        <v>213.3</v>
      </c>
      <c r="M212" s="13">
        <f t="shared" si="60"/>
        <v>0</v>
      </c>
      <c r="N212" s="13">
        <f t="shared" si="61"/>
        <v>885.6</v>
      </c>
      <c r="O212" s="13">
        <f t="shared" si="62"/>
        <v>1098.9000000000001</v>
      </c>
      <c r="P212" s="14">
        <f t="shared" si="63"/>
        <v>1.4716715165535206E-4</v>
      </c>
    </row>
    <row r="213" spans="1:16" ht="52.05" customHeight="1">
      <c r="A213" s="10" t="s">
        <v>696</v>
      </c>
      <c r="B213" s="12" t="s">
        <v>697</v>
      </c>
      <c r="C213" s="10" t="s">
        <v>78</v>
      </c>
      <c r="D213" s="10" t="s">
        <v>698</v>
      </c>
      <c r="E213" s="11" t="s">
        <v>268</v>
      </c>
      <c r="F213" s="12">
        <v>73</v>
      </c>
      <c r="G213" s="13">
        <v>5.4</v>
      </c>
      <c r="H213" s="13">
        <v>1.02</v>
      </c>
      <c r="I213" s="13">
        <v>0</v>
      </c>
      <c r="J213" s="13">
        <v>5.48</v>
      </c>
      <c r="K213" s="13">
        <f t="shared" si="58"/>
        <v>6.5</v>
      </c>
      <c r="L213" s="13">
        <f t="shared" si="59"/>
        <v>74.459999999999994</v>
      </c>
      <c r="M213" s="13">
        <f t="shared" si="60"/>
        <v>0</v>
      </c>
      <c r="N213" s="13">
        <f t="shared" si="61"/>
        <v>400.04</v>
      </c>
      <c r="O213" s="13">
        <f t="shared" si="62"/>
        <v>474.5</v>
      </c>
      <c r="P213" s="14">
        <f t="shared" si="63"/>
        <v>6.3546103795126524E-5</v>
      </c>
    </row>
    <row r="214" spans="1:16" ht="52.05" customHeight="1">
      <c r="A214" s="10" t="s">
        <v>699</v>
      </c>
      <c r="B214" s="12" t="s">
        <v>700</v>
      </c>
      <c r="C214" s="10" t="s">
        <v>78</v>
      </c>
      <c r="D214" s="10" t="s">
        <v>701</v>
      </c>
      <c r="E214" s="11" t="s">
        <v>268</v>
      </c>
      <c r="F214" s="12">
        <v>25</v>
      </c>
      <c r="G214" s="13">
        <v>14.73</v>
      </c>
      <c r="H214" s="13">
        <v>5.08</v>
      </c>
      <c r="I214" s="13">
        <v>0</v>
      </c>
      <c r="J214" s="13">
        <v>12.66</v>
      </c>
      <c r="K214" s="13">
        <f t="shared" si="58"/>
        <v>17.739999999999998</v>
      </c>
      <c r="L214" s="13">
        <f t="shared" si="59"/>
        <v>127</v>
      </c>
      <c r="M214" s="13">
        <f t="shared" si="60"/>
        <v>0</v>
      </c>
      <c r="N214" s="13">
        <f t="shared" si="61"/>
        <v>316.5</v>
      </c>
      <c r="O214" s="13">
        <f t="shared" si="62"/>
        <v>443.5</v>
      </c>
      <c r="P214" s="14">
        <f t="shared" si="63"/>
        <v>5.9394514295339545E-5</v>
      </c>
    </row>
    <row r="215" spans="1:16" ht="52.05" customHeight="1">
      <c r="A215" s="10" t="s">
        <v>702</v>
      </c>
      <c r="B215" s="12" t="s">
        <v>703</v>
      </c>
      <c r="C215" s="10" t="s">
        <v>78</v>
      </c>
      <c r="D215" s="10" t="s">
        <v>704</v>
      </c>
      <c r="E215" s="11" t="s">
        <v>268</v>
      </c>
      <c r="F215" s="12">
        <v>63</v>
      </c>
      <c r="G215" s="13">
        <v>17.809999999999999</v>
      </c>
      <c r="H215" s="13">
        <v>6.68</v>
      </c>
      <c r="I215" s="13">
        <v>0</v>
      </c>
      <c r="J215" s="13">
        <v>14.78</v>
      </c>
      <c r="K215" s="13">
        <f t="shared" si="58"/>
        <v>21.46</v>
      </c>
      <c r="L215" s="13">
        <f t="shared" si="59"/>
        <v>420.84</v>
      </c>
      <c r="M215" s="13">
        <f t="shared" si="60"/>
        <v>0</v>
      </c>
      <c r="N215" s="13">
        <f t="shared" si="61"/>
        <v>931.14</v>
      </c>
      <c r="O215" s="13">
        <f t="shared" si="62"/>
        <v>1351.98</v>
      </c>
      <c r="P215" s="14">
        <f t="shared" si="63"/>
        <v>1.8106019264264525E-4</v>
      </c>
    </row>
    <row r="216" spans="1:16" ht="39" customHeight="1">
      <c r="A216" s="10" t="s">
        <v>705</v>
      </c>
      <c r="B216" s="12" t="s">
        <v>498</v>
      </c>
      <c r="C216" s="10" t="s">
        <v>78</v>
      </c>
      <c r="D216" s="10" t="s">
        <v>499</v>
      </c>
      <c r="E216" s="11" t="s">
        <v>268</v>
      </c>
      <c r="F216" s="12">
        <v>22</v>
      </c>
      <c r="G216" s="13">
        <v>7.7</v>
      </c>
      <c r="H216" s="13">
        <v>2.41</v>
      </c>
      <c r="I216" s="13">
        <v>0</v>
      </c>
      <c r="J216" s="13">
        <v>6.86</v>
      </c>
      <c r="K216" s="13">
        <f t="shared" si="58"/>
        <v>9.27</v>
      </c>
      <c r="L216" s="13">
        <f t="shared" si="59"/>
        <v>53.02</v>
      </c>
      <c r="M216" s="13">
        <f t="shared" si="60"/>
        <v>0</v>
      </c>
      <c r="N216" s="13">
        <f t="shared" si="61"/>
        <v>150.91999999999999</v>
      </c>
      <c r="O216" s="13">
        <f t="shared" si="62"/>
        <v>203.94</v>
      </c>
      <c r="P216" s="14">
        <f t="shared" si="63"/>
        <v>2.7312102018921189E-5</v>
      </c>
    </row>
    <row r="217" spans="1:16" ht="39" customHeight="1">
      <c r="A217" s="10" t="s">
        <v>706</v>
      </c>
      <c r="B217" s="12" t="s">
        <v>707</v>
      </c>
      <c r="C217" s="10" t="s">
        <v>78</v>
      </c>
      <c r="D217" s="10" t="s">
        <v>708</v>
      </c>
      <c r="E217" s="11" t="s">
        <v>268</v>
      </c>
      <c r="F217" s="12">
        <v>6</v>
      </c>
      <c r="G217" s="13">
        <v>18.91</v>
      </c>
      <c r="H217" s="13">
        <v>2.37</v>
      </c>
      <c r="I217" s="13">
        <v>0</v>
      </c>
      <c r="J217" s="13">
        <v>20.41</v>
      </c>
      <c r="K217" s="13">
        <f t="shared" si="58"/>
        <v>22.78</v>
      </c>
      <c r="L217" s="13">
        <f t="shared" si="59"/>
        <v>14.22</v>
      </c>
      <c r="M217" s="13">
        <f t="shared" si="60"/>
        <v>0</v>
      </c>
      <c r="N217" s="13">
        <f t="shared" si="61"/>
        <v>122.46</v>
      </c>
      <c r="O217" s="13">
        <f t="shared" si="62"/>
        <v>136.68</v>
      </c>
      <c r="P217" s="14">
        <f t="shared" si="63"/>
        <v>1.8304492026802727E-5</v>
      </c>
    </row>
    <row r="218" spans="1:16" ht="39" customHeight="1">
      <c r="A218" s="10" t="s">
        <v>709</v>
      </c>
      <c r="B218" s="12" t="s">
        <v>710</v>
      </c>
      <c r="C218" s="10" t="s">
        <v>72</v>
      </c>
      <c r="D218" s="10" t="s">
        <v>711</v>
      </c>
      <c r="E218" s="11" t="s">
        <v>75</v>
      </c>
      <c r="F218" s="12">
        <v>4</v>
      </c>
      <c r="G218" s="13">
        <v>17.21</v>
      </c>
      <c r="H218" s="13">
        <v>3.41</v>
      </c>
      <c r="I218" s="13">
        <v>0</v>
      </c>
      <c r="J218" s="13">
        <v>17.32</v>
      </c>
      <c r="K218" s="13">
        <f t="shared" si="58"/>
        <v>20.73</v>
      </c>
      <c r="L218" s="13">
        <f t="shared" si="59"/>
        <v>13.64</v>
      </c>
      <c r="M218" s="13">
        <f t="shared" si="60"/>
        <v>0</v>
      </c>
      <c r="N218" s="13">
        <f t="shared" si="61"/>
        <v>69.28</v>
      </c>
      <c r="O218" s="13">
        <f t="shared" si="62"/>
        <v>82.92</v>
      </c>
      <c r="P218" s="14">
        <f t="shared" si="63"/>
        <v>1.110483230072053E-5</v>
      </c>
    </row>
    <row r="219" spans="1:16" ht="52.05" customHeight="1">
      <c r="A219" s="10" t="s">
        <v>712</v>
      </c>
      <c r="B219" s="12" t="s">
        <v>713</v>
      </c>
      <c r="C219" s="10" t="s">
        <v>78</v>
      </c>
      <c r="D219" s="10" t="s">
        <v>714</v>
      </c>
      <c r="E219" s="11" t="s">
        <v>268</v>
      </c>
      <c r="F219" s="12">
        <v>40</v>
      </c>
      <c r="G219" s="13">
        <v>24.53</v>
      </c>
      <c r="H219" s="13">
        <v>8.49</v>
      </c>
      <c r="I219" s="13">
        <v>0</v>
      </c>
      <c r="J219" s="13">
        <v>21.06</v>
      </c>
      <c r="K219" s="13">
        <f t="shared" si="58"/>
        <v>29.55</v>
      </c>
      <c r="L219" s="13">
        <f t="shared" si="59"/>
        <v>339.6</v>
      </c>
      <c r="M219" s="13">
        <f t="shared" si="60"/>
        <v>0</v>
      </c>
      <c r="N219" s="13">
        <f t="shared" si="61"/>
        <v>842.4</v>
      </c>
      <c r="O219" s="13">
        <f t="shared" si="62"/>
        <v>1182</v>
      </c>
      <c r="P219" s="14">
        <f t="shared" si="63"/>
        <v>1.5829608995961971E-4</v>
      </c>
    </row>
    <row r="220" spans="1:16" ht="39" customHeight="1">
      <c r="A220" s="10" t="s">
        <v>715</v>
      </c>
      <c r="B220" s="12" t="s">
        <v>716</v>
      </c>
      <c r="C220" s="10" t="s">
        <v>72</v>
      </c>
      <c r="D220" s="10" t="s">
        <v>717</v>
      </c>
      <c r="E220" s="11" t="s">
        <v>75</v>
      </c>
      <c r="F220" s="12">
        <v>5</v>
      </c>
      <c r="G220" s="13">
        <v>32.729999999999997</v>
      </c>
      <c r="H220" s="13">
        <v>4.3</v>
      </c>
      <c r="I220" s="13">
        <v>0</v>
      </c>
      <c r="J220" s="13">
        <v>35.130000000000003</v>
      </c>
      <c r="K220" s="13">
        <f t="shared" si="58"/>
        <v>39.43</v>
      </c>
      <c r="L220" s="13">
        <f t="shared" si="59"/>
        <v>21.5</v>
      </c>
      <c r="M220" s="13">
        <f t="shared" si="60"/>
        <v>0</v>
      </c>
      <c r="N220" s="13">
        <f t="shared" si="61"/>
        <v>175.65</v>
      </c>
      <c r="O220" s="13">
        <f t="shared" si="62"/>
        <v>197.15</v>
      </c>
      <c r="P220" s="14">
        <f t="shared" si="63"/>
        <v>2.6402769996225911E-5</v>
      </c>
    </row>
    <row r="221" spans="1:16" ht="39" customHeight="1">
      <c r="A221" s="10" t="s">
        <v>718</v>
      </c>
      <c r="B221" s="12" t="s">
        <v>719</v>
      </c>
      <c r="C221" s="10" t="s">
        <v>78</v>
      </c>
      <c r="D221" s="10" t="s">
        <v>720</v>
      </c>
      <c r="E221" s="11" t="s">
        <v>268</v>
      </c>
      <c r="F221" s="12">
        <v>3</v>
      </c>
      <c r="G221" s="13">
        <v>6.66</v>
      </c>
      <c r="H221" s="13">
        <v>3.52</v>
      </c>
      <c r="I221" s="13">
        <v>0</v>
      </c>
      <c r="J221" s="13">
        <v>4.5</v>
      </c>
      <c r="K221" s="13">
        <f t="shared" si="58"/>
        <v>8.02</v>
      </c>
      <c r="L221" s="13">
        <f t="shared" si="59"/>
        <v>10.56</v>
      </c>
      <c r="M221" s="13">
        <f t="shared" si="60"/>
        <v>0</v>
      </c>
      <c r="N221" s="13">
        <f t="shared" si="61"/>
        <v>13.5</v>
      </c>
      <c r="O221" s="13">
        <f t="shared" si="62"/>
        <v>24.06</v>
      </c>
      <c r="P221" s="14">
        <f t="shared" si="63"/>
        <v>3.2221691408024114E-6</v>
      </c>
    </row>
    <row r="222" spans="1:16" ht="39" customHeight="1">
      <c r="A222" s="10" t="s">
        <v>721</v>
      </c>
      <c r="B222" s="12" t="s">
        <v>722</v>
      </c>
      <c r="C222" s="10" t="s">
        <v>78</v>
      </c>
      <c r="D222" s="10" t="s">
        <v>723</v>
      </c>
      <c r="E222" s="11" t="s">
        <v>268</v>
      </c>
      <c r="F222" s="12">
        <v>12</v>
      </c>
      <c r="G222" s="13">
        <v>10.96</v>
      </c>
      <c r="H222" s="13">
        <v>4.5999999999999996</v>
      </c>
      <c r="I222" s="13">
        <v>0</v>
      </c>
      <c r="J222" s="13">
        <v>8.6</v>
      </c>
      <c r="K222" s="13">
        <f t="shared" si="58"/>
        <v>13.2</v>
      </c>
      <c r="L222" s="13">
        <f t="shared" si="59"/>
        <v>55.2</v>
      </c>
      <c r="M222" s="13">
        <f t="shared" si="60"/>
        <v>0</v>
      </c>
      <c r="N222" s="13">
        <f t="shared" si="61"/>
        <v>103.2</v>
      </c>
      <c r="O222" s="13">
        <f t="shared" si="62"/>
        <v>158.4</v>
      </c>
      <c r="P222" s="14">
        <f t="shared" si="63"/>
        <v>2.1213283121492188E-5</v>
      </c>
    </row>
    <row r="223" spans="1:16" ht="52.05" customHeight="1">
      <c r="A223" s="10" t="s">
        <v>724</v>
      </c>
      <c r="B223" s="12" t="s">
        <v>725</v>
      </c>
      <c r="C223" s="10" t="s">
        <v>78</v>
      </c>
      <c r="D223" s="10" t="s">
        <v>726</v>
      </c>
      <c r="E223" s="11" t="s">
        <v>268</v>
      </c>
      <c r="F223" s="12">
        <v>7</v>
      </c>
      <c r="G223" s="13">
        <v>10.050000000000001</v>
      </c>
      <c r="H223" s="13">
        <v>0.5</v>
      </c>
      <c r="I223" s="13">
        <v>0</v>
      </c>
      <c r="J223" s="13">
        <v>11.61</v>
      </c>
      <c r="K223" s="13">
        <f t="shared" si="58"/>
        <v>12.11</v>
      </c>
      <c r="L223" s="13">
        <f t="shared" si="59"/>
        <v>3.5</v>
      </c>
      <c r="M223" s="13">
        <f t="shared" si="60"/>
        <v>0</v>
      </c>
      <c r="N223" s="13">
        <f t="shared" si="61"/>
        <v>81.27</v>
      </c>
      <c r="O223" s="13">
        <f t="shared" si="62"/>
        <v>84.77</v>
      </c>
      <c r="P223" s="14">
        <f t="shared" si="63"/>
        <v>1.1352588448288463E-5</v>
      </c>
    </row>
    <row r="224" spans="1:16" ht="39" customHeight="1">
      <c r="A224" s="10" t="s">
        <v>727</v>
      </c>
      <c r="B224" s="12" t="s">
        <v>728</v>
      </c>
      <c r="C224" s="10" t="s">
        <v>78</v>
      </c>
      <c r="D224" s="10" t="s">
        <v>729</v>
      </c>
      <c r="E224" s="11" t="s">
        <v>114</v>
      </c>
      <c r="F224" s="12">
        <v>84.61</v>
      </c>
      <c r="G224" s="13">
        <v>21.11</v>
      </c>
      <c r="H224" s="13">
        <v>13.53</v>
      </c>
      <c r="I224" s="13">
        <v>0</v>
      </c>
      <c r="J224" s="13">
        <v>11.9</v>
      </c>
      <c r="K224" s="13">
        <f t="shared" si="58"/>
        <v>25.43</v>
      </c>
      <c r="L224" s="13">
        <f t="shared" si="59"/>
        <v>1144.77</v>
      </c>
      <c r="M224" s="13">
        <f t="shared" si="60"/>
        <v>0</v>
      </c>
      <c r="N224" s="13">
        <f t="shared" si="61"/>
        <v>1006.85</v>
      </c>
      <c r="O224" s="13">
        <f t="shared" si="62"/>
        <v>2151.63</v>
      </c>
      <c r="P224" s="14">
        <f t="shared" si="63"/>
        <v>2.8815111340086005E-4</v>
      </c>
    </row>
    <row r="225" spans="1:16" ht="39" customHeight="1">
      <c r="A225" s="10" t="s">
        <v>730</v>
      </c>
      <c r="B225" s="12" t="s">
        <v>731</v>
      </c>
      <c r="C225" s="10" t="s">
        <v>78</v>
      </c>
      <c r="D225" s="10" t="s">
        <v>732</v>
      </c>
      <c r="E225" s="11" t="s">
        <v>114</v>
      </c>
      <c r="F225" s="12">
        <v>148.88</v>
      </c>
      <c r="G225" s="13">
        <v>26.4</v>
      </c>
      <c r="H225" s="13">
        <v>14.7</v>
      </c>
      <c r="I225" s="13">
        <v>0</v>
      </c>
      <c r="J225" s="13">
        <v>17.11</v>
      </c>
      <c r="K225" s="13">
        <f t="shared" si="58"/>
        <v>31.81</v>
      </c>
      <c r="L225" s="13">
        <f t="shared" si="59"/>
        <v>2188.5300000000002</v>
      </c>
      <c r="M225" s="13">
        <f t="shared" si="60"/>
        <v>0</v>
      </c>
      <c r="N225" s="13">
        <f t="shared" si="61"/>
        <v>2547.33</v>
      </c>
      <c r="O225" s="13">
        <f t="shared" si="62"/>
        <v>4735.87</v>
      </c>
      <c r="P225" s="14">
        <f t="shared" si="63"/>
        <v>6.3423832788245705E-4</v>
      </c>
    </row>
    <row r="226" spans="1:16" ht="39" customHeight="1">
      <c r="A226" s="10" t="s">
        <v>733</v>
      </c>
      <c r="B226" s="12" t="s">
        <v>734</v>
      </c>
      <c r="C226" s="10" t="s">
        <v>78</v>
      </c>
      <c r="D226" s="10" t="s">
        <v>735</v>
      </c>
      <c r="E226" s="11" t="s">
        <v>114</v>
      </c>
      <c r="F226" s="12">
        <v>54.79</v>
      </c>
      <c r="G226" s="13">
        <v>32.81</v>
      </c>
      <c r="H226" s="13">
        <v>17.61</v>
      </c>
      <c r="I226" s="13">
        <v>0</v>
      </c>
      <c r="J226" s="13">
        <v>21.92</v>
      </c>
      <c r="K226" s="13">
        <f t="shared" si="58"/>
        <v>39.53</v>
      </c>
      <c r="L226" s="13">
        <f t="shared" si="59"/>
        <v>964.85</v>
      </c>
      <c r="M226" s="13">
        <f t="shared" si="60"/>
        <v>0</v>
      </c>
      <c r="N226" s="13">
        <f t="shared" si="61"/>
        <v>1200.99</v>
      </c>
      <c r="O226" s="13">
        <f t="shared" si="62"/>
        <v>2165.84</v>
      </c>
      <c r="P226" s="14">
        <f t="shared" si="63"/>
        <v>2.9005414845866565E-4</v>
      </c>
    </row>
    <row r="227" spans="1:16" ht="39" customHeight="1">
      <c r="A227" s="10" t="s">
        <v>736</v>
      </c>
      <c r="B227" s="12" t="s">
        <v>737</v>
      </c>
      <c r="C227" s="10" t="s">
        <v>78</v>
      </c>
      <c r="D227" s="10" t="s">
        <v>738</v>
      </c>
      <c r="E227" s="11" t="s">
        <v>114</v>
      </c>
      <c r="F227" s="12">
        <v>98.14</v>
      </c>
      <c r="G227" s="13">
        <v>36.78</v>
      </c>
      <c r="H227" s="13">
        <v>20.53</v>
      </c>
      <c r="I227" s="13">
        <v>0</v>
      </c>
      <c r="J227" s="13">
        <v>23.78</v>
      </c>
      <c r="K227" s="13">
        <f t="shared" si="58"/>
        <v>44.31</v>
      </c>
      <c r="L227" s="13">
        <f t="shared" si="59"/>
        <v>2014.81</v>
      </c>
      <c r="M227" s="13">
        <f t="shared" si="60"/>
        <v>0</v>
      </c>
      <c r="N227" s="13">
        <f t="shared" si="61"/>
        <v>2333.7600000000002</v>
      </c>
      <c r="O227" s="13">
        <f t="shared" si="62"/>
        <v>4348.58</v>
      </c>
      <c r="P227" s="14">
        <f t="shared" si="63"/>
        <v>5.8237158280592476E-4</v>
      </c>
    </row>
    <row r="228" spans="1:16" ht="39" customHeight="1">
      <c r="A228" s="10" t="s">
        <v>739</v>
      </c>
      <c r="B228" s="12" t="s">
        <v>740</v>
      </c>
      <c r="C228" s="10" t="s">
        <v>78</v>
      </c>
      <c r="D228" s="10" t="s">
        <v>741</v>
      </c>
      <c r="E228" s="11" t="s">
        <v>114</v>
      </c>
      <c r="F228" s="12">
        <v>132.88</v>
      </c>
      <c r="G228" s="13">
        <v>78.17</v>
      </c>
      <c r="H228" s="13">
        <v>3.02</v>
      </c>
      <c r="I228" s="13">
        <v>0</v>
      </c>
      <c r="J228" s="13">
        <v>91.17</v>
      </c>
      <c r="K228" s="13">
        <f t="shared" si="58"/>
        <v>94.19</v>
      </c>
      <c r="L228" s="13">
        <f t="shared" si="59"/>
        <v>401.29</v>
      </c>
      <c r="M228" s="13">
        <f t="shared" si="60"/>
        <v>0</v>
      </c>
      <c r="N228" s="13">
        <f t="shared" si="61"/>
        <v>12114.66</v>
      </c>
      <c r="O228" s="13">
        <f t="shared" si="62"/>
        <v>12515.96</v>
      </c>
      <c r="P228" s="14">
        <f t="shared" si="63"/>
        <v>1.676165423088834E-3</v>
      </c>
    </row>
    <row r="229" spans="1:16" ht="39" customHeight="1">
      <c r="A229" s="10" t="s">
        <v>743</v>
      </c>
      <c r="B229" s="12" t="s">
        <v>744</v>
      </c>
      <c r="C229" s="10" t="s">
        <v>78</v>
      </c>
      <c r="D229" s="10" t="s">
        <v>745</v>
      </c>
      <c r="E229" s="11" t="s">
        <v>114</v>
      </c>
      <c r="F229" s="12">
        <v>57.02</v>
      </c>
      <c r="G229" s="13">
        <v>6.64</v>
      </c>
      <c r="H229" s="13">
        <v>2.12</v>
      </c>
      <c r="I229" s="13">
        <v>0</v>
      </c>
      <c r="J229" s="13">
        <v>5.88</v>
      </c>
      <c r="K229" s="13">
        <f t="shared" si="58"/>
        <v>8</v>
      </c>
      <c r="L229" s="13">
        <f t="shared" si="59"/>
        <v>120.88</v>
      </c>
      <c r="M229" s="13">
        <f t="shared" si="60"/>
        <v>0</v>
      </c>
      <c r="N229" s="13">
        <f t="shared" si="61"/>
        <v>335.27</v>
      </c>
      <c r="O229" s="13">
        <f t="shared" si="62"/>
        <v>456.16</v>
      </c>
      <c r="P229" s="14">
        <f t="shared" si="63"/>
        <v>6.1089969878155785E-5</v>
      </c>
    </row>
    <row r="230" spans="1:16" ht="39" customHeight="1">
      <c r="A230" s="10" t="s">
        <v>746</v>
      </c>
      <c r="B230" s="12" t="s">
        <v>747</v>
      </c>
      <c r="C230" s="10" t="s">
        <v>78</v>
      </c>
      <c r="D230" s="10" t="s">
        <v>748</v>
      </c>
      <c r="E230" s="11" t="s">
        <v>114</v>
      </c>
      <c r="F230" s="12">
        <v>99.21</v>
      </c>
      <c r="G230" s="13">
        <v>12.35</v>
      </c>
      <c r="H230" s="13">
        <v>2.79</v>
      </c>
      <c r="I230" s="13">
        <v>0</v>
      </c>
      <c r="J230" s="13">
        <v>12.09</v>
      </c>
      <c r="K230" s="13">
        <f t="shared" si="58"/>
        <v>14.88</v>
      </c>
      <c r="L230" s="13">
        <f t="shared" si="59"/>
        <v>276.79000000000002</v>
      </c>
      <c r="M230" s="13">
        <f t="shared" si="60"/>
        <v>0</v>
      </c>
      <c r="N230" s="13">
        <f t="shared" si="61"/>
        <v>1199.44</v>
      </c>
      <c r="O230" s="13">
        <f t="shared" si="62"/>
        <v>1476.24</v>
      </c>
      <c r="P230" s="14">
        <f t="shared" si="63"/>
        <v>1.977013704246946E-4</v>
      </c>
    </row>
    <row r="231" spans="1:16" ht="39" customHeight="1">
      <c r="A231" s="10" t="s">
        <v>749</v>
      </c>
      <c r="B231" s="12" t="s">
        <v>750</v>
      </c>
      <c r="C231" s="10" t="s">
        <v>78</v>
      </c>
      <c r="D231" s="10" t="s">
        <v>751</v>
      </c>
      <c r="E231" s="11" t="s">
        <v>268</v>
      </c>
      <c r="F231" s="12">
        <v>15</v>
      </c>
      <c r="G231" s="13">
        <v>335.54</v>
      </c>
      <c r="H231" s="13">
        <v>11.47</v>
      </c>
      <c r="I231" s="13">
        <v>0</v>
      </c>
      <c r="J231" s="13">
        <v>392.85</v>
      </c>
      <c r="K231" s="13">
        <f t="shared" si="58"/>
        <v>404.32</v>
      </c>
      <c r="L231" s="13">
        <f t="shared" si="59"/>
        <v>172.05</v>
      </c>
      <c r="M231" s="13">
        <f t="shared" si="60"/>
        <v>0</v>
      </c>
      <c r="N231" s="13">
        <f t="shared" si="61"/>
        <v>5892.75</v>
      </c>
      <c r="O231" s="13">
        <f t="shared" si="62"/>
        <v>6064.8</v>
      </c>
      <c r="P231" s="14">
        <f t="shared" si="63"/>
        <v>8.1221161284864777E-4</v>
      </c>
    </row>
    <row r="232" spans="1:16" ht="39" customHeight="1">
      <c r="A232" s="10" t="s">
        <v>752</v>
      </c>
      <c r="B232" s="12" t="s">
        <v>753</v>
      </c>
      <c r="C232" s="10" t="s">
        <v>72</v>
      </c>
      <c r="D232" s="10" t="s">
        <v>754</v>
      </c>
      <c r="E232" s="11" t="s">
        <v>75</v>
      </c>
      <c r="F232" s="12">
        <v>9</v>
      </c>
      <c r="G232" s="13">
        <v>105.36</v>
      </c>
      <c r="H232" s="13">
        <v>18.41</v>
      </c>
      <c r="I232" s="13">
        <v>0</v>
      </c>
      <c r="J232" s="13">
        <v>108.54</v>
      </c>
      <c r="K232" s="13">
        <f t="shared" si="58"/>
        <v>126.95</v>
      </c>
      <c r="L232" s="13">
        <f t="shared" si="59"/>
        <v>165.69</v>
      </c>
      <c r="M232" s="13">
        <f t="shared" si="60"/>
        <v>0</v>
      </c>
      <c r="N232" s="13">
        <f t="shared" si="61"/>
        <v>976.86</v>
      </c>
      <c r="O232" s="13">
        <f t="shared" si="62"/>
        <v>1142.55</v>
      </c>
      <c r="P232" s="14">
        <f t="shared" si="63"/>
        <v>1.5301285751553596E-4</v>
      </c>
    </row>
    <row r="233" spans="1:16" ht="39" customHeight="1">
      <c r="A233" s="10" t="s">
        <v>755</v>
      </c>
      <c r="B233" s="12" t="s">
        <v>756</v>
      </c>
      <c r="C233" s="10" t="s">
        <v>72</v>
      </c>
      <c r="D233" s="10" t="s">
        <v>757</v>
      </c>
      <c r="E233" s="11" t="s">
        <v>75</v>
      </c>
      <c r="F233" s="12">
        <v>30</v>
      </c>
      <c r="G233" s="13">
        <v>71.28</v>
      </c>
      <c r="H233" s="13">
        <v>17.54</v>
      </c>
      <c r="I233" s="13">
        <v>0</v>
      </c>
      <c r="J233" s="13">
        <v>68.349999999999994</v>
      </c>
      <c r="K233" s="13">
        <f t="shared" si="58"/>
        <v>85.89</v>
      </c>
      <c r="L233" s="13">
        <f t="shared" si="59"/>
        <v>526.20000000000005</v>
      </c>
      <c r="M233" s="13">
        <f t="shared" si="60"/>
        <v>0</v>
      </c>
      <c r="N233" s="13">
        <f t="shared" si="61"/>
        <v>2050.5</v>
      </c>
      <c r="O233" s="13">
        <f t="shared" si="62"/>
        <v>2576.6999999999998</v>
      </c>
      <c r="P233" s="14">
        <f t="shared" si="63"/>
        <v>3.4507744077745523E-4</v>
      </c>
    </row>
    <row r="234" spans="1:16" ht="24" customHeight="1">
      <c r="A234" s="5" t="s">
        <v>758</v>
      </c>
      <c r="B234" s="5"/>
      <c r="C234" s="5"/>
      <c r="D234" s="5" t="s">
        <v>759</v>
      </c>
      <c r="E234" s="5"/>
      <c r="F234" s="7"/>
      <c r="G234" s="5"/>
      <c r="H234" s="5"/>
      <c r="I234" s="5"/>
      <c r="J234" s="5"/>
      <c r="K234" s="5"/>
      <c r="L234" s="5"/>
      <c r="M234" s="5"/>
      <c r="N234" s="5"/>
      <c r="O234" s="8">
        <v>77660.539999999994</v>
      </c>
      <c r="P234" s="9">
        <f t="shared" si="63"/>
        <v>1.0400473626186671E-2</v>
      </c>
    </row>
    <row r="235" spans="1:16" ht="39" customHeight="1">
      <c r="A235" s="10" t="s">
        <v>760</v>
      </c>
      <c r="B235" s="12" t="s">
        <v>761</v>
      </c>
      <c r="C235" s="10" t="s">
        <v>78</v>
      </c>
      <c r="D235" s="10" t="s">
        <v>762</v>
      </c>
      <c r="E235" s="11" t="s">
        <v>268</v>
      </c>
      <c r="F235" s="12">
        <v>14</v>
      </c>
      <c r="G235" s="13">
        <v>20.83</v>
      </c>
      <c r="H235" s="13">
        <v>2.98</v>
      </c>
      <c r="I235" s="13">
        <v>0</v>
      </c>
      <c r="J235" s="13">
        <v>22.12</v>
      </c>
      <c r="K235" s="13">
        <f t="shared" ref="K235:K257" si="64">TRUNC(G235 * (1 + 20.5 / 100), 2)</f>
        <v>25.1</v>
      </c>
      <c r="L235" s="13">
        <f t="shared" ref="L235:L257" si="65">TRUNC(F235 * H235, 2)</f>
        <v>41.72</v>
      </c>
      <c r="M235" s="13">
        <f t="shared" ref="M235:M257" si="66">TRUNC(F235 * I235, 2)</f>
        <v>0</v>
      </c>
      <c r="N235" s="13">
        <f t="shared" ref="N235:N257" si="67">TRUNC(F235 * J235, 2)</f>
        <v>309.68</v>
      </c>
      <c r="O235" s="13">
        <f t="shared" ref="O235:O257" si="68">TRUNC(F235 * K235, 2)</f>
        <v>351.4</v>
      </c>
      <c r="P235" s="14">
        <f t="shared" si="63"/>
        <v>4.7060275813714356E-5</v>
      </c>
    </row>
    <row r="236" spans="1:16" ht="39" customHeight="1">
      <c r="A236" s="10" t="s">
        <v>763</v>
      </c>
      <c r="B236" s="12" t="s">
        <v>764</v>
      </c>
      <c r="C236" s="10" t="s">
        <v>78</v>
      </c>
      <c r="D236" s="10" t="s">
        <v>765</v>
      </c>
      <c r="E236" s="11" t="s">
        <v>268</v>
      </c>
      <c r="F236" s="12">
        <v>4</v>
      </c>
      <c r="G236" s="13">
        <v>40.85</v>
      </c>
      <c r="H236" s="13">
        <v>5.93</v>
      </c>
      <c r="I236" s="13">
        <v>0</v>
      </c>
      <c r="J236" s="13">
        <v>43.29</v>
      </c>
      <c r="K236" s="13">
        <f t="shared" si="64"/>
        <v>49.22</v>
      </c>
      <c r="L236" s="13">
        <f t="shared" si="65"/>
        <v>23.72</v>
      </c>
      <c r="M236" s="13">
        <f t="shared" si="66"/>
        <v>0</v>
      </c>
      <c r="N236" s="13">
        <f t="shared" si="67"/>
        <v>173.16</v>
      </c>
      <c r="O236" s="13">
        <f t="shared" si="68"/>
        <v>196.88</v>
      </c>
      <c r="P236" s="14">
        <f t="shared" si="63"/>
        <v>2.6366610990905186E-5</v>
      </c>
    </row>
    <row r="237" spans="1:16" ht="39" customHeight="1">
      <c r="A237" s="10" t="s">
        <v>766</v>
      </c>
      <c r="B237" s="12" t="s">
        <v>767</v>
      </c>
      <c r="C237" s="10" t="s">
        <v>78</v>
      </c>
      <c r="D237" s="10" t="s">
        <v>768</v>
      </c>
      <c r="E237" s="11" t="s">
        <v>268</v>
      </c>
      <c r="F237" s="12">
        <v>6</v>
      </c>
      <c r="G237" s="13">
        <v>139.85</v>
      </c>
      <c r="H237" s="13">
        <v>12.01</v>
      </c>
      <c r="I237" s="13">
        <v>0</v>
      </c>
      <c r="J237" s="13">
        <v>156.5</v>
      </c>
      <c r="K237" s="13">
        <f t="shared" si="64"/>
        <v>168.51</v>
      </c>
      <c r="L237" s="13">
        <f t="shared" si="65"/>
        <v>72.06</v>
      </c>
      <c r="M237" s="13">
        <f t="shared" si="66"/>
        <v>0</v>
      </c>
      <c r="N237" s="13">
        <f t="shared" si="67"/>
        <v>939</v>
      </c>
      <c r="O237" s="13">
        <f t="shared" si="68"/>
        <v>1011.06</v>
      </c>
      <c r="P237" s="14">
        <f t="shared" si="63"/>
        <v>1.3540342192434272E-4</v>
      </c>
    </row>
    <row r="238" spans="1:16" ht="39" customHeight="1">
      <c r="A238" s="10" t="s">
        <v>769</v>
      </c>
      <c r="B238" s="12" t="s">
        <v>770</v>
      </c>
      <c r="C238" s="10" t="s">
        <v>78</v>
      </c>
      <c r="D238" s="10" t="s">
        <v>771</v>
      </c>
      <c r="E238" s="11" t="s">
        <v>268</v>
      </c>
      <c r="F238" s="12">
        <v>44</v>
      </c>
      <c r="G238" s="13">
        <v>36.9</v>
      </c>
      <c r="H238" s="13">
        <v>5.93</v>
      </c>
      <c r="I238" s="13">
        <v>0</v>
      </c>
      <c r="J238" s="13">
        <v>38.53</v>
      </c>
      <c r="K238" s="13">
        <f t="shared" si="64"/>
        <v>44.46</v>
      </c>
      <c r="L238" s="13">
        <f t="shared" si="65"/>
        <v>260.92</v>
      </c>
      <c r="M238" s="13">
        <f t="shared" si="66"/>
        <v>0</v>
      </c>
      <c r="N238" s="13">
        <f t="shared" si="67"/>
        <v>1695.32</v>
      </c>
      <c r="O238" s="13">
        <f t="shared" si="68"/>
        <v>1956.24</v>
      </c>
      <c r="P238" s="14">
        <f t="shared" si="63"/>
        <v>2.6198404655042849E-4</v>
      </c>
    </row>
    <row r="239" spans="1:16" ht="39" customHeight="1">
      <c r="A239" s="10" t="s">
        <v>772</v>
      </c>
      <c r="B239" s="12" t="s">
        <v>773</v>
      </c>
      <c r="C239" s="10" t="s">
        <v>78</v>
      </c>
      <c r="D239" s="10" t="s">
        <v>774</v>
      </c>
      <c r="E239" s="11" t="s">
        <v>268</v>
      </c>
      <c r="F239" s="12">
        <v>2</v>
      </c>
      <c r="G239" s="13">
        <v>115.12</v>
      </c>
      <c r="H239" s="13">
        <v>12.01</v>
      </c>
      <c r="I239" s="13">
        <v>0</v>
      </c>
      <c r="J239" s="13">
        <v>126.7</v>
      </c>
      <c r="K239" s="13">
        <f t="shared" si="64"/>
        <v>138.71</v>
      </c>
      <c r="L239" s="13">
        <f t="shared" si="65"/>
        <v>24.02</v>
      </c>
      <c r="M239" s="13">
        <f t="shared" si="66"/>
        <v>0</v>
      </c>
      <c r="N239" s="13">
        <f t="shared" si="67"/>
        <v>253.4</v>
      </c>
      <c r="O239" s="13">
        <f t="shared" si="68"/>
        <v>277.42</v>
      </c>
      <c r="P239" s="14">
        <f t="shared" si="63"/>
        <v>3.7152708355835623E-5</v>
      </c>
    </row>
    <row r="240" spans="1:16" ht="39" customHeight="1">
      <c r="A240" s="10" t="s">
        <v>775</v>
      </c>
      <c r="B240" s="12" t="s">
        <v>776</v>
      </c>
      <c r="C240" s="10" t="s">
        <v>78</v>
      </c>
      <c r="D240" s="10" t="s">
        <v>777</v>
      </c>
      <c r="E240" s="11" t="s">
        <v>268</v>
      </c>
      <c r="F240" s="12">
        <v>12</v>
      </c>
      <c r="G240" s="13">
        <v>35.979999999999997</v>
      </c>
      <c r="H240" s="13">
        <v>5.93</v>
      </c>
      <c r="I240" s="13">
        <v>0</v>
      </c>
      <c r="J240" s="13">
        <v>37.42</v>
      </c>
      <c r="K240" s="13">
        <f t="shared" si="64"/>
        <v>43.35</v>
      </c>
      <c r="L240" s="13">
        <f t="shared" si="65"/>
        <v>71.16</v>
      </c>
      <c r="M240" s="13">
        <f t="shared" si="66"/>
        <v>0</v>
      </c>
      <c r="N240" s="13">
        <f t="shared" si="67"/>
        <v>449.04</v>
      </c>
      <c r="O240" s="13">
        <f t="shared" si="68"/>
        <v>520.20000000000005</v>
      </c>
      <c r="P240" s="14">
        <f t="shared" si="63"/>
        <v>6.9666350251264115E-5</v>
      </c>
    </row>
    <row r="241" spans="1:16" ht="39" customHeight="1">
      <c r="A241" s="10" t="s">
        <v>778</v>
      </c>
      <c r="B241" s="12" t="s">
        <v>779</v>
      </c>
      <c r="C241" s="10" t="s">
        <v>78</v>
      </c>
      <c r="D241" s="10" t="s">
        <v>780</v>
      </c>
      <c r="E241" s="11" t="s">
        <v>268</v>
      </c>
      <c r="F241" s="12">
        <v>12</v>
      </c>
      <c r="G241" s="13">
        <v>117.94</v>
      </c>
      <c r="H241" s="13">
        <v>12.01</v>
      </c>
      <c r="I241" s="13">
        <v>0</v>
      </c>
      <c r="J241" s="13">
        <v>130.1</v>
      </c>
      <c r="K241" s="13">
        <f t="shared" si="64"/>
        <v>142.11000000000001</v>
      </c>
      <c r="L241" s="13">
        <f t="shared" si="65"/>
        <v>144.12</v>
      </c>
      <c r="M241" s="13">
        <f t="shared" si="66"/>
        <v>0</v>
      </c>
      <c r="N241" s="13">
        <f t="shared" si="67"/>
        <v>1561.2</v>
      </c>
      <c r="O241" s="13">
        <f t="shared" si="68"/>
        <v>1705.32</v>
      </c>
      <c r="P241" s="14">
        <f t="shared" si="63"/>
        <v>2.283802776057011E-4</v>
      </c>
    </row>
    <row r="242" spans="1:16" ht="39" customHeight="1">
      <c r="A242" s="10" t="s">
        <v>781</v>
      </c>
      <c r="B242" s="12" t="s">
        <v>782</v>
      </c>
      <c r="C242" s="10" t="s">
        <v>78</v>
      </c>
      <c r="D242" s="10" t="s">
        <v>783</v>
      </c>
      <c r="E242" s="11" t="s">
        <v>268</v>
      </c>
      <c r="F242" s="12">
        <v>27</v>
      </c>
      <c r="G242" s="13">
        <v>75.37</v>
      </c>
      <c r="H242" s="13">
        <v>7.91</v>
      </c>
      <c r="I242" s="13">
        <v>0</v>
      </c>
      <c r="J242" s="13">
        <v>82.91</v>
      </c>
      <c r="K242" s="13">
        <f t="shared" si="64"/>
        <v>90.82</v>
      </c>
      <c r="L242" s="13">
        <f t="shared" si="65"/>
        <v>213.57</v>
      </c>
      <c r="M242" s="13">
        <f t="shared" si="66"/>
        <v>0</v>
      </c>
      <c r="N242" s="13">
        <f t="shared" si="67"/>
        <v>2238.5700000000002</v>
      </c>
      <c r="O242" s="13">
        <f t="shared" si="68"/>
        <v>2452.14</v>
      </c>
      <c r="P242" s="14">
        <f t="shared" si="63"/>
        <v>3.2839608632282731E-4</v>
      </c>
    </row>
    <row r="243" spans="1:16" ht="39" customHeight="1">
      <c r="A243" s="10" t="s">
        <v>784</v>
      </c>
      <c r="B243" s="12" t="s">
        <v>785</v>
      </c>
      <c r="C243" s="10" t="s">
        <v>78</v>
      </c>
      <c r="D243" s="10" t="s">
        <v>786</v>
      </c>
      <c r="E243" s="11" t="s">
        <v>268</v>
      </c>
      <c r="F243" s="12">
        <v>18</v>
      </c>
      <c r="G243" s="13">
        <v>177.7</v>
      </c>
      <c r="H243" s="13">
        <v>14.67</v>
      </c>
      <c r="I243" s="13">
        <v>0</v>
      </c>
      <c r="J243" s="13">
        <v>199.45</v>
      </c>
      <c r="K243" s="13">
        <f t="shared" si="64"/>
        <v>214.12</v>
      </c>
      <c r="L243" s="13">
        <f t="shared" si="65"/>
        <v>264.06</v>
      </c>
      <c r="M243" s="13">
        <f t="shared" si="66"/>
        <v>0</v>
      </c>
      <c r="N243" s="13">
        <f t="shared" si="67"/>
        <v>3590.1</v>
      </c>
      <c r="O243" s="13">
        <f t="shared" si="68"/>
        <v>3854.16</v>
      </c>
      <c r="P243" s="14">
        <f t="shared" si="63"/>
        <v>5.1615774795158028E-4</v>
      </c>
    </row>
    <row r="244" spans="1:16" ht="39" customHeight="1">
      <c r="A244" s="10" t="s">
        <v>787</v>
      </c>
      <c r="B244" s="12" t="s">
        <v>788</v>
      </c>
      <c r="C244" s="10" t="s">
        <v>78</v>
      </c>
      <c r="D244" s="10" t="s">
        <v>789</v>
      </c>
      <c r="E244" s="11" t="s">
        <v>268</v>
      </c>
      <c r="F244" s="12">
        <v>2</v>
      </c>
      <c r="G244" s="13">
        <v>234.95</v>
      </c>
      <c r="H244" s="13">
        <v>16.02</v>
      </c>
      <c r="I244" s="13">
        <v>0</v>
      </c>
      <c r="J244" s="13">
        <v>267.08999999999997</v>
      </c>
      <c r="K244" s="13">
        <f t="shared" si="64"/>
        <v>283.11</v>
      </c>
      <c r="L244" s="13">
        <f t="shared" si="65"/>
        <v>32.04</v>
      </c>
      <c r="M244" s="13">
        <f t="shared" si="66"/>
        <v>0</v>
      </c>
      <c r="N244" s="13">
        <f t="shared" si="67"/>
        <v>534.17999999999995</v>
      </c>
      <c r="O244" s="13">
        <f t="shared" si="68"/>
        <v>566.22</v>
      </c>
      <c r="P244" s="14">
        <f t="shared" si="63"/>
        <v>7.5829451824818846E-5</v>
      </c>
    </row>
    <row r="245" spans="1:16" ht="39" customHeight="1">
      <c r="A245" s="10" t="s">
        <v>790</v>
      </c>
      <c r="B245" s="12" t="s">
        <v>791</v>
      </c>
      <c r="C245" s="10" t="s">
        <v>78</v>
      </c>
      <c r="D245" s="10" t="s">
        <v>792</v>
      </c>
      <c r="E245" s="11" t="s">
        <v>268</v>
      </c>
      <c r="F245" s="12">
        <v>51</v>
      </c>
      <c r="G245" s="13">
        <v>81.069999999999993</v>
      </c>
      <c r="H245" s="13">
        <v>6.99</v>
      </c>
      <c r="I245" s="13">
        <v>0</v>
      </c>
      <c r="J245" s="13">
        <v>90.69</v>
      </c>
      <c r="K245" s="13">
        <f t="shared" si="64"/>
        <v>97.68</v>
      </c>
      <c r="L245" s="13">
        <f t="shared" si="65"/>
        <v>356.49</v>
      </c>
      <c r="M245" s="13">
        <f t="shared" si="66"/>
        <v>0</v>
      </c>
      <c r="N245" s="13">
        <f t="shared" si="67"/>
        <v>4625.1899999999996</v>
      </c>
      <c r="O245" s="13">
        <f t="shared" si="68"/>
        <v>4981.68</v>
      </c>
      <c r="P245" s="14">
        <f t="shared" si="63"/>
        <v>6.671577541709293E-4</v>
      </c>
    </row>
    <row r="246" spans="1:16" ht="39" customHeight="1">
      <c r="A246" s="10" t="s">
        <v>793</v>
      </c>
      <c r="B246" s="12" t="s">
        <v>794</v>
      </c>
      <c r="C246" s="10" t="s">
        <v>78</v>
      </c>
      <c r="D246" s="10" t="s">
        <v>795</v>
      </c>
      <c r="E246" s="11" t="s">
        <v>268</v>
      </c>
      <c r="F246" s="12">
        <v>85</v>
      </c>
      <c r="G246" s="13">
        <v>27.19</v>
      </c>
      <c r="H246" s="13">
        <v>3.95</v>
      </c>
      <c r="I246" s="13">
        <v>0</v>
      </c>
      <c r="J246" s="13">
        <v>28.81</v>
      </c>
      <c r="K246" s="13">
        <f t="shared" si="64"/>
        <v>32.76</v>
      </c>
      <c r="L246" s="13">
        <f t="shared" si="65"/>
        <v>335.75</v>
      </c>
      <c r="M246" s="13">
        <f t="shared" si="66"/>
        <v>0</v>
      </c>
      <c r="N246" s="13">
        <f t="shared" si="67"/>
        <v>2448.85</v>
      </c>
      <c r="O246" s="13">
        <f t="shared" si="68"/>
        <v>2784.6</v>
      </c>
      <c r="P246" s="14">
        <f t="shared" si="63"/>
        <v>3.7291987487441373E-4</v>
      </c>
    </row>
    <row r="247" spans="1:16" ht="39" customHeight="1">
      <c r="A247" s="10" t="s">
        <v>796</v>
      </c>
      <c r="B247" s="12" t="s">
        <v>797</v>
      </c>
      <c r="C247" s="10" t="s">
        <v>78</v>
      </c>
      <c r="D247" s="10" t="s">
        <v>798</v>
      </c>
      <c r="E247" s="11" t="s">
        <v>268</v>
      </c>
      <c r="F247" s="12">
        <v>34</v>
      </c>
      <c r="G247" s="13">
        <v>74.77</v>
      </c>
      <c r="H247" s="13">
        <v>14.5</v>
      </c>
      <c r="I247" s="13">
        <v>0</v>
      </c>
      <c r="J247" s="13">
        <v>75.59</v>
      </c>
      <c r="K247" s="13">
        <f t="shared" si="64"/>
        <v>90.09</v>
      </c>
      <c r="L247" s="13">
        <f t="shared" si="65"/>
        <v>493</v>
      </c>
      <c r="M247" s="13">
        <f t="shared" si="66"/>
        <v>0</v>
      </c>
      <c r="N247" s="13">
        <f t="shared" si="67"/>
        <v>2570.06</v>
      </c>
      <c r="O247" s="13">
        <f t="shared" si="68"/>
        <v>3063.06</v>
      </c>
      <c r="P247" s="14">
        <f t="shared" si="63"/>
        <v>4.1021186236185516E-4</v>
      </c>
    </row>
    <row r="248" spans="1:16" ht="39" customHeight="1">
      <c r="A248" s="10" t="s">
        <v>799</v>
      </c>
      <c r="B248" s="12" t="s">
        <v>800</v>
      </c>
      <c r="C248" s="10" t="s">
        <v>78</v>
      </c>
      <c r="D248" s="10" t="s">
        <v>801</v>
      </c>
      <c r="E248" s="11" t="s">
        <v>114</v>
      </c>
      <c r="F248" s="12">
        <v>24.15</v>
      </c>
      <c r="G248" s="13">
        <v>21.57</v>
      </c>
      <c r="H248" s="13">
        <v>8.75</v>
      </c>
      <c r="I248" s="13">
        <v>0</v>
      </c>
      <c r="J248" s="13">
        <v>17.239999999999998</v>
      </c>
      <c r="K248" s="13">
        <f t="shared" si="64"/>
        <v>25.99</v>
      </c>
      <c r="L248" s="13">
        <f t="shared" si="65"/>
        <v>211.31</v>
      </c>
      <c r="M248" s="13">
        <f t="shared" si="66"/>
        <v>0</v>
      </c>
      <c r="N248" s="13">
        <f t="shared" si="67"/>
        <v>416.34</v>
      </c>
      <c r="O248" s="13">
        <f t="shared" si="68"/>
        <v>627.65</v>
      </c>
      <c r="P248" s="14">
        <f t="shared" si="63"/>
        <v>8.4056295146493491E-5</v>
      </c>
    </row>
    <row r="249" spans="1:16" ht="39" customHeight="1">
      <c r="A249" s="10" t="s">
        <v>802</v>
      </c>
      <c r="B249" s="12" t="s">
        <v>803</v>
      </c>
      <c r="C249" s="10" t="s">
        <v>78</v>
      </c>
      <c r="D249" s="10" t="s">
        <v>804</v>
      </c>
      <c r="E249" s="11" t="s">
        <v>114</v>
      </c>
      <c r="F249" s="12">
        <v>24.62</v>
      </c>
      <c r="G249" s="13">
        <v>36.57</v>
      </c>
      <c r="H249" s="13">
        <v>13.57</v>
      </c>
      <c r="I249" s="13">
        <v>0</v>
      </c>
      <c r="J249" s="13">
        <v>30.49</v>
      </c>
      <c r="K249" s="13">
        <f t="shared" si="64"/>
        <v>44.06</v>
      </c>
      <c r="L249" s="13">
        <f t="shared" si="65"/>
        <v>334.09</v>
      </c>
      <c r="M249" s="13">
        <f t="shared" si="66"/>
        <v>0</v>
      </c>
      <c r="N249" s="13">
        <f t="shared" si="67"/>
        <v>750.66</v>
      </c>
      <c r="O249" s="13">
        <f t="shared" si="68"/>
        <v>1084.75</v>
      </c>
      <c r="P249" s="14">
        <f t="shared" si="63"/>
        <v>1.4527215193206217E-4</v>
      </c>
    </row>
    <row r="250" spans="1:16" ht="39" customHeight="1">
      <c r="A250" s="10" t="s">
        <v>805</v>
      </c>
      <c r="B250" s="12" t="s">
        <v>806</v>
      </c>
      <c r="C250" s="10" t="s">
        <v>78</v>
      </c>
      <c r="D250" s="10" t="s">
        <v>807</v>
      </c>
      <c r="E250" s="11" t="s">
        <v>114</v>
      </c>
      <c r="F250" s="12">
        <v>132.1</v>
      </c>
      <c r="G250" s="13">
        <v>46.6</v>
      </c>
      <c r="H250" s="13">
        <v>18.579999999999998</v>
      </c>
      <c r="I250" s="13">
        <v>0</v>
      </c>
      <c r="J250" s="13">
        <v>37.57</v>
      </c>
      <c r="K250" s="13">
        <f t="shared" si="64"/>
        <v>56.15</v>
      </c>
      <c r="L250" s="13">
        <f t="shared" si="65"/>
        <v>2454.41</v>
      </c>
      <c r="M250" s="13">
        <f t="shared" si="66"/>
        <v>0</v>
      </c>
      <c r="N250" s="13">
        <f t="shared" si="67"/>
        <v>4962.99</v>
      </c>
      <c r="O250" s="13">
        <f t="shared" si="68"/>
        <v>7417.41</v>
      </c>
      <c r="P250" s="14">
        <f t="shared" si="63"/>
        <v>9.9335617650370806E-4</v>
      </c>
    </row>
    <row r="251" spans="1:16" ht="39" customHeight="1">
      <c r="A251" s="10" t="s">
        <v>808</v>
      </c>
      <c r="B251" s="12" t="s">
        <v>809</v>
      </c>
      <c r="C251" s="10" t="s">
        <v>78</v>
      </c>
      <c r="D251" s="10" t="s">
        <v>810</v>
      </c>
      <c r="E251" s="11" t="s">
        <v>114</v>
      </c>
      <c r="F251" s="12">
        <v>152.04</v>
      </c>
      <c r="G251" s="13">
        <v>67.97</v>
      </c>
      <c r="H251" s="13">
        <v>11.69</v>
      </c>
      <c r="I251" s="13">
        <v>0</v>
      </c>
      <c r="J251" s="13">
        <v>70.209999999999994</v>
      </c>
      <c r="K251" s="13">
        <f t="shared" si="64"/>
        <v>81.900000000000006</v>
      </c>
      <c r="L251" s="13">
        <f t="shared" si="65"/>
        <v>1777.34</v>
      </c>
      <c r="M251" s="13">
        <f t="shared" si="66"/>
        <v>0</v>
      </c>
      <c r="N251" s="13">
        <f t="shared" si="67"/>
        <v>10674.72</v>
      </c>
      <c r="O251" s="13">
        <f t="shared" si="68"/>
        <v>12452.07</v>
      </c>
      <c r="P251" s="14">
        <f t="shared" si="63"/>
        <v>1.6676091310520152E-3</v>
      </c>
    </row>
    <row r="252" spans="1:16" ht="39" customHeight="1">
      <c r="A252" s="10" t="s">
        <v>811</v>
      </c>
      <c r="B252" s="12" t="s">
        <v>812</v>
      </c>
      <c r="C252" s="10" t="s">
        <v>78</v>
      </c>
      <c r="D252" s="10" t="s">
        <v>813</v>
      </c>
      <c r="E252" s="11" t="s">
        <v>114</v>
      </c>
      <c r="F252" s="12">
        <v>44.73</v>
      </c>
      <c r="G252" s="13">
        <v>130.57</v>
      </c>
      <c r="H252" s="13">
        <v>3.48</v>
      </c>
      <c r="I252" s="13">
        <v>0</v>
      </c>
      <c r="J252" s="13">
        <v>153.85</v>
      </c>
      <c r="K252" s="13">
        <f t="shared" si="64"/>
        <v>157.33000000000001</v>
      </c>
      <c r="L252" s="13">
        <f t="shared" si="65"/>
        <v>155.66</v>
      </c>
      <c r="M252" s="13">
        <f t="shared" si="66"/>
        <v>0</v>
      </c>
      <c r="N252" s="13">
        <f t="shared" si="67"/>
        <v>6881.71</v>
      </c>
      <c r="O252" s="13">
        <f t="shared" si="68"/>
        <v>7037.37</v>
      </c>
      <c r="P252" s="14">
        <f t="shared" si="63"/>
        <v>9.424603676811582E-4</v>
      </c>
    </row>
    <row r="253" spans="1:16" ht="39" customHeight="1">
      <c r="A253" s="10" t="s">
        <v>814</v>
      </c>
      <c r="B253" s="12" t="s">
        <v>815</v>
      </c>
      <c r="C253" s="10" t="s">
        <v>78</v>
      </c>
      <c r="D253" s="10" t="s">
        <v>816</v>
      </c>
      <c r="E253" s="11" t="s">
        <v>114</v>
      </c>
      <c r="F253" s="12">
        <v>70.709999999999994</v>
      </c>
      <c r="G253" s="13">
        <v>202.56</v>
      </c>
      <c r="H253" s="13">
        <v>3.95</v>
      </c>
      <c r="I253" s="13">
        <v>0</v>
      </c>
      <c r="J253" s="13">
        <v>240.13</v>
      </c>
      <c r="K253" s="13">
        <f t="shared" si="64"/>
        <v>244.08</v>
      </c>
      <c r="L253" s="13">
        <f t="shared" si="65"/>
        <v>279.3</v>
      </c>
      <c r="M253" s="13">
        <f t="shared" si="66"/>
        <v>0</v>
      </c>
      <c r="N253" s="13">
        <f t="shared" si="67"/>
        <v>16979.59</v>
      </c>
      <c r="O253" s="13">
        <f t="shared" si="68"/>
        <v>17258.89</v>
      </c>
      <c r="P253" s="14">
        <f t="shared" si="63"/>
        <v>2.3113492419993072E-3</v>
      </c>
    </row>
    <row r="254" spans="1:16" ht="39" customHeight="1">
      <c r="A254" s="10" t="s">
        <v>817</v>
      </c>
      <c r="B254" s="12" t="s">
        <v>750</v>
      </c>
      <c r="C254" s="10" t="s">
        <v>78</v>
      </c>
      <c r="D254" s="10" t="s">
        <v>751</v>
      </c>
      <c r="E254" s="11" t="s">
        <v>268</v>
      </c>
      <c r="F254" s="12">
        <v>16</v>
      </c>
      <c r="G254" s="13">
        <v>335.54</v>
      </c>
      <c r="H254" s="13">
        <v>11.47</v>
      </c>
      <c r="I254" s="13">
        <v>0</v>
      </c>
      <c r="J254" s="13">
        <v>392.85</v>
      </c>
      <c r="K254" s="13">
        <f t="shared" si="64"/>
        <v>404.32</v>
      </c>
      <c r="L254" s="13">
        <f t="shared" si="65"/>
        <v>183.52</v>
      </c>
      <c r="M254" s="13">
        <f t="shared" si="66"/>
        <v>0</v>
      </c>
      <c r="N254" s="13">
        <f t="shared" si="67"/>
        <v>6285.6</v>
      </c>
      <c r="O254" s="13">
        <f t="shared" si="68"/>
        <v>6469.12</v>
      </c>
      <c r="P254" s="14">
        <f t="shared" si="63"/>
        <v>8.6635905370522433E-4</v>
      </c>
    </row>
    <row r="255" spans="1:16" ht="39" customHeight="1">
      <c r="A255" s="10" t="s">
        <v>818</v>
      </c>
      <c r="B255" s="12" t="s">
        <v>819</v>
      </c>
      <c r="C255" s="10" t="s">
        <v>78</v>
      </c>
      <c r="D255" s="10" t="s">
        <v>820</v>
      </c>
      <c r="E255" s="11" t="s">
        <v>268</v>
      </c>
      <c r="F255" s="12">
        <v>3</v>
      </c>
      <c r="G255" s="13">
        <v>85.37</v>
      </c>
      <c r="H255" s="13">
        <v>15.56</v>
      </c>
      <c r="I255" s="13">
        <v>0</v>
      </c>
      <c r="J255" s="13">
        <v>87.31</v>
      </c>
      <c r="K255" s="13">
        <f t="shared" si="64"/>
        <v>102.87</v>
      </c>
      <c r="L255" s="13">
        <f t="shared" si="65"/>
        <v>46.68</v>
      </c>
      <c r="M255" s="13">
        <f t="shared" si="66"/>
        <v>0</v>
      </c>
      <c r="N255" s="13">
        <f t="shared" si="67"/>
        <v>261.93</v>
      </c>
      <c r="O255" s="13">
        <f t="shared" si="68"/>
        <v>308.61</v>
      </c>
      <c r="P255" s="14">
        <f t="shared" si="63"/>
        <v>4.1329743081589042E-5</v>
      </c>
    </row>
    <row r="256" spans="1:16" ht="24" customHeight="1">
      <c r="A256" s="10" t="s">
        <v>821</v>
      </c>
      <c r="B256" s="12" t="s">
        <v>822</v>
      </c>
      <c r="C256" s="10" t="s">
        <v>72</v>
      </c>
      <c r="D256" s="10" t="s">
        <v>823</v>
      </c>
      <c r="E256" s="11" t="s">
        <v>75</v>
      </c>
      <c r="F256" s="12">
        <v>48</v>
      </c>
      <c r="G256" s="13">
        <v>21.91</v>
      </c>
      <c r="H256" s="13">
        <v>9</v>
      </c>
      <c r="I256" s="13">
        <v>0</v>
      </c>
      <c r="J256" s="13">
        <v>17.399999999999999</v>
      </c>
      <c r="K256" s="13">
        <f t="shared" si="64"/>
        <v>26.4</v>
      </c>
      <c r="L256" s="13">
        <f t="shared" si="65"/>
        <v>432</v>
      </c>
      <c r="M256" s="13">
        <f t="shared" si="66"/>
        <v>0</v>
      </c>
      <c r="N256" s="13">
        <f t="shared" si="67"/>
        <v>835.2</v>
      </c>
      <c r="O256" s="13">
        <f t="shared" si="68"/>
        <v>1267.2</v>
      </c>
      <c r="P256" s="14">
        <f t="shared" si="63"/>
        <v>1.697062649719375E-4</v>
      </c>
    </row>
    <row r="257" spans="1:16" ht="24" customHeight="1">
      <c r="A257" s="10" t="s">
        <v>824</v>
      </c>
      <c r="B257" s="12" t="s">
        <v>825</v>
      </c>
      <c r="C257" s="10" t="s">
        <v>72</v>
      </c>
      <c r="D257" s="10" t="s">
        <v>826</v>
      </c>
      <c r="E257" s="11" t="s">
        <v>75</v>
      </c>
      <c r="F257" s="12">
        <v>1</v>
      </c>
      <c r="G257" s="13">
        <v>14.19</v>
      </c>
      <c r="H257" s="13">
        <v>3.22</v>
      </c>
      <c r="I257" s="13">
        <v>0</v>
      </c>
      <c r="J257" s="13">
        <v>13.87</v>
      </c>
      <c r="K257" s="13">
        <f t="shared" si="64"/>
        <v>17.09</v>
      </c>
      <c r="L257" s="13">
        <f t="shared" si="65"/>
        <v>3.22</v>
      </c>
      <c r="M257" s="13">
        <f t="shared" si="66"/>
        <v>0</v>
      </c>
      <c r="N257" s="13">
        <f t="shared" si="67"/>
        <v>13.87</v>
      </c>
      <c r="O257" s="13">
        <f t="shared" si="68"/>
        <v>17.09</v>
      </c>
      <c r="P257" s="14">
        <f t="shared" si="63"/>
        <v>2.2887311145599839E-6</v>
      </c>
    </row>
    <row r="258" spans="1:16" ht="25.95" customHeight="1">
      <c r="A258" s="5" t="s">
        <v>827</v>
      </c>
      <c r="B258" s="5"/>
      <c r="C258" s="5"/>
      <c r="D258" s="5" t="s">
        <v>828</v>
      </c>
      <c r="E258" s="5"/>
      <c r="F258" s="7"/>
      <c r="G258" s="5"/>
      <c r="H258" s="5"/>
      <c r="I258" s="5"/>
      <c r="J258" s="5"/>
      <c r="K258" s="5"/>
      <c r="L258" s="5"/>
      <c r="M258" s="5"/>
      <c r="N258" s="5"/>
      <c r="O258" s="8">
        <v>144350.35</v>
      </c>
      <c r="P258" s="9">
        <f t="shared" si="63"/>
        <v>1.9331722495179858E-2</v>
      </c>
    </row>
    <row r="259" spans="1:16" ht="39" customHeight="1">
      <c r="A259" s="10" t="s">
        <v>829</v>
      </c>
      <c r="B259" s="12" t="s">
        <v>830</v>
      </c>
      <c r="C259" s="10" t="s">
        <v>78</v>
      </c>
      <c r="D259" s="10" t="s">
        <v>831</v>
      </c>
      <c r="E259" s="11" t="s">
        <v>81</v>
      </c>
      <c r="F259" s="12">
        <v>72.63</v>
      </c>
      <c r="G259" s="13">
        <v>99.11</v>
      </c>
      <c r="H259" s="13">
        <v>85.54</v>
      </c>
      <c r="I259" s="13">
        <v>0</v>
      </c>
      <c r="J259" s="13">
        <v>33.880000000000003</v>
      </c>
      <c r="K259" s="13">
        <f t="shared" ref="K259:K276" si="69">TRUNC(G259 * (1 + 20.5 / 100), 2)</f>
        <v>119.42</v>
      </c>
      <c r="L259" s="13">
        <f t="shared" ref="L259:L276" si="70">TRUNC(F259 * H259, 2)</f>
        <v>6212.77</v>
      </c>
      <c r="M259" s="13">
        <f t="shared" ref="M259:M276" si="71">TRUNC(F259 * I259, 2)</f>
        <v>0</v>
      </c>
      <c r="N259" s="13">
        <f t="shared" ref="N259:N276" si="72">TRUNC(F259 * J259, 2)</f>
        <v>2460.6999999999998</v>
      </c>
      <c r="O259" s="13">
        <f t="shared" ref="O259:O276" si="73">TRUNC(F259 * K259, 2)</f>
        <v>8673.4699999999993</v>
      </c>
      <c r="P259" s="14">
        <f t="shared" si="63"/>
        <v>1.1615705477005607E-3</v>
      </c>
    </row>
    <row r="260" spans="1:16" ht="39" customHeight="1">
      <c r="A260" s="10" t="s">
        <v>832</v>
      </c>
      <c r="B260" s="12" t="s">
        <v>833</v>
      </c>
      <c r="C260" s="10" t="s">
        <v>78</v>
      </c>
      <c r="D260" s="10" t="s">
        <v>834</v>
      </c>
      <c r="E260" s="11" t="s">
        <v>99</v>
      </c>
      <c r="F260" s="12">
        <v>11.22</v>
      </c>
      <c r="G260" s="13">
        <v>40.47</v>
      </c>
      <c r="H260" s="13">
        <v>15.65</v>
      </c>
      <c r="I260" s="13">
        <v>0</v>
      </c>
      <c r="J260" s="13">
        <v>33.11</v>
      </c>
      <c r="K260" s="13">
        <f t="shared" si="69"/>
        <v>48.76</v>
      </c>
      <c r="L260" s="13">
        <f t="shared" si="70"/>
        <v>175.59</v>
      </c>
      <c r="M260" s="13">
        <f t="shared" si="71"/>
        <v>0</v>
      </c>
      <c r="N260" s="13">
        <f t="shared" si="72"/>
        <v>371.49</v>
      </c>
      <c r="O260" s="13">
        <f t="shared" si="73"/>
        <v>547.08000000000004</v>
      </c>
      <c r="P260" s="14">
        <f t="shared" si="63"/>
        <v>7.3266180114305211E-5</v>
      </c>
    </row>
    <row r="261" spans="1:16" ht="39" customHeight="1">
      <c r="A261" s="10" t="s">
        <v>835</v>
      </c>
      <c r="B261" s="12" t="s">
        <v>836</v>
      </c>
      <c r="C261" s="10" t="s">
        <v>78</v>
      </c>
      <c r="D261" s="10" t="s">
        <v>837</v>
      </c>
      <c r="E261" s="11" t="s">
        <v>99</v>
      </c>
      <c r="F261" s="12">
        <v>21.52</v>
      </c>
      <c r="G261" s="13">
        <v>117.73</v>
      </c>
      <c r="H261" s="13">
        <v>51.21</v>
      </c>
      <c r="I261" s="13">
        <v>0</v>
      </c>
      <c r="J261" s="13">
        <v>90.65</v>
      </c>
      <c r="K261" s="13">
        <f t="shared" si="69"/>
        <v>141.86000000000001</v>
      </c>
      <c r="L261" s="13">
        <f t="shared" si="70"/>
        <v>1102.03</v>
      </c>
      <c r="M261" s="13">
        <f t="shared" si="71"/>
        <v>0</v>
      </c>
      <c r="N261" s="13">
        <f t="shared" si="72"/>
        <v>1950.78</v>
      </c>
      <c r="O261" s="13">
        <f t="shared" si="73"/>
        <v>3052.82</v>
      </c>
      <c r="P261" s="14">
        <f t="shared" si="63"/>
        <v>4.088404986045062E-4</v>
      </c>
    </row>
    <row r="262" spans="1:16" ht="52.05" customHeight="1">
      <c r="A262" s="10" t="s">
        <v>838</v>
      </c>
      <c r="B262" s="12" t="s">
        <v>839</v>
      </c>
      <c r="C262" s="10" t="s">
        <v>78</v>
      </c>
      <c r="D262" s="10" t="s">
        <v>840</v>
      </c>
      <c r="E262" s="11" t="s">
        <v>114</v>
      </c>
      <c r="F262" s="12">
        <v>127.4</v>
      </c>
      <c r="G262" s="13">
        <v>343.45</v>
      </c>
      <c r="H262" s="13">
        <v>19.170000000000002</v>
      </c>
      <c r="I262" s="13">
        <v>0</v>
      </c>
      <c r="J262" s="13">
        <v>394.68</v>
      </c>
      <c r="K262" s="13">
        <f t="shared" si="69"/>
        <v>413.85</v>
      </c>
      <c r="L262" s="13">
        <f t="shared" si="70"/>
        <v>2442.25</v>
      </c>
      <c r="M262" s="13">
        <f t="shared" si="71"/>
        <v>0</v>
      </c>
      <c r="N262" s="13">
        <f t="shared" si="72"/>
        <v>50282.23</v>
      </c>
      <c r="O262" s="13">
        <f t="shared" si="73"/>
        <v>52724.49</v>
      </c>
      <c r="P262" s="14">
        <f t="shared" ref="P262:P325" si="74">O262 / 7467019.56</f>
        <v>7.0609819053426993E-3</v>
      </c>
    </row>
    <row r="263" spans="1:16" ht="39" customHeight="1">
      <c r="A263" s="10" t="s">
        <v>842</v>
      </c>
      <c r="B263" s="12" t="s">
        <v>843</v>
      </c>
      <c r="C263" s="10" t="s">
        <v>78</v>
      </c>
      <c r="D263" s="10" t="s">
        <v>844</v>
      </c>
      <c r="E263" s="11" t="s">
        <v>99</v>
      </c>
      <c r="F263" s="12">
        <v>100.98</v>
      </c>
      <c r="G263" s="13">
        <v>41.56</v>
      </c>
      <c r="H263" s="13">
        <v>14.79</v>
      </c>
      <c r="I263" s="13">
        <v>9.86</v>
      </c>
      <c r="J263" s="13">
        <v>25.42</v>
      </c>
      <c r="K263" s="13">
        <f t="shared" si="69"/>
        <v>50.07</v>
      </c>
      <c r="L263" s="13">
        <f t="shared" si="70"/>
        <v>1493.49</v>
      </c>
      <c r="M263" s="13">
        <f t="shared" si="71"/>
        <v>995.66</v>
      </c>
      <c r="N263" s="13">
        <f t="shared" si="72"/>
        <v>2566.91</v>
      </c>
      <c r="O263" s="13">
        <f t="shared" si="73"/>
        <v>5056.0600000000004</v>
      </c>
      <c r="P263" s="14">
        <f t="shared" si="74"/>
        <v>6.7711889052557948E-4</v>
      </c>
    </row>
    <row r="264" spans="1:16" ht="39" customHeight="1">
      <c r="A264" s="10" t="s">
        <v>845</v>
      </c>
      <c r="B264" s="12" t="s">
        <v>169</v>
      </c>
      <c r="C264" s="10" t="s">
        <v>78</v>
      </c>
      <c r="D264" s="10" t="s">
        <v>170</v>
      </c>
      <c r="E264" s="11" t="s">
        <v>81</v>
      </c>
      <c r="F264" s="12">
        <v>12.42</v>
      </c>
      <c r="G264" s="13">
        <v>670.71</v>
      </c>
      <c r="H264" s="13">
        <v>18.32</v>
      </c>
      <c r="I264" s="13">
        <v>0</v>
      </c>
      <c r="J264" s="13">
        <v>789.88</v>
      </c>
      <c r="K264" s="13">
        <f t="shared" si="69"/>
        <v>808.2</v>
      </c>
      <c r="L264" s="13">
        <f t="shared" si="70"/>
        <v>227.53</v>
      </c>
      <c r="M264" s="13">
        <f t="shared" si="71"/>
        <v>0</v>
      </c>
      <c r="N264" s="13">
        <f t="shared" si="72"/>
        <v>9810.2999999999993</v>
      </c>
      <c r="O264" s="13">
        <f t="shared" si="73"/>
        <v>10037.84</v>
      </c>
      <c r="P264" s="14">
        <f t="shared" si="74"/>
        <v>1.3442900369207015E-3</v>
      </c>
    </row>
    <row r="265" spans="1:16" ht="39" customHeight="1">
      <c r="A265" s="10" t="s">
        <v>846</v>
      </c>
      <c r="B265" s="12" t="s">
        <v>847</v>
      </c>
      <c r="C265" s="10" t="s">
        <v>78</v>
      </c>
      <c r="D265" s="10" t="s">
        <v>848</v>
      </c>
      <c r="E265" s="11" t="s">
        <v>81</v>
      </c>
      <c r="F265" s="12">
        <v>11.42</v>
      </c>
      <c r="G265" s="13">
        <v>627</v>
      </c>
      <c r="H265" s="13">
        <v>54.34</v>
      </c>
      <c r="I265" s="13">
        <v>0</v>
      </c>
      <c r="J265" s="13">
        <v>701.19</v>
      </c>
      <c r="K265" s="13">
        <f t="shared" si="69"/>
        <v>755.53</v>
      </c>
      <c r="L265" s="13">
        <f t="shared" si="70"/>
        <v>620.55999999999995</v>
      </c>
      <c r="M265" s="13">
        <f t="shared" si="71"/>
        <v>0</v>
      </c>
      <c r="N265" s="13">
        <f t="shared" si="72"/>
        <v>8007.58</v>
      </c>
      <c r="O265" s="13">
        <f t="shared" si="73"/>
        <v>8628.15</v>
      </c>
      <c r="P265" s="14">
        <f t="shared" si="74"/>
        <v>1.155501191696356E-3</v>
      </c>
    </row>
    <row r="266" spans="1:16" ht="39" customHeight="1">
      <c r="A266" s="10" t="s">
        <v>850</v>
      </c>
      <c r="B266" s="12" t="s">
        <v>147</v>
      </c>
      <c r="C266" s="10" t="s">
        <v>78</v>
      </c>
      <c r="D266" s="10" t="s">
        <v>148</v>
      </c>
      <c r="E266" s="11" t="s">
        <v>136</v>
      </c>
      <c r="F266" s="12">
        <v>214.55</v>
      </c>
      <c r="G266" s="13">
        <v>10.95</v>
      </c>
      <c r="H266" s="13">
        <v>2.25</v>
      </c>
      <c r="I266" s="13">
        <v>0</v>
      </c>
      <c r="J266" s="13">
        <v>10.94</v>
      </c>
      <c r="K266" s="13">
        <f t="shared" si="69"/>
        <v>13.19</v>
      </c>
      <c r="L266" s="13">
        <f t="shared" si="70"/>
        <v>482.73</v>
      </c>
      <c r="M266" s="13">
        <f t="shared" si="71"/>
        <v>0</v>
      </c>
      <c r="N266" s="13">
        <f t="shared" si="72"/>
        <v>2347.17</v>
      </c>
      <c r="O266" s="13">
        <f t="shared" si="73"/>
        <v>2829.91</v>
      </c>
      <c r="P266" s="14">
        <f t="shared" si="74"/>
        <v>3.7898789165619919E-4</v>
      </c>
    </row>
    <row r="267" spans="1:16" ht="25.95" customHeight="1">
      <c r="A267" s="10" t="s">
        <v>851</v>
      </c>
      <c r="B267" s="12" t="s">
        <v>852</v>
      </c>
      <c r="C267" s="10" t="s">
        <v>78</v>
      </c>
      <c r="D267" s="10" t="s">
        <v>853</v>
      </c>
      <c r="E267" s="11" t="s">
        <v>136</v>
      </c>
      <c r="F267" s="12">
        <v>1.82</v>
      </c>
      <c r="G267" s="13">
        <v>20.28</v>
      </c>
      <c r="H267" s="13">
        <v>10.07</v>
      </c>
      <c r="I267" s="13">
        <v>0</v>
      </c>
      <c r="J267" s="13">
        <v>14.36</v>
      </c>
      <c r="K267" s="13">
        <f t="shared" si="69"/>
        <v>24.43</v>
      </c>
      <c r="L267" s="13">
        <f t="shared" si="70"/>
        <v>18.32</v>
      </c>
      <c r="M267" s="13">
        <f t="shared" si="71"/>
        <v>0</v>
      </c>
      <c r="N267" s="13">
        <f t="shared" si="72"/>
        <v>26.13</v>
      </c>
      <c r="O267" s="13">
        <f t="shared" si="73"/>
        <v>44.46</v>
      </c>
      <c r="P267" s="14">
        <f t="shared" si="74"/>
        <v>5.954182876146102E-6</v>
      </c>
    </row>
    <row r="268" spans="1:16" ht="25.95" customHeight="1">
      <c r="A268" s="10" t="s">
        <v>854</v>
      </c>
      <c r="B268" s="12" t="s">
        <v>855</v>
      </c>
      <c r="C268" s="10" t="s">
        <v>78</v>
      </c>
      <c r="D268" s="10" t="s">
        <v>856</v>
      </c>
      <c r="E268" s="11" t="s">
        <v>136</v>
      </c>
      <c r="F268" s="12">
        <v>302.73</v>
      </c>
      <c r="G268" s="13">
        <v>14.27</v>
      </c>
      <c r="H268" s="13">
        <v>4.08</v>
      </c>
      <c r="I268" s="13">
        <v>0</v>
      </c>
      <c r="J268" s="13">
        <v>13.11</v>
      </c>
      <c r="K268" s="13">
        <f t="shared" si="69"/>
        <v>17.190000000000001</v>
      </c>
      <c r="L268" s="13">
        <f t="shared" si="70"/>
        <v>1235.1300000000001</v>
      </c>
      <c r="M268" s="13">
        <f t="shared" si="71"/>
        <v>0</v>
      </c>
      <c r="N268" s="13">
        <f t="shared" si="72"/>
        <v>3968.79</v>
      </c>
      <c r="O268" s="13">
        <f t="shared" si="73"/>
        <v>5203.92</v>
      </c>
      <c r="P268" s="14">
        <f t="shared" si="74"/>
        <v>6.9692063321714405E-4</v>
      </c>
    </row>
    <row r="269" spans="1:16" ht="39" customHeight="1">
      <c r="A269" s="10" t="s">
        <v>857</v>
      </c>
      <c r="B269" s="12" t="s">
        <v>186</v>
      </c>
      <c r="C269" s="10" t="s">
        <v>78</v>
      </c>
      <c r="D269" s="10" t="s">
        <v>187</v>
      </c>
      <c r="E269" s="11" t="s">
        <v>136</v>
      </c>
      <c r="F269" s="12">
        <v>78.19</v>
      </c>
      <c r="G269" s="13">
        <v>14.3</v>
      </c>
      <c r="H269" s="13">
        <v>4.74</v>
      </c>
      <c r="I269" s="13">
        <v>0</v>
      </c>
      <c r="J269" s="13">
        <v>12.49</v>
      </c>
      <c r="K269" s="13">
        <f t="shared" si="69"/>
        <v>17.23</v>
      </c>
      <c r="L269" s="13">
        <f t="shared" si="70"/>
        <v>370.62</v>
      </c>
      <c r="M269" s="13">
        <f t="shared" si="71"/>
        <v>0</v>
      </c>
      <c r="N269" s="13">
        <f t="shared" si="72"/>
        <v>976.59</v>
      </c>
      <c r="O269" s="13">
        <f t="shared" si="73"/>
        <v>1347.21</v>
      </c>
      <c r="P269" s="14">
        <f t="shared" si="74"/>
        <v>1.8042138354864575E-4</v>
      </c>
    </row>
    <row r="270" spans="1:16" ht="39" customHeight="1">
      <c r="A270" s="10" t="s">
        <v>858</v>
      </c>
      <c r="B270" s="12" t="s">
        <v>179</v>
      </c>
      <c r="C270" s="10" t="s">
        <v>78</v>
      </c>
      <c r="D270" s="10" t="s">
        <v>180</v>
      </c>
      <c r="E270" s="11" t="s">
        <v>136</v>
      </c>
      <c r="F270" s="12">
        <v>299.10000000000002</v>
      </c>
      <c r="G270" s="13">
        <v>11.23</v>
      </c>
      <c r="H270" s="13">
        <v>1.34</v>
      </c>
      <c r="I270" s="13">
        <v>0</v>
      </c>
      <c r="J270" s="13">
        <v>12.19</v>
      </c>
      <c r="K270" s="13">
        <f t="shared" si="69"/>
        <v>13.53</v>
      </c>
      <c r="L270" s="13">
        <f t="shared" si="70"/>
        <v>400.79</v>
      </c>
      <c r="M270" s="13">
        <f t="shared" si="71"/>
        <v>0</v>
      </c>
      <c r="N270" s="13">
        <f t="shared" si="72"/>
        <v>3646.02</v>
      </c>
      <c r="O270" s="13">
        <f t="shared" si="73"/>
        <v>4046.82</v>
      </c>
      <c r="P270" s="14">
        <f t="shared" si="74"/>
        <v>5.4195920708154674E-4</v>
      </c>
    </row>
    <row r="271" spans="1:16" ht="39" customHeight="1">
      <c r="A271" s="10" t="s">
        <v>859</v>
      </c>
      <c r="B271" s="12" t="s">
        <v>860</v>
      </c>
      <c r="C271" s="10" t="s">
        <v>78</v>
      </c>
      <c r="D271" s="10" t="s">
        <v>861</v>
      </c>
      <c r="E271" s="11" t="s">
        <v>81</v>
      </c>
      <c r="F271" s="12">
        <v>0.42</v>
      </c>
      <c r="G271" s="13">
        <v>608.78</v>
      </c>
      <c r="H271" s="13">
        <v>37.56</v>
      </c>
      <c r="I271" s="13">
        <v>0</v>
      </c>
      <c r="J271" s="13">
        <v>696.01</v>
      </c>
      <c r="K271" s="13">
        <f t="shared" si="69"/>
        <v>733.57</v>
      </c>
      <c r="L271" s="13">
        <f t="shared" si="70"/>
        <v>15.77</v>
      </c>
      <c r="M271" s="13">
        <f t="shared" si="71"/>
        <v>0</v>
      </c>
      <c r="N271" s="13">
        <f t="shared" si="72"/>
        <v>292.32</v>
      </c>
      <c r="O271" s="13">
        <f t="shared" si="73"/>
        <v>308.08999999999997</v>
      </c>
      <c r="P271" s="14">
        <f t="shared" si="74"/>
        <v>4.1260103515786154E-5</v>
      </c>
    </row>
    <row r="272" spans="1:16" ht="52.05" customHeight="1">
      <c r="A272" s="10" t="s">
        <v>862</v>
      </c>
      <c r="B272" s="12" t="s">
        <v>199</v>
      </c>
      <c r="C272" s="10" t="s">
        <v>78</v>
      </c>
      <c r="D272" s="10" t="s">
        <v>200</v>
      </c>
      <c r="E272" s="11" t="s">
        <v>99</v>
      </c>
      <c r="F272" s="12">
        <v>9.1199999999999992</v>
      </c>
      <c r="G272" s="13">
        <v>92.18</v>
      </c>
      <c r="H272" s="13">
        <v>36.46</v>
      </c>
      <c r="I272" s="13">
        <v>19.47</v>
      </c>
      <c r="J272" s="13">
        <v>55.14</v>
      </c>
      <c r="K272" s="13">
        <f t="shared" si="69"/>
        <v>111.07</v>
      </c>
      <c r="L272" s="13">
        <f t="shared" si="70"/>
        <v>332.51</v>
      </c>
      <c r="M272" s="13">
        <f t="shared" si="71"/>
        <v>177.56</v>
      </c>
      <c r="N272" s="13">
        <f t="shared" si="72"/>
        <v>502.87</v>
      </c>
      <c r="O272" s="13">
        <f t="shared" si="73"/>
        <v>1012.95</v>
      </c>
      <c r="P272" s="14">
        <f t="shared" si="74"/>
        <v>1.3565653496158781E-4</v>
      </c>
    </row>
    <row r="273" spans="1:16" ht="39" customHeight="1">
      <c r="A273" s="10" t="s">
        <v>863</v>
      </c>
      <c r="B273" s="12" t="s">
        <v>864</v>
      </c>
      <c r="C273" s="10" t="s">
        <v>78</v>
      </c>
      <c r="D273" s="10" t="s">
        <v>865</v>
      </c>
      <c r="E273" s="11" t="s">
        <v>136</v>
      </c>
      <c r="F273" s="12">
        <v>1622.47</v>
      </c>
      <c r="G273" s="13">
        <v>12.1</v>
      </c>
      <c r="H273" s="13">
        <v>1.6</v>
      </c>
      <c r="I273" s="13">
        <v>0</v>
      </c>
      <c r="J273" s="13">
        <v>12.98</v>
      </c>
      <c r="K273" s="13">
        <f t="shared" si="69"/>
        <v>14.58</v>
      </c>
      <c r="L273" s="13">
        <f t="shared" si="70"/>
        <v>2595.9499999999998</v>
      </c>
      <c r="M273" s="13">
        <f t="shared" si="71"/>
        <v>0</v>
      </c>
      <c r="N273" s="13">
        <f t="shared" si="72"/>
        <v>21059.66</v>
      </c>
      <c r="O273" s="13">
        <f t="shared" si="73"/>
        <v>23655.61</v>
      </c>
      <c r="P273" s="14">
        <f t="shared" si="74"/>
        <v>3.1680123253889003E-3</v>
      </c>
    </row>
    <row r="274" spans="1:16" ht="25.95" customHeight="1">
      <c r="A274" s="10" t="s">
        <v>866</v>
      </c>
      <c r="B274" s="12" t="s">
        <v>867</v>
      </c>
      <c r="C274" s="10" t="s">
        <v>78</v>
      </c>
      <c r="D274" s="10" t="s">
        <v>868</v>
      </c>
      <c r="E274" s="11" t="s">
        <v>81</v>
      </c>
      <c r="F274" s="12">
        <v>23.08</v>
      </c>
      <c r="G274" s="13">
        <v>23.02</v>
      </c>
      <c r="H274" s="13">
        <v>17.22</v>
      </c>
      <c r="I274" s="13">
        <v>0</v>
      </c>
      <c r="J274" s="13">
        <v>10.51</v>
      </c>
      <c r="K274" s="13">
        <f t="shared" si="69"/>
        <v>27.73</v>
      </c>
      <c r="L274" s="13">
        <f t="shared" si="70"/>
        <v>397.43</v>
      </c>
      <c r="M274" s="13">
        <f t="shared" si="71"/>
        <v>0</v>
      </c>
      <c r="N274" s="13">
        <f t="shared" si="72"/>
        <v>242.57</v>
      </c>
      <c r="O274" s="13">
        <f t="shared" si="73"/>
        <v>640</v>
      </c>
      <c r="P274" s="14">
        <f t="shared" si="74"/>
        <v>8.5710234834311859E-5</v>
      </c>
    </row>
    <row r="275" spans="1:16" ht="25.95" customHeight="1">
      <c r="A275" s="10" t="s">
        <v>869</v>
      </c>
      <c r="B275" s="12" t="s">
        <v>175</v>
      </c>
      <c r="C275" s="10" t="s">
        <v>78</v>
      </c>
      <c r="D275" s="10" t="s">
        <v>176</v>
      </c>
      <c r="E275" s="11" t="s">
        <v>99</v>
      </c>
      <c r="F275" s="12">
        <v>152.41</v>
      </c>
      <c r="G275" s="13">
        <v>46.12</v>
      </c>
      <c r="H275" s="13">
        <v>13.06</v>
      </c>
      <c r="I275" s="13">
        <v>0</v>
      </c>
      <c r="J275" s="13">
        <v>42.51</v>
      </c>
      <c r="K275" s="13">
        <f t="shared" si="69"/>
        <v>55.57</v>
      </c>
      <c r="L275" s="13">
        <f t="shared" si="70"/>
        <v>1990.47</v>
      </c>
      <c r="M275" s="13">
        <f t="shared" si="71"/>
        <v>0</v>
      </c>
      <c r="N275" s="13">
        <f t="shared" si="72"/>
        <v>6478.94</v>
      </c>
      <c r="O275" s="13">
        <f t="shared" si="73"/>
        <v>8469.42</v>
      </c>
      <c r="P275" s="14">
        <f t="shared" si="74"/>
        <v>1.1342437142350275E-3</v>
      </c>
    </row>
    <row r="276" spans="1:16" ht="39" customHeight="1">
      <c r="A276" s="10" t="s">
        <v>870</v>
      </c>
      <c r="B276" s="12" t="s">
        <v>871</v>
      </c>
      <c r="C276" s="10" t="s">
        <v>78</v>
      </c>
      <c r="D276" s="10" t="s">
        <v>872</v>
      </c>
      <c r="E276" s="11" t="s">
        <v>99</v>
      </c>
      <c r="F276" s="12">
        <v>50.87</v>
      </c>
      <c r="G276" s="13">
        <v>131.69</v>
      </c>
      <c r="H276" s="13">
        <v>67.489999999999995</v>
      </c>
      <c r="I276" s="13">
        <v>0</v>
      </c>
      <c r="J276" s="13">
        <v>91.19</v>
      </c>
      <c r="K276" s="13">
        <f t="shared" si="69"/>
        <v>158.68</v>
      </c>
      <c r="L276" s="13">
        <f t="shared" si="70"/>
        <v>3433.21</v>
      </c>
      <c r="M276" s="13">
        <f t="shared" si="71"/>
        <v>0</v>
      </c>
      <c r="N276" s="13">
        <f t="shared" si="72"/>
        <v>4638.83</v>
      </c>
      <c r="O276" s="13">
        <f t="shared" si="73"/>
        <v>8072.05</v>
      </c>
      <c r="P276" s="14">
        <f t="shared" si="74"/>
        <v>1.0810270329598549E-3</v>
      </c>
    </row>
    <row r="277" spans="1:16" ht="25.95" customHeight="1">
      <c r="A277" s="5" t="s">
        <v>873</v>
      </c>
      <c r="B277" s="5"/>
      <c r="C277" s="5"/>
      <c r="D277" s="5" t="s">
        <v>874</v>
      </c>
      <c r="E277" s="5"/>
      <c r="F277" s="7"/>
      <c r="G277" s="5"/>
      <c r="H277" s="5"/>
      <c r="I277" s="5"/>
      <c r="J277" s="5"/>
      <c r="K277" s="5"/>
      <c r="L277" s="5"/>
      <c r="M277" s="5"/>
      <c r="N277" s="5"/>
      <c r="O277" s="8">
        <v>24350.75</v>
      </c>
      <c r="P277" s="9">
        <f t="shared" si="74"/>
        <v>3.2611070326431556E-3</v>
      </c>
    </row>
    <row r="278" spans="1:16" ht="39" customHeight="1">
      <c r="A278" s="10" t="s">
        <v>875</v>
      </c>
      <c r="B278" s="12" t="s">
        <v>876</v>
      </c>
      <c r="C278" s="10" t="s">
        <v>78</v>
      </c>
      <c r="D278" s="10" t="s">
        <v>877</v>
      </c>
      <c r="E278" s="11" t="s">
        <v>81</v>
      </c>
      <c r="F278" s="12">
        <v>6.62</v>
      </c>
      <c r="G278" s="13">
        <v>609.15</v>
      </c>
      <c r="H278" s="13">
        <v>38.61</v>
      </c>
      <c r="I278" s="13">
        <v>0</v>
      </c>
      <c r="J278" s="13">
        <v>695.41</v>
      </c>
      <c r="K278" s="13">
        <f t="shared" ref="K278:K285" si="75">TRUNC(G278 * (1 + 20.5 / 100), 2)</f>
        <v>734.02</v>
      </c>
      <c r="L278" s="13">
        <f t="shared" ref="L278:L285" si="76">TRUNC(F278 * H278, 2)</f>
        <v>255.59</v>
      </c>
      <c r="M278" s="13">
        <f t="shared" ref="M278:M285" si="77">TRUNC(F278 * I278, 2)</f>
        <v>0</v>
      </c>
      <c r="N278" s="13">
        <f t="shared" ref="N278:N285" si="78">TRUNC(F278 * J278, 2)</f>
        <v>4603.6099999999997</v>
      </c>
      <c r="O278" s="13">
        <f t="shared" ref="O278:O285" si="79">TRUNC(F278 * K278, 2)</f>
        <v>4859.21</v>
      </c>
      <c r="P278" s="14">
        <f t="shared" si="74"/>
        <v>6.5075629720193207E-4</v>
      </c>
    </row>
    <row r="279" spans="1:16" ht="39" customHeight="1">
      <c r="A279" s="10" t="s">
        <v>878</v>
      </c>
      <c r="B279" s="12" t="s">
        <v>195</v>
      </c>
      <c r="C279" s="10" t="s">
        <v>78</v>
      </c>
      <c r="D279" s="10" t="s">
        <v>196</v>
      </c>
      <c r="E279" s="11" t="s">
        <v>99</v>
      </c>
      <c r="F279" s="12">
        <v>38.72</v>
      </c>
      <c r="G279" s="13">
        <v>158.33000000000001</v>
      </c>
      <c r="H279" s="13">
        <v>61.86</v>
      </c>
      <c r="I279" s="13">
        <v>50.25</v>
      </c>
      <c r="J279" s="13">
        <v>78.67</v>
      </c>
      <c r="K279" s="13">
        <f t="shared" si="75"/>
        <v>190.78</v>
      </c>
      <c r="L279" s="13">
        <f t="shared" si="76"/>
        <v>2395.21</v>
      </c>
      <c r="M279" s="13">
        <f t="shared" si="77"/>
        <v>1945.68</v>
      </c>
      <c r="N279" s="13">
        <f t="shared" si="78"/>
        <v>3046.1</v>
      </c>
      <c r="O279" s="13">
        <f t="shared" si="79"/>
        <v>7387</v>
      </c>
      <c r="P279" s="14">
        <f t="shared" si="74"/>
        <v>9.8928360112665896E-4</v>
      </c>
    </row>
    <row r="280" spans="1:16" ht="39" customHeight="1">
      <c r="A280" s="10" t="s">
        <v>879</v>
      </c>
      <c r="B280" s="12" t="s">
        <v>880</v>
      </c>
      <c r="C280" s="10" t="s">
        <v>78</v>
      </c>
      <c r="D280" s="10" t="s">
        <v>881</v>
      </c>
      <c r="E280" s="11" t="s">
        <v>99</v>
      </c>
      <c r="F280" s="12">
        <v>16.2</v>
      </c>
      <c r="G280" s="13">
        <v>51.25</v>
      </c>
      <c r="H280" s="13">
        <v>18.82</v>
      </c>
      <c r="I280" s="13">
        <v>9.86</v>
      </c>
      <c r="J280" s="13">
        <v>33.07</v>
      </c>
      <c r="K280" s="13">
        <f t="shared" si="75"/>
        <v>61.75</v>
      </c>
      <c r="L280" s="13">
        <f t="shared" si="76"/>
        <v>304.88</v>
      </c>
      <c r="M280" s="13">
        <f t="shared" si="77"/>
        <v>159.72999999999999</v>
      </c>
      <c r="N280" s="13">
        <f t="shared" si="78"/>
        <v>535.73</v>
      </c>
      <c r="O280" s="13">
        <f t="shared" si="79"/>
        <v>1000.35</v>
      </c>
      <c r="P280" s="14">
        <f t="shared" si="74"/>
        <v>1.3396911471328729E-4</v>
      </c>
    </row>
    <row r="281" spans="1:16" ht="39" customHeight="1">
      <c r="A281" s="10" t="s">
        <v>882</v>
      </c>
      <c r="B281" s="12" t="s">
        <v>864</v>
      </c>
      <c r="C281" s="10" t="s">
        <v>78</v>
      </c>
      <c r="D281" s="10" t="s">
        <v>865</v>
      </c>
      <c r="E281" s="11" t="s">
        <v>136</v>
      </c>
      <c r="F281" s="12">
        <v>323.45</v>
      </c>
      <c r="G281" s="13">
        <v>12.1</v>
      </c>
      <c r="H281" s="13">
        <v>1.6</v>
      </c>
      <c r="I281" s="13">
        <v>0</v>
      </c>
      <c r="J281" s="13">
        <v>12.98</v>
      </c>
      <c r="K281" s="13">
        <f t="shared" si="75"/>
        <v>14.58</v>
      </c>
      <c r="L281" s="13">
        <f t="shared" si="76"/>
        <v>517.52</v>
      </c>
      <c r="M281" s="13">
        <f t="shared" si="77"/>
        <v>0</v>
      </c>
      <c r="N281" s="13">
        <f t="shared" si="78"/>
        <v>4198.38</v>
      </c>
      <c r="O281" s="13">
        <f t="shared" si="79"/>
        <v>4715.8999999999996</v>
      </c>
      <c r="P281" s="14">
        <f t="shared" si="74"/>
        <v>6.3156390071114263E-4</v>
      </c>
    </row>
    <row r="282" spans="1:16" ht="39" customHeight="1">
      <c r="A282" s="10" t="s">
        <v>883</v>
      </c>
      <c r="B282" s="12" t="s">
        <v>186</v>
      </c>
      <c r="C282" s="10" t="s">
        <v>78</v>
      </c>
      <c r="D282" s="10" t="s">
        <v>187</v>
      </c>
      <c r="E282" s="11" t="s">
        <v>136</v>
      </c>
      <c r="F282" s="12">
        <v>60.91</v>
      </c>
      <c r="G282" s="13">
        <v>14.3</v>
      </c>
      <c r="H282" s="13">
        <v>4.74</v>
      </c>
      <c r="I282" s="13">
        <v>0</v>
      </c>
      <c r="J282" s="13">
        <v>12.49</v>
      </c>
      <c r="K282" s="13">
        <f t="shared" si="75"/>
        <v>17.23</v>
      </c>
      <c r="L282" s="13">
        <f t="shared" si="76"/>
        <v>288.70999999999998</v>
      </c>
      <c r="M282" s="13">
        <f t="shared" si="77"/>
        <v>0</v>
      </c>
      <c r="N282" s="13">
        <f t="shared" si="78"/>
        <v>760.76</v>
      </c>
      <c r="O282" s="13">
        <f t="shared" si="79"/>
        <v>1049.47</v>
      </c>
      <c r="P282" s="14">
        <f t="shared" si="74"/>
        <v>1.4054737523682074E-4</v>
      </c>
    </row>
    <row r="283" spans="1:16" ht="39" customHeight="1">
      <c r="A283" s="10" t="s">
        <v>884</v>
      </c>
      <c r="B283" s="12" t="s">
        <v>179</v>
      </c>
      <c r="C283" s="10" t="s">
        <v>78</v>
      </c>
      <c r="D283" s="10" t="s">
        <v>180</v>
      </c>
      <c r="E283" s="11" t="s">
        <v>136</v>
      </c>
      <c r="F283" s="12">
        <v>228.18</v>
      </c>
      <c r="G283" s="13">
        <v>11.23</v>
      </c>
      <c r="H283" s="13">
        <v>1.34</v>
      </c>
      <c r="I283" s="13">
        <v>0</v>
      </c>
      <c r="J283" s="13">
        <v>12.19</v>
      </c>
      <c r="K283" s="13">
        <f t="shared" si="75"/>
        <v>13.53</v>
      </c>
      <c r="L283" s="13">
        <f t="shared" si="76"/>
        <v>305.76</v>
      </c>
      <c r="M283" s="13">
        <f t="shared" si="77"/>
        <v>0</v>
      </c>
      <c r="N283" s="13">
        <f t="shared" si="78"/>
        <v>2781.51</v>
      </c>
      <c r="O283" s="13">
        <f t="shared" si="79"/>
        <v>3087.27</v>
      </c>
      <c r="P283" s="14">
        <f t="shared" si="74"/>
        <v>4.1345411983894682E-4</v>
      </c>
    </row>
    <row r="284" spans="1:16" ht="39" customHeight="1">
      <c r="A284" s="10" t="s">
        <v>885</v>
      </c>
      <c r="B284" s="12" t="s">
        <v>860</v>
      </c>
      <c r="C284" s="10" t="s">
        <v>78</v>
      </c>
      <c r="D284" s="10" t="s">
        <v>861</v>
      </c>
      <c r="E284" s="11" t="s">
        <v>81</v>
      </c>
      <c r="F284" s="12">
        <v>0.78</v>
      </c>
      <c r="G284" s="13">
        <v>608.78</v>
      </c>
      <c r="H284" s="13">
        <v>37.56</v>
      </c>
      <c r="I284" s="13">
        <v>0</v>
      </c>
      <c r="J284" s="13">
        <v>696.01</v>
      </c>
      <c r="K284" s="13">
        <f t="shared" si="75"/>
        <v>733.57</v>
      </c>
      <c r="L284" s="13">
        <f t="shared" si="76"/>
        <v>29.29</v>
      </c>
      <c r="M284" s="13">
        <f t="shared" si="77"/>
        <v>0</v>
      </c>
      <c r="N284" s="13">
        <f t="shared" si="78"/>
        <v>542.88</v>
      </c>
      <c r="O284" s="13">
        <f t="shared" si="79"/>
        <v>572.17999999999995</v>
      </c>
      <c r="P284" s="14">
        <f t="shared" si="74"/>
        <v>7.6627628386713374E-5</v>
      </c>
    </row>
    <row r="285" spans="1:16" ht="52.05" customHeight="1">
      <c r="A285" s="10" t="s">
        <v>886</v>
      </c>
      <c r="B285" s="12" t="s">
        <v>199</v>
      </c>
      <c r="C285" s="10" t="s">
        <v>78</v>
      </c>
      <c r="D285" s="10" t="s">
        <v>200</v>
      </c>
      <c r="E285" s="11" t="s">
        <v>99</v>
      </c>
      <c r="F285" s="12">
        <v>15.12</v>
      </c>
      <c r="G285" s="13">
        <v>92.18</v>
      </c>
      <c r="H285" s="13">
        <v>36.46</v>
      </c>
      <c r="I285" s="13">
        <v>19.47</v>
      </c>
      <c r="J285" s="13">
        <v>55.14</v>
      </c>
      <c r="K285" s="13">
        <f t="shared" si="75"/>
        <v>111.07</v>
      </c>
      <c r="L285" s="13">
        <f t="shared" si="76"/>
        <v>551.27</v>
      </c>
      <c r="M285" s="13">
        <f t="shared" si="77"/>
        <v>294.38</v>
      </c>
      <c r="N285" s="13">
        <f t="shared" si="78"/>
        <v>833.71</v>
      </c>
      <c r="O285" s="13">
        <f t="shared" si="79"/>
        <v>1679.37</v>
      </c>
      <c r="P285" s="14">
        <f t="shared" si="74"/>
        <v>2.2490499542765361E-4</v>
      </c>
    </row>
    <row r="286" spans="1:16" ht="24" customHeight="1">
      <c r="A286" s="5" t="s">
        <v>35</v>
      </c>
      <c r="B286" s="5"/>
      <c r="C286" s="5"/>
      <c r="D286" s="5" t="s">
        <v>36</v>
      </c>
      <c r="E286" s="5"/>
      <c r="F286" s="7"/>
      <c r="G286" s="5"/>
      <c r="H286" s="5"/>
      <c r="I286" s="5"/>
      <c r="J286" s="5"/>
      <c r="K286" s="5"/>
      <c r="L286" s="5"/>
      <c r="M286" s="5"/>
      <c r="N286" s="5"/>
      <c r="O286" s="8">
        <v>104993.85</v>
      </c>
      <c r="P286" s="9">
        <f t="shared" si="74"/>
        <v>1.4061011780716429E-2</v>
      </c>
    </row>
    <row r="287" spans="1:16" ht="25.95" customHeight="1">
      <c r="A287" s="10" t="s">
        <v>887</v>
      </c>
      <c r="B287" s="12" t="s">
        <v>888</v>
      </c>
      <c r="C287" s="10" t="s">
        <v>78</v>
      </c>
      <c r="D287" s="10" t="s">
        <v>889</v>
      </c>
      <c r="E287" s="11" t="s">
        <v>268</v>
      </c>
      <c r="F287" s="12">
        <v>13</v>
      </c>
      <c r="G287" s="13">
        <v>546.30999999999995</v>
      </c>
      <c r="H287" s="13">
        <v>19.53</v>
      </c>
      <c r="I287" s="13">
        <v>0</v>
      </c>
      <c r="J287" s="13">
        <v>638.77</v>
      </c>
      <c r="K287" s="13">
        <f t="shared" ref="K287:K312" si="80">TRUNC(G287 * (1 + 20.5 / 100), 2)</f>
        <v>658.3</v>
      </c>
      <c r="L287" s="13">
        <f t="shared" ref="L287:L312" si="81">TRUNC(F287 * H287, 2)</f>
        <v>253.89</v>
      </c>
      <c r="M287" s="13">
        <f t="shared" ref="M287:M312" si="82">TRUNC(F287 * I287, 2)</f>
        <v>0</v>
      </c>
      <c r="N287" s="13">
        <f t="shared" ref="N287:N312" si="83">TRUNC(F287 * J287, 2)</f>
        <v>8304.01</v>
      </c>
      <c r="O287" s="13">
        <f t="shared" ref="O287:O312" si="84">TRUNC(F287 * K287, 2)</f>
        <v>8557.9</v>
      </c>
      <c r="P287" s="14">
        <f t="shared" si="74"/>
        <v>1.146093154200871E-3</v>
      </c>
    </row>
    <row r="288" spans="1:16" ht="25.95" customHeight="1">
      <c r="A288" s="10" t="s">
        <v>890</v>
      </c>
      <c r="B288" s="12" t="s">
        <v>891</v>
      </c>
      <c r="C288" s="10" t="s">
        <v>78</v>
      </c>
      <c r="D288" s="10" t="s">
        <v>892</v>
      </c>
      <c r="E288" s="11" t="s">
        <v>268</v>
      </c>
      <c r="F288" s="12">
        <v>13</v>
      </c>
      <c r="G288" s="13">
        <v>11.29</v>
      </c>
      <c r="H288" s="13">
        <v>4.83</v>
      </c>
      <c r="I288" s="13">
        <v>0</v>
      </c>
      <c r="J288" s="13">
        <v>8.77</v>
      </c>
      <c r="K288" s="13">
        <f t="shared" si="80"/>
        <v>13.6</v>
      </c>
      <c r="L288" s="13">
        <f t="shared" si="81"/>
        <v>62.79</v>
      </c>
      <c r="M288" s="13">
        <f t="shared" si="82"/>
        <v>0</v>
      </c>
      <c r="N288" s="13">
        <f t="shared" si="83"/>
        <v>114.01</v>
      </c>
      <c r="O288" s="13">
        <f t="shared" si="84"/>
        <v>176.8</v>
      </c>
      <c r="P288" s="14">
        <f t="shared" si="74"/>
        <v>2.3677452372978653E-5</v>
      </c>
    </row>
    <row r="289" spans="1:16" ht="25.95" customHeight="1">
      <c r="A289" s="10" t="s">
        <v>893</v>
      </c>
      <c r="B289" s="12" t="s">
        <v>894</v>
      </c>
      <c r="C289" s="10" t="s">
        <v>78</v>
      </c>
      <c r="D289" s="10" t="s">
        <v>895</v>
      </c>
      <c r="E289" s="11" t="s">
        <v>268</v>
      </c>
      <c r="F289" s="12">
        <v>13</v>
      </c>
      <c r="G289" s="13">
        <v>62.59</v>
      </c>
      <c r="H289" s="13">
        <v>4.8499999999999996</v>
      </c>
      <c r="I289" s="13">
        <v>0</v>
      </c>
      <c r="J289" s="13">
        <v>70.569999999999993</v>
      </c>
      <c r="K289" s="13">
        <f t="shared" si="80"/>
        <v>75.42</v>
      </c>
      <c r="L289" s="13">
        <f t="shared" si="81"/>
        <v>63.05</v>
      </c>
      <c r="M289" s="13">
        <f t="shared" si="82"/>
        <v>0</v>
      </c>
      <c r="N289" s="13">
        <f t="shared" si="83"/>
        <v>917.41</v>
      </c>
      <c r="O289" s="13">
        <f t="shared" si="84"/>
        <v>980.46</v>
      </c>
      <c r="P289" s="14">
        <f t="shared" si="74"/>
        <v>1.3130540132132721E-4</v>
      </c>
    </row>
    <row r="290" spans="1:16" ht="52.05" customHeight="1">
      <c r="A290" s="10" t="s">
        <v>896</v>
      </c>
      <c r="B290" s="12" t="s">
        <v>897</v>
      </c>
      <c r="C290" s="10" t="s">
        <v>78</v>
      </c>
      <c r="D290" s="10" t="s">
        <v>898</v>
      </c>
      <c r="E290" s="11" t="s">
        <v>268</v>
      </c>
      <c r="F290" s="12">
        <v>2</v>
      </c>
      <c r="G290" s="13">
        <v>498.14</v>
      </c>
      <c r="H290" s="13">
        <v>33.340000000000003</v>
      </c>
      <c r="I290" s="13">
        <v>0</v>
      </c>
      <c r="J290" s="13">
        <v>566.91</v>
      </c>
      <c r="K290" s="13">
        <f t="shared" si="80"/>
        <v>600.25</v>
      </c>
      <c r="L290" s="13">
        <f t="shared" si="81"/>
        <v>66.680000000000007</v>
      </c>
      <c r="M290" s="13">
        <f t="shared" si="82"/>
        <v>0</v>
      </c>
      <c r="N290" s="13">
        <f t="shared" si="83"/>
        <v>1133.82</v>
      </c>
      <c r="O290" s="13">
        <f t="shared" si="84"/>
        <v>1200.5</v>
      </c>
      <c r="P290" s="14">
        <f t="shared" si="74"/>
        <v>1.6077365143529906E-4</v>
      </c>
    </row>
    <row r="291" spans="1:16" ht="39" customHeight="1">
      <c r="A291" s="10" t="s">
        <v>899</v>
      </c>
      <c r="B291" s="12" t="s">
        <v>900</v>
      </c>
      <c r="C291" s="10" t="s">
        <v>78</v>
      </c>
      <c r="D291" s="10" t="s">
        <v>901</v>
      </c>
      <c r="E291" s="11" t="s">
        <v>268</v>
      </c>
      <c r="F291" s="12">
        <v>4</v>
      </c>
      <c r="G291" s="13">
        <v>755.22</v>
      </c>
      <c r="H291" s="13">
        <v>40.44</v>
      </c>
      <c r="I291" s="13">
        <v>0</v>
      </c>
      <c r="J291" s="13">
        <v>869.6</v>
      </c>
      <c r="K291" s="13">
        <f t="shared" si="80"/>
        <v>910.04</v>
      </c>
      <c r="L291" s="13">
        <f t="shared" si="81"/>
        <v>161.76</v>
      </c>
      <c r="M291" s="13">
        <f t="shared" si="82"/>
        <v>0</v>
      </c>
      <c r="N291" s="13">
        <f t="shared" si="83"/>
        <v>3478.4</v>
      </c>
      <c r="O291" s="13">
        <f t="shared" si="84"/>
        <v>3640.16</v>
      </c>
      <c r="P291" s="14">
        <f t="shared" si="74"/>
        <v>4.8749838817885728E-4</v>
      </c>
    </row>
    <row r="292" spans="1:16" ht="25.95" customHeight="1">
      <c r="A292" s="10" t="s">
        <v>902</v>
      </c>
      <c r="B292" s="12" t="s">
        <v>903</v>
      </c>
      <c r="C292" s="10" t="s">
        <v>78</v>
      </c>
      <c r="D292" s="10" t="s">
        <v>904</v>
      </c>
      <c r="E292" s="11" t="s">
        <v>268</v>
      </c>
      <c r="F292" s="12">
        <v>6</v>
      </c>
      <c r="G292" s="13">
        <v>32.25</v>
      </c>
      <c r="H292" s="13">
        <v>4.8499999999999996</v>
      </c>
      <c r="I292" s="13">
        <v>0</v>
      </c>
      <c r="J292" s="13">
        <v>34.01</v>
      </c>
      <c r="K292" s="13">
        <f t="shared" si="80"/>
        <v>38.86</v>
      </c>
      <c r="L292" s="13">
        <f t="shared" si="81"/>
        <v>29.1</v>
      </c>
      <c r="M292" s="13">
        <f t="shared" si="82"/>
        <v>0</v>
      </c>
      <c r="N292" s="13">
        <f t="shared" si="83"/>
        <v>204.06</v>
      </c>
      <c r="O292" s="13">
        <f t="shared" si="84"/>
        <v>233.16</v>
      </c>
      <c r="P292" s="14">
        <f t="shared" si="74"/>
        <v>3.1225309928075242E-5</v>
      </c>
    </row>
    <row r="293" spans="1:16" ht="52.05" customHeight="1">
      <c r="A293" s="10" t="s">
        <v>905</v>
      </c>
      <c r="B293" s="12" t="s">
        <v>906</v>
      </c>
      <c r="C293" s="10" t="s">
        <v>78</v>
      </c>
      <c r="D293" s="10" t="s">
        <v>907</v>
      </c>
      <c r="E293" s="11" t="s">
        <v>268</v>
      </c>
      <c r="F293" s="12">
        <v>21</v>
      </c>
      <c r="G293" s="13">
        <v>231.73</v>
      </c>
      <c r="H293" s="13">
        <v>35</v>
      </c>
      <c r="I293" s="13">
        <v>0</v>
      </c>
      <c r="J293" s="13">
        <v>244.23</v>
      </c>
      <c r="K293" s="13">
        <f t="shared" si="80"/>
        <v>279.23</v>
      </c>
      <c r="L293" s="13">
        <f t="shared" si="81"/>
        <v>735</v>
      </c>
      <c r="M293" s="13">
        <f t="shared" si="82"/>
        <v>0</v>
      </c>
      <c r="N293" s="13">
        <f t="shared" si="83"/>
        <v>5128.83</v>
      </c>
      <c r="O293" s="13">
        <f t="shared" si="84"/>
        <v>5863.83</v>
      </c>
      <c r="P293" s="14">
        <f t="shared" si="74"/>
        <v>7.8529725988825459E-4</v>
      </c>
    </row>
    <row r="294" spans="1:16" ht="64.95" customHeight="1">
      <c r="A294" s="10" t="s">
        <v>908</v>
      </c>
      <c r="B294" s="12" t="s">
        <v>909</v>
      </c>
      <c r="C294" s="10" t="s">
        <v>78</v>
      </c>
      <c r="D294" s="10" t="s">
        <v>910</v>
      </c>
      <c r="E294" s="11" t="s">
        <v>268</v>
      </c>
      <c r="F294" s="12">
        <v>4</v>
      </c>
      <c r="G294" s="13">
        <v>272.81</v>
      </c>
      <c r="H294" s="13">
        <v>27.98</v>
      </c>
      <c r="I294" s="13">
        <v>0</v>
      </c>
      <c r="J294" s="13">
        <v>300.75</v>
      </c>
      <c r="K294" s="13">
        <f t="shared" si="80"/>
        <v>328.73</v>
      </c>
      <c r="L294" s="13">
        <f t="shared" si="81"/>
        <v>111.92</v>
      </c>
      <c r="M294" s="13">
        <f t="shared" si="82"/>
        <v>0</v>
      </c>
      <c r="N294" s="13">
        <f t="shared" si="83"/>
        <v>1203</v>
      </c>
      <c r="O294" s="13">
        <f t="shared" si="84"/>
        <v>1314.92</v>
      </c>
      <c r="P294" s="14">
        <f t="shared" si="74"/>
        <v>1.7609703435677088E-4</v>
      </c>
    </row>
    <row r="295" spans="1:16" ht="39" customHeight="1">
      <c r="A295" s="10" t="s">
        <v>911</v>
      </c>
      <c r="B295" s="12" t="s">
        <v>912</v>
      </c>
      <c r="C295" s="10" t="s">
        <v>78</v>
      </c>
      <c r="D295" s="10" t="s">
        <v>913</v>
      </c>
      <c r="E295" s="11" t="s">
        <v>268</v>
      </c>
      <c r="F295" s="12">
        <v>7</v>
      </c>
      <c r="G295" s="13">
        <v>525.80999999999995</v>
      </c>
      <c r="H295" s="13">
        <v>29.33</v>
      </c>
      <c r="I295" s="13">
        <v>0</v>
      </c>
      <c r="J295" s="13">
        <v>604.27</v>
      </c>
      <c r="K295" s="13">
        <f t="shared" si="80"/>
        <v>633.6</v>
      </c>
      <c r="L295" s="13">
        <f t="shared" si="81"/>
        <v>205.31</v>
      </c>
      <c r="M295" s="13">
        <f t="shared" si="82"/>
        <v>0</v>
      </c>
      <c r="N295" s="13">
        <f t="shared" si="83"/>
        <v>4229.8900000000003</v>
      </c>
      <c r="O295" s="13">
        <f t="shared" si="84"/>
        <v>4435.2</v>
      </c>
      <c r="P295" s="14">
        <f t="shared" si="74"/>
        <v>5.9397192740178123E-4</v>
      </c>
    </row>
    <row r="296" spans="1:16" ht="52.05" customHeight="1">
      <c r="A296" s="10" t="s">
        <v>914</v>
      </c>
      <c r="B296" s="12" t="s">
        <v>915</v>
      </c>
      <c r="C296" s="10" t="s">
        <v>72</v>
      </c>
      <c r="D296" s="10" t="s">
        <v>916</v>
      </c>
      <c r="E296" s="11" t="s">
        <v>75</v>
      </c>
      <c r="F296" s="12">
        <v>3</v>
      </c>
      <c r="G296" s="13">
        <v>574.53</v>
      </c>
      <c r="H296" s="13">
        <v>45.45</v>
      </c>
      <c r="I296" s="13">
        <v>0</v>
      </c>
      <c r="J296" s="13">
        <v>646.85</v>
      </c>
      <c r="K296" s="13">
        <f t="shared" si="80"/>
        <v>692.3</v>
      </c>
      <c r="L296" s="13">
        <f t="shared" si="81"/>
        <v>136.35</v>
      </c>
      <c r="M296" s="13">
        <f t="shared" si="82"/>
        <v>0</v>
      </c>
      <c r="N296" s="13">
        <f t="shared" si="83"/>
        <v>1940.55</v>
      </c>
      <c r="O296" s="13">
        <f t="shared" si="84"/>
        <v>2076.9</v>
      </c>
      <c r="P296" s="14">
        <f t="shared" si="74"/>
        <v>2.7814310426153485E-4</v>
      </c>
    </row>
    <row r="297" spans="1:16" ht="39" customHeight="1">
      <c r="A297" s="10" t="s">
        <v>917</v>
      </c>
      <c r="B297" s="12" t="s">
        <v>918</v>
      </c>
      <c r="C297" s="10" t="s">
        <v>78</v>
      </c>
      <c r="D297" s="10" t="s">
        <v>919</v>
      </c>
      <c r="E297" s="11" t="s">
        <v>268</v>
      </c>
      <c r="F297" s="12">
        <v>21</v>
      </c>
      <c r="G297" s="13">
        <v>168.39</v>
      </c>
      <c r="H297" s="13">
        <v>3.02</v>
      </c>
      <c r="I297" s="13">
        <v>0</v>
      </c>
      <c r="J297" s="13">
        <v>199.88</v>
      </c>
      <c r="K297" s="13">
        <f t="shared" si="80"/>
        <v>202.9</v>
      </c>
      <c r="L297" s="13">
        <f t="shared" si="81"/>
        <v>63.42</v>
      </c>
      <c r="M297" s="13">
        <f t="shared" si="82"/>
        <v>0</v>
      </c>
      <c r="N297" s="13">
        <f t="shared" si="83"/>
        <v>4197.4799999999996</v>
      </c>
      <c r="O297" s="13">
        <f t="shared" si="84"/>
        <v>4260.8999999999996</v>
      </c>
      <c r="P297" s="14">
        <f t="shared" si="74"/>
        <v>5.7062928063362399E-4</v>
      </c>
    </row>
    <row r="298" spans="1:16" ht="39" customHeight="1">
      <c r="A298" s="10" t="s">
        <v>920</v>
      </c>
      <c r="B298" s="12" t="s">
        <v>921</v>
      </c>
      <c r="C298" s="10" t="s">
        <v>78</v>
      </c>
      <c r="D298" s="10" t="s">
        <v>922</v>
      </c>
      <c r="E298" s="11" t="s">
        <v>268</v>
      </c>
      <c r="F298" s="12">
        <v>7</v>
      </c>
      <c r="G298" s="13">
        <v>152.5</v>
      </c>
      <c r="H298" s="13">
        <v>5.28</v>
      </c>
      <c r="I298" s="13">
        <v>0</v>
      </c>
      <c r="J298" s="13">
        <v>178.48</v>
      </c>
      <c r="K298" s="13">
        <f t="shared" si="80"/>
        <v>183.76</v>
      </c>
      <c r="L298" s="13">
        <f t="shared" si="81"/>
        <v>36.96</v>
      </c>
      <c r="M298" s="13">
        <f t="shared" si="82"/>
        <v>0</v>
      </c>
      <c r="N298" s="13">
        <f t="shared" si="83"/>
        <v>1249.3599999999999</v>
      </c>
      <c r="O298" s="13">
        <f t="shared" si="84"/>
        <v>1286.32</v>
      </c>
      <c r="P298" s="14">
        <f t="shared" si="74"/>
        <v>1.7226685823761254E-4</v>
      </c>
    </row>
    <row r="299" spans="1:16" ht="39" customHeight="1">
      <c r="A299" s="10" t="s">
        <v>923</v>
      </c>
      <c r="B299" s="12" t="s">
        <v>924</v>
      </c>
      <c r="C299" s="10" t="s">
        <v>78</v>
      </c>
      <c r="D299" s="10" t="s">
        <v>925</v>
      </c>
      <c r="E299" s="11" t="s">
        <v>268</v>
      </c>
      <c r="F299" s="12">
        <v>3</v>
      </c>
      <c r="G299" s="13">
        <v>115.3</v>
      </c>
      <c r="H299" s="13">
        <v>4.83</v>
      </c>
      <c r="I299" s="13">
        <v>0</v>
      </c>
      <c r="J299" s="13">
        <v>134.1</v>
      </c>
      <c r="K299" s="13">
        <f t="shared" si="80"/>
        <v>138.93</v>
      </c>
      <c r="L299" s="13">
        <f t="shared" si="81"/>
        <v>14.49</v>
      </c>
      <c r="M299" s="13">
        <f t="shared" si="82"/>
        <v>0</v>
      </c>
      <c r="N299" s="13">
        <f t="shared" si="83"/>
        <v>402.3</v>
      </c>
      <c r="O299" s="13">
        <f t="shared" si="84"/>
        <v>416.79</v>
      </c>
      <c r="P299" s="14">
        <f t="shared" si="74"/>
        <v>5.5817451213426314E-5</v>
      </c>
    </row>
    <row r="300" spans="1:16" ht="39" customHeight="1">
      <c r="A300" s="10" t="s">
        <v>926</v>
      </c>
      <c r="B300" s="12" t="s">
        <v>924</v>
      </c>
      <c r="C300" s="10" t="s">
        <v>78</v>
      </c>
      <c r="D300" s="10" t="s">
        <v>927</v>
      </c>
      <c r="E300" s="11" t="s">
        <v>268</v>
      </c>
      <c r="F300" s="12">
        <v>2</v>
      </c>
      <c r="G300" s="13">
        <v>115.3</v>
      </c>
      <c r="H300" s="13">
        <v>4.83</v>
      </c>
      <c r="I300" s="13">
        <v>0</v>
      </c>
      <c r="J300" s="13">
        <v>134.1</v>
      </c>
      <c r="K300" s="13">
        <f t="shared" si="80"/>
        <v>138.93</v>
      </c>
      <c r="L300" s="13">
        <f t="shared" si="81"/>
        <v>9.66</v>
      </c>
      <c r="M300" s="13">
        <f t="shared" si="82"/>
        <v>0</v>
      </c>
      <c r="N300" s="13">
        <f t="shared" si="83"/>
        <v>268.2</v>
      </c>
      <c r="O300" s="13">
        <f t="shared" si="84"/>
        <v>277.86</v>
      </c>
      <c r="P300" s="14">
        <f t="shared" si="74"/>
        <v>3.7211634142284209E-5</v>
      </c>
    </row>
    <row r="301" spans="1:16" ht="25.95" customHeight="1">
      <c r="A301" s="10" t="s">
        <v>928</v>
      </c>
      <c r="B301" s="12" t="s">
        <v>929</v>
      </c>
      <c r="C301" s="10" t="s">
        <v>78</v>
      </c>
      <c r="D301" s="10" t="s">
        <v>930</v>
      </c>
      <c r="E301" s="11" t="s">
        <v>268</v>
      </c>
      <c r="F301" s="12">
        <v>21</v>
      </c>
      <c r="G301" s="13">
        <v>122.02</v>
      </c>
      <c r="H301" s="13">
        <v>14.19</v>
      </c>
      <c r="I301" s="13">
        <v>0</v>
      </c>
      <c r="J301" s="13">
        <v>132.84</v>
      </c>
      <c r="K301" s="13">
        <f t="shared" si="80"/>
        <v>147.03</v>
      </c>
      <c r="L301" s="13">
        <f t="shared" si="81"/>
        <v>297.99</v>
      </c>
      <c r="M301" s="13">
        <f t="shared" si="82"/>
        <v>0</v>
      </c>
      <c r="N301" s="13">
        <f t="shared" si="83"/>
        <v>2789.64</v>
      </c>
      <c r="O301" s="13">
        <f t="shared" si="84"/>
        <v>3087.63</v>
      </c>
      <c r="P301" s="14">
        <f t="shared" si="74"/>
        <v>4.1350233184604115E-4</v>
      </c>
    </row>
    <row r="302" spans="1:16" ht="39" customHeight="1">
      <c r="A302" s="10" t="s">
        <v>931</v>
      </c>
      <c r="B302" s="12" t="s">
        <v>932</v>
      </c>
      <c r="C302" s="10" t="s">
        <v>78</v>
      </c>
      <c r="D302" s="10" t="s">
        <v>933</v>
      </c>
      <c r="E302" s="11" t="s">
        <v>268</v>
      </c>
      <c r="F302" s="12">
        <v>4</v>
      </c>
      <c r="G302" s="13">
        <v>609.91</v>
      </c>
      <c r="H302" s="13">
        <v>45.25</v>
      </c>
      <c r="I302" s="13">
        <v>0</v>
      </c>
      <c r="J302" s="13">
        <v>689.69</v>
      </c>
      <c r="K302" s="13">
        <f t="shared" si="80"/>
        <v>734.94</v>
      </c>
      <c r="L302" s="13">
        <f t="shared" si="81"/>
        <v>181</v>
      </c>
      <c r="M302" s="13">
        <f t="shared" si="82"/>
        <v>0</v>
      </c>
      <c r="N302" s="13">
        <f t="shared" si="83"/>
        <v>2758.76</v>
      </c>
      <c r="O302" s="13">
        <f t="shared" si="84"/>
        <v>2939.76</v>
      </c>
      <c r="P302" s="14">
        <f t="shared" si="74"/>
        <v>3.9369924993205727E-4</v>
      </c>
    </row>
    <row r="303" spans="1:16" ht="39" customHeight="1">
      <c r="A303" s="10" t="s">
        <v>934</v>
      </c>
      <c r="B303" s="12" t="s">
        <v>935</v>
      </c>
      <c r="C303" s="10" t="s">
        <v>78</v>
      </c>
      <c r="D303" s="10" t="s">
        <v>936</v>
      </c>
      <c r="E303" s="11" t="s">
        <v>268</v>
      </c>
      <c r="F303" s="12">
        <v>20</v>
      </c>
      <c r="G303" s="13">
        <v>364.79</v>
      </c>
      <c r="H303" s="13">
        <v>30.16</v>
      </c>
      <c r="I303" s="13">
        <v>0</v>
      </c>
      <c r="J303" s="13">
        <v>409.41</v>
      </c>
      <c r="K303" s="13">
        <f t="shared" si="80"/>
        <v>439.57</v>
      </c>
      <c r="L303" s="13">
        <f t="shared" si="81"/>
        <v>603.20000000000005</v>
      </c>
      <c r="M303" s="13">
        <f t="shared" si="82"/>
        <v>0</v>
      </c>
      <c r="N303" s="13">
        <f t="shared" si="83"/>
        <v>8188.2</v>
      </c>
      <c r="O303" s="13">
        <f t="shared" si="84"/>
        <v>8791.4</v>
      </c>
      <c r="P303" s="14">
        <f t="shared" si="74"/>
        <v>1.1773639976912021E-3</v>
      </c>
    </row>
    <row r="304" spans="1:16" ht="39" customHeight="1">
      <c r="A304" s="10" t="s">
        <v>937</v>
      </c>
      <c r="B304" s="12" t="s">
        <v>938</v>
      </c>
      <c r="C304" s="10" t="s">
        <v>78</v>
      </c>
      <c r="D304" s="10" t="s">
        <v>939</v>
      </c>
      <c r="E304" s="11" t="s">
        <v>268</v>
      </c>
      <c r="F304" s="12">
        <v>12</v>
      </c>
      <c r="G304" s="13">
        <v>355.19</v>
      </c>
      <c r="H304" s="13">
        <v>30.16</v>
      </c>
      <c r="I304" s="13">
        <v>0</v>
      </c>
      <c r="J304" s="13">
        <v>397.84</v>
      </c>
      <c r="K304" s="13">
        <f t="shared" si="80"/>
        <v>428</v>
      </c>
      <c r="L304" s="13">
        <f t="shared" si="81"/>
        <v>361.92</v>
      </c>
      <c r="M304" s="13">
        <f t="shared" si="82"/>
        <v>0</v>
      </c>
      <c r="N304" s="13">
        <f t="shared" si="83"/>
        <v>4774.08</v>
      </c>
      <c r="O304" s="13">
        <f t="shared" si="84"/>
        <v>5136</v>
      </c>
      <c r="P304" s="14">
        <f t="shared" si="74"/>
        <v>6.8782463454535264E-4</v>
      </c>
    </row>
    <row r="305" spans="1:16" ht="25.95" customHeight="1">
      <c r="A305" s="10" t="s">
        <v>940</v>
      </c>
      <c r="B305" s="12" t="s">
        <v>941</v>
      </c>
      <c r="C305" s="10" t="s">
        <v>78</v>
      </c>
      <c r="D305" s="10" t="s">
        <v>942</v>
      </c>
      <c r="E305" s="11" t="s">
        <v>268</v>
      </c>
      <c r="F305" s="12">
        <v>4</v>
      </c>
      <c r="G305" s="13">
        <v>1026.42</v>
      </c>
      <c r="H305" s="13">
        <v>40.21</v>
      </c>
      <c r="I305" s="13">
        <v>0</v>
      </c>
      <c r="J305" s="13">
        <v>1196.6199999999999</v>
      </c>
      <c r="K305" s="13">
        <f t="shared" si="80"/>
        <v>1236.83</v>
      </c>
      <c r="L305" s="13">
        <f t="shared" si="81"/>
        <v>160.84</v>
      </c>
      <c r="M305" s="13">
        <f t="shared" si="82"/>
        <v>0</v>
      </c>
      <c r="N305" s="13">
        <f t="shared" si="83"/>
        <v>4786.4799999999996</v>
      </c>
      <c r="O305" s="13">
        <f t="shared" si="84"/>
        <v>4947.32</v>
      </c>
      <c r="P305" s="14">
        <f t="shared" si="74"/>
        <v>6.6255618593826209E-4</v>
      </c>
    </row>
    <row r="306" spans="1:16" ht="39" customHeight="1">
      <c r="A306" s="10" t="s">
        <v>943</v>
      </c>
      <c r="B306" s="12" t="s">
        <v>944</v>
      </c>
      <c r="C306" s="10" t="s">
        <v>72</v>
      </c>
      <c r="D306" s="10" t="s">
        <v>945</v>
      </c>
      <c r="E306" s="11" t="s">
        <v>75</v>
      </c>
      <c r="F306" s="12">
        <v>2</v>
      </c>
      <c r="G306" s="13">
        <v>1577.99</v>
      </c>
      <c r="H306" s="13">
        <v>27.37</v>
      </c>
      <c r="I306" s="13">
        <v>0</v>
      </c>
      <c r="J306" s="13">
        <v>1874.1</v>
      </c>
      <c r="K306" s="13">
        <f t="shared" si="80"/>
        <v>1901.47</v>
      </c>
      <c r="L306" s="13">
        <f t="shared" si="81"/>
        <v>54.74</v>
      </c>
      <c r="M306" s="13">
        <f t="shared" si="82"/>
        <v>0</v>
      </c>
      <c r="N306" s="13">
        <f t="shared" si="83"/>
        <v>3748.2</v>
      </c>
      <c r="O306" s="13">
        <f t="shared" si="84"/>
        <v>3802.94</v>
      </c>
      <c r="P306" s="14">
        <f t="shared" si="74"/>
        <v>5.0929825071999678E-4</v>
      </c>
    </row>
    <row r="307" spans="1:16" ht="25.95" customHeight="1">
      <c r="A307" s="10" t="s">
        <v>946</v>
      </c>
      <c r="B307" s="12" t="s">
        <v>947</v>
      </c>
      <c r="C307" s="10" t="s">
        <v>72</v>
      </c>
      <c r="D307" s="10" t="s">
        <v>948</v>
      </c>
      <c r="E307" s="11" t="s">
        <v>75</v>
      </c>
      <c r="F307" s="12">
        <v>2</v>
      </c>
      <c r="G307" s="13">
        <v>504.16</v>
      </c>
      <c r="H307" s="13">
        <v>25.7</v>
      </c>
      <c r="I307" s="13">
        <v>0</v>
      </c>
      <c r="J307" s="13">
        <v>581.80999999999995</v>
      </c>
      <c r="K307" s="13">
        <f t="shared" si="80"/>
        <v>607.51</v>
      </c>
      <c r="L307" s="13">
        <f t="shared" si="81"/>
        <v>51.4</v>
      </c>
      <c r="M307" s="13">
        <f t="shared" si="82"/>
        <v>0</v>
      </c>
      <c r="N307" s="13">
        <f t="shared" si="83"/>
        <v>1163.6199999999999</v>
      </c>
      <c r="O307" s="13">
        <f t="shared" si="84"/>
        <v>1215.02</v>
      </c>
      <c r="P307" s="14">
        <f t="shared" si="74"/>
        <v>1.6271820238810249E-4</v>
      </c>
    </row>
    <row r="308" spans="1:16" ht="25.95" customHeight="1">
      <c r="A308" s="10" t="s">
        <v>949</v>
      </c>
      <c r="B308" s="12" t="s">
        <v>950</v>
      </c>
      <c r="C308" s="10" t="s">
        <v>72</v>
      </c>
      <c r="D308" s="10" t="s">
        <v>951</v>
      </c>
      <c r="E308" s="11" t="s">
        <v>75</v>
      </c>
      <c r="F308" s="12">
        <v>21.76</v>
      </c>
      <c r="G308" s="13">
        <v>862.62</v>
      </c>
      <c r="H308" s="13">
        <v>38.86</v>
      </c>
      <c r="I308" s="13">
        <v>0</v>
      </c>
      <c r="J308" s="13">
        <v>1000.59</v>
      </c>
      <c r="K308" s="13">
        <f t="shared" si="80"/>
        <v>1039.45</v>
      </c>
      <c r="L308" s="13">
        <f t="shared" si="81"/>
        <v>845.59</v>
      </c>
      <c r="M308" s="13">
        <f t="shared" si="82"/>
        <v>0</v>
      </c>
      <c r="N308" s="13">
        <f t="shared" si="83"/>
        <v>21772.83</v>
      </c>
      <c r="O308" s="13">
        <f t="shared" si="84"/>
        <v>22618.43</v>
      </c>
      <c r="P308" s="14">
        <f t="shared" si="74"/>
        <v>3.029110854505382E-3</v>
      </c>
    </row>
    <row r="309" spans="1:16" ht="25.95" customHeight="1">
      <c r="A309" s="10" t="s">
        <v>952</v>
      </c>
      <c r="B309" s="12" t="s">
        <v>953</v>
      </c>
      <c r="C309" s="10" t="s">
        <v>78</v>
      </c>
      <c r="D309" s="10" t="s">
        <v>954</v>
      </c>
      <c r="E309" s="11" t="s">
        <v>268</v>
      </c>
      <c r="F309" s="12">
        <v>2</v>
      </c>
      <c r="G309" s="13">
        <v>755.82</v>
      </c>
      <c r="H309" s="13">
        <v>32.08</v>
      </c>
      <c r="I309" s="13">
        <v>0</v>
      </c>
      <c r="J309" s="13">
        <v>878.68</v>
      </c>
      <c r="K309" s="13">
        <f t="shared" si="80"/>
        <v>910.76</v>
      </c>
      <c r="L309" s="13">
        <f t="shared" si="81"/>
        <v>64.16</v>
      </c>
      <c r="M309" s="13">
        <f t="shared" si="82"/>
        <v>0</v>
      </c>
      <c r="N309" s="13">
        <f t="shared" si="83"/>
        <v>1757.36</v>
      </c>
      <c r="O309" s="13">
        <f t="shared" si="84"/>
        <v>1821.52</v>
      </c>
      <c r="P309" s="14">
        <f t="shared" si="74"/>
        <v>2.4394204211780586E-4</v>
      </c>
    </row>
    <row r="310" spans="1:16" ht="64.95" customHeight="1">
      <c r="A310" s="10" t="s">
        <v>955</v>
      </c>
      <c r="B310" s="12" t="s">
        <v>956</v>
      </c>
      <c r="C310" s="10" t="s">
        <v>72</v>
      </c>
      <c r="D310" s="10" t="s">
        <v>957</v>
      </c>
      <c r="E310" s="11" t="s">
        <v>75</v>
      </c>
      <c r="F310" s="12">
        <v>2</v>
      </c>
      <c r="G310" s="13">
        <v>551.73</v>
      </c>
      <c r="H310" s="13">
        <v>10.35</v>
      </c>
      <c r="I310" s="13">
        <v>0</v>
      </c>
      <c r="J310" s="13">
        <v>654.48</v>
      </c>
      <c r="K310" s="13">
        <f t="shared" si="80"/>
        <v>664.83</v>
      </c>
      <c r="L310" s="13">
        <f t="shared" si="81"/>
        <v>20.7</v>
      </c>
      <c r="M310" s="13">
        <f t="shared" si="82"/>
        <v>0</v>
      </c>
      <c r="N310" s="13">
        <f t="shared" si="83"/>
        <v>1308.96</v>
      </c>
      <c r="O310" s="13">
        <f t="shared" si="84"/>
        <v>1329.66</v>
      </c>
      <c r="P310" s="14">
        <f t="shared" si="74"/>
        <v>1.7807104820279863E-4</v>
      </c>
    </row>
    <row r="311" spans="1:16" ht="24" customHeight="1">
      <c r="A311" s="10" t="s">
        <v>958</v>
      </c>
      <c r="B311" s="12" t="s">
        <v>959</v>
      </c>
      <c r="C311" s="10" t="s">
        <v>72</v>
      </c>
      <c r="D311" s="10" t="s">
        <v>960</v>
      </c>
      <c r="E311" s="11" t="s">
        <v>75</v>
      </c>
      <c r="F311" s="12">
        <v>10.68</v>
      </c>
      <c r="G311" s="13">
        <v>939.74</v>
      </c>
      <c r="H311" s="13">
        <v>62.45</v>
      </c>
      <c r="I311" s="13">
        <v>0</v>
      </c>
      <c r="J311" s="13">
        <v>1069.93</v>
      </c>
      <c r="K311" s="13">
        <f t="shared" si="80"/>
        <v>1132.3800000000001</v>
      </c>
      <c r="L311" s="13">
        <f t="shared" si="81"/>
        <v>666.96</v>
      </c>
      <c r="M311" s="13">
        <f t="shared" si="82"/>
        <v>0</v>
      </c>
      <c r="N311" s="13">
        <f t="shared" si="83"/>
        <v>11426.85</v>
      </c>
      <c r="O311" s="13">
        <f t="shared" si="84"/>
        <v>12093.81</v>
      </c>
      <c r="P311" s="14">
        <f t="shared" si="74"/>
        <v>1.6196301486586704E-3</v>
      </c>
    </row>
    <row r="312" spans="1:16" ht="39" customHeight="1">
      <c r="A312" s="10" t="s">
        <v>961</v>
      </c>
      <c r="B312" s="12" t="s">
        <v>224</v>
      </c>
      <c r="C312" s="10" t="s">
        <v>78</v>
      </c>
      <c r="D312" s="10" t="s">
        <v>225</v>
      </c>
      <c r="E312" s="11" t="s">
        <v>114</v>
      </c>
      <c r="F312" s="12">
        <v>10.45</v>
      </c>
      <c r="G312" s="13">
        <v>197.64</v>
      </c>
      <c r="H312" s="13">
        <v>11.32</v>
      </c>
      <c r="I312" s="13">
        <v>0</v>
      </c>
      <c r="J312" s="13">
        <v>226.83</v>
      </c>
      <c r="K312" s="13">
        <f t="shared" si="80"/>
        <v>238.15</v>
      </c>
      <c r="L312" s="13">
        <f t="shared" si="81"/>
        <v>118.29</v>
      </c>
      <c r="M312" s="13">
        <f t="shared" si="82"/>
        <v>0</v>
      </c>
      <c r="N312" s="13">
        <f t="shared" si="83"/>
        <v>2370.37</v>
      </c>
      <c r="O312" s="13">
        <f t="shared" si="84"/>
        <v>2488.66</v>
      </c>
      <c r="P312" s="14">
        <f t="shared" si="74"/>
        <v>3.3328692659806024E-4</v>
      </c>
    </row>
    <row r="313" spans="1:16" ht="24" customHeight="1">
      <c r="A313" s="5" t="s">
        <v>37</v>
      </c>
      <c r="B313" s="5"/>
      <c r="C313" s="5"/>
      <c r="D313" s="5" t="s">
        <v>38</v>
      </c>
      <c r="E313" s="5"/>
      <c r="F313" s="7"/>
      <c r="G313" s="5"/>
      <c r="H313" s="5"/>
      <c r="I313" s="5"/>
      <c r="J313" s="5"/>
      <c r="K313" s="5"/>
      <c r="L313" s="5"/>
      <c r="M313" s="5"/>
      <c r="N313" s="5"/>
      <c r="O313" s="8">
        <v>3998.71</v>
      </c>
      <c r="P313" s="9">
        <f t="shared" si="74"/>
        <v>5.3551620802236126E-4</v>
      </c>
    </row>
    <row r="314" spans="1:16" ht="25.95" customHeight="1">
      <c r="A314" s="10" t="s">
        <v>962</v>
      </c>
      <c r="B314" s="12" t="s">
        <v>963</v>
      </c>
      <c r="C314" s="10" t="s">
        <v>72</v>
      </c>
      <c r="D314" s="10" t="s">
        <v>964</v>
      </c>
      <c r="E314" s="11" t="s">
        <v>75</v>
      </c>
      <c r="F314" s="12">
        <v>1</v>
      </c>
      <c r="G314" s="13">
        <v>42.15</v>
      </c>
      <c r="H314" s="13">
        <v>1.62</v>
      </c>
      <c r="I314" s="13">
        <v>0</v>
      </c>
      <c r="J314" s="13">
        <v>49.17</v>
      </c>
      <c r="K314" s="13">
        <f t="shared" ref="K314:K322" si="85">TRUNC(G314 * (1 + 20.5 / 100), 2)</f>
        <v>50.79</v>
      </c>
      <c r="L314" s="13">
        <f t="shared" ref="L314:L322" si="86">TRUNC(F314 * H314, 2)</f>
        <v>1.62</v>
      </c>
      <c r="M314" s="13">
        <f t="shared" ref="M314:M322" si="87">TRUNC(F314 * I314, 2)</f>
        <v>0</v>
      </c>
      <c r="N314" s="13">
        <f t="shared" ref="N314:N322" si="88">TRUNC(F314 * J314, 2)</f>
        <v>49.17</v>
      </c>
      <c r="O314" s="13">
        <f t="shared" ref="O314:O322" si="89">TRUNC(F314 * K314, 2)</f>
        <v>50.79</v>
      </c>
      <c r="P314" s="14">
        <f t="shared" si="74"/>
        <v>6.8019106675542178E-6</v>
      </c>
    </row>
    <row r="315" spans="1:16" ht="39" customHeight="1">
      <c r="A315" s="10" t="s">
        <v>965</v>
      </c>
      <c r="B315" s="12" t="s">
        <v>966</v>
      </c>
      <c r="C315" s="10" t="s">
        <v>78</v>
      </c>
      <c r="D315" s="10" t="s">
        <v>967</v>
      </c>
      <c r="E315" s="11" t="s">
        <v>268</v>
      </c>
      <c r="F315" s="12">
        <v>3</v>
      </c>
      <c r="G315" s="13">
        <v>134.77000000000001</v>
      </c>
      <c r="H315" s="13">
        <v>9.33</v>
      </c>
      <c r="I315" s="13">
        <v>0</v>
      </c>
      <c r="J315" s="13">
        <v>153.06</v>
      </c>
      <c r="K315" s="13">
        <f t="shared" si="85"/>
        <v>162.38999999999999</v>
      </c>
      <c r="L315" s="13">
        <f t="shared" si="86"/>
        <v>27.99</v>
      </c>
      <c r="M315" s="13">
        <f t="shared" si="87"/>
        <v>0</v>
      </c>
      <c r="N315" s="13">
        <f t="shared" si="88"/>
        <v>459.18</v>
      </c>
      <c r="O315" s="13">
        <f t="shared" si="89"/>
        <v>487.17</v>
      </c>
      <c r="P315" s="14">
        <f t="shared" si="74"/>
        <v>6.5242898600362045E-5</v>
      </c>
    </row>
    <row r="316" spans="1:16" ht="25.95" customHeight="1">
      <c r="A316" s="10" t="s">
        <v>968</v>
      </c>
      <c r="B316" s="12" t="s">
        <v>969</v>
      </c>
      <c r="C316" s="10" t="s">
        <v>72</v>
      </c>
      <c r="D316" s="10" t="s">
        <v>970</v>
      </c>
      <c r="E316" s="11" t="s">
        <v>75</v>
      </c>
      <c r="F316" s="12">
        <v>1</v>
      </c>
      <c r="G316" s="13">
        <v>259.17</v>
      </c>
      <c r="H316" s="13">
        <v>22.54</v>
      </c>
      <c r="I316" s="13">
        <v>0</v>
      </c>
      <c r="J316" s="13">
        <v>289.75</v>
      </c>
      <c r="K316" s="13">
        <f t="shared" si="85"/>
        <v>312.29000000000002</v>
      </c>
      <c r="L316" s="13">
        <f t="shared" si="86"/>
        <v>22.54</v>
      </c>
      <c r="M316" s="13">
        <f t="shared" si="87"/>
        <v>0</v>
      </c>
      <c r="N316" s="13">
        <f t="shared" si="88"/>
        <v>289.75</v>
      </c>
      <c r="O316" s="13">
        <f t="shared" si="89"/>
        <v>312.29000000000002</v>
      </c>
      <c r="P316" s="14">
        <f t="shared" si="74"/>
        <v>4.1822576931886332E-5</v>
      </c>
    </row>
    <row r="317" spans="1:16" ht="25.95" customHeight="1">
      <c r="A317" s="10" t="s">
        <v>971</v>
      </c>
      <c r="B317" s="12" t="s">
        <v>972</v>
      </c>
      <c r="C317" s="10" t="s">
        <v>72</v>
      </c>
      <c r="D317" s="10" t="s">
        <v>973</v>
      </c>
      <c r="E317" s="11" t="s">
        <v>75</v>
      </c>
      <c r="F317" s="12">
        <v>1</v>
      </c>
      <c r="G317" s="13">
        <v>63.09</v>
      </c>
      <c r="H317" s="13">
        <v>22.54</v>
      </c>
      <c r="I317" s="13">
        <v>0</v>
      </c>
      <c r="J317" s="13">
        <v>53.48</v>
      </c>
      <c r="K317" s="13">
        <f t="shared" si="85"/>
        <v>76.02</v>
      </c>
      <c r="L317" s="13">
        <f t="shared" si="86"/>
        <v>22.54</v>
      </c>
      <c r="M317" s="13">
        <f t="shared" si="87"/>
        <v>0</v>
      </c>
      <c r="N317" s="13">
        <f t="shared" si="88"/>
        <v>53.48</v>
      </c>
      <c r="O317" s="13">
        <f t="shared" si="89"/>
        <v>76.02</v>
      </c>
      <c r="P317" s="14">
        <f t="shared" si="74"/>
        <v>1.0180768831413106E-5</v>
      </c>
    </row>
    <row r="318" spans="1:16" ht="52.05" customHeight="1">
      <c r="A318" s="10" t="s">
        <v>974</v>
      </c>
      <c r="B318" s="12" t="s">
        <v>975</v>
      </c>
      <c r="C318" s="10" t="s">
        <v>78</v>
      </c>
      <c r="D318" s="10" t="s">
        <v>976</v>
      </c>
      <c r="E318" s="11" t="s">
        <v>268</v>
      </c>
      <c r="F318" s="12">
        <v>4</v>
      </c>
      <c r="G318" s="13">
        <v>34.520000000000003</v>
      </c>
      <c r="H318" s="13">
        <v>20.56</v>
      </c>
      <c r="I318" s="13">
        <v>0</v>
      </c>
      <c r="J318" s="13">
        <v>21.03</v>
      </c>
      <c r="K318" s="13">
        <f t="shared" si="85"/>
        <v>41.59</v>
      </c>
      <c r="L318" s="13">
        <f t="shared" si="86"/>
        <v>82.24</v>
      </c>
      <c r="M318" s="13">
        <f t="shared" si="87"/>
        <v>0</v>
      </c>
      <c r="N318" s="13">
        <f t="shared" si="88"/>
        <v>84.12</v>
      </c>
      <c r="O318" s="13">
        <f t="shared" si="89"/>
        <v>166.36</v>
      </c>
      <c r="P318" s="14">
        <f t="shared" si="74"/>
        <v>2.2279304167243941E-5</v>
      </c>
    </row>
    <row r="319" spans="1:16" ht="39" customHeight="1">
      <c r="A319" s="10" t="s">
        <v>978</v>
      </c>
      <c r="B319" s="12" t="s">
        <v>979</v>
      </c>
      <c r="C319" s="10" t="s">
        <v>78</v>
      </c>
      <c r="D319" s="10" t="s">
        <v>980</v>
      </c>
      <c r="E319" s="11" t="s">
        <v>268</v>
      </c>
      <c r="F319" s="12">
        <v>1</v>
      </c>
      <c r="G319" s="13">
        <v>45.57</v>
      </c>
      <c r="H319" s="13">
        <v>27.39</v>
      </c>
      <c r="I319" s="13">
        <v>0</v>
      </c>
      <c r="J319" s="13">
        <v>27.52</v>
      </c>
      <c r="K319" s="13">
        <f t="shared" si="85"/>
        <v>54.91</v>
      </c>
      <c r="L319" s="13">
        <f t="shared" si="86"/>
        <v>27.39</v>
      </c>
      <c r="M319" s="13">
        <f t="shared" si="87"/>
        <v>0</v>
      </c>
      <c r="N319" s="13">
        <f t="shared" si="88"/>
        <v>27.52</v>
      </c>
      <c r="O319" s="13">
        <f t="shared" si="89"/>
        <v>54.91</v>
      </c>
      <c r="P319" s="14">
        <f t="shared" si="74"/>
        <v>7.3536703043000998E-6</v>
      </c>
    </row>
    <row r="320" spans="1:16" ht="24" customHeight="1">
      <c r="A320" s="10" t="s">
        <v>981</v>
      </c>
      <c r="B320" s="12" t="s">
        <v>982</v>
      </c>
      <c r="C320" s="10" t="s">
        <v>72</v>
      </c>
      <c r="D320" s="10" t="s">
        <v>983</v>
      </c>
      <c r="E320" s="11" t="s">
        <v>75</v>
      </c>
      <c r="F320" s="12">
        <v>4</v>
      </c>
      <c r="G320" s="13">
        <v>15.98</v>
      </c>
      <c r="H320" s="13">
        <v>2.31</v>
      </c>
      <c r="I320" s="13">
        <v>0</v>
      </c>
      <c r="J320" s="13">
        <v>16.940000000000001</v>
      </c>
      <c r="K320" s="13">
        <f t="shared" si="85"/>
        <v>19.25</v>
      </c>
      <c r="L320" s="13">
        <f t="shared" si="86"/>
        <v>9.24</v>
      </c>
      <c r="M320" s="13">
        <f t="shared" si="87"/>
        <v>0</v>
      </c>
      <c r="N320" s="13">
        <f t="shared" si="88"/>
        <v>67.760000000000005</v>
      </c>
      <c r="O320" s="13">
        <f t="shared" si="89"/>
        <v>77</v>
      </c>
      <c r="P320" s="14">
        <f t="shared" si="74"/>
        <v>1.0312012628503146E-5</v>
      </c>
    </row>
    <row r="321" spans="1:16" ht="24" customHeight="1">
      <c r="A321" s="10" t="s">
        <v>984</v>
      </c>
      <c r="B321" s="12" t="s">
        <v>985</v>
      </c>
      <c r="C321" s="10" t="s">
        <v>72</v>
      </c>
      <c r="D321" s="10" t="s">
        <v>986</v>
      </c>
      <c r="E321" s="11" t="s">
        <v>75</v>
      </c>
      <c r="F321" s="12">
        <v>14.21</v>
      </c>
      <c r="G321" s="13">
        <v>73.349999999999994</v>
      </c>
      <c r="H321" s="13">
        <v>6.15</v>
      </c>
      <c r="I321" s="13">
        <v>0</v>
      </c>
      <c r="J321" s="13">
        <v>82.23</v>
      </c>
      <c r="K321" s="13">
        <f t="shared" si="85"/>
        <v>88.38</v>
      </c>
      <c r="L321" s="13">
        <f t="shared" si="86"/>
        <v>87.39</v>
      </c>
      <c r="M321" s="13">
        <f t="shared" si="87"/>
        <v>0</v>
      </c>
      <c r="N321" s="13">
        <f t="shared" si="88"/>
        <v>1168.48</v>
      </c>
      <c r="O321" s="13">
        <f t="shared" si="89"/>
        <v>1255.8699999999999</v>
      </c>
      <c r="P321" s="14">
        <f t="shared" si="74"/>
        <v>1.6818892597088631E-4</v>
      </c>
    </row>
    <row r="322" spans="1:16" ht="24" customHeight="1">
      <c r="A322" s="10" t="s">
        <v>987</v>
      </c>
      <c r="B322" s="12" t="s">
        <v>988</v>
      </c>
      <c r="C322" s="10" t="s">
        <v>72</v>
      </c>
      <c r="D322" s="10" t="s">
        <v>989</v>
      </c>
      <c r="E322" s="11" t="s">
        <v>75</v>
      </c>
      <c r="F322" s="12">
        <v>3</v>
      </c>
      <c r="G322" s="13">
        <v>420</v>
      </c>
      <c r="H322" s="13">
        <v>0</v>
      </c>
      <c r="I322" s="13">
        <v>0</v>
      </c>
      <c r="J322" s="13">
        <v>506.1</v>
      </c>
      <c r="K322" s="13">
        <f t="shared" si="85"/>
        <v>506.1</v>
      </c>
      <c r="L322" s="13">
        <f t="shared" si="86"/>
        <v>0</v>
      </c>
      <c r="M322" s="13">
        <f t="shared" si="87"/>
        <v>0</v>
      </c>
      <c r="N322" s="13">
        <f t="shared" si="88"/>
        <v>1518.3</v>
      </c>
      <c r="O322" s="13">
        <f t="shared" si="89"/>
        <v>1518.3</v>
      </c>
      <c r="P322" s="14">
        <f t="shared" si="74"/>
        <v>2.0333413992021203E-4</v>
      </c>
    </row>
    <row r="323" spans="1:16" ht="24" customHeight="1">
      <c r="A323" s="5" t="s">
        <v>39</v>
      </c>
      <c r="B323" s="5"/>
      <c r="C323" s="5"/>
      <c r="D323" s="5" t="s">
        <v>40</v>
      </c>
      <c r="E323" s="5"/>
      <c r="F323" s="7"/>
      <c r="G323" s="5"/>
      <c r="H323" s="5"/>
      <c r="I323" s="5"/>
      <c r="J323" s="5"/>
      <c r="K323" s="5"/>
      <c r="L323" s="5"/>
      <c r="M323" s="5"/>
      <c r="N323" s="5"/>
      <c r="O323" s="8">
        <v>451165.93</v>
      </c>
      <c r="P323" s="9">
        <f t="shared" si="74"/>
        <v>6.0421152827407357E-2</v>
      </c>
    </row>
    <row r="324" spans="1:16" ht="24" customHeight="1">
      <c r="A324" s="5" t="s">
        <v>990</v>
      </c>
      <c r="B324" s="5"/>
      <c r="C324" s="5"/>
      <c r="D324" s="5" t="s">
        <v>991</v>
      </c>
      <c r="E324" s="5"/>
      <c r="F324" s="7"/>
      <c r="G324" s="5"/>
      <c r="H324" s="5"/>
      <c r="I324" s="5"/>
      <c r="J324" s="5"/>
      <c r="K324" s="5"/>
      <c r="L324" s="5"/>
      <c r="M324" s="5"/>
      <c r="N324" s="5"/>
      <c r="O324" s="8">
        <v>144492.23000000001</v>
      </c>
      <c r="P324" s="9">
        <f t="shared" si="74"/>
        <v>1.9350723382864692E-2</v>
      </c>
    </row>
    <row r="325" spans="1:16" ht="39" customHeight="1">
      <c r="A325" s="10" t="s">
        <v>992</v>
      </c>
      <c r="B325" s="12" t="s">
        <v>993</v>
      </c>
      <c r="C325" s="10" t="s">
        <v>72</v>
      </c>
      <c r="D325" s="10" t="s">
        <v>994</v>
      </c>
      <c r="E325" s="11" t="s">
        <v>75</v>
      </c>
      <c r="F325" s="12">
        <v>1</v>
      </c>
      <c r="G325" s="13">
        <v>267.68</v>
      </c>
      <c r="H325" s="13">
        <v>20.69</v>
      </c>
      <c r="I325" s="13">
        <v>0</v>
      </c>
      <c r="J325" s="13">
        <v>301.86</v>
      </c>
      <c r="K325" s="13">
        <f t="shared" ref="K325:K356" si="90">TRUNC(G325 * (1 + 20.5 / 100), 2)</f>
        <v>322.55</v>
      </c>
      <c r="L325" s="13">
        <f t="shared" ref="L325:L356" si="91">TRUNC(F325 * H325, 2)</f>
        <v>20.69</v>
      </c>
      <c r="M325" s="13">
        <f t="shared" ref="M325:M356" si="92">TRUNC(F325 * I325, 2)</f>
        <v>0</v>
      </c>
      <c r="N325" s="13">
        <f t="shared" ref="N325:N356" si="93">TRUNC(F325 * J325, 2)</f>
        <v>301.86</v>
      </c>
      <c r="O325" s="13">
        <f t="shared" ref="O325:O356" si="94">TRUNC(F325 * K325, 2)</f>
        <v>322.55</v>
      </c>
      <c r="P325" s="14">
        <f t="shared" si="74"/>
        <v>4.3196619134073895E-5</v>
      </c>
    </row>
    <row r="326" spans="1:16" ht="78" customHeight="1">
      <c r="A326" s="10" t="s">
        <v>995</v>
      </c>
      <c r="B326" s="12" t="s">
        <v>996</v>
      </c>
      <c r="C326" s="10" t="s">
        <v>72</v>
      </c>
      <c r="D326" s="10" t="s">
        <v>997</v>
      </c>
      <c r="E326" s="11" t="s">
        <v>75</v>
      </c>
      <c r="F326" s="12">
        <v>4</v>
      </c>
      <c r="G326" s="13">
        <v>50.41</v>
      </c>
      <c r="H326" s="13">
        <v>18.23</v>
      </c>
      <c r="I326" s="13">
        <v>0</v>
      </c>
      <c r="J326" s="13">
        <v>42.51</v>
      </c>
      <c r="K326" s="13">
        <f t="shared" si="90"/>
        <v>60.74</v>
      </c>
      <c r="L326" s="13">
        <f t="shared" si="91"/>
        <v>72.92</v>
      </c>
      <c r="M326" s="13">
        <f t="shared" si="92"/>
        <v>0</v>
      </c>
      <c r="N326" s="13">
        <f t="shared" si="93"/>
        <v>170.04</v>
      </c>
      <c r="O326" s="13">
        <f t="shared" si="94"/>
        <v>242.96</v>
      </c>
      <c r="P326" s="14">
        <f t="shared" ref="P326:P389" si="95">O326 / 7467019.56</f>
        <v>3.2537747898975644E-5</v>
      </c>
    </row>
    <row r="327" spans="1:16" ht="64.95" customHeight="1">
      <c r="A327" s="10" t="s">
        <v>998</v>
      </c>
      <c r="B327" s="12" t="s">
        <v>999</v>
      </c>
      <c r="C327" s="10" t="s">
        <v>72</v>
      </c>
      <c r="D327" s="10" t="s">
        <v>1000</v>
      </c>
      <c r="E327" s="11" t="s">
        <v>75</v>
      </c>
      <c r="F327" s="12">
        <v>1</v>
      </c>
      <c r="G327" s="13">
        <v>7.74</v>
      </c>
      <c r="H327" s="13">
        <v>2.81</v>
      </c>
      <c r="I327" s="13">
        <v>0</v>
      </c>
      <c r="J327" s="13">
        <v>6.51</v>
      </c>
      <c r="K327" s="13">
        <f t="shared" si="90"/>
        <v>9.32</v>
      </c>
      <c r="L327" s="13">
        <f t="shared" si="91"/>
        <v>2.81</v>
      </c>
      <c r="M327" s="13">
        <f t="shared" si="92"/>
        <v>0</v>
      </c>
      <c r="N327" s="13">
        <f t="shared" si="93"/>
        <v>6.51</v>
      </c>
      <c r="O327" s="13">
        <f t="shared" si="94"/>
        <v>9.32</v>
      </c>
      <c r="P327" s="14">
        <f t="shared" si="95"/>
        <v>1.2481552947746665E-6</v>
      </c>
    </row>
    <row r="328" spans="1:16" ht="64.95" customHeight="1">
      <c r="A328" s="10" t="s">
        <v>1001</v>
      </c>
      <c r="B328" s="12" t="s">
        <v>1002</v>
      </c>
      <c r="C328" s="10" t="s">
        <v>72</v>
      </c>
      <c r="D328" s="10" t="s">
        <v>1003</v>
      </c>
      <c r="E328" s="11" t="s">
        <v>75</v>
      </c>
      <c r="F328" s="12">
        <v>2</v>
      </c>
      <c r="G328" s="13">
        <v>10.67</v>
      </c>
      <c r="H328" s="13">
        <v>5.64</v>
      </c>
      <c r="I328" s="13">
        <v>0</v>
      </c>
      <c r="J328" s="13">
        <v>7.21</v>
      </c>
      <c r="K328" s="13">
        <f t="shared" si="90"/>
        <v>12.85</v>
      </c>
      <c r="L328" s="13">
        <f t="shared" si="91"/>
        <v>11.28</v>
      </c>
      <c r="M328" s="13">
        <f t="shared" si="92"/>
        <v>0</v>
      </c>
      <c r="N328" s="13">
        <f t="shared" si="93"/>
        <v>14.42</v>
      </c>
      <c r="O328" s="13">
        <f t="shared" si="94"/>
        <v>25.7</v>
      </c>
      <c r="P328" s="14">
        <f t="shared" si="95"/>
        <v>3.4418016175653357E-6</v>
      </c>
    </row>
    <row r="329" spans="1:16" ht="78" customHeight="1">
      <c r="A329" s="10" t="s">
        <v>1004</v>
      </c>
      <c r="B329" s="12" t="s">
        <v>1005</v>
      </c>
      <c r="C329" s="10" t="s">
        <v>72</v>
      </c>
      <c r="D329" s="10" t="s">
        <v>1006</v>
      </c>
      <c r="E329" s="11" t="s">
        <v>75</v>
      </c>
      <c r="F329" s="12">
        <v>1</v>
      </c>
      <c r="G329" s="13">
        <v>11.76</v>
      </c>
      <c r="H329" s="13">
        <v>5.64</v>
      </c>
      <c r="I329" s="13">
        <v>0</v>
      </c>
      <c r="J329" s="13">
        <v>8.5299999999999994</v>
      </c>
      <c r="K329" s="13">
        <f t="shared" si="90"/>
        <v>14.17</v>
      </c>
      <c r="L329" s="13">
        <f t="shared" si="91"/>
        <v>5.64</v>
      </c>
      <c r="M329" s="13">
        <f t="shared" si="92"/>
        <v>0</v>
      </c>
      <c r="N329" s="13">
        <f t="shared" si="93"/>
        <v>8.5299999999999994</v>
      </c>
      <c r="O329" s="13">
        <f t="shared" si="94"/>
        <v>14.17</v>
      </c>
      <c r="P329" s="14">
        <f t="shared" si="95"/>
        <v>1.8976781681284361E-6</v>
      </c>
    </row>
    <row r="330" spans="1:16" ht="78" customHeight="1">
      <c r="A330" s="10" t="s">
        <v>1007</v>
      </c>
      <c r="B330" s="12" t="s">
        <v>1008</v>
      </c>
      <c r="C330" s="10" t="s">
        <v>72</v>
      </c>
      <c r="D330" s="10" t="s">
        <v>1009</v>
      </c>
      <c r="E330" s="11" t="s">
        <v>75</v>
      </c>
      <c r="F330" s="12">
        <v>1</v>
      </c>
      <c r="G330" s="13">
        <v>13.6</v>
      </c>
      <c r="H330" s="13">
        <v>7.05</v>
      </c>
      <c r="I330" s="13">
        <v>0</v>
      </c>
      <c r="J330" s="13">
        <v>9.33</v>
      </c>
      <c r="K330" s="13">
        <f t="shared" si="90"/>
        <v>16.38</v>
      </c>
      <c r="L330" s="13">
        <f t="shared" si="91"/>
        <v>7.05</v>
      </c>
      <c r="M330" s="13">
        <f t="shared" si="92"/>
        <v>0</v>
      </c>
      <c r="N330" s="13">
        <f t="shared" si="93"/>
        <v>9.33</v>
      </c>
      <c r="O330" s="13">
        <f t="shared" si="94"/>
        <v>16.38</v>
      </c>
      <c r="P330" s="14">
        <f t="shared" si="95"/>
        <v>2.193646322790669E-6</v>
      </c>
    </row>
    <row r="331" spans="1:16" ht="52.05" customHeight="1">
      <c r="A331" s="10" t="s">
        <v>1010</v>
      </c>
      <c r="B331" s="12" t="s">
        <v>1011</v>
      </c>
      <c r="C331" s="10" t="s">
        <v>78</v>
      </c>
      <c r="D331" s="10" t="s">
        <v>1012</v>
      </c>
      <c r="E331" s="11" t="s">
        <v>114</v>
      </c>
      <c r="F331" s="12">
        <v>25</v>
      </c>
      <c r="G331" s="13">
        <v>55.12</v>
      </c>
      <c r="H331" s="13">
        <v>23.28</v>
      </c>
      <c r="I331" s="13">
        <v>0</v>
      </c>
      <c r="J331" s="13">
        <v>43.13</v>
      </c>
      <c r="K331" s="13">
        <f t="shared" si="90"/>
        <v>66.41</v>
      </c>
      <c r="L331" s="13">
        <f t="shared" si="91"/>
        <v>582</v>
      </c>
      <c r="M331" s="13">
        <f t="shared" si="92"/>
        <v>0</v>
      </c>
      <c r="N331" s="13">
        <f t="shared" si="93"/>
        <v>1078.25</v>
      </c>
      <c r="O331" s="13">
        <f t="shared" si="94"/>
        <v>1660.25</v>
      </c>
      <c r="P331" s="14">
        <f t="shared" si="95"/>
        <v>2.2234440216197855E-4</v>
      </c>
    </row>
    <row r="332" spans="1:16" ht="39" customHeight="1">
      <c r="A332" s="10" t="s">
        <v>1014</v>
      </c>
      <c r="B332" s="12" t="s">
        <v>1015</v>
      </c>
      <c r="C332" s="10" t="s">
        <v>72</v>
      </c>
      <c r="D332" s="10" t="s">
        <v>1016</v>
      </c>
      <c r="E332" s="11" t="s">
        <v>75</v>
      </c>
      <c r="F332" s="12">
        <v>38</v>
      </c>
      <c r="G332" s="13">
        <v>21.2</v>
      </c>
      <c r="H332" s="13">
        <v>14.11</v>
      </c>
      <c r="I332" s="13">
        <v>0</v>
      </c>
      <c r="J332" s="13">
        <v>11.43</v>
      </c>
      <c r="K332" s="13">
        <f t="shared" si="90"/>
        <v>25.54</v>
      </c>
      <c r="L332" s="13">
        <f t="shared" si="91"/>
        <v>536.17999999999995</v>
      </c>
      <c r="M332" s="13">
        <f t="shared" si="92"/>
        <v>0</v>
      </c>
      <c r="N332" s="13">
        <f t="shared" si="93"/>
        <v>434.34</v>
      </c>
      <c r="O332" s="13">
        <f t="shared" si="94"/>
        <v>970.52</v>
      </c>
      <c r="P332" s="14">
        <f t="shared" si="95"/>
        <v>1.2997421423655678E-4</v>
      </c>
    </row>
    <row r="333" spans="1:16" ht="39" customHeight="1">
      <c r="A333" s="10" t="s">
        <v>1017</v>
      </c>
      <c r="B333" s="12" t="s">
        <v>1018</v>
      </c>
      <c r="C333" s="10" t="s">
        <v>72</v>
      </c>
      <c r="D333" s="10" t="s">
        <v>1019</v>
      </c>
      <c r="E333" s="11" t="s">
        <v>75</v>
      </c>
      <c r="F333" s="12">
        <v>40</v>
      </c>
      <c r="G333" s="13">
        <v>24.23</v>
      </c>
      <c r="H333" s="13">
        <v>15.52</v>
      </c>
      <c r="I333" s="13">
        <v>0</v>
      </c>
      <c r="J333" s="13">
        <v>13.67</v>
      </c>
      <c r="K333" s="13">
        <f t="shared" si="90"/>
        <v>29.19</v>
      </c>
      <c r="L333" s="13">
        <f t="shared" si="91"/>
        <v>620.79999999999995</v>
      </c>
      <c r="M333" s="13">
        <f t="shared" si="92"/>
        <v>0</v>
      </c>
      <c r="N333" s="13">
        <f t="shared" si="93"/>
        <v>546.79999999999995</v>
      </c>
      <c r="O333" s="13">
        <f t="shared" si="94"/>
        <v>1167.5999999999999</v>
      </c>
      <c r="P333" s="14">
        <f t="shared" si="95"/>
        <v>1.5636760967584768E-4</v>
      </c>
    </row>
    <row r="334" spans="1:16" ht="39" customHeight="1">
      <c r="A334" s="10" t="s">
        <v>1020</v>
      </c>
      <c r="B334" s="12" t="s">
        <v>1021</v>
      </c>
      <c r="C334" s="10" t="s">
        <v>72</v>
      </c>
      <c r="D334" s="10" t="s">
        <v>1022</v>
      </c>
      <c r="E334" s="11" t="s">
        <v>75</v>
      </c>
      <c r="F334" s="12">
        <v>4</v>
      </c>
      <c r="G334" s="13">
        <v>66.66</v>
      </c>
      <c r="H334" s="13">
        <v>29.19</v>
      </c>
      <c r="I334" s="13">
        <v>0</v>
      </c>
      <c r="J334" s="13">
        <v>51.13</v>
      </c>
      <c r="K334" s="13">
        <f t="shared" si="90"/>
        <v>80.319999999999993</v>
      </c>
      <c r="L334" s="13">
        <f t="shared" si="91"/>
        <v>116.76</v>
      </c>
      <c r="M334" s="13">
        <f t="shared" si="92"/>
        <v>0</v>
      </c>
      <c r="N334" s="13">
        <f t="shared" si="93"/>
        <v>204.52</v>
      </c>
      <c r="O334" s="13">
        <f t="shared" si="94"/>
        <v>321.27999999999997</v>
      </c>
      <c r="P334" s="14">
        <f t="shared" si="95"/>
        <v>4.3026537886824549E-5</v>
      </c>
    </row>
    <row r="335" spans="1:16" ht="39" customHeight="1">
      <c r="A335" s="10" t="s">
        <v>1023</v>
      </c>
      <c r="B335" s="12" t="s">
        <v>1024</v>
      </c>
      <c r="C335" s="10" t="s">
        <v>72</v>
      </c>
      <c r="D335" s="10" t="s">
        <v>1025</v>
      </c>
      <c r="E335" s="11" t="s">
        <v>75</v>
      </c>
      <c r="F335" s="12">
        <v>4</v>
      </c>
      <c r="G335" s="13">
        <v>132.91</v>
      </c>
      <c r="H335" s="13">
        <v>39.08</v>
      </c>
      <c r="I335" s="13">
        <v>0</v>
      </c>
      <c r="J335" s="13">
        <v>121.07</v>
      </c>
      <c r="K335" s="13">
        <f t="shared" si="90"/>
        <v>160.15</v>
      </c>
      <c r="L335" s="13">
        <f t="shared" si="91"/>
        <v>156.32</v>
      </c>
      <c r="M335" s="13">
        <f t="shared" si="92"/>
        <v>0</v>
      </c>
      <c r="N335" s="13">
        <f t="shared" si="93"/>
        <v>484.28</v>
      </c>
      <c r="O335" s="13">
        <f t="shared" si="94"/>
        <v>640.6</v>
      </c>
      <c r="P335" s="14">
        <f t="shared" si="95"/>
        <v>8.5790588179469028E-5</v>
      </c>
    </row>
    <row r="336" spans="1:16" ht="52.05" customHeight="1">
      <c r="A336" s="10" t="s">
        <v>1026</v>
      </c>
      <c r="B336" s="12" t="s">
        <v>1027</v>
      </c>
      <c r="C336" s="10" t="s">
        <v>72</v>
      </c>
      <c r="D336" s="10" t="s">
        <v>1028</v>
      </c>
      <c r="E336" s="11" t="s">
        <v>75</v>
      </c>
      <c r="F336" s="12">
        <v>3</v>
      </c>
      <c r="G336" s="13">
        <v>51.65</v>
      </c>
      <c r="H336" s="13">
        <v>32.96</v>
      </c>
      <c r="I336" s="13">
        <v>0</v>
      </c>
      <c r="J336" s="13">
        <v>29.27</v>
      </c>
      <c r="K336" s="13">
        <f t="shared" si="90"/>
        <v>62.23</v>
      </c>
      <c r="L336" s="13">
        <f t="shared" si="91"/>
        <v>98.88</v>
      </c>
      <c r="M336" s="13">
        <f t="shared" si="92"/>
        <v>0</v>
      </c>
      <c r="N336" s="13">
        <f t="shared" si="93"/>
        <v>87.81</v>
      </c>
      <c r="O336" s="13">
        <f t="shared" si="94"/>
        <v>186.69</v>
      </c>
      <c r="P336" s="14">
        <f t="shared" si="95"/>
        <v>2.5001943345652627E-5</v>
      </c>
    </row>
    <row r="337" spans="1:16" ht="52.05" customHeight="1">
      <c r="A337" s="10" t="s">
        <v>1029</v>
      </c>
      <c r="B337" s="12" t="s">
        <v>1030</v>
      </c>
      <c r="C337" s="10" t="s">
        <v>72</v>
      </c>
      <c r="D337" s="10" t="s">
        <v>1031</v>
      </c>
      <c r="E337" s="11" t="s">
        <v>75</v>
      </c>
      <c r="F337" s="12">
        <v>3</v>
      </c>
      <c r="G337" s="13">
        <v>42.89</v>
      </c>
      <c r="H337" s="13">
        <v>28.26</v>
      </c>
      <c r="I337" s="13">
        <v>0</v>
      </c>
      <c r="J337" s="13">
        <v>23.42</v>
      </c>
      <c r="K337" s="13">
        <f t="shared" si="90"/>
        <v>51.68</v>
      </c>
      <c r="L337" s="13">
        <f t="shared" si="91"/>
        <v>84.78</v>
      </c>
      <c r="M337" s="13">
        <f t="shared" si="92"/>
        <v>0</v>
      </c>
      <c r="N337" s="13">
        <f t="shared" si="93"/>
        <v>70.260000000000005</v>
      </c>
      <c r="O337" s="13">
        <f t="shared" si="94"/>
        <v>155.04</v>
      </c>
      <c r="P337" s="14">
        <f t="shared" si="95"/>
        <v>2.0763304388612048E-5</v>
      </c>
    </row>
    <row r="338" spans="1:16" ht="25.95" customHeight="1">
      <c r="A338" s="10" t="s">
        <v>1032</v>
      </c>
      <c r="B338" s="12" t="s">
        <v>1033</v>
      </c>
      <c r="C338" s="10" t="s">
        <v>72</v>
      </c>
      <c r="D338" s="10" t="s">
        <v>1034</v>
      </c>
      <c r="E338" s="11" t="s">
        <v>75</v>
      </c>
      <c r="F338" s="12">
        <v>2</v>
      </c>
      <c r="G338" s="13">
        <v>38.58</v>
      </c>
      <c r="H338" s="13">
        <v>9.42</v>
      </c>
      <c r="I338" s="13">
        <v>0</v>
      </c>
      <c r="J338" s="13">
        <v>37.06</v>
      </c>
      <c r="K338" s="13">
        <f t="shared" si="90"/>
        <v>46.48</v>
      </c>
      <c r="L338" s="13">
        <f t="shared" si="91"/>
        <v>18.84</v>
      </c>
      <c r="M338" s="13">
        <f t="shared" si="92"/>
        <v>0</v>
      </c>
      <c r="N338" s="13">
        <f t="shared" si="93"/>
        <v>74.12</v>
      </c>
      <c r="O338" s="13">
        <f t="shared" si="94"/>
        <v>92.96</v>
      </c>
      <c r="P338" s="14">
        <f t="shared" si="95"/>
        <v>1.2449411609683797E-5</v>
      </c>
    </row>
    <row r="339" spans="1:16" ht="25.95" customHeight="1">
      <c r="A339" s="10" t="s">
        <v>1035</v>
      </c>
      <c r="B339" s="12" t="s">
        <v>1036</v>
      </c>
      <c r="C339" s="10" t="s">
        <v>72</v>
      </c>
      <c r="D339" s="10" t="s">
        <v>1037</v>
      </c>
      <c r="E339" s="11" t="s">
        <v>75</v>
      </c>
      <c r="F339" s="12">
        <v>3</v>
      </c>
      <c r="G339" s="13">
        <v>54.41</v>
      </c>
      <c r="H339" s="13">
        <v>10.82</v>
      </c>
      <c r="I339" s="13">
        <v>0</v>
      </c>
      <c r="J339" s="13">
        <v>54.74</v>
      </c>
      <c r="K339" s="13">
        <f t="shared" si="90"/>
        <v>65.56</v>
      </c>
      <c r="L339" s="13">
        <f t="shared" si="91"/>
        <v>32.46</v>
      </c>
      <c r="M339" s="13">
        <f t="shared" si="92"/>
        <v>0</v>
      </c>
      <c r="N339" s="13">
        <f t="shared" si="93"/>
        <v>164.22</v>
      </c>
      <c r="O339" s="13">
        <f t="shared" si="94"/>
        <v>196.68</v>
      </c>
      <c r="P339" s="14">
        <f t="shared" si="95"/>
        <v>2.6339826542519466E-5</v>
      </c>
    </row>
    <row r="340" spans="1:16" ht="39" customHeight="1">
      <c r="A340" s="10" t="s">
        <v>1038</v>
      </c>
      <c r="B340" s="12" t="s">
        <v>1039</v>
      </c>
      <c r="C340" s="10" t="s">
        <v>72</v>
      </c>
      <c r="D340" s="10" t="s">
        <v>1040</v>
      </c>
      <c r="E340" s="11" t="s">
        <v>75</v>
      </c>
      <c r="F340" s="12">
        <v>5</v>
      </c>
      <c r="G340" s="13">
        <v>104.5</v>
      </c>
      <c r="H340" s="13">
        <v>14.11</v>
      </c>
      <c r="I340" s="13">
        <v>0</v>
      </c>
      <c r="J340" s="13">
        <v>111.81</v>
      </c>
      <c r="K340" s="13">
        <f t="shared" si="90"/>
        <v>125.92</v>
      </c>
      <c r="L340" s="13">
        <f t="shared" si="91"/>
        <v>70.55</v>
      </c>
      <c r="M340" s="13">
        <f t="shared" si="92"/>
        <v>0</v>
      </c>
      <c r="N340" s="13">
        <f t="shared" si="93"/>
        <v>559.04999999999995</v>
      </c>
      <c r="O340" s="13">
        <f t="shared" si="94"/>
        <v>629.6</v>
      </c>
      <c r="P340" s="14">
        <f t="shared" si="95"/>
        <v>8.4317443518254294E-5</v>
      </c>
    </row>
    <row r="341" spans="1:16" ht="52.05" customHeight="1">
      <c r="A341" s="10" t="s">
        <v>1041</v>
      </c>
      <c r="B341" s="12" t="s">
        <v>1042</v>
      </c>
      <c r="C341" s="10" t="s">
        <v>78</v>
      </c>
      <c r="D341" s="10" t="s">
        <v>1043</v>
      </c>
      <c r="E341" s="11" t="s">
        <v>268</v>
      </c>
      <c r="F341" s="12">
        <v>1</v>
      </c>
      <c r="G341" s="13">
        <v>262.63</v>
      </c>
      <c r="H341" s="13">
        <v>25.36</v>
      </c>
      <c r="I341" s="13">
        <v>0</v>
      </c>
      <c r="J341" s="13">
        <v>291.10000000000002</v>
      </c>
      <c r="K341" s="13">
        <f t="shared" si="90"/>
        <v>316.45999999999998</v>
      </c>
      <c r="L341" s="13">
        <f t="shared" si="91"/>
        <v>25.36</v>
      </c>
      <c r="M341" s="13">
        <f t="shared" si="92"/>
        <v>0</v>
      </c>
      <c r="N341" s="13">
        <f t="shared" si="93"/>
        <v>291.10000000000002</v>
      </c>
      <c r="O341" s="13">
        <f t="shared" si="94"/>
        <v>316.45999999999998</v>
      </c>
      <c r="P341" s="14">
        <f t="shared" si="95"/>
        <v>4.238103268072864E-5</v>
      </c>
    </row>
    <row r="342" spans="1:16" ht="25.95" customHeight="1">
      <c r="A342" s="10" t="s">
        <v>1044</v>
      </c>
      <c r="B342" s="12" t="s">
        <v>1045</v>
      </c>
      <c r="C342" s="10" t="s">
        <v>72</v>
      </c>
      <c r="D342" s="10" t="s">
        <v>1046</v>
      </c>
      <c r="E342" s="11" t="s">
        <v>75</v>
      </c>
      <c r="F342" s="12">
        <v>9</v>
      </c>
      <c r="G342" s="13">
        <v>723.31</v>
      </c>
      <c r="H342" s="13">
        <v>22.12</v>
      </c>
      <c r="I342" s="13">
        <v>0</v>
      </c>
      <c r="J342" s="13">
        <v>849.46</v>
      </c>
      <c r="K342" s="13">
        <f t="shared" si="90"/>
        <v>871.58</v>
      </c>
      <c r="L342" s="13">
        <f t="shared" si="91"/>
        <v>199.08</v>
      </c>
      <c r="M342" s="13">
        <f t="shared" si="92"/>
        <v>0</v>
      </c>
      <c r="N342" s="13">
        <f t="shared" si="93"/>
        <v>7645.14</v>
      </c>
      <c r="O342" s="13">
        <f t="shared" si="94"/>
        <v>7844.22</v>
      </c>
      <c r="P342" s="14">
        <f t="shared" si="95"/>
        <v>1.0505155285812592E-3</v>
      </c>
    </row>
    <row r="343" spans="1:16" ht="25.95" customHeight="1">
      <c r="A343" s="10" t="s">
        <v>1047</v>
      </c>
      <c r="B343" s="12" t="s">
        <v>1048</v>
      </c>
      <c r="C343" s="10" t="s">
        <v>72</v>
      </c>
      <c r="D343" s="10" t="s">
        <v>1049</v>
      </c>
      <c r="E343" s="11" t="s">
        <v>75</v>
      </c>
      <c r="F343" s="12">
        <v>5</v>
      </c>
      <c r="G343" s="13">
        <v>14.4</v>
      </c>
      <c r="H343" s="13">
        <v>5.16</v>
      </c>
      <c r="I343" s="13">
        <v>0</v>
      </c>
      <c r="J343" s="13">
        <v>12.19</v>
      </c>
      <c r="K343" s="13">
        <f t="shared" si="90"/>
        <v>17.350000000000001</v>
      </c>
      <c r="L343" s="13">
        <f t="shared" si="91"/>
        <v>25.8</v>
      </c>
      <c r="M343" s="13">
        <f t="shared" si="92"/>
        <v>0</v>
      </c>
      <c r="N343" s="13">
        <f t="shared" si="93"/>
        <v>60.95</v>
      </c>
      <c r="O343" s="13">
        <f t="shared" si="94"/>
        <v>86.75</v>
      </c>
      <c r="P343" s="14">
        <f t="shared" si="95"/>
        <v>1.1617754487307116E-5</v>
      </c>
    </row>
    <row r="344" spans="1:16" ht="25.95" customHeight="1">
      <c r="A344" s="10" t="s">
        <v>1050</v>
      </c>
      <c r="B344" s="12" t="s">
        <v>1051</v>
      </c>
      <c r="C344" s="10" t="s">
        <v>72</v>
      </c>
      <c r="D344" s="10" t="s">
        <v>1052</v>
      </c>
      <c r="E344" s="11" t="s">
        <v>75</v>
      </c>
      <c r="F344" s="12">
        <v>1</v>
      </c>
      <c r="G344" s="13">
        <v>35.159999999999997</v>
      </c>
      <c r="H344" s="13">
        <v>5.16</v>
      </c>
      <c r="I344" s="13">
        <v>0</v>
      </c>
      <c r="J344" s="13">
        <v>37.200000000000003</v>
      </c>
      <c r="K344" s="13">
        <f t="shared" si="90"/>
        <v>42.36</v>
      </c>
      <c r="L344" s="13">
        <f t="shared" si="91"/>
        <v>5.16</v>
      </c>
      <c r="M344" s="13">
        <f t="shared" si="92"/>
        <v>0</v>
      </c>
      <c r="N344" s="13">
        <f t="shared" si="93"/>
        <v>37.200000000000003</v>
      </c>
      <c r="O344" s="13">
        <f t="shared" si="94"/>
        <v>42.36</v>
      </c>
      <c r="P344" s="14">
        <f t="shared" si="95"/>
        <v>5.6729461680960164E-6</v>
      </c>
    </row>
    <row r="345" spans="1:16" ht="25.95" customHeight="1">
      <c r="A345" s="10" t="s">
        <v>1053</v>
      </c>
      <c r="B345" s="12" t="s">
        <v>1054</v>
      </c>
      <c r="C345" s="10" t="s">
        <v>72</v>
      </c>
      <c r="D345" s="10" t="s">
        <v>1055</v>
      </c>
      <c r="E345" s="11" t="s">
        <v>75</v>
      </c>
      <c r="F345" s="12">
        <v>2</v>
      </c>
      <c r="G345" s="13">
        <v>54.96</v>
      </c>
      <c r="H345" s="13">
        <v>7.99</v>
      </c>
      <c r="I345" s="13">
        <v>0</v>
      </c>
      <c r="J345" s="13">
        <v>58.23</v>
      </c>
      <c r="K345" s="13">
        <f t="shared" si="90"/>
        <v>66.22</v>
      </c>
      <c r="L345" s="13">
        <f t="shared" si="91"/>
        <v>15.98</v>
      </c>
      <c r="M345" s="13">
        <f t="shared" si="92"/>
        <v>0</v>
      </c>
      <c r="N345" s="13">
        <f t="shared" si="93"/>
        <v>116.46</v>
      </c>
      <c r="O345" s="13">
        <f t="shared" si="94"/>
        <v>132.44</v>
      </c>
      <c r="P345" s="14">
        <f t="shared" si="95"/>
        <v>1.7736661721025411E-5</v>
      </c>
    </row>
    <row r="346" spans="1:16" ht="39" customHeight="1">
      <c r="A346" s="10" t="s">
        <v>1056</v>
      </c>
      <c r="B346" s="12" t="s">
        <v>1057</v>
      </c>
      <c r="C346" s="10" t="s">
        <v>78</v>
      </c>
      <c r="D346" s="10" t="s">
        <v>1058</v>
      </c>
      <c r="E346" s="11" t="s">
        <v>268</v>
      </c>
      <c r="F346" s="12">
        <v>4</v>
      </c>
      <c r="G346" s="13">
        <v>41.09</v>
      </c>
      <c r="H346" s="13">
        <v>18.86</v>
      </c>
      <c r="I346" s="13">
        <v>0</v>
      </c>
      <c r="J346" s="13">
        <v>30.65</v>
      </c>
      <c r="K346" s="13">
        <f t="shared" si="90"/>
        <v>49.51</v>
      </c>
      <c r="L346" s="13">
        <f t="shared" si="91"/>
        <v>75.44</v>
      </c>
      <c r="M346" s="13">
        <f t="shared" si="92"/>
        <v>0</v>
      </c>
      <c r="N346" s="13">
        <f t="shared" si="93"/>
        <v>122.6</v>
      </c>
      <c r="O346" s="13">
        <f t="shared" si="94"/>
        <v>198.04</v>
      </c>
      <c r="P346" s="14">
        <f t="shared" si="95"/>
        <v>2.6521960791542377E-5</v>
      </c>
    </row>
    <row r="347" spans="1:16" ht="52.05" customHeight="1">
      <c r="A347" s="10" t="s">
        <v>1060</v>
      </c>
      <c r="B347" s="12" t="s">
        <v>1061</v>
      </c>
      <c r="C347" s="10" t="s">
        <v>78</v>
      </c>
      <c r="D347" s="10" t="s">
        <v>1062</v>
      </c>
      <c r="E347" s="11" t="s">
        <v>114</v>
      </c>
      <c r="F347" s="12">
        <v>151</v>
      </c>
      <c r="G347" s="13">
        <v>13.81</v>
      </c>
      <c r="H347" s="13">
        <v>6</v>
      </c>
      <c r="I347" s="13">
        <v>0</v>
      </c>
      <c r="J347" s="13">
        <v>10.64</v>
      </c>
      <c r="K347" s="13">
        <f t="shared" si="90"/>
        <v>16.64</v>
      </c>
      <c r="L347" s="13">
        <f t="shared" si="91"/>
        <v>906</v>
      </c>
      <c r="M347" s="13">
        <f t="shared" si="92"/>
        <v>0</v>
      </c>
      <c r="N347" s="13">
        <f t="shared" si="93"/>
        <v>1606.64</v>
      </c>
      <c r="O347" s="13">
        <f t="shared" si="94"/>
        <v>2512.64</v>
      </c>
      <c r="P347" s="14">
        <f t="shared" si="95"/>
        <v>3.3649838195950836E-4</v>
      </c>
    </row>
    <row r="348" spans="1:16" ht="39" customHeight="1">
      <c r="A348" s="10" t="s">
        <v>1063</v>
      </c>
      <c r="B348" s="12" t="s">
        <v>1064</v>
      </c>
      <c r="C348" s="10" t="s">
        <v>78</v>
      </c>
      <c r="D348" s="10" t="s">
        <v>1065</v>
      </c>
      <c r="E348" s="11" t="s">
        <v>268</v>
      </c>
      <c r="F348" s="12">
        <v>2</v>
      </c>
      <c r="G348" s="13">
        <v>161.88</v>
      </c>
      <c r="H348" s="13">
        <v>91.66</v>
      </c>
      <c r="I348" s="13">
        <v>0</v>
      </c>
      <c r="J348" s="13">
        <v>103.4</v>
      </c>
      <c r="K348" s="13">
        <f t="shared" si="90"/>
        <v>195.06</v>
      </c>
      <c r="L348" s="13">
        <f t="shared" si="91"/>
        <v>183.32</v>
      </c>
      <c r="M348" s="13">
        <f t="shared" si="92"/>
        <v>0</v>
      </c>
      <c r="N348" s="13">
        <f t="shared" si="93"/>
        <v>206.8</v>
      </c>
      <c r="O348" s="13">
        <f t="shared" si="94"/>
        <v>390.12</v>
      </c>
      <c r="P348" s="14">
        <f t="shared" si="95"/>
        <v>5.2245745021190227E-5</v>
      </c>
    </row>
    <row r="349" spans="1:16" ht="39" customHeight="1">
      <c r="A349" s="10" t="s">
        <v>1066</v>
      </c>
      <c r="B349" s="12" t="s">
        <v>1067</v>
      </c>
      <c r="C349" s="10" t="s">
        <v>78</v>
      </c>
      <c r="D349" s="10" t="s">
        <v>1068</v>
      </c>
      <c r="E349" s="11" t="s">
        <v>268</v>
      </c>
      <c r="F349" s="12">
        <v>2</v>
      </c>
      <c r="G349" s="13">
        <v>254.56</v>
      </c>
      <c r="H349" s="13">
        <v>143.96</v>
      </c>
      <c r="I349" s="13">
        <v>0</v>
      </c>
      <c r="J349" s="13">
        <v>162.78</v>
      </c>
      <c r="K349" s="13">
        <f t="shared" si="90"/>
        <v>306.74</v>
      </c>
      <c r="L349" s="13">
        <f t="shared" si="91"/>
        <v>287.92</v>
      </c>
      <c r="M349" s="13">
        <f t="shared" si="92"/>
        <v>0</v>
      </c>
      <c r="N349" s="13">
        <f t="shared" si="93"/>
        <v>325.56</v>
      </c>
      <c r="O349" s="13">
        <f t="shared" si="94"/>
        <v>613.48</v>
      </c>
      <c r="P349" s="14">
        <f t="shared" si="95"/>
        <v>8.2158616978365067E-5</v>
      </c>
    </row>
    <row r="350" spans="1:16" ht="52.05" customHeight="1">
      <c r="A350" s="10" t="s">
        <v>1069</v>
      </c>
      <c r="B350" s="12" t="s">
        <v>1070</v>
      </c>
      <c r="C350" s="10" t="s">
        <v>72</v>
      </c>
      <c r="D350" s="10" t="s">
        <v>1071</v>
      </c>
      <c r="E350" s="11" t="s">
        <v>75</v>
      </c>
      <c r="F350" s="12">
        <v>2</v>
      </c>
      <c r="G350" s="13">
        <v>14.85</v>
      </c>
      <c r="H350" s="13">
        <v>10.77</v>
      </c>
      <c r="I350" s="13">
        <v>0</v>
      </c>
      <c r="J350" s="13">
        <v>7.12</v>
      </c>
      <c r="K350" s="13">
        <f t="shared" si="90"/>
        <v>17.89</v>
      </c>
      <c r="L350" s="13">
        <f t="shared" si="91"/>
        <v>21.54</v>
      </c>
      <c r="M350" s="13">
        <f t="shared" si="92"/>
        <v>0</v>
      </c>
      <c r="N350" s="13">
        <f t="shared" si="93"/>
        <v>14.24</v>
      </c>
      <c r="O350" s="13">
        <f t="shared" si="94"/>
        <v>35.78</v>
      </c>
      <c r="P350" s="14">
        <f t="shared" si="95"/>
        <v>4.7917378162057479E-6</v>
      </c>
    </row>
    <row r="351" spans="1:16" ht="39" customHeight="1">
      <c r="A351" s="10" t="s">
        <v>1072</v>
      </c>
      <c r="B351" s="12" t="s">
        <v>1073</v>
      </c>
      <c r="C351" s="10" t="s">
        <v>78</v>
      </c>
      <c r="D351" s="10" t="s">
        <v>1074</v>
      </c>
      <c r="E351" s="11" t="s">
        <v>114</v>
      </c>
      <c r="F351" s="12">
        <v>525</v>
      </c>
      <c r="G351" s="13">
        <v>5.04</v>
      </c>
      <c r="H351" s="13">
        <v>1.35</v>
      </c>
      <c r="I351" s="13">
        <v>0</v>
      </c>
      <c r="J351" s="13">
        <v>4.72</v>
      </c>
      <c r="K351" s="13">
        <f t="shared" si="90"/>
        <v>6.07</v>
      </c>
      <c r="L351" s="13">
        <f t="shared" si="91"/>
        <v>708.75</v>
      </c>
      <c r="M351" s="13">
        <f t="shared" si="92"/>
        <v>0</v>
      </c>
      <c r="N351" s="13">
        <f t="shared" si="93"/>
        <v>2478</v>
      </c>
      <c r="O351" s="13">
        <f t="shared" si="94"/>
        <v>3186.75</v>
      </c>
      <c r="P351" s="14">
        <f t="shared" si="95"/>
        <v>4.2677670446600519E-4</v>
      </c>
    </row>
    <row r="352" spans="1:16" ht="39" customHeight="1">
      <c r="A352" s="10" t="s">
        <v>1076</v>
      </c>
      <c r="B352" s="12" t="s">
        <v>1077</v>
      </c>
      <c r="C352" s="10" t="s">
        <v>78</v>
      </c>
      <c r="D352" s="10" t="s">
        <v>1078</v>
      </c>
      <c r="E352" s="11" t="s">
        <v>114</v>
      </c>
      <c r="F352" s="12">
        <v>37</v>
      </c>
      <c r="G352" s="13">
        <v>10.46</v>
      </c>
      <c r="H352" s="13">
        <v>2.38</v>
      </c>
      <c r="I352" s="13">
        <v>0</v>
      </c>
      <c r="J352" s="13">
        <v>10.220000000000001</v>
      </c>
      <c r="K352" s="13">
        <f t="shared" si="90"/>
        <v>12.6</v>
      </c>
      <c r="L352" s="13">
        <f t="shared" si="91"/>
        <v>88.06</v>
      </c>
      <c r="M352" s="13">
        <f t="shared" si="92"/>
        <v>0</v>
      </c>
      <c r="N352" s="13">
        <f t="shared" si="93"/>
        <v>378.14</v>
      </c>
      <c r="O352" s="13">
        <f t="shared" si="94"/>
        <v>466.2</v>
      </c>
      <c r="P352" s="14">
        <f t="shared" si="95"/>
        <v>6.2434549187119045E-5</v>
      </c>
    </row>
    <row r="353" spans="1:16" ht="39" customHeight="1">
      <c r="A353" s="10" t="s">
        <v>1079</v>
      </c>
      <c r="B353" s="12" t="s">
        <v>1080</v>
      </c>
      <c r="C353" s="10" t="s">
        <v>78</v>
      </c>
      <c r="D353" s="10" t="s">
        <v>1081</v>
      </c>
      <c r="E353" s="11" t="s">
        <v>114</v>
      </c>
      <c r="F353" s="12">
        <v>57</v>
      </c>
      <c r="G353" s="13">
        <v>26.21</v>
      </c>
      <c r="H353" s="13">
        <v>5.34</v>
      </c>
      <c r="I353" s="13">
        <v>0</v>
      </c>
      <c r="J353" s="13">
        <v>26.24</v>
      </c>
      <c r="K353" s="13">
        <f t="shared" si="90"/>
        <v>31.58</v>
      </c>
      <c r="L353" s="13">
        <f t="shared" si="91"/>
        <v>304.38</v>
      </c>
      <c r="M353" s="13">
        <f t="shared" si="92"/>
        <v>0</v>
      </c>
      <c r="N353" s="13">
        <f t="shared" si="93"/>
        <v>1495.68</v>
      </c>
      <c r="O353" s="13">
        <f t="shared" si="94"/>
        <v>1800.06</v>
      </c>
      <c r="P353" s="14">
        <f t="shared" si="95"/>
        <v>2.4106807080601783E-4</v>
      </c>
    </row>
    <row r="354" spans="1:16" ht="52.05" customHeight="1">
      <c r="A354" s="10" t="s">
        <v>1082</v>
      </c>
      <c r="B354" s="12" t="s">
        <v>1083</v>
      </c>
      <c r="C354" s="10" t="s">
        <v>78</v>
      </c>
      <c r="D354" s="10" t="s">
        <v>1084</v>
      </c>
      <c r="E354" s="11" t="s">
        <v>114</v>
      </c>
      <c r="F354" s="12">
        <v>13</v>
      </c>
      <c r="G354" s="13">
        <v>28.74</v>
      </c>
      <c r="H354" s="13">
        <v>2.85</v>
      </c>
      <c r="I354" s="13">
        <v>0</v>
      </c>
      <c r="J354" s="13">
        <v>31.78</v>
      </c>
      <c r="K354" s="13">
        <f t="shared" si="90"/>
        <v>34.630000000000003</v>
      </c>
      <c r="L354" s="13">
        <f t="shared" si="91"/>
        <v>37.049999999999997</v>
      </c>
      <c r="M354" s="13">
        <f t="shared" si="92"/>
        <v>0</v>
      </c>
      <c r="N354" s="13">
        <f t="shared" si="93"/>
        <v>413.14</v>
      </c>
      <c r="O354" s="13">
        <f t="shared" si="94"/>
        <v>450.19</v>
      </c>
      <c r="P354" s="14">
        <f t="shared" si="95"/>
        <v>6.0290454093841963E-5</v>
      </c>
    </row>
    <row r="355" spans="1:16" ht="52.05" customHeight="1">
      <c r="A355" s="10" t="s">
        <v>1086</v>
      </c>
      <c r="B355" s="12" t="s">
        <v>1087</v>
      </c>
      <c r="C355" s="10" t="s">
        <v>78</v>
      </c>
      <c r="D355" s="10" t="s">
        <v>1088</v>
      </c>
      <c r="E355" s="11" t="s">
        <v>114</v>
      </c>
      <c r="F355" s="12">
        <v>12</v>
      </c>
      <c r="G355" s="13">
        <v>76.38</v>
      </c>
      <c r="H355" s="13">
        <v>7.0000000000000007E-2</v>
      </c>
      <c r="I355" s="13">
        <v>0</v>
      </c>
      <c r="J355" s="13">
        <v>91.96</v>
      </c>
      <c r="K355" s="13">
        <f t="shared" si="90"/>
        <v>92.03</v>
      </c>
      <c r="L355" s="13">
        <f t="shared" si="91"/>
        <v>0.84</v>
      </c>
      <c r="M355" s="13">
        <f t="shared" si="92"/>
        <v>0</v>
      </c>
      <c r="N355" s="13">
        <f t="shared" si="93"/>
        <v>1103.52</v>
      </c>
      <c r="O355" s="13">
        <f t="shared" si="94"/>
        <v>1104.3599999999999</v>
      </c>
      <c r="P355" s="14">
        <f t="shared" si="95"/>
        <v>1.4789836709628226E-4</v>
      </c>
    </row>
    <row r="356" spans="1:16" ht="52.05" customHeight="1">
      <c r="A356" s="10" t="s">
        <v>1090</v>
      </c>
      <c r="B356" s="12" t="s">
        <v>1091</v>
      </c>
      <c r="C356" s="10" t="s">
        <v>78</v>
      </c>
      <c r="D356" s="10" t="s">
        <v>1092</v>
      </c>
      <c r="E356" s="11" t="s">
        <v>114</v>
      </c>
      <c r="F356" s="12">
        <v>51</v>
      </c>
      <c r="G356" s="13">
        <v>54.62</v>
      </c>
      <c r="H356" s="13">
        <v>7.0000000000000007E-2</v>
      </c>
      <c r="I356" s="13">
        <v>0</v>
      </c>
      <c r="J356" s="13">
        <v>65.739999999999995</v>
      </c>
      <c r="K356" s="13">
        <f t="shared" si="90"/>
        <v>65.81</v>
      </c>
      <c r="L356" s="13">
        <f t="shared" si="91"/>
        <v>3.57</v>
      </c>
      <c r="M356" s="13">
        <f t="shared" si="92"/>
        <v>0</v>
      </c>
      <c r="N356" s="13">
        <f t="shared" si="93"/>
        <v>3352.74</v>
      </c>
      <c r="O356" s="13">
        <f t="shared" si="94"/>
        <v>3356.31</v>
      </c>
      <c r="P356" s="14">
        <f t="shared" si="95"/>
        <v>4.4948455980742068E-4</v>
      </c>
    </row>
    <row r="357" spans="1:16" ht="52.05" customHeight="1">
      <c r="A357" s="10" t="s">
        <v>1093</v>
      </c>
      <c r="B357" s="12" t="s">
        <v>1094</v>
      </c>
      <c r="C357" s="10" t="s">
        <v>78</v>
      </c>
      <c r="D357" s="10" t="s">
        <v>1095</v>
      </c>
      <c r="E357" s="11" t="s">
        <v>114</v>
      </c>
      <c r="F357" s="12">
        <v>94</v>
      </c>
      <c r="G357" s="13">
        <v>99.15</v>
      </c>
      <c r="H357" s="13">
        <v>7.0000000000000007E-2</v>
      </c>
      <c r="I357" s="13">
        <v>0</v>
      </c>
      <c r="J357" s="13">
        <v>119.4</v>
      </c>
      <c r="K357" s="13">
        <f t="shared" ref="K357:K380" si="96">TRUNC(G357 * (1 + 20.5 / 100), 2)</f>
        <v>119.47</v>
      </c>
      <c r="L357" s="13">
        <f t="shared" ref="L357:L380" si="97">TRUNC(F357 * H357, 2)</f>
        <v>6.58</v>
      </c>
      <c r="M357" s="13">
        <f t="shared" ref="M357:M380" si="98">TRUNC(F357 * I357, 2)</f>
        <v>0</v>
      </c>
      <c r="N357" s="13">
        <f t="shared" ref="N357:N380" si="99">TRUNC(F357 * J357, 2)</f>
        <v>11223.6</v>
      </c>
      <c r="O357" s="13">
        <f t="shared" ref="O357:O380" si="100">TRUNC(F357 * K357, 2)</f>
        <v>11230.18</v>
      </c>
      <c r="P357" s="14">
        <f t="shared" si="95"/>
        <v>1.5039708828618631E-3</v>
      </c>
    </row>
    <row r="358" spans="1:16" ht="52.05" customHeight="1">
      <c r="A358" s="10" t="s">
        <v>1096</v>
      </c>
      <c r="B358" s="12" t="s">
        <v>1097</v>
      </c>
      <c r="C358" s="10" t="s">
        <v>78</v>
      </c>
      <c r="D358" s="10" t="s">
        <v>1098</v>
      </c>
      <c r="E358" s="11" t="s">
        <v>114</v>
      </c>
      <c r="F358" s="12">
        <v>47</v>
      </c>
      <c r="G358" s="13">
        <v>129.63999999999999</v>
      </c>
      <c r="H358" s="13">
        <v>0.08</v>
      </c>
      <c r="I358" s="13">
        <v>0</v>
      </c>
      <c r="J358" s="13">
        <v>156.13</v>
      </c>
      <c r="K358" s="13">
        <f t="shared" si="96"/>
        <v>156.21</v>
      </c>
      <c r="L358" s="13">
        <f t="shared" si="97"/>
        <v>3.76</v>
      </c>
      <c r="M358" s="13">
        <f t="shared" si="98"/>
        <v>0</v>
      </c>
      <c r="N358" s="13">
        <f t="shared" si="99"/>
        <v>7338.11</v>
      </c>
      <c r="O358" s="13">
        <f t="shared" si="100"/>
        <v>7341.87</v>
      </c>
      <c r="P358" s="14">
        <f t="shared" si="95"/>
        <v>9.8323969034842069E-4</v>
      </c>
    </row>
    <row r="359" spans="1:16" ht="52.05" customHeight="1">
      <c r="A359" s="10" t="s">
        <v>1099</v>
      </c>
      <c r="B359" s="12" t="s">
        <v>1100</v>
      </c>
      <c r="C359" s="10" t="s">
        <v>78</v>
      </c>
      <c r="D359" s="10" t="s">
        <v>1101</v>
      </c>
      <c r="E359" s="11" t="s">
        <v>114</v>
      </c>
      <c r="F359" s="12">
        <v>376</v>
      </c>
      <c r="G359" s="13">
        <v>162.32</v>
      </c>
      <c r="H359" s="13">
        <v>8.06</v>
      </c>
      <c r="I359" s="13">
        <v>0</v>
      </c>
      <c r="J359" s="13">
        <v>187.53</v>
      </c>
      <c r="K359" s="13">
        <f t="shared" si="96"/>
        <v>195.59</v>
      </c>
      <c r="L359" s="13">
        <f t="shared" si="97"/>
        <v>3030.56</v>
      </c>
      <c r="M359" s="13">
        <f t="shared" si="98"/>
        <v>0</v>
      </c>
      <c r="N359" s="13">
        <f t="shared" si="99"/>
        <v>70511.28</v>
      </c>
      <c r="O359" s="13">
        <f t="shared" si="100"/>
        <v>73541.84</v>
      </c>
      <c r="P359" s="14">
        <f t="shared" si="95"/>
        <v>9.8488880883552954E-3</v>
      </c>
    </row>
    <row r="360" spans="1:16" ht="91.05" customHeight="1">
      <c r="A360" s="10" t="s">
        <v>1102</v>
      </c>
      <c r="B360" s="12" t="s">
        <v>1103</v>
      </c>
      <c r="C360" s="10" t="s">
        <v>72</v>
      </c>
      <c r="D360" s="10" t="s">
        <v>1104</v>
      </c>
      <c r="E360" s="11" t="s">
        <v>75</v>
      </c>
      <c r="F360" s="12">
        <v>1</v>
      </c>
      <c r="G360" s="13">
        <v>1482.24</v>
      </c>
      <c r="H360" s="13">
        <v>141.91</v>
      </c>
      <c r="I360" s="13">
        <v>0</v>
      </c>
      <c r="J360" s="13">
        <v>1644.18</v>
      </c>
      <c r="K360" s="13">
        <f t="shared" si="96"/>
        <v>1786.09</v>
      </c>
      <c r="L360" s="13">
        <f t="shared" si="97"/>
        <v>141.91</v>
      </c>
      <c r="M360" s="13">
        <f t="shared" si="98"/>
        <v>0</v>
      </c>
      <c r="N360" s="13">
        <f t="shared" si="99"/>
        <v>1644.18</v>
      </c>
      <c r="O360" s="13">
        <f t="shared" si="100"/>
        <v>1786.09</v>
      </c>
      <c r="P360" s="14">
        <f t="shared" si="95"/>
        <v>2.3919717708627511E-4</v>
      </c>
    </row>
    <row r="361" spans="1:16" ht="78" customHeight="1">
      <c r="A361" s="10" t="s">
        <v>1105</v>
      </c>
      <c r="B361" s="12" t="s">
        <v>1106</v>
      </c>
      <c r="C361" s="10" t="s">
        <v>72</v>
      </c>
      <c r="D361" s="10" t="s">
        <v>1107</v>
      </c>
      <c r="E361" s="11" t="s">
        <v>75</v>
      </c>
      <c r="F361" s="12">
        <v>1</v>
      </c>
      <c r="G361" s="13">
        <v>1594.15</v>
      </c>
      <c r="H361" s="13">
        <v>182.95</v>
      </c>
      <c r="I361" s="13">
        <v>0</v>
      </c>
      <c r="J361" s="13">
        <v>1738</v>
      </c>
      <c r="K361" s="13">
        <f t="shared" si="96"/>
        <v>1920.95</v>
      </c>
      <c r="L361" s="13">
        <f t="shared" si="97"/>
        <v>182.95</v>
      </c>
      <c r="M361" s="13">
        <f t="shared" si="98"/>
        <v>0</v>
      </c>
      <c r="N361" s="13">
        <f t="shared" si="99"/>
        <v>1738</v>
      </c>
      <c r="O361" s="13">
        <f t="shared" si="100"/>
        <v>1920.95</v>
      </c>
      <c r="P361" s="14">
        <f t="shared" si="95"/>
        <v>2.5725793063276778E-4</v>
      </c>
    </row>
    <row r="362" spans="1:16" ht="25.95" customHeight="1">
      <c r="A362" s="10" t="s">
        <v>1108</v>
      </c>
      <c r="B362" s="12" t="s">
        <v>1109</v>
      </c>
      <c r="C362" s="10" t="s">
        <v>72</v>
      </c>
      <c r="D362" s="10" t="s">
        <v>1110</v>
      </c>
      <c r="E362" s="11" t="s">
        <v>75</v>
      </c>
      <c r="F362" s="12">
        <v>3</v>
      </c>
      <c r="G362" s="13">
        <v>14.58</v>
      </c>
      <c r="H362" s="13">
        <v>1.64</v>
      </c>
      <c r="I362" s="13">
        <v>0</v>
      </c>
      <c r="J362" s="13">
        <v>15.92</v>
      </c>
      <c r="K362" s="13">
        <f t="shared" si="96"/>
        <v>17.559999999999999</v>
      </c>
      <c r="L362" s="13">
        <f t="shared" si="97"/>
        <v>4.92</v>
      </c>
      <c r="M362" s="13">
        <f t="shared" si="98"/>
        <v>0</v>
      </c>
      <c r="N362" s="13">
        <f t="shared" si="99"/>
        <v>47.76</v>
      </c>
      <c r="O362" s="13">
        <f t="shared" si="100"/>
        <v>52.68</v>
      </c>
      <c r="P362" s="14">
        <f t="shared" si="95"/>
        <v>7.0550237047992948E-6</v>
      </c>
    </row>
    <row r="363" spans="1:16" ht="25.95" customHeight="1">
      <c r="A363" s="10" t="s">
        <v>1111</v>
      </c>
      <c r="B363" s="12" t="s">
        <v>1112</v>
      </c>
      <c r="C363" s="10" t="s">
        <v>78</v>
      </c>
      <c r="D363" s="10" t="s">
        <v>1113</v>
      </c>
      <c r="E363" s="11" t="s">
        <v>268</v>
      </c>
      <c r="F363" s="12">
        <v>3</v>
      </c>
      <c r="G363" s="13">
        <v>29.47</v>
      </c>
      <c r="H363" s="13">
        <v>8.9</v>
      </c>
      <c r="I363" s="13">
        <v>0</v>
      </c>
      <c r="J363" s="13">
        <v>26.61</v>
      </c>
      <c r="K363" s="13">
        <f t="shared" si="96"/>
        <v>35.51</v>
      </c>
      <c r="L363" s="13">
        <f t="shared" si="97"/>
        <v>26.7</v>
      </c>
      <c r="M363" s="13">
        <f t="shared" si="98"/>
        <v>0</v>
      </c>
      <c r="N363" s="13">
        <f t="shared" si="99"/>
        <v>79.83</v>
      </c>
      <c r="O363" s="13">
        <f t="shared" si="100"/>
        <v>106.53</v>
      </c>
      <c r="P363" s="14">
        <f t="shared" si="95"/>
        <v>1.4266736432655067E-5</v>
      </c>
    </row>
    <row r="364" spans="1:16" ht="25.95" customHeight="1">
      <c r="A364" s="10" t="s">
        <v>1115</v>
      </c>
      <c r="B364" s="12" t="s">
        <v>1116</v>
      </c>
      <c r="C364" s="10" t="s">
        <v>78</v>
      </c>
      <c r="D364" s="10" t="s">
        <v>1117</v>
      </c>
      <c r="E364" s="11" t="s">
        <v>268</v>
      </c>
      <c r="F364" s="12">
        <v>3</v>
      </c>
      <c r="G364" s="13">
        <v>15.23</v>
      </c>
      <c r="H364" s="13">
        <v>2.2200000000000002</v>
      </c>
      <c r="I364" s="13">
        <v>0</v>
      </c>
      <c r="J364" s="13">
        <v>16.13</v>
      </c>
      <c r="K364" s="13">
        <f t="shared" si="96"/>
        <v>18.350000000000001</v>
      </c>
      <c r="L364" s="13">
        <f t="shared" si="97"/>
        <v>6.66</v>
      </c>
      <c r="M364" s="13">
        <f t="shared" si="98"/>
        <v>0</v>
      </c>
      <c r="N364" s="13">
        <f t="shared" si="99"/>
        <v>48.39</v>
      </c>
      <c r="O364" s="13">
        <f t="shared" si="100"/>
        <v>55.05</v>
      </c>
      <c r="P364" s="14">
        <f t="shared" si="95"/>
        <v>7.3724194181701061E-6</v>
      </c>
    </row>
    <row r="365" spans="1:16" ht="25.95" customHeight="1">
      <c r="A365" s="10" t="s">
        <v>1118</v>
      </c>
      <c r="B365" s="12" t="s">
        <v>1119</v>
      </c>
      <c r="C365" s="10" t="s">
        <v>78</v>
      </c>
      <c r="D365" s="10" t="s">
        <v>1120</v>
      </c>
      <c r="E365" s="11" t="s">
        <v>268</v>
      </c>
      <c r="F365" s="12">
        <v>1</v>
      </c>
      <c r="G365" s="13">
        <v>18.170000000000002</v>
      </c>
      <c r="H365" s="13">
        <v>4.28</v>
      </c>
      <c r="I365" s="13">
        <v>0</v>
      </c>
      <c r="J365" s="13">
        <v>17.61</v>
      </c>
      <c r="K365" s="13">
        <f t="shared" si="96"/>
        <v>21.89</v>
      </c>
      <c r="L365" s="13">
        <f t="shared" si="97"/>
        <v>4.28</v>
      </c>
      <c r="M365" s="13">
        <f t="shared" si="98"/>
        <v>0</v>
      </c>
      <c r="N365" s="13">
        <f t="shared" si="99"/>
        <v>17.61</v>
      </c>
      <c r="O365" s="13">
        <f t="shared" si="100"/>
        <v>21.89</v>
      </c>
      <c r="P365" s="14">
        <f t="shared" si="95"/>
        <v>2.931557875817323E-6</v>
      </c>
    </row>
    <row r="366" spans="1:16" ht="25.95" customHeight="1">
      <c r="A366" s="10" t="s">
        <v>1121</v>
      </c>
      <c r="B366" s="12" t="s">
        <v>1122</v>
      </c>
      <c r="C366" s="10" t="s">
        <v>78</v>
      </c>
      <c r="D366" s="10" t="s">
        <v>1123</v>
      </c>
      <c r="E366" s="11" t="s">
        <v>268</v>
      </c>
      <c r="F366" s="12">
        <v>1</v>
      </c>
      <c r="G366" s="13">
        <v>132.04</v>
      </c>
      <c r="H366" s="13">
        <v>24.94</v>
      </c>
      <c r="I366" s="13">
        <v>0</v>
      </c>
      <c r="J366" s="13">
        <v>134.16</v>
      </c>
      <c r="K366" s="13">
        <f t="shared" si="96"/>
        <v>159.1</v>
      </c>
      <c r="L366" s="13">
        <f t="shared" si="97"/>
        <v>24.94</v>
      </c>
      <c r="M366" s="13">
        <f t="shared" si="98"/>
        <v>0</v>
      </c>
      <c r="N366" s="13">
        <f t="shared" si="99"/>
        <v>134.16</v>
      </c>
      <c r="O366" s="13">
        <f t="shared" si="100"/>
        <v>159.1</v>
      </c>
      <c r="P366" s="14">
        <f t="shared" si="95"/>
        <v>2.1307028690842214E-5</v>
      </c>
    </row>
    <row r="367" spans="1:16" ht="25.95" customHeight="1">
      <c r="A367" s="10" t="s">
        <v>1124</v>
      </c>
      <c r="B367" s="12" t="s">
        <v>1125</v>
      </c>
      <c r="C367" s="10" t="s">
        <v>78</v>
      </c>
      <c r="D367" s="10" t="s">
        <v>1126</v>
      </c>
      <c r="E367" s="11" t="s">
        <v>268</v>
      </c>
      <c r="F367" s="12">
        <v>1</v>
      </c>
      <c r="G367" s="13">
        <v>532.27</v>
      </c>
      <c r="H367" s="13">
        <v>62.31</v>
      </c>
      <c r="I367" s="13">
        <v>0</v>
      </c>
      <c r="J367" s="13">
        <v>579.07000000000005</v>
      </c>
      <c r="K367" s="13">
        <f t="shared" si="96"/>
        <v>641.38</v>
      </c>
      <c r="L367" s="13">
        <f t="shared" si="97"/>
        <v>62.31</v>
      </c>
      <c r="M367" s="13">
        <f t="shared" si="98"/>
        <v>0</v>
      </c>
      <c r="N367" s="13">
        <f t="shared" si="99"/>
        <v>579.07000000000005</v>
      </c>
      <c r="O367" s="13">
        <f t="shared" si="100"/>
        <v>641.38</v>
      </c>
      <c r="P367" s="14">
        <f t="shared" si="95"/>
        <v>8.5895047528173349E-5</v>
      </c>
    </row>
    <row r="368" spans="1:16" ht="25.95" customHeight="1">
      <c r="A368" s="10" t="s">
        <v>1127</v>
      </c>
      <c r="B368" s="12" t="s">
        <v>1128</v>
      </c>
      <c r="C368" s="10" t="s">
        <v>78</v>
      </c>
      <c r="D368" s="10" t="s">
        <v>1129</v>
      </c>
      <c r="E368" s="11" t="s">
        <v>268</v>
      </c>
      <c r="F368" s="12">
        <v>1</v>
      </c>
      <c r="G368" s="13">
        <v>1292.9000000000001</v>
      </c>
      <c r="H368" s="13">
        <v>62.31</v>
      </c>
      <c r="I368" s="13">
        <v>0</v>
      </c>
      <c r="J368" s="13">
        <v>1495.63</v>
      </c>
      <c r="K368" s="13">
        <f t="shared" si="96"/>
        <v>1557.94</v>
      </c>
      <c r="L368" s="13">
        <f t="shared" si="97"/>
        <v>62.31</v>
      </c>
      <c r="M368" s="13">
        <f t="shared" si="98"/>
        <v>0</v>
      </c>
      <c r="N368" s="13">
        <f t="shared" si="99"/>
        <v>1495.63</v>
      </c>
      <c r="O368" s="13">
        <f t="shared" si="100"/>
        <v>1557.94</v>
      </c>
      <c r="P368" s="14">
        <f t="shared" si="95"/>
        <v>2.0864281759026224E-4</v>
      </c>
    </row>
    <row r="369" spans="1:16" ht="91.05" customHeight="1">
      <c r="A369" s="10" t="s">
        <v>1130</v>
      </c>
      <c r="B369" s="12" t="s">
        <v>1131</v>
      </c>
      <c r="C369" s="10" t="s">
        <v>72</v>
      </c>
      <c r="D369" s="10" t="s">
        <v>1132</v>
      </c>
      <c r="E369" s="11" t="s">
        <v>75</v>
      </c>
      <c r="F369" s="12">
        <v>4</v>
      </c>
      <c r="G369" s="13">
        <v>47.15</v>
      </c>
      <c r="H369" s="13">
        <v>15.72</v>
      </c>
      <c r="I369" s="13">
        <v>0</v>
      </c>
      <c r="J369" s="13">
        <v>41.09</v>
      </c>
      <c r="K369" s="13">
        <f t="shared" si="96"/>
        <v>56.81</v>
      </c>
      <c r="L369" s="13">
        <f t="shared" si="97"/>
        <v>62.88</v>
      </c>
      <c r="M369" s="13">
        <f t="shared" si="98"/>
        <v>0</v>
      </c>
      <c r="N369" s="13">
        <f t="shared" si="99"/>
        <v>164.36</v>
      </c>
      <c r="O369" s="13">
        <f t="shared" si="100"/>
        <v>227.24</v>
      </c>
      <c r="P369" s="14">
        <f t="shared" si="95"/>
        <v>3.0432490255857858E-5</v>
      </c>
    </row>
    <row r="370" spans="1:16" ht="25.95" customHeight="1">
      <c r="A370" s="10" t="s">
        <v>1133</v>
      </c>
      <c r="B370" s="12" t="s">
        <v>49</v>
      </c>
      <c r="C370" s="10" t="s">
        <v>72</v>
      </c>
      <c r="D370" s="10" t="s">
        <v>1134</v>
      </c>
      <c r="E370" s="11" t="s">
        <v>75</v>
      </c>
      <c r="F370" s="12">
        <v>3</v>
      </c>
      <c r="G370" s="13">
        <v>182.47</v>
      </c>
      <c r="H370" s="13">
        <v>1.64</v>
      </c>
      <c r="I370" s="13">
        <v>0</v>
      </c>
      <c r="J370" s="13">
        <v>218.23</v>
      </c>
      <c r="K370" s="13">
        <f t="shared" si="96"/>
        <v>219.87</v>
      </c>
      <c r="L370" s="13">
        <f t="shared" si="97"/>
        <v>4.92</v>
      </c>
      <c r="M370" s="13">
        <f t="shared" si="98"/>
        <v>0</v>
      </c>
      <c r="N370" s="13">
        <f t="shared" si="99"/>
        <v>654.69000000000005</v>
      </c>
      <c r="O370" s="13">
        <f t="shared" si="100"/>
        <v>659.61</v>
      </c>
      <c r="P370" s="14">
        <f t="shared" si="95"/>
        <v>8.8336449998531957E-5</v>
      </c>
    </row>
    <row r="371" spans="1:16" ht="39" customHeight="1">
      <c r="A371" s="10" t="s">
        <v>1135</v>
      </c>
      <c r="B371" s="12" t="s">
        <v>1136</v>
      </c>
      <c r="C371" s="10" t="s">
        <v>78</v>
      </c>
      <c r="D371" s="10" t="s">
        <v>1137</v>
      </c>
      <c r="E371" s="11" t="s">
        <v>114</v>
      </c>
      <c r="F371" s="12">
        <v>15</v>
      </c>
      <c r="G371" s="13">
        <v>19.48</v>
      </c>
      <c r="H371" s="13">
        <v>11.33</v>
      </c>
      <c r="I371" s="13">
        <v>0</v>
      </c>
      <c r="J371" s="13">
        <v>12.14</v>
      </c>
      <c r="K371" s="13">
        <f t="shared" si="96"/>
        <v>23.47</v>
      </c>
      <c r="L371" s="13">
        <f t="shared" si="97"/>
        <v>169.95</v>
      </c>
      <c r="M371" s="13">
        <f t="shared" si="98"/>
        <v>0</v>
      </c>
      <c r="N371" s="13">
        <f t="shared" si="99"/>
        <v>182.1</v>
      </c>
      <c r="O371" s="13">
        <f t="shared" si="100"/>
        <v>352.05</v>
      </c>
      <c r="P371" s="14">
        <f t="shared" si="95"/>
        <v>4.7147325270967958E-5</v>
      </c>
    </row>
    <row r="372" spans="1:16" ht="52.05" customHeight="1">
      <c r="A372" s="10" t="s">
        <v>1138</v>
      </c>
      <c r="B372" s="12" t="s">
        <v>1139</v>
      </c>
      <c r="C372" s="10" t="s">
        <v>78</v>
      </c>
      <c r="D372" s="10" t="s">
        <v>1140</v>
      </c>
      <c r="E372" s="11" t="s">
        <v>114</v>
      </c>
      <c r="F372" s="12">
        <v>16</v>
      </c>
      <c r="G372" s="13">
        <v>22.02</v>
      </c>
      <c r="H372" s="13">
        <v>8.09</v>
      </c>
      <c r="I372" s="13">
        <v>0</v>
      </c>
      <c r="J372" s="13">
        <v>18.440000000000001</v>
      </c>
      <c r="K372" s="13">
        <f t="shared" si="96"/>
        <v>26.53</v>
      </c>
      <c r="L372" s="13">
        <f t="shared" si="97"/>
        <v>129.44</v>
      </c>
      <c r="M372" s="13">
        <f t="shared" si="98"/>
        <v>0</v>
      </c>
      <c r="N372" s="13">
        <f t="shared" si="99"/>
        <v>295.04000000000002</v>
      </c>
      <c r="O372" s="13">
        <f t="shared" si="100"/>
        <v>424.48</v>
      </c>
      <c r="P372" s="14">
        <f t="shared" si="95"/>
        <v>5.6847313253857342E-5</v>
      </c>
    </row>
    <row r="373" spans="1:16" ht="39" customHeight="1">
      <c r="A373" s="10" t="s">
        <v>1141</v>
      </c>
      <c r="B373" s="12" t="s">
        <v>1142</v>
      </c>
      <c r="C373" s="10" t="s">
        <v>78</v>
      </c>
      <c r="D373" s="10" t="s">
        <v>1143</v>
      </c>
      <c r="E373" s="11" t="s">
        <v>268</v>
      </c>
      <c r="F373" s="12">
        <v>1</v>
      </c>
      <c r="G373" s="13">
        <v>591.67999999999995</v>
      </c>
      <c r="H373" s="13">
        <v>267.64999999999998</v>
      </c>
      <c r="I373" s="13">
        <v>0</v>
      </c>
      <c r="J373" s="13">
        <v>445.32</v>
      </c>
      <c r="K373" s="13">
        <f t="shared" si="96"/>
        <v>712.97</v>
      </c>
      <c r="L373" s="13">
        <f t="shared" si="97"/>
        <v>267.64999999999998</v>
      </c>
      <c r="M373" s="13">
        <f t="shared" si="98"/>
        <v>0</v>
      </c>
      <c r="N373" s="13">
        <f t="shared" si="99"/>
        <v>445.32</v>
      </c>
      <c r="O373" s="13">
        <f t="shared" si="100"/>
        <v>712.97</v>
      </c>
      <c r="P373" s="14">
        <f t="shared" si="95"/>
        <v>9.5482540827842706E-5</v>
      </c>
    </row>
    <row r="374" spans="1:16" ht="39" customHeight="1">
      <c r="A374" s="10" t="s">
        <v>1144</v>
      </c>
      <c r="B374" s="12" t="s">
        <v>1145</v>
      </c>
      <c r="C374" s="10" t="s">
        <v>78</v>
      </c>
      <c r="D374" s="10" t="s">
        <v>1146</v>
      </c>
      <c r="E374" s="11" t="s">
        <v>268</v>
      </c>
      <c r="F374" s="12">
        <v>3</v>
      </c>
      <c r="G374" s="13">
        <v>489.02</v>
      </c>
      <c r="H374" s="13">
        <v>268.3</v>
      </c>
      <c r="I374" s="13">
        <v>0</v>
      </c>
      <c r="J374" s="13">
        <v>320.95999999999998</v>
      </c>
      <c r="K374" s="13">
        <f t="shared" si="96"/>
        <v>589.26</v>
      </c>
      <c r="L374" s="13">
        <f t="shared" si="97"/>
        <v>804.9</v>
      </c>
      <c r="M374" s="13">
        <f t="shared" si="98"/>
        <v>0</v>
      </c>
      <c r="N374" s="13">
        <f t="shared" si="99"/>
        <v>962.88</v>
      </c>
      <c r="O374" s="13">
        <f t="shared" si="100"/>
        <v>1767.78</v>
      </c>
      <c r="P374" s="14">
        <f t="shared" si="95"/>
        <v>2.3674506083656223E-4</v>
      </c>
    </row>
    <row r="375" spans="1:16" ht="25.95" customHeight="1">
      <c r="A375" s="10" t="s">
        <v>1147</v>
      </c>
      <c r="B375" s="12" t="s">
        <v>1148</v>
      </c>
      <c r="C375" s="10" t="s">
        <v>72</v>
      </c>
      <c r="D375" s="10" t="s">
        <v>1149</v>
      </c>
      <c r="E375" s="11" t="s">
        <v>1150</v>
      </c>
      <c r="F375" s="12">
        <v>25</v>
      </c>
      <c r="G375" s="13">
        <v>104.25</v>
      </c>
      <c r="H375" s="13">
        <v>31.13</v>
      </c>
      <c r="I375" s="13">
        <v>0</v>
      </c>
      <c r="J375" s="13">
        <v>94.49</v>
      </c>
      <c r="K375" s="13">
        <f t="shared" si="96"/>
        <v>125.62</v>
      </c>
      <c r="L375" s="13">
        <f t="shared" si="97"/>
        <v>778.25</v>
      </c>
      <c r="M375" s="13">
        <f t="shared" si="98"/>
        <v>0</v>
      </c>
      <c r="N375" s="13">
        <f t="shared" si="99"/>
        <v>2362.25</v>
      </c>
      <c r="O375" s="13">
        <f t="shared" si="100"/>
        <v>3140.5</v>
      </c>
      <c r="P375" s="14">
        <f t="shared" si="95"/>
        <v>4.2058280077680686E-4</v>
      </c>
    </row>
    <row r="376" spans="1:16" ht="78" customHeight="1">
      <c r="A376" s="10" t="s">
        <v>1151</v>
      </c>
      <c r="B376" s="12" t="s">
        <v>1152</v>
      </c>
      <c r="C376" s="10" t="s">
        <v>72</v>
      </c>
      <c r="D376" s="10" t="s">
        <v>1153</v>
      </c>
      <c r="E376" s="11" t="s">
        <v>75</v>
      </c>
      <c r="F376" s="12">
        <v>1</v>
      </c>
      <c r="G376" s="13">
        <v>114.05</v>
      </c>
      <c r="H376" s="13">
        <v>4.18</v>
      </c>
      <c r="I376" s="13">
        <v>0</v>
      </c>
      <c r="J376" s="13">
        <v>133.25</v>
      </c>
      <c r="K376" s="13">
        <f t="shared" si="96"/>
        <v>137.43</v>
      </c>
      <c r="L376" s="13">
        <f t="shared" si="97"/>
        <v>4.18</v>
      </c>
      <c r="M376" s="13">
        <f t="shared" si="98"/>
        <v>0</v>
      </c>
      <c r="N376" s="13">
        <f t="shared" si="99"/>
        <v>133.25</v>
      </c>
      <c r="O376" s="13">
        <f t="shared" si="100"/>
        <v>137.43</v>
      </c>
      <c r="P376" s="14">
        <f t="shared" si="95"/>
        <v>1.8404933708249188E-5</v>
      </c>
    </row>
    <row r="377" spans="1:16" ht="39" customHeight="1">
      <c r="A377" s="10" t="s">
        <v>1154</v>
      </c>
      <c r="B377" s="12" t="s">
        <v>1155</v>
      </c>
      <c r="C377" s="10" t="s">
        <v>72</v>
      </c>
      <c r="D377" s="10" t="s">
        <v>1156</v>
      </c>
      <c r="E377" s="11" t="s">
        <v>75</v>
      </c>
      <c r="F377" s="12">
        <v>28</v>
      </c>
      <c r="G377" s="13">
        <v>153.44</v>
      </c>
      <c r="H377" s="13">
        <v>52.27</v>
      </c>
      <c r="I377" s="13">
        <v>0</v>
      </c>
      <c r="J377" s="13">
        <v>132.62</v>
      </c>
      <c r="K377" s="13">
        <f t="shared" si="96"/>
        <v>184.89</v>
      </c>
      <c r="L377" s="13">
        <f t="shared" si="97"/>
        <v>1463.56</v>
      </c>
      <c r="M377" s="13">
        <f t="shared" si="98"/>
        <v>0</v>
      </c>
      <c r="N377" s="13">
        <f t="shared" si="99"/>
        <v>3713.36</v>
      </c>
      <c r="O377" s="13">
        <f t="shared" si="100"/>
        <v>5176.92</v>
      </c>
      <c r="P377" s="14">
        <f t="shared" si="95"/>
        <v>6.9330473268507152E-4</v>
      </c>
    </row>
    <row r="378" spans="1:16" ht="64.95" customHeight="1">
      <c r="A378" s="10" t="s">
        <v>1157</v>
      </c>
      <c r="B378" s="12" t="s">
        <v>1158</v>
      </c>
      <c r="C378" s="10" t="s">
        <v>72</v>
      </c>
      <c r="D378" s="10" t="s">
        <v>1159</v>
      </c>
      <c r="E378" s="11" t="s">
        <v>75</v>
      </c>
      <c r="F378" s="12">
        <v>3</v>
      </c>
      <c r="G378" s="13">
        <v>40.32</v>
      </c>
      <c r="H378" s="13">
        <v>7.05</v>
      </c>
      <c r="I378" s="13">
        <v>0</v>
      </c>
      <c r="J378" s="13">
        <v>41.53</v>
      </c>
      <c r="K378" s="13">
        <f t="shared" si="96"/>
        <v>48.58</v>
      </c>
      <c r="L378" s="13">
        <f t="shared" si="97"/>
        <v>21.15</v>
      </c>
      <c r="M378" s="13">
        <f t="shared" si="98"/>
        <v>0</v>
      </c>
      <c r="N378" s="13">
        <f t="shared" si="99"/>
        <v>124.59</v>
      </c>
      <c r="O378" s="13">
        <f t="shared" si="100"/>
        <v>145.74</v>
      </c>
      <c r="P378" s="14">
        <f t="shared" si="95"/>
        <v>1.9517827538675955E-5</v>
      </c>
    </row>
    <row r="379" spans="1:16" ht="25.95" customHeight="1">
      <c r="A379" s="10" t="s">
        <v>1160</v>
      </c>
      <c r="B379" s="12" t="s">
        <v>1161</v>
      </c>
      <c r="C379" s="10" t="s">
        <v>72</v>
      </c>
      <c r="D379" s="10" t="s">
        <v>1162</v>
      </c>
      <c r="E379" s="11" t="s">
        <v>75</v>
      </c>
      <c r="F379" s="12">
        <v>5</v>
      </c>
      <c r="G379" s="13">
        <v>107.09</v>
      </c>
      <c r="H379" s="13">
        <v>7.72</v>
      </c>
      <c r="I379" s="13">
        <v>0</v>
      </c>
      <c r="J379" s="13">
        <v>121.32</v>
      </c>
      <c r="K379" s="13">
        <f t="shared" si="96"/>
        <v>129.04</v>
      </c>
      <c r="L379" s="13">
        <f t="shared" si="97"/>
        <v>38.6</v>
      </c>
      <c r="M379" s="13">
        <f t="shared" si="98"/>
        <v>0</v>
      </c>
      <c r="N379" s="13">
        <f t="shared" si="99"/>
        <v>606.6</v>
      </c>
      <c r="O379" s="13">
        <f t="shared" si="100"/>
        <v>645.20000000000005</v>
      </c>
      <c r="P379" s="14">
        <f t="shared" si="95"/>
        <v>8.6406630492340654E-5</v>
      </c>
    </row>
    <row r="380" spans="1:16" ht="64.95" customHeight="1">
      <c r="A380" s="10" t="s">
        <v>1163</v>
      </c>
      <c r="B380" s="12" t="s">
        <v>1164</v>
      </c>
      <c r="C380" s="10" t="s">
        <v>72</v>
      </c>
      <c r="D380" s="10" t="s">
        <v>1165</v>
      </c>
      <c r="E380" s="11" t="s">
        <v>75</v>
      </c>
      <c r="F380" s="12">
        <v>1</v>
      </c>
      <c r="G380" s="13">
        <v>2903.2</v>
      </c>
      <c r="H380" s="13">
        <v>6.82</v>
      </c>
      <c r="I380" s="13">
        <v>0</v>
      </c>
      <c r="J380" s="13">
        <v>3491.53</v>
      </c>
      <c r="K380" s="13">
        <f t="shared" si="96"/>
        <v>3498.35</v>
      </c>
      <c r="L380" s="13">
        <f t="shared" si="97"/>
        <v>6.82</v>
      </c>
      <c r="M380" s="13">
        <f t="shared" si="98"/>
        <v>0</v>
      </c>
      <c r="N380" s="13">
        <f t="shared" si="99"/>
        <v>3491.53</v>
      </c>
      <c r="O380" s="13">
        <f t="shared" si="100"/>
        <v>3498.35</v>
      </c>
      <c r="P380" s="14">
        <f t="shared" si="95"/>
        <v>4.6850687505096077E-4</v>
      </c>
    </row>
    <row r="381" spans="1:16" ht="24" customHeight="1">
      <c r="A381" s="5" t="s">
        <v>1166</v>
      </c>
      <c r="B381" s="5"/>
      <c r="C381" s="5"/>
      <c r="D381" s="5" t="s">
        <v>1167</v>
      </c>
      <c r="E381" s="5"/>
      <c r="F381" s="7"/>
      <c r="G381" s="5"/>
      <c r="H381" s="5"/>
      <c r="I381" s="5"/>
      <c r="J381" s="5"/>
      <c r="K381" s="5"/>
      <c r="L381" s="5"/>
      <c r="M381" s="5"/>
      <c r="N381" s="5"/>
      <c r="O381" s="8">
        <v>54346.76</v>
      </c>
      <c r="P381" s="9">
        <f t="shared" si="95"/>
        <v>7.2782399407562296E-3</v>
      </c>
    </row>
    <row r="382" spans="1:16" ht="25.95" customHeight="1">
      <c r="A382" s="10" t="s">
        <v>1168</v>
      </c>
      <c r="B382" s="12" t="s">
        <v>1169</v>
      </c>
      <c r="C382" s="10" t="s">
        <v>72</v>
      </c>
      <c r="D382" s="10" t="s">
        <v>1170</v>
      </c>
      <c r="E382" s="11" t="s">
        <v>114</v>
      </c>
      <c r="F382" s="12">
        <v>52</v>
      </c>
      <c r="G382" s="13">
        <v>82.86</v>
      </c>
      <c r="H382" s="13">
        <v>32.4</v>
      </c>
      <c r="I382" s="13">
        <v>0</v>
      </c>
      <c r="J382" s="13">
        <v>67.44</v>
      </c>
      <c r="K382" s="13">
        <f t="shared" ref="K382:K419" si="101">TRUNC(G382 * (1 + 20.5 / 100), 2)</f>
        <v>99.84</v>
      </c>
      <c r="L382" s="13">
        <f t="shared" ref="L382:L419" si="102">TRUNC(F382 * H382, 2)</f>
        <v>1684.8</v>
      </c>
      <c r="M382" s="13">
        <f t="shared" ref="M382:M419" si="103">TRUNC(F382 * I382, 2)</f>
        <v>0</v>
      </c>
      <c r="N382" s="13">
        <f t="shared" ref="N382:N419" si="104">TRUNC(F382 * J382, 2)</f>
        <v>3506.88</v>
      </c>
      <c r="O382" s="13">
        <f t="shared" ref="O382:O419" si="105">TRUNC(F382 * K382, 2)</f>
        <v>5191.68</v>
      </c>
      <c r="P382" s="14">
        <f t="shared" si="95"/>
        <v>6.9528142497593786E-4</v>
      </c>
    </row>
    <row r="383" spans="1:16" ht="25.95" customHeight="1">
      <c r="A383" s="10" t="s">
        <v>1171</v>
      </c>
      <c r="B383" s="12" t="s">
        <v>1172</v>
      </c>
      <c r="C383" s="10" t="s">
        <v>72</v>
      </c>
      <c r="D383" s="10" t="s">
        <v>1173</v>
      </c>
      <c r="E383" s="11" t="s">
        <v>114</v>
      </c>
      <c r="F383" s="12">
        <v>47</v>
      </c>
      <c r="G383" s="13">
        <v>58.16</v>
      </c>
      <c r="H383" s="13">
        <v>7.98</v>
      </c>
      <c r="I383" s="13">
        <v>0</v>
      </c>
      <c r="J383" s="13">
        <v>62.1</v>
      </c>
      <c r="K383" s="13">
        <f t="shared" si="101"/>
        <v>70.08</v>
      </c>
      <c r="L383" s="13">
        <f t="shared" si="102"/>
        <v>375.06</v>
      </c>
      <c r="M383" s="13">
        <f t="shared" si="103"/>
        <v>0</v>
      </c>
      <c r="N383" s="13">
        <f t="shared" si="104"/>
        <v>2918.7</v>
      </c>
      <c r="O383" s="13">
        <f t="shared" si="105"/>
        <v>3293.76</v>
      </c>
      <c r="P383" s="14">
        <f t="shared" si="95"/>
        <v>4.4110772357478602E-4</v>
      </c>
    </row>
    <row r="384" spans="1:16" ht="25.95" customHeight="1">
      <c r="A384" s="10" t="s">
        <v>1174</v>
      </c>
      <c r="B384" s="12" t="s">
        <v>1175</v>
      </c>
      <c r="C384" s="10" t="s">
        <v>72</v>
      </c>
      <c r="D384" s="10" t="s">
        <v>1176</v>
      </c>
      <c r="E384" s="11" t="s">
        <v>114</v>
      </c>
      <c r="F384" s="12">
        <v>6</v>
      </c>
      <c r="G384" s="13">
        <v>82.69</v>
      </c>
      <c r="H384" s="13">
        <v>12.25</v>
      </c>
      <c r="I384" s="13">
        <v>0</v>
      </c>
      <c r="J384" s="13">
        <v>87.39</v>
      </c>
      <c r="K384" s="13">
        <f t="shared" si="101"/>
        <v>99.64</v>
      </c>
      <c r="L384" s="13">
        <f t="shared" si="102"/>
        <v>73.5</v>
      </c>
      <c r="M384" s="13">
        <f t="shared" si="103"/>
        <v>0</v>
      </c>
      <c r="N384" s="13">
        <f t="shared" si="104"/>
        <v>524.34</v>
      </c>
      <c r="O384" s="13">
        <f t="shared" si="105"/>
        <v>597.84</v>
      </c>
      <c r="P384" s="14">
        <f t="shared" si="95"/>
        <v>8.006407311460157E-5</v>
      </c>
    </row>
    <row r="385" spans="1:16" ht="78" customHeight="1">
      <c r="A385" s="10" t="s">
        <v>1177</v>
      </c>
      <c r="B385" s="12" t="s">
        <v>1178</v>
      </c>
      <c r="C385" s="10" t="s">
        <v>72</v>
      </c>
      <c r="D385" s="10" t="s">
        <v>1179</v>
      </c>
      <c r="E385" s="11" t="s">
        <v>75</v>
      </c>
      <c r="F385" s="12">
        <v>1</v>
      </c>
      <c r="G385" s="13">
        <v>29.45</v>
      </c>
      <c r="H385" s="13">
        <v>9.42</v>
      </c>
      <c r="I385" s="13">
        <v>0</v>
      </c>
      <c r="J385" s="13">
        <v>26.06</v>
      </c>
      <c r="K385" s="13">
        <f t="shared" si="101"/>
        <v>35.479999999999997</v>
      </c>
      <c r="L385" s="13">
        <f t="shared" si="102"/>
        <v>9.42</v>
      </c>
      <c r="M385" s="13">
        <f t="shared" si="103"/>
        <v>0</v>
      </c>
      <c r="N385" s="13">
        <f t="shared" si="104"/>
        <v>26.06</v>
      </c>
      <c r="O385" s="13">
        <f t="shared" si="105"/>
        <v>35.479999999999997</v>
      </c>
      <c r="P385" s="14">
        <f t="shared" si="95"/>
        <v>4.7515611436271632E-6</v>
      </c>
    </row>
    <row r="386" spans="1:16" ht="25.95" customHeight="1">
      <c r="A386" s="10" t="s">
        <v>1180</v>
      </c>
      <c r="B386" s="12" t="s">
        <v>1181</v>
      </c>
      <c r="C386" s="10" t="s">
        <v>72</v>
      </c>
      <c r="D386" s="10" t="s">
        <v>1182</v>
      </c>
      <c r="E386" s="11" t="s">
        <v>75</v>
      </c>
      <c r="F386" s="12">
        <v>1</v>
      </c>
      <c r="G386" s="13">
        <v>39.729999999999997</v>
      </c>
      <c r="H386" s="13">
        <v>9.42</v>
      </c>
      <c r="I386" s="13">
        <v>0</v>
      </c>
      <c r="J386" s="13">
        <v>38.450000000000003</v>
      </c>
      <c r="K386" s="13">
        <f t="shared" si="101"/>
        <v>47.87</v>
      </c>
      <c r="L386" s="13">
        <f t="shared" si="102"/>
        <v>9.42</v>
      </c>
      <c r="M386" s="13">
        <f t="shared" si="103"/>
        <v>0</v>
      </c>
      <c r="N386" s="13">
        <f t="shared" si="104"/>
        <v>38.450000000000003</v>
      </c>
      <c r="O386" s="13">
        <f t="shared" si="105"/>
        <v>47.87</v>
      </c>
      <c r="P386" s="14">
        <f t="shared" si="95"/>
        <v>6.41085772112267E-6</v>
      </c>
    </row>
    <row r="387" spans="1:16" ht="78" customHeight="1">
      <c r="A387" s="10" t="s">
        <v>1183</v>
      </c>
      <c r="B387" s="12" t="s">
        <v>1184</v>
      </c>
      <c r="C387" s="10" t="s">
        <v>72</v>
      </c>
      <c r="D387" s="10" t="s">
        <v>1185</v>
      </c>
      <c r="E387" s="11" t="s">
        <v>75</v>
      </c>
      <c r="F387" s="12">
        <v>2</v>
      </c>
      <c r="G387" s="13">
        <v>57.27</v>
      </c>
      <c r="H387" s="13">
        <v>22.88</v>
      </c>
      <c r="I387" s="13">
        <v>0</v>
      </c>
      <c r="J387" s="13">
        <v>46.13</v>
      </c>
      <c r="K387" s="13">
        <f t="shared" si="101"/>
        <v>69.010000000000005</v>
      </c>
      <c r="L387" s="13">
        <f t="shared" si="102"/>
        <v>45.76</v>
      </c>
      <c r="M387" s="13">
        <f t="shared" si="103"/>
        <v>0</v>
      </c>
      <c r="N387" s="13">
        <f t="shared" si="104"/>
        <v>92.26</v>
      </c>
      <c r="O387" s="13">
        <f t="shared" si="105"/>
        <v>138.02000000000001</v>
      </c>
      <c r="P387" s="14">
        <f t="shared" si="95"/>
        <v>1.848394783098707E-5</v>
      </c>
    </row>
    <row r="388" spans="1:16" ht="25.95" customHeight="1">
      <c r="A388" s="10" t="s">
        <v>1186</v>
      </c>
      <c r="B388" s="12" t="s">
        <v>1187</v>
      </c>
      <c r="C388" s="10" t="s">
        <v>72</v>
      </c>
      <c r="D388" s="10" t="s">
        <v>1188</v>
      </c>
      <c r="E388" s="11" t="s">
        <v>75</v>
      </c>
      <c r="F388" s="12">
        <v>2</v>
      </c>
      <c r="G388" s="13">
        <v>262.61</v>
      </c>
      <c r="H388" s="13">
        <v>17.559999999999999</v>
      </c>
      <c r="I388" s="13">
        <v>0</v>
      </c>
      <c r="J388" s="13">
        <v>298.88</v>
      </c>
      <c r="K388" s="13">
        <f t="shared" si="101"/>
        <v>316.44</v>
      </c>
      <c r="L388" s="13">
        <f t="shared" si="102"/>
        <v>35.119999999999997</v>
      </c>
      <c r="M388" s="13">
        <f t="shared" si="103"/>
        <v>0</v>
      </c>
      <c r="N388" s="13">
        <f t="shared" si="104"/>
        <v>597.76</v>
      </c>
      <c r="O388" s="13">
        <f t="shared" si="105"/>
        <v>632.88</v>
      </c>
      <c r="P388" s="14">
        <f t="shared" si="95"/>
        <v>8.4756708471780143E-5</v>
      </c>
    </row>
    <row r="389" spans="1:16" ht="25.95" customHeight="1">
      <c r="A389" s="10" t="s">
        <v>1189</v>
      </c>
      <c r="B389" s="12" t="s">
        <v>1190</v>
      </c>
      <c r="C389" s="10" t="s">
        <v>72</v>
      </c>
      <c r="D389" s="10" t="s">
        <v>1191</v>
      </c>
      <c r="E389" s="11" t="s">
        <v>75</v>
      </c>
      <c r="F389" s="12">
        <v>2</v>
      </c>
      <c r="G389" s="13">
        <v>316.75</v>
      </c>
      <c r="H389" s="13">
        <v>24.07</v>
      </c>
      <c r="I389" s="13">
        <v>0</v>
      </c>
      <c r="J389" s="13">
        <v>357.61</v>
      </c>
      <c r="K389" s="13">
        <f t="shared" si="101"/>
        <v>381.68</v>
      </c>
      <c r="L389" s="13">
        <f t="shared" si="102"/>
        <v>48.14</v>
      </c>
      <c r="M389" s="13">
        <f t="shared" si="103"/>
        <v>0</v>
      </c>
      <c r="N389" s="13">
        <f t="shared" si="104"/>
        <v>715.22</v>
      </c>
      <c r="O389" s="13">
        <f t="shared" si="105"/>
        <v>763.36</v>
      </c>
      <c r="P389" s="14">
        <f t="shared" si="95"/>
        <v>1.0223088259862548E-4</v>
      </c>
    </row>
    <row r="390" spans="1:16" ht="78" customHeight="1">
      <c r="A390" s="10" t="s">
        <v>1192</v>
      </c>
      <c r="B390" s="12" t="s">
        <v>1193</v>
      </c>
      <c r="C390" s="10" t="s">
        <v>72</v>
      </c>
      <c r="D390" s="10" t="s">
        <v>1194</v>
      </c>
      <c r="E390" s="11" t="s">
        <v>75</v>
      </c>
      <c r="F390" s="12">
        <v>6</v>
      </c>
      <c r="G390" s="13">
        <v>38.6</v>
      </c>
      <c r="H390" s="13">
        <v>7.05</v>
      </c>
      <c r="I390" s="13">
        <v>0</v>
      </c>
      <c r="J390" s="13">
        <v>39.46</v>
      </c>
      <c r="K390" s="13">
        <f t="shared" si="101"/>
        <v>46.51</v>
      </c>
      <c r="L390" s="13">
        <f t="shared" si="102"/>
        <v>42.3</v>
      </c>
      <c r="M390" s="13">
        <f t="shared" si="103"/>
        <v>0</v>
      </c>
      <c r="N390" s="13">
        <f t="shared" si="104"/>
        <v>236.76</v>
      </c>
      <c r="O390" s="13">
        <f t="shared" si="105"/>
        <v>279.06</v>
      </c>
      <c r="P390" s="14">
        <f t="shared" ref="P390:P453" si="106">O390 / 7467019.56</f>
        <v>3.7372340832598548E-5</v>
      </c>
    </row>
    <row r="391" spans="1:16" ht="78" customHeight="1">
      <c r="A391" s="10" t="s">
        <v>1195</v>
      </c>
      <c r="B391" s="12" t="s">
        <v>1196</v>
      </c>
      <c r="C391" s="10" t="s">
        <v>72</v>
      </c>
      <c r="D391" s="10" t="s">
        <v>1197</v>
      </c>
      <c r="E391" s="11" t="s">
        <v>75</v>
      </c>
      <c r="F391" s="12">
        <v>5</v>
      </c>
      <c r="G391" s="13">
        <v>42.73</v>
      </c>
      <c r="H391" s="13">
        <v>7.05</v>
      </c>
      <c r="I391" s="13">
        <v>0</v>
      </c>
      <c r="J391" s="13">
        <v>44.43</v>
      </c>
      <c r="K391" s="13">
        <f t="shared" si="101"/>
        <v>51.48</v>
      </c>
      <c r="L391" s="13">
        <f t="shared" si="102"/>
        <v>35.25</v>
      </c>
      <c r="M391" s="13">
        <f t="shared" si="103"/>
        <v>0</v>
      </c>
      <c r="N391" s="13">
        <f t="shared" si="104"/>
        <v>222.15</v>
      </c>
      <c r="O391" s="13">
        <f t="shared" si="105"/>
        <v>257.39999999999998</v>
      </c>
      <c r="P391" s="14">
        <f t="shared" si="106"/>
        <v>3.4471585072424796E-5</v>
      </c>
    </row>
    <row r="392" spans="1:16" ht="78" customHeight="1">
      <c r="A392" s="10" t="s">
        <v>1198</v>
      </c>
      <c r="B392" s="12" t="s">
        <v>1199</v>
      </c>
      <c r="C392" s="10" t="s">
        <v>72</v>
      </c>
      <c r="D392" s="10" t="s">
        <v>1200</v>
      </c>
      <c r="E392" s="11" t="s">
        <v>75</v>
      </c>
      <c r="F392" s="12">
        <v>5</v>
      </c>
      <c r="G392" s="13">
        <v>53.61</v>
      </c>
      <c r="H392" s="13">
        <v>7.05</v>
      </c>
      <c r="I392" s="13">
        <v>0</v>
      </c>
      <c r="J392" s="13">
        <v>57.55</v>
      </c>
      <c r="K392" s="13">
        <f t="shared" si="101"/>
        <v>64.599999999999994</v>
      </c>
      <c r="L392" s="13">
        <f t="shared" si="102"/>
        <v>35.25</v>
      </c>
      <c r="M392" s="13">
        <f t="shared" si="103"/>
        <v>0</v>
      </c>
      <c r="N392" s="13">
        <f t="shared" si="104"/>
        <v>287.75</v>
      </c>
      <c r="O392" s="13">
        <f t="shared" si="105"/>
        <v>323</v>
      </c>
      <c r="P392" s="14">
        <f t="shared" si="106"/>
        <v>4.3256884142941769E-5</v>
      </c>
    </row>
    <row r="393" spans="1:16" ht="78" customHeight="1">
      <c r="A393" s="10" t="s">
        <v>1201</v>
      </c>
      <c r="B393" s="12" t="s">
        <v>1202</v>
      </c>
      <c r="C393" s="10" t="s">
        <v>72</v>
      </c>
      <c r="D393" s="10" t="s">
        <v>1203</v>
      </c>
      <c r="E393" s="11" t="s">
        <v>75</v>
      </c>
      <c r="F393" s="12">
        <v>7</v>
      </c>
      <c r="G393" s="13">
        <v>10.53</v>
      </c>
      <c r="H393" s="13">
        <v>3.75</v>
      </c>
      <c r="I393" s="13">
        <v>0</v>
      </c>
      <c r="J393" s="13">
        <v>8.93</v>
      </c>
      <c r="K393" s="13">
        <f t="shared" si="101"/>
        <v>12.68</v>
      </c>
      <c r="L393" s="13">
        <f t="shared" si="102"/>
        <v>26.25</v>
      </c>
      <c r="M393" s="13">
        <f t="shared" si="103"/>
        <v>0</v>
      </c>
      <c r="N393" s="13">
        <f t="shared" si="104"/>
        <v>62.51</v>
      </c>
      <c r="O393" s="13">
        <f t="shared" si="105"/>
        <v>88.76</v>
      </c>
      <c r="P393" s="14">
        <f t="shared" si="106"/>
        <v>1.1886938193583627E-5</v>
      </c>
    </row>
    <row r="394" spans="1:16" ht="78" customHeight="1">
      <c r="A394" s="10" t="s">
        <v>1204</v>
      </c>
      <c r="B394" s="12" t="s">
        <v>1205</v>
      </c>
      <c r="C394" s="10" t="s">
        <v>72</v>
      </c>
      <c r="D394" s="10" t="s">
        <v>1206</v>
      </c>
      <c r="E394" s="11" t="s">
        <v>75</v>
      </c>
      <c r="F394" s="12">
        <v>2</v>
      </c>
      <c r="G394" s="13">
        <v>23.87</v>
      </c>
      <c r="H394" s="13">
        <v>16.47</v>
      </c>
      <c r="I394" s="13">
        <v>0</v>
      </c>
      <c r="J394" s="13">
        <v>12.29</v>
      </c>
      <c r="K394" s="13">
        <f t="shared" si="101"/>
        <v>28.76</v>
      </c>
      <c r="L394" s="13">
        <f t="shared" si="102"/>
        <v>32.94</v>
      </c>
      <c r="M394" s="13">
        <f t="shared" si="103"/>
        <v>0</v>
      </c>
      <c r="N394" s="13">
        <f t="shared" si="104"/>
        <v>24.58</v>
      </c>
      <c r="O394" s="13">
        <f t="shared" si="105"/>
        <v>57.52</v>
      </c>
      <c r="P394" s="14">
        <f t="shared" si="106"/>
        <v>7.7032073557337786E-6</v>
      </c>
    </row>
    <row r="395" spans="1:16" ht="64.95" customHeight="1">
      <c r="A395" s="10" t="s">
        <v>1207</v>
      </c>
      <c r="B395" s="12" t="s">
        <v>999</v>
      </c>
      <c r="C395" s="10" t="s">
        <v>72</v>
      </c>
      <c r="D395" s="10" t="s">
        <v>1000</v>
      </c>
      <c r="E395" s="11" t="s">
        <v>75</v>
      </c>
      <c r="F395" s="12">
        <v>4</v>
      </c>
      <c r="G395" s="13">
        <v>7.74</v>
      </c>
      <c r="H395" s="13">
        <v>2.81</v>
      </c>
      <c r="I395" s="13">
        <v>0</v>
      </c>
      <c r="J395" s="13">
        <v>6.51</v>
      </c>
      <c r="K395" s="13">
        <f t="shared" si="101"/>
        <v>9.32</v>
      </c>
      <c r="L395" s="13">
        <f t="shared" si="102"/>
        <v>11.24</v>
      </c>
      <c r="M395" s="13">
        <f t="shared" si="103"/>
        <v>0</v>
      </c>
      <c r="N395" s="13">
        <f t="shared" si="104"/>
        <v>26.04</v>
      </c>
      <c r="O395" s="13">
        <f t="shared" si="105"/>
        <v>37.28</v>
      </c>
      <c r="P395" s="14">
        <f t="shared" si="106"/>
        <v>4.9926211790986659E-6</v>
      </c>
    </row>
    <row r="396" spans="1:16" ht="52.05" customHeight="1">
      <c r="A396" s="10" t="s">
        <v>1208</v>
      </c>
      <c r="B396" s="12" t="s">
        <v>1011</v>
      </c>
      <c r="C396" s="10" t="s">
        <v>78</v>
      </c>
      <c r="D396" s="10" t="s">
        <v>1012</v>
      </c>
      <c r="E396" s="11" t="s">
        <v>114</v>
      </c>
      <c r="F396" s="12">
        <v>105</v>
      </c>
      <c r="G396" s="13">
        <v>55.12</v>
      </c>
      <c r="H396" s="13">
        <v>23.28</v>
      </c>
      <c r="I396" s="13">
        <v>0</v>
      </c>
      <c r="J396" s="13">
        <v>43.13</v>
      </c>
      <c r="K396" s="13">
        <f t="shared" si="101"/>
        <v>66.41</v>
      </c>
      <c r="L396" s="13">
        <f t="shared" si="102"/>
        <v>2444.4</v>
      </c>
      <c r="M396" s="13">
        <f t="shared" si="103"/>
        <v>0</v>
      </c>
      <c r="N396" s="13">
        <f t="shared" si="104"/>
        <v>4528.6499999999996</v>
      </c>
      <c r="O396" s="13">
        <f t="shared" si="105"/>
        <v>6973.05</v>
      </c>
      <c r="P396" s="14">
        <f t="shared" si="106"/>
        <v>9.3384648908030989E-4</v>
      </c>
    </row>
    <row r="397" spans="1:16" ht="39" customHeight="1">
      <c r="A397" s="10" t="s">
        <v>1209</v>
      </c>
      <c r="B397" s="12" t="s">
        <v>1210</v>
      </c>
      <c r="C397" s="10" t="s">
        <v>72</v>
      </c>
      <c r="D397" s="10" t="s">
        <v>1211</v>
      </c>
      <c r="E397" s="11" t="s">
        <v>75</v>
      </c>
      <c r="F397" s="12">
        <v>142</v>
      </c>
      <c r="G397" s="13">
        <v>15.86</v>
      </c>
      <c r="H397" s="13">
        <v>8.31</v>
      </c>
      <c r="I397" s="13">
        <v>0</v>
      </c>
      <c r="J397" s="13">
        <v>10.8</v>
      </c>
      <c r="K397" s="13">
        <f t="shared" si="101"/>
        <v>19.11</v>
      </c>
      <c r="L397" s="13">
        <f t="shared" si="102"/>
        <v>1180.02</v>
      </c>
      <c r="M397" s="13">
        <f t="shared" si="103"/>
        <v>0</v>
      </c>
      <c r="N397" s="13">
        <f t="shared" si="104"/>
        <v>1533.6</v>
      </c>
      <c r="O397" s="13">
        <f t="shared" si="105"/>
        <v>2713.62</v>
      </c>
      <c r="P397" s="14">
        <f t="shared" si="106"/>
        <v>3.6341407414232086E-4</v>
      </c>
    </row>
    <row r="398" spans="1:16" ht="39" customHeight="1">
      <c r="A398" s="10" t="s">
        <v>1212</v>
      </c>
      <c r="B398" s="12" t="s">
        <v>1213</v>
      </c>
      <c r="C398" s="10" t="s">
        <v>72</v>
      </c>
      <c r="D398" s="10" t="s">
        <v>1214</v>
      </c>
      <c r="E398" s="11" t="s">
        <v>75</v>
      </c>
      <c r="F398" s="12">
        <v>6</v>
      </c>
      <c r="G398" s="13">
        <v>143.99</v>
      </c>
      <c r="H398" s="13">
        <v>29.19</v>
      </c>
      <c r="I398" s="13">
        <v>0</v>
      </c>
      <c r="J398" s="13">
        <v>144.31</v>
      </c>
      <c r="K398" s="13">
        <f t="shared" si="101"/>
        <v>173.5</v>
      </c>
      <c r="L398" s="13">
        <f t="shared" si="102"/>
        <v>175.14</v>
      </c>
      <c r="M398" s="13">
        <f t="shared" si="103"/>
        <v>0</v>
      </c>
      <c r="N398" s="13">
        <f t="shared" si="104"/>
        <v>865.86</v>
      </c>
      <c r="O398" s="13">
        <f t="shared" si="105"/>
        <v>1041</v>
      </c>
      <c r="P398" s="14">
        <f t="shared" si="106"/>
        <v>1.3941305384768539E-4</v>
      </c>
    </row>
    <row r="399" spans="1:16" ht="52.05" customHeight="1">
      <c r="A399" s="10" t="s">
        <v>1215</v>
      </c>
      <c r="B399" s="12" t="s">
        <v>1216</v>
      </c>
      <c r="C399" s="10" t="s">
        <v>72</v>
      </c>
      <c r="D399" s="10" t="s">
        <v>1028</v>
      </c>
      <c r="E399" s="11" t="s">
        <v>75</v>
      </c>
      <c r="F399" s="12">
        <v>69</v>
      </c>
      <c r="G399" s="13">
        <v>40.33</v>
      </c>
      <c r="H399" s="13">
        <v>20.57</v>
      </c>
      <c r="I399" s="13">
        <v>0</v>
      </c>
      <c r="J399" s="13">
        <v>28.02</v>
      </c>
      <c r="K399" s="13">
        <f t="shared" si="101"/>
        <v>48.59</v>
      </c>
      <c r="L399" s="13">
        <f t="shared" si="102"/>
        <v>1419.33</v>
      </c>
      <c r="M399" s="13">
        <f t="shared" si="103"/>
        <v>0</v>
      </c>
      <c r="N399" s="13">
        <f t="shared" si="104"/>
        <v>1933.38</v>
      </c>
      <c r="O399" s="13">
        <f t="shared" si="105"/>
        <v>3352.71</v>
      </c>
      <c r="P399" s="14">
        <f t="shared" si="106"/>
        <v>4.4900243973647769E-4</v>
      </c>
    </row>
    <row r="400" spans="1:16" ht="25.95" customHeight="1">
      <c r="A400" s="10" t="s">
        <v>1217</v>
      </c>
      <c r="B400" s="12" t="s">
        <v>1048</v>
      </c>
      <c r="C400" s="10" t="s">
        <v>72</v>
      </c>
      <c r="D400" s="10" t="s">
        <v>1049</v>
      </c>
      <c r="E400" s="11" t="s">
        <v>75</v>
      </c>
      <c r="F400" s="12">
        <v>92</v>
      </c>
      <c r="G400" s="13">
        <v>14.4</v>
      </c>
      <c r="H400" s="13">
        <v>5.16</v>
      </c>
      <c r="I400" s="13">
        <v>0</v>
      </c>
      <c r="J400" s="13">
        <v>12.19</v>
      </c>
      <c r="K400" s="13">
        <f t="shared" si="101"/>
        <v>17.350000000000001</v>
      </c>
      <c r="L400" s="13">
        <f t="shared" si="102"/>
        <v>474.72</v>
      </c>
      <c r="M400" s="13">
        <f t="shared" si="103"/>
        <v>0</v>
      </c>
      <c r="N400" s="13">
        <f t="shared" si="104"/>
        <v>1121.48</v>
      </c>
      <c r="O400" s="13">
        <f t="shared" si="105"/>
        <v>1596.2</v>
      </c>
      <c r="P400" s="14">
        <f t="shared" si="106"/>
        <v>2.1376668256645092E-4</v>
      </c>
    </row>
    <row r="401" spans="1:16" ht="25.95" customHeight="1">
      <c r="A401" s="10" t="s">
        <v>1218</v>
      </c>
      <c r="B401" s="12" t="s">
        <v>1219</v>
      </c>
      <c r="C401" s="10" t="s">
        <v>72</v>
      </c>
      <c r="D401" s="10" t="s">
        <v>1220</v>
      </c>
      <c r="E401" s="11" t="s">
        <v>75</v>
      </c>
      <c r="F401" s="12">
        <v>2</v>
      </c>
      <c r="G401" s="13">
        <v>84.5</v>
      </c>
      <c r="H401" s="13">
        <v>7.72</v>
      </c>
      <c r="I401" s="13">
        <v>0</v>
      </c>
      <c r="J401" s="13">
        <v>94.1</v>
      </c>
      <c r="K401" s="13">
        <f t="shared" si="101"/>
        <v>101.82</v>
      </c>
      <c r="L401" s="13">
        <f t="shared" si="102"/>
        <v>15.44</v>
      </c>
      <c r="M401" s="13">
        <f t="shared" si="103"/>
        <v>0</v>
      </c>
      <c r="N401" s="13">
        <f t="shared" si="104"/>
        <v>188.2</v>
      </c>
      <c r="O401" s="13">
        <f t="shared" si="105"/>
        <v>203.64</v>
      </c>
      <c r="P401" s="14">
        <f t="shared" si="106"/>
        <v>2.7271925346342604E-5</v>
      </c>
    </row>
    <row r="402" spans="1:16" ht="52.05" customHeight="1">
      <c r="A402" s="10" t="s">
        <v>1221</v>
      </c>
      <c r="B402" s="12" t="s">
        <v>1061</v>
      </c>
      <c r="C402" s="10" t="s">
        <v>78</v>
      </c>
      <c r="D402" s="10" t="s">
        <v>1062</v>
      </c>
      <c r="E402" s="11" t="s">
        <v>114</v>
      </c>
      <c r="F402" s="12">
        <v>6</v>
      </c>
      <c r="G402" s="13">
        <v>13.81</v>
      </c>
      <c r="H402" s="13">
        <v>6</v>
      </c>
      <c r="I402" s="13">
        <v>0</v>
      </c>
      <c r="J402" s="13">
        <v>10.64</v>
      </c>
      <c r="K402" s="13">
        <f t="shared" si="101"/>
        <v>16.64</v>
      </c>
      <c r="L402" s="13">
        <f t="shared" si="102"/>
        <v>36</v>
      </c>
      <c r="M402" s="13">
        <f t="shared" si="103"/>
        <v>0</v>
      </c>
      <c r="N402" s="13">
        <f t="shared" si="104"/>
        <v>63.84</v>
      </c>
      <c r="O402" s="13">
        <f t="shared" si="105"/>
        <v>99.84</v>
      </c>
      <c r="P402" s="14">
        <f t="shared" si="106"/>
        <v>1.3370796634152651E-5</v>
      </c>
    </row>
    <row r="403" spans="1:16" ht="39" customHeight="1">
      <c r="A403" s="10" t="s">
        <v>1222</v>
      </c>
      <c r="B403" s="12" t="s">
        <v>1223</v>
      </c>
      <c r="C403" s="10" t="s">
        <v>78</v>
      </c>
      <c r="D403" s="10" t="s">
        <v>1224</v>
      </c>
      <c r="E403" s="11" t="s">
        <v>268</v>
      </c>
      <c r="F403" s="12">
        <v>33</v>
      </c>
      <c r="G403" s="13">
        <v>43.77</v>
      </c>
      <c r="H403" s="13">
        <v>21.13</v>
      </c>
      <c r="I403" s="13">
        <v>0</v>
      </c>
      <c r="J403" s="13">
        <v>31.61</v>
      </c>
      <c r="K403" s="13">
        <f t="shared" si="101"/>
        <v>52.74</v>
      </c>
      <c r="L403" s="13">
        <f t="shared" si="102"/>
        <v>697.29</v>
      </c>
      <c r="M403" s="13">
        <f t="shared" si="103"/>
        <v>0</v>
      </c>
      <c r="N403" s="13">
        <f t="shared" si="104"/>
        <v>1043.1300000000001</v>
      </c>
      <c r="O403" s="13">
        <f t="shared" si="105"/>
        <v>1740.42</v>
      </c>
      <c r="P403" s="14">
        <f t="shared" si="106"/>
        <v>2.330809482973954E-4</v>
      </c>
    </row>
    <row r="404" spans="1:16" ht="39" customHeight="1">
      <c r="A404" s="10" t="s">
        <v>1225</v>
      </c>
      <c r="B404" s="12" t="s">
        <v>1226</v>
      </c>
      <c r="C404" s="10" t="s">
        <v>78</v>
      </c>
      <c r="D404" s="10" t="s">
        <v>1227</v>
      </c>
      <c r="E404" s="11" t="s">
        <v>114</v>
      </c>
      <c r="F404" s="12">
        <v>2014</v>
      </c>
      <c r="G404" s="13">
        <v>4.49</v>
      </c>
      <c r="H404" s="13">
        <v>1.35</v>
      </c>
      <c r="I404" s="13">
        <v>0</v>
      </c>
      <c r="J404" s="13">
        <v>4.0599999999999996</v>
      </c>
      <c r="K404" s="13">
        <f t="shared" si="101"/>
        <v>5.41</v>
      </c>
      <c r="L404" s="13">
        <f t="shared" si="102"/>
        <v>2718.9</v>
      </c>
      <c r="M404" s="13">
        <f t="shared" si="103"/>
        <v>0</v>
      </c>
      <c r="N404" s="13">
        <f t="shared" si="104"/>
        <v>8176.84</v>
      </c>
      <c r="O404" s="13">
        <f t="shared" si="105"/>
        <v>10895.74</v>
      </c>
      <c r="P404" s="14">
        <f t="shared" si="106"/>
        <v>1.459181928271258E-3</v>
      </c>
    </row>
    <row r="405" spans="1:16" ht="39" customHeight="1">
      <c r="A405" s="10" t="s">
        <v>1228</v>
      </c>
      <c r="B405" s="12" t="s">
        <v>1229</v>
      </c>
      <c r="C405" s="10" t="s">
        <v>78</v>
      </c>
      <c r="D405" s="10" t="s">
        <v>1230</v>
      </c>
      <c r="E405" s="11" t="s">
        <v>114</v>
      </c>
      <c r="F405" s="12">
        <v>772</v>
      </c>
      <c r="G405" s="13">
        <v>6.93</v>
      </c>
      <c r="H405" s="13">
        <v>1.81</v>
      </c>
      <c r="I405" s="13">
        <v>0</v>
      </c>
      <c r="J405" s="13">
        <v>6.54</v>
      </c>
      <c r="K405" s="13">
        <f t="shared" si="101"/>
        <v>8.35</v>
      </c>
      <c r="L405" s="13">
        <f t="shared" si="102"/>
        <v>1397.32</v>
      </c>
      <c r="M405" s="13">
        <f t="shared" si="103"/>
        <v>0</v>
      </c>
      <c r="N405" s="13">
        <f t="shared" si="104"/>
        <v>5048.88</v>
      </c>
      <c r="O405" s="13">
        <f t="shared" si="105"/>
        <v>6446.2</v>
      </c>
      <c r="P405" s="14">
        <f t="shared" si="106"/>
        <v>8.632895559202205E-4</v>
      </c>
    </row>
    <row r="406" spans="1:16" ht="52.05" customHeight="1">
      <c r="A406" s="10" t="s">
        <v>1231</v>
      </c>
      <c r="B406" s="12" t="s">
        <v>1232</v>
      </c>
      <c r="C406" s="10" t="s">
        <v>78</v>
      </c>
      <c r="D406" s="10" t="s">
        <v>1233</v>
      </c>
      <c r="E406" s="11" t="s">
        <v>268</v>
      </c>
      <c r="F406" s="12">
        <v>1</v>
      </c>
      <c r="G406" s="13">
        <v>815.77</v>
      </c>
      <c r="H406" s="13">
        <v>34.159999999999997</v>
      </c>
      <c r="I406" s="13">
        <v>0</v>
      </c>
      <c r="J406" s="13">
        <v>948.84</v>
      </c>
      <c r="K406" s="13">
        <f t="shared" si="101"/>
        <v>983</v>
      </c>
      <c r="L406" s="13">
        <f t="shared" si="102"/>
        <v>34.159999999999997</v>
      </c>
      <c r="M406" s="13">
        <f t="shared" si="103"/>
        <v>0</v>
      </c>
      <c r="N406" s="13">
        <f t="shared" si="104"/>
        <v>948.84</v>
      </c>
      <c r="O406" s="13">
        <f t="shared" si="105"/>
        <v>983</v>
      </c>
      <c r="P406" s="14">
        <f t="shared" si="106"/>
        <v>1.3164556381582587E-4</v>
      </c>
    </row>
    <row r="407" spans="1:16" ht="25.95" customHeight="1">
      <c r="A407" s="10" t="s">
        <v>1234</v>
      </c>
      <c r="B407" s="12" t="s">
        <v>1235</v>
      </c>
      <c r="C407" s="10" t="s">
        <v>72</v>
      </c>
      <c r="D407" s="10" t="s">
        <v>1236</v>
      </c>
      <c r="E407" s="11" t="s">
        <v>75</v>
      </c>
      <c r="F407" s="12">
        <v>2</v>
      </c>
      <c r="G407" s="13">
        <v>347.14</v>
      </c>
      <c r="H407" s="13">
        <v>19.43</v>
      </c>
      <c r="I407" s="13">
        <v>0</v>
      </c>
      <c r="J407" s="13">
        <v>398.87</v>
      </c>
      <c r="K407" s="13">
        <f t="shared" si="101"/>
        <v>418.3</v>
      </c>
      <c r="L407" s="13">
        <f t="shared" si="102"/>
        <v>38.86</v>
      </c>
      <c r="M407" s="13">
        <f t="shared" si="103"/>
        <v>0</v>
      </c>
      <c r="N407" s="13">
        <f t="shared" si="104"/>
        <v>797.74</v>
      </c>
      <c r="O407" s="13">
        <f t="shared" si="105"/>
        <v>836.6</v>
      </c>
      <c r="P407" s="14">
        <f t="shared" si="106"/>
        <v>1.1203934759747704E-4</v>
      </c>
    </row>
    <row r="408" spans="1:16" ht="39" customHeight="1">
      <c r="A408" s="10" t="s">
        <v>1237</v>
      </c>
      <c r="B408" s="12" t="s">
        <v>1238</v>
      </c>
      <c r="C408" s="10" t="s">
        <v>72</v>
      </c>
      <c r="D408" s="10" t="s">
        <v>1239</v>
      </c>
      <c r="E408" s="11" t="s">
        <v>75</v>
      </c>
      <c r="F408" s="12">
        <v>2</v>
      </c>
      <c r="G408" s="13">
        <v>214.56</v>
      </c>
      <c r="H408" s="13">
        <v>45.6</v>
      </c>
      <c r="I408" s="13">
        <v>0</v>
      </c>
      <c r="J408" s="13">
        <v>212.94</v>
      </c>
      <c r="K408" s="13">
        <f t="shared" si="101"/>
        <v>258.54000000000002</v>
      </c>
      <c r="L408" s="13">
        <f t="shared" si="102"/>
        <v>91.2</v>
      </c>
      <c r="M408" s="13">
        <f t="shared" si="103"/>
        <v>0</v>
      </c>
      <c r="N408" s="13">
        <f t="shared" si="104"/>
        <v>425.88</v>
      </c>
      <c r="O408" s="13">
        <f t="shared" si="105"/>
        <v>517.08000000000004</v>
      </c>
      <c r="P408" s="14">
        <f t="shared" si="106"/>
        <v>6.9248512856446843E-5</v>
      </c>
    </row>
    <row r="409" spans="1:16" ht="39" customHeight="1">
      <c r="A409" s="10" t="s">
        <v>1240</v>
      </c>
      <c r="B409" s="12" t="s">
        <v>1241</v>
      </c>
      <c r="C409" s="10" t="s">
        <v>72</v>
      </c>
      <c r="D409" s="10" t="s">
        <v>1242</v>
      </c>
      <c r="E409" s="11" t="s">
        <v>75</v>
      </c>
      <c r="F409" s="12">
        <v>1</v>
      </c>
      <c r="G409" s="13">
        <v>13.62</v>
      </c>
      <c r="H409" s="13">
        <v>2.42</v>
      </c>
      <c r="I409" s="13">
        <v>0</v>
      </c>
      <c r="J409" s="13">
        <v>13.99</v>
      </c>
      <c r="K409" s="13">
        <f t="shared" si="101"/>
        <v>16.41</v>
      </c>
      <c r="L409" s="13">
        <f t="shared" si="102"/>
        <v>2.42</v>
      </c>
      <c r="M409" s="13">
        <f t="shared" si="103"/>
        <v>0</v>
      </c>
      <c r="N409" s="13">
        <f t="shared" si="104"/>
        <v>13.99</v>
      </c>
      <c r="O409" s="13">
        <f t="shared" si="105"/>
        <v>16.41</v>
      </c>
      <c r="P409" s="14">
        <f t="shared" si="106"/>
        <v>2.1976639900485275E-6</v>
      </c>
    </row>
    <row r="410" spans="1:16" ht="25.95" customHeight="1">
      <c r="A410" s="10" t="s">
        <v>1243</v>
      </c>
      <c r="B410" s="12" t="s">
        <v>1116</v>
      </c>
      <c r="C410" s="10" t="s">
        <v>78</v>
      </c>
      <c r="D410" s="10" t="s">
        <v>1117</v>
      </c>
      <c r="E410" s="11" t="s">
        <v>268</v>
      </c>
      <c r="F410" s="12">
        <v>8</v>
      </c>
      <c r="G410" s="13">
        <v>15.23</v>
      </c>
      <c r="H410" s="13">
        <v>2.2200000000000002</v>
      </c>
      <c r="I410" s="13">
        <v>0</v>
      </c>
      <c r="J410" s="13">
        <v>16.13</v>
      </c>
      <c r="K410" s="13">
        <f t="shared" si="101"/>
        <v>18.350000000000001</v>
      </c>
      <c r="L410" s="13">
        <f t="shared" si="102"/>
        <v>17.760000000000002</v>
      </c>
      <c r="M410" s="13">
        <f t="shared" si="103"/>
        <v>0</v>
      </c>
      <c r="N410" s="13">
        <f t="shared" si="104"/>
        <v>129.04</v>
      </c>
      <c r="O410" s="13">
        <f t="shared" si="105"/>
        <v>146.80000000000001</v>
      </c>
      <c r="P410" s="14">
        <f t="shared" si="106"/>
        <v>1.9659785115120285E-5</v>
      </c>
    </row>
    <row r="411" spans="1:16" ht="25.95" customHeight="1">
      <c r="A411" s="10" t="s">
        <v>1244</v>
      </c>
      <c r="B411" s="12" t="s">
        <v>1245</v>
      </c>
      <c r="C411" s="10" t="s">
        <v>78</v>
      </c>
      <c r="D411" s="10" t="s">
        <v>1246</v>
      </c>
      <c r="E411" s="11" t="s">
        <v>268</v>
      </c>
      <c r="F411" s="12">
        <v>7</v>
      </c>
      <c r="G411" s="13">
        <v>16.57</v>
      </c>
      <c r="H411" s="13">
        <v>3.11</v>
      </c>
      <c r="I411" s="13">
        <v>0</v>
      </c>
      <c r="J411" s="13">
        <v>16.850000000000001</v>
      </c>
      <c r="K411" s="13">
        <f t="shared" si="101"/>
        <v>19.96</v>
      </c>
      <c r="L411" s="13">
        <f t="shared" si="102"/>
        <v>21.77</v>
      </c>
      <c r="M411" s="13">
        <f t="shared" si="103"/>
        <v>0</v>
      </c>
      <c r="N411" s="13">
        <f t="shared" si="104"/>
        <v>117.95</v>
      </c>
      <c r="O411" s="13">
        <f t="shared" si="105"/>
        <v>139.72</v>
      </c>
      <c r="P411" s="14">
        <f t="shared" si="106"/>
        <v>1.8711615642265707E-5</v>
      </c>
    </row>
    <row r="412" spans="1:16" ht="25.95" customHeight="1">
      <c r="A412" s="10" t="s">
        <v>1247</v>
      </c>
      <c r="B412" s="12" t="s">
        <v>1248</v>
      </c>
      <c r="C412" s="10" t="s">
        <v>78</v>
      </c>
      <c r="D412" s="10" t="s">
        <v>1249</v>
      </c>
      <c r="E412" s="11" t="s">
        <v>268</v>
      </c>
      <c r="F412" s="12">
        <v>1</v>
      </c>
      <c r="G412" s="13">
        <v>16.57</v>
      </c>
      <c r="H412" s="13">
        <v>3.11</v>
      </c>
      <c r="I412" s="13">
        <v>0</v>
      </c>
      <c r="J412" s="13">
        <v>16.850000000000001</v>
      </c>
      <c r="K412" s="13">
        <f t="shared" si="101"/>
        <v>19.96</v>
      </c>
      <c r="L412" s="13">
        <f t="shared" si="102"/>
        <v>3.11</v>
      </c>
      <c r="M412" s="13">
        <f t="shared" si="103"/>
        <v>0</v>
      </c>
      <c r="N412" s="13">
        <f t="shared" si="104"/>
        <v>16.850000000000001</v>
      </c>
      <c r="O412" s="13">
        <f t="shared" si="105"/>
        <v>19.96</v>
      </c>
      <c r="P412" s="14">
        <f t="shared" si="106"/>
        <v>2.6730879488951014E-6</v>
      </c>
    </row>
    <row r="413" spans="1:16" ht="25.95" customHeight="1">
      <c r="A413" s="10" t="s">
        <v>1250</v>
      </c>
      <c r="B413" s="12" t="s">
        <v>1251</v>
      </c>
      <c r="C413" s="10" t="s">
        <v>78</v>
      </c>
      <c r="D413" s="10" t="s">
        <v>1252</v>
      </c>
      <c r="E413" s="11" t="s">
        <v>268</v>
      </c>
      <c r="F413" s="12">
        <v>2</v>
      </c>
      <c r="G413" s="13">
        <v>92.32</v>
      </c>
      <c r="H413" s="13">
        <v>6.7</v>
      </c>
      <c r="I413" s="13">
        <v>0</v>
      </c>
      <c r="J413" s="13">
        <v>104.54</v>
      </c>
      <c r="K413" s="13">
        <f t="shared" si="101"/>
        <v>111.24</v>
      </c>
      <c r="L413" s="13">
        <f t="shared" si="102"/>
        <v>13.4</v>
      </c>
      <c r="M413" s="13">
        <f t="shared" si="103"/>
        <v>0</v>
      </c>
      <c r="N413" s="13">
        <f t="shared" si="104"/>
        <v>209.08</v>
      </c>
      <c r="O413" s="13">
        <f t="shared" si="105"/>
        <v>222.48</v>
      </c>
      <c r="P413" s="14">
        <f t="shared" si="106"/>
        <v>2.9795020384277659E-5</v>
      </c>
    </row>
    <row r="414" spans="1:16" ht="25.95" customHeight="1">
      <c r="A414" s="10" t="s">
        <v>1253</v>
      </c>
      <c r="B414" s="12" t="s">
        <v>1254</v>
      </c>
      <c r="C414" s="10" t="s">
        <v>78</v>
      </c>
      <c r="D414" s="10" t="s">
        <v>1255</v>
      </c>
      <c r="E414" s="11" t="s">
        <v>268</v>
      </c>
      <c r="F414" s="12">
        <v>10</v>
      </c>
      <c r="G414" s="13">
        <v>96.31</v>
      </c>
      <c r="H414" s="13">
        <v>9.35</v>
      </c>
      <c r="I414" s="13">
        <v>0</v>
      </c>
      <c r="J414" s="13">
        <v>106.7</v>
      </c>
      <c r="K414" s="13">
        <f t="shared" si="101"/>
        <v>116.05</v>
      </c>
      <c r="L414" s="13">
        <f t="shared" si="102"/>
        <v>93.5</v>
      </c>
      <c r="M414" s="13">
        <f t="shared" si="103"/>
        <v>0</v>
      </c>
      <c r="N414" s="13">
        <f t="shared" si="104"/>
        <v>1067</v>
      </c>
      <c r="O414" s="13">
        <f t="shared" si="105"/>
        <v>1160.5</v>
      </c>
      <c r="P414" s="14">
        <f t="shared" si="106"/>
        <v>1.5541676175815457E-4</v>
      </c>
    </row>
    <row r="415" spans="1:16" ht="25.95" customHeight="1">
      <c r="A415" s="10" t="s">
        <v>1256</v>
      </c>
      <c r="B415" s="12" t="s">
        <v>1257</v>
      </c>
      <c r="C415" s="10" t="s">
        <v>78</v>
      </c>
      <c r="D415" s="10" t="s">
        <v>1258</v>
      </c>
      <c r="E415" s="11" t="s">
        <v>268</v>
      </c>
      <c r="F415" s="12">
        <v>10</v>
      </c>
      <c r="G415" s="13">
        <v>96.31</v>
      </c>
      <c r="H415" s="13">
        <v>9.35</v>
      </c>
      <c r="I415" s="13">
        <v>0</v>
      </c>
      <c r="J415" s="13">
        <v>106.7</v>
      </c>
      <c r="K415" s="13">
        <f t="shared" si="101"/>
        <v>116.05</v>
      </c>
      <c r="L415" s="13">
        <f t="shared" si="102"/>
        <v>93.5</v>
      </c>
      <c r="M415" s="13">
        <f t="shared" si="103"/>
        <v>0</v>
      </c>
      <c r="N415" s="13">
        <f t="shared" si="104"/>
        <v>1067</v>
      </c>
      <c r="O415" s="13">
        <f t="shared" si="105"/>
        <v>1160.5</v>
      </c>
      <c r="P415" s="14">
        <f t="shared" si="106"/>
        <v>1.5541676175815457E-4</v>
      </c>
    </row>
    <row r="416" spans="1:16" ht="25.95" customHeight="1">
      <c r="A416" s="10" t="s">
        <v>1259</v>
      </c>
      <c r="B416" s="12" t="s">
        <v>1128</v>
      </c>
      <c r="C416" s="10" t="s">
        <v>78</v>
      </c>
      <c r="D416" s="10" t="s">
        <v>1129</v>
      </c>
      <c r="E416" s="11" t="s">
        <v>268</v>
      </c>
      <c r="F416" s="12">
        <v>1</v>
      </c>
      <c r="G416" s="13">
        <v>1292.9000000000001</v>
      </c>
      <c r="H416" s="13">
        <v>62.31</v>
      </c>
      <c r="I416" s="13">
        <v>0</v>
      </c>
      <c r="J416" s="13">
        <v>1495.63</v>
      </c>
      <c r="K416" s="13">
        <f t="shared" si="101"/>
        <v>1557.94</v>
      </c>
      <c r="L416" s="13">
        <f t="shared" si="102"/>
        <v>62.31</v>
      </c>
      <c r="M416" s="13">
        <f t="shared" si="103"/>
        <v>0</v>
      </c>
      <c r="N416" s="13">
        <f t="shared" si="104"/>
        <v>1495.63</v>
      </c>
      <c r="O416" s="13">
        <f t="shared" si="105"/>
        <v>1557.94</v>
      </c>
      <c r="P416" s="14">
        <f t="shared" si="106"/>
        <v>2.0864281759026224E-4</v>
      </c>
    </row>
    <row r="417" spans="1:16" ht="91.05" customHeight="1">
      <c r="A417" s="10" t="s">
        <v>1260</v>
      </c>
      <c r="B417" s="12" t="s">
        <v>1131</v>
      </c>
      <c r="C417" s="10" t="s">
        <v>72</v>
      </c>
      <c r="D417" s="10" t="s">
        <v>1132</v>
      </c>
      <c r="E417" s="11" t="s">
        <v>75</v>
      </c>
      <c r="F417" s="12">
        <v>4</v>
      </c>
      <c r="G417" s="13">
        <v>47.15</v>
      </c>
      <c r="H417" s="13">
        <v>15.72</v>
      </c>
      <c r="I417" s="13">
        <v>0</v>
      </c>
      <c r="J417" s="13">
        <v>41.09</v>
      </c>
      <c r="K417" s="13">
        <f t="shared" si="101"/>
        <v>56.81</v>
      </c>
      <c r="L417" s="13">
        <f t="shared" si="102"/>
        <v>62.88</v>
      </c>
      <c r="M417" s="13">
        <f t="shared" si="103"/>
        <v>0</v>
      </c>
      <c r="N417" s="13">
        <f t="shared" si="104"/>
        <v>164.36</v>
      </c>
      <c r="O417" s="13">
        <f t="shared" si="105"/>
        <v>227.24</v>
      </c>
      <c r="P417" s="14">
        <f t="shared" si="106"/>
        <v>3.0432490255857858E-5</v>
      </c>
    </row>
    <row r="418" spans="1:16" ht="39" customHeight="1">
      <c r="A418" s="10" t="s">
        <v>1261</v>
      </c>
      <c r="B418" s="12" t="s">
        <v>1262</v>
      </c>
      <c r="C418" s="10" t="s">
        <v>72</v>
      </c>
      <c r="D418" s="10" t="s">
        <v>1263</v>
      </c>
      <c r="E418" s="11" t="s">
        <v>75</v>
      </c>
      <c r="F418" s="12">
        <v>1</v>
      </c>
      <c r="G418" s="13">
        <v>369.47</v>
      </c>
      <c r="H418" s="13">
        <v>36.840000000000003</v>
      </c>
      <c r="I418" s="13">
        <v>0</v>
      </c>
      <c r="J418" s="13">
        <v>408.37</v>
      </c>
      <c r="K418" s="13">
        <f t="shared" si="101"/>
        <v>445.21</v>
      </c>
      <c r="L418" s="13">
        <f t="shared" si="102"/>
        <v>36.840000000000003</v>
      </c>
      <c r="M418" s="13">
        <f t="shared" si="103"/>
        <v>0</v>
      </c>
      <c r="N418" s="13">
        <f t="shared" si="104"/>
        <v>408.37</v>
      </c>
      <c r="O418" s="13">
        <f t="shared" si="105"/>
        <v>445.21</v>
      </c>
      <c r="P418" s="14">
        <f t="shared" si="106"/>
        <v>5.962352132903747E-5</v>
      </c>
    </row>
    <row r="419" spans="1:16" ht="78" customHeight="1">
      <c r="A419" s="10" t="s">
        <v>1264</v>
      </c>
      <c r="B419" s="12" t="s">
        <v>1265</v>
      </c>
      <c r="C419" s="10" t="s">
        <v>72</v>
      </c>
      <c r="D419" s="10" t="s">
        <v>1266</v>
      </c>
      <c r="E419" s="11" t="s">
        <v>75</v>
      </c>
      <c r="F419" s="12">
        <v>1</v>
      </c>
      <c r="G419" s="13">
        <v>88.79</v>
      </c>
      <c r="H419" s="13">
        <v>9.42</v>
      </c>
      <c r="I419" s="13">
        <v>0</v>
      </c>
      <c r="J419" s="13">
        <v>97.57</v>
      </c>
      <c r="K419" s="13">
        <f t="shared" si="101"/>
        <v>106.99</v>
      </c>
      <c r="L419" s="13">
        <f t="shared" si="102"/>
        <v>9.42</v>
      </c>
      <c r="M419" s="13">
        <f t="shared" si="103"/>
        <v>0</v>
      </c>
      <c r="N419" s="13">
        <f t="shared" si="104"/>
        <v>97.57</v>
      </c>
      <c r="O419" s="13">
        <f t="shared" si="105"/>
        <v>106.99</v>
      </c>
      <c r="P419" s="14">
        <f t="shared" si="106"/>
        <v>1.4328340663942228E-5</v>
      </c>
    </row>
    <row r="420" spans="1:16" ht="24" customHeight="1">
      <c r="A420" s="5" t="s">
        <v>1267</v>
      </c>
      <c r="B420" s="5"/>
      <c r="C420" s="5"/>
      <c r="D420" s="5" t="s">
        <v>1268</v>
      </c>
      <c r="E420" s="5"/>
      <c r="F420" s="7"/>
      <c r="G420" s="5"/>
      <c r="H420" s="5"/>
      <c r="I420" s="5"/>
      <c r="J420" s="5"/>
      <c r="K420" s="5"/>
      <c r="L420" s="5"/>
      <c r="M420" s="5"/>
      <c r="N420" s="5"/>
      <c r="O420" s="8">
        <v>133240.79999999999</v>
      </c>
      <c r="P420" s="9">
        <f t="shared" si="106"/>
        <v>1.7843906652361841E-2</v>
      </c>
    </row>
    <row r="421" spans="1:16" ht="25.95" customHeight="1">
      <c r="A421" s="10" t="s">
        <v>1269</v>
      </c>
      <c r="B421" s="12" t="s">
        <v>1169</v>
      </c>
      <c r="C421" s="10" t="s">
        <v>72</v>
      </c>
      <c r="D421" s="10" t="s">
        <v>1170</v>
      </c>
      <c r="E421" s="11" t="s">
        <v>114</v>
      </c>
      <c r="F421" s="12">
        <v>117</v>
      </c>
      <c r="G421" s="13">
        <v>82.86</v>
      </c>
      <c r="H421" s="13">
        <v>32.4</v>
      </c>
      <c r="I421" s="13">
        <v>0</v>
      </c>
      <c r="J421" s="13">
        <v>67.44</v>
      </c>
      <c r="K421" s="13">
        <f t="shared" ref="K421:K455" si="107">TRUNC(G421 * (1 + 20.5 / 100), 2)</f>
        <v>99.84</v>
      </c>
      <c r="L421" s="13">
        <f t="shared" ref="L421:L455" si="108">TRUNC(F421 * H421, 2)</f>
        <v>3790.8</v>
      </c>
      <c r="M421" s="13">
        <f t="shared" ref="M421:M455" si="109">TRUNC(F421 * I421, 2)</f>
        <v>0</v>
      </c>
      <c r="N421" s="13">
        <f t="shared" ref="N421:N455" si="110">TRUNC(F421 * J421, 2)</f>
        <v>7890.48</v>
      </c>
      <c r="O421" s="13">
        <f t="shared" ref="O421:O455" si="111">TRUNC(F421 * K421, 2)</f>
        <v>11681.28</v>
      </c>
      <c r="P421" s="14">
        <f t="shared" si="106"/>
        <v>1.5643832061958602E-3</v>
      </c>
    </row>
    <row r="422" spans="1:16" ht="39" customHeight="1">
      <c r="A422" s="10" t="s">
        <v>1270</v>
      </c>
      <c r="B422" s="12" t="s">
        <v>1271</v>
      </c>
      <c r="C422" s="10" t="s">
        <v>72</v>
      </c>
      <c r="D422" s="10" t="s">
        <v>1272</v>
      </c>
      <c r="E422" s="11" t="s">
        <v>75</v>
      </c>
      <c r="F422" s="12">
        <v>4</v>
      </c>
      <c r="G422" s="13">
        <v>106.48</v>
      </c>
      <c r="H422" s="13">
        <v>13.26</v>
      </c>
      <c r="I422" s="13">
        <v>0</v>
      </c>
      <c r="J422" s="13">
        <v>115.04</v>
      </c>
      <c r="K422" s="13">
        <f t="shared" si="107"/>
        <v>128.30000000000001</v>
      </c>
      <c r="L422" s="13">
        <f t="shared" si="108"/>
        <v>53.04</v>
      </c>
      <c r="M422" s="13">
        <f t="shared" si="109"/>
        <v>0</v>
      </c>
      <c r="N422" s="13">
        <f t="shared" si="110"/>
        <v>460.16</v>
      </c>
      <c r="O422" s="13">
        <f t="shared" si="111"/>
        <v>513.20000000000005</v>
      </c>
      <c r="P422" s="14">
        <f t="shared" si="106"/>
        <v>6.8728894557763825E-5</v>
      </c>
    </row>
    <row r="423" spans="1:16" ht="39" customHeight="1">
      <c r="A423" s="10" t="s">
        <v>1273</v>
      </c>
      <c r="B423" s="12" t="s">
        <v>1274</v>
      </c>
      <c r="C423" s="10" t="s">
        <v>72</v>
      </c>
      <c r="D423" s="10" t="s">
        <v>1275</v>
      </c>
      <c r="E423" s="11" t="s">
        <v>75</v>
      </c>
      <c r="F423" s="12">
        <v>2</v>
      </c>
      <c r="G423" s="13">
        <v>316.69</v>
      </c>
      <c r="H423" s="13">
        <v>17.690000000000001</v>
      </c>
      <c r="I423" s="13">
        <v>0</v>
      </c>
      <c r="J423" s="13">
        <v>363.92</v>
      </c>
      <c r="K423" s="13">
        <f t="shared" si="107"/>
        <v>381.61</v>
      </c>
      <c r="L423" s="13">
        <f t="shared" si="108"/>
        <v>35.380000000000003</v>
      </c>
      <c r="M423" s="13">
        <f t="shared" si="109"/>
        <v>0</v>
      </c>
      <c r="N423" s="13">
        <f t="shared" si="110"/>
        <v>727.84</v>
      </c>
      <c r="O423" s="13">
        <f t="shared" si="111"/>
        <v>763.22</v>
      </c>
      <c r="P423" s="14">
        <f t="shared" si="106"/>
        <v>1.0221213348475547E-4</v>
      </c>
    </row>
    <row r="424" spans="1:16" ht="78" customHeight="1">
      <c r="A424" s="10" t="s">
        <v>1276</v>
      </c>
      <c r="B424" s="12" t="s">
        <v>1202</v>
      </c>
      <c r="C424" s="10" t="s">
        <v>72</v>
      </c>
      <c r="D424" s="10" t="s">
        <v>1203</v>
      </c>
      <c r="E424" s="11" t="s">
        <v>75</v>
      </c>
      <c r="F424" s="12">
        <v>4</v>
      </c>
      <c r="G424" s="13">
        <v>10.53</v>
      </c>
      <c r="H424" s="13">
        <v>3.75</v>
      </c>
      <c r="I424" s="13">
        <v>0</v>
      </c>
      <c r="J424" s="13">
        <v>8.93</v>
      </c>
      <c r="K424" s="13">
        <f t="shared" si="107"/>
        <v>12.68</v>
      </c>
      <c r="L424" s="13">
        <f t="shared" si="108"/>
        <v>15</v>
      </c>
      <c r="M424" s="13">
        <f t="shared" si="109"/>
        <v>0</v>
      </c>
      <c r="N424" s="13">
        <f t="shared" si="110"/>
        <v>35.72</v>
      </c>
      <c r="O424" s="13">
        <f t="shared" si="111"/>
        <v>50.72</v>
      </c>
      <c r="P424" s="14">
        <f t="shared" si="106"/>
        <v>6.7925361106192146E-6</v>
      </c>
    </row>
    <row r="425" spans="1:16" ht="64.95" customHeight="1">
      <c r="A425" s="10" t="s">
        <v>1277</v>
      </c>
      <c r="B425" s="12" t="s">
        <v>999</v>
      </c>
      <c r="C425" s="10" t="s">
        <v>72</v>
      </c>
      <c r="D425" s="10" t="s">
        <v>1000</v>
      </c>
      <c r="E425" s="11" t="s">
        <v>75</v>
      </c>
      <c r="F425" s="12">
        <v>45</v>
      </c>
      <c r="G425" s="13">
        <v>7.74</v>
      </c>
      <c r="H425" s="13">
        <v>2.81</v>
      </c>
      <c r="I425" s="13">
        <v>0</v>
      </c>
      <c r="J425" s="13">
        <v>6.51</v>
      </c>
      <c r="K425" s="13">
        <f t="shared" si="107"/>
        <v>9.32</v>
      </c>
      <c r="L425" s="13">
        <f t="shared" si="108"/>
        <v>126.45</v>
      </c>
      <c r="M425" s="13">
        <f t="shared" si="109"/>
        <v>0</v>
      </c>
      <c r="N425" s="13">
        <f t="shared" si="110"/>
        <v>292.95</v>
      </c>
      <c r="O425" s="13">
        <f t="shared" si="111"/>
        <v>419.4</v>
      </c>
      <c r="P425" s="14">
        <f t="shared" si="106"/>
        <v>5.6166988264859993E-5</v>
      </c>
    </row>
    <row r="426" spans="1:16" ht="64.95" customHeight="1">
      <c r="A426" s="10" t="s">
        <v>1278</v>
      </c>
      <c r="B426" s="12" t="s">
        <v>1002</v>
      </c>
      <c r="C426" s="10" t="s">
        <v>72</v>
      </c>
      <c r="D426" s="10" t="s">
        <v>1003</v>
      </c>
      <c r="E426" s="11" t="s">
        <v>75</v>
      </c>
      <c r="F426" s="12">
        <v>1</v>
      </c>
      <c r="G426" s="13">
        <v>10.67</v>
      </c>
      <c r="H426" s="13">
        <v>5.64</v>
      </c>
      <c r="I426" s="13">
        <v>0</v>
      </c>
      <c r="J426" s="13">
        <v>7.21</v>
      </c>
      <c r="K426" s="13">
        <f t="shared" si="107"/>
        <v>12.85</v>
      </c>
      <c r="L426" s="13">
        <f t="shared" si="108"/>
        <v>5.64</v>
      </c>
      <c r="M426" s="13">
        <f t="shared" si="109"/>
        <v>0</v>
      </c>
      <c r="N426" s="13">
        <f t="shared" si="110"/>
        <v>7.21</v>
      </c>
      <c r="O426" s="13">
        <f t="shared" si="111"/>
        <v>12.85</v>
      </c>
      <c r="P426" s="14">
        <f t="shared" si="106"/>
        <v>1.7209008087826678E-6</v>
      </c>
    </row>
    <row r="427" spans="1:16" ht="39" customHeight="1">
      <c r="A427" s="10" t="s">
        <v>1279</v>
      </c>
      <c r="B427" s="12" t="s">
        <v>1280</v>
      </c>
      <c r="C427" s="10" t="s">
        <v>78</v>
      </c>
      <c r="D427" s="10" t="s">
        <v>1281</v>
      </c>
      <c r="E427" s="11" t="s">
        <v>114</v>
      </c>
      <c r="F427" s="12">
        <v>366</v>
      </c>
      <c r="G427" s="13">
        <v>21.31</v>
      </c>
      <c r="H427" s="13">
        <v>12.13</v>
      </c>
      <c r="I427" s="13">
        <v>0</v>
      </c>
      <c r="J427" s="13">
        <v>13.54</v>
      </c>
      <c r="K427" s="13">
        <f t="shared" si="107"/>
        <v>25.67</v>
      </c>
      <c r="L427" s="13">
        <f t="shared" si="108"/>
        <v>4439.58</v>
      </c>
      <c r="M427" s="13">
        <f t="shared" si="109"/>
        <v>0</v>
      </c>
      <c r="N427" s="13">
        <f t="shared" si="110"/>
        <v>4955.6400000000003</v>
      </c>
      <c r="O427" s="13">
        <f t="shared" si="111"/>
        <v>9395.2199999999993</v>
      </c>
      <c r="P427" s="14">
        <f t="shared" si="106"/>
        <v>1.2582289258125366E-3</v>
      </c>
    </row>
    <row r="428" spans="1:16" ht="39" customHeight="1">
      <c r="A428" s="10" t="s">
        <v>1282</v>
      </c>
      <c r="B428" s="12" t="s">
        <v>1283</v>
      </c>
      <c r="C428" s="10" t="s">
        <v>78</v>
      </c>
      <c r="D428" s="10" t="s">
        <v>1284</v>
      </c>
      <c r="E428" s="11" t="s">
        <v>114</v>
      </c>
      <c r="F428" s="12">
        <v>7</v>
      </c>
      <c r="G428" s="13">
        <v>27.54</v>
      </c>
      <c r="H428" s="13">
        <v>15.95</v>
      </c>
      <c r="I428" s="13">
        <v>0</v>
      </c>
      <c r="J428" s="13">
        <v>17.23</v>
      </c>
      <c r="K428" s="13">
        <f t="shared" si="107"/>
        <v>33.18</v>
      </c>
      <c r="L428" s="13">
        <f t="shared" si="108"/>
        <v>111.65</v>
      </c>
      <c r="M428" s="13">
        <f t="shared" si="109"/>
        <v>0</v>
      </c>
      <c r="N428" s="13">
        <f t="shared" si="110"/>
        <v>120.61</v>
      </c>
      <c r="O428" s="13">
        <f t="shared" si="111"/>
        <v>232.26</v>
      </c>
      <c r="P428" s="14">
        <f t="shared" si="106"/>
        <v>3.1104779910339488E-5</v>
      </c>
    </row>
    <row r="429" spans="1:16" ht="52.05" customHeight="1">
      <c r="A429" s="10" t="s">
        <v>1285</v>
      </c>
      <c r="B429" s="12" t="s">
        <v>1286</v>
      </c>
      <c r="C429" s="10" t="s">
        <v>78</v>
      </c>
      <c r="D429" s="10" t="s">
        <v>1287</v>
      </c>
      <c r="E429" s="11" t="s">
        <v>114</v>
      </c>
      <c r="F429" s="12">
        <v>3</v>
      </c>
      <c r="G429" s="13">
        <v>20.57</v>
      </c>
      <c r="H429" s="13">
        <v>5.26</v>
      </c>
      <c r="I429" s="13">
        <v>0</v>
      </c>
      <c r="J429" s="13">
        <v>19.52</v>
      </c>
      <c r="K429" s="13">
        <f t="shared" si="107"/>
        <v>24.78</v>
      </c>
      <c r="L429" s="13">
        <f t="shared" si="108"/>
        <v>15.78</v>
      </c>
      <c r="M429" s="13">
        <f t="shared" si="109"/>
        <v>0</v>
      </c>
      <c r="N429" s="13">
        <f t="shared" si="110"/>
        <v>58.56</v>
      </c>
      <c r="O429" s="13">
        <f t="shared" si="111"/>
        <v>74.34</v>
      </c>
      <c r="P429" s="14">
        <f t="shared" si="106"/>
        <v>9.9557794649730372E-6</v>
      </c>
    </row>
    <row r="430" spans="1:16" ht="39" customHeight="1">
      <c r="A430" s="10" t="s">
        <v>1288</v>
      </c>
      <c r="B430" s="12" t="s">
        <v>1289</v>
      </c>
      <c r="C430" s="10" t="s">
        <v>72</v>
      </c>
      <c r="D430" s="10" t="s">
        <v>1290</v>
      </c>
      <c r="E430" s="11" t="s">
        <v>75</v>
      </c>
      <c r="F430" s="12">
        <v>83</v>
      </c>
      <c r="G430" s="13">
        <v>57.45</v>
      </c>
      <c r="H430" s="13">
        <v>38.85</v>
      </c>
      <c r="I430" s="13">
        <v>0</v>
      </c>
      <c r="J430" s="13">
        <v>30.37</v>
      </c>
      <c r="K430" s="13">
        <f t="shared" si="107"/>
        <v>69.22</v>
      </c>
      <c r="L430" s="13">
        <f t="shared" si="108"/>
        <v>3224.55</v>
      </c>
      <c r="M430" s="13">
        <f t="shared" si="109"/>
        <v>0</v>
      </c>
      <c r="N430" s="13">
        <f t="shared" si="110"/>
        <v>2520.71</v>
      </c>
      <c r="O430" s="13">
        <f t="shared" si="111"/>
        <v>5745.26</v>
      </c>
      <c r="P430" s="14">
        <f t="shared" si="106"/>
        <v>7.6941809966277902E-4</v>
      </c>
    </row>
    <row r="431" spans="1:16" ht="39" customHeight="1">
      <c r="A431" s="10" t="s">
        <v>1291</v>
      </c>
      <c r="B431" s="12" t="s">
        <v>1292</v>
      </c>
      <c r="C431" s="10" t="s">
        <v>72</v>
      </c>
      <c r="D431" s="10" t="s">
        <v>1293</v>
      </c>
      <c r="E431" s="11" t="s">
        <v>75</v>
      </c>
      <c r="F431" s="12">
        <v>52</v>
      </c>
      <c r="G431" s="13">
        <v>9.85</v>
      </c>
      <c r="H431" s="13">
        <v>7.37</v>
      </c>
      <c r="I431" s="13">
        <v>0</v>
      </c>
      <c r="J431" s="13">
        <v>4.49</v>
      </c>
      <c r="K431" s="13">
        <f t="shared" si="107"/>
        <v>11.86</v>
      </c>
      <c r="L431" s="13">
        <f t="shared" si="108"/>
        <v>383.24</v>
      </c>
      <c r="M431" s="13">
        <f t="shared" si="109"/>
        <v>0</v>
      </c>
      <c r="N431" s="13">
        <f t="shared" si="110"/>
        <v>233.48</v>
      </c>
      <c r="O431" s="13">
        <f t="shared" si="111"/>
        <v>616.72</v>
      </c>
      <c r="P431" s="14">
        <f t="shared" si="106"/>
        <v>8.2592525042213778E-5</v>
      </c>
    </row>
    <row r="432" spans="1:16" ht="52.05" customHeight="1">
      <c r="A432" s="10" t="s">
        <v>1294</v>
      </c>
      <c r="B432" s="12" t="s">
        <v>1295</v>
      </c>
      <c r="C432" s="10" t="s">
        <v>78</v>
      </c>
      <c r="D432" s="10" t="s">
        <v>1296</v>
      </c>
      <c r="E432" s="11" t="s">
        <v>268</v>
      </c>
      <c r="F432" s="12">
        <v>1</v>
      </c>
      <c r="G432" s="13">
        <v>34.130000000000003</v>
      </c>
      <c r="H432" s="13">
        <v>18.21</v>
      </c>
      <c r="I432" s="13">
        <v>0</v>
      </c>
      <c r="J432" s="13">
        <v>22.91</v>
      </c>
      <c r="K432" s="13">
        <f t="shared" si="107"/>
        <v>41.12</v>
      </c>
      <c r="L432" s="13">
        <f t="shared" si="108"/>
        <v>18.21</v>
      </c>
      <c r="M432" s="13">
        <f t="shared" si="109"/>
        <v>0</v>
      </c>
      <c r="N432" s="13">
        <f t="shared" si="110"/>
        <v>22.91</v>
      </c>
      <c r="O432" s="13">
        <f t="shared" si="111"/>
        <v>41.12</v>
      </c>
      <c r="P432" s="14">
        <f t="shared" si="106"/>
        <v>5.5068825881045371E-6</v>
      </c>
    </row>
    <row r="433" spans="1:16" ht="52.05" customHeight="1">
      <c r="A433" s="10" t="s">
        <v>1297</v>
      </c>
      <c r="B433" s="12" t="s">
        <v>1070</v>
      </c>
      <c r="C433" s="10" t="s">
        <v>72</v>
      </c>
      <c r="D433" s="10" t="s">
        <v>1071</v>
      </c>
      <c r="E433" s="11" t="s">
        <v>75</v>
      </c>
      <c r="F433" s="12">
        <v>62</v>
      </c>
      <c r="G433" s="13">
        <v>14.85</v>
      </c>
      <c r="H433" s="13">
        <v>10.77</v>
      </c>
      <c r="I433" s="13">
        <v>0</v>
      </c>
      <c r="J433" s="13">
        <v>7.12</v>
      </c>
      <c r="K433" s="13">
        <f t="shared" si="107"/>
        <v>17.89</v>
      </c>
      <c r="L433" s="13">
        <f t="shared" si="108"/>
        <v>667.74</v>
      </c>
      <c r="M433" s="13">
        <f t="shared" si="109"/>
        <v>0</v>
      </c>
      <c r="N433" s="13">
        <f t="shared" si="110"/>
        <v>441.44</v>
      </c>
      <c r="O433" s="13">
        <f t="shared" si="111"/>
        <v>1109.18</v>
      </c>
      <c r="P433" s="14">
        <f t="shared" si="106"/>
        <v>1.4854387230237817E-4</v>
      </c>
    </row>
    <row r="434" spans="1:16" ht="39" customHeight="1">
      <c r="A434" s="10" t="s">
        <v>1298</v>
      </c>
      <c r="B434" s="12" t="s">
        <v>1057</v>
      </c>
      <c r="C434" s="10" t="s">
        <v>78</v>
      </c>
      <c r="D434" s="10" t="s">
        <v>1058</v>
      </c>
      <c r="E434" s="11" t="s">
        <v>268</v>
      </c>
      <c r="F434" s="12">
        <v>219</v>
      </c>
      <c r="G434" s="13">
        <v>41.09</v>
      </c>
      <c r="H434" s="13">
        <v>18.86</v>
      </c>
      <c r="I434" s="13">
        <v>0</v>
      </c>
      <c r="J434" s="13">
        <v>30.65</v>
      </c>
      <c r="K434" s="13">
        <f t="shared" si="107"/>
        <v>49.51</v>
      </c>
      <c r="L434" s="13">
        <f t="shared" si="108"/>
        <v>4130.34</v>
      </c>
      <c r="M434" s="13">
        <f t="shared" si="109"/>
        <v>0</v>
      </c>
      <c r="N434" s="13">
        <f t="shared" si="110"/>
        <v>6712.35</v>
      </c>
      <c r="O434" s="13">
        <f t="shared" si="111"/>
        <v>10842.69</v>
      </c>
      <c r="P434" s="14">
        <f t="shared" si="106"/>
        <v>1.4520773533369452E-3</v>
      </c>
    </row>
    <row r="435" spans="1:16" ht="39" customHeight="1">
      <c r="A435" s="10" t="s">
        <v>1299</v>
      </c>
      <c r="B435" s="12" t="s">
        <v>1300</v>
      </c>
      <c r="C435" s="10" t="s">
        <v>78</v>
      </c>
      <c r="D435" s="10" t="s">
        <v>1301</v>
      </c>
      <c r="E435" s="11" t="s">
        <v>268</v>
      </c>
      <c r="F435" s="12">
        <v>4</v>
      </c>
      <c r="G435" s="13">
        <v>50.91</v>
      </c>
      <c r="H435" s="13">
        <v>24.73</v>
      </c>
      <c r="I435" s="13">
        <v>0</v>
      </c>
      <c r="J435" s="13">
        <v>36.61</v>
      </c>
      <c r="K435" s="13">
        <f t="shared" si="107"/>
        <v>61.34</v>
      </c>
      <c r="L435" s="13">
        <f t="shared" si="108"/>
        <v>98.92</v>
      </c>
      <c r="M435" s="13">
        <f t="shared" si="109"/>
        <v>0</v>
      </c>
      <c r="N435" s="13">
        <f t="shared" si="110"/>
        <v>146.44</v>
      </c>
      <c r="O435" s="13">
        <f t="shared" si="111"/>
        <v>245.36</v>
      </c>
      <c r="P435" s="14">
        <f t="shared" si="106"/>
        <v>3.2859161279604314E-5</v>
      </c>
    </row>
    <row r="436" spans="1:16" ht="39" customHeight="1">
      <c r="A436" s="10" t="s">
        <v>1302</v>
      </c>
      <c r="B436" s="12" t="s">
        <v>1226</v>
      </c>
      <c r="C436" s="10" t="s">
        <v>78</v>
      </c>
      <c r="D436" s="10" t="s">
        <v>1227</v>
      </c>
      <c r="E436" s="11" t="s">
        <v>114</v>
      </c>
      <c r="F436" s="12">
        <v>3273</v>
      </c>
      <c r="G436" s="13">
        <v>4.49</v>
      </c>
      <c r="H436" s="13">
        <v>1.35</v>
      </c>
      <c r="I436" s="13">
        <v>0</v>
      </c>
      <c r="J436" s="13">
        <v>4.0599999999999996</v>
      </c>
      <c r="K436" s="13">
        <f t="shared" si="107"/>
        <v>5.41</v>
      </c>
      <c r="L436" s="13">
        <f t="shared" si="108"/>
        <v>4418.55</v>
      </c>
      <c r="M436" s="13">
        <f t="shared" si="109"/>
        <v>0</v>
      </c>
      <c r="N436" s="13">
        <f t="shared" si="110"/>
        <v>13288.38</v>
      </c>
      <c r="O436" s="13">
        <f t="shared" si="111"/>
        <v>17706.93</v>
      </c>
      <c r="P436" s="14">
        <f t="shared" si="106"/>
        <v>2.3713517632730028E-3</v>
      </c>
    </row>
    <row r="437" spans="1:16" ht="39" customHeight="1">
      <c r="A437" s="10" t="s">
        <v>1303</v>
      </c>
      <c r="B437" s="12" t="s">
        <v>1304</v>
      </c>
      <c r="C437" s="10" t="s">
        <v>72</v>
      </c>
      <c r="D437" s="10" t="s">
        <v>1305</v>
      </c>
      <c r="E437" s="11" t="s">
        <v>75</v>
      </c>
      <c r="F437" s="12">
        <v>335</v>
      </c>
      <c r="G437" s="13">
        <v>12.15</v>
      </c>
      <c r="H437" s="13">
        <v>5.64</v>
      </c>
      <c r="I437" s="13">
        <v>0</v>
      </c>
      <c r="J437" s="13">
        <v>9</v>
      </c>
      <c r="K437" s="13">
        <f t="shared" si="107"/>
        <v>14.64</v>
      </c>
      <c r="L437" s="13">
        <f t="shared" si="108"/>
        <v>1889.4</v>
      </c>
      <c r="M437" s="13">
        <f t="shared" si="109"/>
        <v>0</v>
      </c>
      <c r="N437" s="13">
        <f t="shared" si="110"/>
        <v>3015</v>
      </c>
      <c r="O437" s="13">
        <f t="shared" si="111"/>
        <v>4904.3999999999996</v>
      </c>
      <c r="P437" s="14">
        <f t="shared" si="106"/>
        <v>6.5680824331468604E-4</v>
      </c>
    </row>
    <row r="438" spans="1:16" ht="39" customHeight="1">
      <c r="A438" s="10" t="s">
        <v>1306</v>
      </c>
      <c r="B438" s="12" t="s">
        <v>1307</v>
      </c>
      <c r="C438" s="10" t="s">
        <v>78</v>
      </c>
      <c r="D438" s="10" t="s">
        <v>1308</v>
      </c>
      <c r="E438" s="11" t="s">
        <v>268</v>
      </c>
      <c r="F438" s="12">
        <v>37</v>
      </c>
      <c r="G438" s="13">
        <v>30.01</v>
      </c>
      <c r="H438" s="13">
        <v>16.920000000000002</v>
      </c>
      <c r="I438" s="13">
        <v>0</v>
      </c>
      <c r="J438" s="13">
        <v>19.239999999999998</v>
      </c>
      <c r="K438" s="13">
        <f t="shared" si="107"/>
        <v>36.159999999999997</v>
      </c>
      <c r="L438" s="13">
        <f t="shared" si="108"/>
        <v>626.04</v>
      </c>
      <c r="M438" s="13">
        <f t="shared" si="109"/>
        <v>0</v>
      </c>
      <c r="N438" s="13">
        <f t="shared" si="110"/>
        <v>711.88</v>
      </c>
      <c r="O438" s="13">
        <f t="shared" si="111"/>
        <v>1337.92</v>
      </c>
      <c r="P438" s="14">
        <f t="shared" si="106"/>
        <v>1.7917724592112896E-4</v>
      </c>
    </row>
    <row r="439" spans="1:16" ht="39" customHeight="1">
      <c r="A439" s="10" t="s">
        <v>1309</v>
      </c>
      <c r="B439" s="12" t="s">
        <v>1310</v>
      </c>
      <c r="C439" s="10" t="s">
        <v>78</v>
      </c>
      <c r="D439" s="10" t="s">
        <v>1311</v>
      </c>
      <c r="E439" s="11" t="s">
        <v>268</v>
      </c>
      <c r="F439" s="12">
        <v>1</v>
      </c>
      <c r="G439" s="13">
        <v>45.67</v>
      </c>
      <c r="H439" s="13">
        <v>24.92</v>
      </c>
      <c r="I439" s="13">
        <v>0</v>
      </c>
      <c r="J439" s="13">
        <v>30.11</v>
      </c>
      <c r="K439" s="13">
        <f t="shared" si="107"/>
        <v>55.03</v>
      </c>
      <c r="L439" s="13">
        <f t="shared" si="108"/>
        <v>24.92</v>
      </c>
      <c r="M439" s="13">
        <f t="shared" si="109"/>
        <v>0</v>
      </c>
      <c r="N439" s="13">
        <f t="shared" si="110"/>
        <v>30.11</v>
      </c>
      <c r="O439" s="13">
        <f t="shared" si="111"/>
        <v>55.03</v>
      </c>
      <c r="P439" s="14">
        <f t="shared" si="106"/>
        <v>7.369740973331534E-6</v>
      </c>
    </row>
    <row r="440" spans="1:16" ht="39" customHeight="1">
      <c r="A440" s="10" t="s">
        <v>1312</v>
      </c>
      <c r="B440" s="12" t="s">
        <v>1313</v>
      </c>
      <c r="C440" s="10" t="s">
        <v>78</v>
      </c>
      <c r="D440" s="10" t="s">
        <v>1314</v>
      </c>
      <c r="E440" s="11" t="s">
        <v>268</v>
      </c>
      <c r="F440" s="12">
        <v>1</v>
      </c>
      <c r="G440" s="13">
        <v>50.28</v>
      </c>
      <c r="H440" s="13">
        <v>26.93</v>
      </c>
      <c r="I440" s="13">
        <v>0</v>
      </c>
      <c r="J440" s="13">
        <v>33.65</v>
      </c>
      <c r="K440" s="13">
        <f t="shared" si="107"/>
        <v>60.58</v>
      </c>
      <c r="L440" s="13">
        <f t="shared" si="108"/>
        <v>26.93</v>
      </c>
      <c r="M440" s="13">
        <f t="shared" si="109"/>
        <v>0</v>
      </c>
      <c r="N440" s="13">
        <f t="shared" si="110"/>
        <v>33.65</v>
      </c>
      <c r="O440" s="13">
        <f t="shared" si="111"/>
        <v>60.58</v>
      </c>
      <c r="P440" s="14">
        <f t="shared" si="106"/>
        <v>8.1130094160353326E-6</v>
      </c>
    </row>
    <row r="441" spans="1:16" ht="39" customHeight="1">
      <c r="A441" s="10" t="s">
        <v>1315</v>
      </c>
      <c r="B441" s="12" t="s">
        <v>1316</v>
      </c>
      <c r="C441" s="10" t="s">
        <v>78</v>
      </c>
      <c r="D441" s="10" t="s">
        <v>1317</v>
      </c>
      <c r="E441" s="11" t="s">
        <v>268</v>
      </c>
      <c r="F441" s="12">
        <v>6</v>
      </c>
      <c r="G441" s="13">
        <v>36.53</v>
      </c>
      <c r="H441" s="13">
        <v>20.93</v>
      </c>
      <c r="I441" s="13">
        <v>0</v>
      </c>
      <c r="J441" s="13">
        <v>23.08</v>
      </c>
      <c r="K441" s="13">
        <f t="shared" si="107"/>
        <v>44.01</v>
      </c>
      <c r="L441" s="13">
        <f t="shared" si="108"/>
        <v>125.58</v>
      </c>
      <c r="M441" s="13">
        <f t="shared" si="109"/>
        <v>0</v>
      </c>
      <c r="N441" s="13">
        <f t="shared" si="110"/>
        <v>138.47999999999999</v>
      </c>
      <c r="O441" s="13">
        <f t="shared" si="111"/>
        <v>264.06</v>
      </c>
      <c r="P441" s="14">
        <f t="shared" si="106"/>
        <v>3.5363507203669357E-5</v>
      </c>
    </row>
    <row r="442" spans="1:16" ht="52.05" customHeight="1">
      <c r="A442" s="10" t="s">
        <v>1318</v>
      </c>
      <c r="B442" s="12" t="s">
        <v>1319</v>
      </c>
      <c r="C442" s="10" t="s">
        <v>72</v>
      </c>
      <c r="D442" s="10" t="s">
        <v>1320</v>
      </c>
      <c r="E442" s="11" t="s">
        <v>75</v>
      </c>
      <c r="F442" s="12">
        <v>66</v>
      </c>
      <c r="G442" s="13">
        <v>162.91999999999999</v>
      </c>
      <c r="H442" s="13">
        <v>31.9</v>
      </c>
      <c r="I442" s="13">
        <v>0</v>
      </c>
      <c r="J442" s="13">
        <v>164.41</v>
      </c>
      <c r="K442" s="13">
        <f t="shared" si="107"/>
        <v>196.31</v>
      </c>
      <c r="L442" s="13">
        <f t="shared" si="108"/>
        <v>2105.4</v>
      </c>
      <c r="M442" s="13">
        <f t="shared" si="109"/>
        <v>0</v>
      </c>
      <c r="N442" s="13">
        <f t="shared" si="110"/>
        <v>10851.06</v>
      </c>
      <c r="O442" s="13">
        <f t="shared" si="111"/>
        <v>12956.46</v>
      </c>
      <c r="P442" s="14">
        <f t="shared" si="106"/>
        <v>1.7351581706583879E-3</v>
      </c>
    </row>
    <row r="443" spans="1:16" ht="39" customHeight="1">
      <c r="A443" s="10" t="s">
        <v>1321</v>
      </c>
      <c r="B443" s="12" t="s">
        <v>1322</v>
      </c>
      <c r="C443" s="10" t="s">
        <v>72</v>
      </c>
      <c r="D443" s="10" t="s">
        <v>1323</v>
      </c>
      <c r="E443" s="11" t="s">
        <v>75</v>
      </c>
      <c r="F443" s="12">
        <v>121</v>
      </c>
      <c r="G443" s="13">
        <v>158.6</v>
      </c>
      <c r="H443" s="13">
        <v>31.9</v>
      </c>
      <c r="I443" s="13">
        <v>0</v>
      </c>
      <c r="J443" s="13">
        <v>159.21</v>
      </c>
      <c r="K443" s="13">
        <f t="shared" si="107"/>
        <v>191.11</v>
      </c>
      <c r="L443" s="13">
        <f t="shared" si="108"/>
        <v>3859.9</v>
      </c>
      <c r="M443" s="13">
        <f t="shared" si="109"/>
        <v>0</v>
      </c>
      <c r="N443" s="13">
        <f t="shared" si="110"/>
        <v>19264.41</v>
      </c>
      <c r="O443" s="13">
        <f t="shared" si="111"/>
        <v>23124.31</v>
      </c>
      <c r="P443" s="14">
        <f t="shared" si="106"/>
        <v>3.0968594382522283E-3</v>
      </c>
    </row>
    <row r="444" spans="1:16" ht="78" customHeight="1">
      <c r="A444" s="10" t="s">
        <v>1324</v>
      </c>
      <c r="B444" s="12" t="s">
        <v>1106</v>
      </c>
      <c r="C444" s="10" t="s">
        <v>72</v>
      </c>
      <c r="D444" s="10" t="s">
        <v>1107</v>
      </c>
      <c r="E444" s="11" t="s">
        <v>75</v>
      </c>
      <c r="F444" s="12">
        <v>1</v>
      </c>
      <c r="G444" s="13">
        <v>1594.15</v>
      </c>
      <c r="H444" s="13">
        <v>182.95</v>
      </c>
      <c r="I444" s="13">
        <v>0</v>
      </c>
      <c r="J444" s="13">
        <v>1738</v>
      </c>
      <c r="K444" s="13">
        <f t="shared" si="107"/>
        <v>1920.95</v>
      </c>
      <c r="L444" s="13">
        <f t="shared" si="108"/>
        <v>182.95</v>
      </c>
      <c r="M444" s="13">
        <f t="shared" si="109"/>
        <v>0</v>
      </c>
      <c r="N444" s="13">
        <f t="shared" si="110"/>
        <v>1738</v>
      </c>
      <c r="O444" s="13">
        <f t="shared" si="111"/>
        <v>1920.95</v>
      </c>
      <c r="P444" s="14">
        <f t="shared" si="106"/>
        <v>2.5725793063276778E-4</v>
      </c>
    </row>
    <row r="445" spans="1:16" ht="39" customHeight="1">
      <c r="A445" s="10" t="s">
        <v>1325</v>
      </c>
      <c r="B445" s="12" t="s">
        <v>1326</v>
      </c>
      <c r="C445" s="10" t="s">
        <v>72</v>
      </c>
      <c r="D445" s="10" t="s">
        <v>1327</v>
      </c>
      <c r="E445" s="11" t="s">
        <v>75</v>
      </c>
      <c r="F445" s="12">
        <v>18</v>
      </c>
      <c r="G445" s="13">
        <v>100.74</v>
      </c>
      <c r="H445" s="13">
        <v>11.76</v>
      </c>
      <c r="I445" s="13">
        <v>0</v>
      </c>
      <c r="J445" s="13">
        <v>109.63</v>
      </c>
      <c r="K445" s="13">
        <f t="shared" si="107"/>
        <v>121.39</v>
      </c>
      <c r="L445" s="13">
        <f t="shared" si="108"/>
        <v>211.68</v>
      </c>
      <c r="M445" s="13">
        <f t="shared" si="109"/>
        <v>0</v>
      </c>
      <c r="N445" s="13">
        <f t="shared" si="110"/>
        <v>1973.34</v>
      </c>
      <c r="O445" s="13">
        <f t="shared" si="111"/>
        <v>2185.02</v>
      </c>
      <c r="P445" s="14">
        <f t="shared" si="106"/>
        <v>2.9262277705885642E-4</v>
      </c>
    </row>
    <row r="446" spans="1:16" ht="25.95" customHeight="1">
      <c r="A446" s="10" t="s">
        <v>1328</v>
      </c>
      <c r="B446" s="12" t="s">
        <v>1116</v>
      </c>
      <c r="C446" s="10" t="s">
        <v>78</v>
      </c>
      <c r="D446" s="10" t="s">
        <v>1117</v>
      </c>
      <c r="E446" s="11" t="s">
        <v>268</v>
      </c>
      <c r="F446" s="12">
        <v>34</v>
      </c>
      <c r="G446" s="13">
        <v>15.23</v>
      </c>
      <c r="H446" s="13">
        <v>2.2200000000000002</v>
      </c>
      <c r="I446" s="13">
        <v>0</v>
      </c>
      <c r="J446" s="13">
        <v>16.13</v>
      </c>
      <c r="K446" s="13">
        <f t="shared" si="107"/>
        <v>18.350000000000001</v>
      </c>
      <c r="L446" s="13">
        <f t="shared" si="108"/>
        <v>75.48</v>
      </c>
      <c r="M446" s="13">
        <f t="shared" si="109"/>
        <v>0</v>
      </c>
      <c r="N446" s="13">
        <f t="shared" si="110"/>
        <v>548.41999999999996</v>
      </c>
      <c r="O446" s="13">
        <f t="shared" si="111"/>
        <v>623.9</v>
      </c>
      <c r="P446" s="14">
        <f t="shared" si="106"/>
        <v>8.3554086739261207E-5</v>
      </c>
    </row>
    <row r="447" spans="1:16" ht="25.95" customHeight="1">
      <c r="A447" s="10" t="s">
        <v>1329</v>
      </c>
      <c r="B447" s="12" t="s">
        <v>1248</v>
      </c>
      <c r="C447" s="10" t="s">
        <v>78</v>
      </c>
      <c r="D447" s="10" t="s">
        <v>1249</v>
      </c>
      <c r="E447" s="11" t="s">
        <v>268</v>
      </c>
      <c r="F447" s="12">
        <v>5</v>
      </c>
      <c r="G447" s="13">
        <v>16.57</v>
      </c>
      <c r="H447" s="13">
        <v>3.11</v>
      </c>
      <c r="I447" s="13">
        <v>0</v>
      </c>
      <c r="J447" s="13">
        <v>16.850000000000001</v>
      </c>
      <c r="K447" s="13">
        <f t="shared" si="107"/>
        <v>19.96</v>
      </c>
      <c r="L447" s="13">
        <f t="shared" si="108"/>
        <v>15.55</v>
      </c>
      <c r="M447" s="13">
        <f t="shared" si="109"/>
        <v>0</v>
      </c>
      <c r="N447" s="13">
        <f t="shared" si="110"/>
        <v>84.25</v>
      </c>
      <c r="O447" s="13">
        <f t="shared" si="111"/>
        <v>99.8</v>
      </c>
      <c r="P447" s="14">
        <f t="shared" si="106"/>
        <v>1.3365439744475505E-5</v>
      </c>
    </row>
    <row r="448" spans="1:16" ht="25.95" customHeight="1">
      <c r="A448" s="10" t="s">
        <v>1330</v>
      </c>
      <c r="B448" s="12" t="s">
        <v>1122</v>
      </c>
      <c r="C448" s="10" t="s">
        <v>78</v>
      </c>
      <c r="D448" s="10" t="s">
        <v>1123</v>
      </c>
      <c r="E448" s="11" t="s">
        <v>268</v>
      </c>
      <c r="F448" s="12">
        <v>1</v>
      </c>
      <c r="G448" s="13">
        <v>132.04</v>
      </c>
      <c r="H448" s="13">
        <v>24.94</v>
      </c>
      <c r="I448" s="13">
        <v>0</v>
      </c>
      <c r="J448" s="13">
        <v>134.16</v>
      </c>
      <c r="K448" s="13">
        <f t="shared" si="107"/>
        <v>159.1</v>
      </c>
      <c r="L448" s="13">
        <f t="shared" si="108"/>
        <v>24.94</v>
      </c>
      <c r="M448" s="13">
        <f t="shared" si="109"/>
        <v>0</v>
      </c>
      <c r="N448" s="13">
        <f t="shared" si="110"/>
        <v>134.16</v>
      </c>
      <c r="O448" s="13">
        <f t="shared" si="111"/>
        <v>159.1</v>
      </c>
      <c r="P448" s="14">
        <f t="shared" si="106"/>
        <v>2.1307028690842214E-5</v>
      </c>
    </row>
    <row r="449" spans="1:16" ht="91.05" customHeight="1">
      <c r="A449" s="10" t="s">
        <v>1331</v>
      </c>
      <c r="B449" s="12" t="s">
        <v>1131</v>
      </c>
      <c r="C449" s="10" t="s">
        <v>72</v>
      </c>
      <c r="D449" s="10" t="s">
        <v>1132</v>
      </c>
      <c r="E449" s="11" t="s">
        <v>75</v>
      </c>
      <c r="F449" s="12">
        <v>4</v>
      </c>
      <c r="G449" s="13">
        <v>47.15</v>
      </c>
      <c r="H449" s="13">
        <v>15.72</v>
      </c>
      <c r="I449" s="13">
        <v>0</v>
      </c>
      <c r="J449" s="13">
        <v>41.09</v>
      </c>
      <c r="K449" s="13">
        <f t="shared" si="107"/>
        <v>56.81</v>
      </c>
      <c r="L449" s="13">
        <f t="shared" si="108"/>
        <v>62.88</v>
      </c>
      <c r="M449" s="13">
        <f t="shared" si="109"/>
        <v>0</v>
      </c>
      <c r="N449" s="13">
        <f t="shared" si="110"/>
        <v>164.36</v>
      </c>
      <c r="O449" s="13">
        <f t="shared" si="111"/>
        <v>227.24</v>
      </c>
      <c r="P449" s="14">
        <f t="shared" si="106"/>
        <v>3.0432490255857858E-5</v>
      </c>
    </row>
    <row r="450" spans="1:16" ht="25.95" customHeight="1">
      <c r="A450" s="10" t="s">
        <v>1332</v>
      </c>
      <c r="B450" s="12" t="s">
        <v>1333</v>
      </c>
      <c r="C450" s="10" t="s">
        <v>72</v>
      </c>
      <c r="D450" s="10" t="s">
        <v>1334</v>
      </c>
      <c r="E450" s="11" t="s">
        <v>75</v>
      </c>
      <c r="F450" s="12">
        <v>201</v>
      </c>
      <c r="G450" s="13">
        <v>22.52</v>
      </c>
      <c r="H450" s="13">
        <v>13.66</v>
      </c>
      <c r="I450" s="13">
        <v>0</v>
      </c>
      <c r="J450" s="13">
        <v>13.47</v>
      </c>
      <c r="K450" s="13">
        <f t="shared" si="107"/>
        <v>27.13</v>
      </c>
      <c r="L450" s="13">
        <f t="shared" si="108"/>
        <v>2745.66</v>
      </c>
      <c r="M450" s="13">
        <f t="shared" si="109"/>
        <v>0</v>
      </c>
      <c r="N450" s="13">
        <f t="shared" si="110"/>
        <v>2707.47</v>
      </c>
      <c r="O450" s="13">
        <f t="shared" si="111"/>
        <v>5453.13</v>
      </c>
      <c r="P450" s="14">
        <f t="shared" si="106"/>
        <v>7.3029539512817351E-4</v>
      </c>
    </row>
    <row r="451" spans="1:16" ht="25.95" customHeight="1">
      <c r="A451" s="10" t="s">
        <v>1335</v>
      </c>
      <c r="B451" s="12" t="s">
        <v>1336</v>
      </c>
      <c r="C451" s="10" t="s">
        <v>72</v>
      </c>
      <c r="D451" s="10" t="s">
        <v>1337</v>
      </c>
      <c r="E451" s="11" t="s">
        <v>75</v>
      </c>
      <c r="F451" s="12">
        <v>201</v>
      </c>
      <c r="G451" s="13">
        <v>20.72</v>
      </c>
      <c r="H451" s="13">
        <v>13.66</v>
      </c>
      <c r="I451" s="13">
        <v>0</v>
      </c>
      <c r="J451" s="13">
        <v>11.3</v>
      </c>
      <c r="K451" s="13">
        <f t="shared" si="107"/>
        <v>24.96</v>
      </c>
      <c r="L451" s="13">
        <f t="shared" si="108"/>
        <v>2745.66</v>
      </c>
      <c r="M451" s="13">
        <f t="shared" si="109"/>
        <v>0</v>
      </c>
      <c r="N451" s="13">
        <f t="shared" si="110"/>
        <v>2271.3000000000002</v>
      </c>
      <c r="O451" s="13">
        <f t="shared" si="111"/>
        <v>5016.96</v>
      </c>
      <c r="P451" s="14">
        <f t="shared" si="106"/>
        <v>6.7188253086617074E-4</v>
      </c>
    </row>
    <row r="452" spans="1:16" ht="52.05" customHeight="1">
      <c r="A452" s="10" t="s">
        <v>1338</v>
      </c>
      <c r="B452" s="12" t="s">
        <v>1011</v>
      </c>
      <c r="C452" s="10" t="s">
        <v>78</v>
      </c>
      <c r="D452" s="10" t="s">
        <v>1012</v>
      </c>
      <c r="E452" s="11" t="s">
        <v>114</v>
      </c>
      <c r="F452" s="12">
        <v>117</v>
      </c>
      <c r="G452" s="13">
        <v>55.12</v>
      </c>
      <c r="H452" s="13">
        <v>23.28</v>
      </c>
      <c r="I452" s="13">
        <v>0</v>
      </c>
      <c r="J452" s="13">
        <v>43.13</v>
      </c>
      <c r="K452" s="13">
        <f t="shared" si="107"/>
        <v>66.41</v>
      </c>
      <c r="L452" s="13">
        <f t="shared" si="108"/>
        <v>2723.76</v>
      </c>
      <c r="M452" s="13">
        <f t="shared" si="109"/>
        <v>0</v>
      </c>
      <c r="N452" s="13">
        <f t="shared" si="110"/>
        <v>5046.21</v>
      </c>
      <c r="O452" s="13">
        <f t="shared" si="111"/>
        <v>7769.97</v>
      </c>
      <c r="P452" s="14">
        <f t="shared" si="106"/>
        <v>1.0405718021180596E-3</v>
      </c>
    </row>
    <row r="453" spans="1:16" ht="52.05" customHeight="1">
      <c r="A453" s="10" t="s">
        <v>1339</v>
      </c>
      <c r="B453" s="12" t="s">
        <v>1061</v>
      </c>
      <c r="C453" s="10" t="s">
        <v>78</v>
      </c>
      <c r="D453" s="10" t="s">
        <v>1062</v>
      </c>
      <c r="E453" s="11" t="s">
        <v>114</v>
      </c>
      <c r="F453" s="12">
        <v>376</v>
      </c>
      <c r="G453" s="13">
        <v>13.81</v>
      </c>
      <c r="H453" s="13">
        <v>6</v>
      </c>
      <c r="I453" s="13">
        <v>0</v>
      </c>
      <c r="J453" s="13">
        <v>10.64</v>
      </c>
      <c r="K453" s="13">
        <f t="shared" si="107"/>
        <v>16.64</v>
      </c>
      <c r="L453" s="13">
        <f t="shared" si="108"/>
        <v>2256</v>
      </c>
      <c r="M453" s="13">
        <f t="shared" si="109"/>
        <v>0</v>
      </c>
      <c r="N453" s="13">
        <f t="shared" si="110"/>
        <v>4000.64</v>
      </c>
      <c r="O453" s="13">
        <f t="shared" si="111"/>
        <v>6256.64</v>
      </c>
      <c r="P453" s="14">
        <f t="shared" si="106"/>
        <v>8.3790325574023279E-4</v>
      </c>
    </row>
    <row r="454" spans="1:16" ht="39" customHeight="1">
      <c r="A454" s="10" t="s">
        <v>1340</v>
      </c>
      <c r="B454" s="12" t="s">
        <v>1341</v>
      </c>
      <c r="C454" s="10" t="s">
        <v>72</v>
      </c>
      <c r="D454" s="10" t="s">
        <v>1342</v>
      </c>
      <c r="E454" s="11" t="s">
        <v>75</v>
      </c>
      <c r="F454" s="12">
        <v>2</v>
      </c>
      <c r="G454" s="13">
        <v>179.12</v>
      </c>
      <c r="H454" s="13">
        <v>31.9</v>
      </c>
      <c r="I454" s="13">
        <v>0</v>
      </c>
      <c r="J454" s="13">
        <v>183.93</v>
      </c>
      <c r="K454" s="13">
        <f t="shared" si="107"/>
        <v>215.83</v>
      </c>
      <c r="L454" s="13">
        <f t="shared" si="108"/>
        <v>63.8</v>
      </c>
      <c r="M454" s="13">
        <f t="shared" si="109"/>
        <v>0</v>
      </c>
      <c r="N454" s="13">
        <f t="shared" si="110"/>
        <v>367.86</v>
      </c>
      <c r="O454" s="13">
        <f t="shared" si="111"/>
        <v>431.66</v>
      </c>
      <c r="P454" s="14">
        <f t="shared" ref="P454:P517" si="112">O454 / 7467019.56</f>
        <v>5.7808874950904784E-5</v>
      </c>
    </row>
    <row r="455" spans="1:16" ht="39" customHeight="1">
      <c r="A455" s="10" t="s">
        <v>1343</v>
      </c>
      <c r="B455" s="12" t="s">
        <v>1344</v>
      </c>
      <c r="C455" s="10" t="s">
        <v>72</v>
      </c>
      <c r="D455" s="10" t="s">
        <v>1345</v>
      </c>
      <c r="E455" s="11" t="s">
        <v>75</v>
      </c>
      <c r="F455" s="12">
        <v>12</v>
      </c>
      <c r="G455" s="13">
        <v>65.28</v>
      </c>
      <c r="H455" s="13">
        <v>18.850000000000001</v>
      </c>
      <c r="I455" s="13">
        <v>0</v>
      </c>
      <c r="J455" s="13">
        <v>59.81</v>
      </c>
      <c r="K455" s="13">
        <f t="shared" si="107"/>
        <v>78.66</v>
      </c>
      <c r="L455" s="13">
        <f t="shared" si="108"/>
        <v>226.2</v>
      </c>
      <c r="M455" s="13">
        <f t="shared" si="109"/>
        <v>0</v>
      </c>
      <c r="N455" s="13">
        <f t="shared" si="110"/>
        <v>717.72</v>
      </c>
      <c r="O455" s="13">
        <f t="shared" si="111"/>
        <v>943.92</v>
      </c>
      <c r="P455" s="14">
        <f t="shared" si="112"/>
        <v>1.2641188260125569E-4</v>
      </c>
    </row>
    <row r="456" spans="1:16" ht="24" customHeight="1">
      <c r="A456" s="5" t="s">
        <v>1346</v>
      </c>
      <c r="B456" s="5"/>
      <c r="C456" s="5"/>
      <c r="D456" s="5" t="s">
        <v>1347</v>
      </c>
      <c r="E456" s="5"/>
      <c r="F456" s="7"/>
      <c r="G456" s="5"/>
      <c r="H456" s="5"/>
      <c r="I456" s="5"/>
      <c r="J456" s="5"/>
      <c r="K456" s="5"/>
      <c r="L456" s="5"/>
      <c r="M456" s="5"/>
      <c r="N456" s="5"/>
      <c r="O456" s="8">
        <v>119086.14</v>
      </c>
      <c r="P456" s="9">
        <f t="shared" si="112"/>
        <v>1.5948282851424592E-2</v>
      </c>
    </row>
    <row r="457" spans="1:16" ht="25.95" customHeight="1">
      <c r="A457" s="10" t="s">
        <v>1348</v>
      </c>
      <c r="B457" s="12" t="s">
        <v>1172</v>
      </c>
      <c r="C457" s="10" t="s">
        <v>72</v>
      </c>
      <c r="D457" s="10" t="s">
        <v>1173</v>
      </c>
      <c r="E457" s="11" t="s">
        <v>114</v>
      </c>
      <c r="F457" s="12">
        <v>114</v>
      </c>
      <c r="G457" s="13">
        <v>58.16</v>
      </c>
      <c r="H457" s="13">
        <v>7.98</v>
      </c>
      <c r="I457" s="13">
        <v>0</v>
      </c>
      <c r="J457" s="13">
        <v>62.1</v>
      </c>
      <c r="K457" s="13">
        <f t="shared" ref="K457:K490" si="113">TRUNC(G457 * (1 + 20.5 / 100), 2)</f>
        <v>70.08</v>
      </c>
      <c r="L457" s="13">
        <f t="shared" ref="L457:L490" si="114">TRUNC(F457 * H457, 2)</f>
        <v>909.72</v>
      </c>
      <c r="M457" s="13">
        <f t="shared" ref="M457:M490" si="115">TRUNC(F457 * I457, 2)</f>
        <v>0</v>
      </c>
      <c r="N457" s="13">
        <f t="shared" ref="N457:N490" si="116">TRUNC(F457 * J457, 2)</f>
        <v>7079.4</v>
      </c>
      <c r="O457" s="13">
        <f t="shared" ref="O457:O490" si="117">TRUNC(F457 * K457, 2)</f>
        <v>7989.12</v>
      </c>
      <c r="P457" s="14">
        <f t="shared" si="112"/>
        <v>1.069920861436715E-3</v>
      </c>
    </row>
    <row r="458" spans="1:16" ht="78" customHeight="1">
      <c r="A458" s="10" t="s">
        <v>1349</v>
      </c>
      <c r="B458" s="12" t="s">
        <v>1205</v>
      </c>
      <c r="C458" s="10" t="s">
        <v>72</v>
      </c>
      <c r="D458" s="10" t="s">
        <v>1206</v>
      </c>
      <c r="E458" s="11" t="s">
        <v>75</v>
      </c>
      <c r="F458" s="12">
        <v>8</v>
      </c>
      <c r="G458" s="13">
        <v>23.87</v>
      </c>
      <c r="H458" s="13">
        <v>16.47</v>
      </c>
      <c r="I458" s="13">
        <v>0</v>
      </c>
      <c r="J458" s="13">
        <v>12.29</v>
      </c>
      <c r="K458" s="13">
        <f t="shared" si="113"/>
        <v>28.76</v>
      </c>
      <c r="L458" s="13">
        <f t="shared" si="114"/>
        <v>131.76</v>
      </c>
      <c r="M458" s="13">
        <f t="shared" si="115"/>
        <v>0</v>
      </c>
      <c r="N458" s="13">
        <f t="shared" si="116"/>
        <v>98.32</v>
      </c>
      <c r="O458" s="13">
        <f t="shared" si="117"/>
        <v>230.08</v>
      </c>
      <c r="P458" s="14">
        <f t="shared" si="112"/>
        <v>3.0812829422935114E-5</v>
      </c>
    </row>
    <row r="459" spans="1:16" ht="64.95" customHeight="1">
      <c r="A459" s="10" t="s">
        <v>1350</v>
      </c>
      <c r="B459" s="12" t="s">
        <v>999</v>
      </c>
      <c r="C459" s="10" t="s">
        <v>72</v>
      </c>
      <c r="D459" s="10" t="s">
        <v>1000</v>
      </c>
      <c r="E459" s="11" t="s">
        <v>75</v>
      </c>
      <c r="F459" s="12">
        <v>65</v>
      </c>
      <c r="G459" s="13">
        <v>7.74</v>
      </c>
      <c r="H459" s="13">
        <v>2.81</v>
      </c>
      <c r="I459" s="13">
        <v>0</v>
      </c>
      <c r="J459" s="13">
        <v>6.51</v>
      </c>
      <c r="K459" s="13">
        <f t="shared" si="113"/>
        <v>9.32</v>
      </c>
      <c r="L459" s="13">
        <f t="shared" si="114"/>
        <v>182.65</v>
      </c>
      <c r="M459" s="13">
        <f t="shared" si="115"/>
        <v>0</v>
      </c>
      <c r="N459" s="13">
        <f t="shared" si="116"/>
        <v>423.15</v>
      </c>
      <c r="O459" s="13">
        <f t="shared" si="117"/>
        <v>605.79999999999995</v>
      </c>
      <c r="P459" s="14">
        <f t="shared" si="112"/>
        <v>8.113009416035332E-5</v>
      </c>
    </row>
    <row r="460" spans="1:16" ht="39" customHeight="1">
      <c r="A460" s="10" t="s">
        <v>1351</v>
      </c>
      <c r="B460" s="12" t="s">
        <v>1280</v>
      </c>
      <c r="C460" s="10" t="s">
        <v>78</v>
      </c>
      <c r="D460" s="10" t="s">
        <v>1281</v>
      </c>
      <c r="E460" s="11" t="s">
        <v>114</v>
      </c>
      <c r="F460" s="12">
        <v>466</v>
      </c>
      <c r="G460" s="13">
        <v>21.31</v>
      </c>
      <c r="H460" s="13">
        <v>12.13</v>
      </c>
      <c r="I460" s="13">
        <v>0</v>
      </c>
      <c r="J460" s="13">
        <v>13.54</v>
      </c>
      <c r="K460" s="13">
        <f t="shared" si="113"/>
        <v>25.67</v>
      </c>
      <c r="L460" s="13">
        <f t="shared" si="114"/>
        <v>5652.58</v>
      </c>
      <c r="M460" s="13">
        <f t="shared" si="115"/>
        <v>0</v>
      </c>
      <c r="N460" s="13">
        <f t="shared" si="116"/>
        <v>6309.64</v>
      </c>
      <c r="O460" s="13">
        <f t="shared" si="117"/>
        <v>11962.22</v>
      </c>
      <c r="P460" s="14">
        <f t="shared" si="112"/>
        <v>1.6020073208432844E-3</v>
      </c>
    </row>
    <row r="461" spans="1:16" ht="39" customHeight="1">
      <c r="A461" s="10" t="s">
        <v>1352</v>
      </c>
      <c r="B461" s="12" t="s">
        <v>1353</v>
      </c>
      <c r="C461" s="10" t="s">
        <v>72</v>
      </c>
      <c r="D461" s="10" t="s">
        <v>1354</v>
      </c>
      <c r="E461" s="11" t="s">
        <v>75</v>
      </c>
      <c r="F461" s="12">
        <v>3</v>
      </c>
      <c r="G461" s="13">
        <v>96.49</v>
      </c>
      <c r="H461" s="13">
        <v>34.840000000000003</v>
      </c>
      <c r="I461" s="13">
        <v>0</v>
      </c>
      <c r="J461" s="13">
        <v>81.430000000000007</v>
      </c>
      <c r="K461" s="13">
        <f t="shared" si="113"/>
        <v>116.27</v>
      </c>
      <c r="L461" s="13">
        <f t="shared" si="114"/>
        <v>104.52</v>
      </c>
      <c r="M461" s="13">
        <f t="shared" si="115"/>
        <v>0</v>
      </c>
      <c r="N461" s="13">
        <f t="shared" si="116"/>
        <v>244.29</v>
      </c>
      <c r="O461" s="13">
        <f t="shared" si="117"/>
        <v>348.81</v>
      </c>
      <c r="P461" s="14">
        <f t="shared" si="112"/>
        <v>4.6713417207119253E-5</v>
      </c>
    </row>
    <row r="462" spans="1:16" ht="52.05" customHeight="1">
      <c r="A462" s="10" t="s">
        <v>1355</v>
      </c>
      <c r="B462" s="12" t="s">
        <v>1030</v>
      </c>
      <c r="C462" s="10" t="s">
        <v>72</v>
      </c>
      <c r="D462" s="10" t="s">
        <v>1031</v>
      </c>
      <c r="E462" s="11" t="s">
        <v>75</v>
      </c>
      <c r="F462" s="12">
        <v>195</v>
      </c>
      <c r="G462" s="13">
        <v>42.89</v>
      </c>
      <c r="H462" s="13">
        <v>28.26</v>
      </c>
      <c r="I462" s="13">
        <v>0</v>
      </c>
      <c r="J462" s="13">
        <v>23.42</v>
      </c>
      <c r="K462" s="13">
        <f t="shared" si="113"/>
        <v>51.68</v>
      </c>
      <c r="L462" s="13">
        <f t="shared" si="114"/>
        <v>5510.7</v>
      </c>
      <c r="M462" s="13">
        <f t="shared" si="115"/>
        <v>0</v>
      </c>
      <c r="N462" s="13">
        <f t="shared" si="116"/>
        <v>4566.8999999999996</v>
      </c>
      <c r="O462" s="13">
        <f t="shared" si="117"/>
        <v>10077.6</v>
      </c>
      <c r="P462" s="14">
        <f t="shared" si="112"/>
        <v>1.3496147852597833E-3</v>
      </c>
    </row>
    <row r="463" spans="1:16" ht="39" customHeight="1">
      <c r="A463" s="10" t="s">
        <v>1356</v>
      </c>
      <c r="B463" s="12" t="s">
        <v>1292</v>
      </c>
      <c r="C463" s="10" t="s">
        <v>72</v>
      </c>
      <c r="D463" s="10" t="s">
        <v>1293</v>
      </c>
      <c r="E463" s="11" t="s">
        <v>75</v>
      </c>
      <c r="F463" s="12">
        <v>105</v>
      </c>
      <c r="G463" s="13">
        <v>9.85</v>
      </c>
      <c r="H463" s="13">
        <v>7.37</v>
      </c>
      <c r="I463" s="13">
        <v>0</v>
      </c>
      <c r="J463" s="13">
        <v>4.49</v>
      </c>
      <c r="K463" s="13">
        <f t="shared" si="113"/>
        <v>11.86</v>
      </c>
      <c r="L463" s="13">
        <f t="shared" si="114"/>
        <v>773.85</v>
      </c>
      <c r="M463" s="13">
        <f t="shared" si="115"/>
        <v>0</v>
      </c>
      <c r="N463" s="13">
        <f t="shared" si="116"/>
        <v>471.45</v>
      </c>
      <c r="O463" s="13">
        <f t="shared" si="117"/>
        <v>1245.3</v>
      </c>
      <c r="P463" s="14">
        <f t="shared" si="112"/>
        <v>1.6677336787370087E-4</v>
      </c>
    </row>
    <row r="464" spans="1:16" ht="52.05" customHeight="1">
      <c r="A464" s="10" t="s">
        <v>1357</v>
      </c>
      <c r="B464" s="12" t="s">
        <v>1295</v>
      </c>
      <c r="C464" s="10" t="s">
        <v>78</v>
      </c>
      <c r="D464" s="10" t="s">
        <v>1296</v>
      </c>
      <c r="E464" s="11" t="s">
        <v>268</v>
      </c>
      <c r="F464" s="12">
        <v>4</v>
      </c>
      <c r="G464" s="13">
        <v>34.130000000000003</v>
      </c>
      <c r="H464" s="13">
        <v>18.21</v>
      </c>
      <c r="I464" s="13">
        <v>0</v>
      </c>
      <c r="J464" s="13">
        <v>22.91</v>
      </c>
      <c r="K464" s="13">
        <f t="shared" si="113"/>
        <v>41.12</v>
      </c>
      <c r="L464" s="13">
        <f t="shared" si="114"/>
        <v>72.84</v>
      </c>
      <c r="M464" s="13">
        <f t="shared" si="115"/>
        <v>0</v>
      </c>
      <c r="N464" s="13">
        <f t="shared" si="116"/>
        <v>91.64</v>
      </c>
      <c r="O464" s="13">
        <f t="shared" si="117"/>
        <v>164.48</v>
      </c>
      <c r="P464" s="14">
        <f t="shared" si="112"/>
        <v>2.2027530352418148E-5</v>
      </c>
    </row>
    <row r="465" spans="1:16" ht="52.05" customHeight="1">
      <c r="A465" s="10" t="s">
        <v>1358</v>
      </c>
      <c r="B465" s="12" t="s">
        <v>1070</v>
      </c>
      <c r="C465" s="10" t="s">
        <v>72</v>
      </c>
      <c r="D465" s="10" t="s">
        <v>1071</v>
      </c>
      <c r="E465" s="11" t="s">
        <v>75</v>
      </c>
      <c r="F465" s="12">
        <v>190</v>
      </c>
      <c r="G465" s="13">
        <v>14.85</v>
      </c>
      <c r="H465" s="13">
        <v>10.77</v>
      </c>
      <c r="I465" s="13">
        <v>0</v>
      </c>
      <c r="J465" s="13">
        <v>7.12</v>
      </c>
      <c r="K465" s="13">
        <f t="shared" si="113"/>
        <v>17.89</v>
      </c>
      <c r="L465" s="13">
        <f t="shared" si="114"/>
        <v>2046.3</v>
      </c>
      <c r="M465" s="13">
        <f t="shared" si="115"/>
        <v>0</v>
      </c>
      <c r="N465" s="13">
        <f t="shared" si="116"/>
        <v>1352.8</v>
      </c>
      <c r="O465" s="13">
        <f t="shared" si="117"/>
        <v>3399.1</v>
      </c>
      <c r="P465" s="14">
        <f t="shared" si="112"/>
        <v>4.5521509253954598E-4</v>
      </c>
    </row>
    <row r="466" spans="1:16" ht="39" customHeight="1">
      <c r="A466" s="10" t="s">
        <v>1359</v>
      </c>
      <c r="B466" s="12" t="s">
        <v>1057</v>
      </c>
      <c r="C466" s="10" t="s">
        <v>78</v>
      </c>
      <c r="D466" s="10" t="s">
        <v>1058</v>
      </c>
      <c r="E466" s="11" t="s">
        <v>268</v>
      </c>
      <c r="F466" s="12">
        <v>126</v>
      </c>
      <c r="G466" s="13">
        <v>41.09</v>
      </c>
      <c r="H466" s="13">
        <v>18.86</v>
      </c>
      <c r="I466" s="13">
        <v>0</v>
      </c>
      <c r="J466" s="13">
        <v>30.65</v>
      </c>
      <c r="K466" s="13">
        <f t="shared" si="113"/>
        <v>49.51</v>
      </c>
      <c r="L466" s="13">
        <f t="shared" si="114"/>
        <v>2376.36</v>
      </c>
      <c r="M466" s="13">
        <f t="shared" si="115"/>
        <v>0</v>
      </c>
      <c r="N466" s="13">
        <f t="shared" si="116"/>
        <v>3861.9</v>
      </c>
      <c r="O466" s="13">
        <f t="shared" si="117"/>
        <v>6238.26</v>
      </c>
      <c r="P466" s="14">
        <f t="shared" si="112"/>
        <v>8.3544176493358492E-4</v>
      </c>
    </row>
    <row r="467" spans="1:16" ht="39" customHeight="1">
      <c r="A467" s="10" t="s">
        <v>1360</v>
      </c>
      <c r="B467" s="12" t="s">
        <v>1226</v>
      </c>
      <c r="C467" s="10" t="s">
        <v>78</v>
      </c>
      <c r="D467" s="10" t="s">
        <v>1227</v>
      </c>
      <c r="E467" s="11" t="s">
        <v>114</v>
      </c>
      <c r="F467" s="12">
        <v>7365</v>
      </c>
      <c r="G467" s="13">
        <v>4.49</v>
      </c>
      <c r="H467" s="13">
        <v>1.35</v>
      </c>
      <c r="I467" s="13">
        <v>0</v>
      </c>
      <c r="J467" s="13">
        <v>4.0599999999999996</v>
      </c>
      <c r="K467" s="13">
        <f t="shared" si="113"/>
        <v>5.41</v>
      </c>
      <c r="L467" s="13">
        <f t="shared" si="114"/>
        <v>9942.75</v>
      </c>
      <c r="M467" s="13">
        <f t="shared" si="115"/>
        <v>0</v>
      </c>
      <c r="N467" s="13">
        <f t="shared" si="116"/>
        <v>29901.9</v>
      </c>
      <c r="O467" s="13">
        <f t="shared" si="117"/>
        <v>39844.65</v>
      </c>
      <c r="P467" s="14">
        <f t="shared" si="112"/>
        <v>5.3360848568608813E-3</v>
      </c>
    </row>
    <row r="468" spans="1:16" ht="78" customHeight="1">
      <c r="A468" s="10" t="s">
        <v>1361</v>
      </c>
      <c r="B468" s="12" t="s">
        <v>1106</v>
      </c>
      <c r="C468" s="10" t="s">
        <v>72</v>
      </c>
      <c r="D468" s="10" t="s">
        <v>1107</v>
      </c>
      <c r="E468" s="11" t="s">
        <v>75</v>
      </c>
      <c r="F468" s="12">
        <v>1</v>
      </c>
      <c r="G468" s="13">
        <v>1594.15</v>
      </c>
      <c r="H468" s="13">
        <v>182.95</v>
      </c>
      <c r="I468" s="13">
        <v>0</v>
      </c>
      <c r="J468" s="13">
        <v>1738</v>
      </c>
      <c r="K468" s="13">
        <f t="shared" si="113"/>
        <v>1920.95</v>
      </c>
      <c r="L468" s="13">
        <f t="shared" si="114"/>
        <v>182.95</v>
      </c>
      <c r="M468" s="13">
        <f t="shared" si="115"/>
        <v>0</v>
      </c>
      <c r="N468" s="13">
        <f t="shared" si="116"/>
        <v>1738</v>
      </c>
      <c r="O468" s="13">
        <f t="shared" si="117"/>
        <v>1920.95</v>
      </c>
      <c r="P468" s="14">
        <f t="shared" si="112"/>
        <v>2.5725793063276778E-4</v>
      </c>
    </row>
    <row r="469" spans="1:16" ht="39" customHeight="1">
      <c r="A469" s="10" t="s">
        <v>1362</v>
      </c>
      <c r="B469" s="12" t="s">
        <v>1326</v>
      </c>
      <c r="C469" s="10" t="s">
        <v>72</v>
      </c>
      <c r="D469" s="10" t="s">
        <v>1327</v>
      </c>
      <c r="E469" s="11" t="s">
        <v>75</v>
      </c>
      <c r="F469" s="12">
        <v>21</v>
      </c>
      <c r="G469" s="13">
        <v>100.74</v>
      </c>
      <c r="H469" s="13">
        <v>11.76</v>
      </c>
      <c r="I469" s="13">
        <v>0</v>
      </c>
      <c r="J469" s="13">
        <v>109.63</v>
      </c>
      <c r="K469" s="13">
        <f t="shared" si="113"/>
        <v>121.39</v>
      </c>
      <c r="L469" s="13">
        <f t="shared" si="114"/>
        <v>246.96</v>
      </c>
      <c r="M469" s="13">
        <f t="shared" si="115"/>
        <v>0</v>
      </c>
      <c r="N469" s="13">
        <f t="shared" si="116"/>
        <v>2302.23</v>
      </c>
      <c r="O469" s="13">
        <f t="shared" si="117"/>
        <v>2549.19</v>
      </c>
      <c r="P469" s="14">
        <f t="shared" si="112"/>
        <v>3.4139323990199915E-4</v>
      </c>
    </row>
    <row r="470" spans="1:16" ht="25.95" customHeight="1">
      <c r="A470" s="10" t="s">
        <v>1363</v>
      </c>
      <c r="B470" s="12" t="s">
        <v>1364</v>
      </c>
      <c r="C470" s="10" t="s">
        <v>78</v>
      </c>
      <c r="D470" s="10" t="s">
        <v>1365</v>
      </c>
      <c r="E470" s="11" t="s">
        <v>268</v>
      </c>
      <c r="F470" s="12">
        <v>9</v>
      </c>
      <c r="G470" s="13">
        <v>14.58</v>
      </c>
      <c r="H470" s="13">
        <v>1.64</v>
      </c>
      <c r="I470" s="13">
        <v>0</v>
      </c>
      <c r="J470" s="13">
        <v>15.92</v>
      </c>
      <c r="K470" s="13">
        <f t="shared" si="113"/>
        <v>17.559999999999999</v>
      </c>
      <c r="L470" s="13">
        <f t="shared" si="114"/>
        <v>14.76</v>
      </c>
      <c r="M470" s="13">
        <f t="shared" si="115"/>
        <v>0</v>
      </c>
      <c r="N470" s="13">
        <f t="shared" si="116"/>
        <v>143.28</v>
      </c>
      <c r="O470" s="13">
        <f t="shared" si="117"/>
        <v>158.04</v>
      </c>
      <c r="P470" s="14">
        <f t="shared" si="112"/>
        <v>2.1165071114397884E-5</v>
      </c>
    </row>
    <row r="471" spans="1:16" ht="25.95" customHeight="1">
      <c r="A471" s="10" t="s">
        <v>1366</v>
      </c>
      <c r="B471" s="12" t="s">
        <v>1116</v>
      </c>
      <c r="C471" s="10" t="s">
        <v>78</v>
      </c>
      <c r="D471" s="10" t="s">
        <v>1117</v>
      </c>
      <c r="E471" s="11" t="s">
        <v>268</v>
      </c>
      <c r="F471" s="12">
        <v>3</v>
      </c>
      <c r="G471" s="13">
        <v>15.23</v>
      </c>
      <c r="H471" s="13">
        <v>2.2200000000000002</v>
      </c>
      <c r="I471" s="13">
        <v>0</v>
      </c>
      <c r="J471" s="13">
        <v>16.13</v>
      </c>
      <c r="K471" s="13">
        <f t="shared" si="113"/>
        <v>18.350000000000001</v>
      </c>
      <c r="L471" s="13">
        <f t="shared" si="114"/>
        <v>6.66</v>
      </c>
      <c r="M471" s="13">
        <f t="shared" si="115"/>
        <v>0</v>
      </c>
      <c r="N471" s="13">
        <f t="shared" si="116"/>
        <v>48.39</v>
      </c>
      <c r="O471" s="13">
        <f t="shared" si="117"/>
        <v>55.05</v>
      </c>
      <c r="P471" s="14">
        <f t="shared" si="112"/>
        <v>7.3724194181701061E-6</v>
      </c>
    </row>
    <row r="472" spans="1:16" ht="25.95" customHeight="1">
      <c r="A472" s="10" t="s">
        <v>1367</v>
      </c>
      <c r="B472" s="12" t="s">
        <v>1248</v>
      </c>
      <c r="C472" s="10" t="s">
        <v>78</v>
      </c>
      <c r="D472" s="10" t="s">
        <v>1249</v>
      </c>
      <c r="E472" s="11" t="s">
        <v>268</v>
      </c>
      <c r="F472" s="12">
        <v>21</v>
      </c>
      <c r="G472" s="13">
        <v>16.57</v>
      </c>
      <c r="H472" s="13">
        <v>3.11</v>
      </c>
      <c r="I472" s="13">
        <v>0</v>
      </c>
      <c r="J472" s="13">
        <v>16.850000000000001</v>
      </c>
      <c r="K472" s="13">
        <f t="shared" si="113"/>
        <v>19.96</v>
      </c>
      <c r="L472" s="13">
        <f t="shared" si="114"/>
        <v>65.31</v>
      </c>
      <c r="M472" s="13">
        <f t="shared" si="115"/>
        <v>0</v>
      </c>
      <c r="N472" s="13">
        <f t="shared" si="116"/>
        <v>353.85</v>
      </c>
      <c r="O472" s="13">
        <f t="shared" si="117"/>
        <v>419.16</v>
      </c>
      <c r="P472" s="14">
        <f t="shared" si="112"/>
        <v>5.6134846926797128E-5</v>
      </c>
    </row>
    <row r="473" spans="1:16" ht="25.95" customHeight="1">
      <c r="A473" s="10" t="s">
        <v>1368</v>
      </c>
      <c r="B473" s="12" t="s">
        <v>1125</v>
      </c>
      <c r="C473" s="10" t="s">
        <v>78</v>
      </c>
      <c r="D473" s="10" t="s">
        <v>1126</v>
      </c>
      <c r="E473" s="11" t="s">
        <v>268</v>
      </c>
      <c r="F473" s="12">
        <v>1</v>
      </c>
      <c r="G473" s="13">
        <v>532.27</v>
      </c>
      <c r="H473" s="13">
        <v>62.31</v>
      </c>
      <c r="I473" s="13">
        <v>0</v>
      </c>
      <c r="J473" s="13">
        <v>579.07000000000005</v>
      </c>
      <c r="K473" s="13">
        <f t="shared" si="113"/>
        <v>641.38</v>
      </c>
      <c r="L473" s="13">
        <f t="shared" si="114"/>
        <v>62.31</v>
      </c>
      <c r="M473" s="13">
        <f t="shared" si="115"/>
        <v>0</v>
      </c>
      <c r="N473" s="13">
        <f t="shared" si="116"/>
        <v>579.07000000000005</v>
      </c>
      <c r="O473" s="13">
        <f t="shared" si="117"/>
        <v>641.38</v>
      </c>
      <c r="P473" s="14">
        <f t="shared" si="112"/>
        <v>8.5895047528173349E-5</v>
      </c>
    </row>
    <row r="474" spans="1:16" ht="25.95" customHeight="1">
      <c r="A474" s="10" t="s">
        <v>1369</v>
      </c>
      <c r="B474" s="12" t="s">
        <v>1119</v>
      </c>
      <c r="C474" s="10" t="s">
        <v>78</v>
      </c>
      <c r="D474" s="10" t="s">
        <v>1120</v>
      </c>
      <c r="E474" s="11" t="s">
        <v>268</v>
      </c>
      <c r="F474" s="12">
        <v>4</v>
      </c>
      <c r="G474" s="13">
        <v>18.170000000000002</v>
      </c>
      <c r="H474" s="13">
        <v>4.28</v>
      </c>
      <c r="I474" s="13">
        <v>0</v>
      </c>
      <c r="J474" s="13">
        <v>17.61</v>
      </c>
      <c r="K474" s="13">
        <f t="shared" si="113"/>
        <v>21.89</v>
      </c>
      <c r="L474" s="13">
        <f t="shared" si="114"/>
        <v>17.12</v>
      </c>
      <c r="M474" s="13">
        <f t="shared" si="115"/>
        <v>0</v>
      </c>
      <c r="N474" s="13">
        <f t="shared" si="116"/>
        <v>70.44</v>
      </c>
      <c r="O474" s="13">
        <f t="shared" si="117"/>
        <v>87.56</v>
      </c>
      <c r="P474" s="14">
        <f t="shared" si="112"/>
        <v>1.1726231503269292E-5</v>
      </c>
    </row>
    <row r="475" spans="1:16" ht="91.05" customHeight="1">
      <c r="A475" s="10" t="s">
        <v>1370</v>
      </c>
      <c r="B475" s="12" t="s">
        <v>1131</v>
      </c>
      <c r="C475" s="10" t="s">
        <v>72</v>
      </c>
      <c r="D475" s="10" t="s">
        <v>1132</v>
      </c>
      <c r="E475" s="11" t="s">
        <v>75</v>
      </c>
      <c r="F475" s="12">
        <v>6</v>
      </c>
      <c r="G475" s="13">
        <v>47.15</v>
      </c>
      <c r="H475" s="13">
        <v>15.72</v>
      </c>
      <c r="I475" s="13">
        <v>0</v>
      </c>
      <c r="J475" s="13">
        <v>41.09</v>
      </c>
      <c r="K475" s="13">
        <f t="shared" si="113"/>
        <v>56.81</v>
      </c>
      <c r="L475" s="13">
        <f t="shared" si="114"/>
        <v>94.32</v>
      </c>
      <c r="M475" s="13">
        <f t="shared" si="115"/>
        <v>0</v>
      </c>
      <c r="N475" s="13">
        <f t="shared" si="116"/>
        <v>246.54</v>
      </c>
      <c r="O475" s="13">
        <f t="shared" si="117"/>
        <v>340.86</v>
      </c>
      <c r="P475" s="14">
        <f t="shared" si="112"/>
        <v>4.5648735383786784E-5</v>
      </c>
    </row>
    <row r="476" spans="1:16" ht="52.05" customHeight="1">
      <c r="A476" s="10" t="s">
        <v>1371</v>
      </c>
      <c r="B476" s="12" t="s">
        <v>1011</v>
      </c>
      <c r="C476" s="10" t="s">
        <v>78</v>
      </c>
      <c r="D476" s="10" t="s">
        <v>1012</v>
      </c>
      <c r="E476" s="11" t="s">
        <v>114</v>
      </c>
      <c r="F476" s="12">
        <v>114</v>
      </c>
      <c r="G476" s="13">
        <v>55.12</v>
      </c>
      <c r="H476" s="13">
        <v>23.28</v>
      </c>
      <c r="I476" s="13">
        <v>0</v>
      </c>
      <c r="J476" s="13">
        <v>43.13</v>
      </c>
      <c r="K476" s="13">
        <f t="shared" si="113"/>
        <v>66.41</v>
      </c>
      <c r="L476" s="13">
        <f t="shared" si="114"/>
        <v>2653.92</v>
      </c>
      <c r="M476" s="13">
        <f t="shared" si="115"/>
        <v>0</v>
      </c>
      <c r="N476" s="13">
        <f t="shared" si="116"/>
        <v>4916.82</v>
      </c>
      <c r="O476" s="13">
        <f t="shared" si="117"/>
        <v>7570.74</v>
      </c>
      <c r="P476" s="14">
        <f t="shared" si="112"/>
        <v>1.0138904738586222E-3</v>
      </c>
    </row>
    <row r="477" spans="1:16" ht="52.05" customHeight="1">
      <c r="A477" s="10" t="s">
        <v>1372</v>
      </c>
      <c r="B477" s="12" t="s">
        <v>1061</v>
      </c>
      <c r="C477" s="10" t="s">
        <v>78</v>
      </c>
      <c r="D477" s="10" t="s">
        <v>1062</v>
      </c>
      <c r="E477" s="11" t="s">
        <v>114</v>
      </c>
      <c r="F477" s="12">
        <v>469</v>
      </c>
      <c r="G477" s="13">
        <v>13.81</v>
      </c>
      <c r="H477" s="13">
        <v>6</v>
      </c>
      <c r="I477" s="13">
        <v>0</v>
      </c>
      <c r="J477" s="13">
        <v>10.64</v>
      </c>
      <c r="K477" s="13">
        <f t="shared" si="113"/>
        <v>16.64</v>
      </c>
      <c r="L477" s="13">
        <f t="shared" si="114"/>
        <v>2814</v>
      </c>
      <c r="M477" s="13">
        <f t="shared" si="115"/>
        <v>0</v>
      </c>
      <c r="N477" s="13">
        <f t="shared" si="116"/>
        <v>4990.16</v>
      </c>
      <c r="O477" s="13">
        <f t="shared" si="117"/>
        <v>7804.16</v>
      </c>
      <c r="P477" s="14">
        <f t="shared" si="112"/>
        <v>1.0451506035695989E-3</v>
      </c>
    </row>
    <row r="478" spans="1:16" ht="52.05" customHeight="1">
      <c r="A478" s="10" t="s">
        <v>1373</v>
      </c>
      <c r="B478" s="12" t="s">
        <v>1374</v>
      </c>
      <c r="C478" s="10" t="s">
        <v>72</v>
      </c>
      <c r="D478" s="10" t="s">
        <v>1375</v>
      </c>
      <c r="E478" s="11" t="s">
        <v>75</v>
      </c>
      <c r="F478" s="12">
        <v>38</v>
      </c>
      <c r="G478" s="13">
        <v>21.42</v>
      </c>
      <c r="H478" s="13">
        <v>6.39</v>
      </c>
      <c r="I478" s="13">
        <v>0</v>
      </c>
      <c r="J478" s="13">
        <v>19.420000000000002</v>
      </c>
      <c r="K478" s="13">
        <f t="shared" si="113"/>
        <v>25.81</v>
      </c>
      <c r="L478" s="13">
        <f t="shared" si="114"/>
        <v>242.82</v>
      </c>
      <c r="M478" s="13">
        <f t="shared" si="115"/>
        <v>0</v>
      </c>
      <c r="N478" s="13">
        <f t="shared" si="116"/>
        <v>737.96</v>
      </c>
      <c r="O478" s="13">
        <f t="shared" si="117"/>
        <v>980.78</v>
      </c>
      <c r="P478" s="14">
        <f t="shared" si="112"/>
        <v>1.3134825643874436E-4</v>
      </c>
    </row>
    <row r="479" spans="1:16" ht="78" customHeight="1">
      <c r="A479" s="10" t="s">
        <v>1376</v>
      </c>
      <c r="B479" s="12" t="s">
        <v>1377</v>
      </c>
      <c r="C479" s="10" t="s">
        <v>72</v>
      </c>
      <c r="D479" s="10" t="s">
        <v>1378</v>
      </c>
      <c r="E479" s="11" t="s">
        <v>75</v>
      </c>
      <c r="F479" s="12">
        <v>5</v>
      </c>
      <c r="G479" s="13">
        <v>216.82</v>
      </c>
      <c r="H479" s="13">
        <v>13.26</v>
      </c>
      <c r="I479" s="13">
        <v>0</v>
      </c>
      <c r="J479" s="13">
        <v>248</v>
      </c>
      <c r="K479" s="13">
        <f t="shared" si="113"/>
        <v>261.26</v>
      </c>
      <c r="L479" s="13">
        <f t="shared" si="114"/>
        <v>66.3</v>
      </c>
      <c r="M479" s="13">
        <f t="shared" si="115"/>
        <v>0</v>
      </c>
      <c r="N479" s="13">
        <f t="shared" si="116"/>
        <v>1240</v>
      </c>
      <c r="O479" s="13">
        <f t="shared" si="117"/>
        <v>1306.3</v>
      </c>
      <c r="P479" s="14">
        <f t="shared" si="112"/>
        <v>1.7494262463134622E-4</v>
      </c>
    </row>
    <row r="480" spans="1:16" ht="78" customHeight="1">
      <c r="A480" s="10" t="s">
        <v>1379</v>
      </c>
      <c r="B480" s="12" t="s">
        <v>1380</v>
      </c>
      <c r="C480" s="10" t="s">
        <v>72</v>
      </c>
      <c r="D480" s="10" t="s">
        <v>1381</v>
      </c>
      <c r="E480" s="11" t="s">
        <v>75</v>
      </c>
      <c r="F480" s="12">
        <v>3</v>
      </c>
      <c r="G480" s="13">
        <v>316.75</v>
      </c>
      <c r="H480" s="13">
        <v>24.07</v>
      </c>
      <c r="I480" s="13">
        <v>0</v>
      </c>
      <c r="J480" s="13">
        <v>357.61</v>
      </c>
      <c r="K480" s="13">
        <f t="shared" si="113"/>
        <v>381.68</v>
      </c>
      <c r="L480" s="13">
        <f t="shared" si="114"/>
        <v>72.209999999999994</v>
      </c>
      <c r="M480" s="13">
        <f t="shared" si="115"/>
        <v>0</v>
      </c>
      <c r="N480" s="13">
        <f t="shared" si="116"/>
        <v>1072.83</v>
      </c>
      <c r="O480" s="13">
        <f t="shared" si="117"/>
        <v>1145.04</v>
      </c>
      <c r="P480" s="14">
        <f t="shared" si="112"/>
        <v>1.5334632389793821E-4</v>
      </c>
    </row>
    <row r="481" spans="1:16" ht="78" customHeight="1">
      <c r="A481" s="10" t="s">
        <v>1382</v>
      </c>
      <c r="B481" s="12" t="s">
        <v>1383</v>
      </c>
      <c r="C481" s="10" t="s">
        <v>72</v>
      </c>
      <c r="D481" s="10" t="s">
        <v>1384</v>
      </c>
      <c r="E481" s="11" t="s">
        <v>75</v>
      </c>
      <c r="F481" s="12">
        <v>1</v>
      </c>
      <c r="G481" s="13">
        <v>746.4</v>
      </c>
      <c r="H481" s="13">
        <v>71.739999999999995</v>
      </c>
      <c r="I481" s="13">
        <v>0</v>
      </c>
      <c r="J481" s="13">
        <v>827.67</v>
      </c>
      <c r="K481" s="13">
        <f t="shared" si="113"/>
        <v>899.41</v>
      </c>
      <c r="L481" s="13">
        <f t="shared" si="114"/>
        <v>71.739999999999995</v>
      </c>
      <c r="M481" s="13">
        <f t="shared" si="115"/>
        <v>0</v>
      </c>
      <c r="N481" s="13">
        <f t="shared" si="116"/>
        <v>827.67</v>
      </c>
      <c r="O481" s="13">
        <f t="shared" si="117"/>
        <v>899.41</v>
      </c>
      <c r="P481" s="14">
        <f t="shared" si="112"/>
        <v>1.2045100361301317E-4</v>
      </c>
    </row>
    <row r="482" spans="1:16" ht="130.05000000000001" customHeight="1">
      <c r="A482" s="10" t="s">
        <v>1385</v>
      </c>
      <c r="B482" s="12" t="s">
        <v>1386</v>
      </c>
      <c r="C482" s="10" t="s">
        <v>72</v>
      </c>
      <c r="D482" s="10" t="s">
        <v>1387</v>
      </c>
      <c r="E482" s="11" t="s">
        <v>75</v>
      </c>
      <c r="F482" s="12">
        <v>1</v>
      </c>
      <c r="G482" s="13">
        <v>3232.46</v>
      </c>
      <c r="H482" s="13">
        <v>34.18</v>
      </c>
      <c r="I482" s="13">
        <v>0</v>
      </c>
      <c r="J482" s="13">
        <v>3860.93</v>
      </c>
      <c r="K482" s="13">
        <f t="shared" si="113"/>
        <v>3895.11</v>
      </c>
      <c r="L482" s="13">
        <f t="shared" si="114"/>
        <v>34.18</v>
      </c>
      <c r="M482" s="13">
        <f t="shared" si="115"/>
        <v>0</v>
      </c>
      <c r="N482" s="13">
        <f t="shared" si="116"/>
        <v>3860.93</v>
      </c>
      <c r="O482" s="13">
        <f t="shared" si="117"/>
        <v>3895.11</v>
      </c>
      <c r="P482" s="14">
        <f t="shared" si="112"/>
        <v>5.2164186375855696E-4</v>
      </c>
    </row>
    <row r="483" spans="1:16" ht="25.95" customHeight="1">
      <c r="A483" s="10" t="s">
        <v>1388</v>
      </c>
      <c r="B483" s="12" t="s">
        <v>1389</v>
      </c>
      <c r="C483" s="10" t="s">
        <v>72</v>
      </c>
      <c r="D483" s="10" t="s">
        <v>1390</v>
      </c>
      <c r="E483" s="11" t="s">
        <v>75</v>
      </c>
      <c r="F483" s="12">
        <v>1</v>
      </c>
      <c r="G483" s="13">
        <v>171.21</v>
      </c>
      <c r="H483" s="13">
        <v>18.84</v>
      </c>
      <c r="I483" s="13">
        <v>0</v>
      </c>
      <c r="J483" s="13">
        <v>187.46</v>
      </c>
      <c r="K483" s="13">
        <f t="shared" si="113"/>
        <v>206.3</v>
      </c>
      <c r="L483" s="13">
        <f t="shared" si="114"/>
        <v>18.84</v>
      </c>
      <c r="M483" s="13">
        <f t="shared" si="115"/>
        <v>0</v>
      </c>
      <c r="N483" s="13">
        <f t="shared" si="116"/>
        <v>187.46</v>
      </c>
      <c r="O483" s="13">
        <f t="shared" si="117"/>
        <v>206.3</v>
      </c>
      <c r="P483" s="14">
        <f t="shared" si="112"/>
        <v>2.7628158509872715E-5</v>
      </c>
    </row>
    <row r="484" spans="1:16" ht="25.95" customHeight="1">
      <c r="A484" s="10" t="s">
        <v>1391</v>
      </c>
      <c r="B484" s="12" t="s">
        <v>1392</v>
      </c>
      <c r="C484" s="10" t="s">
        <v>72</v>
      </c>
      <c r="D484" s="10" t="s">
        <v>1393</v>
      </c>
      <c r="E484" s="11" t="s">
        <v>75</v>
      </c>
      <c r="F484" s="12">
        <v>4</v>
      </c>
      <c r="G484" s="13">
        <v>32.78</v>
      </c>
      <c r="H484" s="13">
        <v>7.72</v>
      </c>
      <c r="I484" s="13">
        <v>0</v>
      </c>
      <c r="J484" s="13">
        <v>31.77</v>
      </c>
      <c r="K484" s="13">
        <f t="shared" si="113"/>
        <v>39.49</v>
      </c>
      <c r="L484" s="13">
        <f t="shared" si="114"/>
        <v>30.88</v>
      </c>
      <c r="M484" s="13">
        <f t="shared" si="115"/>
        <v>0</v>
      </c>
      <c r="N484" s="13">
        <f t="shared" si="116"/>
        <v>127.08</v>
      </c>
      <c r="O484" s="13">
        <f t="shared" si="117"/>
        <v>157.96</v>
      </c>
      <c r="P484" s="14">
        <f t="shared" si="112"/>
        <v>2.1154357335043599E-5</v>
      </c>
    </row>
    <row r="485" spans="1:16" ht="39" customHeight="1">
      <c r="A485" s="10" t="s">
        <v>1394</v>
      </c>
      <c r="B485" s="12" t="s">
        <v>1395</v>
      </c>
      <c r="C485" s="10" t="s">
        <v>78</v>
      </c>
      <c r="D485" s="10" t="s">
        <v>1396</v>
      </c>
      <c r="E485" s="11" t="s">
        <v>268</v>
      </c>
      <c r="F485" s="12">
        <v>64</v>
      </c>
      <c r="G485" s="13">
        <v>31.45</v>
      </c>
      <c r="H485" s="13">
        <v>17.39</v>
      </c>
      <c r="I485" s="13">
        <v>0</v>
      </c>
      <c r="J485" s="13">
        <v>20.5</v>
      </c>
      <c r="K485" s="13">
        <f t="shared" si="113"/>
        <v>37.89</v>
      </c>
      <c r="L485" s="13">
        <f t="shared" si="114"/>
        <v>1112.96</v>
      </c>
      <c r="M485" s="13">
        <f t="shared" si="115"/>
        <v>0</v>
      </c>
      <c r="N485" s="13">
        <f t="shared" si="116"/>
        <v>1312</v>
      </c>
      <c r="O485" s="13">
        <f t="shared" si="117"/>
        <v>2424.96</v>
      </c>
      <c r="P485" s="14">
        <f t="shared" si="112"/>
        <v>3.2475607978720765E-4</v>
      </c>
    </row>
    <row r="486" spans="1:16" ht="39" customHeight="1">
      <c r="A486" s="10" t="s">
        <v>1397</v>
      </c>
      <c r="B486" s="12" t="s">
        <v>1398</v>
      </c>
      <c r="C486" s="10" t="s">
        <v>78</v>
      </c>
      <c r="D486" s="10" t="s">
        <v>1399</v>
      </c>
      <c r="E486" s="11" t="s">
        <v>268</v>
      </c>
      <c r="F486" s="12">
        <v>38</v>
      </c>
      <c r="G486" s="13">
        <v>48.51</v>
      </c>
      <c r="H486" s="13">
        <v>25.82</v>
      </c>
      <c r="I486" s="13">
        <v>0</v>
      </c>
      <c r="J486" s="13">
        <v>32.630000000000003</v>
      </c>
      <c r="K486" s="13">
        <f t="shared" si="113"/>
        <v>58.45</v>
      </c>
      <c r="L486" s="13">
        <f t="shared" si="114"/>
        <v>981.16</v>
      </c>
      <c r="M486" s="13">
        <f t="shared" si="115"/>
        <v>0</v>
      </c>
      <c r="N486" s="13">
        <f t="shared" si="116"/>
        <v>1239.94</v>
      </c>
      <c r="O486" s="13">
        <f t="shared" si="117"/>
        <v>2221.1</v>
      </c>
      <c r="P486" s="14">
        <f t="shared" si="112"/>
        <v>2.9745469154764071E-4</v>
      </c>
    </row>
    <row r="487" spans="1:16" ht="39" customHeight="1">
      <c r="A487" s="10" t="s">
        <v>1400</v>
      </c>
      <c r="B487" s="12" t="s">
        <v>1401</v>
      </c>
      <c r="C487" s="10" t="s">
        <v>78</v>
      </c>
      <c r="D487" s="10" t="s">
        <v>1402</v>
      </c>
      <c r="E487" s="11" t="s">
        <v>268</v>
      </c>
      <c r="F487" s="12">
        <v>32</v>
      </c>
      <c r="G487" s="13">
        <v>24.37</v>
      </c>
      <c r="H487" s="13">
        <v>14.92</v>
      </c>
      <c r="I487" s="13">
        <v>0</v>
      </c>
      <c r="J487" s="13">
        <v>14.44</v>
      </c>
      <c r="K487" s="13">
        <f t="shared" si="113"/>
        <v>29.36</v>
      </c>
      <c r="L487" s="13">
        <f t="shared" si="114"/>
        <v>477.44</v>
      </c>
      <c r="M487" s="13">
        <f t="shared" si="115"/>
        <v>0</v>
      </c>
      <c r="N487" s="13">
        <f t="shared" si="116"/>
        <v>462.08</v>
      </c>
      <c r="O487" s="13">
        <f t="shared" si="117"/>
        <v>939.52</v>
      </c>
      <c r="P487" s="14">
        <f t="shared" si="112"/>
        <v>1.2582262473676982E-4</v>
      </c>
    </row>
    <row r="488" spans="1:16" ht="39" customHeight="1">
      <c r="A488" s="10" t="s">
        <v>1403</v>
      </c>
      <c r="B488" s="12" t="s">
        <v>1404</v>
      </c>
      <c r="C488" s="10" t="s">
        <v>78</v>
      </c>
      <c r="D488" s="10" t="s">
        <v>1405</v>
      </c>
      <c r="E488" s="11" t="s">
        <v>268</v>
      </c>
      <c r="F488" s="12">
        <v>5</v>
      </c>
      <c r="G488" s="13">
        <v>26.49</v>
      </c>
      <c r="H488" s="13">
        <v>14.92</v>
      </c>
      <c r="I488" s="13">
        <v>0</v>
      </c>
      <c r="J488" s="13">
        <v>17</v>
      </c>
      <c r="K488" s="13">
        <f t="shared" si="113"/>
        <v>31.92</v>
      </c>
      <c r="L488" s="13">
        <f t="shared" si="114"/>
        <v>74.599999999999994</v>
      </c>
      <c r="M488" s="13">
        <f t="shared" si="115"/>
        <v>0</v>
      </c>
      <c r="N488" s="13">
        <f t="shared" si="116"/>
        <v>85</v>
      </c>
      <c r="O488" s="13">
        <f t="shared" si="117"/>
        <v>159.6</v>
      </c>
      <c r="P488" s="14">
        <f t="shared" si="112"/>
        <v>2.137398981180652E-5</v>
      </c>
    </row>
    <row r="489" spans="1:16" ht="39" customHeight="1">
      <c r="A489" s="10" t="s">
        <v>1406</v>
      </c>
      <c r="B489" s="12" t="s">
        <v>1407</v>
      </c>
      <c r="C489" s="10" t="s">
        <v>78</v>
      </c>
      <c r="D489" s="10" t="s">
        <v>1408</v>
      </c>
      <c r="E489" s="11" t="s">
        <v>268</v>
      </c>
      <c r="F489" s="12">
        <v>4</v>
      </c>
      <c r="G489" s="13">
        <v>34.659999999999997</v>
      </c>
      <c r="H489" s="13">
        <v>24.06</v>
      </c>
      <c r="I489" s="13">
        <v>0</v>
      </c>
      <c r="J489" s="13">
        <v>17.7</v>
      </c>
      <c r="K489" s="13">
        <f t="shared" si="113"/>
        <v>41.76</v>
      </c>
      <c r="L489" s="13">
        <f t="shared" si="114"/>
        <v>96.24</v>
      </c>
      <c r="M489" s="13">
        <f t="shared" si="115"/>
        <v>0</v>
      </c>
      <c r="N489" s="13">
        <f t="shared" si="116"/>
        <v>70.8</v>
      </c>
      <c r="O489" s="13">
        <f t="shared" si="117"/>
        <v>167.04</v>
      </c>
      <c r="P489" s="14">
        <f t="shared" si="112"/>
        <v>2.2370371291755395E-5</v>
      </c>
    </row>
    <row r="490" spans="1:16" ht="39" customHeight="1">
      <c r="A490" s="10" t="s">
        <v>1409</v>
      </c>
      <c r="B490" s="12" t="s">
        <v>1410</v>
      </c>
      <c r="C490" s="10" t="s">
        <v>78</v>
      </c>
      <c r="D490" s="10" t="s">
        <v>1411</v>
      </c>
      <c r="E490" s="11" t="s">
        <v>268</v>
      </c>
      <c r="F490" s="12">
        <v>21</v>
      </c>
      <c r="G490" s="13">
        <v>36.78</v>
      </c>
      <c r="H490" s="13">
        <v>24.06</v>
      </c>
      <c r="I490" s="13">
        <v>0</v>
      </c>
      <c r="J490" s="13">
        <v>20.25</v>
      </c>
      <c r="K490" s="13">
        <f t="shared" si="113"/>
        <v>44.31</v>
      </c>
      <c r="L490" s="13">
        <f t="shared" si="114"/>
        <v>505.26</v>
      </c>
      <c r="M490" s="13">
        <f t="shared" si="115"/>
        <v>0</v>
      </c>
      <c r="N490" s="13">
        <f t="shared" si="116"/>
        <v>425.25</v>
      </c>
      <c r="O490" s="13">
        <f t="shared" si="117"/>
        <v>930.51</v>
      </c>
      <c r="P490" s="14">
        <f t="shared" si="112"/>
        <v>1.2461598533699303E-4</v>
      </c>
    </row>
    <row r="491" spans="1:16" ht="24" customHeight="1">
      <c r="A491" s="5" t="s">
        <v>41</v>
      </c>
      <c r="B491" s="5"/>
      <c r="C491" s="5"/>
      <c r="D491" s="5" t="s">
        <v>42</v>
      </c>
      <c r="E491" s="5"/>
      <c r="F491" s="7"/>
      <c r="G491" s="5"/>
      <c r="H491" s="5"/>
      <c r="I491" s="5"/>
      <c r="J491" s="5"/>
      <c r="K491" s="5"/>
      <c r="L491" s="5"/>
      <c r="M491" s="5"/>
      <c r="N491" s="5"/>
      <c r="O491" s="8">
        <v>82751.67</v>
      </c>
      <c r="P491" s="9">
        <f t="shared" si="112"/>
        <v>1.1082289169736687E-2</v>
      </c>
    </row>
    <row r="492" spans="1:16" ht="52.05" customHeight="1">
      <c r="A492" s="10" t="s">
        <v>1412</v>
      </c>
      <c r="B492" s="12" t="s">
        <v>1413</v>
      </c>
      <c r="C492" s="10" t="s">
        <v>78</v>
      </c>
      <c r="D492" s="10" t="s">
        <v>1414</v>
      </c>
      <c r="E492" s="11" t="s">
        <v>114</v>
      </c>
      <c r="F492" s="12">
        <v>12</v>
      </c>
      <c r="G492" s="13">
        <v>43.04</v>
      </c>
      <c r="H492" s="13">
        <v>7.24</v>
      </c>
      <c r="I492" s="13">
        <v>0</v>
      </c>
      <c r="J492" s="13">
        <v>44.62</v>
      </c>
      <c r="K492" s="13">
        <f t="shared" ref="K492:K521" si="118">TRUNC(G492 * (1 + 20.5 / 100), 2)</f>
        <v>51.86</v>
      </c>
      <c r="L492" s="13">
        <f t="shared" ref="L492:L521" si="119">TRUNC(F492 * H492, 2)</f>
        <v>86.88</v>
      </c>
      <c r="M492" s="13">
        <f t="shared" ref="M492:M521" si="120">TRUNC(F492 * I492, 2)</f>
        <v>0</v>
      </c>
      <c r="N492" s="13">
        <f t="shared" ref="N492:N521" si="121">TRUNC(F492 * J492, 2)</f>
        <v>535.44000000000005</v>
      </c>
      <c r="O492" s="13">
        <f t="shared" ref="O492:O521" si="122">TRUNC(F492 * K492, 2)</f>
        <v>622.32000000000005</v>
      </c>
      <c r="P492" s="14">
        <f t="shared" si="112"/>
        <v>8.3342489597014002E-5</v>
      </c>
    </row>
    <row r="493" spans="1:16" ht="52.05" customHeight="1">
      <c r="A493" s="10" t="s">
        <v>1415</v>
      </c>
      <c r="B493" s="12" t="s">
        <v>1416</v>
      </c>
      <c r="C493" s="10" t="s">
        <v>78</v>
      </c>
      <c r="D493" s="10" t="s">
        <v>1417</v>
      </c>
      <c r="E493" s="11" t="s">
        <v>268</v>
      </c>
      <c r="F493" s="12">
        <v>1</v>
      </c>
      <c r="G493" s="13">
        <v>103.85</v>
      </c>
      <c r="H493" s="13">
        <v>30.08</v>
      </c>
      <c r="I493" s="13">
        <v>0</v>
      </c>
      <c r="J493" s="13">
        <v>95.05</v>
      </c>
      <c r="K493" s="13">
        <f t="shared" si="118"/>
        <v>125.13</v>
      </c>
      <c r="L493" s="13">
        <f t="shared" si="119"/>
        <v>30.08</v>
      </c>
      <c r="M493" s="13">
        <f t="shared" si="120"/>
        <v>0</v>
      </c>
      <c r="N493" s="13">
        <f t="shared" si="121"/>
        <v>95.05</v>
      </c>
      <c r="O493" s="13">
        <f t="shared" si="122"/>
        <v>125.13</v>
      </c>
      <c r="P493" s="14">
        <f t="shared" si="112"/>
        <v>1.6757690132527256E-5</v>
      </c>
    </row>
    <row r="494" spans="1:16" ht="52.05" customHeight="1">
      <c r="A494" s="10" t="s">
        <v>1418</v>
      </c>
      <c r="B494" s="12" t="s">
        <v>1419</v>
      </c>
      <c r="C494" s="10" t="s">
        <v>78</v>
      </c>
      <c r="D494" s="10" t="s">
        <v>1420</v>
      </c>
      <c r="E494" s="11" t="s">
        <v>268</v>
      </c>
      <c r="F494" s="12">
        <v>4</v>
      </c>
      <c r="G494" s="13">
        <v>33.200000000000003</v>
      </c>
      <c r="H494" s="13">
        <v>14.51</v>
      </c>
      <c r="I494" s="13">
        <v>0</v>
      </c>
      <c r="J494" s="13">
        <v>25.49</v>
      </c>
      <c r="K494" s="13">
        <f t="shared" si="118"/>
        <v>40</v>
      </c>
      <c r="L494" s="13">
        <f t="shared" si="119"/>
        <v>58.04</v>
      </c>
      <c r="M494" s="13">
        <f t="shared" si="120"/>
        <v>0</v>
      </c>
      <c r="N494" s="13">
        <f t="shared" si="121"/>
        <v>101.96</v>
      </c>
      <c r="O494" s="13">
        <f t="shared" si="122"/>
        <v>160</v>
      </c>
      <c r="P494" s="14">
        <f t="shared" si="112"/>
        <v>2.1427558708577965E-5</v>
      </c>
    </row>
    <row r="495" spans="1:16" ht="25.95" customHeight="1">
      <c r="A495" s="10" t="s">
        <v>1421</v>
      </c>
      <c r="B495" s="12" t="s">
        <v>1422</v>
      </c>
      <c r="C495" s="10" t="s">
        <v>72</v>
      </c>
      <c r="D495" s="10" t="s">
        <v>1423</v>
      </c>
      <c r="E495" s="11" t="s">
        <v>75</v>
      </c>
      <c r="F495" s="12">
        <v>3</v>
      </c>
      <c r="G495" s="13">
        <v>19.82</v>
      </c>
      <c r="H495" s="13">
        <v>8.76</v>
      </c>
      <c r="I495" s="13">
        <v>0</v>
      </c>
      <c r="J495" s="13">
        <v>15.12</v>
      </c>
      <c r="K495" s="13">
        <f t="shared" si="118"/>
        <v>23.88</v>
      </c>
      <c r="L495" s="13">
        <f t="shared" si="119"/>
        <v>26.28</v>
      </c>
      <c r="M495" s="13">
        <f t="shared" si="120"/>
        <v>0</v>
      </c>
      <c r="N495" s="13">
        <f t="shared" si="121"/>
        <v>45.36</v>
      </c>
      <c r="O495" s="13">
        <f t="shared" si="122"/>
        <v>71.64</v>
      </c>
      <c r="P495" s="14">
        <f t="shared" si="112"/>
        <v>9.5941894117657841E-6</v>
      </c>
    </row>
    <row r="496" spans="1:16" ht="39" customHeight="1">
      <c r="A496" s="10" t="s">
        <v>1424</v>
      </c>
      <c r="B496" s="12" t="s">
        <v>1425</v>
      </c>
      <c r="C496" s="10" t="s">
        <v>78</v>
      </c>
      <c r="D496" s="10" t="s">
        <v>1426</v>
      </c>
      <c r="E496" s="11" t="s">
        <v>268</v>
      </c>
      <c r="F496" s="12">
        <v>6</v>
      </c>
      <c r="G496" s="13">
        <v>27.15</v>
      </c>
      <c r="H496" s="13">
        <v>14.62</v>
      </c>
      <c r="I496" s="13">
        <v>0</v>
      </c>
      <c r="J496" s="13">
        <v>18.09</v>
      </c>
      <c r="K496" s="13">
        <f t="shared" si="118"/>
        <v>32.71</v>
      </c>
      <c r="L496" s="13">
        <f t="shared" si="119"/>
        <v>87.72</v>
      </c>
      <c r="M496" s="13">
        <f t="shared" si="120"/>
        <v>0</v>
      </c>
      <c r="N496" s="13">
        <f t="shared" si="121"/>
        <v>108.54</v>
      </c>
      <c r="O496" s="13">
        <f t="shared" si="122"/>
        <v>196.26</v>
      </c>
      <c r="P496" s="14">
        <f t="shared" si="112"/>
        <v>2.6283579200909445E-5</v>
      </c>
    </row>
    <row r="497" spans="1:16" ht="25.95" customHeight="1">
      <c r="A497" s="10" t="s">
        <v>1428</v>
      </c>
      <c r="B497" s="12" t="s">
        <v>1429</v>
      </c>
      <c r="C497" s="10" t="s">
        <v>78</v>
      </c>
      <c r="D497" s="10" t="s">
        <v>1430</v>
      </c>
      <c r="E497" s="11" t="s">
        <v>268</v>
      </c>
      <c r="F497" s="12">
        <v>1</v>
      </c>
      <c r="G497" s="13">
        <v>55.91</v>
      </c>
      <c r="H497" s="13">
        <v>20.88</v>
      </c>
      <c r="I497" s="13">
        <v>0</v>
      </c>
      <c r="J497" s="13">
        <v>46.49</v>
      </c>
      <c r="K497" s="13">
        <f t="shared" si="118"/>
        <v>67.37</v>
      </c>
      <c r="L497" s="13">
        <f t="shared" si="119"/>
        <v>20.88</v>
      </c>
      <c r="M497" s="13">
        <f t="shared" si="120"/>
        <v>0</v>
      </c>
      <c r="N497" s="13">
        <f t="shared" si="121"/>
        <v>46.49</v>
      </c>
      <c r="O497" s="13">
        <f t="shared" si="122"/>
        <v>67.37</v>
      </c>
      <c r="P497" s="14">
        <f t="shared" si="112"/>
        <v>9.0223414387306106E-6</v>
      </c>
    </row>
    <row r="498" spans="1:16" ht="25.95" customHeight="1">
      <c r="A498" s="10" t="s">
        <v>1432</v>
      </c>
      <c r="B498" s="12" t="s">
        <v>1433</v>
      </c>
      <c r="C498" s="10" t="s">
        <v>78</v>
      </c>
      <c r="D498" s="10" t="s">
        <v>1434</v>
      </c>
      <c r="E498" s="11" t="s">
        <v>268</v>
      </c>
      <c r="F498" s="12">
        <v>6</v>
      </c>
      <c r="G498" s="13">
        <v>88.73</v>
      </c>
      <c r="H498" s="13">
        <v>1.74</v>
      </c>
      <c r="I498" s="13">
        <v>0</v>
      </c>
      <c r="J498" s="13">
        <v>105.17</v>
      </c>
      <c r="K498" s="13">
        <f t="shared" si="118"/>
        <v>106.91</v>
      </c>
      <c r="L498" s="13">
        <f t="shared" si="119"/>
        <v>10.44</v>
      </c>
      <c r="M498" s="13">
        <f t="shared" si="120"/>
        <v>0</v>
      </c>
      <c r="N498" s="13">
        <f t="shared" si="121"/>
        <v>631.02</v>
      </c>
      <c r="O498" s="13">
        <f t="shared" si="122"/>
        <v>641.46</v>
      </c>
      <c r="P498" s="14">
        <f t="shared" si="112"/>
        <v>8.5905761307527638E-5</v>
      </c>
    </row>
    <row r="499" spans="1:16" ht="52.05" customHeight="1">
      <c r="A499" s="10" t="s">
        <v>1435</v>
      </c>
      <c r="B499" s="12" t="s">
        <v>1436</v>
      </c>
      <c r="C499" s="10" t="s">
        <v>78</v>
      </c>
      <c r="D499" s="10" t="s">
        <v>1437</v>
      </c>
      <c r="E499" s="11" t="s">
        <v>268</v>
      </c>
      <c r="F499" s="12">
        <v>1</v>
      </c>
      <c r="G499" s="13">
        <v>40899.269999999997</v>
      </c>
      <c r="H499" s="13">
        <v>497.08</v>
      </c>
      <c r="I499" s="13">
        <v>0</v>
      </c>
      <c r="J499" s="13">
        <v>48786.54</v>
      </c>
      <c r="K499" s="13">
        <f t="shared" si="118"/>
        <v>49283.62</v>
      </c>
      <c r="L499" s="13">
        <f t="shared" si="119"/>
        <v>497.08</v>
      </c>
      <c r="M499" s="13">
        <f t="shared" si="120"/>
        <v>0</v>
      </c>
      <c r="N499" s="13">
        <f t="shared" si="121"/>
        <v>48786.54</v>
      </c>
      <c r="O499" s="13">
        <f t="shared" si="122"/>
        <v>49283.62</v>
      </c>
      <c r="P499" s="14">
        <f t="shared" si="112"/>
        <v>6.6001728807577953E-3</v>
      </c>
    </row>
    <row r="500" spans="1:16" ht="39" customHeight="1">
      <c r="A500" s="10" t="s">
        <v>1438</v>
      </c>
      <c r="B500" s="12" t="s">
        <v>1439</v>
      </c>
      <c r="C500" s="10" t="s">
        <v>78</v>
      </c>
      <c r="D500" s="10" t="s">
        <v>1440</v>
      </c>
      <c r="E500" s="11" t="s">
        <v>114</v>
      </c>
      <c r="F500" s="12">
        <v>6</v>
      </c>
      <c r="G500" s="13">
        <v>52.78</v>
      </c>
      <c r="H500" s="13">
        <v>8.0299999999999994</v>
      </c>
      <c r="I500" s="13">
        <v>0</v>
      </c>
      <c r="J500" s="13">
        <v>55.56</v>
      </c>
      <c r="K500" s="13">
        <f t="shared" si="118"/>
        <v>63.59</v>
      </c>
      <c r="L500" s="13">
        <f t="shared" si="119"/>
        <v>48.18</v>
      </c>
      <c r="M500" s="13">
        <f t="shared" si="120"/>
        <v>0</v>
      </c>
      <c r="N500" s="13">
        <f t="shared" si="121"/>
        <v>333.36</v>
      </c>
      <c r="O500" s="13">
        <f t="shared" si="122"/>
        <v>381.54</v>
      </c>
      <c r="P500" s="14">
        <f t="shared" si="112"/>
        <v>5.1096692185442732E-5</v>
      </c>
    </row>
    <row r="501" spans="1:16" ht="39" customHeight="1">
      <c r="A501" s="10" t="s">
        <v>1441</v>
      </c>
      <c r="B501" s="12" t="s">
        <v>1142</v>
      </c>
      <c r="C501" s="10" t="s">
        <v>78</v>
      </c>
      <c r="D501" s="10" t="s">
        <v>1143</v>
      </c>
      <c r="E501" s="11" t="s">
        <v>268</v>
      </c>
      <c r="F501" s="12">
        <v>1</v>
      </c>
      <c r="G501" s="13">
        <v>591.67999999999995</v>
      </c>
      <c r="H501" s="13">
        <v>267.64999999999998</v>
      </c>
      <c r="I501" s="13">
        <v>0</v>
      </c>
      <c r="J501" s="13">
        <v>445.32</v>
      </c>
      <c r="K501" s="13">
        <f t="shared" si="118"/>
        <v>712.97</v>
      </c>
      <c r="L501" s="13">
        <f t="shared" si="119"/>
        <v>267.64999999999998</v>
      </c>
      <c r="M501" s="13">
        <f t="shared" si="120"/>
        <v>0</v>
      </c>
      <c r="N501" s="13">
        <f t="shared" si="121"/>
        <v>445.32</v>
      </c>
      <c r="O501" s="13">
        <f t="shared" si="122"/>
        <v>712.97</v>
      </c>
      <c r="P501" s="14">
        <f t="shared" si="112"/>
        <v>9.5482540827842706E-5</v>
      </c>
    </row>
    <row r="502" spans="1:16" ht="25.95" customHeight="1">
      <c r="A502" s="10" t="s">
        <v>1442</v>
      </c>
      <c r="B502" s="12" t="s">
        <v>1443</v>
      </c>
      <c r="C502" s="10" t="s">
        <v>72</v>
      </c>
      <c r="D502" s="10" t="s">
        <v>1444</v>
      </c>
      <c r="E502" s="11" t="s">
        <v>75</v>
      </c>
      <c r="F502" s="12">
        <v>4</v>
      </c>
      <c r="G502" s="13">
        <v>162.94</v>
      </c>
      <c r="H502" s="13">
        <v>73.31</v>
      </c>
      <c r="I502" s="13">
        <v>0</v>
      </c>
      <c r="J502" s="13">
        <v>123.03</v>
      </c>
      <c r="K502" s="13">
        <f t="shared" si="118"/>
        <v>196.34</v>
      </c>
      <c r="L502" s="13">
        <f t="shared" si="119"/>
        <v>293.24</v>
      </c>
      <c r="M502" s="13">
        <f t="shared" si="120"/>
        <v>0</v>
      </c>
      <c r="N502" s="13">
        <f t="shared" si="121"/>
        <v>492.12</v>
      </c>
      <c r="O502" s="13">
        <f t="shared" si="122"/>
        <v>785.36</v>
      </c>
      <c r="P502" s="14">
        <f t="shared" si="112"/>
        <v>1.0517717192105495E-4</v>
      </c>
    </row>
    <row r="503" spans="1:16" ht="39" customHeight="1">
      <c r="A503" s="10" t="s">
        <v>1445</v>
      </c>
      <c r="B503" s="12" t="s">
        <v>1446</v>
      </c>
      <c r="C503" s="10" t="s">
        <v>72</v>
      </c>
      <c r="D503" s="10" t="s">
        <v>1447</v>
      </c>
      <c r="E503" s="11" t="s">
        <v>75</v>
      </c>
      <c r="F503" s="12">
        <v>3</v>
      </c>
      <c r="G503" s="13">
        <v>634.83000000000004</v>
      </c>
      <c r="H503" s="13">
        <v>159.58000000000001</v>
      </c>
      <c r="I503" s="13">
        <v>0</v>
      </c>
      <c r="J503" s="13">
        <v>605.39</v>
      </c>
      <c r="K503" s="13">
        <f t="shared" si="118"/>
        <v>764.97</v>
      </c>
      <c r="L503" s="13">
        <f t="shared" si="119"/>
        <v>478.74</v>
      </c>
      <c r="M503" s="13">
        <f t="shared" si="120"/>
        <v>0</v>
      </c>
      <c r="N503" s="13">
        <f t="shared" si="121"/>
        <v>1816.17</v>
      </c>
      <c r="O503" s="13">
        <f t="shared" si="122"/>
        <v>2294.91</v>
      </c>
      <c r="P503" s="14">
        <f t="shared" si="112"/>
        <v>3.0733949222439162E-4</v>
      </c>
    </row>
    <row r="504" spans="1:16" ht="25.95" customHeight="1">
      <c r="A504" s="10" t="s">
        <v>1448</v>
      </c>
      <c r="B504" s="12" t="s">
        <v>1449</v>
      </c>
      <c r="C504" s="10" t="s">
        <v>72</v>
      </c>
      <c r="D504" s="10" t="s">
        <v>1450</v>
      </c>
      <c r="E504" s="11" t="s">
        <v>114</v>
      </c>
      <c r="F504" s="12">
        <v>12</v>
      </c>
      <c r="G504" s="13">
        <v>4.7699999999999996</v>
      </c>
      <c r="H504" s="13">
        <v>1.3</v>
      </c>
      <c r="I504" s="13">
        <v>0</v>
      </c>
      <c r="J504" s="13">
        <v>4.4400000000000004</v>
      </c>
      <c r="K504" s="13">
        <f t="shared" si="118"/>
        <v>5.74</v>
      </c>
      <c r="L504" s="13">
        <f t="shared" si="119"/>
        <v>15.6</v>
      </c>
      <c r="M504" s="13">
        <f t="shared" si="120"/>
        <v>0</v>
      </c>
      <c r="N504" s="13">
        <f t="shared" si="121"/>
        <v>53.28</v>
      </c>
      <c r="O504" s="13">
        <f t="shared" si="122"/>
        <v>68.88</v>
      </c>
      <c r="P504" s="14">
        <f t="shared" si="112"/>
        <v>9.224564024042813E-6</v>
      </c>
    </row>
    <row r="505" spans="1:16" ht="25.95" customHeight="1">
      <c r="A505" s="10" t="s">
        <v>1451</v>
      </c>
      <c r="B505" s="12" t="s">
        <v>1452</v>
      </c>
      <c r="C505" s="10" t="s">
        <v>72</v>
      </c>
      <c r="D505" s="10" t="s">
        <v>1453</v>
      </c>
      <c r="E505" s="11" t="s">
        <v>75</v>
      </c>
      <c r="F505" s="12">
        <v>1</v>
      </c>
      <c r="G505" s="13">
        <v>1659.25</v>
      </c>
      <c r="H505" s="13">
        <v>0</v>
      </c>
      <c r="I505" s="13">
        <v>0</v>
      </c>
      <c r="J505" s="13">
        <v>1999.39</v>
      </c>
      <c r="K505" s="13">
        <f t="shared" si="118"/>
        <v>1999.39</v>
      </c>
      <c r="L505" s="13">
        <f t="shared" si="119"/>
        <v>0</v>
      </c>
      <c r="M505" s="13">
        <f t="shared" si="120"/>
        <v>0</v>
      </c>
      <c r="N505" s="13">
        <f t="shared" si="121"/>
        <v>1999.39</v>
      </c>
      <c r="O505" s="13">
        <f t="shared" si="122"/>
        <v>1999.39</v>
      </c>
      <c r="P505" s="14">
        <f t="shared" si="112"/>
        <v>2.6776279128964812E-4</v>
      </c>
    </row>
    <row r="506" spans="1:16" ht="25.95" customHeight="1">
      <c r="A506" s="10" t="s">
        <v>1454</v>
      </c>
      <c r="B506" s="12" t="s">
        <v>1455</v>
      </c>
      <c r="C506" s="10" t="s">
        <v>78</v>
      </c>
      <c r="D506" s="10" t="s">
        <v>1456</v>
      </c>
      <c r="E506" s="11" t="s">
        <v>268</v>
      </c>
      <c r="F506" s="12">
        <v>4</v>
      </c>
      <c r="G506" s="13">
        <v>43.31</v>
      </c>
      <c r="H506" s="13">
        <v>7.26</v>
      </c>
      <c r="I506" s="13">
        <v>0</v>
      </c>
      <c r="J506" s="13">
        <v>44.92</v>
      </c>
      <c r="K506" s="13">
        <f t="shared" si="118"/>
        <v>52.18</v>
      </c>
      <c r="L506" s="13">
        <f t="shared" si="119"/>
        <v>29.04</v>
      </c>
      <c r="M506" s="13">
        <f t="shared" si="120"/>
        <v>0</v>
      </c>
      <c r="N506" s="13">
        <f t="shared" si="121"/>
        <v>179.68</v>
      </c>
      <c r="O506" s="13">
        <f t="shared" si="122"/>
        <v>208.72</v>
      </c>
      <c r="P506" s="14">
        <f t="shared" si="112"/>
        <v>2.7952250335339957E-5</v>
      </c>
    </row>
    <row r="507" spans="1:16" ht="52.05" customHeight="1">
      <c r="A507" s="10" t="s">
        <v>1457</v>
      </c>
      <c r="B507" s="12" t="s">
        <v>1458</v>
      </c>
      <c r="C507" s="10" t="s">
        <v>72</v>
      </c>
      <c r="D507" s="10" t="s">
        <v>1459</v>
      </c>
      <c r="E507" s="11" t="s">
        <v>75</v>
      </c>
      <c r="F507" s="12">
        <v>3</v>
      </c>
      <c r="G507" s="13">
        <v>239.59</v>
      </c>
      <c r="H507" s="13">
        <v>26.2</v>
      </c>
      <c r="I507" s="13">
        <v>0</v>
      </c>
      <c r="J507" s="13">
        <v>262.5</v>
      </c>
      <c r="K507" s="13">
        <f t="shared" si="118"/>
        <v>288.7</v>
      </c>
      <c r="L507" s="13">
        <f t="shared" si="119"/>
        <v>78.599999999999994</v>
      </c>
      <c r="M507" s="13">
        <f t="shared" si="120"/>
        <v>0</v>
      </c>
      <c r="N507" s="13">
        <f t="shared" si="121"/>
        <v>787.5</v>
      </c>
      <c r="O507" s="13">
        <f t="shared" si="122"/>
        <v>866.1</v>
      </c>
      <c r="P507" s="14">
        <f t="shared" si="112"/>
        <v>1.159900537343711E-4</v>
      </c>
    </row>
    <row r="508" spans="1:16" ht="25.95" customHeight="1">
      <c r="A508" s="10" t="s">
        <v>1460</v>
      </c>
      <c r="B508" s="12" t="s">
        <v>1461</v>
      </c>
      <c r="C508" s="10" t="s">
        <v>72</v>
      </c>
      <c r="D508" s="10" t="s">
        <v>1462</v>
      </c>
      <c r="E508" s="11" t="s">
        <v>75</v>
      </c>
      <c r="F508" s="12">
        <v>12</v>
      </c>
      <c r="G508" s="13">
        <v>165.63</v>
      </c>
      <c r="H508" s="13">
        <v>38.85</v>
      </c>
      <c r="I508" s="13">
        <v>0</v>
      </c>
      <c r="J508" s="13">
        <v>160.72999999999999</v>
      </c>
      <c r="K508" s="13">
        <f t="shared" si="118"/>
        <v>199.58</v>
      </c>
      <c r="L508" s="13">
        <f t="shared" si="119"/>
        <v>466.2</v>
      </c>
      <c r="M508" s="13">
        <f t="shared" si="120"/>
        <v>0</v>
      </c>
      <c r="N508" s="13">
        <f t="shared" si="121"/>
        <v>1928.76</v>
      </c>
      <c r="O508" s="13">
        <f t="shared" si="122"/>
        <v>2394.96</v>
      </c>
      <c r="P508" s="14">
        <f t="shared" si="112"/>
        <v>3.2073841252934927E-4</v>
      </c>
    </row>
    <row r="509" spans="1:16" ht="25.95" customHeight="1">
      <c r="A509" s="10" t="s">
        <v>1463</v>
      </c>
      <c r="B509" s="12" t="s">
        <v>1464</v>
      </c>
      <c r="C509" s="10" t="s">
        <v>78</v>
      </c>
      <c r="D509" s="10" t="s">
        <v>1465</v>
      </c>
      <c r="E509" s="11" t="s">
        <v>268</v>
      </c>
      <c r="F509" s="12">
        <v>3</v>
      </c>
      <c r="G509" s="13">
        <v>14.5</v>
      </c>
      <c r="H509" s="13">
        <v>4.46</v>
      </c>
      <c r="I509" s="13">
        <v>0</v>
      </c>
      <c r="J509" s="13">
        <v>13.01</v>
      </c>
      <c r="K509" s="13">
        <f t="shared" si="118"/>
        <v>17.47</v>
      </c>
      <c r="L509" s="13">
        <f t="shared" si="119"/>
        <v>13.38</v>
      </c>
      <c r="M509" s="13">
        <f t="shared" si="120"/>
        <v>0</v>
      </c>
      <c r="N509" s="13">
        <f t="shared" si="121"/>
        <v>39.03</v>
      </c>
      <c r="O509" s="13">
        <f t="shared" si="122"/>
        <v>52.41</v>
      </c>
      <c r="P509" s="14">
        <f t="shared" si="112"/>
        <v>7.0188646994785692E-6</v>
      </c>
    </row>
    <row r="510" spans="1:16" ht="25.95" customHeight="1">
      <c r="A510" s="10" t="s">
        <v>1466</v>
      </c>
      <c r="B510" s="12" t="s">
        <v>1467</v>
      </c>
      <c r="C510" s="10" t="s">
        <v>72</v>
      </c>
      <c r="D510" s="10" t="s">
        <v>1468</v>
      </c>
      <c r="E510" s="11" t="s">
        <v>75</v>
      </c>
      <c r="F510" s="12">
        <v>4</v>
      </c>
      <c r="G510" s="13">
        <v>66.75</v>
      </c>
      <c r="H510" s="13">
        <v>22.78</v>
      </c>
      <c r="I510" s="13">
        <v>0</v>
      </c>
      <c r="J510" s="13">
        <v>57.65</v>
      </c>
      <c r="K510" s="13">
        <f t="shared" si="118"/>
        <v>80.430000000000007</v>
      </c>
      <c r="L510" s="13">
        <f t="shared" si="119"/>
        <v>91.12</v>
      </c>
      <c r="M510" s="13">
        <f t="shared" si="120"/>
        <v>0</v>
      </c>
      <c r="N510" s="13">
        <f t="shared" si="121"/>
        <v>230.6</v>
      </c>
      <c r="O510" s="13">
        <f t="shared" si="122"/>
        <v>321.72000000000003</v>
      </c>
      <c r="P510" s="14">
        <f t="shared" si="112"/>
        <v>4.3085463673273149E-5</v>
      </c>
    </row>
    <row r="511" spans="1:16" ht="25.95" customHeight="1">
      <c r="A511" s="10" t="s">
        <v>1469</v>
      </c>
      <c r="B511" s="12" t="s">
        <v>1470</v>
      </c>
      <c r="C511" s="10" t="s">
        <v>72</v>
      </c>
      <c r="D511" s="10" t="s">
        <v>1471</v>
      </c>
      <c r="E511" s="11" t="s">
        <v>75</v>
      </c>
      <c r="F511" s="12">
        <v>16</v>
      </c>
      <c r="G511" s="13">
        <v>75.55</v>
      </c>
      <c r="H511" s="13">
        <v>22.78</v>
      </c>
      <c r="I511" s="13">
        <v>0</v>
      </c>
      <c r="J511" s="13">
        <v>68.25</v>
      </c>
      <c r="K511" s="13">
        <f t="shared" si="118"/>
        <v>91.03</v>
      </c>
      <c r="L511" s="13">
        <f t="shared" si="119"/>
        <v>364.48</v>
      </c>
      <c r="M511" s="13">
        <f t="shared" si="120"/>
        <v>0</v>
      </c>
      <c r="N511" s="13">
        <f t="shared" si="121"/>
        <v>1092</v>
      </c>
      <c r="O511" s="13">
        <f t="shared" si="122"/>
        <v>1456.48</v>
      </c>
      <c r="P511" s="14">
        <f t="shared" si="112"/>
        <v>1.9505506692418521E-4</v>
      </c>
    </row>
    <row r="512" spans="1:16" ht="52.05" customHeight="1">
      <c r="A512" s="10" t="s">
        <v>1472</v>
      </c>
      <c r="B512" s="12" t="s">
        <v>1473</v>
      </c>
      <c r="C512" s="10" t="s">
        <v>78</v>
      </c>
      <c r="D512" s="10" t="s">
        <v>1474</v>
      </c>
      <c r="E512" s="11" t="s">
        <v>268</v>
      </c>
      <c r="F512" s="12">
        <v>3</v>
      </c>
      <c r="G512" s="13">
        <v>19</v>
      </c>
      <c r="H512" s="13">
        <v>8.76</v>
      </c>
      <c r="I512" s="13">
        <v>0</v>
      </c>
      <c r="J512" s="13">
        <v>14.13</v>
      </c>
      <c r="K512" s="13">
        <f t="shared" si="118"/>
        <v>22.89</v>
      </c>
      <c r="L512" s="13">
        <f t="shared" si="119"/>
        <v>26.28</v>
      </c>
      <c r="M512" s="13">
        <f t="shared" si="120"/>
        <v>0</v>
      </c>
      <c r="N512" s="13">
        <f t="shared" si="121"/>
        <v>42.39</v>
      </c>
      <c r="O512" s="13">
        <f t="shared" si="122"/>
        <v>68.67</v>
      </c>
      <c r="P512" s="14">
        <f t="shared" si="112"/>
        <v>9.1964403532378061E-6</v>
      </c>
    </row>
    <row r="513" spans="1:16" ht="52.05" customHeight="1">
      <c r="A513" s="10" t="s">
        <v>1475</v>
      </c>
      <c r="B513" s="12" t="s">
        <v>1473</v>
      </c>
      <c r="C513" s="10" t="s">
        <v>78</v>
      </c>
      <c r="D513" s="10" t="s">
        <v>1474</v>
      </c>
      <c r="E513" s="11" t="s">
        <v>268</v>
      </c>
      <c r="F513" s="12">
        <v>3</v>
      </c>
      <c r="G513" s="13">
        <v>19</v>
      </c>
      <c r="H513" s="13">
        <v>8.76</v>
      </c>
      <c r="I513" s="13">
        <v>0</v>
      </c>
      <c r="J513" s="13">
        <v>14.13</v>
      </c>
      <c r="K513" s="13">
        <f t="shared" si="118"/>
        <v>22.89</v>
      </c>
      <c r="L513" s="13">
        <f t="shared" si="119"/>
        <v>26.28</v>
      </c>
      <c r="M513" s="13">
        <f t="shared" si="120"/>
        <v>0</v>
      </c>
      <c r="N513" s="13">
        <f t="shared" si="121"/>
        <v>42.39</v>
      </c>
      <c r="O513" s="13">
        <f t="shared" si="122"/>
        <v>68.67</v>
      </c>
      <c r="P513" s="14">
        <f t="shared" si="112"/>
        <v>9.1964403532378061E-6</v>
      </c>
    </row>
    <row r="514" spans="1:16" ht="25.95" customHeight="1">
      <c r="A514" s="10" t="s">
        <v>1476</v>
      </c>
      <c r="B514" s="12" t="s">
        <v>1477</v>
      </c>
      <c r="C514" s="10" t="s">
        <v>72</v>
      </c>
      <c r="D514" s="10" t="s">
        <v>1478</v>
      </c>
      <c r="E514" s="11" t="s">
        <v>75</v>
      </c>
      <c r="F514" s="12">
        <v>6</v>
      </c>
      <c r="G514" s="13">
        <v>43.04</v>
      </c>
      <c r="H514" s="13">
        <v>7.05</v>
      </c>
      <c r="I514" s="13">
        <v>0</v>
      </c>
      <c r="J514" s="13">
        <v>44.81</v>
      </c>
      <c r="K514" s="13">
        <f t="shared" si="118"/>
        <v>51.86</v>
      </c>
      <c r="L514" s="13">
        <f t="shared" si="119"/>
        <v>42.3</v>
      </c>
      <c r="M514" s="13">
        <f t="shared" si="120"/>
        <v>0</v>
      </c>
      <c r="N514" s="13">
        <f t="shared" si="121"/>
        <v>268.86</v>
      </c>
      <c r="O514" s="13">
        <f t="shared" si="122"/>
        <v>311.16000000000003</v>
      </c>
      <c r="P514" s="14">
        <f t="shared" si="112"/>
        <v>4.1671244798507001E-5</v>
      </c>
    </row>
    <row r="515" spans="1:16" ht="25.95" customHeight="1">
      <c r="A515" s="10" t="s">
        <v>1479</v>
      </c>
      <c r="B515" s="12" t="s">
        <v>1480</v>
      </c>
      <c r="C515" s="10" t="s">
        <v>72</v>
      </c>
      <c r="D515" s="10" t="s">
        <v>1481</v>
      </c>
      <c r="E515" s="11" t="s">
        <v>75</v>
      </c>
      <c r="F515" s="12">
        <v>1</v>
      </c>
      <c r="G515" s="13">
        <v>45.77</v>
      </c>
      <c r="H515" s="13">
        <v>7.05</v>
      </c>
      <c r="I515" s="13">
        <v>0</v>
      </c>
      <c r="J515" s="13">
        <v>48.1</v>
      </c>
      <c r="K515" s="13">
        <f t="shared" si="118"/>
        <v>55.15</v>
      </c>
      <c r="L515" s="13">
        <f t="shared" si="119"/>
        <v>7.05</v>
      </c>
      <c r="M515" s="13">
        <f t="shared" si="120"/>
        <v>0</v>
      </c>
      <c r="N515" s="13">
        <f t="shared" si="121"/>
        <v>48.1</v>
      </c>
      <c r="O515" s="13">
        <f t="shared" si="122"/>
        <v>55.15</v>
      </c>
      <c r="P515" s="14">
        <f t="shared" si="112"/>
        <v>7.3858116423629673E-6</v>
      </c>
    </row>
    <row r="516" spans="1:16" ht="39" customHeight="1">
      <c r="A516" s="10" t="s">
        <v>1482</v>
      </c>
      <c r="B516" s="12" t="s">
        <v>1483</v>
      </c>
      <c r="C516" s="10" t="s">
        <v>78</v>
      </c>
      <c r="D516" s="10" t="s">
        <v>1484</v>
      </c>
      <c r="E516" s="11" t="s">
        <v>268</v>
      </c>
      <c r="F516" s="12">
        <v>1</v>
      </c>
      <c r="G516" s="13">
        <v>197.29</v>
      </c>
      <c r="H516" s="13">
        <v>71.739999999999995</v>
      </c>
      <c r="I516" s="13">
        <v>0</v>
      </c>
      <c r="J516" s="13">
        <v>165.99</v>
      </c>
      <c r="K516" s="13">
        <f t="shared" si="118"/>
        <v>237.73</v>
      </c>
      <c r="L516" s="13">
        <f t="shared" si="119"/>
        <v>71.739999999999995</v>
      </c>
      <c r="M516" s="13">
        <f t="shared" si="120"/>
        <v>0</v>
      </c>
      <c r="N516" s="13">
        <f t="shared" si="121"/>
        <v>165.99</v>
      </c>
      <c r="O516" s="13">
        <f t="shared" si="122"/>
        <v>237.73</v>
      </c>
      <c r="P516" s="14">
        <f t="shared" si="112"/>
        <v>3.1837334573688999E-5</v>
      </c>
    </row>
    <row r="517" spans="1:16" ht="64.95" customHeight="1">
      <c r="A517" s="10" t="s">
        <v>1485</v>
      </c>
      <c r="B517" s="12" t="s">
        <v>1164</v>
      </c>
      <c r="C517" s="10" t="s">
        <v>72</v>
      </c>
      <c r="D517" s="10" t="s">
        <v>1165</v>
      </c>
      <c r="E517" s="11" t="s">
        <v>75</v>
      </c>
      <c r="F517" s="12">
        <v>1</v>
      </c>
      <c r="G517" s="13">
        <v>2903.2</v>
      </c>
      <c r="H517" s="13">
        <v>6.82</v>
      </c>
      <c r="I517" s="13">
        <v>0</v>
      </c>
      <c r="J517" s="13">
        <v>3491.53</v>
      </c>
      <c r="K517" s="13">
        <f t="shared" si="118"/>
        <v>3498.35</v>
      </c>
      <c r="L517" s="13">
        <f t="shared" si="119"/>
        <v>6.82</v>
      </c>
      <c r="M517" s="13">
        <f t="shared" si="120"/>
        <v>0</v>
      </c>
      <c r="N517" s="13">
        <f t="shared" si="121"/>
        <v>3491.53</v>
      </c>
      <c r="O517" s="13">
        <f t="shared" si="122"/>
        <v>3498.35</v>
      </c>
      <c r="P517" s="14">
        <f t="shared" si="112"/>
        <v>4.6850687505096077E-4</v>
      </c>
    </row>
    <row r="518" spans="1:16" ht="25.95" customHeight="1">
      <c r="A518" s="10" t="s">
        <v>1486</v>
      </c>
      <c r="B518" s="12" t="s">
        <v>1487</v>
      </c>
      <c r="C518" s="10" t="s">
        <v>72</v>
      </c>
      <c r="D518" s="10" t="s">
        <v>1488</v>
      </c>
      <c r="E518" s="11" t="s">
        <v>75</v>
      </c>
      <c r="F518" s="12">
        <v>20</v>
      </c>
      <c r="G518" s="13">
        <v>53.68</v>
      </c>
      <c r="H518" s="13">
        <v>7.44</v>
      </c>
      <c r="I518" s="13">
        <v>0</v>
      </c>
      <c r="J518" s="13">
        <v>57.24</v>
      </c>
      <c r="K518" s="13">
        <f t="shared" si="118"/>
        <v>64.680000000000007</v>
      </c>
      <c r="L518" s="13">
        <f t="shared" si="119"/>
        <v>148.80000000000001</v>
      </c>
      <c r="M518" s="13">
        <f t="shared" si="120"/>
        <v>0</v>
      </c>
      <c r="N518" s="13">
        <f t="shared" si="121"/>
        <v>1144.8</v>
      </c>
      <c r="O518" s="13">
        <f t="shared" si="122"/>
        <v>1293.5999999999999</v>
      </c>
      <c r="P518" s="14">
        <f t="shared" ref="P518:P581" si="123">O518 / 7467019.56</f>
        <v>1.7324181215885284E-4</v>
      </c>
    </row>
    <row r="519" spans="1:16" ht="25.95" customHeight="1">
      <c r="A519" s="10" t="s">
        <v>1489</v>
      </c>
      <c r="B519" s="12" t="s">
        <v>1490</v>
      </c>
      <c r="C519" s="10" t="s">
        <v>78</v>
      </c>
      <c r="D519" s="10" t="s">
        <v>1491</v>
      </c>
      <c r="E519" s="11" t="s">
        <v>114</v>
      </c>
      <c r="F519" s="12">
        <v>95</v>
      </c>
      <c r="G519" s="13">
        <v>112.43</v>
      </c>
      <c r="H519" s="13">
        <v>2.16</v>
      </c>
      <c r="I519" s="13">
        <v>0</v>
      </c>
      <c r="J519" s="13">
        <v>133.31</v>
      </c>
      <c r="K519" s="13">
        <f t="shared" si="118"/>
        <v>135.47</v>
      </c>
      <c r="L519" s="13">
        <f t="shared" si="119"/>
        <v>205.2</v>
      </c>
      <c r="M519" s="13">
        <f t="shared" si="120"/>
        <v>0</v>
      </c>
      <c r="N519" s="13">
        <f t="shared" si="121"/>
        <v>12664.45</v>
      </c>
      <c r="O519" s="13">
        <f t="shared" si="122"/>
        <v>12869.65</v>
      </c>
      <c r="P519" s="14">
        <f t="shared" si="123"/>
        <v>1.723532380836565E-3</v>
      </c>
    </row>
    <row r="520" spans="1:16" ht="25.95" customHeight="1">
      <c r="A520" s="10" t="s">
        <v>1492</v>
      </c>
      <c r="B520" s="12" t="s">
        <v>1493</v>
      </c>
      <c r="C520" s="10" t="s">
        <v>78</v>
      </c>
      <c r="D520" s="10" t="s">
        <v>1494</v>
      </c>
      <c r="E520" s="11" t="s">
        <v>268</v>
      </c>
      <c r="F520" s="12">
        <v>4</v>
      </c>
      <c r="G520" s="13">
        <v>109.48</v>
      </c>
      <c r="H520" s="13">
        <v>11.69</v>
      </c>
      <c r="I520" s="13">
        <v>0</v>
      </c>
      <c r="J520" s="13">
        <v>120.23</v>
      </c>
      <c r="K520" s="13">
        <f t="shared" si="118"/>
        <v>131.91999999999999</v>
      </c>
      <c r="L520" s="13">
        <f t="shared" si="119"/>
        <v>46.76</v>
      </c>
      <c r="M520" s="13">
        <f t="shared" si="120"/>
        <v>0</v>
      </c>
      <c r="N520" s="13">
        <f t="shared" si="121"/>
        <v>480.92</v>
      </c>
      <c r="O520" s="13">
        <f t="shared" si="122"/>
        <v>527.67999999999995</v>
      </c>
      <c r="P520" s="14">
        <f t="shared" si="123"/>
        <v>7.0668088620890122E-5</v>
      </c>
    </row>
    <row r="521" spans="1:16" ht="52.05" customHeight="1">
      <c r="A521" s="10" t="s">
        <v>1495</v>
      </c>
      <c r="B521" s="12" t="s">
        <v>1496</v>
      </c>
      <c r="C521" s="10" t="s">
        <v>78</v>
      </c>
      <c r="D521" s="10" t="s">
        <v>1497</v>
      </c>
      <c r="E521" s="11" t="s">
        <v>99</v>
      </c>
      <c r="F521" s="12">
        <v>9.93</v>
      </c>
      <c r="G521" s="13">
        <v>92.75</v>
      </c>
      <c r="H521" s="13">
        <v>59.07</v>
      </c>
      <c r="I521" s="13">
        <v>0</v>
      </c>
      <c r="J521" s="13">
        <v>52.69</v>
      </c>
      <c r="K521" s="13">
        <f t="shared" si="118"/>
        <v>111.76</v>
      </c>
      <c r="L521" s="13">
        <f t="shared" si="119"/>
        <v>586.55999999999995</v>
      </c>
      <c r="M521" s="13">
        <f t="shared" si="120"/>
        <v>0</v>
      </c>
      <c r="N521" s="13">
        <f t="shared" si="121"/>
        <v>523.21</v>
      </c>
      <c r="O521" s="13">
        <f t="shared" si="122"/>
        <v>1109.77</v>
      </c>
      <c r="P521" s="14">
        <f t="shared" si="123"/>
        <v>1.4862288642511606E-4</v>
      </c>
    </row>
    <row r="522" spans="1:16" ht="24" customHeight="1">
      <c r="A522" s="5" t="s">
        <v>43</v>
      </c>
      <c r="B522" s="5"/>
      <c r="C522" s="5"/>
      <c r="D522" s="5" t="s">
        <v>44</v>
      </c>
      <c r="E522" s="5"/>
      <c r="F522" s="7"/>
      <c r="G522" s="5"/>
      <c r="H522" s="5"/>
      <c r="I522" s="5"/>
      <c r="J522" s="5"/>
      <c r="K522" s="5"/>
      <c r="L522" s="5"/>
      <c r="M522" s="5"/>
      <c r="N522" s="5"/>
      <c r="O522" s="8">
        <v>349970.36</v>
      </c>
      <c r="P522" s="9">
        <f t="shared" si="123"/>
        <v>4.6868815219763535E-2</v>
      </c>
    </row>
    <row r="523" spans="1:16" ht="25.95" customHeight="1">
      <c r="A523" s="10" t="s">
        <v>1498</v>
      </c>
      <c r="B523" s="12" t="s">
        <v>1499</v>
      </c>
      <c r="C523" s="10" t="s">
        <v>72</v>
      </c>
      <c r="D523" s="10" t="s">
        <v>1500</v>
      </c>
      <c r="E523" s="11" t="s">
        <v>1501</v>
      </c>
      <c r="F523" s="12">
        <v>17755.98</v>
      </c>
      <c r="G523" s="13">
        <v>16.36</v>
      </c>
      <c r="H523" s="13">
        <v>0</v>
      </c>
      <c r="I523" s="13">
        <v>0</v>
      </c>
      <c r="J523" s="13">
        <v>19.71</v>
      </c>
      <c r="K523" s="13">
        <f>TRUNC(G523 * (1 + 20.5 / 100), 2)</f>
        <v>19.71</v>
      </c>
      <c r="L523" s="13">
        <f>TRUNC(F523 * H523, 2)</f>
        <v>0</v>
      </c>
      <c r="M523" s="13">
        <f>TRUNC(F523 * I523, 2)</f>
        <v>0</v>
      </c>
      <c r="N523" s="13">
        <f>TRUNC(F523 * J523, 2)</f>
        <v>349970.36</v>
      </c>
      <c r="O523" s="13">
        <f>TRUNC(F523 * K523, 2)</f>
        <v>349970.36</v>
      </c>
      <c r="P523" s="14">
        <f t="shared" si="123"/>
        <v>4.6868815219763535E-2</v>
      </c>
    </row>
    <row r="524" spans="1:16" ht="24" customHeight="1">
      <c r="A524" s="5" t="s">
        <v>45</v>
      </c>
      <c r="B524" s="5"/>
      <c r="C524" s="5"/>
      <c r="D524" s="5" t="s">
        <v>46</v>
      </c>
      <c r="E524" s="5"/>
      <c r="F524" s="7"/>
      <c r="G524" s="5"/>
      <c r="H524" s="5"/>
      <c r="I524" s="5"/>
      <c r="J524" s="5"/>
      <c r="K524" s="5"/>
      <c r="L524" s="5"/>
      <c r="M524" s="5"/>
      <c r="N524" s="5"/>
      <c r="O524" s="8">
        <v>333190.7</v>
      </c>
      <c r="P524" s="9">
        <f t="shared" si="123"/>
        <v>4.4621645533763681E-2</v>
      </c>
    </row>
    <row r="525" spans="1:16" ht="25.95" customHeight="1">
      <c r="A525" s="10" t="s">
        <v>1502</v>
      </c>
      <c r="B525" s="12" t="s">
        <v>1169</v>
      </c>
      <c r="C525" s="10" t="s">
        <v>72</v>
      </c>
      <c r="D525" s="10" t="s">
        <v>1170</v>
      </c>
      <c r="E525" s="11" t="s">
        <v>114</v>
      </c>
      <c r="F525" s="12">
        <v>58</v>
      </c>
      <c r="G525" s="13">
        <v>82.86</v>
      </c>
      <c r="H525" s="13">
        <v>32.4</v>
      </c>
      <c r="I525" s="13">
        <v>0</v>
      </c>
      <c r="J525" s="13">
        <v>67.44</v>
      </c>
      <c r="K525" s="13">
        <f t="shared" ref="K525:K556" si="124">TRUNC(G525 * (1 + 20.5 / 100), 2)</f>
        <v>99.84</v>
      </c>
      <c r="L525" s="13">
        <f t="shared" ref="L525:L556" si="125">TRUNC(F525 * H525, 2)</f>
        <v>1879.2</v>
      </c>
      <c r="M525" s="13">
        <f t="shared" ref="M525:M556" si="126">TRUNC(F525 * I525, 2)</f>
        <v>0</v>
      </c>
      <c r="N525" s="13">
        <f t="shared" ref="N525:N556" si="127">TRUNC(F525 * J525, 2)</f>
        <v>3911.52</v>
      </c>
      <c r="O525" s="13">
        <f t="shared" ref="O525:O556" si="128">TRUNC(F525 * K525, 2)</f>
        <v>5790.72</v>
      </c>
      <c r="P525" s="14">
        <f t="shared" si="123"/>
        <v>7.7550620478085376E-4</v>
      </c>
    </row>
    <row r="526" spans="1:16" ht="25.95" customHeight="1">
      <c r="A526" s="10" t="s">
        <v>1503</v>
      </c>
      <c r="B526" s="12" t="s">
        <v>1172</v>
      </c>
      <c r="C526" s="10" t="s">
        <v>72</v>
      </c>
      <c r="D526" s="10" t="s">
        <v>1173</v>
      </c>
      <c r="E526" s="11" t="s">
        <v>114</v>
      </c>
      <c r="F526" s="12">
        <v>41</v>
      </c>
      <c r="G526" s="13">
        <v>58.16</v>
      </c>
      <c r="H526" s="13">
        <v>7.98</v>
      </c>
      <c r="I526" s="13">
        <v>0</v>
      </c>
      <c r="J526" s="13">
        <v>62.1</v>
      </c>
      <c r="K526" s="13">
        <f t="shared" si="124"/>
        <v>70.08</v>
      </c>
      <c r="L526" s="13">
        <f t="shared" si="125"/>
        <v>327.18</v>
      </c>
      <c r="M526" s="13">
        <f t="shared" si="126"/>
        <v>0</v>
      </c>
      <c r="N526" s="13">
        <f t="shared" si="127"/>
        <v>2546.1</v>
      </c>
      <c r="O526" s="13">
        <f t="shared" si="128"/>
        <v>2873.28</v>
      </c>
      <c r="P526" s="14">
        <f t="shared" si="123"/>
        <v>3.8479609928864314E-4</v>
      </c>
    </row>
    <row r="527" spans="1:16" ht="25.95" customHeight="1">
      <c r="A527" s="10" t="s">
        <v>1504</v>
      </c>
      <c r="B527" s="12" t="s">
        <v>1505</v>
      </c>
      <c r="C527" s="10" t="s">
        <v>72</v>
      </c>
      <c r="D527" s="10" t="s">
        <v>1506</v>
      </c>
      <c r="E527" s="11" t="s">
        <v>75</v>
      </c>
      <c r="F527" s="12">
        <v>12</v>
      </c>
      <c r="G527" s="13">
        <v>59.34</v>
      </c>
      <c r="H527" s="13">
        <v>10.11</v>
      </c>
      <c r="I527" s="13">
        <v>0</v>
      </c>
      <c r="J527" s="13">
        <v>61.39</v>
      </c>
      <c r="K527" s="13">
        <f t="shared" si="124"/>
        <v>71.5</v>
      </c>
      <c r="L527" s="13">
        <f t="shared" si="125"/>
        <v>121.32</v>
      </c>
      <c r="M527" s="13">
        <f t="shared" si="126"/>
        <v>0</v>
      </c>
      <c r="N527" s="13">
        <f t="shared" si="127"/>
        <v>736.68</v>
      </c>
      <c r="O527" s="13">
        <f t="shared" si="128"/>
        <v>858</v>
      </c>
      <c r="P527" s="14">
        <f t="shared" si="123"/>
        <v>1.1490528357474935E-4</v>
      </c>
    </row>
    <row r="528" spans="1:16" ht="25.95" customHeight="1">
      <c r="A528" s="10" t="s">
        <v>1507</v>
      </c>
      <c r="B528" s="12" t="s">
        <v>1175</v>
      </c>
      <c r="C528" s="10" t="s">
        <v>72</v>
      </c>
      <c r="D528" s="10" t="s">
        <v>1176</v>
      </c>
      <c r="E528" s="11" t="s">
        <v>114</v>
      </c>
      <c r="F528" s="12">
        <v>8</v>
      </c>
      <c r="G528" s="13">
        <v>82.69</v>
      </c>
      <c r="H528" s="13">
        <v>12.25</v>
      </c>
      <c r="I528" s="13">
        <v>0</v>
      </c>
      <c r="J528" s="13">
        <v>87.39</v>
      </c>
      <c r="K528" s="13">
        <f t="shared" si="124"/>
        <v>99.64</v>
      </c>
      <c r="L528" s="13">
        <f t="shared" si="125"/>
        <v>98</v>
      </c>
      <c r="M528" s="13">
        <f t="shared" si="126"/>
        <v>0</v>
      </c>
      <c r="N528" s="13">
        <f t="shared" si="127"/>
        <v>699.12</v>
      </c>
      <c r="O528" s="13">
        <f t="shared" si="128"/>
        <v>797.12</v>
      </c>
      <c r="P528" s="14">
        <f t="shared" si="123"/>
        <v>1.0675209748613543E-4</v>
      </c>
    </row>
    <row r="529" spans="1:16" ht="25.95" customHeight="1">
      <c r="A529" s="10" t="s">
        <v>1508</v>
      </c>
      <c r="B529" s="12" t="s">
        <v>1509</v>
      </c>
      <c r="C529" s="10" t="s">
        <v>72</v>
      </c>
      <c r="D529" s="10" t="s">
        <v>1149</v>
      </c>
      <c r="E529" s="11" t="s">
        <v>75</v>
      </c>
      <c r="F529" s="12">
        <v>10</v>
      </c>
      <c r="G529" s="13">
        <v>87.8</v>
      </c>
      <c r="H529" s="13">
        <v>16.5</v>
      </c>
      <c r="I529" s="13">
        <v>0</v>
      </c>
      <c r="J529" s="13">
        <v>89.29</v>
      </c>
      <c r="K529" s="13">
        <f t="shared" si="124"/>
        <v>105.79</v>
      </c>
      <c r="L529" s="13">
        <f t="shared" si="125"/>
        <v>165</v>
      </c>
      <c r="M529" s="13">
        <f t="shared" si="126"/>
        <v>0</v>
      </c>
      <c r="N529" s="13">
        <f t="shared" si="127"/>
        <v>892.9</v>
      </c>
      <c r="O529" s="13">
        <f t="shared" si="128"/>
        <v>1057.9000000000001</v>
      </c>
      <c r="P529" s="14">
        <f t="shared" si="123"/>
        <v>1.4167633973627893E-4</v>
      </c>
    </row>
    <row r="530" spans="1:16" ht="78" customHeight="1">
      <c r="A530" s="10" t="s">
        <v>1510</v>
      </c>
      <c r="B530" s="12" t="s">
        <v>1178</v>
      </c>
      <c r="C530" s="10" t="s">
        <v>72</v>
      </c>
      <c r="D530" s="10" t="s">
        <v>1179</v>
      </c>
      <c r="E530" s="11" t="s">
        <v>75</v>
      </c>
      <c r="F530" s="12">
        <v>2</v>
      </c>
      <c r="G530" s="13">
        <v>29.45</v>
      </c>
      <c r="H530" s="13">
        <v>9.42</v>
      </c>
      <c r="I530" s="13">
        <v>0</v>
      </c>
      <c r="J530" s="13">
        <v>26.06</v>
      </c>
      <c r="K530" s="13">
        <f t="shared" si="124"/>
        <v>35.479999999999997</v>
      </c>
      <c r="L530" s="13">
        <f t="shared" si="125"/>
        <v>18.84</v>
      </c>
      <c r="M530" s="13">
        <f t="shared" si="126"/>
        <v>0</v>
      </c>
      <c r="N530" s="13">
        <f t="shared" si="127"/>
        <v>52.12</v>
      </c>
      <c r="O530" s="13">
        <f t="shared" si="128"/>
        <v>70.959999999999994</v>
      </c>
      <c r="P530" s="14">
        <f t="shared" si="123"/>
        <v>9.5031222872543265E-6</v>
      </c>
    </row>
    <row r="531" spans="1:16" ht="25.95" customHeight="1">
      <c r="A531" s="10" t="s">
        <v>1511</v>
      </c>
      <c r="B531" s="12" t="s">
        <v>1181</v>
      </c>
      <c r="C531" s="10" t="s">
        <v>72</v>
      </c>
      <c r="D531" s="10" t="s">
        <v>1182</v>
      </c>
      <c r="E531" s="11" t="s">
        <v>75</v>
      </c>
      <c r="F531" s="12">
        <v>1</v>
      </c>
      <c r="G531" s="13">
        <v>39.729999999999997</v>
      </c>
      <c r="H531" s="13">
        <v>9.42</v>
      </c>
      <c r="I531" s="13">
        <v>0</v>
      </c>
      <c r="J531" s="13">
        <v>38.450000000000003</v>
      </c>
      <c r="K531" s="13">
        <f t="shared" si="124"/>
        <v>47.87</v>
      </c>
      <c r="L531" s="13">
        <f t="shared" si="125"/>
        <v>9.42</v>
      </c>
      <c r="M531" s="13">
        <f t="shared" si="126"/>
        <v>0</v>
      </c>
      <c r="N531" s="13">
        <f t="shared" si="127"/>
        <v>38.450000000000003</v>
      </c>
      <c r="O531" s="13">
        <f t="shared" si="128"/>
        <v>47.87</v>
      </c>
      <c r="P531" s="14">
        <f t="shared" si="123"/>
        <v>6.41085772112267E-6</v>
      </c>
    </row>
    <row r="532" spans="1:16" ht="25.95" customHeight="1">
      <c r="A532" s="10" t="s">
        <v>1512</v>
      </c>
      <c r="B532" s="12" t="s">
        <v>1513</v>
      </c>
      <c r="C532" s="10" t="s">
        <v>72</v>
      </c>
      <c r="D532" s="10" t="s">
        <v>1514</v>
      </c>
      <c r="E532" s="11" t="s">
        <v>75</v>
      </c>
      <c r="F532" s="12">
        <v>2</v>
      </c>
      <c r="G532" s="13">
        <v>35.68</v>
      </c>
      <c r="H532" s="13">
        <v>9.42</v>
      </c>
      <c r="I532" s="13">
        <v>0</v>
      </c>
      <c r="J532" s="13">
        <v>33.57</v>
      </c>
      <c r="K532" s="13">
        <f t="shared" si="124"/>
        <v>42.99</v>
      </c>
      <c r="L532" s="13">
        <f t="shared" si="125"/>
        <v>18.84</v>
      </c>
      <c r="M532" s="13">
        <f t="shared" si="126"/>
        <v>0</v>
      </c>
      <c r="N532" s="13">
        <f t="shared" si="127"/>
        <v>67.14</v>
      </c>
      <c r="O532" s="13">
        <f t="shared" si="128"/>
        <v>85.98</v>
      </c>
      <c r="P532" s="14">
        <f t="shared" si="123"/>
        <v>1.1514634361022084E-5</v>
      </c>
    </row>
    <row r="533" spans="1:16" ht="25.95" customHeight="1">
      <c r="A533" s="10" t="s">
        <v>1515</v>
      </c>
      <c r="B533" s="12" t="s">
        <v>1516</v>
      </c>
      <c r="C533" s="10" t="s">
        <v>72</v>
      </c>
      <c r="D533" s="10" t="s">
        <v>1517</v>
      </c>
      <c r="E533" s="11" t="s">
        <v>75</v>
      </c>
      <c r="F533" s="12">
        <v>1</v>
      </c>
      <c r="G533" s="13">
        <v>82.85</v>
      </c>
      <c r="H533" s="13">
        <v>9.42</v>
      </c>
      <c r="I533" s="13">
        <v>0</v>
      </c>
      <c r="J533" s="13">
        <v>90.41</v>
      </c>
      <c r="K533" s="13">
        <f t="shared" si="124"/>
        <v>99.83</v>
      </c>
      <c r="L533" s="13">
        <f t="shared" si="125"/>
        <v>9.42</v>
      </c>
      <c r="M533" s="13">
        <f t="shared" si="126"/>
        <v>0</v>
      </c>
      <c r="N533" s="13">
        <f t="shared" si="127"/>
        <v>90.41</v>
      </c>
      <c r="O533" s="13">
        <f t="shared" si="128"/>
        <v>99.83</v>
      </c>
      <c r="P533" s="14">
        <f t="shared" si="123"/>
        <v>1.3369457411733365E-5</v>
      </c>
    </row>
    <row r="534" spans="1:16" ht="78" customHeight="1">
      <c r="A534" s="10" t="s">
        <v>1518</v>
      </c>
      <c r="B534" s="12" t="s">
        <v>1184</v>
      </c>
      <c r="C534" s="10" t="s">
        <v>72</v>
      </c>
      <c r="D534" s="10" t="s">
        <v>1185</v>
      </c>
      <c r="E534" s="11" t="s">
        <v>75</v>
      </c>
      <c r="F534" s="12">
        <v>1</v>
      </c>
      <c r="G534" s="13">
        <v>57.27</v>
      </c>
      <c r="H534" s="13">
        <v>22.88</v>
      </c>
      <c r="I534" s="13">
        <v>0</v>
      </c>
      <c r="J534" s="13">
        <v>46.13</v>
      </c>
      <c r="K534" s="13">
        <f t="shared" si="124"/>
        <v>69.010000000000005</v>
      </c>
      <c r="L534" s="13">
        <f t="shared" si="125"/>
        <v>22.88</v>
      </c>
      <c r="M534" s="13">
        <f t="shared" si="126"/>
        <v>0</v>
      </c>
      <c r="N534" s="13">
        <f t="shared" si="127"/>
        <v>46.13</v>
      </c>
      <c r="O534" s="13">
        <f t="shared" si="128"/>
        <v>69.010000000000005</v>
      </c>
      <c r="P534" s="14">
        <f t="shared" si="123"/>
        <v>9.2419739154935349E-6</v>
      </c>
    </row>
    <row r="535" spans="1:16" ht="78" customHeight="1">
      <c r="A535" s="10" t="s">
        <v>1519</v>
      </c>
      <c r="B535" s="12" t="s">
        <v>1520</v>
      </c>
      <c r="C535" s="10" t="s">
        <v>72</v>
      </c>
      <c r="D535" s="10" t="s">
        <v>1521</v>
      </c>
      <c r="E535" s="11" t="s">
        <v>75</v>
      </c>
      <c r="F535" s="12">
        <v>1</v>
      </c>
      <c r="G535" s="13">
        <v>61.79</v>
      </c>
      <c r="H535" s="13">
        <v>9.42</v>
      </c>
      <c r="I535" s="13">
        <v>0</v>
      </c>
      <c r="J535" s="13">
        <v>65.03</v>
      </c>
      <c r="K535" s="13">
        <f t="shared" si="124"/>
        <v>74.45</v>
      </c>
      <c r="L535" s="13">
        <f t="shared" si="125"/>
        <v>9.42</v>
      </c>
      <c r="M535" s="13">
        <f t="shared" si="126"/>
        <v>0</v>
      </c>
      <c r="N535" s="13">
        <f t="shared" si="127"/>
        <v>65.03</v>
      </c>
      <c r="O535" s="13">
        <f t="shared" si="128"/>
        <v>74.45</v>
      </c>
      <c r="P535" s="14">
        <f t="shared" si="123"/>
        <v>9.9705109115851854E-6</v>
      </c>
    </row>
    <row r="536" spans="1:16" ht="25.95" customHeight="1">
      <c r="A536" s="10" t="s">
        <v>1522</v>
      </c>
      <c r="B536" s="12" t="s">
        <v>1190</v>
      </c>
      <c r="C536" s="10" t="s">
        <v>72</v>
      </c>
      <c r="D536" s="10" t="s">
        <v>1191</v>
      </c>
      <c r="E536" s="11" t="s">
        <v>75</v>
      </c>
      <c r="F536" s="12">
        <v>1</v>
      </c>
      <c r="G536" s="13">
        <v>316.75</v>
      </c>
      <c r="H536" s="13">
        <v>24.07</v>
      </c>
      <c r="I536" s="13">
        <v>0</v>
      </c>
      <c r="J536" s="13">
        <v>357.61</v>
      </c>
      <c r="K536" s="13">
        <f t="shared" si="124"/>
        <v>381.68</v>
      </c>
      <c r="L536" s="13">
        <f t="shared" si="125"/>
        <v>24.07</v>
      </c>
      <c r="M536" s="13">
        <f t="shared" si="126"/>
        <v>0</v>
      </c>
      <c r="N536" s="13">
        <f t="shared" si="127"/>
        <v>357.61</v>
      </c>
      <c r="O536" s="13">
        <f t="shared" si="128"/>
        <v>381.68</v>
      </c>
      <c r="P536" s="14">
        <f t="shared" si="123"/>
        <v>5.111544129931274E-5</v>
      </c>
    </row>
    <row r="537" spans="1:16" ht="25.95" customHeight="1">
      <c r="A537" s="10" t="s">
        <v>1523</v>
      </c>
      <c r="B537" s="12" t="s">
        <v>1524</v>
      </c>
      <c r="C537" s="10" t="s">
        <v>72</v>
      </c>
      <c r="D537" s="10" t="s">
        <v>1525</v>
      </c>
      <c r="E537" s="11" t="s">
        <v>75</v>
      </c>
      <c r="F537" s="12">
        <v>2</v>
      </c>
      <c r="G537" s="13">
        <v>150.72</v>
      </c>
      <c r="H537" s="13">
        <v>23.9</v>
      </c>
      <c r="I537" s="13">
        <v>0</v>
      </c>
      <c r="J537" s="13">
        <v>157.71</v>
      </c>
      <c r="K537" s="13">
        <f t="shared" si="124"/>
        <v>181.61</v>
      </c>
      <c r="L537" s="13">
        <f t="shared" si="125"/>
        <v>47.8</v>
      </c>
      <c r="M537" s="13">
        <f t="shared" si="126"/>
        <v>0</v>
      </c>
      <c r="N537" s="13">
        <f t="shared" si="127"/>
        <v>315.42</v>
      </c>
      <c r="O537" s="13">
        <f t="shared" si="128"/>
        <v>363.22</v>
      </c>
      <c r="P537" s="14">
        <f t="shared" si="123"/>
        <v>4.8643236713310555E-5</v>
      </c>
    </row>
    <row r="538" spans="1:16" ht="78" customHeight="1">
      <c r="A538" s="10" t="s">
        <v>1526</v>
      </c>
      <c r="B538" s="12" t="s">
        <v>1193</v>
      </c>
      <c r="C538" s="10" t="s">
        <v>72</v>
      </c>
      <c r="D538" s="10" t="s">
        <v>1194</v>
      </c>
      <c r="E538" s="11" t="s">
        <v>75</v>
      </c>
      <c r="F538" s="12">
        <v>3</v>
      </c>
      <c r="G538" s="13">
        <v>38.6</v>
      </c>
      <c r="H538" s="13">
        <v>7.05</v>
      </c>
      <c r="I538" s="13">
        <v>0</v>
      </c>
      <c r="J538" s="13">
        <v>39.46</v>
      </c>
      <c r="K538" s="13">
        <f t="shared" si="124"/>
        <v>46.51</v>
      </c>
      <c r="L538" s="13">
        <f t="shared" si="125"/>
        <v>21.15</v>
      </c>
      <c r="M538" s="13">
        <f t="shared" si="126"/>
        <v>0</v>
      </c>
      <c r="N538" s="13">
        <f t="shared" si="127"/>
        <v>118.38</v>
      </c>
      <c r="O538" s="13">
        <f t="shared" si="128"/>
        <v>139.53</v>
      </c>
      <c r="P538" s="14">
        <f t="shared" si="123"/>
        <v>1.8686170416299274E-5</v>
      </c>
    </row>
    <row r="539" spans="1:16" ht="78" customHeight="1">
      <c r="A539" s="10" t="s">
        <v>1527</v>
      </c>
      <c r="B539" s="12" t="s">
        <v>1199</v>
      </c>
      <c r="C539" s="10" t="s">
        <v>72</v>
      </c>
      <c r="D539" s="10" t="s">
        <v>1200</v>
      </c>
      <c r="E539" s="11" t="s">
        <v>75</v>
      </c>
      <c r="F539" s="12">
        <v>3</v>
      </c>
      <c r="G539" s="13">
        <v>53.61</v>
      </c>
      <c r="H539" s="13">
        <v>7.05</v>
      </c>
      <c r="I539" s="13">
        <v>0</v>
      </c>
      <c r="J539" s="13">
        <v>57.55</v>
      </c>
      <c r="K539" s="13">
        <f t="shared" si="124"/>
        <v>64.599999999999994</v>
      </c>
      <c r="L539" s="13">
        <f t="shared" si="125"/>
        <v>21.15</v>
      </c>
      <c r="M539" s="13">
        <f t="shared" si="126"/>
        <v>0</v>
      </c>
      <c r="N539" s="13">
        <f t="shared" si="127"/>
        <v>172.65</v>
      </c>
      <c r="O539" s="13">
        <f t="shared" si="128"/>
        <v>193.8</v>
      </c>
      <c r="P539" s="14">
        <f t="shared" si="123"/>
        <v>2.5954130485765062E-5</v>
      </c>
    </row>
    <row r="540" spans="1:16" ht="78" customHeight="1">
      <c r="A540" s="10" t="s">
        <v>1528</v>
      </c>
      <c r="B540" s="12" t="s">
        <v>1196</v>
      </c>
      <c r="C540" s="10" t="s">
        <v>72</v>
      </c>
      <c r="D540" s="10" t="s">
        <v>1197</v>
      </c>
      <c r="E540" s="11" t="s">
        <v>75</v>
      </c>
      <c r="F540" s="12">
        <v>3</v>
      </c>
      <c r="G540" s="13">
        <v>42.73</v>
      </c>
      <c r="H540" s="13">
        <v>7.05</v>
      </c>
      <c r="I540" s="13">
        <v>0</v>
      </c>
      <c r="J540" s="13">
        <v>44.43</v>
      </c>
      <c r="K540" s="13">
        <f t="shared" si="124"/>
        <v>51.48</v>
      </c>
      <c r="L540" s="13">
        <f t="shared" si="125"/>
        <v>21.15</v>
      </c>
      <c r="M540" s="13">
        <f t="shared" si="126"/>
        <v>0</v>
      </c>
      <c r="N540" s="13">
        <f t="shared" si="127"/>
        <v>133.29</v>
      </c>
      <c r="O540" s="13">
        <f t="shared" si="128"/>
        <v>154.44</v>
      </c>
      <c r="P540" s="14">
        <f t="shared" si="123"/>
        <v>2.0682951043454882E-5</v>
      </c>
    </row>
    <row r="541" spans="1:16" ht="78" customHeight="1">
      <c r="A541" s="10" t="s">
        <v>1529</v>
      </c>
      <c r="B541" s="12" t="s">
        <v>1202</v>
      </c>
      <c r="C541" s="10" t="s">
        <v>72</v>
      </c>
      <c r="D541" s="10" t="s">
        <v>1203</v>
      </c>
      <c r="E541" s="11" t="s">
        <v>75</v>
      </c>
      <c r="F541" s="12">
        <v>3</v>
      </c>
      <c r="G541" s="13">
        <v>10.53</v>
      </c>
      <c r="H541" s="13">
        <v>3.75</v>
      </c>
      <c r="I541" s="13">
        <v>0</v>
      </c>
      <c r="J541" s="13">
        <v>8.93</v>
      </c>
      <c r="K541" s="13">
        <f t="shared" si="124"/>
        <v>12.68</v>
      </c>
      <c r="L541" s="13">
        <f t="shared" si="125"/>
        <v>11.25</v>
      </c>
      <c r="M541" s="13">
        <f t="shared" si="126"/>
        <v>0</v>
      </c>
      <c r="N541" s="13">
        <f t="shared" si="127"/>
        <v>26.79</v>
      </c>
      <c r="O541" s="13">
        <f t="shared" si="128"/>
        <v>38.04</v>
      </c>
      <c r="P541" s="14">
        <f t="shared" si="123"/>
        <v>5.094402082964411E-6</v>
      </c>
    </row>
    <row r="542" spans="1:16" ht="64.95" customHeight="1">
      <c r="A542" s="10" t="s">
        <v>1530</v>
      </c>
      <c r="B542" s="12" t="s">
        <v>1531</v>
      </c>
      <c r="C542" s="10" t="s">
        <v>72</v>
      </c>
      <c r="D542" s="10" t="s">
        <v>1532</v>
      </c>
      <c r="E542" s="11" t="s">
        <v>75</v>
      </c>
      <c r="F542" s="12">
        <v>1</v>
      </c>
      <c r="G542" s="13">
        <v>32.15</v>
      </c>
      <c r="H542" s="13">
        <v>4.6500000000000004</v>
      </c>
      <c r="I542" s="13">
        <v>0</v>
      </c>
      <c r="J542" s="13">
        <v>34.090000000000003</v>
      </c>
      <c r="K542" s="13">
        <f t="shared" si="124"/>
        <v>38.74</v>
      </c>
      <c r="L542" s="13">
        <f t="shared" si="125"/>
        <v>4.6500000000000004</v>
      </c>
      <c r="M542" s="13">
        <f t="shared" si="126"/>
        <v>0</v>
      </c>
      <c r="N542" s="13">
        <f t="shared" si="127"/>
        <v>34.090000000000003</v>
      </c>
      <c r="O542" s="13">
        <f t="shared" si="128"/>
        <v>38.74</v>
      </c>
      <c r="P542" s="14">
        <f t="shared" si="123"/>
        <v>5.1881476523144398E-6</v>
      </c>
    </row>
    <row r="543" spans="1:16" ht="64.95" customHeight="1">
      <c r="A543" s="10" t="s">
        <v>1533</v>
      </c>
      <c r="B543" s="12" t="s">
        <v>1534</v>
      </c>
      <c r="C543" s="10" t="s">
        <v>72</v>
      </c>
      <c r="D543" s="10" t="s">
        <v>1535</v>
      </c>
      <c r="E543" s="11" t="s">
        <v>75</v>
      </c>
      <c r="F543" s="12">
        <v>1</v>
      </c>
      <c r="G543" s="13">
        <v>19.899999999999999</v>
      </c>
      <c r="H543" s="13">
        <v>4.6500000000000004</v>
      </c>
      <c r="I543" s="13">
        <v>0</v>
      </c>
      <c r="J543" s="13">
        <v>19.32</v>
      </c>
      <c r="K543" s="13">
        <f t="shared" si="124"/>
        <v>23.97</v>
      </c>
      <c r="L543" s="13">
        <f t="shared" si="125"/>
        <v>4.6500000000000004</v>
      </c>
      <c r="M543" s="13">
        <f t="shared" si="126"/>
        <v>0</v>
      </c>
      <c r="N543" s="13">
        <f t="shared" si="127"/>
        <v>19.32</v>
      </c>
      <c r="O543" s="13">
        <f t="shared" si="128"/>
        <v>23.97</v>
      </c>
      <c r="P543" s="14">
        <f t="shared" si="123"/>
        <v>3.2101161390288361E-6</v>
      </c>
    </row>
    <row r="544" spans="1:16" ht="64.95" customHeight="1">
      <c r="A544" s="10" t="s">
        <v>1536</v>
      </c>
      <c r="B544" s="12" t="s">
        <v>999</v>
      </c>
      <c r="C544" s="10" t="s">
        <v>72</v>
      </c>
      <c r="D544" s="10" t="s">
        <v>1000</v>
      </c>
      <c r="E544" s="11" t="s">
        <v>75</v>
      </c>
      <c r="F544" s="12">
        <v>21</v>
      </c>
      <c r="G544" s="13">
        <v>7.74</v>
      </c>
      <c r="H544" s="13">
        <v>2.81</v>
      </c>
      <c r="I544" s="13">
        <v>0</v>
      </c>
      <c r="J544" s="13">
        <v>6.51</v>
      </c>
      <c r="K544" s="13">
        <f t="shared" si="124"/>
        <v>9.32</v>
      </c>
      <c r="L544" s="13">
        <f t="shared" si="125"/>
        <v>59.01</v>
      </c>
      <c r="M544" s="13">
        <f t="shared" si="126"/>
        <v>0</v>
      </c>
      <c r="N544" s="13">
        <f t="shared" si="127"/>
        <v>136.71</v>
      </c>
      <c r="O544" s="13">
        <f t="shared" si="128"/>
        <v>195.72</v>
      </c>
      <c r="P544" s="14">
        <f t="shared" si="123"/>
        <v>2.6211261190267995E-5</v>
      </c>
    </row>
    <row r="545" spans="1:16" ht="64.95" customHeight="1">
      <c r="A545" s="10" t="s">
        <v>1537</v>
      </c>
      <c r="B545" s="12" t="s">
        <v>1002</v>
      </c>
      <c r="C545" s="10" t="s">
        <v>72</v>
      </c>
      <c r="D545" s="10" t="s">
        <v>1003</v>
      </c>
      <c r="E545" s="11" t="s">
        <v>75</v>
      </c>
      <c r="F545" s="12">
        <v>10</v>
      </c>
      <c r="G545" s="13">
        <v>10.67</v>
      </c>
      <c r="H545" s="13">
        <v>5.64</v>
      </c>
      <c r="I545" s="13">
        <v>0</v>
      </c>
      <c r="J545" s="13">
        <v>7.21</v>
      </c>
      <c r="K545" s="13">
        <f t="shared" si="124"/>
        <v>12.85</v>
      </c>
      <c r="L545" s="13">
        <f t="shared" si="125"/>
        <v>56.4</v>
      </c>
      <c r="M545" s="13">
        <f t="shared" si="126"/>
        <v>0</v>
      </c>
      <c r="N545" s="13">
        <f t="shared" si="127"/>
        <v>72.099999999999994</v>
      </c>
      <c r="O545" s="13">
        <f t="shared" si="128"/>
        <v>128.5</v>
      </c>
      <c r="P545" s="14">
        <f t="shared" si="123"/>
        <v>1.7209008087826677E-5</v>
      </c>
    </row>
    <row r="546" spans="1:16" ht="78" customHeight="1">
      <c r="A546" s="10" t="s">
        <v>1538</v>
      </c>
      <c r="B546" s="12" t="s">
        <v>1005</v>
      </c>
      <c r="C546" s="10" t="s">
        <v>72</v>
      </c>
      <c r="D546" s="10" t="s">
        <v>1006</v>
      </c>
      <c r="E546" s="11" t="s">
        <v>75</v>
      </c>
      <c r="F546" s="12">
        <v>5</v>
      </c>
      <c r="G546" s="13">
        <v>11.76</v>
      </c>
      <c r="H546" s="13">
        <v>5.64</v>
      </c>
      <c r="I546" s="13">
        <v>0</v>
      </c>
      <c r="J546" s="13">
        <v>8.5299999999999994</v>
      </c>
      <c r="K546" s="13">
        <f t="shared" si="124"/>
        <v>14.17</v>
      </c>
      <c r="L546" s="13">
        <f t="shared" si="125"/>
        <v>28.2</v>
      </c>
      <c r="M546" s="13">
        <f t="shared" si="126"/>
        <v>0</v>
      </c>
      <c r="N546" s="13">
        <f t="shared" si="127"/>
        <v>42.65</v>
      </c>
      <c r="O546" s="13">
        <f t="shared" si="128"/>
        <v>70.849999999999994</v>
      </c>
      <c r="P546" s="14">
        <f t="shared" si="123"/>
        <v>9.48839084064218E-6</v>
      </c>
    </row>
    <row r="547" spans="1:16" ht="64.95" customHeight="1">
      <c r="A547" s="10" t="s">
        <v>1539</v>
      </c>
      <c r="B547" s="12" t="s">
        <v>1540</v>
      </c>
      <c r="C547" s="10" t="s">
        <v>72</v>
      </c>
      <c r="D547" s="10" t="s">
        <v>1541</v>
      </c>
      <c r="E547" s="11" t="s">
        <v>75</v>
      </c>
      <c r="F547" s="12">
        <v>1</v>
      </c>
      <c r="G547" s="13">
        <v>16.14</v>
      </c>
      <c r="H547" s="13">
        <v>7.05</v>
      </c>
      <c r="I547" s="13">
        <v>0</v>
      </c>
      <c r="J547" s="13">
        <v>12.39</v>
      </c>
      <c r="K547" s="13">
        <f t="shared" si="124"/>
        <v>19.440000000000001</v>
      </c>
      <c r="L547" s="13">
        <f t="shared" si="125"/>
        <v>7.05</v>
      </c>
      <c r="M547" s="13">
        <f t="shared" si="126"/>
        <v>0</v>
      </c>
      <c r="N547" s="13">
        <f t="shared" si="127"/>
        <v>12.39</v>
      </c>
      <c r="O547" s="13">
        <f t="shared" si="128"/>
        <v>19.440000000000001</v>
      </c>
      <c r="P547" s="14">
        <f t="shared" si="123"/>
        <v>2.603448383092223E-6</v>
      </c>
    </row>
    <row r="548" spans="1:16" ht="52.05" customHeight="1">
      <c r="A548" s="10" t="s">
        <v>1542</v>
      </c>
      <c r="B548" s="12" t="s">
        <v>1011</v>
      </c>
      <c r="C548" s="10" t="s">
        <v>78</v>
      </c>
      <c r="D548" s="10" t="s">
        <v>1012</v>
      </c>
      <c r="E548" s="11" t="s">
        <v>114</v>
      </c>
      <c r="F548" s="12">
        <v>129</v>
      </c>
      <c r="G548" s="13">
        <v>55.12</v>
      </c>
      <c r="H548" s="13">
        <v>23.28</v>
      </c>
      <c r="I548" s="13">
        <v>0</v>
      </c>
      <c r="J548" s="13">
        <v>43.13</v>
      </c>
      <c r="K548" s="13">
        <f t="shared" si="124"/>
        <v>66.41</v>
      </c>
      <c r="L548" s="13">
        <f t="shared" si="125"/>
        <v>3003.12</v>
      </c>
      <c r="M548" s="13">
        <f t="shared" si="126"/>
        <v>0</v>
      </c>
      <c r="N548" s="13">
        <f t="shared" si="127"/>
        <v>5563.77</v>
      </c>
      <c r="O548" s="13">
        <f t="shared" si="128"/>
        <v>8566.89</v>
      </c>
      <c r="P548" s="14">
        <f t="shared" si="123"/>
        <v>1.1472971151558092E-3</v>
      </c>
    </row>
    <row r="549" spans="1:16" ht="39" customHeight="1">
      <c r="A549" s="10" t="s">
        <v>1543</v>
      </c>
      <c r="B549" s="12" t="s">
        <v>1015</v>
      </c>
      <c r="C549" s="10" t="s">
        <v>72</v>
      </c>
      <c r="D549" s="10" t="s">
        <v>1016</v>
      </c>
      <c r="E549" s="11" t="s">
        <v>75</v>
      </c>
      <c r="F549" s="12">
        <v>216</v>
      </c>
      <c r="G549" s="13">
        <v>21.2</v>
      </c>
      <c r="H549" s="13">
        <v>14.11</v>
      </c>
      <c r="I549" s="13">
        <v>0</v>
      </c>
      <c r="J549" s="13">
        <v>11.43</v>
      </c>
      <c r="K549" s="13">
        <f t="shared" si="124"/>
        <v>25.54</v>
      </c>
      <c r="L549" s="13">
        <f t="shared" si="125"/>
        <v>3047.76</v>
      </c>
      <c r="M549" s="13">
        <f t="shared" si="126"/>
        <v>0</v>
      </c>
      <c r="N549" s="13">
        <f t="shared" si="127"/>
        <v>2468.88</v>
      </c>
      <c r="O549" s="13">
        <f t="shared" si="128"/>
        <v>5516.64</v>
      </c>
      <c r="P549" s="14">
        <f t="shared" si="123"/>
        <v>7.3880079671305974E-4</v>
      </c>
    </row>
    <row r="550" spans="1:16" ht="39" customHeight="1">
      <c r="A550" s="10" t="s">
        <v>1544</v>
      </c>
      <c r="B550" s="12" t="s">
        <v>1018</v>
      </c>
      <c r="C550" s="10" t="s">
        <v>72</v>
      </c>
      <c r="D550" s="10" t="s">
        <v>1019</v>
      </c>
      <c r="E550" s="11" t="s">
        <v>75</v>
      </c>
      <c r="F550" s="12">
        <v>38</v>
      </c>
      <c r="G550" s="13">
        <v>24.23</v>
      </c>
      <c r="H550" s="13">
        <v>15.52</v>
      </c>
      <c r="I550" s="13">
        <v>0</v>
      </c>
      <c r="J550" s="13">
        <v>13.67</v>
      </c>
      <c r="K550" s="13">
        <f t="shared" si="124"/>
        <v>29.19</v>
      </c>
      <c r="L550" s="13">
        <f t="shared" si="125"/>
        <v>589.76</v>
      </c>
      <c r="M550" s="13">
        <f t="shared" si="126"/>
        <v>0</v>
      </c>
      <c r="N550" s="13">
        <f t="shared" si="127"/>
        <v>519.46</v>
      </c>
      <c r="O550" s="13">
        <f t="shared" si="128"/>
        <v>1109.22</v>
      </c>
      <c r="P550" s="14">
        <f t="shared" si="123"/>
        <v>1.4854922919205533E-4</v>
      </c>
    </row>
    <row r="551" spans="1:16" ht="39" customHeight="1">
      <c r="A551" s="10" t="s">
        <v>1545</v>
      </c>
      <c r="B551" s="12" t="s">
        <v>1021</v>
      </c>
      <c r="C551" s="10" t="s">
        <v>72</v>
      </c>
      <c r="D551" s="10" t="s">
        <v>1022</v>
      </c>
      <c r="E551" s="11" t="s">
        <v>75</v>
      </c>
      <c r="F551" s="12">
        <v>13</v>
      </c>
      <c r="G551" s="13">
        <v>66.66</v>
      </c>
      <c r="H551" s="13">
        <v>29.19</v>
      </c>
      <c r="I551" s="13">
        <v>0</v>
      </c>
      <c r="J551" s="13">
        <v>51.13</v>
      </c>
      <c r="K551" s="13">
        <f t="shared" si="124"/>
        <v>80.319999999999993</v>
      </c>
      <c r="L551" s="13">
        <f t="shared" si="125"/>
        <v>379.47</v>
      </c>
      <c r="M551" s="13">
        <f t="shared" si="126"/>
        <v>0</v>
      </c>
      <c r="N551" s="13">
        <f t="shared" si="127"/>
        <v>664.69</v>
      </c>
      <c r="O551" s="13">
        <f t="shared" si="128"/>
        <v>1044.1600000000001</v>
      </c>
      <c r="P551" s="14">
        <f t="shared" si="123"/>
        <v>1.3983624813217982E-4</v>
      </c>
    </row>
    <row r="552" spans="1:16" ht="39" customHeight="1">
      <c r="A552" s="10" t="s">
        <v>1546</v>
      </c>
      <c r="B552" s="12" t="s">
        <v>1213</v>
      </c>
      <c r="C552" s="10" t="s">
        <v>72</v>
      </c>
      <c r="D552" s="10" t="s">
        <v>1214</v>
      </c>
      <c r="E552" s="11" t="s">
        <v>75</v>
      </c>
      <c r="F552" s="12">
        <v>13</v>
      </c>
      <c r="G552" s="13">
        <v>143.99</v>
      </c>
      <c r="H552" s="13">
        <v>29.19</v>
      </c>
      <c r="I552" s="13">
        <v>0</v>
      </c>
      <c r="J552" s="13">
        <v>144.31</v>
      </c>
      <c r="K552" s="13">
        <f t="shared" si="124"/>
        <v>173.5</v>
      </c>
      <c r="L552" s="13">
        <f t="shared" si="125"/>
        <v>379.47</v>
      </c>
      <c r="M552" s="13">
        <f t="shared" si="126"/>
        <v>0</v>
      </c>
      <c r="N552" s="13">
        <f t="shared" si="127"/>
        <v>1876.03</v>
      </c>
      <c r="O552" s="13">
        <f t="shared" si="128"/>
        <v>2255.5</v>
      </c>
      <c r="P552" s="14">
        <f t="shared" si="123"/>
        <v>3.0206161666998499E-4</v>
      </c>
    </row>
    <row r="553" spans="1:16" ht="39" customHeight="1">
      <c r="A553" s="10" t="s">
        <v>1547</v>
      </c>
      <c r="B553" s="12" t="s">
        <v>1548</v>
      </c>
      <c r="C553" s="10" t="s">
        <v>72</v>
      </c>
      <c r="D553" s="10" t="s">
        <v>1549</v>
      </c>
      <c r="E553" s="11" t="s">
        <v>75</v>
      </c>
      <c r="F553" s="12">
        <v>124</v>
      </c>
      <c r="G553" s="13">
        <v>36.11</v>
      </c>
      <c r="H553" s="13">
        <v>18.84</v>
      </c>
      <c r="I553" s="13">
        <v>0</v>
      </c>
      <c r="J553" s="13">
        <v>24.67</v>
      </c>
      <c r="K553" s="13">
        <f t="shared" si="124"/>
        <v>43.51</v>
      </c>
      <c r="L553" s="13">
        <f t="shared" si="125"/>
        <v>2336.16</v>
      </c>
      <c r="M553" s="13">
        <f t="shared" si="126"/>
        <v>0</v>
      </c>
      <c r="N553" s="13">
        <f t="shared" si="127"/>
        <v>3059.08</v>
      </c>
      <c r="O553" s="13">
        <f t="shared" si="128"/>
        <v>5395.24</v>
      </c>
      <c r="P553" s="14">
        <f t="shared" si="123"/>
        <v>7.2254263654292607E-4</v>
      </c>
    </row>
    <row r="554" spans="1:16" ht="39" customHeight="1">
      <c r="A554" s="10" t="s">
        <v>1550</v>
      </c>
      <c r="B554" s="12" t="s">
        <v>1551</v>
      </c>
      <c r="C554" s="10" t="s">
        <v>72</v>
      </c>
      <c r="D554" s="10" t="s">
        <v>1552</v>
      </c>
      <c r="E554" s="11" t="s">
        <v>75</v>
      </c>
      <c r="F554" s="12">
        <v>26</v>
      </c>
      <c r="G554" s="13">
        <v>35.229999999999997</v>
      </c>
      <c r="H554" s="13">
        <v>18.84</v>
      </c>
      <c r="I554" s="13">
        <v>0</v>
      </c>
      <c r="J554" s="13">
        <v>23.61</v>
      </c>
      <c r="K554" s="13">
        <f t="shared" si="124"/>
        <v>42.45</v>
      </c>
      <c r="L554" s="13">
        <f t="shared" si="125"/>
        <v>489.84</v>
      </c>
      <c r="M554" s="13">
        <f t="shared" si="126"/>
        <v>0</v>
      </c>
      <c r="N554" s="13">
        <f t="shared" si="127"/>
        <v>613.86</v>
      </c>
      <c r="O554" s="13">
        <f t="shared" si="128"/>
        <v>1103.7</v>
      </c>
      <c r="P554" s="14">
        <f t="shared" si="123"/>
        <v>1.4780997841660939E-4</v>
      </c>
    </row>
    <row r="555" spans="1:16" ht="39" customHeight="1">
      <c r="A555" s="10" t="s">
        <v>1553</v>
      </c>
      <c r="B555" s="12" t="s">
        <v>1554</v>
      </c>
      <c r="C555" s="10" t="s">
        <v>72</v>
      </c>
      <c r="D555" s="10" t="s">
        <v>1555</v>
      </c>
      <c r="E555" s="11" t="s">
        <v>75</v>
      </c>
      <c r="F555" s="12">
        <v>9</v>
      </c>
      <c r="G555" s="13">
        <v>36.14</v>
      </c>
      <c r="H555" s="13">
        <v>18.84</v>
      </c>
      <c r="I555" s="13">
        <v>0</v>
      </c>
      <c r="J555" s="13">
        <v>24.7</v>
      </c>
      <c r="K555" s="13">
        <f t="shared" si="124"/>
        <v>43.54</v>
      </c>
      <c r="L555" s="13">
        <f t="shared" si="125"/>
        <v>169.56</v>
      </c>
      <c r="M555" s="13">
        <f t="shared" si="126"/>
        <v>0</v>
      </c>
      <c r="N555" s="13">
        <f t="shared" si="127"/>
        <v>222.3</v>
      </c>
      <c r="O555" s="13">
        <f t="shared" si="128"/>
        <v>391.86</v>
      </c>
      <c r="P555" s="14">
        <f t="shared" si="123"/>
        <v>5.2478769722146015E-5</v>
      </c>
    </row>
    <row r="556" spans="1:16" ht="39" customHeight="1">
      <c r="A556" s="10" t="s">
        <v>1556</v>
      </c>
      <c r="B556" s="12" t="s">
        <v>1557</v>
      </c>
      <c r="C556" s="10" t="s">
        <v>72</v>
      </c>
      <c r="D556" s="10" t="s">
        <v>1558</v>
      </c>
      <c r="E556" s="11" t="s">
        <v>75</v>
      </c>
      <c r="F556" s="12">
        <v>7</v>
      </c>
      <c r="G556" s="13">
        <v>42.09</v>
      </c>
      <c r="H556" s="13">
        <v>18.84</v>
      </c>
      <c r="I556" s="13">
        <v>0</v>
      </c>
      <c r="J556" s="13">
        <v>31.87</v>
      </c>
      <c r="K556" s="13">
        <f t="shared" si="124"/>
        <v>50.71</v>
      </c>
      <c r="L556" s="13">
        <f t="shared" si="125"/>
        <v>131.88</v>
      </c>
      <c r="M556" s="13">
        <f t="shared" si="126"/>
        <v>0</v>
      </c>
      <c r="N556" s="13">
        <f t="shared" si="127"/>
        <v>223.09</v>
      </c>
      <c r="O556" s="13">
        <f t="shared" si="128"/>
        <v>354.97</v>
      </c>
      <c r="P556" s="14">
        <f t="shared" si="123"/>
        <v>4.7538378217399509E-5</v>
      </c>
    </row>
    <row r="557" spans="1:16" ht="52.05" customHeight="1">
      <c r="A557" s="10" t="s">
        <v>1559</v>
      </c>
      <c r="B557" s="12" t="s">
        <v>1030</v>
      </c>
      <c r="C557" s="10" t="s">
        <v>72</v>
      </c>
      <c r="D557" s="10" t="s">
        <v>1031</v>
      </c>
      <c r="E557" s="11" t="s">
        <v>75</v>
      </c>
      <c r="F557" s="12">
        <v>243</v>
      </c>
      <c r="G557" s="13">
        <v>42.89</v>
      </c>
      <c r="H557" s="13">
        <v>28.26</v>
      </c>
      <c r="I557" s="13">
        <v>0</v>
      </c>
      <c r="J557" s="13">
        <v>23.42</v>
      </c>
      <c r="K557" s="13">
        <f t="shared" ref="K557:K592" si="129">TRUNC(G557 * (1 + 20.5 / 100), 2)</f>
        <v>51.68</v>
      </c>
      <c r="L557" s="13">
        <f t="shared" ref="L557:L592" si="130">TRUNC(F557 * H557, 2)</f>
        <v>6867.18</v>
      </c>
      <c r="M557" s="13">
        <f t="shared" ref="M557:M592" si="131">TRUNC(F557 * I557, 2)</f>
        <v>0</v>
      </c>
      <c r="N557" s="13">
        <f t="shared" ref="N557:N592" si="132">TRUNC(F557 * J557, 2)</f>
        <v>5691.06</v>
      </c>
      <c r="O557" s="13">
        <f t="shared" ref="O557:O592" si="133">TRUNC(F557 * K557, 2)</f>
        <v>12558.24</v>
      </c>
      <c r="P557" s="14">
        <f t="shared" si="123"/>
        <v>1.681827655477576E-3</v>
      </c>
    </row>
    <row r="558" spans="1:16" ht="52.05" customHeight="1">
      <c r="A558" s="10" t="s">
        <v>1560</v>
      </c>
      <c r="B558" s="12" t="s">
        <v>1561</v>
      </c>
      <c r="C558" s="10" t="s">
        <v>72</v>
      </c>
      <c r="D558" s="10" t="s">
        <v>1562</v>
      </c>
      <c r="E558" s="11" t="s">
        <v>114</v>
      </c>
      <c r="F558" s="12">
        <v>3</v>
      </c>
      <c r="G558" s="13">
        <v>138.41</v>
      </c>
      <c r="H558" s="13">
        <v>70.650000000000006</v>
      </c>
      <c r="I558" s="13">
        <v>0</v>
      </c>
      <c r="J558" s="13">
        <v>96.13</v>
      </c>
      <c r="K558" s="13">
        <f t="shared" si="129"/>
        <v>166.78</v>
      </c>
      <c r="L558" s="13">
        <f t="shared" si="130"/>
        <v>211.95</v>
      </c>
      <c r="M558" s="13">
        <f t="shared" si="131"/>
        <v>0</v>
      </c>
      <c r="N558" s="13">
        <f t="shared" si="132"/>
        <v>288.39</v>
      </c>
      <c r="O558" s="13">
        <f t="shared" si="133"/>
        <v>500.34</v>
      </c>
      <c r="P558" s="14">
        <f t="shared" si="123"/>
        <v>6.7006654526561871E-5</v>
      </c>
    </row>
    <row r="559" spans="1:16" ht="39" customHeight="1">
      <c r="A559" s="10" t="s">
        <v>1563</v>
      </c>
      <c r="B559" s="12" t="s">
        <v>1564</v>
      </c>
      <c r="C559" s="10" t="s">
        <v>78</v>
      </c>
      <c r="D559" s="10" t="s">
        <v>1565</v>
      </c>
      <c r="E559" s="11" t="s">
        <v>268</v>
      </c>
      <c r="F559" s="12">
        <v>81</v>
      </c>
      <c r="G559" s="13">
        <v>20.87</v>
      </c>
      <c r="H559" s="13">
        <v>6.02</v>
      </c>
      <c r="I559" s="13">
        <v>0</v>
      </c>
      <c r="J559" s="13">
        <v>19.12</v>
      </c>
      <c r="K559" s="13">
        <f t="shared" si="129"/>
        <v>25.14</v>
      </c>
      <c r="L559" s="13">
        <f t="shared" si="130"/>
        <v>487.62</v>
      </c>
      <c r="M559" s="13">
        <f t="shared" si="131"/>
        <v>0</v>
      </c>
      <c r="N559" s="13">
        <f t="shared" si="132"/>
        <v>1548.72</v>
      </c>
      <c r="O559" s="13">
        <f t="shared" si="133"/>
        <v>2036.34</v>
      </c>
      <c r="P559" s="14">
        <f t="shared" si="123"/>
        <v>2.727112181289103E-4</v>
      </c>
    </row>
    <row r="560" spans="1:16" ht="39" customHeight="1">
      <c r="A560" s="10" t="s">
        <v>1566</v>
      </c>
      <c r="B560" s="12" t="s">
        <v>1567</v>
      </c>
      <c r="C560" s="10" t="s">
        <v>72</v>
      </c>
      <c r="D560" s="10" t="s">
        <v>1568</v>
      </c>
      <c r="E560" s="11" t="s">
        <v>75</v>
      </c>
      <c r="F560" s="12">
        <v>3</v>
      </c>
      <c r="G560" s="13">
        <v>134.38999999999999</v>
      </c>
      <c r="H560" s="13">
        <v>14.46</v>
      </c>
      <c r="I560" s="13">
        <v>0</v>
      </c>
      <c r="J560" s="13">
        <v>147.47</v>
      </c>
      <c r="K560" s="13">
        <f t="shared" si="129"/>
        <v>161.93</v>
      </c>
      <c r="L560" s="13">
        <f t="shared" si="130"/>
        <v>43.38</v>
      </c>
      <c r="M560" s="13">
        <f t="shared" si="131"/>
        <v>0</v>
      </c>
      <c r="N560" s="13">
        <f t="shared" si="132"/>
        <v>442.41</v>
      </c>
      <c r="O560" s="13">
        <f t="shared" si="133"/>
        <v>485.79</v>
      </c>
      <c r="P560" s="14">
        <f t="shared" si="123"/>
        <v>6.5058085906500568E-5</v>
      </c>
    </row>
    <row r="561" spans="1:16" ht="39" customHeight="1">
      <c r="A561" s="10" t="s">
        <v>1569</v>
      </c>
      <c r="B561" s="12" t="s">
        <v>1570</v>
      </c>
      <c r="C561" s="10" t="s">
        <v>78</v>
      </c>
      <c r="D561" s="10" t="s">
        <v>1571</v>
      </c>
      <c r="E561" s="11" t="s">
        <v>268</v>
      </c>
      <c r="F561" s="12">
        <v>81</v>
      </c>
      <c r="G561" s="13">
        <v>12.79</v>
      </c>
      <c r="H561" s="13">
        <v>7.84</v>
      </c>
      <c r="I561" s="13">
        <v>0</v>
      </c>
      <c r="J561" s="13">
        <v>7.57</v>
      </c>
      <c r="K561" s="13">
        <f t="shared" si="129"/>
        <v>15.41</v>
      </c>
      <c r="L561" s="13">
        <f t="shared" si="130"/>
        <v>635.04</v>
      </c>
      <c r="M561" s="13">
        <f t="shared" si="131"/>
        <v>0</v>
      </c>
      <c r="N561" s="13">
        <f t="shared" si="132"/>
        <v>613.16999999999996</v>
      </c>
      <c r="O561" s="13">
        <f t="shared" si="133"/>
        <v>1248.21</v>
      </c>
      <c r="P561" s="14">
        <f t="shared" si="123"/>
        <v>1.6716308159771314E-4</v>
      </c>
    </row>
    <row r="562" spans="1:16" ht="25.95" customHeight="1">
      <c r="A562" s="10" t="s">
        <v>1572</v>
      </c>
      <c r="B562" s="12" t="s">
        <v>1573</v>
      </c>
      <c r="C562" s="10" t="s">
        <v>72</v>
      </c>
      <c r="D562" s="10" t="s">
        <v>1574</v>
      </c>
      <c r="E562" s="11" t="s">
        <v>75</v>
      </c>
      <c r="F562" s="12">
        <v>2</v>
      </c>
      <c r="G562" s="13">
        <v>134.08000000000001</v>
      </c>
      <c r="H562" s="13">
        <v>70.650000000000006</v>
      </c>
      <c r="I562" s="13">
        <v>0</v>
      </c>
      <c r="J562" s="13">
        <v>90.91</v>
      </c>
      <c r="K562" s="13">
        <f t="shared" si="129"/>
        <v>161.56</v>
      </c>
      <c r="L562" s="13">
        <f t="shared" si="130"/>
        <v>141.30000000000001</v>
      </c>
      <c r="M562" s="13">
        <f t="shared" si="131"/>
        <v>0</v>
      </c>
      <c r="N562" s="13">
        <f t="shared" si="132"/>
        <v>181.82</v>
      </c>
      <c r="O562" s="13">
        <f t="shared" si="133"/>
        <v>323.12</v>
      </c>
      <c r="P562" s="14">
        <f t="shared" si="123"/>
        <v>4.3272954811973201E-5</v>
      </c>
    </row>
    <row r="563" spans="1:16" ht="39" customHeight="1">
      <c r="A563" s="10" t="s">
        <v>1575</v>
      </c>
      <c r="B563" s="12" t="s">
        <v>1057</v>
      </c>
      <c r="C563" s="10" t="s">
        <v>78</v>
      </c>
      <c r="D563" s="10" t="s">
        <v>1058</v>
      </c>
      <c r="E563" s="11" t="s">
        <v>268</v>
      </c>
      <c r="F563" s="12">
        <v>46</v>
      </c>
      <c r="G563" s="13">
        <v>41.09</v>
      </c>
      <c r="H563" s="13">
        <v>18.86</v>
      </c>
      <c r="I563" s="13">
        <v>0</v>
      </c>
      <c r="J563" s="13">
        <v>30.65</v>
      </c>
      <c r="K563" s="13">
        <f t="shared" si="129"/>
        <v>49.51</v>
      </c>
      <c r="L563" s="13">
        <f t="shared" si="130"/>
        <v>867.56</v>
      </c>
      <c r="M563" s="13">
        <f t="shared" si="131"/>
        <v>0</v>
      </c>
      <c r="N563" s="13">
        <f t="shared" si="132"/>
        <v>1409.9</v>
      </c>
      <c r="O563" s="13">
        <f t="shared" si="133"/>
        <v>2277.46</v>
      </c>
      <c r="P563" s="14">
        <f t="shared" si="123"/>
        <v>3.0500254910273736E-4</v>
      </c>
    </row>
    <row r="564" spans="1:16" ht="39" customHeight="1">
      <c r="A564" s="10" t="s">
        <v>1576</v>
      </c>
      <c r="B564" s="12" t="s">
        <v>1300</v>
      </c>
      <c r="C564" s="10" t="s">
        <v>78</v>
      </c>
      <c r="D564" s="10" t="s">
        <v>1301</v>
      </c>
      <c r="E564" s="11" t="s">
        <v>268</v>
      </c>
      <c r="F564" s="12">
        <v>9</v>
      </c>
      <c r="G564" s="13">
        <v>50.91</v>
      </c>
      <c r="H564" s="13">
        <v>24.73</v>
      </c>
      <c r="I564" s="13">
        <v>0</v>
      </c>
      <c r="J564" s="13">
        <v>36.61</v>
      </c>
      <c r="K564" s="13">
        <f t="shared" si="129"/>
        <v>61.34</v>
      </c>
      <c r="L564" s="13">
        <f t="shared" si="130"/>
        <v>222.57</v>
      </c>
      <c r="M564" s="13">
        <f t="shared" si="131"/>
        <v>0</v>
      </c>
      <c r="N564" s="13">
        <f t="shared" si="132"/>
        <v>329.49</v>
      </c>
      <c r="O564" s="13">
        <f t="shared" si="133"/>
        <v>552.05999999999995</v>
      </c>
      <c r="P564" s="14">
        <f t="shared" si="123"/>
        <v>7.393311287910969E-5</v>
      </c>
    </row>
    <row r="565" spans="1:16" ht="39" customHeight="1">
      <c r="A565" s="10" t="s">
        <v>1577</v>
      </c>
      <c r="B565" s="12" t="s">
        <v>1578</v>
      </c>
      <c r="C565" s="10" t="s">
        <v>72</v>
      </c>
      <c r="D565" s="10" t="s">
        <v>1579</v>
      </c>
      <c r="E565" s="11" t="s">
        <v>75</v>
      </c>
      <c r="F565" s="12">
        <v>6</v>
      </c>
      <c r="G565" s="13">
        <v>80.58</v>
      </c>
      <c r="H565" s="13">
        <v>32.950000000000003</v>
      </c>
      <c r="I565" s="13">
        <v>0</v>
      </c>
      <c r="J565" s="13">
        <v>64.14</v>
      </c>
      <c r="K565" s="13">
        <f t="shared" si="129"/>
        <v>97.09</v>
      </c>
      <c r="L565" s="13">
        <f t="shared" si="130"/>
        <v>197.7</v>
      </c>
      <c r="M565" s="13">
        <f t="shared" si="131"/>
        <v>0</v>
      </c>
      <c r="N565" s="13">
        <f t="shared" si="132"/>
        <v>384.84</v>
      </c>
      <c r="O565" s="13">
        <f t="shared" si="133"/>
        <v>582.54</v>
      </c>
      <c r="P565" s="14">
        <f t="shared" si="123"/>
        <v>7.8015062813093801E-5</v>
      </c>
    </row>
    <row r="566" spans="1:16" ht="39" customHeight="1">
      <c r="A566" s="10" t="s">
        <v>1580</v>
      </c>
      <c r="B566" s="12" t="s">
        <v>1142</v>
      </c>
      <c r="C566" s="10" t="s">
        <v>78</v>
      </c>
      <c r="D566" s="10" t="s">
        <v>1143</v>
      </c>
      <c r="E566" s="11" t="s">
        <v>268</v>
      </c>
      <c r="F566" s="12">
        <v>1</v>
      </c>
      <c r="G566" s="13">
        <v>591.67999999999995</v>
      </c>
      <c r="H566" s="13">
        <v>267.64999999999998</v>
      </c>
      <c r="I566" s="13">
        <v>0</v>
      </c>
      <c r="J566" s="13">
        <v>445.32</v>
      </c>
      <c r="K566" s="13">
        <f t="shared" si="129"/>
        <v>712.97</v>
      </c>
      <c r="L566" s="13">
        <f t="shared" si="130"/>
        <v>267.64999999999998</v>
      </c>
      <c r="M566" s="13">
        <f t="shared" si="131"/>
        <v>0</v>
      </c>
      <c r="N566" s="13">
        <f t="shared" si="132"/>
        <v>445.32</v>
      </c>
      <c r="O566" s="13">
        <f t="shared" si="133"/>
        <v>712.97</v>
      </c>
      <c r="P566" s="14">
        <f t="shared" si="123"/>
        <v>9.5482540827842706E-5</v>
      </c>
    </row>
    <row r="567" spans="1:16" ht="39" customHeight="1">
      <c r="A567" s="10" t="s">
        <v>1581</v>
      </c>
      <c r="B567" s="12" t="s">
        <v>1582</v>
      </c>
      <c r="C567" s="10" t="s">
        <v>78</v>
      </c>
      <c r="D567" s="10" t="s">
        <v>1583</v>
      </c>
      <c r="E567" s="11" t="s">
        <v>114</v>
      </c>
      <c r="F567" s="12">
        <v>6</v>
      </c>
      <c r="G567" s="13">
        <v>17.260000000000002</v>
      </c>
      <c r="H567" s="13">
        <v>7.1</v>
      </c>
      <c r="I567" s="13">
        <v>0</v>
      </c>
      <c r="J567" s="13">
        <v>13.69</v>
      </c>
      <c r="K567" s="13">
        <f t="shared" si="129"/>
        <v>20.79</v>
      </c>
      <c r="L567" s="13">
        <f t="shared" si="130"/>
        <v>42.6</v>
      </c>
      <c r="M567" s="13">
        <f t="shared" si="131"/>
        <v>0</v>
      </c>
      <c r="N567" s="13">
        <f t="shared" si="132"/>
        <v>82.14</v>
      </c>
      <c r="O567" s="13">
        <f t="shared" si="133"/>
        <v>124.74</v>
      </c>
      <c r="P567" s="14">
        <f t="shared" si="123"/>
        <v>1.6705460458175095E-5</v>
      </c>
    </row>
    <row r="568" spans="1:16" ht="39" customHeight="1">
      <c r="A568" s="10" t="s">
        <v>1584</v>
      </c>
      <c r="B568" s="12" t="s">
        <v>1585</v>
      </c>
      <c r="C568" s="10" t="s">
        <v>78</v>
      </c>
      <c r="D568" s="10" t="s">
        <v>1586</v>
      </c>
      <c r="E568" s="11" t="s">
        <v>114</v>
      </c>
      <c r="F568" s="12">
        <v>48</v>
      </c>
      <c r="G568" s="13">
        <v>19.350000000000001</v>
      </c>
      <c r="H568" s="13">
        <v>4.88</v>
      </c>
      <c r="I568" s="13">
        <v>0</v>
      </c>
      <c r="J568" s="13">
        <v>18.43</v>
      </c>
      <c r="K568" s="13">
        <f t="shared" si="129"/>
        <v>23.31</v>
      </c>
      <c r="L568" s="13">
        <f t="shared" si="130"/>
        <v>234.24</v>
      </c>
      <c r="M568" s="13">
        <f t="shared" si="131"/>
        <v>0</v>
      </c>
      <c r="N568" s="13">
        <f t="shared" si="132"/>
        <v>884.64</v>
      </c>
      <c r="O568" s="13">
        <f t="shared" si="133"/>
        <v>1118.8800000000001</v>
      </c>
      <c r="P568" s="14">
        <f t="shared" si="123"/>
        <v>1.4984291804908572E-4</v>
      </c>
    </row>
    <row r="569" spans="1:16" ht="52.05" customHeight="1">
      <c r="A569" s="10" t="s">
        <v>1588</v>
      </c>
      <c r="B569" s="12" t="s">
        <v>1589</v>
      </c>
      <c r="C569" s="10" t="s">
        <v>78</v>
      </c>
      <c r="D569" s="10" t="s">
        <v>1590</v>
      </c>
      <c r="E569" s="11" t="s">
        <v>268</v>
      </c>
      <c r="F569" s="12">
        <v>1</v>
      </c>
      <c r="G569" s="13">
        <v>272.74</v>
      </c>
      <c r="H569" s="13">
        <v>55.45</v>
      </c>
      <c r="I569" s="13">
        <v>0</v>
      </c>
      <c r="J569" s="13">
        <v>273.2</v>
      </c>
      <c r="K569" s="13">
        <f t="shared" si="129"/>
        <v>328.65</v>
      </c>
      <c r="L569" s="13">
        <f t="shared" si="130"/>
        <v>55.45</v>
      </c>
      <c r="M569" s="13">
        <f t="shared" si="131"/>
        <v>0</v>
      </c>
      <c r="N569" s="13">
        <f t="shared" si="132"/>
        <v>273.2</v>
      </c>
      <c r="O569" s="13">
        <f t="shared" si="133"/>
        <v>328.65</v>
      </c>
      <c r="P569" s="14">
        <f t="shared" si="123"/>
        <v>4.4013544809838424E-5</v>
      </c>
    </row>
    <row r="570" spans="1:16" ht="25.95" customHeight="1">
      <c r="A570" s="10" t="s">
        <v>1591</v>
      </c>
      <c r="B570" s="12" t="s">
        <v>1592</v>
      </c>
      <c r="C570" s="10" t="s">
        <v>78</v>
      </c>
      <c r="D570" s="10" t="s">
        <v>1593</v>
      </c>
      <c r="E570" s="11" t="s">
        <v>114</v>
      </c>
      <c r="F570" s="12">
        <v>16</v>
      </c>
      <c r="G570" s="13">
        <v>13.24</v>
      </c>
      <c r="H570" s="13">
        <v>2.0499999999999998</v>
      </c>
      <c r="I570" s="13">
        <v>0</v>
      </c>
      <c r="J570" s="13">
        <v>13.9</v>
      </c>
      <c r="K570" s="13">
        <f t="shared" si="129"/>
        <v>15.95</v>
      </c>
      <c r="L570" s="13">
        <f t="shared" si="130"/>
        <v>32.799999999999997</v>
      </c>
      <c r="M570" s="13">
        <f t="shared" si="131"/>
        <v>0</v>
      </c>
      <c r="N570" s="13">
        <f t="shared" si="132"/>
        <v>222.4</v>
      </c>
      <c r="O570" s="13">
        <f t="shared" si="133"/>
        <v>255.2</v>
      </c>
      <c r="P570" s="14">
        <f t="shared" si="123"/>
        <v>3.4176956140181853E-5</v>
      </c>
    </row>
    <row r="571" spans="1:16" ht="39" customHeight="1">
      <c r="A571" s="10" t="s">
        <v>1594</v>
      </c>
      <c r="B571" s="12" t="s">
        <v>1595</v>
      </c>
      <c r="C571" s="10" t="s">
        <v>78</v>
      </c>
      <c r="D571" s="10" t="s">
        <v>1596</v>
      </c>
      <c r="E571" s="11" t="s">
        <v>114</v>
      </c>
      <c r="F571" s="12">
        <v>4793</v>
      </c>
      <c r="G571" s="13">
        <v>21</v>
      </c>
      <c r="H571" s="13">
        <v>1.53</v>
      </c>
      <c r="I571" s="13">
        <v>0</v>
      </c>
      <c r="J571" s="13">
        <v>23.77</v>
      </c>
      <c r="K571" s="13">
        <f t="shared" si="129"/>
        <v>25.3</v>
      </c>
      <c r="L571" s="13">
        <f t="shared" si="130"/>
        <v>7333.29</v>
      </c>
      <c r="M571" s="13">
        <f t="shared" si="131"/>
        <v>0</v>
      </c>
      <c r="N571" s="13">
        <f t="shared" si="132"/>
        <v>113929.61</v>
      </c>
      <c r="O571" s="13">
        <f t="shared" si="133"/>
        <v>121262.9</v>
      </c>
      <c r="P571" s="14">
        <f t="shared" si="123"/>
        <v>1.6239799430765117E-2</v>
      </c>
    </row>
    <row r="572" spans="1:16" ht="24" customHeight="1">
      <c r="A572" s="10" t="s">
        <v>1597</v>
      </c>
      <c r="B572" s="12" t="s">
        <v>1598</v>
      </c>
      <c r="C572" s="10" t="s">
        <v>72</v>
      </c>
      <c r="D572" s="10" t="s">
        <v>1599</v>
      </c>
      <c r="E572" s="11" t="s">
        <v>75</v>
      </c>
      <c r="F572" s="12">
        <v>105</v>
      </c>
      <c r="G572" s="13">
        <v>4.3600000000000003</v>
      </c>
      <c r="H572" s="13">
        <v>1.08</v>
      </c>
      <c r="I572" s="13">
        <v>0</v>
      </c>
      <c r="J572" s="13">
        <v>4.17</v>
      </c>
      <c r="K572" s="13">
        <f t="shared" si="129"/>
        <v>5.25</v>
      </c>
      <c r="L572" s="13">
        <f t="shared" si="130"/>
        <v>113.4</v>
      </c>
      <c r="M572" s="13">
        <f t="shared" si="131"/>
        <v>0</v>
      </c>
      <c r="N572" s="13">
        <f t="shared" si="132"/>
        <v>437.85</v>
      </c>
      <c r="O572" s="13">
        <f t="shared" si="133"/>
        <v>551.25</v>
      </c>
      <c r="P572" s="14">
        <f t="shared" si="123"/>
        <v>7.3824635863147526E-5</v>
      </c>
    </row>
    <row r="573" spans="1:16" ht="25.95" customHeight="1">
      <c r="A573" s="10" t="s">
        <v>1600</v>
      </c>
      <c r="B573" s="12" t="s">
        <v>1601</v>
      </c>
      <c r="C573" s="10" t="s">
        <v>78</v>
      </c>
      <c r="D573" s="10" t="s">
        <v>1602</v>
      </c>
      <c r="E573" s="11" t="s">
        <v>268</v>
      </c>
      <c r="F573" s="12">
        <v>31</v>
      </c>
      <c r="G573" s="13">
        <v>45.55</v>
      </c>
      <c r="H573" s="13">
        <v>9.69</v>
      </c>
      <c r="I573" s="13">
        <v>0</v>
      </c>
      <c r="J573" s="13">
        <v>45.19</v>
      </c>
      <c r="K573" s="13">
        <f t="shared" si="129"/>
        <v>54.88</v>
      </c>
      <c r="L573" s="13">
        <f t="shared" si="130"/>
        <v>300.39</v>
      </c>
      <c r="M573" s="13">
        <f t="shared" si="131"/>
        <v>0</v>
      </c>
      <c r="N573" s="13">
        <f t="shared" si="132"/>
        <v>1400.89</v>
      </c>
      <c r="O573" s="13">
        <f t="shared" si="133"/>
        <v>1701.28</v>
      </c>
      <c r="P573" s="14">
        <f t="shared" si="123"/>
        <v>2.2783923174830951E-4</v>
      </c>
    </row>
    <row r="574" spans="1:16" ht="25.95" customHeight="1">
      <c r="A574" s="10" t="s">
        <v>1603</v>
      </c>
      <c r="B574" s="12" t="s">
        <v>1604</v>
      </c>
      <c r="C574" s="10" t="s">
        <v>78</v>
      </c>
      <c r="D574" s="10" t="s">
        <v>1605</v>
      </c>
      <c r="E574" s="11" t="s">
        <v>268</v>
      </c>
      <c r="F574" s="12">
        <v>2</v>
      </c>
      <c r="G574" s="13">
        <v>5033.1899999999996</v>
      </c>
      <c r="H574" s="13">
        <v>48.31</v>
      </c>
      <c r="I574" s="13">
        <v>0</v>
      </c>
      <c r="J574" s="13">
        <v>6016.68</v>
      </c>
      <c r="K574" s="13">
        <f t="shared" si="129"/>
        <v>6064.99</v>
      </c>
      <c r="L574" s="13">
        <f t="shared" si="130"/>
        <v>96.62</v>
      </c>
      <c r="M574" s="13">
        <f t="shared" si="131"/>
        <v>0</v>
      </c>
      <c r="N574" s="13">
        <f t="shared" si="132"/>
        <v>12033.36</v>
      </c>
      <c r="O574" s="13">
        <f t="shared" si="133"/>
        <v>12129.98</v>
      </c>
      <c r="P574" s="14">
        <f t="shared" si="123"/>
        <v>1.6244741161492284E-3</v>
      </c>
    </row>
    <row r="575" spans="1:16" ht="25.95" customHeight="1">
      <c r="A575" s="10" t="s">
        <v>1606</v>
      </c>
      <c r="B575" s="12" t="s">
        <v>1607</v>
      </c>
      <c r="C575" s="10" t="s">
        <v>72</v>
      </c>
      <c r="D575" s="10" t="s">
        <v>1608</v>
      </c>
      <c r="E575" s="11" t="s">
        <v>75</v>
      </c>
      <c r="F575" s="12">
        <v>1</v>
      </c>
      <c r="G575" s="13">
        <v>143.15</v>
      </c>
      <c r="H575" s="13">
        <v>5.24</v>
      </c>
      <c r="I575" s="13">
        <v>0</v>
      </c>
      <c r="J575" s="13">
        <v>167.25</v>
      </c>
      <c r="K575" s="13">
        <f t="shared" si="129"/>
        <v>172.49</v>
      </c>
      <c r="L575" s="13">
        <f t="shared" si="130"/>
        <v>5.24</v>
      </c>
      <c r="M575" s="13">
        <f t="shared" si="131"/>
        <v>0</v>
      </c>
      <c r="N575" s="13">
        <f t="shared" si="132"/>
        <v>167.25</v>
      </c>
      <c r="O575" s="13">
        <f t="shared" si="133"/>
        <v>172.49</v>
      </c>
      <c r="P575" s="14">
        <f t="shared" si="123"/>
        <v>2.3100247510266334E-5</v>
      </c>
    </row>
    <row r="576" spans="1:16" ht="25.95" customHeight="1">
      <c r="A576" s="10" t="s">
        <v>1609</v>
      </c>
      <c r="B576" s="12" t="s">
        <v>1610</v>
      </c>
      <c r="C576" s="10" t="s">
        <v>72</v>
      </c>
      <c r="D576" s="10" t="s">
        <v>1611</v>
      </c>
      <c r="E576" s="11" t="s">
        <v>75</v>
      </c>
      <c r="F576" s="12">
        <v>19</v>
      </c>
      <c r="G576" s="13">
        <v>34.340000000000003</v>
      </c>
      <c r="H576" s="13">
        <v>4.6900000000000004</v>
      </c>
      <c r="I576" s="13">
        <v>0</v>
      </c>
      <c r="J576" s="13">
        <v>36.68</v>
      </c>
      <c r="K576" s="13">
        <f t="shared" si="129"/>
        <v>41.37</v>
      </c>
      <c r="L576" s="13">
        <f t="shared" si="130"/>
        <v>89.11</v>
      </c>
      <c r="M576" s="13">
        <f t="shared" si="131"/>
        <v>0</v>
      </c>
      <c r="N576" s="13">
        <f t="shared" si="132"/>
        <v>696.92</v>
      </c>
      <c r="O576" s="13">
        <f t="shared" si="133"/>
        <v>786.03</v>
      </c>
      <c r="P576" s="14">
        <f t="shared" si="123"/>
        <v>1.0526689982314711E-4</v>
      </c>
    </row>
    <row r="577" spans="1:16" ht="25.95" customHeight="1">
      <c r="A577" s="10" t="s">
        <v>1612</v>
      </c>
      <c r="B577" s="12" t="s">
        <v>1613</v>
      </c>
      <c r="C577" s="10" t="s">
        <v>78</v>
      </c>
      <c r="D577" s="10" t="s">
        <v>1614</v>
      </c>
      <c r="E577" s="11" t="s">
        <v>268</v>
      </c>
      <c r="F577" s="12">
        <v>6</v>
      </c>
      <c r="G577" s="13">
        <v>1967.3</v>
      </c>
      <c r="H577" s="13">
        <v>292.10000000000002</v>
      </c>
      <c r="I577" s="13">
        <v>0</v>
      </c>
      <c r="J577" s="13">
        <v>2078.4899999999998</v>
      </c>
      <c r="K577" s="13">
        <f t="shared" si="129"/>
        <v>2370.59</v>
      </c>
      <c r="L577" s="13">
        <f t="shared" si="130"/>
        <v>1752.6</v>
      </c>
      <c r="M577" s="13">
        <f t="shared" si="131"/>
        <v>0</v>
      </c>
      <c r="N577" s="13">
        <f t="shared" si="132"/>
        <v>12470.94</v>
      </c>
      <c r="O577" s="13">
        <f t="shared" si="133"/>
        <v>14223.54</v>
      </c>
      <c r="P577" s="14">
        <f t="shared" si="123"/>
        <v>1.904848364961294E-3</v>
      </c>
    </row>
    <row r="578" spans="1:16" ht="39" customHeight="1">
      <c r="A578" s="10" t="s">
        <v>1615</v>
      </c>
      <c r="B578" s="12" t="s">
        <v>1616</v>
      </c>
      <c r="C578" s="10" t="s">
        <v>72</v>
      </c>
      <c r="D578" s="10" t="s">
        <v>1617</v>
      </c>
      <c r="E578" s="11" t="s">
        <v>75</v>
      </c>
      <c r="F578" s="12">
        <v>10</v>
      </c>
      <c r="G578" s="13">
        <v>37.479999999999997</v>
      </c>
      <c r="H578" s="13">
        <v>7.05</v>
      </c>
      <c r="I578" s="13">
        <v>0</v>
      </c>
      <c r="J578" s="13">
        <v>38.11</v>
      </c>
      <c r="K578" s="13">
        <f t="shared" si="129"/>
        <v>45.16</v>
      </c>
      <c r="L578" s="13">
        <f t="shared" si="130"/>
        <v>70.5</v>
      </c>
      <c r="M578" s="13">
        <f t="shared" si="131"/>
        <v>0</v>
      </c>
      <c r="N578" s="13">
        <f t="shared" si="132"/>
        <v>381.1</v>
      </c>
      <c r="O578" s="13">
        <f t="shared" si="133"/>
        <v>451.6</v>
      </c>
      <c r="P578" s="14">
        <f t="shared" si="123"/>
        <v>6.047928445496131E-5</v>
      </c>
    </row>
    <row r="579" spans="1:16" ht="25.95" customHeight="1">
      <c r="A579" s="10" t="s">
        <v>1618</v>
      </c>
      <c r="B579" s="12" t="s">
        <v>1619</v>
      </c>
      <c r="C579" s="10" t="s">
        <v>78</v>
      </c>
      <c r="D579" s="10" t="s">
        <v>1620</v>
      </c>
      <c r="E579" s="11" t="s">
        <v>268</v>
      </c>
      <c r="F579" s="12">
        <v>76</v>
      </c>
      <c r="G579" s="13">
        <v>940.63</v>
      </c>
      <c r="H579" s="13">
        <v>292.10000000000002</v>
      </c>
      <c r="I579" s="13">
        <v>0</v>
      </c>
      <c r="J579" s="13">
        <v>841.35</v>
      </c>
      <c r="K579" s="13">
        <f t="shared" si="129"/>
        <v>1133.45</v>
      </c>
      <c r="L579" s="13">
        <f t="shared" si="130"/>
        <v>22199.599999999999</v>
      </c>
      <c r="M579" s="13">
        <f t="shared" si="131"/>
        <v>0</v>
      </c>
      <c r="N579" s="13">
        <f t="shared" si="132"/>
        <v>63942.6</v>
      </c>
      <c r="O579" s="13">
        <f t="shared" si="133"/>
        <v>86142.2</v>
      </c>
      <c r="P579" s="14">
        <f t="shared" si="123"/>
        <v>1.1536356548662904E-2</v>
      </c>
    </row>
    <row r="580" spans="1:16" ht="64.95" customHeight="1">
      <c r="A580" s="10" t="s">
        <v>1621</v>
      </c>
      <c r="B580" s="12" t="s">
        <v>1622</v>
      </c>
      <c r="C580" s="10" t="s">
        <v>72</v>
      </c>
      <c r="D580" s="10" t="s">
        <v>1623</v>
      </c>
      <c r="E580" s="11" t="s">
        <v>75</v>
      </c>
      <c r="F580" s="12">
        <v>42</v>
      </c>
      <c r="G580" s="13">
        <v>40.950000000000003</v>
      </c>
      <c r="H580" s="13">
        <v>10.98</v>
      </c>
      <c r="I580" s="13">
        <v>0</v>
      </c>
      <c r="J580" s="13">
        <v>38.36</v>
      </c>
      <c r="K580" s="13">
        <f t="shared" si="129"/>
        <v>49.34</v>
      </c>
      <c r="L580" s="13">
        <f t="shared" si="130"/>
        <v>461.16</v>
      </c>
      <c r="M580" s="13">
        <f t="shared" si="131"/>
        <v>0</v>
      </c>
      <c r="N580" s="13">
        <f t="shared" si="132"/>
        <v>1611.12</v>
      </c>
      <c r="O580" s="13">
        <f t="shared" si="133"/>
        <v>2072.2800000000002</v>
      </c>
      <c r="P580" s="14">
        <f t="shared" si="123"/>
        <v>2.7752438350382469E-4</v>
      </c>
    </row>
    <row r="581" spans="1:16" ht="25.95" customHeight="1">
      <c r="A581" s="10" t="s">
        <v>1624</v>
      </c>
      <c r="B581" s="12" t="s">
        <v>1625</v>
      </c>
      <c r="C581" s="10" t="s">
        <v>72</v>
      </c>
      <c r="D581" s="10" t="s">
        <v>1626</v>
      </c>
      <c r="E581" s="11" t="s">
        <v>75</v>
      </c>
      <c r="F581" s="12">
        <v>1</v>
      </c>
      <c r="G581" s="13">
        <v>458.55</v>
      </c>
      <c r="H581" s="13">
        <v>107.42</v>
      </c>
      <c r="I581" s="13">
        <v>0</v>
      </c>
      <c r="J581" s="13">
        <v>445.13</v>
      </c>
      <c r="K581" s="13">
        <f t="shared" si="129"/>
        <v>552.54999999999995</v>
      </c>
      <c r="L581" s="13">
        <f t="shared" si="130"/>
        <v>107.42</v>
      </c>
      <c r="M581" s="13">
        <f t="shared" si="131"/>
        <v>0</v>
      </c>
      <c r="N581" s="13">
        <f t="shared" si="132"/>
        <v>445.13</v>
      </c>
      <c r="O581" s="13">
        <f t="shared" si="133"/>
        <v>552.54999999999995</v>
      </c>
      <c r="P581" s="14">
        <f t="shared" si="123"/>
        <v>7.3998734777654715E-5</v>
      </c>
    </row>
    <row r="582" spans="1:16" ht="39" customHeight="1">
      <c r="A582" s="10" t="s">
        <v>1627</v>
      </c>
      <c r="B582" s="12" t="s">
        <v>1628</v>
      </c>
      <c r="C582" s="10" t="s">
        <v>72</v>
      </c>
      <c r="D582" s="10" t="s">
        <v>1629</v>
      </c>
      <c r="E582" s="11" t="s">
        <v>75</v>
      </c>
      <c r="F582" s="12">
        <v>1</v>
      </c>
      <c r="G582" s="13">
        <v>367.17</v>
      </c>
      <c r="H582" s="13">
        <v>5.24</v>
      </c>
      <c r="I582" s="13">
        <v>0</v>
      </c>
      <c r="J582" s="13">
        <v>437.19</v>
      </c>
      <c r="K582" s="13">
        <f t="shared" si="129"/>
        <v>442.43</v>
      </c>
      <c r="L582" s="13">
        <f t="shared" si="130"/>
        <v>5.24</v>
      </c>
      <c r="M582" s="13">
        <f t="shared" si="131"/>
        <v>0</v>
      </c>
      <c r="N582" s="13">
        <f t="shared" si="132"/>
        <v>437.19</v>
      </c>
      <c r="O582" s="13">
        <f t="shared" si="133"/>
        <v>442.43</v>
      </c>
      <c r="P582" s="14">
        <f t="shared" ref="P582:P645" si="134">O582 / 7467019.56</f>
        <v>5.9251217496475934E-5</v>
      </c>
    </row>
    <row r="583" spans="1:16" ht="64.95" customHeight="1">
      <c r="A583" s="10" t="s">
        <v>1630</v>
      </c>
      <c r="B583" s="12" t="s">
        <v>1631</v>
      </c>
      <c r="C583" s="10" t="s">
        <v>72</v>
      </c>
      <c r="D583" s="10" t="s">
        <v>1632</v>
      </c>
      <c r="E583" s="11" t="s">
        <v>75</v>
      </c>
      <c r="F583" s="12">
        <v>1</v>
      </c>
      <c r="G583" s="13">
        <v>44.12</v>
      </c>
      <c r="H583" s="13">
        <v>9.11</v>
      </c>
      <c r="I583" s="13">
        <v>0</v>
      </c>
      <c r="J583" s="13">
        <v>44.05</v>
      </c>
      <c r="K583" s="13">
        <f t="shared" si="129"/>
        <v>53.16</v>
      </c>
      <c r="L583" s="13">
        <f t="shared" si="130"/>
        <v>9.11</v>
      </c>
      <c r="M583" s="13">
        <f t="shared" si="131"/>
        <v>0</v>
      </c>
      <c r="N583" s="13">
        <f t="shared" si="132"/>
        <v>44.05</v>
      </c>
      <c r="O583" s="13">
        <f t="shared" si="133"/>
        <v>53.16</v>
      </c>
      <c r="P583" s="14">
        <f t="shared" si="134"/>
        <v>7.1193063809250282E-6</v>
      </c>
    </row>
    <row r="584" spans="1:16" ht="103.95" customHeight="1">
      <c r="A584" s="10" t="s">
        <v>1633</v>
      </c>
      <c r="B584" s="12" t="s">
        <v>1634</v>
      </c>
      <c r="C584" s="10" t="s">
        <v>72</v>
      </c>
      <c r="D584" s="10" t="s">
        <v>1635</v>
      </c>
      <c r="E584" s="11" t="s">
        <v>75</v>
      </c>
      <c r="F584" s="12">
        <v>60</v>
      </c>
      <c r="G584" s="13">
        <v>16.68</v>
      </c>
      <c r="H584" s="13">
        <v>6.58</v>
      </c>
      <c r="I584" s="13">
        <v>0</v>
      </c>
      <c r="J584" s="13">
        <v>13.51</v>
      </c>
      <c r="K584" s="13">
        <f t="shared" si="129"/>
        <v>20.09</v>
      </c>
      <c r="L584" s="13">
        <f t="shared" si="130"/>
        <v>394.8</v>
      </c>
      <c r="M584" s="13">
        <f t="shared" si="131"/>
        <v>0</v>
      </c>
      <c r="N584" s="13">
        <f t="shared" si="132"/>
        <v>810.6</v>
      </c>
      <c r="O584" s="13">
        <f t="shared" si="133"/>
        <v>1205.4000000000001</v>
      </c>
      <c r="P584" s="14">
        <f t="shared" si="134"/>
        <v>1.6142987042074927E-4</v>
      </c>
    </row>
    <row r="585" spans="1:16" ht="91.05" customHeight="1">
      <c r="A585" s="10" t="s">
        <v>1636</v>
      </c>
      <c r="B585" s="12" t="s">
        <v>1637</v>
      </c>
      <c r="C585" s="10" t="s">
        <v>72</v>
      </c>
      <c r="D585" s="10" t="s">
        <v>1638</v>
      </c>
      <c r="E585" s="11" t="s">
        <v>75</v>
      </c>
      <c r="F585" s="12">
        <v>2</v>
      </c>
      <c r="G585" s="13">
        <v>5156.6499999999996</v>
      </c>
      <c r="H585" s="13">
        <v>146.62</v>
      </c>
      <c r="I585" s="13">
        <v>0</v>
      </c>
      <c r="J585" s="13">
        <v>6067.14</v>
      </c>
      <c r="K585" s="13">
        <f t="shared" si="129"/>
        <v>6213.76</v>
      </c>
      <c r="L585" s="13">
        <f t="shared" si="130"/>
        <v>293.24</v>
      </c>
      <c r="M585" s="13">
        <f t="shared" si="131"/>
        <v>0</v>
      </c>
      <c r="N585" s="13">
        <f t="shared" si="132"/>
        <v>12134.28</v>
      </c>
      <c r="O585" s="13">
        <f t="shared" si="133"/>
        <v>12427.52</v>
      </c>
      <c r="P585" s="14">
        <f t="shared" si="134"/>
        <v>1.6643213400126678E-3</v>
      </c>
    </row>
    <row r="586" spans="1:16" ht="103.95" customHeight="1">
      <c r="A586" s="10" t="s">
        <v>1639</v>
      </c>
      <c r="B586" s="12" t="s">
        <v>1640</v>
      </c>
      <c r="C586" s="10" t="s">
        <v>72</v>
      </c>
      <c r="D586" s="10" t="s">
        <v>1641</v>
      </c>
      <c r="E586" s="11" t="s">
        <v>75</v>
      </c>
      <c r="F586" s="12">
        <v>2</v>
      </c>
      <c r="G586" s="13">
        <v>2930.65</v>
      </c>
      <c r="H586" s="13">
        <v>146.62</v>
      </c>
      <c r="I586" s="13">
        <v>0</v>
      </c>
      <c r="J586" s="13">
        <v>3384.81</v>
      </c>
      <c r="K586" s="13">
        <f t="shared" si="129"/>
        <v>3531.43</v>
      </c>
      <c r="L586" s="13">
        <f t="shared" si="130"/>
        <v>293.24</v>
      </c>
      <c r="M586" s="13">
        <f t="shared" si="131"/>
        <v>0</v>
      </c>
      <c r="N586" s="13">
        <f t="shared" si="132"/>
        <v>6769.62</v>
      </c>
      <c r="O586" s="13">
        <f t="shared" si="133"/>
        <v>7062.86</v>
      </c>
      <c r="P586" s="14">
        <f t="shared" si="134"/>
        <v>9.4587404562791852E-4</v>
      </c>
    </row>
    <row r="587" spans="1:16" ht="24" customHeight="1">
      <c r="A587" s="10" t="s">
        <v>1642</v>
      </c>
      <c r="B587" s="12" t="s">
        <v>1643</v>
      </c>
      <c r="C587" s="10" t="s">
        <v>72</v>
      </c>
      <c r="D587" s="10" t="s">
        <v>1644</v>
      </c>
      <c r="E587" s="11" t="s">
        <v>75</v>
      </c>
      <c r="F587" s="12">
        <v>1</v>
      </c>
      <c r="G587" s="13">
        <v>5594.84</v>
      </c>
      <c r="H587" s="13">
        <v>171.95</v>
      </c>
      <c r="I587" s="13">
        <v>0</v>
      </c>
      <c r="J587" s="13">
        <v>6569.83</v>
      </c>
      <c r="K587" s="13">
        <f t="shared" si="129"/>
        <v>6741.78</v>
      </c>
      <c r="L587" s="13">
        <f t="shared" si="130"/>
        <v>171.95</v>
      </c>
      <c r="M587" s="13">
        <f t="shared" si="131"/>
        <v>0</v>
      </c>
      <c r="N587" s="13">
        <f t="shared" si="132"/>
        <v>6569.83</v>
      </c>
      <c r="O587" s="13">
        <f t="shared" si="133"/>
        <v>6741.78</v>
      </c>
      <c r="P587" s="14">
        <f t="shared" si="134"/>
        <v>9.0287429218947966E-4</v>
      </c>
    </row>
    <row r="588" spans="1:16" ht="25.95" customHeight="1">
      <c r="A588" s="10" t="s">
        <v>1645</v>
      </c>
      <c r="B588" s="12" t="s">
        <v>1646</v>
      </c>
      <c r="C588" s="10" t="s">
        <v>78</v>
      </c>
      <c r="D588" s="10" t="s">
        <v>1647</v>
      </c>
      <c r="E588" s="11" t="s">
        <v>114</v>
      </c>
      <c r="F588" s="12">
        <v>204</v>
      </c>
      <c r="G588" s="13">
        <v>5.43</v>
      </c>
      <c r="H588" s="13">
        <v>3.33</v>
      </c>
      <c r="I588" s="13">
        <v>0</v>
      </c>
      <c r="J588" s="13">
        <v>3.21</v>
      </c>
      <c r="K588" s="13">
        <f t="shared" si="129"/>
        <v>6.54</v>
      </c>
      <c r="L588" s="13">
        <f t="shared" si="130"/>
        <v>679.32</v>
      </c>
      <c r="M588" s="13">
        <f t="shared" si="131"/>
        <v>0</v>
      </c>
      <c r="N588" s="13">
        <f t="shared" si="132"/>
        <v>654.84</v>
      </c>
      <c r="O588" s="13">
        <f t="shared" si="133"/>
        <v>1334.16</v>
      </c>
      <c r="P588" s="14">
        <f t="shared" si="134"/>
        <v>1.7867369829147736E-4</v>
      </c>
    </row>
    <row r="589" spans="1:16" ht="39" customHeight="1">
      <c r="A589" s="10" t="s">
        <v>1648</v>
      </c>
      <c r="B589" s="12" t="s">
        <v>1649</v>
      </c>
      <c r="C589" s="10" t="s">
        <v>72</v>
      </c>
      <c r="D589" s="10" t="s">
        <v>1650</v>
      </c>
      <c r="E589" s="11" t="s">
        <v>75</v>
      </c>
      <c r="F589" s="12">
        <v>2</v>
      </c>
      <c r="G589" s="13">
        <v>55.58</v>
      </c>
      <c r="H589" s="13">
        <v>32.119999999999997</v>
      </c>
      <c r="I589" s="13">
        <v>0</v>
      </c>
      <c r="J589" s="13">
        <v>34.85</v>
      </c>
      <c r="K589" s="13">
        <f t="shared" si="129"/>
        <v>66.97</v>
      </c>
      <c r="L589" s="13">
        <f t="shared" si="130"/>
        <v>64.239999999999995</v>
      </c>
      <c r="M589" s="13">
        <f t="shared" si="131"/>
        <v>0</v>
      </c>
      <c r="N589" s="13">
        <f t="shared" si="132"/>
        <v>69.7</v>
      </c>
      <c r="O589" s="13">
        <f t="shared" si="133"/>
        <v>133.94</v>
      </c>
      <c r="P589" s="14">
        <f t="shared" si="134"/>
        <v>1.7937545083918328E-5</v>
      </c>
    </row>
    <row r="590" spans="1:16" ht="25.95" customHeight="1">
      <c r="A590" s="10" t="s">
        <v>1651</v>
      </c>
      <c r="B590" s="12" t="s">
        <v>1652</v>
      </c>
      <c r="C590" s="10" t="s">
        <v>72</v>
      </c>
      <c r="D590" s="10" t="s">
        <v>1653</v>
      </c>
      <c r="E590" s="11" t="s">
        <v>75</v>
      </c>
      <c r="F590" s="12">
        <v>2</v>
      </c>
      <c r="G590" s="13">
        <v>58.67</v>
      </c>
      <c r="H590" s="13">
        <v>32.119999999999997</v>
      </c>
      <c r="I590" s="13">
        <v>0</v>
      </c>
      <c r="J590" s="13">
        <v>38.57</v>
      </c>
      <c r="K590" s="13">
        <f t="shared" si="129"/>
        <v>70.69</v>
      </c>
      <c r="L590" s="13">
        <f t="shared" si="130"/>
        <v>64.239999999999995</v>
      </c>
      <c r="M590" s="13">
        <f t="shared" si="131"/>
        <v>0</v>
      </c>
      <c r="N590" s="13">
        <f t="shared" si="132"/>
        <v>77.14</v>
      </c>
      <c r="O590" s="13">
        <f t="shared" si="133"/>
        <v>141.38</v>
      </c>
      <c r="P590" s="14">
        <f t="shared" si="134"/>
        <v>1.8933926563867203E-5</v>
      </c>
    </row>
    <row r="591" spans="1:16" ht="25.95" customHeight="1">
      <c r="A591" s="10" t="s">
        <v>1654</v>
      </c>
      <c r="B591" s="12" t="s">
        <v>1655</v>
      </c>
      <c r="C591" s="10" t="s">
        <v>72</v>
      </c>
      <c r="D591" s="10" t="s">
        <v>1656</v>
      </c>
      <c r="E591" s="11" t="s">
        <v>75</v>
      </c>
      <c r="F591" s="12">
        <v>24</v>
      </c>
      <c r="G591" s="13">
        <v>12.32</v>
      </c>
      <c r="H591" s="13">
        <v>4.6900000000000004</v>
      </c>
      <c r="I591" s="13">
        <v>0</v>
      </c>
      <c r="J591" s="13">
        <v>10.15</v>
      </c>
      <c r="K591" s="13">
        <f t="shared" si="129"/>
        <v>14.84</v>
      </c>
      <c r="L591" s="13">
        <f t="shared" si="130"/>
        <v>112.56</v>
      </c>
      <c r="M591" s="13">
        <f t="shared" si="131"/>
        <v>0</v>
      </c>
      <c r="N591" s="13">
        <f t="shared" si="132"/>
        <v>243.6</v>
      </c>
      <c r="O591" s="13">
        <f t="shared" si="133"/>
        <v>356.16</v>
      </c>
      <c r="P591" s="14">
        <f t="shared" si="134"/>
        <v>4.7697745685294553E-5</v>
      </c>
    </row>
    <row r="592" spans="1:16" ht="78" customHeight="1">
      <c r="A592" s="10" t="s">
        <v>1657</v>
      </c>
      <c r="B592" s="12" t="s">
        <v>1658</v>
      </c>
      <c r="C592" s="10" t="s">
        <v>72</v>
      </c>
      <c r="D592" s="10" t="s">
        <v>1659</v>
      </c>
      <c r="E592" s="11" t="s">
        <v>75</v>
      </c>
      <c r="F592" s="12">
        <v>2</v>
      </c>
      <c r="G592" s="13">
        <v>344.42</v>
      </c>
      <c r="H592" s="13">
        <v>24.07</v>
      </c>
      <c r="I592" s="13">
        <v>0</v>
      </c>
      <c r="J592" s="13">
        <v>390.95</v>
      </c>
      <c r="K592" s="13">
        <f t="shared" si="129"/>
        <v>415.02</v>
      </c>
      <c r="L592" s="13">
        <f t="shared" si="130"/>
        <v>48.14</v>
      </c>
      <c r="M592" s="13">
        <f t="shared" si="131"/>
        <v>0</v>
      </c>
      <c r="N592" s="13">
        <f t="shared" si="132"/>
        <v>781.9</v>
      </c>
      <c r="O592" s="13">
        <f t="shared" si="133"/>
        <v>830.04</v>
      </c>
      <c r="P592" s="14">
        <f t="shared" si="134"/>
        <v>1.1116081769042534E-4</v>
      </c>
    </row>
    <row r="593" spans="1:16" ht="24" customHeight="1">
      <c r="A593" s="5" t="s">
        <v>47</v>
      </c>
      <c r="B593" s="5"/>
      <c r="C593" s="5"/>
      <c r="D593" s="5" t="s">
        <v>48</v>
      </c>
      <c r="E593" s="5"/>
      <c r="F593" s="7"/>
      <c r="G593" s="5"/>
      <c r="H593" s="5"/>
      <c r="I593" s="5"/>
      <c r="J593" s="5"/>
      <c r="K593" s="5"/>
      <c r="L593" s="5"/>
      <c r="M593" s="5"/>
      <c r="N593" s="5"/>
      <c r="O593" s="8">
        <v>10624</v>
      </c>
      <c r="P593" s="9">
        <f t="shared" si="134"/>
        <v>1.422789898249577E-3</v>
      </c>
    </row>
    <row r="594" spans="1:16" ht="39" customHeight="1">
      <c r="A594" s="10" t="s">
        <v>1660</v>
      </c>
      <c r="B594" s="12" t="s">
        <v>1661</v>
      </c>
      <c r="C594" s="10" t="s">
        <v>78</v>
      </c>
      <c r="D594" s="10" t="s">
        <v>1662</v>
      </c>
      <c r="E594" s="11" t="s">
        <v>268</v>
      </c>
      <c r="F594" s="12">
        <v>1</v>
      </c>
      <c r="G594" s="13">
        <v>865.05</v>
      </c>
      <c r="H594" s="13">
        <v>21.13</v>
      </c>
      <c r="I594" s="13">
        <v>0</v>
      </c>
      <c r="J594" s="13">
        <v>1021.25</v>
      </c>
      <c r="K594" s="13">
        <f t="shared" ref="K594:K599" si="135">TRUNC(G594 * (1 + 20.5 / 100), 2)</f>
        <v>1042.3800000000001</v>
      </c>
      <c r="L594" s="13">
        <f t="shared" ref="L594:L599" si="136">TRUNC(F594 * H594, 2)</f>
        <v>21.13</v>
      </c>
      <c r="M594" s="13">
        <f t="shared" ref="M594:M599" si="137">TRUNC(F594 * I594, 2)</f>
        <v>0</v>
      </c>
      <c r="N594" s="13">
        <f t="shared" ref="N594:N599" si="138">TRUNC(F594 * J594, 2)</f>
        <v>1021.25</v>
      </c>
      <c r="O594" s="13">
        <f t="shared" ref="O594:O599" si="139">TRUNC(F594 * K594, 2)</f>
        <v>1042.3800000000001</v>
      </c>
      <c r="P594" s="14">
        <f t="shared" si="134"/>
        <v>1.3959786654154689E-4</v>
      </c>
    </row>
    <row r="595" spans="1:16" ht="24" customHeight="1">
      <c r="A595" s="10" t="s">
        <v>1663</v>
      </c>
      <c r="B595" s="12" t="s">
        <v>1664</v>
      </c>
      <c r="C595" s="10" t="s">
        <v>72</v>
      </c>
      <c r="D595" s="10" t="s">
        <v>1665</v>
      </c>
      <c r="E595" s="11" t="s">
        <v>75</v>
      </c>
      <c r="F595" s="12">
        <v>1</v>
      </c>
      <c r="G595" s="13">
        <v>2715.24</v>
      </c>
      <c r="H595" s="13">
        <v>21.13</v>
      </c>
      <c r="I595" s="13">
        <v>0</v>
      </c>
      <c r="J595" s="13">
        <v>3250.73</v>
      </c>
      <c r="K595" s="13">
        <f t="shared" si="135"/>
        <v>3271.86</v>
      </c>
      <c r="L595" s="13">
        <f t="shared" si="136"/>
        <v>21.13</v>
      </c>
      <c r="M595" s="13">
        <f t="shared" si="137"/>
        <v>0</v>
      </c>
      <c r="N595" s="13">
        <f t="shared" si="138"/>
        <v>3250.73</v>
      </c>
      <c r="O595" s="13">
        <f t="shared" si="139"/>
        <v>3271.86</v>
      </c>
      <c r="P595" s="14">
        <f t="shared" si="134"/>
        <v>4.3817482647654941E-4</v>
      </c>
    </row>
    <row r="596" spans="1:16" ht="39" customHeight="1">
      <c r="A596" s="10" t="s">
        <v>1666</v>
      </c>
      <c r="B596" s="12" t="s">
        <v>1667</v>
      </c>
      <c r="C596" s="10" t="s">
        <v>78</v>
      </c>
      <c r="D596" s="10" t="s">
        <v>1668</v>
      </c>
      <c r="E596" s="11" t="s">
        <v>268</v>
      </c>
      <c r="F596" s="12">
        <v>8</v>
      </c>
      <c r="G596" s="13">
        <v>305.05</v>
      </c>
      <c r="H596" s="13">
        <v>21.13</v>
      </c>
      <c r="I596" s="13">
        <v>0</v>
      </c>
      <c r="J596" s="13">
        <v>346.45</v>
      </c>
      <c r="K596" s="13">
        <f t="shared" si="135"/>
        <v>367.58</v>
      </c>
      <c r="L596" s="13">
        <f t="shared" si="136"/>
        <v>169.04</v>
      </c>
      <c r="M596" s="13">
        <f t="shared" si="137"/>
        <v>0</v>
      </c>
      <c r="N596" s="13">
        <f t="shared" si="138"/>
        <v>2771.6</v>
      </c>
      <c r="O596" s="13">
        <f t="shared" si="139"/>
        <v>2940.64</v>
      </c>
      <c r="P596" s="14">
        <f t="shared" si="134"/>
        <v>3.9381710150495443E-4</v>
      </c>
    </row>
    <row r="597" spans="1:16" ht="39" customHeight="1">
      <c r="A597" s="10" t="s">
        <v>1669</v>
      </c>
      <c r="B597" s="12" t="s">
        <v>1670</v>
      </c>
      <c r="C597" s="10" t="s">
        <v>78</v>
      </c>
      <c r="D597" s="10" t="s">
        <v>1671</v>
      </c>
      <c r="E597" s="11" t="s">
        <v>268</v>
      </c>
      <c r="F597" s="12">
        <v>2</v>
      </c>
      <c r="G597" s="13">
        <v>270.05</v>
      </c>
      <c r="H597" s="13">
        <v>21.13</v>
      </c>
      <c r="I597" s="13">
        <v>0</v>
      </c>
      <c r="J597" s="13">
        <v>304.27999999999997</v>
      </c>
      <c r="K597" s="13">
        <f t="shared" si="135"/>
        <v>325.41000000000003</v>
      </c>
      <c r="L597" s="13">
        <f t="shared" si="136"/>
        <v>42.26</v>
      </c>
      <c r="M597" s="13">
        <f t="shared" si="137"/>
        <v>0</v>
      </c>
      <c r="N597" s="13">
        <f t="shared" si="138"/>
        <v>608.55999999999995</v>
      </c>
      <c r="O597" s="13">
        <f t="shared" si="139"/>
        <v>650.82000000000005</v>
      </c>
      <c r="P597" s="14">
        <f t="shared" si="134"/>
        <v>8.7159273491979453E-5</v>
      </c>
    </row>
    <row r="598" spans="1:16" ht="39" customHeight="1">
      <c r="A598" s="10" t="s">
        <v>1672</v>
      </c>
      <c r="B598" s="12" t="s">
        <v>1673</v>
      </c>
      <c r="C598" s="10" t="s">
        <v>78</v>
      </c>
      <c r="D598" s="10" t="s">
        <v>1674</v>
      </c>
      <c r="E598" s="11" t="s">
        <v>268</v>
      </c>
      <c r="F598" s="12">
        <v>40</v>
      </c>
      <c r="G598" s="13">
        <v>23.73</v>
      </c>
      <c r="H598" s="13">
        <v>5.75</v>
      </c>
      <c r="I598" s="13">
        <v>0</v>
      </c>
      <c r="J598" s="13">
        <v>22.84</v>
      </c>
      <c r="K598" s="13">
        <f t="shared" si="135"/>
        <v>28.59</v>
      </c>
      <c r="L598" s="13">
        <f t="shared" si="136"/>
        <v>230</v>
      </c>
      <c r="M598" s="13">
        <f t="shared" si="137"/>
        <v>0</v>
      </c>
      <c r="N598" s="13">
        <f t="shared" si="138"/>
        <v>913.6</v>
      </c>
      <c r="O598" s="13">
        <f t="shared" si="139"/>
        <v>1143.5999999999999</v>
      </c>
      <c r="P598" s="14">
        <f t="shared" si="134"/>
        <v>1.5315347586956099E-4</v>
      </c>
    </row>
    <row r="599" spans="1:16" ht="25.95" customHeight="1">
      <c r="A599" s="10" t="s">
        <v>1676</v>
      </c>
      <c r="B599" s="12" t="s">
        <v>1677</v>
      </c>
      <c r="C599" s="10" t="s">
        <v>72</v>
      </c>
      <c r="D599" s="10" t="s">
        <v>1678</v>
      </c>
      <c r="E599" s="11" t="s">
        <v>75</v>
      </c>
      <c r="F599" s="12">
        <v>29</v>
      </c>
      <c r="G599" s="13">
        <v>45.07</v>
      </c>
      <c r="H599" s="13">
        <v>3.87</v>
      </c>
      <c r="I599" s="13">
        <v>0</v>
      </c>
      <c r="J599" s="13">
        <v>50.43</v>
      </c>
      <c r="K599" s="13">
        <f t="shared" si="135"/>
        <v>54.3</v>
      </c>
      <c r="L599" s="13">
        <f t="shared" si="136"/>
        <v>112.23</v>
      </c>
      <c r="M599" s="13">
        <f t="shared" si="137"/>
        <v>0</v>
      </c>
      <c r="N599" s="13">
        <f t="shared" si="138"/>
        <v>1462.47</v>
      </c>
      <c r="O599" s="13">
        <f t="shared" si="139"/>
        <v>1574.7</v>
      </c>
      <c r="P599" s="14">
        <f t="shared" si="134"/>
        <v>2.1088735436498578E-4</v>
      </c>
    </row>
    <row r="600" spans="1:16" ht="25.95" customHeight="1">
      <c r="A600" s="5" t="s">
        <v>49</v>
      </c>
      <c r="B600" s="5"/>
      <c r="C600" s="5"/>
      <c r="D600" s="5" t="s">
        <v>50</v>
      </c>
      <c r="E600" s="5"/>
      <c r="F600" s="7"/>
      <c r="G600" s="5"/>
      <c r="H600" s="5"/>
      <c r="I600" s="5"/>
      <c r="J600" s="5"/>
      <c r="K600" s="5"/>
      <c r="L600" s="5"/>
      <c r="M600" s="5"/>
      <c r="N600" s="5"/>
      <c r="O600" s="8">
        <v>49178.23</v>
      </c>
      <c r="P600" s="9">
        <f t="shared" si="134"/>
        <v>6.5860588156809391E-3</v>
      </c>
    </row>
    <row r="601" spans="1:16" ht="25.95" customHeight="1">
      <c r="A601" s="10" t="s">
        <v>1679</v>
      </c>
      <c r="B601" s="12" t="s">
        <v>1680</v>
      </c>
      <c r="C601" s="10" t="s">
        <v>72</v>
      </c>
      <c r="D601" s="10" t="s">
        <v>1681</v>
      </c>
      <c r="E601" s="11" t="s">
        <v>75</v>
      </c>
      <c r="F601" s="12">
        <v>23</v>
      </c>
      <c r="G601" s="13">
        <v>62.96</v>
      </c>
      <c r="H601" s="13">
        <v>29.24</v>
      </c>
      <c r="I601" s="13">
        <v>0</v>
      </c>
      <c r="J601" s="13">
        <v>46.62</v>
      </c>
      <c r="K601" s="13">
        <f t="shared" ref="K601:K613" si="140">TRUNC(G601 * (1 + 20.5 / 100), 2)</f>
        <v>75.86</v>
      </c>
      <c r="L601" s="13">
        <f t="shared" ref="L601:L613" si="141">TRUNC(F601 * H601, 2)</f>
        <v>672.52</v>
      </c>
      <c r="M601" s="13">
        <f t="shared" ref="M601:M613" si="142">TRUNC(F601 * I601, 2)</f>
        <v>0</v>
      </c>
      <c r="N601" s="13">
        <f t="shared" ref="N601:N613" si="143">TRUNC(F601 * J601, 2)</f>
        <v>1072.26</v>
      </c>
      <c r="O601" s="13">
        <f t="shared" ref="O601:O613" si="144">TRUNC(F601 * K601, 2)</f>
        <v>1744.78</v>
      </c>
      <c r="P601" s="14">
        <f t="shared" si="134"/>
        <v>2.3366484927220415E-4</v>
      </c>
    </row>
    <row r="602" spans="1:16" ht="39" customHeight="1">
      <c r="A602" s="10" t="s">
        <v>1682</v>
      </c>
      <c r="B602" s="12" t="s">
        <v>1683</v>
      </c>
      <c r="C602" s="10" t="s">
        <v>72</v>
      </c>
      <c r="D602" s="10" t="s">
        <v>1684</v>
      </c>
      <c r="E602" s="11" t="s">
        <v>75</v>
      </c>
      <c r="F602" s="12">
        <v>1</v>
      </c>
      <c r="G602" s="13">
        <v>384.5</v>
      </c>
      <c r="H602" s="13">
        <v>39.29</v>
      </c>
      <c r="I602" s="13">
        <v>0</v>
      </c>
      <c r="J602" s="13">
        <v>424.03</v>
      </c>
      <c r="K602" s="13">
        <f t="shared" si="140"/>
        <v>463.32</v>
      </c>
      <c r="L602" s="13">
        <f t="shared" si="141"/>
        <v>39.29</v>
      </c>
      <c r="M602" s="13">
        <f t="shared" si="142"/>
        <v>0</v>
      </c>
      <c r="N602" s="13">
        <f t="shared" si="143"/>
        <v>424.03</v>
      </c>
      <c r="O602" s="13">
        <f t="shared" si="144"/>
        <v>463.32</v>
      </c>
      <c r="P602" s="14">
        <f t="shared" si="134"/>
        <v>6.2048853130364638E-5</v>
      </c>
    </row>
    <row r="603" spans="1:16" ht="25.95" customHeight="1">
      <c r="A603" s="10" t="s">
        <v>1685</v>
      </c>
      <c r="B603" s="12" t="s">
        <v>1455</v>
      </c>
      <c r="C603" s="10" t="s">
        <v>78</v>
      </c>
      <c r="D603" s="10" t="s">
        <v>1456</v>
      </c>
      <c r="E603" s="11" t="s">
        <v>268</v>
      </c>
      <c r="F603" s="12">
        <v>6</v>
      </c>
      <c r="G603" s="13">
        <v>43.31</v>
      </c>
      <c r="H603" s="13">
        <v>7.26</v>
      </c>
      <c r="I603" s="13">
        <v>0</v>
      </c>
      <c r="J603" s="13">
        <v>44.92</v>
      </c>
      <c r="K603" s="13">
        <f t="shared" si="140"/>
        <v>52.18</v>
      </c>
      <c r="L603" s="13">
        <f t="shared" si="141"/>
        <v>43.56</v>
      </c>
      <c r="M603" s="13">
        <f t="shared" si="142"/>
        <v>0</v>
      </c>
      <c r="N603" s="13">
        <f t="shared" si="143"/>
        <v>269.52</v>
      </c>
      <c r="O603" s="13">
        <f t="shared" si="144"/>
        <v>313.08</v>
      </c>
      <c r="P603" s="14">
        <f t="shared" si="134"/>
        <v>4.1928375503009935E-5</v>
      </c>
    </row>
    <row r="604" spans="1:16" ht="39" customHeight="1">
      <c r="A604" s="10" t="s">
        <v>1686</v>
      </c>
      <c r="B604" s="12" t="s">
        <v>1687</v>
      </c>
      <c r="C604" s="10" t="s">
        <v>78</v>
      </c>
      <c r="D604" s="10" t="s">
        <v>1688</v>
      </c>
      <c r="E604" s="11" t="s">
        <v>268</v>
      </c>
      <c r="F604" s="12">
        <v>6</v>
      </c>
      <c r="G604" s="13">
        <v>28.62</v>
      </c>
      <c r="H604" s="13">
        <v>8.76</v>
      </c>
      <c r="I604" s="13">
        <v>0</v>
      </c>
      <c r="J604" s="13">
        <v>25.72</v>
      </c>
      <c r="K604" s="13">
        <f t="shared" si="140"/>
        <v>34.479999999999997</v>
      </c>
      <c r="L604" s="13">
        <f t="shared" si="141"/>
        <v>52.56</v>
      </c>
      <c r="M604" s="13">
        <f t="shared" si="142"/>
        <v>0</v>
      </c>
      <c r="N604" s="13">
        <f t="shared" si="143"/>
        <v>154.32</v>
      </c>
      <c r="O604" s="13">
        <f t="shared" si="144"/>
        <v>206.88</v>
      </c>
      <c r="P604" s="14">
        <f t="shared" si="134"/>
        <v>2.7705833410191309E-5</v>
      </c>
    </row>
    <row r="605" spans="1:16" ht="25.95" customHeight="1">
      <c r="A605" s="10" t="s">
        <v>1689</v>
      </c>
      <c r="B605" s="12" t="s">
        <v>1690</v>
      </c>
      <c r="C605" s="10" t="s">
        <v>78</v>
      </c>
      <c r="D605" s="10" t="s">
        <v>1691</v>
      </c>
      <c r="E605" s="11" t="s">
        <v>268</v>
      </c>
      <c r="F605" s="12">
        <v>6</v>
      </c>
      <c r="G605" s="13">
        <v>163.07</v>
      </c>
      <c r="H605" s="13">
        <v>18.260000000000002</v>
      </c>
      <c r="I605" s="13">
        <v>0</v>
      </c>
      <c r="J605" s="13">
        <v>178.23</v>
      </c>
      <c r="K605" s="13">
        <f t="shared" si="140"/>
        <v>196.49</v>
      </c>
      <c r="L605" s="13">
        <f t="shared" si="141"/>
        <v>109.56</v>
      </c>
      <c r="M605" s="13">
        <f t="shared" si="142"/>
        <v>0</v>
      </c>
      <c r="N605" s="13">
        <f t="shared" si="143"/>
        <v>1069.3800000000001</v>
      </c>
      <c r="O605" s="13">
        <f t="shared" si="144"/>
        <v>1178.94</v>
      </c>
      <c r="P605" s="14">
        <f t="shared" si="134"/>
        <v>1.5788628789931817E-4</v>
      </c>
    </row>
    <row r="606" spans="1:16" ht="24" customHeight="1">
      <c r="A606" s="10" t="s">
        <v>1692</v>
      </c>
      <c r="B606" s="12" t="s">
        <v>1693</v>
      </c>
      <c r="C606" s="10" t="s">
        <v>72</v>
      </c>
      <c r="D606" s="10" t="s">
        <v>1694</v>
      </c>
      <c r="E606" s="11" t="s">
        <v>114</v>
      </c>
      <c r="F606" s="12">
        <v>271</v>
      </c>
      <c r="G606" s="13">
        <v>64.150000000000006</v>
      </c>
      <c r="H606" s="13">
        <v>7.99</v>
      </c>
      <c r="I606" s="13">
        <v>0</v>
      </c>
      <c r="J606" s="13">
        <v>69.31</v>
      </c>
      <c r="K606" s="13">
        <f t="shared" si="140"/>
        <v>77.3</v>
      </c>
      <c r="L606" s="13">
        <f t="shared" si="141"/>
        <v>2165.29</v>
      </c>
      <c r="M606" s="13">
        <f t="shared" si="142"/>
        <v>0</v>
      </c>
      <c r="N606" s="13">
        <f t="shared" si="143"/>
        <v>18783.009999999998</v>
      </c>
      <c r="O606" s="13">
        <f t="shared" si="144"/>
        <v>20948.3</v>
      </c>
      <c r="P606" s="14">
        <f t="shared" si="134"/>
        <v>2.8054433005931488E-3</v>
      </c>
    </row>
    <row r="607" spans="1:16" ht="24" customHeight="1">
      <c r="A607" s="10" t="s">
        <v>1695</v>
      </c>
      <c r="B607" s="12" t="s">
        <v>1696</v>
      </c>
      <c r="C607" s="10" t="s">
        <v>72</v>
      </c>
      <c r="D607" s="10" t="s">
        <v>1697</v>
      </c>
      <c r="E607" s="11" t="s">
        <v>75</v>
      </c>
      <c r="F607" s="12">
        <v>42</v>
      </c>
      <c r="G607" s="13">
        <v>0.59</v>
      </c>
      <c r="H607" s="13">
        <v>0.25</v>
      </c>
      <c r="I607" s="13">
        <v>0</v>
      </c>
      <c r="J607" s="13">
        <v>0.46</v>
      </c>
      <c r="K607" s="13">
        <f t="shared" si="140"/>
        <v>0.71</v>
      </c>
      <c r="L607" s="13">
        <f t="shared" si="141"/>
        <v>10.5</v>
      </c>
      <c r="M607" s="13">
        <f t="shared" si="142"/>
        <v>0</v>
      </c>
      <c r="N607" s="13">
        <f t="shared" si="143"/>
        <v>19.32</v>
      </c>
      <c r="O607" s="13">
        <f t="shared" si="144"/>
        <v>29.82</v>
      </c>
      <c r="P607" s="14">
        <f t="shared" si="134"/>
        <v>3.9935612543112181E-6</v>
      </c>
    </row>
    <row r="608" spans="1:16" ht="24" customHeight="1">
      <c r="A608" s="10" t="s">
        <v>1698</v>
      </c>
      <c r="B608" s="12" t="s">
        <v>1699</v>
      </c>
      <c r="C608" s="10" t="s">
        <v>72</v>
      </c>
      <c r="D608" s="10" t="s">
        <v>1700</v>
      </c>
      <c r="E608" s="11" t="s">
        <v>75</v>
      </c>
      <c r="F608" s="12">
        <v>42</v>
      </c>
      <c r="G608" s="13">
        <v>57.91</v>
      </c>
      <c r="H608" s="13">
        <v>5.16</v>
      </c>
      <c r="I608" s="13">
        <v>0</v>
      </c>
      <c r="J608" s="13">
        <v>64.62</v>
      </c>
      <c r="K608" s="13">
        <f t="shared" si="140"/>
        <v>69.78</v>
      </c>
      <c r="L608" s="13">
        <f t="shared" si="141"/>
        <v>216.72</v>
      </c>
      <c r="M608" s="13">
        <f t="shared" si="142"/>
        <v>0</v>
      </c>
      <c r="N608" s="13">
        <f t="shared" si="143"/>
        <v>2714.04</v>
      </c>
      <c r="O608" s="13">
        <f t="shared" si="144"/>
        <v>2930.76</v>
      </c>
      <c r="P608" s="14">
        <f t="shared" si="134"/>
        <v>3.9249394975469974E-4</v>
      </c>
    </row>
    <row r="609" spans="1:16" ht="24" customHeight="1">
      <c r="A609" s="10" t="s">
        <v>1701</v>
      </c>
      <c r="B609" s="12" t="s">
        <v>1702</v>
      </c>
      <c r="C609" s="10" t="s">
        <v>72</v>
      </c>
      <c r="D609" s="10" t="s">
        <v>1703</v>
      </c>
      <c r="E609" s="11" t="s">
        <v>75</v>
      </c>
      <c r="F609" s="12">
        <v>13</v>
      </c>
      <c r="G609" s="13">
        <v>24.05</v>
      </c>
      <c r="H609" s="13">
        <v>4.6900000000000004</v>
      </c>
      <c r="I609" s="13">
        <v>0</v>
      </c>
      <c r="J609" s="13">
        <v>24.29</v>
      </c>
      <c r="K609" s="13">
        <f t="shared" si="140"/>
        <v>28.98</v>
      </c>
      <c r="L609" s="13">
        <f t="shared" si="141"/>
        <v>60.97</v>
      </c>
      <c r="M609" s="13">
        <f t="shared" si="142"/>
        <v>0</v>
      </c>
      <c r="N609" s="13">
        <f t="shared" si="143"/>
        <v>315.77</v>
      </c>
      <c r="O609" s="13">
        <f t="shared" si="144"/>
        <v>376.74</v>
      </c>
      <c r="P609" s="14">
        <f t="shared" si="134"/>
        <v>5.0453865424185392E-5</v>
      </c>
    </row>
    <row r="610" spans="1:16" ht="25.95" customHeight="1">
      <c r="A610" s="10" t="s">
        <v>1704</v>
      </c>
      <c r="B610" s="12" t="s">
        <v>1705</v>
      </c>
      <c r="C610" s="10" t="s">
        <v>72</v>
      </c>
      <c r="D610" s="10" t="s">
        <v>1706</v>
      </c>
      <c r="E610" s="11" t="s">
        <v>75</v>
      </c>
      <c r="F610" s="12">
        <v>32</v>
      </c>
      <c r="G610" s="13">
        <v>22.52</v>
      </c>
      <c r="H610" s="13">
        <v>8.9499999999999993</v>
      </c>
      <c r="I610" s="13">
        <v>0</v>
      </c>
      <c r="J610" s="13">
        <v>18.18</v>
      </c>
      <c r="K610" s="13">
        <f t="shared" si="140"/>
        <v>27.13</v>
      </c>
      <c r="L610" s="13">
        <f t="shared" si="141"/>
        <v>286.39999999999998</v>
      </c>
      <c r="M610" s="13">
        <f t="shared" si="142"/>
        <v>0</v>
      </c>
      <c r="N610" s="13">
        <f t="shared" si="143"/>
        <v>581.76</v>
      </c>
      <c r="O610" s="13">
        <f t="shared" si="144"/>
        <v>868.16</v>
      </c>
      <c r="P610" s="14">
        <f t="shared" si="134"/>
        <v>1.1626593355274403E-4</v>
      </c>
    </row>
    <row r="611" spans="1:16" ht="25.95" customHeight="1">
      <c r="A611" s="10" t="s">
        <v>1707</v>
      </c>
      <c r="B611" s="12" t="s">
        <v>1708</v>
      </c>
      <c r="C611" s="10" t="s">
        <v>72</v>
      </c>
      <c r="D611" s="10" t="s">
        <v>1709</v>
      </c>
      <c r="E611" s="11" t="s">
        <v>75</v>
      </c>
      <c r="F611" s="12">
        <v>241.9</v>
      </c>
      <c r="G611" s="13">
        <v>35.89</v>
      </c>
      <c r="H611" s="13">
        <v>23.54</v>
      </c>
      <c r="I611" s="13">
        <v>0</v>
      </c>
      <c r="J611" s="13">
        <v>19.7</v>
      </c>
      <c r="K611" s="13">
        <f t="shared" si="140"/>
        <v>43.24</v>
      </c>
      <c r="L611" s="13">
        <f t="shared" si="141"/>
        <v>5694.32</v>
      </c>
      <c r="M611" s="13">
        <f t="shared" si="142"/>
        <v>0</v>
      </c>
      <c r="N611" s="13">
        <f t="shared" si="143"/>
        <v>4765.43</v>
      </c>
      <c r="O611" s="13">
        <f t="shared" si="144"/>
        <v>10459.75</v>
      </c>
      <c r="P611" s="14">
        <f t="shared" si="134"/>
        <v>1.4007931700128025E-3</v>
      </c>
    </row>
    <row r="612" spans="1:16" ht="24" customHeight="1">
      <c r="A612" s="10" t="s">
        <v>1710</v>
      </c>
      <c r="B612" s="12" t="s">
        <v>1711</v>
      </c>
      <c r="C612" s="10" t="s">
        <v>72</v>
      </c>
      <c r="D612" s="10" t="s">
        <v>1712</v>
      </c>
      <c r="E612" s="11" t="s">
        <v>75</v>
      </c>
      <c r="F612" s="12">
        <v>42</v>
      </c>
      <c r="G612" s="13">
        <v>6.4</v>
      </c>
      <c r="H612" s="13">
        <v>2.92</v>
      </c>
      <c r="I612" s="13">
        <v>0</v>
      </c>
      <c r="J612" s="13">
        <v>4.79</v>
      </c>
      <c r="K612" s="13">
        <f t="shared" si="140"/>
        <v>7.71</v>
      </c>
      <c r="L612" s="13">
        <f t="shared" si="141"/>
        <v>122.64</v>
      </c>
      <c r="M612" s="13">
        <f t="shared" si="142"/>
        <v>0</v>
      </c>
      <c r="N612" s="13">
        <f t="shared" si="143"/>
        <v>201.18</v>
      </c>
      <c r="O612" s="13">
        <f t="shared" si="144"/>
        <v>323.82</v>
      </c>
      <c r="P612" s="14">
        <f t="shared" si="134"/>
        <v>4.3366700381323228E-5</v>
      </c>
    </row>
    <row r="613" spans="1:16" ht="24" customHeight="1">
      <c r="A613" s="10" t="s">
        <v>1713</v>
      </c>
      <c r="B613" s="12" t="s">
        <v>1714</v>
      </c>
      <c r="C613" s="10" t="s">
        <v>72</v>
      </c>
      <c r="D613" s="10" t="s">
        <v>1715</v>
      </c>
      <c r="E613" s="11" t="s">
        <v>75</v>
      </c>
      <c r="F613" s="12">
        <v>133.80000000000001</v>
      </c>
      <c r="G613" s="13">
        <v>57.9</v>
      </c>
      <c r="H613" s="13">
        <v>39.659999999999997</v>
      </c>
      <c r="I613" s="13">
        <v>0</v>
      </c>
      <c r="J613" s="13">
        <v>30.1</v>
      </c>
      <c r="K613" s="13">
        <f t="shared" si="140"/>
        <v>69.760000000000005</v>
      </c>
      <c r="L613" s="13">
        <f t="shared" si="141"/>
        <v>5306.5</v>
      </c>
      <c r="M613" s="13">
        <f t="shared" si="142"/>
        <v>0</v>
      </c>
      <c r="N613" s="13">
        <f t="shared" si="143"/>
        <v>4027.38</v>
      </c>
      <c r="O613" s="13">
        <f t="shared" si="144"/>
        <v>9333.8799999999992</v>
      </c>
      <c r="P613" s="14">
        <f t="shared" si="134"/>
        <v>1.2500141354926356E-3</v>
      </c>
    </row>
    <row r="614" spans="1:16" ht="24" customHeight="1">
      <c r="A614" s="5" t="s">
        <v>51</v>
      </c>
      <c r="B614" s="5"/>
      <c r="C614" s="5"/>
      <c r="D614" s="5" t="s">
        <v>52</v>
      </c>
      <c r="E614" s="5"/>
      <c r="F614" s="7"/>
      <c r="G614" s="5"/>
      <c r="H614" s="5"/>
      <c r="I614" s="5"/>
      <c r="J614" s="5"/>
      <c r="K614" s="5"/>
      <c r="L614" s="5"/>
      <c r="M614" s="5"/>
      <c r="N614" s="5"/>
      <c r="O614" s="8">
        <v>724435.74</v>
      </c>
      <c r="P614" s="9">
        <f t="shared" si="134"/>
        <v>9.701805843401326E-2</v>
      </c>
    </row>
    <row r="615" spans="1:16" ht="39" customHeight="1">
      <c r="A615" s="10" t="s">
        <v>1716</v>
      </c>
      <c r="B615" s="12" t="s">
        <v>1717</v>
      </c>
      <c r="C615" s="10" t="s">
        <v>78</v>
      </c>
      <c r="D615" s="10" t="s">
        <v>1718</v>
      </c>
      <c r="E615" s="11" t="s">
        <v>268</v>
      </c>
      <c r="F615" s="12">
        <v>2</v>
      </c>
      <c r="G615" s="13">
        <v>5741.58</v>
      </c>
      <c r="H615" s="13">
        <v>123.79</v>
      </c>
      <c r="I615" s="13">
        <v>0</v>
      </c>
      <c r="J615" s="13">
        <v>6794.81</v>
      </c>
      <c r="K615" s="13">
        <f t="shared" ref="K615:K654" si="145">TRUNC(G615 * (1 + 20.5 / 100), 2)</f>
        <v>6918.6</v>
      </c>
      <c r="L615" s="13">
        <f t="shared" ref="L615:L654" si="146">TRUNC(F615 * H615, 2)</f>
        <v>247.58</v>
      </c>
      <c r="M615" s="13">
        <f t="shared" ref="M615:M654" si="147">TRUNC(F615 * I615, 2)</f>
        <v>0</v>
      </c>
      <c r="N615" s="13">
        <f t="shared" ref="N615:N654" si="148">TRUNC(F615 * J615, 2)</f>
        <v>13589.62</v>
      </c>
      <c r="O615" s="13">
        <f t="shared" ref="O615:O654" si="149">TRUNC(F615 * K615, 2)</f>
        <v>13837.2</v>
      </c>
      <c r="P615" s="14">
        <f t="shared" si="134"/>
        <v>1.8531088460145941E-3</v>
      </c>
    </row>
    <row r="616" spans="1:16" ht="39" customHeight="1">
      <c r="A616" s="10" t="s">
        <v>1720</v>
      </c>
      <c r="B616" s="12" t="s">
        <v>1721</v>
      </c>
      <c r="C616" s="10" t="s">
        <v>78</v>
      </c>
      <c r="D616" s="10" t="s">
        <v>1722</v>
      </c>
      <c r="E616" s="11" t="s">
        <v>268</v>
      </c>
      <c r="F616" s="12">
        <v>10</v>
      </c>
      <c r="G616" s="13">
        <v>12782.32</v>
      </c>
      <c r="H616" s="13">
        <v>288.01</v>
      </c>
      <c r="I616" s="13">
        <v>0</v>
      </c>
      <c r="J616" s="13">
        <v>15114.68</v>
      </c>
      <c r="K616" s="13">
        <f t="shared" si="145"/>
        <v>15402.69</v>
      </c>
      <c r="L616" s="13">
        <f t="shared" si="146"/>
        <v>2880.1</v>
      </c>
      <c r="M616" s="13">
        <f t="shared" si="147"/>
        <v>0</v>
      </c>
      <c r="N616" s="13">
        <f t="shared" si="148"/>
        <v>151146.79999999999</v>
      </c>
      <c r="O616" s="13">
        <f t="shared" si="149"/>
        <v>154026.9</v>
      </c>
      <c r="P616" s="14">
        <f t="shared" si="134"/>
        <v>2.0627627765314172E-2</v>
      </c>
    </row>
    <row r="617" spans="1:16" ht="39" customHeight="1">
      <c r="A617" s="10" t="s">
        <v>1723</v>
      </c>
      <c r="B617" s="12" t="s">
        <v>1724</v>
      </c>
      <c r="C617" s="10" t="s">
        <v>78</v>
      </c>
      <c r="D617" s="10" t="s">
        <v>1725</v>
      </c>
      <c r="E617" s="11" t="s">
        <v>268</v>
      </c>
      <c r="F617" s="12">
        <v>1</v>
      </c>
      <c r="G617" s="13">
        <v>12047.01</v>
      </c>
      <c r="H617" s="13">
        <v>223.4</v>
      </c>
      <c r="I617" s="13">
        <v>0</v>
      </c>
      <c r="J617" s="13">
        <v>14293.24</v>
      </c>
      <c r="K617" s="13">
        <f t="shared" si="145"/>
        <v>14516.64</v>
      </c>
      <c r="L617" s="13">
        <f t="shared" si="146"/>
        <v>223.4</v>
      </c>
      <c r="M617" s="13">
        <f t="shared" si="147"/>
        <v>0</v>
      </c>
      <c r="N617" s="13">
        <f t="shared" si="148"/>
        <v>14293.24</v>
      </c>
      <c r="O617" s="13">
        <f t="shared" si="149"/>
        <v>14516.64</v>
      </c>
      <c r="P617" s="14">
        <f t="shared" si="134"/>
        <v>1.9441009740705701E-3</v>
      </c>
    </row>
    <row r="618" spans="1:16" ht="39" customHeight="1">
      <c r="A618" s="10" t="s">
        <v>1726</v>
      </c>
      <c r="B618" s="12" t="s">
        <v>1727</v>
      </c>
      <c r="C618" s="10" t="s">
        <v>78</v>
      </c>
      <c r="D618" s="10" t="s">
        <v>1728</v>
      </c>
      <c r="E618" s="11" t="s">
        <v>268</v>
      </c>
      <c r="F618" s="12">
        <v>1</v>
      </c>
      <c r="G618" s="13">
        <v>4207.3999999999996</v>
      </c>
      <c r="H618" s="13">
        <v>118.58</v>
      </c>
      <c r="I618" s="13">
        <v>0</v>
      </c>
      <c r="J618" s="13">
        <v>4951.33</v>
      </c>
      <c r="K618" s="13">
        <f t="shared" si="145"/>
        <v>5069.91</v>
      </c>
      <c r="L618" s="13">
        <f t="shared" si="146"/>
        <v>118.58</v>
      </c>
      <c r="M618" s="13">
        <f t="shared" si="147"/>
        <v>0</v>
      </c>
      <c r="N618" s="13">
        <f t="shared" si="148"/>
        <v>4951.33</v>
      </c>
      <c r="O618" s="13">
        <f t="shared" si="149"/>
        <v>5069.91</v>
      </c>
      <c r="P618" s="14">
        <f t="shared" si="134"/>
        <v>6.7897371357629065E-4</v>
      </c>
    </row>
    <row r="619" spans="1:16" ht="39" customHeight="1">
      <c r="A619" s="10" t="s">
        <v>1729</v>
      </c>
      <c r="B619" s="12" t="s">
        <v>1730</v>
      </c>
      <c r="C619" s="10" t="s">
        <v>78</v>
      </c>
      <c r="D619" s="10" t="s">
        <v>1731</v>
      </c>
      <c r="E619" s="11" t="s">
        <v>268</v>
      </c>
      <c r="F619" s="12">
        <v>10</v>
      </c>
      <c r="G619" s="13">
        <v>15296.12</v>
      </c>
      <c r="H619" s="13">
        <v>288.01</v>
      </c>
      <c r="I619" s="13">
        <v>0</v>
      </c>
      <c r="J619" s="13">
        <v>18143.810000000001</v>
      </c>
      <c r="K619" s="13">
        <f t="shared" si="145"/>
        <v>18431.82</v>
      </c>
      <c r="L619" s="13">
        <f t="shared" si="146"/>
        <v>2880.1</v>
      </c>
      <c r="M619" s="13">
        <f t="shared" si="147"/>
        <v>0</v>
      </c>
      <c r="N619" s="13">
        <f t="shared" si="148"/>
        <v>181438.1</v>
      </c>
      <c r="O619" s="13">
        <f t="shared" si="149"/>
        <v>184318.2</v>
      </c>
      <c r="P619" s="14">
        <f t="shared" si="134"/>
        <v>2.4684306572246347E-2</v>
      </c>
    </row>
    <row r="620" spans="1:16" ht="39" customHeight="1">
      <c r="A620" s="10" t="s">
        <v>1732</v>
      </c>
      <c r="B620" s="12" t="s">
        <v>1733</v>
      </c>
      <c r="C620" s="10" t="s">
        <v>78</v>
      </c>
      <c r="D620" s="10" t="s">
        <v>1734</v>
      </c>
      <c r="E620" s="11" t="s">
        <v>268</v>
      </c>
      <c r="F620" s="12">
        <v>3</v>
      </c>
      <c r="G620" s="13">
        <v>2891.86</v>
      </c>
      <c r="H620" s="13">
        <v>109.67</v>
      </c>
      <c r="I620" s="13">
        <v>0</v>
      </c>
      <c r="J620" s="13">
        <v>3375.02</v>
      </c>
      <c r="K620" s="13">
        <f t="shared" si="145"/>
        <v>3484.69</v>
      </c>
      <c r="L620" s="13">
        <f t="shared" si="146"/>
        <v>329.01</v>
      </c>
      <c r="M620" s="13">
        <f t="shared" si="147"/>
        <v>0</v>
      </c>
      <c r="N620" s="13">
        <f t="shared" si="148"/>
        <v>10125.06</v>
      </c>
      <c r="O620" s="13">
        <f t="shared" si="149"/>
        <v>10454.07</v>
      </c>
      <c r="P620" s="14">
        <f t="shared" si="134"/>
        <v>1.4000324916786477E-3</v>
      </c>
    </row>
    <row r="621" spans="1:16" ht="64.95" customHeight="1">
      <c r="A621" s="10" t="s">
        <v>1735</v>
      </c>
      <c r="B621" s="12" t="s">
        <v>1736</v>
      </c>
      <c r="C621" s="10" t="s">
        <v>72</v>
      </c>
      <c r="D621" s="10" t="s">
        <v>1737</v>
      </c>
      <c r="E621" s="11" t="s">
        <v>75</v>
      </c>
      <c r="F621" s="12">
        <v>2</v>
      </c>
      <c r="G621" s="13">
        <v>827.95</v>
      </c>
      <c r="H621" s="13">
        <v>128.88</v>
      </c>
      <c r="I621" s="13">
        <v>0</v>
      </c>
      <c r="J621" s="13">
        <v>868.79</v>
      </c>
      <c r="K621" s="13">
        <f t="shared" si="145"/>
        <v>997.67</v>
      </c>
      <c r="L621" s="13">
        <f t="shared" si="146"/>
        <v>257.76</v>
      </c>
      <c r="M621" s="13">
        <f t="shared" si="147"/>
        <v>0</v>
      </c>
      <c r="N621" s="13">
        <f t="shared" si="148"/>
        <v>1737.58</v>
      </c>
      <c r="O621" s="13">
        <f t="shared" si="149"/>
        <v>1995.34</v>
      </c>
      <c r="P621" s="14">
        <f t="shared" si="134"/>
        <v>2.6722040620983723E-4</v>
      </c>
    </row>
    <row r="622" spans="1:16" ht="64.95" customHeight="1">
      <c r="A622" s="10" t="s">
        <v>1738</v>
      </c>
      <c r="B622" s="12" t="s">
        <v>1739</v>
      </c>
      <c r="C622" s="10" t="s">
        <v>72</v>
      </c>
      <c r="D622" s="10" t="s">
        <v>1740</v>
      </c>
      <c r="E622" s="11" t="s">
        <v>75</v>
      </c>
      <c r="F622" s="12">
        <v>1</v>
      </c>
      <c r="G622" s="13">
        <v>858.41</v>
      </c>
      <c r="H622" s="13">
        <v>128.88</v>
      </c>
      <c r="I622" s="13">
        <v>0</v>
      </c>
      <c r="J622" s="13">
        <v>905.5</v>
      </c>
      <c r="K622" s="13">
        <f t="shared" si="145"/>
        <v>1034.3800000000001</v>
      </c>
      <c r="L622" s="13">
        <f t="shared" si="146"/>
        <v>128.88</v>
      </c>
      <c r="M622" s="13">
        <f t="shared" si="147"/>
        <v>0</v>
      </c>
      <c r="N622" s="13">
        <f t="shared" si="148"/>
        <v>905.5</v>
      </c>
      <c r="O622" s="13">
        <f t="shared" si="149"/>
        <v>1034.3800000000001</v>
      </c>
      <c r="P622" s="14">
        <f t="shared" si="134"/>
        <v>1.38526488606118E-4</v>
      </c>
    </row>
    <row r="623" spans="1:16" ht="39" customHeight="1">
      <c r="A623" s="10" t="s">
        <v>1741</v>
      </c>
      <c r="B623" s="12" t="s">
        <v>1742</v>
      </c>
      <c r="C623" s="10" t="s">
        <v>78</v>
      </c>
      <c r="D623" s="10" t="s">
        <v>1743</v>
      </c>
      <c r="E623" s="11" t="s">
        <v>114</v>
      </c>
      <c r="F623" s="12">
        <v>69</v>
      </c>
      <c r="G623" s="13">
        <v>32.36</v>
      </c>
      <c r="H623" s="13">
        <v>4.4000000000000004</v>
      </c>
      <c r="I623" s="13">
        <v>0</v>
      </c>
      <c r="J623" s="13">
        <v>34.590000000000003</v>
      </c>
      <c r="K623" s="13">
        <f t="shared" si="145"/>
        <v>38.99</v>
      </c>
      <c r="L623" s="13">
        <f t="shared" si="146"/>
        <v>303.60000000000002</v>
      </c>
      <c r="M623" s="13">
        <f t="shared" si="147"/>
        <v>0</v>
      </c>
      <c r="N623" s="13">
        <f t="shared" si="148"/>
        <v>2386.71</v>
      </c>
      <c r="O623" s="13">
        <f t="shared" si="149"/>
        <v>2690.31</v>
      </c>
      <c r="P623" s="14">
        <f t="shared" si="134"/>
        <v>3.602923466829649E-4</v>
      </c>
    </row>
    <row r="624" spans="1:16" ht="39" customHeight="1">
      <c r="A624" s="10" t="s">
        <v>1744</v>
      </c>
      <c r="B624" s="12" t="s">
        <v>1745</v>
      </c>
      <c r="C624" s="10" t="s">
        <v>78</v>
      </c>
      <c r="D624" s="10" t="s">
        <v>1746</v>
      </c>
      <c r="E624" s="11" t="s">
        <v>114</v>
      </c>
      <c r="F624" s="12">
        <v>408</v>
      </c>
      <c r="G624" s="13">
        <v>49.64</v>
      </c>
      <c r="H624" s="13">
        <v>4.68</v>
      </c>
      <c r="I624" s="13">
        <v>0</v>
      </c>
      <c r="J624" s="13">
        <v>55.13</v>
      </c>
      <c r="K624" s="13">
        <f t="shared" si="145"/>
        <v>59.81</v>
      </c>
      <c r="L624" s="13">
        <f t="shared" si="146"/>
        <v>1909.44</v>
      </c>
      <c r="M624" s="13">
        <f t="shared" si="147"/>
        <v>0</v>
      </c>
      <c r="N624" s="13">
        <f t="shared" si="148"/>
        <v>22493.040000000001</v>
      </c>
      <c r="O624" s="13">
        <f t="shared" si="149"/>
        <v>24402.48</v>
      </c>
      <c r="P624" s="14">
        <f t="shared" si="134"/>
        <v>3.2680348302181225E-3</v>
      </c>
    </row>
    <row r="625" spans="1:16" ht="39" customHeight="1">
      <c r="A625" s="10" t="s">
        <v>1747</v>
      </c>
      <c r="B625" s="12" t="s">
        <v>1748</v>
      </c>
      <c r="C625" s="10" t="s">
        <v>78</v>
      </c>
      <c r="D625" s="10" t="s">
        <v>1749</v>
      </c>
      <c r="E625" s="11" t="s">
        <v>114</v>
      </c>
      <c r="F625" s="12">
        <v>69</v>
      </c>
      <c r="G625" s="13">
        <v>62.42</v>
      </c>
      <c r="H625" s="13">
        <v>4.95</v>
      </c>
      <c r="I625" s="13">
        <v>0</v>
      </c>
      <c r="J625" s="13">
        <v>70.260000000000005</v>
      </c>
      <c r="K625" s="13">
        <f t="shared" si="145"/>
        <v>75.209999999999994</v>
      </c>
      <c r="L625" s="13">
        <f t="shared" si="146"/>
        <v>341.55</v>
      </c>
      <c r="M625" s="13">
        <f t="shared" si="147"/>
        <v>0</v>
      </c>
      <c r="N625" s="13">
        <f t="shared" si="148"/>
        <v>4847.9399999999996</v>
      </c>
      <c r="O625" s="13">
        <f t="shared" si="149"/>
        <v>5189.49</v>
      </c>
      <c r="P625" s="14">
        <f t="shared" si="134"/>
        <v>6.9498813526611418E-4</v>
      </c>
    </row>
    <row r="626" spans="1:16" ht="39" customHeight="1">
      <c r="A626" s="10" t="s">
        <v>1750</v>
      </c>
      <c r="B626" s="12" t="s">
        <v>1751</v>
      </c>
      <c r="C626" s="10" t="s">
        <v>72</v>
      </c>
      <c r="D626" s="10" t="s">
        <v>1752</v>
      </c>
      <c r="E626" s="11" t="s">
        <v>114</v>
      </c>
      <c r="F626" s="12">
        <v>397</v>
      </c>
      <c r="G626" s="13">
        <v>48.76</v>
      </c>
      <c r="H626" s="13">
        <v>4.6399999999999997</v>
      </c>
      <c r="I626" s="13">
        <v>0</v>
      </c>
      <c r="J626" s="13">
        <v>54.11</v>
      </c>
      <c r="K626" s="13">
        <f t="shared" si="145"/>
        <v>58.75</v>
      </c>
      <c r="L626" s="13">
        <f t="shared" si="146"/>
        <v>1842.08</v>
      </c>
      <c r="M626" s="13">
        <f t="shared" si="147"/>
        <v>0</v>
      </c>
      <c r="N626" s="13">
        <f t="shared" si="148"/>
        <v>21481.67</v>
      </c>
      <c r="O626" s="13">
        <f t="shared" si="149"/>
        <v>23323.75</v>
      </c>
      <c r="P626" s="14">
        <f t="shared" si="134"/>
        <v>3.1235688901824709E-3</v>
      </c>
    </row>
    <row r="627" spans="1:16" ht="52.05" customHeight="1">
      <c r="A627" s="10" t="s">
        <v>1753</v>
      </c>
      <c r="B627" s="12" t="s">
        <v>1754</v>
      </c>
      <c r="C627" s="10" t="s">
        <v>72</v>
      </c>
      <c r="D627" s="10" t="s">
        <v>1755</v>
      </c>
      <c r="E627" s="11" t="s">
        <v>114</v>
      </c>
      <c r="F627" s="12">
        <v>10</v>
      </c>
      <c r="G627" s="13">
        <v>120.19</v>
      </c>
      <c r="H627" s="13">
        <v>2.94</v>
      </c>
      <c r="I627" s="13">
        <v>0</v>
      </c>
      <c r="J627" s="13">
        <v>141.88</v>
      </c>
      <c r="K627" s="13">
        <f t="shared" si="145"/>
        <v>144.82</v>
      </c>
      <c r="L627" s="13">
        <f t="shared" si="146"/>
        <v>29.4</v>
      </c>
      <c r="M627" s="13">
        <f t="shared" si="147"/>
        <v>0</v>
      </c>
      <c r="N627" s="13">
        <f t="shared" si="148"/>
        <v>1418.8</v>
      </c>
      <c r="O627" s="13">
        <f t="shared" si="149"/>
        <v>1448.2</v>
      </c>
      <c r="P627" s="14">
        <f t="shared" si="134"/>
        <v>1.9394619076101632E-4</v>
      </c>
    </row>
    <row r="628" spans="1:16" ht="25.95" customHeight="1">
      <c r="A628" s="10" t="s">
        <v>1756</v>
      </c>
      <c r="B628" s="12" t="s">
        <v>1757</v>
      </c>
      <c r="C628" s="10" t="s">
        <v>72</v>
      </c>
      <c r="D628" s="10" t="s">
        <v>1758</v>
      </c>
      <c r="E628" s="11" t="s">
        <v>75</v>
      </c>
      <c r="F628" s="12">
        <v>84</v>
      </c>
      <c r="G628" s="13">
        <v>65.53</v>
      </c>
      <c r="H628" s="13">
        <v>4.96</v>
      </c>
      <c r="I628" s="13">
        <v>0</v>
      </c>
      <c r="J628" s="13">
        <v>74</v>
      </c>
      <c r="K628" s="13">
        <f t="shared" si="145"/>
        <v>78.959999999999994</v>
      </c>
      <c r="L628" s="13">
        <f t="shared" si="146"/>
        <v>416.64</v>
      </c>
      <c r="M628" s="13">
        <f t="shared" si="147"/>
        <v>0</v>
      </c>
      <c r="N628" s="13">
        <f t="shared" si="148"/>
        <v>6216</v>
      </c>
      <c r="O628" s="13">
        <f t="shared" si="149"/>
        <v>6632.64</v>
      </c>
      <c r="P628" s="14">
        <f t="shared" si="134"/>
        <v>8.8825801870539103E-4</v>
      </c>
    </row>
    <row r="629" spans="1:16" ht="25.95" customHeight="1">
      <c r="A629" s="10" t="s">
        <v>1759</v>
      </c>
      <c r="B629" s="12" t="s">
        <v>1760</v>
      </c>
      <c r="C629" s="10" t="s">
        <v>72</v>
      </c>
      <c r="D629" s="10" t="s">
        <v>1761</v>
      </c>
      <c r="E629" s="11" t="s">
        <v>75</v>
      </c>
      <c r="F629" s="12">
        <v>24</v>
      </c>
      <c r="G629" s="13">
        <v>39.44</v>
      </c>
      <c r="H629" s="13">
        <v>4.96</v>
      </c>
      <c r="I629" s="13">
        <v>0</v>
      </c>
      <c r="J629" s="13">
        <v>42.56</v>
      </c>
      <c r="K629" s="13">
        <f t="shared" si="145"/>
        <v>47.52</v>
      </c>
      <c r="L629" s="13">
        <f t="shared" si="146"/>
        <v>119.04</v>
      </c>
      <c r="M629" s="13">
        <f t="shared" si="147"/>
        <v>0</v>
      </c>
      <c r="N629" s="13">
        <f t="shared" si="148"/>
        <v>1021.44</v>
      </c>
      <c r="O629" s="13">
        <f t="shared" si="149"/>
        <v>1140.48</v>
      </c>
      <c r="P629" s="14">
        <f t="shared" si="134"/>
        <v>1.5273563847474373E-4</v>
      </c>
    </row>
    <row r="630" spans="1:16" ht="39" customHeight="1">
      <c r="A630" s="10" t="s">
        <v>1762</v>
      </c>
      <c r="B630" s="12" t="s">
        <v>1763</v>
      </c>
      <c r="C630" s="10" t="s">
        <v>72</v>
      </c>
      <c r="D630" s="10" t="s">
        <v>1764</v>
      </c>
      <c r="E630" s="11" t="s">
        <v>75</v>
      </c>
      <c r="F630" s="12">
        <v>65</v>
      </c>
      <c r="G630" s="13">
        <v>156.49</v>
      </c>
      <c r="H630" s="13">
        <v>49.25</v>
      </c>
      <c r="I630" s="13">
        <v>0</v>
      </c>
      <c r="J630" s="13">
        <v>139.32</v>
      </c>
      <c r="K630" s="13">
        <f t="shared" si="145"/>
        <v>188.57</v>
      </c>
      <c r="L630" s="13">
        <f t="shared" si="146"/>
        <v>3201.25</v>
      </c>
      <c r="M630" s="13">
        <f t="shared" si="147"/>
        <v>0</v>
      </c>
      <c r="N630" s="13">
        <f t="shared" si="148"/>
        <v>9055.7999999999993</v>
      </c>
      <c r="O630" s="13">
        <f t="shared" si="149"/>
        <v>12257.05</v>
      </c>
      <c r="P630" s="14">
        <f t="shared" si="134"/>
        <v>1.6414916154310971E-3</v>
      </c>
    </row>
    <row r="631" spans="1:16" ht="39" customHeight="1">
      <c r="A631" s="10" t="s">
        <v>1765</v>
      </c>
      <c r="B631" s="12" t="s">
        <v>1766</v>
      </c>
      <c r="C631" s="10" t="s">
        <v>72</v>
      </c>
      <c r="D631" s="10" t="s">
        <v>1767</v>
      </c>
      <c r="E631" s="11" t="s">
        <v>75</v>
      </c>
      <c r="F631" s="12">
        <v>174</v>
      </c>
      <c r="G631" s="13">
        <v>147.19</v>
      </c>
      <c r="H631" s="13">
        <v>49.19</v>
      </c>
      <c r="I631" s="13">
        <v>0</v>
      </c>
      <c r="J631" s="13">
        <v>128.16999999999999</v>
      </c>
      <c r="K631" s="13">
        <f t="shared" si="145"/>
        <v>177.36</v>
      </c>
      <c r="L631" s="13">
        <f t="shared" si="146"/>
        <v>8559.06</v>
      </c>
      <c r="M631" s="13">
        <f t="shared" si="147"/>
        <v>0</v>
      </c>
      <c r="N631" s="13">
        <f t="shared" si="148"/>
        <v>22301.58</v>
      </c>
      <c r="O631" s="13">
        <f t="shared" si="149"/>
        <v>30860.639999999999</v>
      </c>
      <c r="P631" s="14">
        <f t="shared" si="134"/>
        <v>4.132926096151809E-3</v>
      </c>
    </row>
    <row r="632" spans="1:16" ht="39" customHeight="1">
      <c r="A632" s="10" t="s">
        <v>1768</v>
      </c>
      <c r="B632" s="12" t="s">
        <v>1769</v>
      </c>
      <c r="C632" s="10" t="s">
        <v>72</v>
      </c>
      <c r="D632" s="10" t="s">
        <v>1770</v>
      </c>
      <c r="E632" s="11" t="s">
        <v>75</v>
      </c>
      <c r="F632" s="12">
        <v>9</v>
      </c>
      <c r="G632" s="13">
        <v>133.77000000000001</v>
      </c>
      <c r="H632" s="13">
        <v>5.28</v>
      </c>
      <c r="I632" s="13">
        <v>0</v>
      </c>
      <c r="J632" s="13">
        <v>155.91</v>
      </c>
      <c r="K632" s="13">
        <f t="shared" si="145"/>
        <v>161.19</v>
      </c>
      <c r="L632" s="13">
        <f t="shared" si="146"/>
        <v>47.52</v>
      </c>
      <c r="M632" s="13">
        <f t="shared" si="147"/>
        <v>0</v>
      </c>
      <c r="N632" s="13">
        <f t="shared" si="148"/>
        <v>1403.19</v>
      </c>
      <c r="O632" s="13">
        <f t="shared" si="149"/>
        <v>1450.71</v>
      </c>
      <c r="P632" s="14">
        <f t="shared" si="134"/>
        <v>1.9428233558825713E-4</v>
      </c>
    </row>
    <row r="633" spans="1:16" ht="39" customHeight="1">
      <c r="A633" s="10" t="s">
        <v>1771</v>
      </c>
      <c r="B633" s="12" t="s">
        <v>1772</v>
      </c>
      <c r="C633" s="10" t="s">
        <v>72</v>
      </c>
      <c r="D633" s="10" t="s">
        <v>1773</v>
      </c>
      <c r="E633" s="11" t="s">
        <v>75</v>
      </c>
      <c r="F633" s="12">
        <v>22</v>
      </c>
      <c r="G633" s="13">
        <v>113.92</v>
      </c>
      <c r="H633" s="13">
        <v>5.28</v>
      </c>
      <c r="I633" s="13">
        <v>0</v>
      </c>
      <c r="J633" s="13">
        <v>131.99</v>
      </c>
      <c r="K633" s="13">
        <f t="shared" si="145"/>
        <v>137.27000000000001</v>
      </c>
      <c r="L633" s="13">
        <f t="shared" si="146"/>
        <v>116.16</v>
      </c>
      <c r="M633" s="13">
        <f t="shared" si="147"/>
        <v>0</v>
      </c>
      <c r="N633" s="13">
        <f t="shared" si="148"/>
        <v>2903.78</v>
      </c>
      <c r="O633" s="13">
        <f t="shared" si="149"/>
        <v>3019.94</v>
      </c>
      <c r="P633" s="14">
        <f t="shared" si="134"/>
        <v>4.0443713528989339E-4</v>
      </c>
    </row>
    <row r="634" spans="1:16" ht="39" customHeight="1">
      <c r="A634" s="10" t="s">
        <v>1774</v>
      </c>
      <c r="B634" s="12" t="s">
        <v>1775</v>
      </c>
      <c r="C634" s="10" t="s">
        <v>72</v>
      </c>
      <c r="D634" s="10" t="s">
        <v>1776</v>
      </c>
      <c r="E634" s="11" t="s">
        <v>75</v>
      </c>
      <c r="F634" s="12">
        <v>10</v>
      </c>
      <c r="G634" s="13">
        <v>83.48</v>
      </c>
      <c r="H634" s="13">
        <v>5.28</v>
      </c>
      <c r="I634" s="13">
        <v>0</v>
      </c>
      <c r="J634" s="13">
        <v>95.31</v>
      </c>
      <c r="K634" s="13">
        <f t="shared" si="145"/>
        <v>100.59</v>
      </c>
      <c r="L634" s="13">
        <f t="shared" si="146"/>
        <v>52.8</v>
      </c>
      <c r="M634" s="13">
        <f t="shared" si="147"/>
        <v>0</v>
      </c>
      <c r="N634" s="13">
        <f t="shared" si="148"/>
        <v>953.1</v>
      </c>
      <c r="O634" s="13">
        <f t="shared" si="149"/>
        <v>1005.9</v>
      </c>
      <c r="P634" s="14">
        <f t="shared" si="134"/>
        <v>1.3471238315599109E-4</v>
      </c>
    </row>
    <row r="635" spans="1:16" ht="39" customHeight="1">
      <c r="A635" s="10" t="s">
        <v>1777</v>
      </c>
      <c r="B635" s="12" t="s">
        <v>1778</v>
      </c>
      <c r="C635" s="10" t="s">
        <v>72</v>
      </c>
      <c r="D635" s="10" t="s">
        <v>1779</v>
      </c>
      <c r="E635" s="11" t="s">
        <v>75</v>
      </c>
      <c r="F635" s="12">
        <v>15</v>
      </c>
      <c r="G635" s="13">
        <v>123.44</v>
      </c>
      <c r="H635" s="13">
        <v>5.28</v>
      </c>
      <c r="I635" s="13">
        <v>0</v>
      </c>
      <c r="J635" s="13">
        <v>143.46</v>
      </c>
      <c r="K635" s="13">
        <f t="shared" si="145"/>
        <v>148.74</v>
      </c>
      <c r="L635" s="13">
        <f t="shared" si="146"/>
        <v>79.2</v>
      </c>
      <c r="M635" s="13">
        <f t="shared" si="147"/>
        <v>0</v>
      </c>
      <c r="N635" s="13">
        <f t="shared" si="148"/>
        <v>2151.9</v>
      </c>
      <c r="O635" s="13">
        <f t="shared" si="149"/>
        <v>2231.1</v>
      </c>
      <c r="P635" s="14">
        <f t="shared" si="134"/>
        <v>2.9879391396692688E-4</v>
      </c>
    </row>
    <row r="636" spans="1:16" ht="39" customHeight="1">
      <c r="A636" s="10" t="s">
        <v>1780</v>
      </c>
      <c r="B636" s="12" t="s">
        <v>1781</v>
      </c>
      <c r="C636" s="10" t="s">
        <v>72</v>
      </c>
      <c r="D636" s="10" t="s">
        <v>1782</v>
      </c>
      <c r="E636" s="11" t="s">
        <v>75</v>
      </c>
      <c r="F636" s="12">
        <v>6</v>
      </c>
      <c r="G636" s="13">
        <v>271.42</v>
      </c>
      <c r="H636" s="13">
        <v>5.28</v>
      </c>
      <c r="I636" s="13">
        <v>0</v>
      </c>
      <c r="J636" s="13">
        <v>321.77999999999997</v>
      </c>
      <c r="K636" s="13">
        <f t="shared" si="145"/>
        <v>327.06</v>
      </c>
      <c r="L636" s="13">
        <f t="shared" si="146"/>
        <v>31.68</v>
      </c>
      <c r="M636" s="13">
        <f t="shared" si="147"/>
        <v>0</v>
      </c>
      <c r="N636" s="13">
        <f t="shared" si="148"/>
        <v>1930.68</v>
      </c>
      <c r="O636" s="13">
        <f t="shared" si="149"/>
        <v>1962.36</v>
      </c>
      <c r="P636" s="14">
        <f t="shared" si="134"/>
        <v>2.6280365067103158E-4</v>
      </c>
    </row>
    <row r="637" spans="1:16" ht="52.05" customHeight="1">
      <c r="A637" s="10" t="s">
        <v>1783</v>
      </c>
      <c r="B637" s="12" t="s">
        <v>1784</v>
      </c>
      <c r="C637" s="10" t="s">
        <v>72</v>
      </c>
      <c r="D637" s="10" t="s">
        <v>1785</v>
      </c>
      <c r="E637" s="11" t="s">
        <v>75</v>
      </c>
      <c r="F637" s="12">
        <v>2</v>
      </c>
      <c r="G637" s="13">
        <v>3769.08</v>
      </c>
      <c r="H637" s="13">
        <v>381.18</v>
      </c>
      <c r="I637" s="13">
        <v>0</v>
      </c>
      <c r="J637" s="13">
        <v>4160.5600000000004</v>
      </c>
      <c r="K637" s="13">
        <f t="shared" si="145"/>
        <v>4541.74</v>
      </c>
      <c r="L637" s="13">
        <f t="shared" si="146"/>
        <v>762.36</v>
      </c>
      <c r="M637" s="13">
        <f t="shared" si="147"/>
        <v>0</v>
      </c>
      <c r="N637" s="13">
        <f t="shared" si="148"/>
        <v>8321.1200000000008</v>
      </c>
      <c r="O637" s="13">
        <f t="shared" si="149"/>
        <v>9083.48</v>
      </c>
      <c r="P637" s="14">
        <f t="shared" si="134"/>
        <v>1.2164800061137111E-3</v>
      </c>
    </row>
    <row r="638" spans="1:16" ht="52.05" customHeight="1">
      <c r="A638" s="10" t="s">
        <v>1786</v>
      </c>
      <c r="B638" s="12" t="s">
        <v>1787</v>
      </c>
      <c r="C638" s="10" t="s">
        <v>72</v>
      </c>
      <c r="D638" s="10" t="s">
        <v>1788</v>
      </c>
      <c r="E638" s="11" t="s">
        <v>75</v>
      </c>
      <c r="F638" s="12">
        <v>8</v>
      </c>
      <c r="G638" s="13">
        <v>4236.7</v>
      </c>
      <c r="H638" s="13">
        <v>257.76</v>
      </c>
      <c r="I638" s="13">
        <v>0</v>
      </c>
      <c r="J638" s="13">
        <v>4847.46</v>
      </c>
      <c r="K638" s="13">
        <f t="shared" si="145"/>
        <v>5105.22</v>
      </c>
      <c r="L638" s="13">
        <f t="shared" si="146"/>
        <v>2062.08</v>
      </c>
      <c r="M638" s="13">
        <f t="shared" si="147"/>
        <v>0</v>
      </c>
      <c r="N638" s="13">
        <f t="shared" si="148"/>
        <v>38779.68</v>
      </c>
      <c r="O638" s="13">
        <f t="shared" si="149"/>
        <v>40841.760000000002</v>
      </c>
      <c r="P638" s="14">
        <f t="shared" si="134"/>
        <v>5.46962006351032E-3</v>
      </c>
    </row>
    <row r="639" spans="1:16" ht="52.05" customHeight="1">
      <c r="A639" s="10" t="s">
        <v>1789</v>
      </c>
      <c r="B639" s="12" t="s">
        <v>1790</v>
      </c>
      <c r="C639" s="10" t="s">
        <v>72</v>
      </c>
      <c r="D639" s="10" t="s">
        <v>1791</v>
      </c>
      <c r="E639" s="11" t="s">
        <v>75</v>
      </c>
      <c r="F639" s="12">
        <v>1</v>
      </c>
      <c r="G639" s="13">
        <v>1806.88</v>
      </c>
      <c r="H639" s="13">
        <v>257.76</v>
      </c>
      <c r="I639" s="13">
        <v>0</v>
      </c>
      <c r="J639" s="13">
        <v>1919.53</v>
      </c>
      <c r="K639" s="13">
        <f t="shared" si="145"/>
        <v>2177.29</v>
      </c>
      <c r="L639" s="13">
        <f t="shared" si="146"/>
        <v>257.76</v>
      </c>
      <c r="M639" s="13">
        <f t="shared" si="147"/>
        <v>0</v>
      </c>
      <c r="N639" s="13">
        <f t="shared" si="148"/>
        <v>1919.53</v>
      </c>
      <c r="O639" s="13">
        <f t="shared" si="149"/>
        <v>2177.29</v>
      </c>
      <c r="P639" s="14">
        <f t="shared" si="134"/>
        <v>2.9158755812874824E-4</v>
      </c>
    </row>
    <row r="640" spans="1:16" ht="52.05" customHeight="1">
      <c r="A640" s="10" t="s">
        <v>1792</v>
      </c>
      <c r="B640" s="12" t="s">
        <v>1793</v>
      </c>
      <c r="C640" s="10" t="s">
        <v>72</v>
      </c>
      <c r="D640" s="10" t="s">
        <v>1794</v>
      </c>
      <c r="E640" s="11" t="s">
        <v>75</v>
      </c>
      <c r="F640" s="12">
        <v>2</v>
      </c>
      <c r="G640" s="13">
        <v>6446.13</v>
      </c>
      <c r="H640" s="13">
        <v>68.37</v>
      </c>
      <c r="I640" s="13">
        <v>0</v>
      </c>
      <c r="J640" s="13">
        <v>7699.21</v>
      </c>
      <c r="K640" s="13">
        <f t="shared" si="145"/>
        <v>7767.58</v>
      </c>
      <c r="L640" s="13">
        <f t="shared" si="146"/>
        <v>136.74</v>
      </c>
      <c r="M640" s="13">
        <f t="shared" si="147"/>
        <v>0</v>
      </c>
      <c r="N640" s="13">
        <f t="shared" si="148"/>
        <v>15398.42</v>
      </c>
      <c r="O640" s="13">
        <f t="shared" si="149"/>
        <v>15535.16</v>
      </c>
      <c r="P640" s="14">
        <f t="shared" si="134"/>
        <v>2.0805034559197005E-3</v>
      </c>
    </row>
    <row r="641" spans="1:16" ht="52.05" customHeight="1">
      <c r="A641" s="10" t="s">
        <v>1795</v>
      </c>
      <c r="B641" s="12" t="s">
        <v>1796</v>
      </c>
      <c r="C641" s="10" t="s">
        <v>72</v>
      </c>
      <c r="D641" s="10" t="s">
        <v>1797</v>
      </c>
      <c r="E641" s="11" t="s">
        <v>75</v>
      </c>
      <c r="F641" s="12">
        <v>2</v>
      </c>
      <c r="G641" s="13">
        <v>3480.61</v>
      </c>
      <c r="H641" s="13">
        <v>257.76</v>
      </c>
      <c r="I641" s="13">
        <v>0</v>
      </c>
      <c r="J641" s="13">
        <v>3936.37</v>
      </c>
      <c r="K641" s="13">
        <f t="shared" si="145"/>
        <v>4194.13</v>
      </c>
      <c r="L641" s="13">
        <f t="shared" si="146"/>
        <v>515.52</v>
      </c>
      <c r="M641" s="13">
        <f t="shared" si="147"/>
        <v>0</v>
      </c>
      <c r="N641" s="13">
        <f t="shared" si="148"/>
        <v>7872.74</v>
      </c>
      <c r="O641" s="13">
        <f t="shared" si="149"/>
        <v>8388.26</v>
      </c>
      <c r="P641" s="14">
        <f t="shared" si="134"/>
        <v>1.1233745850801012E-3</v>
      </c>
    </row>
    <row r="642" spans="1:16" ht="24" customHeight="1">
      <c r="A642" s="10" t="s">
        <v>1798</v>
      </c>
      <c r="B642" s="12" t="s">
        <v>1799</v>
      </c>
      <c r="C642" s="10" t="s">
        <v>72</v>
      </c>
      <c r="D642" s="10" t="s">
        <v>1800</v>
      </c>
      <c r="E642" s="11" t="s">
        <v>75</v>
      </c>
      <c r="F642" s="12">
        <v>50</v>
      </c>
      <c r="G642" s="13">
        <v>106.31</v>
      </c>
      <c r="H642" s="13">
        <v>11.74</v>
      </c>
      <c r="I642" s="13">
        <v>0</v>
      </c>
      <c r="J642" s="13">
        <v>116.36</v>
      </c>
      <c r="K642" s="13">
        <f t="shared" si="145"/>
        <v>128.1</v>
      </c>
      <c r="L642" s="13">
        <f t="shared" si="146"/>
        <v>587</v>
      </c>
      <c r="M642" s="13">
        <f t="shared" si="147"/>
        <v>0</v>
      </c>
      <c r="N642" s="13">
        <f t="shared" si="148"/>
        <v>5818</v>
      </c>
      <c r="O642" s="13">
        <f t="shared" si="149"/>
        <v>6405</v>
      </c>
      <c r="P642" s="14">
        <f t="shared" si="134"/>
        <v>8.5777195955276169E-4</v>
      </c>
    </row>
    <row r="643" spans="1:16" ht="24" customHeight="1">
      <c r="A643" s="10" t="s">
        <v>1801</v>
      </c>
      <c r="B643" s="12" t="s">
        <v>1802</v>
      </c>
      <c r="C643" s="10" t="s">
        <v>72</v>
      </c>
      <c r="D643" s="10" t="s">
        <v>1803</v>
      </c>
      <c r="E643" s="11" t="s">
        <v>75</v>
      </c>
      <c r="F643" s="12">
        <v>50</v>
      </c>
      <c r="G643" s="13">
        <v>74.14</v>
      </c>
      <c r="H643" s="13">
        <v>11.74</v>
      </c>
      <c r="I643" s="13">
        <v>0</v>
      </c>
      <c r="J643" s="13">
        <v>77.59</v>
      </c>
      <c r="K643" s="13">
        <f t="shared" si="145"/>
        <v>89.33</v>
      </c>
      <c r="L643" s="13">
        <f t="shared" si="146"/>
        <v>587</v>
      </c>
      <c r="M643" s="13">
        <f t="shared" si="147"/>
        <v>0</v>
      </c>
      <c r="N643" s="13">
        <f t="shared" si="148"/>
        <v>3879.5</v>
      </c>
      <c r="O643" s="13">
        <f t="shared" si="149"/>
        <v>4466.5</v>
      </c>
      <c r="P643" s="14">
        <f t="shared" si="134"/>
        <v>5.9816369357414676E-4</v>
      </c>
    </row>
    <row r="644" spans="1:16" ht="39" customHeight="1">
      <c r="A644" s="10" t="s">
        <v>1804</v>
      </c>
      <c r="B644" s="12" t="s">
        <v>1073</v>
      </c>
      <c r="C644" s="10" t="s">
        <v>78</v>
      </c>
      <c r="D644" s="10" t="s">
        <v>1074</v>
      </c>
      <c r="E644" s="11" t="s">
        <v>114</v>
      </c>
      <c r="F644" s="12">
        <v>321</v>
      </c>
      <c r="G644" s="13">
        <v>5.04</v>
      </c>
      <c r="H644" s="13">
        <v>1.35</v>
      </c>
      <c r="I644" s="13">
        <v>0</v>
      </c>
      <c r="J644" s="13">
        <v>4.72</v>
      </c>
      <c r="K644" s="13">
        <f t="shared" si="145"/>
        <v>6.07</v>
      </c>
      <c r="L644" s="13">
        <f t="shared" si="146"/>
        <v>433.35</v>
      </c>
      <c r="M644" s="13">
        <f t="shared" si="147"/>
        <v>0</v>
      </c>
      <c r="N644" s="13">
        <f t="shared" si="148"/>
        <v>1515.12</v>
      </c>
      <c r="O644" s="13">
        <f t="shared" si="149"/>
        <v>1948.47</v>
      </c>
      <c r="P644" s="14">
        <f t="shared" si="134"/>
        <v>2.6094347073064318E-4</v>
      </c>
    </row>
    <row r="645" spans="1:16" ht="39" customHeight="1">
      <c r="A645" s="10" t="s">
        <v>1805</v>
      </c>
      <c r="B645" s="12" t="s">
        <v>1806</v>
      </c>
      <c r="C645" s="10" t="s">
        <v>78</v>
      </c>
      <c r="D645" s="10" t="s">
        <v>1807</v>
      </c>
      <c r="E645" s="11" t="s">
        <v>114</v>
      </c>
      <c r="F645" s="12">
        <v>1980</v>
      </c>
      <c r="G645" s="13">
        <v>7.4</v>
      </c>
      <c r="H645" s="13">
        <v>1.81</v>
      </c>
      <c r="I645" s="13">
        <v>0</v>
      </c>
      <c r="J645" s="13">
        <v>7.1</v>
      </c>
      <c r="K645" s="13">
        <f t="shared" si="145"/>
        <v>8.91</v>
      </c>
      <c r="L645" s="13">
        <f t="shared" si="146"/>
        <v>3583.8</v>
      </c>
      <c r="M645" s="13">
        <f t="shared" si="147"/>
        <v>0</v>
      </c>
      <c r="N645" s="13">
        <f t="shared" si="148"/>
        <v>14058</v>
      </c>
      <c r="O645" s="13">
        <f t="shared" si="149"/>
        <v>17641.8</v>
      </c>
      <c r="P645" s="14">
        <f t="shared" si="134"/>
        <v>2.362629407656192E-3</v>
      </c>
    </row>
    <row r="646" spans="1:16" ht="25.95" customHeight="1">
      <c r="A646" s="10" t="s">
        <v>1808</v>
      </c>
      <c r="B646" s="12" t="s">
        <v>1809</v>
      </c>
      <c r="C646" s="10" t="s">
        <v>72</v>
      </c>
      <c r="D646" s="10" t="s">
        <v>1810</v>
      </c>
      <c r="E646" s="11" t="s">
        <v>75</v>
      </c>
      <c r="F646" s="12">
        <v>1</v>
      </c>
      <c r="G646" s="13">
        <v>4843.38</v>
      </c>
      <c r="H646" s="13">
        <v>37.15</v>
      </c>
      <c r="I646" s="13">
        <v>0</v>
      </c>
      <c r="J646" s="13">
        <v>5799.12</v>
      </c>
      <c r="K646" s="13">
        <f t="shared" si="145"/>
        <v>5836.27</v>
      </c>
      <c r="L646" s="13">
        <f t="shared" si="146"/>
        <v>37.15</v>
      </c>
      <c r="M646" s="13">
        <f t="shared" si="147"/>
        <v>0</v>
      </c>
      <c r="N646" s="13">
        <f t="shared" si="148"/>
        <v>5799.12</v>
      </c>
      <c r="O646" s="13">
        <f t="shared" si="149"/>
        <v>5836.27</v>
      </c>
      <c r="P646" s="14">
        <f t="shared" ref="P646:P665" si="150">O646 / 7467019.56</f>
        <v>7.8160636290070212E-4</v>
      </c>
    </row>
    <row r="647" spans="1:16" ht="39" customHeight="1">
      <c r="A647" s="10" t="s">
        <v>1811</v>
      </c>
      <c r="B647" s="12" t="s">
        <v>1812</v>
      </c>
      <c r="C647" s="10" t="s">
        <v>72</v>
      </c>
      <c r="D647" s="10" t="s">
        <v>1813</v>
      </c>
      <c r="E647" s="11" t="s">
        <v>75</v>
      </c>
      <c r="F647" s="12">
        <v>3</v>
      </c>
      <c r="G647" s="13">
        <v>1588.86</v>
      </c>
      <c r="H647" s="13">
        <v>5.28</v>
      </c>
      <c r="I647" s="13">
        <v>0</v>
      </c>
      <c r="J647" s="13">
        <v>1909.29</v>
      </c>
      <c r="K647" s="13">
        <f t="shared" si="145"/>
        <v>1914.57</v>
      </c>
      <c r="L647" s="13">
        <f t="shared" si="146"/>
        <v>15.84</v>
      </c>
      <c r="M647" s="13">
        <f t="shared" si="147"/>
        <v>0</v>
      </c>
      <c r="N647" s="13">
        <f t="shared" si="148"/>
        <v>5727.87</v>
      </c>
      <c r="O647" s="13">
        <f t="shared" si="149"/>
        <v>5743.71</v>
      </c>
      <c r="P647" s="14">
        <f t="shared" si="150"/>
        <v>7.6921052018778964E-4</v>
      </c>
    </row>
    <row r="648" spans="1:16" ht="64.95" customHeight="1">
      <c r="A648" s="10" t="s">
        <v>1814</v>
      </c>
      <c r="B648" s="12" t="s">
        <v>1815</v>
      </c>
      <c r="C648" s="10" t="s">
        <v>72</v>
      </c>
      <c r="D648" s="10" t="s">
        <v>1816</v>
      </c>
      <c r="E648" s="11" t="s">
        <v>75</v>
      </c>
      <c r="F648" s="12">
        <v>1</v>
      </c>
      <c r="G648" s="13">
        <v>7317.23</v>
      </c>
      <c r="H648" s="13">
        <v>60.34</v>
      </c>
      <c r="I648" s="13">
        <v>0</v>
      </c>
      <c r="J648" s="13">
        <v>8756.92</v>
      </c>
      <c r="K648" s="13">
        <f t="shared" si="145"/>
        <v>8817.26</v>
      </c>
      <c r="L648" s="13">
        <f t="shared" si="146"/>
        <v>60.34</v>
      </c>
      <c r="M648" s="13">
        <f t="shared" si="147"/>
        <v>0</v>
      </c>
      <c r="N648" s="13">
        <f t="shared" si="148"/>
        <v>8756.92</v>
      </c>
      <c r="O648" s="13">
        <f t="shared" si="149"/>
        <v>8817.26</v>
      </c>
      <c r="P648" s="14">
        <f t="shared" si="150"/>
        <v>1.1808272268674759E-3</v>
      </c>
    </row>
    <row r="649" spans="1:16" ht="78" customHeight="1">
      <c r="A649" s="10" t="s">
        <v>1817</v>
      </c>
      <c r="B649" s="12" t="s">
        <v>1818</v>
      </c>
      <c r="C649" s="10" t="s">
        <v>72</v>
      </c>
      <c r="D649" s="10" t="s">
        <v>1819</v>
      </c>
      <c r="E649" s="11" t="s">
        <v>75</v>
      </c>
      <c r="F649" s="12">
        <v>1</v>
      </c>
      <c r="G649" s="13">
        <v>8181.4</v>
      </c>
      <c r="H649" s="13">
        <v>257.76</v>
      </c>
      <c r="I649" s="13">
        <v>0</v>
      </c>
      <c r="J649" s="13">
        <v>9600.82</v>
      </c>
      <c r="K649" s="13">
        <f t="shared" si="145"/>
        <v>9858.58</v>
      </c>
      <c r="L649" s="13">
        <f t="shared" si="146"/>
        <v>257.76</v>
      </c>
      <c r="M649" s="13">
        <f t="shared" si="147"/>
        <v>0</v>
      </c>
      <c r="N649" s="13">
        <f t="shared" si="148"/>
        <v>9600.82</v>
      </c>
      <c r="O649" s="13">
        <f t="shared" si="149"/>
        <v>9858.58</v>
      </c>
      <c r="P649" s="14">
        <f t="shared" si="150"/>
        <v>1.3202831358325785E-3</v>
      </c>
    </row>
    <row r="650" spans="1:16" ht="39" customHeight="1">
      <c r="A650" s="10" t="s">
        <v>1820</v>
      </c>
      <c r="B650" s="12" t="s">
        <v>1821</v>
      </c>
      <c r="C650" s="10" t="s">
        <v>72</v>
      </c>
      <c r="D650" s="10" t="s">
        <v>1822</v>
      </c>
      <c r="E650" s="11" t="s">
        <v>75</v>
      </c>
      <c r="F650" s="12">
        <v>1</v>
      </c>
      <c r="G650" s="13">
        <v>375.95</v>
      </c>
      <c r="H650" s="13">
        <v>97.66</v>
      </c>
      <c r="I650" s="13">
        <v>0</v>
      </c>
      <c r="J650" s="13">
        <v>355.35</v>
      </c>
      <c r="K650" s="13">
        <f t="shared" si="145"/>
        <v>453.01</v>
      </c>
      <c r="L650" s="13">
        <f t="shared" si="146"/>
        <v>97.66</v>
      </c>
      <c r="M650" s="13">
        <f t="shared" si="147"/>
        <v>0</v>
      </c>
      <c r="N650" s="13">
        <f t="shared" si="148"/>
        <v>355.35</v>
      </c>
      <c r="O650" s="13">
        <f t="shared" si="149"/>
        <v>453.01</v>
      </c>
      <c r="P650" s="14">
        <f t="shared" si="150"/>
        <v>6.066811481608065E-5</v>
      </c>
    </row>
    <row r="651" spans="1:16" ht="52.05" customHeight="1">
      <c r="A651" s="10" t="s">
        <v>1823</v>
      </c>
      <c r="B651" s="12" t="s">
        <v>1824</v>
      </c>
      <c r="C651" s="10" t="s">
        <v>72</v>
      </c>
      <c r="D651" s="10" t="s">
        <v>1825</v>
      </c>
      <c r="E651" s="11" t="s">
        <v>75</v>
      </c>
      <c r="F651" s="12">
        <v>3</v>
      </c>
      <c r="G651" s="13">
        <v>5116.8100000000004</v>
      </c>
      <c r="H651" s="13">
        <v>188.04</v>
      </c>
      <c r="I651" s="13">
        <v>0</v>
      </c>
      <c r="J651" s="13">
        <v>5977.71</v>
      </c>
      <c r="K651" s="13">
        <f t="shared" si="145"/>
        <v>6165.75</v>
      </c>
      <c r="L651" s="13">
        <f t="shared" si="146"/>
        <v>564.12</v>
      </c>
      <c r="M651" s="13">
        <f t="shared" si="147"/>
        <v>0</v>
      </c>
      <c r="N651" s="13">
        <f t="shared" si="148"/>
        <v>17933.13</v>
      </c>
      <c r="O651" s="13">
        <f t="shared" si="149"/>
        <v>18497.25</v>
      </c>
      <c r="P651" s="14">
        <f t="shared" si="150"/>
        <v>2.4771931895140238E-3</v>
      </c>
    </row>
    <row r="652" spans="1:16" ht="52.05" customHeight="1">
      <c r="A652" s="10" t="s">
        <v>1826</v>
      </c>
      <c r="B652" s="12" t="s">
        <v>1827</v>
      </c>
      <c r="C652" s="10" t="s">
        <v>72</v>
      </c>
      <c r="D652" s="10" t="s">
        <v>1828</v>
      </c>
      <c r="E652" s="11" t="s">
        <v>136</v>
      </c>
      <c r="F652" s="12">
        <v>205</v>
      </c>
      <c r="G652" s="13">
        <v>228.44</v>
      </c>
      <c r="H652" s="13">
        <v>17.07</v>
      </c>
      <c r="I652" s="13">
        <v>0</v>
      </c>
      <c r="J652" s="13">
        <v>258.2</v>
      </c>
      <c r="K652" s="13">
        <f t="shared" si="145"/>
        <v>275.27</v>
      </c>
      <c r="L652" s="13">
        <f t="shared" si="146"/>
        <v>3499.35</v>
      </c>
      <c r="M652" s="13">
        <f t="shared" si="147"/>
        <v>0</v>
      </c>
      <c r="N652" s="13">
        <f t="shared" si="148"/>
        <v>52931</v>
      </c>
      <c r="O652" s="13">
        <f t="shared" si="149"/>
        <v>56430.35</v>
      </c>
      <c r="P652" s="14">
        <f t="shared" si="150"/>
        <v>7.5572789848162665E-3</v>
      </c>
    </row>
    <row r="653" spans="1:16" ht="25.95" customHeight="1">
      <c r="A653" s="10" t="s">
        <v>1829</v>
      </c>
      <c r="B653" s="12" t="s">
        <v>1830</v>
      </c>
      <c r="C653" s="10" t="s">
        <v>72</v>
      </c>
      <c r="D653" s="10" t="s">
        <v>1831</v>
      </c>
      <c r="E653" s="11" t="s">
        <v>99</v>
      </c>
      <c r="F653" s="12">
        <v>20</v>
      </c>
      <c r="G653" s="13">
        <v>308.39</v>
      </c>
      <c r="H653" s="13">
        <v>71.63</v>
      </c>
      <c r="I653" s="13">
        <v>0</v>
      </c>
      <c r="J653" s="13">
        <v>299.97000000000003</v>
      </c>
      <c r="K653" s="13">
        <f t="shared" si="145"/>
        <v>371.6</v>
      </c>
      <c r="L653" s="13">
        <f t="shared" si="146"/>
        <v>1432.6</v>
      </c>
      <c r="M653" s="13">
        <f t="shared" si="147"/>
        <v>0</v>
      </c>
      <c r="N653" s="13">
        <f t="shared" si="148"/>
        <v>5999.4</v>
      </c>
      <c r="O653" s="13">
        <f t="shared" si="149"/>
        <v>7432</v>
      </c>
      <c r="P653" s="14">
        <f t="shared" si="150"/>
        <v>9.9531010201344642E-4</v>
      </c>
    </row>
    <row r="654" spans="1:16" ht="39" customHeight="1">
      <c r="A654" s="10" t="s">
        <v>1832</v>
      </c>
      <c r="B654" s="12" t="s">
        <v>1833</v>
      </c>
      <c r="C654" s="10" t="s">
        <v>72</v>
      </c>
      <c r="D654" s="10" t="s">
        <v>1834</v>
      </c>
      <c r="E654" s="11" t="s">
        <v>75</v>
      </c>
      <c r="F654" s="12">
        <v>2</v>
      </c>
      <c r="G654" s="13">
        <v>834.82</v>
      </c>
      <c r="H654" s="13">
        <v>42.3</v>
      </c>
      <c r="I654" s="13">
        <v>0</v>
      </c>
      <c r="J654" s="13">
        <v>963.65</v>
      </c>
      <c r="K654" s="13">
        <f t="shared" si="145"/>
        <v>1005.95</v>
      </c>
      <c r="L654" s="13">
        <f t="shared" si="146"/>
        <v>84.6</v>
      </c>
      <c r="M654" s="13">
        <f t="shared" si="147"/>
        <v>0</v>
      </c>
      <c r="N654" s="13">
        <f t="shared" si="148"/>
        <v>1927.3</v>
      </c>
      <c r="O654" s="13">
        <f t="shared" si="149"/>
        <v>2011.9</v>
      </c>
      <c r="P654" s="14">
        <f t="shared" si="150"/>
        <v>2.6943815853617506E-4</v>
      </c>
    </row>
    <row r="655" spans="1:16" ht="24" customHeight="1">
      <c r="A655" s="5" t="s">
        <v>53</v>
      </c>
      <c r="B655" s="5"/>
      <c r="C655" s="5"/>
      <c r="D655" s="5" t="s">
        <v>54</v>
      </c>
      <c r="E655" s="5"/>
      <c r="F655" s="7"/>
      <c r="G655" s="5"/>
      <c r="H655" s="5"/>
      <c r="I655" s="5"/>
      <c r="J655" s="5"/>
      <c r="K655" s="5"/>
      <c r="L655" s="5"/>
      <c r="M655" s="5"/>
      <c r="N655" s="5"/>
      <c r="O655" s="8">
        <v>249750.67</v>
      </c>
      <c r="P655" s="9">
        <f t="shared" si="150"/>
        <v>3.3447169649573012E-2</v>
      </c>
    </row>
    <row r="656" spans="1:16" ht="39" customHeight="1">
      <c r="A656" s="10" t="s">
        <v>1835</v>
      </c>
      <c r="B656" s="12" t="s">
        <v>1836</v>
      </c>
      <c r="C656" s="10" t="s">
        <v>78</v>
      </c>
      <c r="D656" s="10" t="s">
        <v>1837</v>
      </c>
      <c r="E656" s="11" t="s">
        <v>99</v>
      </c>
      <c r="F656" s="12">
        <v>77.34</v>
      </c>
      <c r="G656" s="13">
        <v>19.41</v>
      </c>
      <c r="H656" s="13">
        <v>7.28</v>
      </c>
      <c r="I656" s="13">
        <v>0</v>
      </c>
      <c r="J656" s="13">
        <v>16.100000000000001</v>
      </c>
      <c r="K656" s="13">
        <f t="shared" ref="K656:K665" si="151">TRUNC(G656 * (1 + 20.5 / 100), 2)</f>
        <v>23.38</v>
      </c>
      <c r="L656" s="13">
        <f t="shared" ref="L656:L665" si="152">TRUNC(F656 * H656, 2)</f>
        <v>563.03</v>
      </c>
      <c r="M656" s="13">
        <f t="shared" ref="M656:M665" si="153">TRUNC(F656 * I656, 2)</f>
        <v>0</v>
      </c>
      <c r="N656" s="13">
        <f t="shared" ref="N656:N665" si="154">TRUNC(F656 * J656, 2)</f>
        <v>1245.17</v>
      </c>
      <c r="O656" s="13">
        <f t="shared" ref="O656:O665" si="155">TRUNC(F656 * K656, 2)</f>
        <v>1808.2</v>
      </c>
      <c r="P656" s="14">
        <f t="shared" si="150"/>
        <v>2.4215819785531673E-4</v>
      </c>
    </row>
    <row r="657" spans="1:16" ht="39" customHeight="1">
      <c r="A657" s="10" t="s">
        <v>1838</v>
      </c>
      <c r="B657" s="12" t="s">
        <v>256</v>
      </c>
      <c r="C657" s="10" t="s">
        <v>78</v>
      </c>
      <c r="D657" s="10" t="s">
        <v>1839</v>
      </c>
      <c r="E657" s="11" t="s">
        <v>99</v>
      </c>
      <c r="F657" s="12">
        <v>77.34</v>
      </c>
      <c r="G657" s="13">
        <v>46.99</v>
      </c>
      <c r="H657" s="13">
        <v>17.41</v>
      </c>
      <c r="I657" s="13">
        <v>0</v>
      </c>
      <c r="J657" s="13">
        <v>39.21</v>
      </c>
      <c r="K657" s="13">
        <f t="shared" si="151"/>
        <v>56.62</v>
      </c>
      <c r="L657" s="13">
        <f t="shared" si="152"/>
        <v>1346.48</v>
      </c>
      <c r="M657" s="13">
        <f t="shared" si="153"/>
        <v>0</v>
      </c>
      <c r="N657" s="13">
        <f t="shared" si="154"/>
        <v>3032.5</v>
      </c>
      <c r="O657" s="13">
        <f t="shared" si="155"/>
        <v>4378.99</v>
      </c>
      <c r="P657" s="14">
        <f t="shared" si="150"/>
        <v>5.8644415818297387E-4</v>
      </c>
    </row>
    <row r="658" spans="1:16" ht="64.95" customHeight="1">
      <c r="A658" s="10" t="s">
        <v>1840</v>
      </c>
      <c r="B658" s="12" t="s">
        <v>1841</v>
      </c>
      <c r="C658" s="10" t="s">
        <v>72</v>
      </c>
      <c r="D658" s="10" t="s">
        <v>1842</v>
      </c>
      <c r="E658" s="11" t="s">
        <v>75</v>
      </c>
      <c r="F658" s="12">
        <v>2</v>
      </c>
      <c r="G658" s="13">
        <v>507.19</v>
      </c>
      <c r="H658" s="13">
        <v>158.37</v>
      </c>
      <c r="I658" s="13">
        <v>0</v>
      </c>
      <c r="J658" s="13">
        <v>452.79</v>
      </c>
      <c r="K658" s="13">
        <f t="shared" si="151"/>
        <v>611.16</v>
      </c>
      <c r="L658" s="13">
        <f t="shared" si="152"/>
        <v>316.74</v>
      </c>
      <c r="M658" s="13">
        <f t="shared" si="153"/>
        <v>0</v>
      </c>
      <c r="N658" s="13">
        <f t="shared" si="154"/>
        <v>905.58</v>
      </c>
      <c r="O658" s="13">
        <f t="shared" si="155"/>
        <v>1222.32</v>
      </c>
      <c r="P658" s="14">
        <f t="shared" si="150"/>
        <v>1.6369583475418136E-4</v>
      </c>
    </row>
    <row r="659" spans="1:16" ht="52.05" customHeight="1">
      <c r="A659" s="10" t="s">
        <v>1843</v>
      </c>
      <c r="B659" s="12" t="s">
        <v>1844</v>
      </c>
      <c r="C659" s="10" t="s">
        <v>78</v>
      </c>
      <c r="D659" s="10" t="s">
        <v>1845</v>
      </c>
      <c r="E659" s="11" t="s">
        <v>99</v>
      </c>
      <c r="F659" s="12">
        <v>120</v>
      </c>
      <c r="G659" s="13">
        <v>94.77</v>
      </c>
      <c r="H659" s="13">
        <v>22.13</v>
      </c>
      <c r="I659" s="13">
        <v>0</v>
      </c>
      <c r="J659" s="13">
        <v>92.06</v>
      </c>
      <c r="K659" s="13">
        <f t="shared" si="151"/>
        <v>114.19</v>
      </c>
      <c r="L659" s="13">
        <f t="shared" si="152"/>
        <v>2655.6</v>
      </c>
      <c r="M659" s="13">
        <f t="shared" si="153"/>
        <v>0</v>
      </c>
      <c r="N659" s="13">
        <f t="shared" si="154"/>
        <v>11047.2</v>
      </c>
      <c r="O659" s="13">
        <f t="shared" si="155"/>
        <v>13702.8</v>
      </c>
      <c r="P659" s="14">
        <f t="shared" si="150"/>
        <v>1.8351096966993884E-3</v>
      </c>
    </row>
    <row r="660" spans="1:16" ht="25.95" customHeight="1">
      <c r="A660" s="10" t="s">
        <v>1847</v>
      </c>
      <c r="B660" s="12" t="s">
        <v>1848</v>
      </c>
      <c r="C660" s="10" t="s">
        <v>78</v>
      </c>
      <c r="D660" s="10" t="s">
        <v>1849</v>
      </c>
      <c r="E660" s="11" t="s">
        <v>99</v>
      </c>
      <c r="F660" s="12">
        <v>473.2</v>
      </c>
      <c r="G660" s="13">
        <v>359.45</v>
      </c>
      <c r="H660" s="13">
        <v>25.51</v>
      </c>
      <c r="I660" s="13">
        <v>0</v>
      </c>
      <c r="J660" s="13">
        <v>407.62</v>
      </c>
      <c r="K660" s="13">
        <f t="shared" si="151"/>
        <v>433.13</v>
      </c>
      <c r="L660" s="13">
        <f t="shared" si="152"/>
        <v>12071.33</v>
      </c>
      <c r="M660" s="13">
        <f t="shared" si="153"/>
        <v>0</v>
      </c>
      <c r="N660" s="13">
        <f t="shared" si="154"/>
        <v>192885.78</v>
      </c>
      <c r="O660" s="13">
        <f t="shared" si="155"/>
        <v>204957.11</v>
      </c>
      <c r="P660" s="14">
        <f t="shared" si="150"/>
        <v>2.7448315670409198E-2</v>
      </c>
    </row>
    <row r="661" spans="1:16" ht="24" customHeight="1">
      <c r="A661" s="10" t="s">
        <v>1850</v>
      </c>
      <c r="B661" s="12" t="s">
        <v>1851</v>
      </c>
      <c r="C661" s="10" t="s">
        <v>78</v>
      </c>
      <c r="D661" s="10" t="s">
        <v>1852</v>
      </c>
      <c r="E661" s="11" t="s">
        <v>99</v>
      </c>
      <c r="F661" s="12">
        <v>173.23</v>
      </c>
      <c r="G661" s="13">
        <v>20.260000000000002</v>
      </c>
      <c r="H661" s="13">
        <v>3.24</v>
      </c>
      <c r="I661" s="13">
        <v>0</v>
      </c>
      <c r="J661" s="13">
        <v>21.17</v>
      </c>
      <c r="K661" s="13">
        <f t="shared" si="151"/>
        <v>24.41</v>
      </c>
      <c r="L661" s="13">
        <f t="shared" si="152"/>
        <v>561.26</v>
      </c>
      <c r="M661" s="13">
        <f t="shared" si="153"/>
        <v>0</v>
      </c>
      <c r="N661" s="13">
        <f t="shared" si="154"/>
        <v>3667.27</v>
      </c>
      <c r="O661" s="13">
        <f t="shared" si="155"/>
        <v>4228.54</v>
      </c>
      <c r="P661" s="14">
        <f t="shared" si="150"/>
        <v>5.6629555688481417E-4</v>
      </c>
    </row>
    <row r="662" spans="1:16" ht="52.05" customHeight="1">
      <c r="A662" s="10" t="s">
        <v>1854</v>
      </c>
      <c r="B662" s="12" t="s">
        <v>1855</v>
      </c>
      <c r="C662" s="10" t="s">
        <v>78</v>
      </c>
      <c r="D662" s="10" t="s">
        <v>1856</v>
      </c>
      <c r="E662" s="11" t="s">
        <v>114</v>
      </c>
      <c r="F662" s="12">
        <v>40</v>
      </c>
      <c r="G662" s="13">
        <v>46.14</v>
      </c>
      <c r="H662" s="13">
        <v>11.87</v>
      </c>
      <c r="I662" s="13">
        <v>0</v>
      </c>
      <c r="J662" s="13">
        <v>43.72</v>
      </c>
      <c r="K662" s="13">
        <f t="shared" si="151"/>
        <v>55.59</v>
      </c>
      <c r="L662" s="13">
        <f t="shared" si="152"/>
        <v>474.8</v>
      </c>
      <c r="M662" s="13">
        <f t="shared" si="153"/>
        <v>0</v>
      </c>
      <c r="N662" s="13">
        <f t="shared" si="154"/>
        <v>1748.8</v>
      </c>
      <c r="O662" s="13">
        <f t="shared" si="155"/>
        <v>2223.6</v>
      </c>
      <c r="P662" s="14">
        <f t="shared" si="150"/>
        <v>2.9778949715246228E-4</v>
      </c>
    </row>
    <row r="663" spans="1:16" ht="24" customHeight="1">
      <c r="A663" s="10" t="s">
        <v>1858</v>
      </c>
      <c r="B663" s="12" t="s">
        <v>1859</v>
      </c>
      <c r="C663" s="10" t="s">
        <v>78</v>
      </c>
      <c r="D663" s="10" t="s">
        <v>1860</v>
      </c>
      <c r="E663" s="11" t="s">
        <v>268</v>
      </c>
      <c r="F663" s="12">
        <v>6</v>
      </c>
      <c r="G663" s="13">
        <v>72.75</v>
      </c>
      <c r="H663" s="13">
        <v>1.25</v>
      </c>
      <c r="I663" s="13">
        <v>0</v>
      </c>
      <c r="J663" s="13">
        <v>86.41</v>
      </c>
      <c r="K663" s="13">
        <f t="shared" si="151"/>
        <v>87.66</v>
      </c>
      <c r="L663" s="13">
        <f t="shared" si="152"/>
        <v>7.5</v>
      </c>
      <c r="M663" s="13">
        <f t="shared" si="153"/>
        <v>0</v>
      </c>
      <c r="N663" s="13">
        <f t="shared" si="154"/>
        <v>518.46</v>
      </c>
      <c r="O663" s="13">
        <f t="shared" si="155"/>
        <v>525.96</v>
      </c>
      <c r="P663" s="14">
        <f t="shared" si="150"/>
        <v>7.0437742364772916E-5</v>
      </c>
    </row>
    <row r="664" spans="1:16" ht="25.95" customHeight="1">
      <c r="A664" s="10" t="s">
        <v>1861</v>
      </c>
      <c r="B664" s="12" t="s">
        <v>1862</v>
      </c>
      <c r="C664" s="10" t="s">
        <v>78</v>
      </c>
      <c r="D664" s="10" t="s">
        <v>1863</v>
      </c>
      <c r="E664" s="11" t="s">
        <v>114</v>
      </c>
      <c r="F664" s="12">
        <v>22.98</v>
      </c>
      <c r="G664" s="13">
        <v>226.24</v>
      </c>
      <c r="H664" s="13">
        <v>15.48</v>
      </c>
      <c r="I664" s="13">
        <v>0</v>
      </c>
      <c r="J664" s="13">
        <v>257.13</v>
      </c>
      <c r="K664" s="13">
        <f t="shared" si="151"/>
        <v>272.61</v>
      </c>
      <c r="L664" s="13">
        <f t="shared" si="152"/>
        <v>355.73</v>
      </c>
      <c r="M664" s="13">
        <f t="shared" si="153"/>
        <v>0</v>
      </c>
      <c r="N664" s="13">
        <f t="shared" si="154"/>
        <v>5908.84</v>
      </c>
      <c r="O664" s="13">
        <f t="shared" si="155"/>
        <v>6264.57</v>
      </c>
      <c r="P664" s="14">
        <f t="shared" si="150"/>
        <v>8.3896525911872659E-4</v>
      </c>
    </row>
    <row r="665" spans="1:16" ht="39" customHeight="1">
      <c r="A665" s="10" t="s">
        <v>1864</v>
      </c>
      <c r="B665" s="12" t="s">
        <v>1865</v>
      </c>
      <c r="C665" s="10" t="s">
        <v>78</v>
      </c>
      <c r="D665" s="10" t="s">
        <v>1866</v>
      </c>
      <c r="E665" s="11" t="s">
        <v>99</v>
      </c>
      <c r="F665" s="12">
        <v>111.81</v>
      </c>
      <c r="G665" s="13">
        <v>77.48</v>
      </c>
      <c r="H665" s="13">
        <v>16.73</v>
      </c>
      <c r="I665" s="13">
        <v>0</v>
      </c>
      <c r="J665" s="13">
        <v>76.63</v>
      </c>
      <c r="K665" s="13">
        <f t="shared" si="151"/>
        <v>93.36</v>
      </c>
      <c r="L665" s="13">
        <f t="shared" si="152"/>
        <v>1870.58</v>
      </c>
      <c r="M665" s="13">
        <f t="shared" si="153"/>
        <v>0</v>
      </c>
      <c r="N665" s="13">
        <f t="shared" si="154"/>
        <v>8568</v>
      </c>
      <c r="O665" s="13">
        <f t="shared" si="155"/>
        <v>10438.58</v>
      </c>
      <c r="P665" s="14">
        <f t="shared" si="150"/>
        <v>1.3979580361511736E-3</v>
      </c>
    </row>
    <row r="666" spans="1:16" ht="26.4">
      <c r="A666" s="32"/>
      <c r="B666" s="32"/>
      <c r="C666" s="32"/>
      <c r="D666" s="32"/>
      <c r="E666" s="32"/>
      <c r="F666" s="32"/>
      <c r="G666" s="32"/>
      <c r="H666" s="32"/>
      <c r="I666" s="32"/>
      <c r="J666" s="32"/>
      <c r="K666" s="32" t="s">
        <v>1872</v>
      </c>
      <c r="L666" s="32" t="s">
        <v>1873</v>
      </c>
      <c r="M666" s="32" t="s">
        <v>1879</v>
      </c>
      <c r="N666" s="32" t="s">
        <v>1880</v>
      </c>
      <c r="O666" s="32" t="s">
        <v>1875</v>
      </c>
      <c r="P666" s="32"/>
    </row>
    <row r="667" spans="1:16">
      <c r="A667" s="37"/>
      <c r="B667" s="37"/>
      <c r="C667" s="37"/>
      <c r="D667" s="37"/>
      <c r="E667" s="37"/>
      <c r="F667" s="37"/>
      <c r="G667" s="37"/>
      <c r="H667" s="37"/>
      <c r="I667" s="37"/>
      <c r="J667" s="37"/>
      <c r="K667" s="37"/>
      <c r="L667" s="37"/>
      <c r="M667" s="37"/>
      <c r="N667" s="37"/>
      <c r="O667" s="37"/>
      <c r="P667" s="37"/>
    </row>
    <row r="668" spans="1:16">
      <c r="A668" s="387"/>
      <c r="B668" s="387"/>
      <c r="C668" s="387"/>
      <c r="D668" s="36"/>
      <c r="E668" s="32"/>
      <c r="F668" s="32"/>
      <c r="G668" s="32"/>
      <c r="H668" s="32"/>
      <c r="I668" s="32"/>
      <c r="J668" s="32"/>
      <c r="K668" s="32"/>
      <c r="L668" s="384" t="s">
        <v>55</v>
      </c>
      <c r="M668" s="387"/>
      <c r="N668" s="388">
        <v>6197167.2400000002</v>
      </c>
      <c r="O668" s="387"/>
      <c r="P668" s="387"/>
    </row>
    <row r="669" spans="1:16">
      <c r="A669" s="387"/>
      <c r="B669" s="387"/>
      <c r="C669" s="387"/>
      <c r="D669" s="36"/>
      <c r="E669" s="32"/>
      <c r="F669" s="32"/>
      <c r="G669" s="32"/>
      <c r="H669" s="32"/>
      <c r="I669" s="32"/>
      <c r="J669" s="32"/>
      <c r="K669" s="32"/>
      <c r="L669" s="384" t="s">
        <v>56</v>
      </c>
      <c r="M669" s="387"/>
      <c r="N669" s="388">
        <v>1269852.32</v>
      </c>
      <c r="O669" s="387"/>
      <c r="P669" s="387"/>
    </row>
    <row r="670" spans="1:16">
      <c r="A670" s="387"/>
      <c r="B670" s="387"/>
      <c r="C670" s="387"/>
      <c r="D670" s="36"/>
      <c r="E670" s="32"/>
      <c r="F670" s="32"/>
      <c r="G670" s="32"/>
      <c r="H670" s="32"/>
      <c r="I670" s="32"/>
      <c r="J670" s="32"/>
      <c r="K670" s="32"/>
      <c r="L670" s="384" t="s">
        <v>57</v>
      </c>
      <c r="M670" s="387"/>
      <c r="N670" s="388">
        <v>7467019.5599999996</v>
      </c>
      <c r="O670" s="387"/>
      <c r="P670" s="387"/>
    </row>
    <row r="671" spans="1:16" ht="60" customHeight="1">
      <c r="A671" s="31"/>
      <c r="B671" s="31"/>
      <c r="C671" s="31"/>
      <c r="D671" s="31"/>
      <c r="E671" s="31"/>
      <c r="F671" s="31"/>
      <c r="G671" s="31"/>
      <c r="H671" s="31"/>
      <c r="I671" s="31"/>
      <c r="J671" s="31"/>
      <c r="K671" s="31"/>
      <c r="L671" s="31"/>
      <c r="M671" s="31"/>
      <c r="N671" s="31"/>
      <c r="O671" s="31"/>
      <c r="P671" s="31"/>
    </row>
    <row r="672" spans="1:16" ht="18" customHeight="1">
      <c r="A672" s="389" t="s">
        <v>1881</v>
      </c>
      <c r="B672" s="389"/>
      <c r="C672" s="389"/>
      <c r="D672" s="389"/>
      <c r="E672" s="389"/>
      <c r="F672" s="389"/>
      <c r="G672" s="389"/>
      <c r="H672" s="389"/>
      <c r="I672" s="389"/>
      <c r="J672" s="389"/>
      <c r="K672" s="389"/>
      <c r="L672" s="389"/>
      <c r="M672" s="389"/>
      <c r="N672" s="389"/>
      <c r="O672" s="389"/>
      <c r="P672" s="389"/>
    </row>
    <row r="673" spans="1:16" ht="30" customHeight="1">
      <c r="A673" s="389" t="s">
        <v>59</v>
      </c>
      <c r="B673" s="389"/>
      <c r="C673" s="389"/>
      <c r="D673" s="389"/>
      <c r="E673" s="389"/>
      <c r="F673" s="389"/>
      <c r="G673" s="389"/>
      <c r="H673" s="389"/>
      <c r="I673" s="389"/>
      <c r="J673" s="389"/>
      <c r="K673" s="389"/>
      <c r="L673" s="389"/>
      <c r="M673" s="389"/>
      <c r="N673" s="389"/>
      <c r="O673" s="389"/>
      <c r="P673" s="389"/>
    </row>
  </sheetData>
  <mergeCells count="28">
    <mergeCell ref="A670:C670"/>
    <mergeCell ref="L670:M670"/>
    <mergeCell ref="N670:P670"/>
    <mergeCell ref="A672:P672"/>
    <mergeCell ref="A673:P673"/>
    <mergeCell ref="A668:C668"/>
    <mergeCell ref="L668:M668"/>
    <mergeCell ref="N668:P668"/>
    <mergeCell ref="A669:C669"/>
    <mergeCell ref="L669:M669"/>
    <mergeCell ref="N669:P669"/>
    <mergeCell ref="A3:P3"/>
    <mergeCell ref="A4:A5"/>
    <mergeCell ref="B4:B5"/>
    <mergeCell ref="C4:C5"/>
    <mergeCell ref="D4:D5"/>
    <mergeCell ref="E4:E5"/>
    <mergeCell ref="F4:F5"/>
    <mergeCell ref="G4:G5"/>
    <mergeCell ref="H4:K4"/>
    <mergeCell ref="L4:O4"/>
    <mergeCell ref="P4:P5"/>
    <mergeCell ref="E1:G1"/>
    <mergeCell ref="H1:J1"/>
    <mergeCell ref="K1:P1"/>
    <mergeCell ref="E2:G2"/>
    <mergeCell ref="H2:J2"/>
    <mergeCell ref="K2:P2"/>
  </mergeCells>
  <pageMargins left="0.5" right="0.5" top="1" bottom="1" header="0.5" footer="0.5"/>
  <pageSetup paperSize="9" fitToHeight="0" orientation="landscape"/>
  <headerFooter>
    <oddHeader>&amp;L &amp;C &amp;R</oddHeader>
    <oddFooter>&amp;L &amp;C &amp;R</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6507"/>
  <sheetViews>
    <sheetView showWhiteSpace="0" workbookViewId="0"/>
  </sheetViews>
  <sheetFormatPr defaultRowHeight="13.8"/>
  <cols>
    <col min="1" max="1" width="10" bestFit="1" customWidth="1"/>
    <col min="2" max="2" width="12" bestFit="1" customWidth="1"/>
    <col min="3" max="3" width="10" bestFit="1" customWidth="1"/>
    <col min="4" max="4" width="60" bestFit="1" customWidth="1"/>
    <col min="5" max="5" width="15" bestFit="1" customWidth="1"/>
    <col min="6" max="8" width="12" bestFit="1" customWidth="1"/>
    <col min="9" max="9" width="13" bestFit="1" customWidth="1"/>
    <col min="10" max="10" width="14" bestFit="1" customWidth="1"/>
  </cols>
  <sheetData>
    <row r="1" spans="1:10">
      <c r="A1" s="1"/>
      <c r="B1" s="1"/>
      <c r="C1" s="1"/>
      <c r="D1" s="1" t="s">
        <v>0</v>
      </c>
      <c r="E1" s="383" t="s">
        <v>1</v>
      </c>
      <c r="F1" s="383"/>
      <c r="G1" s="383" t="s">
        <v>2</v>
      </c>
      <c r="H1" s="383"/>
      <c r="I1" s="383" t="s">
        <v>3</v>
      </c>
      <c r="J1" s="383"/>
    </row>
    <row r="2" spans="1:10" ht="79.95" customHeight="1">
      <c r="A2" s="30"/>
      <c r="B2" s="30"/>
      <c r="C2" s="30"/>
      <c r="D2" s="30" t="s">
        <v>4</v>
      </c>
      <c r="E2" s="384" t="s">
        <v>5</v>
      </c>
      <c r="F2" s="384"/>
      <c r="G2" s="384" t="s">
        <v>6</v>
      </c>
      <c r="H2" s="384"/>
      <c r="I2" s="384" t="s">
        <v>7</v>
      </c>
      <c r="J2" s="384"/>
    </row>
    <row r="3" spans="1:10">
      <c r="A3" s="385" t="s">
        <v>1882</v>
      </c>
      <c r="B3" s="386"/>
      <c r="C3" s="386"/>
      <c r="D3" s="386"/>
      <c r="E3" s="386"/>
      <c r="F3" s="386"/>
      <c r="G3" s="386"/>
      <c r="H3" s="386"/>
      <c r="I3" s="386"/>
      <c r="J3" s="386"/>
    </row>
    <row r="4" spans="1:10" ht="24" customHeight="1">
      <c r="A4" s="5" t="s">
        <v>13</v>
      </c>
      <c r="B4" s="5"/>
      <c r="C4" s="5"/>
      <c r="D4" s="5" t="s">
        <v>14</v>
      </c>
      <c r="E4" s="5"/>
      <c r="F4" s="394"/>
      <c r="G4" s="394"/>
      <c r="H4" s="7"/>
      <c r="I4" s="5"/>
      <c r="J4" s="8">
        <v>334535.03999999998</v>
      </c>
    </row>
    <row r="5" spans="1:10" ht="18" customHeight="1">
      <c r="A5" s="2" t="s">
        <v>70</v>
      </c>
      <c r="B5" s="4" t="s">
        <v>61</v>
      </c>
      <c r="C5" s="2" t="s">
        <v>62</v>
      </c>
      <c r="D5" s="2" t="s">
        <v>9</v>
      </c>
      <c r="E5" s="391" t="s">
        <v>63</v>
      </c>
      <c r="F5" s="391"/>
      <c r="G5" s="3" t="s">
        <v>64</v>
      </c>
      <c r="H5" s="4" t="s">
        <v>10</v>
      </c>
      <c r="I5" s="4" t="s">
        <v>65</v>
      </c>
      <c r="J5" s="4" t="s">
        <v>11</v>
      </c>
    </row>
    <row r="6" spans="1:10" ht="24" customHeight="1">
      <c r="A6" s="10" t="s">
        <v>1883</v>
      </c>
      <c r="B6" s="12" t="s">
        <v>71</v>
      </c>
      <c r="C6" s="10" t="s">
        <v>72</v>
      </c>
      <c r="D6" s="10" t="s">
        <v>73</v>
      </c>
      <c r="E6" s="395" t="s">
        <v>74</v>
      </c>
      <c r="F6" s="395"/>
      <c r="G6" s="11" t="s">
        <v>75</v>
      </c>
      <c r="H6" s="15">
        <v>1</v>
      </c>
      <c r="I6" s="13">
        <v>277622.44</v>
      </c>
      <c r="J6" s="13">
        <v>277622.44</v>
      </c>
    </row>
    <row r="7" spans="1:10" ht="25.95" customHeight="1">
      <c r="A7" s="17" t="s">
        <v>1884</v>
      </c>
      <c r="B7" s="19" t="s">
        <v>1885</v>
      </c>
      <c r="C7" s="17" t="s">
        <v>78</v>
      </c>
      <c r="D7" s="17" t="s">
        <v>1886</v>
      </c>
      <c r="E7" s="396" t="s">
        <v>1887</v>
      </c>
      <c r="F7" s="396"/>
      <c r="G7" s="18" t="s">
        <v>128</v>
      </c>
      <c r="H7" s="21">
        <v>5</v>
      </c>
      <c r="I7" s="20">
        <v>5129.3999999999996</v>
      </c>
      <c r="J7" s="20">
        <v>25647</v>
      </c>
    </row>
    <row r="8" spans="1:10" ht="24" customHeight="1">
      <c r="A8" s="17" t="s">
        <v>1884</v>
      </c>
      <c r="B8" s="19" t="s">
        <v>1888</v>
      </c>
      <c r="C8" s="17" t="s">
        <v>78</v>
      </c>
      <c r="D8" s="17" t="s">
        <v>1889</v>
      </c>
      <c r="E8" s="396" t="s">
        <v>1887</v>
      </c>
      <c r="F8" s="396"/>
      <c r="G8" s="18" t="s">
        <v>128</v>
      </c>
      <c r="H8" s="21">
        <v>10</v>
      </c>
      <c r="I8" s="20">
        <v>4145.0200000000004</v>
      </c>
      <c r="J8" s="20">
        <v>41450.199999999997</v>
      </c>
    </row>
    <row r="9" spans="1:10" ht="25.95" customHeight="1">
      <c r="A9" s="17" t="s">
        <v>1884</v>
      </c>
      <c r="B9" s="19" t="s">
        <v>1890</v>
      </c>
      <c r="C9" s="17" t="s">
        <v>78</v>
      </c>
      <c r="D9" s="17" t="s">
        <v>1891</v>
      </c>
      <c r="E9" s="396" t="s">
        <v>1887</v>
      </c>
      <c r="F9" s="396"/>
      <c r="G9" s="18" t="s">
        <v>128</v>
      </c>
      <c r="H9" s="21">
        <v>10</v>
      </c>
      <c r="I9" s="20">
        <v>6345.55</v>
      </c>
      <c r="J9" s="20">
        <v>63455.5</v>
      </c>
    </row>
    <row r="10" spans="1:10" ht="25.95" customHeight="1">
      <c r="A10" s="17" t="s">
        <v>1884</v>
      </c>
      <c r="B10" s="19" t="s">
        <v>1892</v>
      </c>
      <c r="C10" s="17" t="s">
        <v>78</v>
      </c>
      <c r="D10" s="17" t="s">
        <v>1893</v>
      </c>
      <c r="E10" s="396" t="s">
        <v>1887</v>
      </c>
      <c r="F10" s="396"/>
      <c r="G10" s="18" t="s">
        <v>128</v>
      </c>
      <c r="H10" s="21">
        <v>2.0499999999999998</v>
      </c>
      <c r="I10" s="20">
        <v>22627.68</v>
      </c>
      <c r="J10" s="20">
        <v>46386.74</v>
      </c>
    </row>
    <row r="11" spans="1:10" ht="25.95" customHeight="1">
      <c r="A11" s="22" t="s">
        <v>1894</v>
      </c>
      <c r="B11" s="24" t="s">
        <v>1895</v>
      </c>
      <c r="C11" s="22" t="s">
        <v>72</v>
      </c>
      <c r="D11" s="22" t="s">
        <v>1896</v>
      </c>
      <c r="E11" s="397" t="s">
        <v>67</v>
      </c>
      <c r="F11" s="397"/>
      <c r="G11" s="23" t="s">
        <v>128</v>
      </c>
      <c r="H11" s="26">
        <v>20</v>
      </c>
      <c r="I11" s="25">
        <v>5034.1499999999996</v>
      </c>
      <c r="J11" s="25">
        <v>100683</v>
      </c>
    </row>
    <row r="12" spans="1:10">
      <c r="A12" s="38"/>
      <c r="B12" s="38"/>
      <c r="C12" s="38"/>
      <c r="D12" s="38"/>
      <c r="E12" s="38" t="s">
        <v>1897</v>
      </c>
      <c r="F12" s="39">
        <v>256137.33</v>
      </c>
      <c r="G12" s="38" t="s">
        <v>1898</v>
      </c>
      <c r="H12" s="39">
        <v>0</v>
      </c>
      <c r="I12" s="38" t="s">
        <v>1899</v>
      </c>
      <c r="J12" s="39">
        <v>256137.33</v>
      </c>
    </row>
    <row r="13" spans="1:10">
      <c r="A13" s="38"/>
      <c r="B13" s="38"/>
      <c r="C13" s="38"/>
      <c r="D13" s="38"/>
      <c r="E13" s="38" t="s">
        <v>1900</v>
      </c>
      <c r="F13" s="39">
        <v>56912.6</v>
      </c>
      <c r="G13" s="38"/>
      <c r="H13" s="398" t="s">
        <v>1901</v>
      </c>
      <c r="I13" s="398"/>
      <c r="J13" s="39">
        <v>334535.03999999998</v>
      </c>
    </row>
    <row r="14" spans="1:10" ht="49.95" customHeight="1">
      <c r="A14" s="32"/>
      <c r="B14" s="32"/>
      <c r="C14" s="32"/>
      <c r="D14" s="32"/>
      <c r="E14" s="32"/>
      <c r="F14" s="32"/>
      <c r="G14" s="32" t="s">
        <v>1902</v>
      </c>
      <c r="H14" s="34" t="s">
        <v>1903</v>
      </c>
      <c r="I14" s="32" t="s">
        <v>1904</v>
      </c>
      <c r="J14" s="33">
        <v>334535.03999999998</v>
      </c>
    </row>
    <row r="15" spans="1:10" ht="1.05" customHeight="1">
      <c r="A15" s="16"/>
      <c r="B15" s="16"/>
      <c r="C15" s="16"/>
      <c r="D15" s="16"/>
      <c r="E15" s="16"/>
      <c r="F15" s="16"/>
      <c r="G15" s="16"/>
      <c r="H15" s="16"/>
      <c r="I15" s="16"/>
      <c r="J15" s="16"/>
    </row>
    <row r="16" spans="1:10" ht="24" customHeight="1">
      <c r="A16" s="5" t="s">
        <v>15</v>
      </c>
      <c r="B16" s="5"/>
      <c r="C16" s="5"/>
      <c r="D16" s="5" t="s">
        <v>16</v>
      </c>
      <c r="E16" s="5"/>
      <c r="F16" s="394"/>
      <c r="G16" s="394"/>
      <c r="H16" s="7"/>
      <c r="I16" s="5"/>
      <c r="J16" s="8">
        <v>1288606.7</v>
      </c>
    </row>
    <row r="17" spans="1:10" ht="18" customHeight="1">
      <c r="A17" s="2" t="s">
        <v>76</v>
      </c>
      <c r="B17" s="4" t="s">
        <v>61</v>
      </c>
      <c r="C17" s="2" t="s">
        <v>62</v>
      </c>
      <c r="D17" s="2" t="s">
        <v>9</v>
      </c>
      <c r="E17" s="391" t="s">
        <v>63</v>
      </c>
      <c r="F17" s="391"/>
      <c r="G17" s="3" t="s">
        <v>64</v>
      </c>
      <c r="H17" s="4" t="s">
        <v>10</v>
      </c>
      <c r="I17" s="4" t="s">
        <v>65</v>
      </c>
      <c r="J17" s="4" t="s">
        <v>11</v>
      </c>
    </row>
    <row r="18" spans="1:10" ht="64.95" customHeight="1">
      <c r="A18" s="10" t="s">
        <v>1883</v>
      </c>
      <c r="B18" s="12" t="s">
        <v>77</v>
      </c>
      <c r="C18" s="10" t="s">
        <v>78</v>
      </c>
      <c r="D18" s="10" t="s">
        <v>79</v>
      </c>
      <c r="E18" s="395" t="s">
        <v>80</v>
      </c>
      <c r="F18" s="395"/>
      <c r="G18" s="11" t="s">
        <v>81</v>
      </c>
      <c r="H18" s="15">
        <v>1</v>
      </c>
      <c r="I18" s="13">
        <v>8.06</v>
      </c>
      <c r="J18" s="13">
        <v>8.06</v>
      </c>
    </row>
    <row r="19" spans="1:10" ht="39" customHeight="1">
      <c r="A19" s="17" t="s">
        <v>1884</v>
      </c>
      <c r="B19" s="19" t="s">
        <v>1905</v>
      </c>
      <c r="C19" s="17" t="s">
        <v>78</v>
      </c>
      <c r="D19" s="17" t="s">
        <v>1906</v>
      </c>
      <c r="E19" s="396" t="s">
        <v>1907</v>
      </c>
      <c r="F19" s="396"/>
      <c r="G19" s="18" t="s">
        <v>1908</v>
      </c>
      <c r="H19" s="21">
        <v>1.9177400000000001E-2</v>
      </c>
      <c r="I19" s="20">
        <v>89.96</v>
      </c>
      <c r="J19" s="20">
        <v>1.72</v>
      </c>
    </row>
    <row r="20" spans="1:10" ht="24" customHeight="1">
      <c r="A20" s="17" t="s">
        <v>1884</v>
      </c>
      <c r="B20" s="19" t="s">
        <v>1909</v>
      </c>
      <c r="C20" s="17" t="s">
        <v>78</v>
      </c>
      <c r="D20" s="17" t="s">
        <v>1910</v>
      </c>
      <c r="E20" s="396" t="s">
        <v>1887</v>
      </c>
      <c r="F20" s="396"/>
      <c r="G20" s="18" t="s">
        <v>1911</v>
      </c>
      <c r="H20" s="21">
        <v>4.3523199999999998E-2</v>
      </c>
      <c r="I20" s="20">
        <v>22.95</v>
      </c>
      <c r="J20" s="20">
        <v>0.99</v>
      </c>
    </row>
    <row r="21" spans="1:10" ht="39" customHeight="1">
      <c r="A21" s="17" t="s">
        <v>1884</v>
      </c>
      <c r="B21" s="19" t="s">
        <v>1912</v>
      </c>
      <c r="C21" s="17" t="s">
        <v>78</v>
      </c>
      <c r="D21" s="17" t="s">
        <v>1913</v>
      </c>
      <c r="E21" s="396" t="s">
        <v>1907</v>
      </c>
      <c r="F21" s="396"/>
      <c r="G21" s="18" t="s">
        <v>1914</v>
      </c>
      <c r="H21" s="21">
        <v>2.4345800000000001E-2</v>
      </c>
      <c r="I21" s="20">
        <v>220</v>
      </c>
      <c r="J21" s="20">
        <v>5.35</v>
      </c>
    </row>
    <row r="22" spans="1:10">
      <c r="A22" s="38"/>
      <c r="B22" s="38"/>
      <c r="C22" s="38"/>
      <c r="D22" s="38"/>
      <c r="E22" s="38" t="s">
        <v>1897</v>
      </c>
      <c r="F22" s="39">
        <v>1.61</v>
      </c>
      <c r="G22" s="38" t="s">
        <v>1898</v>
      </c>
      <c r="H22" s="39">
        <v>0</v>
      </c>
      <c r="I22" s="38" t="s">
        <v>1899</v>
      </c>
      <c r="J22" s="39">
        <v>1.61</v>
      </c>
    </row>
    <row r="23" spans="1:10">
      <c r="A23" s="38"/>
      <c r="B23" s="38"/>
      <c r="C23" s="38"/>
      <c r="D23" s="38"/>
      <c r="E23" s="38" t="s">
        <v>1900</v>
      </c>
      <c r="F23" s="39">
        <v>1.65</v>
      </c>
      <c r="G23" s="38"/>
      <c r="H23" s="398" t="s">
        <v>1901</v>
      </c>
      <c r="I23" s="398"/>
      <c r="J23" s="39">
        <v>9.7100000000000009</v>
      </c>
    </row>
    <row r="24" spans="1:10" ht="49.95" customHeight="1">
      <c r="A24" s="32"/>
      <c r="B24" s="32"/>
      <c r="C24" s="32"/>
      <c r="D24" s="32"/>
      <c r="E24" s="32"/>
      <c r="F24" s="32"/>
      <c r="G24" s="32" t="s">
        <v>1902</v>
      </c>
      <c r="H24" s="34" t="s">
        <v>1915</v>
      </c>
      <c r="I24" s="32" t="s">
        <v>1904</v>
      </c>
      <c r="J24" s="33">
        <v>66086.259999999995</v>
      </c>
    </row>
    <row r="25" spans="1:10" ht="1.05" customHeight="1">
      <c r="A25" s="16"/>
      <c r="B25" s="16"/>
      <c r="C25" s="16"/>
      <c r="D25" s="16"/>
      <c r="E25" s="16"/>
      <c r="F25" s="16"/>
      <c r="G25" s="16"/>
      <c r="H25" s="16"/>
      <c r="I25" s="16"/>
      <c r="J25" s="16"/>
    </row>
    <row r="26" spans="1:10" ht="18" customHeight="1">
      <c r="A26" s="2" t="s">
        <v>82</v>
      </c>
      <c r="B26" s="4" t="s">
        <v>61</v>
      </c>
      <c r="C26" s="2" t="s">
        <v>62</v>
      </c>
      <c r="D26" s="2" t="s">
        <v>9</v>
      </c>
      <c r="E26" s="391" t="s">
        <v>63</v>
      </c>
      <c r="F26" s="391"/>
      <c r="G26" s="3" t="s">
        <v>64</v>
      </c>
      <c r="H26" s="4" t="s">
        <v>10</v>
      </c>
      <c r="I26" s="4" t="s">
        <v>65</v>
      </c>
      <c r="J26" s="4" t="s">
        <v>11</v>
      </c>
    </row>
    <row r="27" spans="1:10" ht="25.95" customHeight="1">
      <c r="A27" s="10" t="s">
        <v>1883</v>
      </c>
      <c r="B27" s="12" t="s">
        <v>83</v>
      </c>
      <c r="C27" s="10" t="s">
        <v>78</v>
      </c>
      <c r="D27" s="10" t="s">
        <v>84</v>
      </c>
      <c r="E27" s="395" t="s">
        <v>85</v>
      </c>
      <c r="F27" s="395"/>
      <c r="G27" s="11" t="s">
        <v>81</v>
      </c>
      <c r="H27" s="15">
        <v>1</v>
      </c>
      <c r="I27" s="13">
        <v>80.36</v>
      </c>
      <c r="J27" s="13">
        <v>80.36</v>
      </c>
    </row>
    <row r="28" spans="1:10" ht="39" customHeight="1">
      <c r="A28" s="17" t="s">
        <v>1884</v>
      </c>
      <c r="B28" s="19" t="s">
        <v>1916</v>
      </c>
      <c r="C28" s="17" t="s">
        <v>78</v>
      </c>
      <c r="D28" s="17" t="s">
        <v>1917</v>
      </c>
      <c r="E28" s="396" t="s">
        <v>1907</v>
      </c>
      <c r="F28" s="396"/>
      <c r="G28" s="18" t="s">
        <v>1914</v>
      </c>
      <c r="H28" s="21">
        <v>0.19620000000000001</v>
      </c>
      <c r="I28" s="20">
        <v>33.07</v>
      </c>
      <c r="J28" s="20">
        <v>6.48</v>
      </c>
    </row>
    <row r="29" spans="1:10" ht="39" customHeight="1">
      <c r="A29" s="17" t="s">
        <v>1884</v>
      </c>
      <c r="B29" s="19" t="s">
        <v>1918</v>
      </c>
      <c r="C29" s="17" t="s">
        <v>78</v>
      </c>
      <c r="D29" s="17" t="s">
        <v>1919</v>
      </c>
      <c r="E29" s="396" t="s">
        <v>1907</v>
      </c>
      <c r="F29" s="396"/>
      <c r="G29" s="18" t="s">
        <v>1908</v>
      </c>
      <c r="H29" s="21">
        <v>0.1072</v>
      </c>
      <c r="I29" s="20">
        <v>57.08</v>
      </c>
      <c r="J29" s="20">
        <v>6.11</v>
      </c>
    </row>
    <row r="30" spans="1:10" ht="64.95" customHeight="1">
      <c r="A30" s="17" t="s">
        <v>1884</v>
      </c>
      <c r="B30" s="19" t="s">
        <v>1920</v>
      </c>
      <c r="C30" s="17" t="s">
        <v>78</v>
      </c>
      <c r="D30" s="17" t="s">
        <v>1921</v>
      </c>
      <c r="E30" s="396" t="s">
        <v>1907</v>
      </c>
      <c r="F30" s="396"/>
      <c r="G30" s="18" t="s">
        <v>1908</v>
      </c>
      <c r="H30" s="21">
        <v>5.9999999999999995E-4</v>
      </c>
      <c r="I30" s="20">
        <v>72.709999999999994</v>
      </c>
      <c r="J30" s="20">
        <v>0.04</v>
      </c>
    </row>
    <row r="31" spans="1:10" ht="39" customHeight="1">
      <c r="A31" s="17" t="s">
        <v>1884</v>
      </c>
      <c r="B31" s="19" t="s">
        <v>1922</v>
      </c>
      <c r="C31" s="17" t="s">
        <v>78</v>
      </c>
      <c r="D31" s="17" t="s">
        <v>1923</v>
      </c>
      <c r="E31" s="396" t="s">
        <v>1907</v>
      </c>
      <c r="F31" s="396"/>
      <c r="G31" s="18" t="s">
        <v>1914</v>
      </c>
      <c r="H31" s="21">
        <v>7.4200000000000002E-2</v>
      </c>
      <c r="I31" s="20">
        <v>132.22</v>
      </c>
      <c r="J31" s="20">
        <v>9.81</v>
      </c>
    </row>
    <row r="32" spans="1:10" ht="64.95" customHeight="1">
      <c r="A32" s="17" t="s">
        <v>1884</v>
      </c>
      <c r="B32" s="19" t="s">
        <v>1924</v>
      </c>
      <c r="C32" s="17" t="s">
        <v>78</v>
      </c>
      <c r="D32" s="17" t="s">
        <v>1925</v>
      </c>
      <c r="E32" s="396" t="s">
        <v>1907</v>
      </c>
      <c r="F32" s="396"/>
      <c r="G32" s="18" t="s">
        <v>1914</v>
      </c>
      <c r="H32" s="21">
        <v>5.4000000000000003E-3</v>
      </c>
      <c r="I32" s="20">
        <v>327.82</v>
      </c>
      <c r="J32" s="20">
        <v>1.77</v>
      </c>
    </row>
    <row r="33" spans="1:10" ht="24" customHeight="1">
      <c r="A33" s="17" t="s">
        <v>1884</v>
      </c>
      <c r="B33" s="19" t="s">
        <v>1909</v>
      </c>
      <c r="C33" s="17" t="s">
        <v>78</v>
      </c>
      <c r="D33" s="17" t="s">
        <v>1910</v>
      </c>
      <c r="E33" s="396" t="s">
        <v>1887</v>
      </c>
      <c r="F33" s="396"/>
      <c r="G33" s="18" t="s">
        <v>1911</v>
      </c>
      <c r="H33" s="21">
        <v>0.1012</v>
      </c>
      <c r="I33" s="20">
        <v>22.95</v>
      </c>
      <c r="J33" s="20">
        <v>2.3199999999999998</v>
      </c>
    </row>
    <row r="34" spans="1:10" ht="25.95" customHeight="1">
      <c r="A34" s="22" t="s">
        <v>1894</v>
      </c>
      <c r="B34" s="24" t="s">
        <v>1926</v>
      </c>
      <c r="C34" s="22" t="s">
        <v>78</v>
      </c>
      <c r="D34" s="22" t="s">
        <v>1927</v>
      </c>
      <c r="E34" s="397" t="s">
        <v>1928</v>
      </c>
      <c r="F34" s="397"/>
      <c r="G34" s="23" t="s">
        <v>81</v>
      </c>
      <c r="H34" s="26">
        <v>1.3889</v>
      </c>
      <c r="I34" s="25">
        <v>38.76</v>
      </c>
      <c r="J34" s="25">
        <v>53.83</v>
      </c>
    </row>
    <row r="35" spans="1:10">
      <c r="A35" s="38"/>
      <c r="B35" s="38"/>
      <c r="C35" s="38"/>
      <c r="D35" s="38"/>
      <c r="E35" s="38" t="s">
        <v>1897</v>
      </c>
      <c r="F35" s="39">
        <v>8.91</v>
      </c>
      <c r="G35" s="38" t="s">
        <v>1898</v>
      </c>
      <c r="H35" s="39">
        <v>0</v>
      </c>
      <c r="I35" s="38" t="s">
        <v>1899</v>
      </c>
      <c r="J35" s="39">
        <v>8.91</v>
      </c>
    </row>
    <row r="36" spans="1:10">
      <c r="A36" s="38"/>
      <c r="B36" s="38"/>
      <c r="C36" s="38"/>
      <c r="D36" s="38"/>
      <c r="E36" s="38" t="s">
        <v>1900</v>
      </c>
      <c r="F36" s="39">
        <v>16.47</v>
      </c>
      <c r="G36" s="38"/>
      <c r="H36" s="398" t="s">
        <v>1901</v>
      </c>
      <c r="I36" s="398"/>
      <c r="J36" s="39">
        <v>96.83</v>
      </c>
    </row>
    <row r="37" spans="1:10" ht="49.95" customHeight="1">
      <c r="A37" s="32"/>
      <c r="B37" s="32"/>
      <c r="C37" s="32"/>
      <c r="D37" s="32"/>
      <c r="E37" s="32"/>
      <c r="F37" s="32"/>
      <c r="G37" s="32" t="s">
        <v>1902</v>
      </c>
      <c r="H37" s="34" t="s">
        <v>1929</v>
      </c>
      <c r="I37" s="32" t="s">
        <v>1904</v>
      </c>
      <c r="J37" s="33">
        <v>192238.53</v>
      </c>
    </row>
    <row r="38" spans="1:10" ht="1.05" customHeight="1">
      <c r="A38" s="16"/>
      <c r="B38" s="16"/>
      <c r="C38" s="16"/>
      <c r="D38" s="16"/>
      <c r="E38" s="16"/>
      <c r="F38" s="16"/>
      <c r="G38" s="16"/>
      <c r="H38" s="16"/>
      <c r="I38" s="16"/>
      <c r="J38" s="16"/>
    </row>
    <row r="39" spans="1:10" ht="18" customHeight="1">
      <c r="A39" s="2" t="s">
        <v>86</v>
      </c>
      <c r="B39" s="4" t="s">
        <v>61</v>
      </c>
      <c r="C39" s="2" t="s">
        <v>62</v>
      </c>
      <c r="D39" s="2" t="s">
        <v>9</v>
      </c>
      <c r="E39" s="391" t="s">
        <v>63</v>
      </c>
      <c r="F39" s="391"/>
      <c r="G39" s="3" t="s">
        <v>64</v>
      </c>
      <c r="H39" s="4" t="s">
        <v>10</v>
      </c>
      <c r="I39" s="4" t="s">
        <v>65</v>
      </c>
      <c r="J39" s="4" t="s">
        <v>11</v>
      </c>
    </row>
    <row r="40" spans="1:10" ht="39" customHeight="1">
      <c r="A40" s="10" t="s">
        <v>1883</v>
      </c>
      <c r="B40" s="12" t="s">
        <v>87</v>
      </c>
      <c r="C40" s="10" t="s">
        <v>78</v>
      </c>
      <c r="D40" s="10" t="s">
        <v>88</v>
      </c>
      <c r="E40" s="395" t="s">
        <v>89</v>
      </c>
      <c r="F40" s="395"/>
      <c r="G40" s="11" t="s">
        <v>90</v>
      </c>
      <c r="H40" s="15">
        <v>1</v>
      </c>
      <c r="I40" s="13">
        <v>2.14</v>
      </c>
      <c r="J40" s="13">
        <v>2.14</v>
      </c>
    </row>
    <row r="41" spans="1:10" ht="52.05" customHeight="1">
      <c r="A41" s="17" t="s">
        <v>1884</v>
      </c>
      <c r="B41" s="19" t="s">
        <v>1930</v>
      </c>
      <c r="C41" s="17" t="s">
        <v>78</v>
      </c>
      <c r="D41" s="17" t="s">
        <v>1931</v>
      </c>
      <c r="E41" s="396" t="s">
        <v>1907</v>
      </c>
      <c r="F41" s="396"/>
      <c r="G41" s="18" t="s">
        <v>1914</v>
      </c>
      <c r="H41" s="21">
        <v>5.8999999999999999E-3</v>
      </c>
      <c r="I41" s="20">
        <v>328.91</v>
      </c>
      <c r="J41" s="20">
        <v>1.94</v>
      </c>
    </row>
    <row r="42" spans="1:10" ht="52.05" customHeight="1">
      <c r="A42" s="17" t="s">
        <v>1884</v>
      </c>
      <c r="B42" s="19" t="s">
        <v>1932</v>
      </c>
      <c r="C42" s="17" t="s">
        <v>78</v>
      </c>
      <c r="D42" s="17" t="s">
        <v>1933</v>
      </c>
      <c r="E42" s="396" t="s">
        <v>1907</v>
      </c>
      <c r="F42" s="396"/>
      <c r="G42" s="18" t="s">
        <v>1908</v>
      </c>
      <c r="H42" s="21">
        <v>2.5000000000000001E-3</v>
      </c>
      <c r="I42" s="20">
        <v>81.8</v>
      </c>
      <c r="J42" s="20">
        <v>0.2</v>
      </c>
    </row>
    <row r="43" spans="1:10">
      <c r="A43" s="38"/>
      <c r="B43" s="38"/>
      <c r="C43" s="38"/>
      <c r="D43" s="38"/>
      <c r="E43" s="38" t="s">
        <v>1897</v>
      </c>
      <c r="F43" s="39">
        <v>0.17</v>
      </c>
      <c r="G43" s="38" t="s">
        <v>1898</v>
      </c>
      <c r="H43" s="39">
        <v>0</v>
      </c>
      <c r="I43" s="38" t="s">
        <v>1899</v>
      </c>
      <c r="J43" s="39">
        <v>0.17</v>
      </c>
    </row>
    <row r="44" spans="1:10">
      <c r="A44" s="38"/>
      <c r="B44" s="38"/>
      <c r="C44" s="38"/>
      <c r="D44" s="38"/>
      <c r="E44" s="38" t="s">
        <v>1900</v>
      </c>
      <c r="F44" s="39">
        <v>0.43</v>
      </c>
      <c r="G44" s="38"/>
      <c r="H44" s="398" t="s">
        <v>1901</v>
      </c>
      <c r="I44" s="398"/>
      <c r="J44" s="39">
        <v>2.57</v>
      </c>
    </row>
    <row r="45" spans="1:10" ht="49.95" customHeight="1">
      <c r="A45" s="32"/>
      <c r="B45" s="32"/>
      <c r="C45" s="32"/>
      <c r="D45" s="32"/>
      <c r="E45" s="32"/>
      <c r="F45" s="32"/>
      <c r="G45" s="32" t="s">
        <v>1902</v>
      </c>
      <c r="H45" s="34" t="s">
        <v>1934</v>
      </c>
      <c r="I45" s="32" t="s">
        <v>1904</v>
      </c>
      <c r="J45" s="33">
        <v>22770.2</v>
      </c>
    </row>
    <row r="46" spans="1:10" ht="1.05" customHeight="1">
      <c r="A46" s="16"/>
      <c r="B46" s="16"/>
      <c r="C46" s="16"/>
      <c r="D46" s="16"/>
      <c r="E46" s="16"/>
      <c r="F46" s="16"/>
      <c r="G46" s="16"/>
      <c r="H46" s="16"/>
      <c r="I46" s="16"/>
      <c r="J46" s="16"/>
    </row>
    <row r="47" spans="1:10" ht="18" customHeight="1">
      <c r="A47" s="2" t="s">
        <v>91</v>
      </c>
      <c r="B47" s="4" t="s">
        <v>61</v>
      </c>
      <c r="C47" s="2" t="s">
        <v>62</v>
      </c>
      <c r="D47" s="2" t="s">
        <v>9</v>
      </c>
      <c r="E47" s="391" t="s">
        <v>63</v>
      </c>
      <c r="F47" s="391"/>
      <c r="G47" s="3" t="s">
        <v>64</v>
      </c>
      <c r="H47" s="4" t="s">
        <v>10</v>
      </c>
      <c r="I47" s="4" t="s">
        <v>65</v>
      </c>
      <c r="J47" s="4" t="s">
        <v>11</v>
      </c>
    </row>
    <row r="48" spans="1:10" ht="39" customHeight="1">
      <c r="A48" s="10" t="s">
        <v>1883</v>
      </c>
      <c r="B48" s="12" t="s">
        <v>92</v>
      </c>
      <c r="C48" s="10" t="s">
        <v>78</v>
      </c>
      <c r="D48" s="10" t="s">
        <v>93</v>
      </c>
      <c r="E48" s="395" t="s">
        <v>94</v>
      </c>
      <c r="F48" s="395"/>
      <c r="G48" s="11" t="s">
        <v>81</v>
      </c>
      <c r="H48" s="15">
        <v>1</v>
      </c>
      <c r="I48" s="13">
        <v>526.16999999999996</v>
      </c>
      <c r="J48" s="13">
        <v>526.16999999999996</v>
      </c>
    </row>
    <row r="49" spans="1:10" ht="24" customHeight="1">
      <c r="A49" s="17" t="s">
        <v>1884</v>
      </c>
      <c r="B49" s="19" t="s">
        <v>1935</v>
      </c>
      <c r="C49" s="17" t="s">
        <v>78</v>
      </c>
      <c r="D49" s="17" t="s">
        <v>1936</v>
      </c>
      <c r="E49" s="396" t="s">
        <v>1887</v>
      </c>
      <c r="F49" s="396"/>
      <c r="G49" s="18" t="s">
        <v>1911</v>
      </c>
      <c r="H49" s="21">
        <v>2.2158000000000002</v>
      </c>
      <c r="I49" s="20">
        <v>28.34</v>
      </c>
      <c r="J49" s="20">
        <v>62.79</v>
      </c>
    </row>
    <row r="50" spans="1:10" ht="25.95" customHeight="1">
      <c r="A50" s="17" t="s">
        <v>1884</v>
      </c>
      <c r="B50" s="19" t="s">
        <v>1937</v>
      </c>
      <c r="C50" s="17" t="s">
        <v>78</v>
      </c>
      <c r="D50" s="17" t="s">
        <v>1938</v>
      </c>
      <c r="E50" s="396" t="s">
        <v>1939</v>
      </c>
      <c r="F50" s="396"/>
      <c r="G50" s="18" t="s">
        <v>81</v>
      </c>
      <c r="H50" s="21">
        <v>0.44119999999999998</v>
      </c>
      <c r="I50" s="20">
        <v>679.2</v>
      </c>
      <c r="J50" s="20">
        <v>299.66000000000003</v>
      </c>
    </row>
    <row r="51" spans="1:10" ht="24" customHeight="1">
      <c r="A51" s="17" t="s">
        <v>1884</v>
      </c>
      <c r="B51" s="19" t="s">
        <v>1909</v>
      </c>
      <c r="C51" s="17" t="s">
        <v>78</v>
      </c>
      <c r="D51" s="17" t="s">
        <v>1910</v>
      </c>
      <c r="E51" s="396" t="s">
        <v>1887</v>
      </c>
      <c r="F51" s="396"/>
      <c r="G51" s="18" t="s">
        <v>1911</v>
      </c>
      <c r="H51" s="21">
        <v>3.1021000000000001</v>
      </c>
      <c r="I51" s="20">
        <v>22.95</v>
      </c>
      <c r="J51" s="20">
        <v>71.19</v>
      </c>
    </row>
    <row r="52" spans="1:10" ht="25.95" customHeight="1">
      <c r="A52" s="22" t="s">
        <v>1894</v>
      </c>
      <c r="B52" s="24" t="s">
        <v>1940</v>
      </c>
      <c r="C52" s="22" t="s">
        <v>78</v>
      </c>
      <c r="D52" s="22" t="s">
        <v>1941</v>
      </c>
      <c r="E52" s="397" t="s">
        <v>1928</v>
      </c>
      <c r="F52" s="397"/>
      <c r="G52" s="23" t="s">
        <v>81</v>
      </c>
      <c r="H52" s="26">
        <v>0.90859999999999996</v>
      </c>
      <c r="I52" s="25">
        <v>101.84</v>
      </c>
      <c r="J52" s="25">
        <v>92.53</v>
      </c>
    </row>
    <row r="53" spans="1:10">
      <c r="A53" s="38"/>
      <c r="B53" s="38"/>
      <c r="C53" s="38"/>
      <c r="D53" s="38"/>
      <c r="E53" s="38" t="s">
        <v>1897</v>
      </c>
      <c r="F53" s="39">
        <v>158.32</v>
      </c>
      <c r="G53" s="38" t="s">
        <v>1898</v>
      </c>
      <c r="H53" s="39">
        <v>0</v>
      </c>
      <c r="I53" s="38" t="s">
        <v>1899</v>
      </c>
      <c r="J53" s="39">
        <v>158.32</v>
      </c>
    </row>
    <row r="54" spans="1:10">
      <c r="A54" s="38"/>
      <c r="B54" s="38"/>
      <c r="C54" s="38"/>
      <c r="D54" s="38"/>
      <c r="E54" s="38" t="s">
        <v>1900</v>
      </c>
      <c r="F54" s="39">
        <v>107.86</v>
      </c>
      <c r="G54" s="38"/>
      <c r="H54" s="398" t="s">
        <v>1901</v>
      </c>
      <c r="I54" s="398"/>
      <c r="J54" s="39">
        <v>634.03</v>
      </c>
    </row>
    <row r="55" spans="1:10" ht="49.95" customHeight="1">
      <c r="A55" s="32"/>
      <c r="B55" s="32"/>
      <c r="C55" s="32"/>
      <c r="D55" s="32"/>
      <c r="E55" s="32"/>
      <c r="F55" s="32"/>
      <c r="G55" s="32" t="s">
        <v>1902</v>
      </c>
      <c r="H55" s="34" t="s">
        <v>1942</v>
      </c>
      <c r="I55" s="32" t="s">
        <v>1904</v>
      </c>
      <c r="J55" s="33">
        <v>1007511.71</v>
      </c>
    </row>
    <row r="56" spans="1:10" ht="1.05" customHeight="1">
      <c r="A56" s="16"/>
      <c r="B56" s="16"/>
      <c r="C56" s="16"/>
      <c r="D56" s="16"/>
      <c r="E56" s="16"/>
      <c r="F56" s="16"/>
      <c r="G56" s="16"/>
      <c r="H56" s="16"/>
      <c r="I56" s="16"/>
      <c r="J56" s="16"/>
    </row>
    <row r="57" spans="1:10" ht="24" customHeight="1">
      <c r="A57" s="5" t="s">
        <v>17</v>
      </c>
      <c r="B57" s="5"/>
      <c r="C57" s="5"/>
      <c r="D57" s="5" t="s">
        <v>18</v>
      </c>
      <c r="E57" s="5"/>
      <c r="F57" s="394"/>
      <c r="G57" s="394"/>
      <c r="H57" s="7"/>
      <c r="I57" s="5"/>
      <c r="J57" s="8">
        <v>139281.1</v>
      </c>
    </row>
    <row r="58" spans="1:10" ht="18" customHeight="1">
      <c r="A58" s="2" t="s">
        <v>95</v>
      </c>
      <c r="B58" s="4" t="s">
        <v>61</v>
      </c>
      <c r="C58" s="2" t="s">
        <v>62</v>
      </c>
      <c r="D58" s="2" t="s">
        <v>9</v>
      </c>
      <c r="E58" s="391" t="s">
        <v>63</v>
      </c>
      <c r="F58" s="391"/>
      <c r="G58" s="3" t="s">
        <v>64</v>
      </c>
      <c r="H58" s="4" t="s">
        <v>10</v>
      </c>
      <c r="I58" s="4" t="s">
        <v>65</v>
      </c>
      <c r="J58" s="4" t="s">
        <v>11</v>
      </c>
    </row>
    <row r="59" spans="1:10" ht="39" customHeight="1">
      <c r="A59" s="10" t="s">
        <v>1883</v>
      </c>
      <c r="B59" s="12" t="s">
        <v>96</v>
      </c>
      <c r="C59" s="10" t="s">
        <v>78</v>
      </c>
      <c r="D59" s="10" t="s">
        <v>97</v>
      </c>
      <c r="E59" s="395" t="s">
        <v>98</v>
      </c>
      <c r="F59" s="395"/>
      <c r="G59" s="11" t="s">
        <v>99</v>
      </c>
      <c r="H59" s="15">
        <v>1</v>
      </c>
      <c r="I59" s="13">
        <v>465.96</v>
      </c>
      <c r="J59" s="13">
        <v>465.96</v>
      </c>
    </row>
    <row r="60" spans="1:10" ht="24" customHeight="1">
      <c r="A60" s="17" t="s">
        <v>1884</v>
      </c>
      <c r="B60" s="19" t="s">
        <v>1943</v>
      </c>
      <c r="C60" s="17" t="s">
        <v>78</v>
      </c>
      <c r="D60" s="17" t="s">
        <v>1944</v>
      </c>
      <c r="E60" s="396" t="s">
        <v>1887</v>
      </c>
      <c r="F60" s="396"/>
      <c r="G60" s="18" t="s">
        <v>1911</v>
      </c>
      <c r="H60" s="21">
        <v>0.37290000000000001</v>
      </c>
      <c r="I60" s="20">
        <v>27.92</v>
      </c>
      <c r="J60" s="20">
        <v>10.41</v>
      </c>
    </row>
    <row r="61" spans="1:10" ht="24" customHeight="1">
      <c r="A61" s="17" t="s">
        <v>1884</v>
      </c>
      <c r="B61" s="19" t="s">
        <v>1909</v>
      </c>
      <c r="C61" s="17" t="s">
        <v>78</v>
      </c>
      <c r="D61" s="17" t="s">
        <v>1910</v>
      </c>
      <c r="E61" s="396" t="s">
        <v>1887</v>
      </c>
      <c r="F61" s="396"/>
      <c r="G61" s="18" t="s">
        <v>1911</v>
      </c>
      <c r="H61" s="21">
        <v>1.1186</v>
      </c>
      <c r="I61" s="20">
        <v>22.95</v>
      </c>
      <c r="J61" s="20">
        <v>25.67</v>
      </c>
    </row>
    <row r="62" spans="1:10" ht="25.95" customHeight="1">
      <c r="A62" s="17" t="s">
        <v>1884</v>
      </c>
      <c r="B62" s="19" t="s">
        <v>1945</v>
      </c>
      <c r="C62" s="17" t="s">
        <v>78</v>
      </c>
      <c r="D62" s="17" t="s">
        <v>1946</v>
      </c>
      <c r="E62" s="396" t="s">
        <v>1947</v>
      </c>
      <c r="F62" s="396"/>
      <c r="G62" s="18" t="s">
        <v>99</v>
      </c>
      <c r="H62" s="21">
        <v>0.5</v>
      </c>
      <c r="I62" s="20">
        <v>23.97</v>
      </c>
      <c r="J62" s="20">
        <v>11.98</v>
      </c>
    </row>
    <row r="63" spans="1:10" ht="25.95" customHeight="1">
      <c r="A63" s="22" t="s">
        <v>1894</v>
      </c>
      <c r="B63" s="24" t="s">
        <v>1948</v>
      </c>
      <c r="C63" s="22" t="s">
        <v>78</v>
      </c>
      <c r="D63" s="22" t="s">
        <v>1949</v>
      </c>
      <c r="E63" s="397" t="s">
        <v>1928</v>
      </c>
      <c r="F63" s="397"/>
      <c r="G63" s="23" t="s">
        <v>114</v>
      </c>
      <c r="H63" s="26">
        <v>3.2082999999999999</v>
      </c>
      <c r="I63" s="25">
        <v>5.41</v>
      </c>
      <c r="J63" s="25">
        <v>17.350000000000001</v>
      </c>
    </row>
    <row r="64" spans="1:10" ht="24" customHeight="1">
      <c r="A64" s="22" t="s">
        <v>1894</v>
      </c>
      <c r="B64" s="24" t="s">
        <v>1950</v>
      </c>
      <c r="C64" s="22" t="s">
        <v>78</v>
      </c>
      <c r="D64" s="22" t="s">
        <v>1951</v>
      </c>
      <c r="E64" s="397" t="s">
        <v>1928</v>
      </c>
      <c r="F64" s="397"/>
      <c r="G64" s="23" t="s">
        <v>136</v>
      </c>
      <c r="H64" s="26">
        <v>1.1299999999999999E-2</v>
      </c>
      <c r="I64" s="25">
        <v>30.38</v>
      </c>
      <c r="J64" s="25">
        <v>0.34</v>
      </c>
    </row>
    <row r="65" spans="1:10" ht="39" customHeight="1">
      <c r="A65" s="22" t="s">
        <v>1894</v>
      </c>
      <c r="B65" s="24" t="s">
        <v>1952</v>
      </c>
      <c r="C65" s="22" t="s">
        <v>78</v>
      </c>
      <c r="D65" s="22" t="s">
        <v>1953</v>
      </c>
      <c r="E65" s="397" t="s">
        <v>1928</v>
      </c>
      <c r="F65" s="397"/>
      <c r="G65" s="23" t="s">
        <v>99</v>
      </c>
      <c r="H65" s="26">
        <v>1</v>
      </c>
      <c r="I65" s="25">
        <v>400</v>
      </c>
      <c r="J65" s="25">
        <v>400</v>
      </c>
    </row>
    <row r="66" spans="1:10" ht="25.95" customHeight="1">
      <c r="A66" s="22" t="s">
        <v>1894</v>
      </c>
      <c r="B66" s="24" t="s">
        <v>1954</v>
      </c>
      <c r="C66" s="22" t="s">
        <v>78</v>
      </c>
      <c r="D66" s="22" t="s">
        <v>1955</v>
      </c>
      <c r="E66" s="397" t="s">
        <v>1928</v>
      </c>
      <c r="F66" s="397"/>
      <c r="G66" s="23" t="s">
        <v>136</v>
      </c>
      <c r="H66" s="26">
        <v>1.32E-2</v>
      </c>
      <c r="I66" s="25">
        <v>16.28</v>
      </c>
      <c r="J66" s="25">
        <v>0.21</v>
      </c>
    </row>
    <row r="67" spans="1:10">
      <c r="A67" s="38"/>
      <c r="B67" s="38"/>
      <c r="C67" s="38"/>
      <c r="D67" s="38"/>
      <c r="E67" s="38" t="s">
        <v>1897</v>
      </c>
      <c r="F67" s="39">
        <v>30.73</v>
      </c>
      <c r="G67" s="38" t="s">
        <v>1898</v>
      </c>
      <c r="H67" s="39">
        <v>0</v>
      </c>
      <c r="I67" s="38" t="s">
        <v>1899</v>
      </c>
      <c r="J67" s="39">
        <v>30.73</v>
      </c>
    </row>
    <row r="68" spans="1:10">
      <c r="A68" s="38"/>
      <c r="B68" s="38"/>
      <c r="C68" s="38"/>
      <c r="D68" s="38"/>
      <c r="E68" s="38" t="s">
        <v>1900</v>
      </c>
      <c r="F68" s="39">
        <v>95.52</v>
      </c>
      <c r="G68" s="38"/>
      <c r="H68" s="398" t="s">
        <v>1901</v>
      </c>
      <c r="I68" s="398"/>
      <c r="J68" s="39">
        <v>561.48</v>
      </c>
    </row>
    <row r="69" spans="1:10" ht="49.95" customHeight="1">
      <c r="A69" s="32"/>
      <c r="B69" s="32"/>
      <c r="C69" s="32"/>
      <c r="D69" s="32"/>
      <c r="E69" s="32"/>
      <c r="F69" s="32"/>
      <c r="G69" s="32" t="s">
        <v>1902</v>
      </c>
      <c r="H69" s="34" t="s">
        <v>1956</v>
      </c>
      <c r="I69" s="32" t="s">
        <v>1904</v>
      </c>
      <c r="J69" s="33">
        <v>8422.2000000000007</v>
      </c>
    </row>
    <row r="70" spans="1:10" ht="1.05" customHeight="1">
      <c r="A70" s="16"/>
      <c r="B70" s="16"/>
      <c r="C70" s="16"/>
      <c r="D70" s="16"/>
      <c r="E70" s="16"/>
      <c r="F70" s="16"/>
      <c r="G70" s="16"/>
      <c r="H70" s="16"/>
      <c r="I70" s="16"/>
      <c r="J70" s="16"/>
    </row>
    <row r="71" spans="1:10" ht="18" customHeight="1">
      <c r="A71" s="2" t="s">
        <v>100</v>
      </c>
      <c r="B71" s="4" t="s">
        <v>61</v>
      </c>
      <c r="C71" s="2" t="s">
        <v>62</v>
      </c>
      <c r="D71" s="2" t="s">
        <v>9</v>
      </c>
      <c r="E71" s="391" t="s">
        <v>63</v>
      </c>
      <c r="F71" s="391"/>
      <c r="G71" s="3" t="s">
        <v>64</v>
      </c>
      <c r="H71" s="4" t="s">
        <v>10</v>
      </c>
      <c r="I71" s="4" t="s">
        <v>65</v>
      </c>
      <c r="J71" s="4" t="s">
        <v>11</v>
      </c>
    </row>
    <row r="72" spans="1:10" ht="52.05" customHeight="1">
      <c r="A72" s="10" t="s">
        <v>1883</v>
      </c>
      <c r="B72" s="12" t="s">
        <v>101</v>
      </c>
      <c r="C72" s="10" t="s">
        <v>72</v>
      </c>
      <c r="D72" s="10" t="s">
        <v>102</v>
      </c>
      <c r="E72" s="395" t="s">
        <v>74</v>
      </c>
      <c r="F72" s="395"/>
      <c r="G72" s="11" t="s">
        <v>75</v>
      </c>
      <c r="H72" s="15">
        <v>1</v>
      </c>
      <c r="I72" s="13">
        <v>360.44</v>
      </c>
      <c r="J72" s="13">
        <v>360.44</v>
      </c>
    </row>
    <row r="73" spans="1:10" ht="25.95" customHeight="1">
      <c r="A73" s="17" t="s">
        <v>1884</v>
      </c>
      <c r="B73" s="19" t="s">
        <v>1957</v>
      </c>
      <c r="C73" s="17" t="s">
        <v>78</v>
      </c>
      <c r="D73" s="17" t="s">
        <v>1958</v>
      </c>
      <c r="E73" s="396" t="s">
        <v>1887</v>
      </c>
      <c r="F73" s="396"/>
      <c r="G73" s="18" t="s">
        <v>1911</v>
      </c>
      <c r="H73" s="21">
        <v>1.7024999999999999</v>
      </c>
      <c r="I73" s="20">
        <v>27.62</v>
      </c>
      <c r="J73" s="20">
        <v>47.02</v>
      </c>
    </row>
    <row r="74" spans="1:10" ht="25.95" customHeight="1">
      <c r="A74" s="17" t="s">
        <v>1884</v>
      </c>
      <c r="B74" s="19" t="s">
        <v>1959</v>
      </c>
      <c r="C74" s="17" t="s">
        <v>78</v>
      </c>
      <c r="D74" s="17" t="s">
        <v>1960</v>
      </c>
      <c r="E74" s="396" t="s">
        <v>1887</v>
      </c>
      <c r="F74" s="396"/>
      <c r="G74" s="18" t="s">
        <v>1911</v>
      </c>
      <c r="H74" s="21">
        <v>1.7050000000000001</v>
      </c>
      <c r="I74" s="20">
        <v>23.32</v>
      </c>
      <c r="J74" s="20">
        <v>39.76</v>
      </c>
    </row>
    <row r="75" spans="1:10" ht="25.95" customHeight="1">
      <c r="A75" s="22" t="s">
        <v>1894</v>
      </c>
      <c r="B75" s="24" t="s">
        <v>1961</v>
      </c>
      <c r="C75" s="22" t="s">
        <v>78</v>
      </c>
      <c r="D75" s="22" t="s">
        <v>1962</v>
      </c>
      <c r="E75" s="397" t="s">
        <v>1928</v>
      </c>
      <c r="F75" s="397"/>
      <c r="G75" s="23" t="s">
        <v>268</v>
      </c>
      <c r="H75" s="26">
        <v>7.1999999999999995E-2</v>
      </c>
      <c r="I75" s="25">
        <v>74.09</v>
      </c>
      <c r="J75" s="25">
        <v>5.33</v>
      </c>
    </row>
    <row r="76" spans="1:10" ht="52.05" customHeight="1">
      <c r="A76" s="22" t="s">
        <v>1894</v>
      </c>
      <c r="B76" s="24" t="s">
        <v>1963</v>
      </c>
      <c r="C76" s="22" t="s">
        <v>78</v>
      </c>
      <c r="D76" s="22" t="s">
        <v>1964</v>
      </c>
      <c r="E76" s="397" t="s">
        <v>1928</v>
      </c>
      <c r="F76" s="397"/>
      <c r="G76" s="23" t="s">
        <v>268</v>
      </c>
      <c r="H76" s="26">
        <v>1</v>
      </c>
      <c r="I76" s="25">
        <v>124.34</v>
      </c>
      <c r="J76" s="25">
        <v>124.34</v>
      </c>
    </row>
    <row r="77" spans="1:10" ht="24" customHeight="1">
      <c r="A77" s="22" t="s">
        <v>1894</v>
      </c>
      <c r="B77" s="24" t="s">
        <v>1965</v>
      </c>
      <c r="C77" s="22" t="s">
        <v>78</v>
      </c>
      <c r="D77" s="22" t="s">
        <v>1966</v>
      </c>
      <c r="E77" s="397" t="s">
        <v>1928</v>
      </c>
      <c r="F77" s="397"/>
      <c r="G77" s="23" t="s">
        <v>268</v>
      </c>
      <c r="H77" s="26">
        <v>0.39600000000000002</v>
      </c>
      <c r="I77" s="25">
        <v>2.2599999999999998</v>
      </c>
      <c r="J77" s="25">
        <v>0.89</v>
      </c>
    </row>
    <row r="78" spans="1:10" ht="24" customHeight="1">
      <c r="A78" s="22" t="s">
        <v>1894</v>
      </c>
      <c r="B78" s="24" t="s">
        <v>1967</v>
      </c>
      <c r="C78" s="22" t="s">
        <v>78</v>
      </c>
      <c r="D78" s="22" t="s">
        <v>1968</v>
      </c>
      <c r="E78" s="397" t="s">
        <v>1928</v>
      </c>
      <c r="F78" s="397"/>
      <c r="G78" s="23" t="s">
        <v>268</v>
      </c>
      <c r="H78" s="26">
        <v>0.30599999999999999</v>
      </c>
      <c r="I78" s="25">
        <v>21.34</v>
      </c>
      <c r="J78" s="25">
        <v>6.53</v>
      </c>
    </row>
    <row r="79" spans="1:10" ht="25.95" customHeight="1">
      <c r="A79" s="22" t="s">
        <v>1894</v>
      </c>
      <c r="B79" s="24" t="s">
        <v>1969</v>
      </c>
      <c r="C79" s="22" t="s">
        <v>78</v>
      </c>
      <c r="D79" s="22" t="s">
        <v>1970</v>
      </c>
      <c r="E79" s="397" t="s">
        <v>1928</v>
      </c>
      <c r="F79" s="397"/>
      <c r="G79" s="23" t="s">
        <v>268</v>
      </c>
      <c r="H79" s="26">
        <v>1</v>
      </c>
      <c r="I79" s="25">
        <v>136.57</v>
      </c>
      <c r="J79" s="25">
        <v>136.57</v>
      </c>
    </row>
    <row r="80" spans="1:10">
      <c r="A80" s="38"/>
      <c r="B80" s="38"/>
      <c r="C80" s="38"/>
      <c r="D80" s="38"/>
      <c r="E80" s="38" t="s">
        <v>1897</v>
      </c>
      <c r="F80" s="39">
        <v>65.38</v>
      </c>
      <c r="G80" s="38" t="s">
        <v>1898</v>
      </c>
      <c r="H80" s="39">
        <v>0</v>
      </c>
      <c r="I80" s="38" t="s">
        <v>1899</v>
      </c>
      <c r="J80" s="39">
        <v>65.38</v>
      </c>
    </row>
    <row r="81" spans="1:10">
      <c r="A81" s="38"/>
      <c r="B81" s="38"/>
      <c r="C81" s="38"/>
      <c r="D81" s="38"/>
      <c r="E81" s="38" t="s">
        <v>1900</v>
      </c>
      <c r="F81" s="39">
        <v>73.89</v>
      </c>
      <c r="G81" s="38"/>
      <c r="H81" s="398" t="s">
        <v>1901</v>
      </c>
      <c r="I81" s="398"/>
      <c r="J81" s="39">
        <v>434.33</v>
      </c>
    </row>
    <row r="82" spans="1:10" ht="49.95" customHeight="1">
      <c r="A82" s="32"/>
      <c r="B82" s="32"/>
      <c r="C82" s="32"/>
      <c r="D82" s="32"/>
      <c r="E82" s="32"/>
      <c r="F82" s="32"/>
      <c r="G82" s="32" t="s">
        <v>1902</v>
      </c>
      <c r="H82" s="34" t="s">
        <v>1903</v>
      </c>
      <c r="I82" s="32" t="s">
        <v>1904</v>
      </c>
      <c r="J82" s="33">
        <v>434.33</v>
      </c>
    </row>
    <row r="83" spans="1:10" ht="1.05" customHeight="1">
      <c r="A83" s="16"/>
      <c r="B83" s="16"/>
      <c r="C83" s="16"/>
      <c r="D83" s="16"/>
      <c r="E83" s="16"/>
      <c r="F83" s="16"/>
      <c r="G83" s="16"/>
      <c r="H83" s="16"/>
      <c r="I83" s="16"/>
      <c r="J83" s="16"/>
    </row>
    <row r="84" spans="1:10" ht="18" customHeight="1">
      <c r="A84" s="2" t="s">
        <v>103</v>
      </c>
      <c r="B84" s="4" t="s">
        <v>61</v>
      </c>
      <c r="C84" s="2" t="s">
        <v>62</v>
      </c>
      <c r="D84" s="2" t="s">
        <v>9</v>
      </c>
      <c r="E84" s="391" t="s">
        <v>63</v>
      </c>
      <c r="F84" s="391"/>
      <c r="G84" s="3" t="s">
        <v>64</v>
      </c>
      <c r="H84" s="4" t="s">
        <v>10</v>
      </c>
      <c r="I84" s="4" t="s">
        <v>65</v>
      </c>
      <c r="J84" s="4" t="s">
        <v>11</v>
      </c>
    </row>
    <row r="85" spans="1:10" ht="25.95" customHeight="1">
      <c r="A85" s="10" t="s">
        <v>1883</v>
      </c>
      <c r="B85" s="12" t="s">
        <v>104</v>
      </c>
      <c r="C85" s="10" t="s">
        <v>72</v>
      </c>
      <c r="D85" s="10" t="s">
        <v>105</v>
      </c>
      <c r="E85" s="395" t="s">
        <v>74</v>
      </c>
      <c r="F85" s="395"/>
      <c r="G85" s="11" t="s">
        <v>75</v>
      </c>
      <c r="H85" s="15">
        <v>1</v>
      </c>
      <c r="I85" s="13">
        <v>2016.64</v>
      </c>
      <c r="J85" s="13">
        <v>2016.64</v>
      </c>
    </row>
    <row r="86" spans="1:10" ht="24" customHeight="1">
      <c r="A86" s="17" t="s">
        <v>1884</v>
      </c>
      <c r="B86" s="19" t="s">
        <v>1909</v>
      </c>
      <c r="C86" s="17" t="s">
        <v>78</v>
      </c>
      <c r="D86" s="17" t="s">
        <v>1910</v>
      </c>
      <c r="E86" s="396" t="s">
        <v>1887</v>
      </c>
      <c r="F86" s="396"/>
      <c r="G86" s="18" t="s">
        <v>1911</v>
      </c>
      <c r="H86" s="21">
        <v>24</v>
      </c>
      <c r="I86" s="20">
        <v>22.95</v>
      </c>
      <c r="J86" s="20">
        <v>550.79999999999995</v>
      </c>
    </row>
    <row r="87" spans="1:10" ht="24" customHeight="1">
      <c r="A87" s="17" t="s">
        <v>1884</v>
      </c>
      <c r="B87" s="19" t="s">
        <v>1971</v>
      </c>
      <c r="C87" s="17" t="s">
        <v>78</v>
      </c>
      <c r="D87" s="17" t="s">
        <v>1972</v>
      </c>
      <c r="E87" s="396" t="s">
        <v>1887</v>
      </c>
      <c r="F87" s="396"/>
      <c r="G87" s="18" t="s">
        <v>1911</v>
      </c>
      <c r="H87" s="21">
        <v>24</v>
      </c>
      <c r="I87" s="20">
        <v>28.71</v>
      </c>
      <c r="J87" s="20">
        <v>689.04</v>
      </c>
    </row>
    <row r="88" spans="1:10" ht="25.95" customHeight="1">
      <c r="A88" s="22" t="s">
        <v>1894</v>
      </c>
      <c r="B88" s="24" t="s">
        <v>1973</v>
      </c>
      <c r="C88" s="22" t="s">
        <v>78</v>
      </c>
      <c r="D88" s="22" t="s">
        <v>1974</v>
      </c>
      <c r="E88" s="397" t="s">
        <v>1928</v>
      </c>
      <c r="F88" s="397"/>
      <c r="G88" s="23" t="s">
        <v>268</v>
      </c>
      <c r="H88" s="26">
        <v>2</v>
      </c>
      <c r="I88" s="25">
        <v>8.39</v>
      </c>
      <c r="J88" s="25">
        <v>16.78</v>
      </c>
    </row>
    <row r="89" spans="1:10" ht="39" customHeight="1">
      <c r="A89" s="22" t="s">
        <v>1894</v>
      </c>
      <c r="B89" s="24" t="s">
        <v>1975</v>
      </c>
      <c r="C89" s="22" t="s">
        <v>78</v>
      </c>
      <c r="D89" s="22" t="s">
        <v>1976</v>
      </c>
      <c r="E89" s="397" t="s">
        <v>1928</v>
      </c>
      <c r="F89" s="397"/>
      <c r="G89" s="23" t="s">
        <v>114</v>
      </c>
      <c r="H89" s="26">
        <v>2</v>
      </c>
      <c r="I89" s="25">
        <v>82.2</v>
      </c>
      <c r="J89" s="25">
        <v>164.4</v>
      </c>
    </row>
    <row r="90" spans="1:10" ht="39" customHeight="1">
      <c r="A90" s="22" t="s">
        <v>1894</v>
      </c>
      <c r="B90" s="24" t="s">
        <v>1977</v>
      </c>
      <c r="C90" s="22" t="s">
        <v>78</v>
      </c>
      <c r="D90" s="22" t="s">
        <v>1978</v>
      </c>
      <c r="E90" s="397" t="s">
        <v>1928</v>
      </c>
      <c r="F90" s="397"/>
      <c r="G90" s="23" t="s">
        <v>114</v>
      </c>
      <c r="H90" s="26">
        <v>20</v>
      </c>
      <c r="I90" s="25">
        <v>15.23</v>
      </c>
      <c r="J90" s="25">
        <v>304.60000000000002</v>
      </c>
    </row>
    <row r="91" spans="1:10" ht="25.95" customHeight="1">
      <c r="A91" s="22" t="s">
        <v>1894</v>
      </c>
      <c r="B91" s="24" t="s">
        <v>1979</v>
      </c>
      <c r="C91" s="22" t="s">
        <v>78</v>
      </c>
      <c r="D91" s="22" t="s">
        <v>1980</v>
      </c>
      <c r="E91" s="397" t="s">
        <v>1928</v>
      </c>
      <c r="F91" s="397"/>
      <c r="G91" s="23" t="s">
        <v>268</v>
      </c>
      <c r="H91" s="26">
        <v>1</v>
      </c>
      <c r="I91" s="25">
        <v>2.4300000000000002</v>
      </c>
      <c r="J91" s="25">
        <v>2.4300000000000002</v>
      </c>
    </row>
    <row r="92" spans="1:10" ht="25.95" customHeight="1">
      <c r="A92" s="22" t="s">
        <v>1894</v>
      </c>
      <c r="B92" s="24" t="s">
        <v>1981</v>
      </c>
      <c r="C92" s="22" t="s">
        <v>78</v>
      </c>
      <c r="D92" s="22" t="s">
        <v>1982</v>
      </c>
      <c r="E92" s="397" t="s">
        <v>1928</v>
      </c>
      <c r="F92" s="397"/>
      <c r="G92" s="23" t="s">
        <v>268</v>
      </c>
      <c r="H92" s="26">
        <v>4</v>
      </c>
      <c r="I92" s="25">
        <v>26.57</v>
      </c>
      <c r="J92" s="25">
        <v>106.28</v>
      </c>
    </row>
    <row r="93" spans="1:10" ht="39" customHeight="1">
      <c r="A93" s="22" t="s">
        <v>1894</v>
      </c>
      <c r="B93" s="24" t="s">
        <v>1983</v>
      </c>
      <c r="C93" s="22" t="s">
        <v>78</v>
      </c>
      <c r="D93" s="22" t="s">
        <v>1984</v>
      </c>
      <c r="E93" s="397" t="s">
        <v>1928</v>
      </c>
      <c r="F93" s="397"/>
      <c r="G93" s="23" t="s">
        <v>268</v>
      </c>
      <c r="H93" s="26">
        <v>3</v>
      </c>
      <c r="I93" s="25">
        <v>4.49</v>
      </c>
      <c r="J93" s="25">
        <v>13.47</v>
      </c>
    </row>
    <row r="94" spans="1:10" ht="25.95" customHeight="1">
      <c r="A94" s="22" t="s">
        <v>1894</v>
      </c>
      <c r="B94" s="24" t="s">
        <v>1985</v>
      </c>
      <c r="C94" s="22" t="s">
        <v>78</v>
      </c>
      <c r="D94" s="22" t="s">
        <v>1986</v>
      </c>
      <c r="E94" s="397" t="s">
        <v>1928</v>
      </c>
      <c r="F94" s="397"/>
      <c r="G94" s="23" t="s">
        <v>114</v>
      </c>
      <c r="H94" s="26">
        <v>5</v>
      </c>
      <c r="I94" s="25">
        <v>22.56</v>
      </c>
      <c r="J94" s="25">
        <v>112.8</v>
      </c>
    </row>
    <row r="95" spans="1:10" ht="25.95" customHeight="1">
      <c r="A95" s="22" t="s">
        <v>1894</v>
      </c>
      <c r="B95" s="24" t="s">
        <v>1987</v>
      </c>
      <c r="C95" s="22" t="s">
        <v>78</v>
      </c>
      <c r="D95" s="22" t="s">
        <v>1988</v>
      </c>
      <c r="E95" s="397" t="s">
        <v>1928</v>
      </c>
      <c r="F95" s="397"/>
      <c r="G95" s="23" t="s">
        <v>114</v>
      </c>
      <c r="H95" s="26">
        <v>12</v>
      </c>
      <c r="I95" s="25">
        <v>4.67</v>
      </c>
      <c r="J95" s="25">
        <v>56.04</v>
      </c>
    </row>
    <row r="96" spans="1:10">
      <c r="A96" s="38"/>
      <c r="B96" s="38"/>
      <c r="C96" s="38"/>
      <c r="D96" s="38"/>
      <c r="E96" s="38" t="s">
        <v>1897</v>
      </c>
      <c r="F96" s="39">
        <v>908.64</v>
      </c>
      <c r="G96" s="38" t="s">
        <v>1898</v>
      </c>
      <c r="H96" s="39">
        <v>0</v>
      </c>
      <c r="I96" s="38" t="s">
        <v>1899</v>
      </c>
      <c r="J96" s="39">
        <v>908.64</v>
      </c>
    </row>
    <row r="97" spans="1:10">
      <c r="A97" s="38"/>
      <c r="B97" s="38"/>
      <c r="C97" s="38"/>
      <c r="D97" s="38"/>
      <c r="E97" s="38" t="s">
        <v>1900</v>
      </c>
      <c r="F97" s="39">
        <v>413.41</v>
      </c>
      <c r="G97" s="38"/>
      <c r="H97" s="398" t="s">
        <v>1901</v>
      </c>
      <c r="I97" s="398"/>
      <c r="J97" s="39">
        <v>2430.0500000000002</v>
      </c>
    </row>
    <row r="98" spans="1:10" ht="49.95" customHeight="1">
      <c r="A98" s="32"/>
      <c r="B98" s="32"/>
      <c r="C98" s="32"/>
      <c r="D98" s="32"/>
      <c r="E98" s="32"/>
      <c r="F98" s="32"/>
      <c r="G98" s="32" t="s">
        <v>1902</v>
      </c>
      <c r="H98" s="34" t="s">
        <v>1903</v>
      </c>
      <c r="I98" s="32" t="s">
        <v>1904</v>
      </c>
      <c r="J98" s="33">
        <v>2430.0500000000002</v>
      </c>
    </row>
    <row r="99" spans="1:10" ht="1.05" customHeight="1">
      <c r="A99" s="16"/>
      <c r="B99" s="16"/>
      <c r="C99" s="16"/>
      <c r="D99" s="16"/>
      <c r="E99" s="16"/>
      <c r="F99" s="16"/>
      <c r="G99" s="16"/>
      <c r="H99" s="16"/>
      <c r="I99" s="16"/>
      <c r="J99" s="16"/>
    </row>
    <row r="100" spans="1:10" ht="18" customHeight="1">
      <c r="A100" s="2" t="s">
        <v>106</v>
      </c>
      <c r="B100" s="4" t="s">
        <v>61</v>
      </c>
      <c r="C100" s="2" t="s">
        <v>62</v>
      </c>
      <c r="D100" s="2" t="s">
        <v>9</v>
      </c>
      <c r="E100" s="391" t="s">
        <v>63</v>
      </c>
      <c r="F100" s="391"/>
      <c r="G100" s="3" t="s">
        <v>64</v>
      </c>
      <c r="H100" s="4" t="s">
        <v>10</v>
      </c>
      <c r="I100" s="4" t="s">
        <v>65</v>
      </c>
      <c r="J100" s="4" t="s">
        <v>11</v>
      </c>
    </row>
    <row r="101" spans="1:10" ht="24" customHeight="1">
      <c r="A101" s="10" t="s">
        <v>1883</v>
      </c>
      <c r="B101" s="12" t="s">
        <v>107</v>
      </c>
      <c r="C101" s="10" t="s">
        <v>78</v>
      </c>
      <c r="D101" s="10" t="s">
        <v>108</v>
      </c>
      <c r="E101" s="395" t="s">
        <v>109</v>
      </c>
      <c r="F101" s="395"/>
      <c r="G101" s="11" t="s">
        <v>99</v>
      </c>
      <c r="H101" s="15">
        <v>1</v>
      </c>
      <c r="I101" s="13">
        <v>95.96</v>
      </c>
      <c r="J101" s="13">
        <v>95.96</v>
      </c>
    </row>
    <row r="102" spans="1:10" ht="39" customHeight="1">
      <c r="A102" s="17" t="s">
        <v>1884</v>
      </c>
      <c r="B102" s="19" t="s">
        <v>1989</v>
      </c>
      <c r="C102" s="17" t="s">
        <v>78</v>
      </c>
      <c r="D102" s="17" t="s">
        <v>1990</v>
      </c>
      <c r="E102" s="396" t="s">
        <v>1991</v>
      </c>
      <c r="F102" s="396"/>
      <c r="G102" s="18" t="s">
        <v>81</v>
      </c>
      <c r="H102" s="21">
        <v>6.1000000000000004E-3</v>
      </c>
      <c r="I102" s="20">
        <v>477.45</v>
      </c>
      <c r="J102" s="20">
        <v>2.91</v>
      </c>
    </row>
    <row r="103" spans="1:10" ht="39" customHeight="1">
      <c r="A103" s="17" t="s">
        <v>1884</v>
      </c>
      <c r="B103" s="19" t="s">
        <v>1992</v>
      </c>
      <c r="C103" s="17" t="s">
        <v>78</v>
      </c>
      <c r="D103" s="17" t="s">
        <v>1993</v>
      </c>
      <c r="E103" s="396" t="s">
        <v>1907</v>
      </c>
      <c r="F103" s="396"/>
      <c r="G103" s="18" t="s">
        <v>1914</v>
      </c>
      <c r="H103" s="21">
        <v>6.6E-3</v>
      </c>
      <c r="I103" s="20">
        <v>25.82</v>
      </c>
      <c r="J103" s="20">
        <v>0.17</v>
      </c>
    </row>
    <row r="104" spans="1:10" ht="25.95" customHeight="1">
      <c r="A104" s="17" t="s">
        <v>1884</v>
      </c>
      <c r="B104" s="19" t="s">
        <v>1994</v>
      </c>
      <c r="C104" s="17" t="s">
        <v>78</v>
      </c>
      <c r="D104" s="17" t="s">
        <v>1995</v>
      </c>
      <c r="E104" s="396" t="s">
        <v>1887</v>
      </c>
      <c r="F104" s="396"/>
      <c r="G104" s="18" t="s">
        <v>1911</v>
      </c>
      <c r="H104" s="21">
        <v>0.49199999999999999</v>
      </c>
      <c r="I104" s="20">
        <v>23.69</v>
      </c>
      <c r="J104" s="20">
        <v>11.65</v>
      </c>
    </row>
    <row r="105" spans="1:10" ht="39" customHeight="1">
      <c r="A105" s="17" t="s">
        <v>1884</v>
      </c>
      <c r="B105" s="19" t="s">
        <v>1996</v>
      </c>
      <c r="C105" s="17" t="s">
        <v>78</v>
      </c>
      <c r="D105" s="17" t="s">
        <v>1997</v>
      </c>
      <c r="E105" s="396" t="s">
        <v>1907</v>
      </c>
      <c r="F105" s="396"/>
      <c r="G105" s="18" t="s">
        <v>1908</v>
      </c>
      <c r="H105" s="21">
        <v>2.64E-2</v>
      </c>
      <c r="I105" s="20">
        <v>24.46</v>
      </c>
      <c r="J105" s="20">
        <v>0.64</v>
      </c>
    </row>
    <row r="106" spans="1:10" ht="24" customHeight="1">
      <c r="A106" s="17" t="s">
        <v>1884</v>
      </c>
      <c r="B106" s="19" t="s">
        <v>1943</v>
      </c>
      <c r="C106" s="17" t="s">
        <v>78</v>
      </c>
      <c r="D106" s="17" t="s">
        <v>1944</v>
      </c>
      <c r="E106" s="396" t="s">
        <v>1887</v>
      </c>
      <c r="F106" s="396"/>
      <c r="G106" s="18" t="s">
        <v>1911</v>
      </c>
      <c r="H106" s="21">
        <v>0.73499999999999999</v>
      </c>
      <c r="I106" s="20">
        <v>27.92</v>
      </c>
      <c r="J106" s="20">
        <v>20.52</v>
      </c>
    </row>
    <row r="107" spans="1:10" ht="25.95" customHeight="1">
      <c r="A107" s="22" t="s">
        <v>1894</v>
      </c>
      <c r="B107" s="24" t="s">
        <v>1998</v>
      </c>
      <c r="C107" s="22" t="s">
        <v>78</v>
      </c>
      <c r="D107" s="22" t="s">
        <v>1999</v>
      </c>
      <c r="E107" s="397" t="s">
        <v>1928</v>
      </c>
      <c r="F107" s="397"/>
      <c r="G107" s="23" t="s">
        <v>114</v>
      </c>
      <c r="H107" s="26">
        <v>1.2273000000000001</v>
      </c>
      <c r="I107" s="25">
        <v>10.66</v>
      </c>
      <c r="J107" s="25">
        <v>13.08</v>
      </c>
    </row>
    <row r="108" spans="1:10" ht="25.95" customHeight="1">
      <c r="A108" s="22" t="s">
        <v>1894</v>
      </c>
      <c r="B108" s="24" t="s">
        <v>2000</v>
      </c>
      <c r="C108" s="22" t="s">
        <v>78</v>
      </c>
      <c r="D108" s="22" t="s">
        <v>2001</v>
      </c>
      <c r="E108" s="397" t="s">
        <v>1928</v>
      </c>
      <c r="F108" s="397"/>
      <c r="G108" s="23" t="s">
        <v>136</v>
      </c>
      <c r="H108" s="26">
        <v>6.8000000000000005E-2</v>
      </c>
      <c r="I108" s="25">
        <v>15.7</v>
      </c>
      <c r="J108" s="25">
        <v>1.06</v>
      </c>
    </row>
    <row r="109" spans="1:10" ht="39" customHeight="1">
      <c r="A109" s="22" t="s">
        <v>1894</v>
      </c>
      <c r="B109" s="24" t="s">
        <v>2002</v>
      </c>
      <c r="C109" s="22" t="s">
        <v>78</v>
      </c>
      <c r="D109" s="22" t="s">
        <v>2003</v>
      </c>
      <c r="E109" s="397" t="s">
        <v>1928</v>
      </c>
      <c r="F109" s="397"/>
      <c r="G109" s="23" t="s">
        <v>99</v>
      </c>
      <c r="H109" s="26">
        <v>0.58530000000000004</v>
      </c>
      <c r="I109" s="25">
        <v>52.51</v>
      </c>
      <c r="J109" s="25">
        <v>30.73</v>
      </c>
    </row>
    <row r="110" spans="1:10" ht="25.95" customHeight="1">
      <c r="A110" s="22" t="s">
        <v>1894</v>
      </c>
      <c r="B110" s="24" t="s">
        <v>2004</v>
      </c>
      <c r="C110" s="22" t="s">
        <v>78</v>
      </c>
      <c r="D110" s="22" t="s">
        <v>2005</v>
      </c>
      <c r="E110" s="397" t="s">
        <v>1928</v>
      </c>
      <c r="F110" s="397"/>
      <c r="G110" s="23" t="s">
        <v>114</v>
      </c>
      <c r="H110" s="26">
        <v>2</v>
      </c>
      <c r="I110" s="25">
        <v>7.6</v>
      </c>
      <c r="J110" s="25">
        <v>15.2</v>
      </c>
    </row>
    <row r="111" spans="1:10">
      <c r="A111" s="38"/>
      <c r="B111" s="38"/>
      <c r="C111" s="38"/>
      <c r="D111" s="38"/>
      <c r="E111" s="38" t="s">
        <v>1897</v>
      </c>
      <c r="F111" s="39">
        <v>25.15</v>
      </c>
      <c r="G111" s="38" t="s">
        <v>1898</v>
      </c>
      <c r="H111" s="39">
        <v>0</v>
      </c>
      <c r="I111" s="38" t="s">
        <v>1899</v>
      </c>
      <c r="J111" s="39">
        <v>25.15</v>
      </c>
    </row>
    <row r="112" spans="1:10">
      <c r="A112" s="38"/>
      <c r="B112" s="38"/>
      <c r="C112" s="38"/>
      <c r="D112" s="38"/>
      <c r="E112" s="38" t="s">
        <v>1900</v>
      </c>
      <c r="F112" s="39">
        <v>19.670000000000002</v>
      </c>
      <c r="G112" s="38"/>
      <c r="H112" s="398" t="s">
        <v>1901</v>
      </c>
      <c r="I112" s="398"/>
      <c r="J112" s="39">
        <v>115.63</v>
      </c>
    </row>
    <row r="113" spans="1:10" ht="49.95" customHeight="1">
      <c r="A113" s="32"/>
      <c r="B113" s="32"/>
      <c r="C113" s="32"/>
      <c r="D113" s="32"/>
      <c r="E113" s="32"/>
      <c r="F113" s="32"/>
      <c r="G113" s="32" t="s">
        <v>1902</v>
      </c>
      <c r="H113" s="34" t="s">
        <v>2006</v>
      </c>
      <c r="I113" s="32" t="s">
        <v>1904</v>
      </c>
      <c r="J113" s="33">
        <v>55502.400000000001</v>
      </c>
    </row>
    <row r="114" spans="1:10" ht="1.05" customHeight="1">
      <c r="A114" s="16"/>
      <c r="B114" s="16"/>
      <c r="C114" s="16"/>
      <c r="D114" s="16"/>
      <c r="E114" s="16"/>
      <c r="F114" s="16"/>
      <c r="G114" s="16"/>
      <c r="H114" s="16"/>
      <c r="I114" s="16"/>
      <c r="J114" s="16"/>
    </row>
    <row r="115" spans="1:10" ht="18" customHeight="1">
      <c r="A115" s="2" t="s">
        <v>110</v>
      </c>
      <c r="B115" s="4" t="s">
        <v>61</v>
      </c>
      <c r="C115" s="2" t="s">
        <v>62</v>
      </c>
      <c r="D115" s="2" t="s">
        <v>9</v>
      </c>
      <c r="E115" s="391" t="s">
        <v>63</v>
      </c>
      <c r="F115" s="391"/>
      <c r="G115" s="3" t="s">
        <v>64</v>
      </c>
      <c r="H115" s="4" t="s">
        <v>10</v>
      </c>
      <c r="I115" s="4" t="s">
        <v>65</v>
      </c>
      <c r="J115" s="4" t="s">
        <v>11</v>
      </c>
    </row>
    <row r="116" spans="1:10" ht="39" customHeight="1">
      <c r="A116" s="10" t="s">
        <v>1883</v>
      </c>
      <c r="B116" s="12" t="s">
        <v>111</v>
      </c>
      <c r="C116" s="10" t="s">
        <v>78</v>
      </c>
      <c r="D116" s="10" t="s">
        <v>112</v>
      </c>
      <c r="E116" s="395" t="s">
        <v>113</v>
      </c>
      <c r="F116" s="395"/>
      <c r="G116" s="11" t="s">
        <v>114</v>
      </c>
      <c r="H116" s="15">
        <v>1</v>
      </c>
      <c r="I116" s="13">
        <v>67.09</v>
      </c>
      <c r="J116" s="13">
        <v>67.09</v>
      </c>
    </row>
    <row r="117" spans="1:10" ht="39" customHeight="1">
      <c r="A117" s="17" t="s">
        <v>1884</v>
      </c>
      <c r="B117" s="19" t="s">
        <v>1996</v>
      </c>
      <c r="C117" s="17" t="s">
        <v>78</v>
      </c>
      <c r="D117" s="17" t="s">
        <v>1997</v>
      </c>
      <c r="E117" s="396" t="s">
        <v>1907</v>
      </c>
      <c r="F117" s="396"/>
      <c r="G117" s="18" t="s">
        <v>1908</v>
      </c>
      <c r="H117" s="21">
        <v>2.8000000000000001E-2</v>
      </c>
      <c r="I117" s="20">
        <v>24.46</v>
      </c>
      <c r="J117" s="20">
        <v>0.68</v>
      </c>
    </row>
    <row r="118" spans="1:10" ht="39" customHeight="1">
      <c r="A118" s="17" t="s">
        <v>1884</v>
      </c>
      <c r="B118" s="19" t="s">
        <v>1989</v>
      </c>
      <c r="C118" s="17" t="s">
        <v>78</v>
      </c>
      <c r="D118" s="17" t="s">
        <v>1990</v>
      </c>
      <c r="E118" s="396" t="s">
        <v>1991</v>
      </c>
      <c r="F118" s="396"/>
      <c r="G118" s="18" t="s">
        <v>81</v>
      </c>
      <c r="H118" s="21">
        <v>4.0000000000000001E-3</v>
      </c>
      <c r="I118" s="20">
        <v>477.45</v>
      </c>
      <c r="J118" s="20">
        <v>1.9</v>
      </c>
    </row>
    <row r="119" spans="1:10" ht="24" customHeight="1">
      <c r="A119" s="17" t="s">
        <v>1884</v>
      </c>
      <c r="B119" s="19" t="s">
        <v>1943</v>
      </c>
      <c r="C119" s="17" t="s">
        <v>78</v>
      </c>
      <c r="D119" s="17" t="s">
        <v>1944</v>
      </c>
      <c r="E119" s="396" t="s">
        <v>1887</v>
      </c>
      <c r="F119" s="396"/>
      <c r="G119" s="18" t="s">
        <v>1911</v>
      </c>
      <c r="H119" s="21">
        <v>0.72470000000000001</v>
      </c>
      <c r="I119" s="20">
        <v>27.92</v>
      </c>
      <c r="J119" s="20">
        <v>20.23</v>
      </c>
    </row>
    <row r="120" spans="1:10" ht="39" customHeight="1">
      <c r="A120" s="17" t="s">
        <v>1884</v>
      </c>
      <c r="B120" s="19" t="s">
        <v>1992</v>
      </c>
      <c r="C120" s="17" t="s">
        <v>78</v>
      </c>
      <c r="D120" s="17" t="s">
        <v>1993</v>
      </c>
      <c r="E120" s="396" t="s">
        <v>1907</v>
      </c>
      <c r="F120" s="396"/>
      <c r="G120" s="18" t="s">
        <v>1914</v>
      </c>
      <c r="H120" s="21">
        <v>7.0000000000000001E-3</v>
      </c>
      <c r="I120" s="20">
        <v>25.82</v>
      </c>
      <c r="J120" s="20">
        <v>0.18</v>
      </c>
    </row>
    <row r="121" spans="1:10" ht="25.95" customHeight="1">
      <c r="A121" s="17" t="s">
        <v>1884</v>
      </c>
      <c r="B121" s="19" t="s">
        <v>1994</v>
      </c>
      <c r="C121" s="17" t="s">
        <v>78</v>
      </c>
      <c r="D121" s="17" t="s">
        <v>1995</v>
      </c>
      <c r="E121" s="396" t="s">
        <v>1887</v>
      </c>
      <c r="F121" s="396"/>
      <c r="G121" s="18" t="s">
        <v>1911</v>
      </c>
      <c r="H121" s="21">
        <v>0.72470000000000001</v>
      </c>
      <c r="I121" s="20">
        <v>23.69</v>
      </c>
      <c r="J121" s="20">
        <v>17.16</v>
      </c>
    </row>
    <row r="122" spans="1:10" ht="25.95" customHeight="1">
      <c r="A122" s="22" t="s">
        <v>1894</v>
      </c>
      <c r="B122" s="24" t="s">
        <v>2007</v>
      </c>
      <c r="C122" s="22" t="s">
        <v>78</v>
      </c>
      <c r="D122" s="22" t="s">
        <v>2008</v>
      </c>
      <c r="E122" s="397" t="s">
        <v>1928</v>
      </c>
      <c r="F122" s="397"/>
      <c r="G122" s="23" t="s">
        <v>114</v>
      </c>
      <c r="H122" s="26">
        <v>0.55000000000000004</v>
      </c>
      <c r="I122" s="25">
        <v>12.04</v>
      </c>
      <c r="J122" s="25">
        <v>6.62</v>
      </c>
    </row>
    <row r="123" spans="1:10" ht="39" customHeight="1">
      <c r="A123" s="22" t="s">
        <v>1894</v>
      </c>
      <c r="B123" s="24" t="s">
        <v>2009</v>
      </c>
      <c r="C123" s="22" t="s">
        <v>78</v>
      </c>
      <c r="D123" s="22" t="s">
        <v>2010</v>
      </c>
      <c r="E123" s="397" t="s">
        <v>1928</v>
      </c>
      <c r="F123" s="397"/>
      <c r="G123" s="23" t="s">
        <v>114</v>
      </c>
      <c r="H123" s="26">
        <v>0.74450000000000005</v>
      </c>
      <c r="I123" s="25">
        <v>7.91</v>
      </c>
      <c r="J123" s="25">
        <v>5.88</v>
      </c>
    </row>
    <row r="124" spans="1:10" ht="39" customHeight="1">
      <c r="A124" s="22" t="s">
        <v>1894</v>
      </c>
      <c r="B124" s="24" t="s">
        <v>2011</v>
      </c>
      <c r="C124" s="22" t="s">
        <v>78</v>
      </c>
      <c r="D124" s="22" t="s">
        <v>2012</v>
      </c>
      <c r="E124" s="397" t="s">
        <v>1928</v>
      </c>
      <c r="F124" s="397"/>
      <c r="G124" s="23" t="s">
        <v>114</v>
      </c>
      <c r="H124" s="26">
        <v>0.41249999999999998</v>
      </c>
      <c r="I124" s="25">
        <v>28.45</v>
      </c>
      <c r="J124" s="25">
        <v>11.73</v>
      </c>
    </row>
    <row r="125" spans="1:10" ht="24" customHeight="1">
      <c r="A125" s="22" t="s">
        <v>1894</v>
      </c>
      <c r="B125" s="24" t="s">
        <v>2013</v>
      </c>
      <c r="C125" s="22" t="s">
        <v>78</v>
      </c>
      <c r="D125" s="22" t="s">
        <v>2014</v>
      </c>
      <c r="E125" s="397" t="s">
        <v>1928</v>
      </c>
      <c r="F125" s="397"/>
      <c r="G125" s="23" t="s">
        <v>2015</v>
      </c>
      <c r="H125" s="26">
        <v>2.5600000000000001E-2</v>
      </c>
      <c r="I125" s="25">
        <v>36.950000000000003</v>
      </c>
      <c r="J125" s="25">
        <v>0.94</v>
      </c>
    </row>
    <row r="126" spans="1:10" ht="24" customHeight="1">
      <c r="A126" s="22" t="s">
        <v>1894</v>
      </c>
      <c r="B126" s="24" t="s">
        <v>2016</v>
      </c>
      <c r="C126" s="22" t="s">
        <v>78</v>
      </c>
      <c r="D126" s="22" t="s">
        <v>2017</v>
      </c>
      <c r="E126" s="397" t="s">
        <v>1928</v>
      </c>
      <c r="F126" s="397"/>
      <c r="G126" s="23" t="s">
        <v>136</v>
      </c>
      <c r="H126" s="26">
        <v>0.111</v>
      </c>
      <c r="I126" s="25">
        <v>15.97</v>
      </c>
      <c r="J126" s="25">
        <v>1.77</v>
      </c>
    </row>
    <row r="127" spans="1:10">
      <c r="A127" s="38"/>
      <c r="B127" s="38"/>
      <c r="C127" s="38"/>
      <c r="D127" s="38"/>
      <c r="E127" s="38" t="s">
        <v>1897</v>
      </c>
      <c r="F127" s="39">
        <v>28.72</v>
      </c>
      <c r="G127" s="38" t="s">
        <v>1898</v>
      </c>
      <c r="H127" s="39">
        <v>0</v>
      </c>
      <c r="I127" s="38" t="s">
        <v>1899</v>
      </c>
      <c r="J127" s="39">
        <v>28.72</v>
      </c>
    </row>
    <row r="128" spans="1:10">
      <c r="A128" s="38"/>
      <c r="B128" s="38"/>
      <c r="C128" s="38"/>
      <c r="D128" s="38"/>
      <c r="E128" s="38" t="s">
        <v>1900</v>
      </c>
      <c r="F128" s="39">
        <v>13.75</v>
      </c>
      <c r="G128" s="38"/>
      <c r="H128" s="398" t="s">
        <v>1901</v>
      </c>
      <c r="I128" s="398"/>
      <c r="J128" s="39">
        <v>80.84</v>
      </c>
    </row>
    <row r="129" spans="1:10" ht="49.95" customHeight="1">
      <c r="A129" s="32"/>
      <c r="B129" s="32"/>
      <c r="C129" s="32"/>
      <c r="D129" s="32"/>
      <c r="E129" s="32"/>
      <c r="F129" s="32"/>
      <c r="G129" s="32" t="s">
        <v>1902</v>
      </c>
      <c r="H129" s="34" t="s">
        <v>2018</v>
      </c>
      <c r="I129" s="32" t="s">
        <v>1904</v>
      </c>
      <c r="J129" s="33">
        <v>16168</v>
      </c>
    </row>
    <row r="130" spans="1:10" ht="1.05" customHeight="1">
      <c r="A130" s="16"/>
      <c r="B130" s="16"/>
      <c r="C130" s="16"/>
      <c r="D130" s="16"/>
      <c r="E130" s="16"/>
      <c r="F130" s="16"/>
      <c r="G130" s="16"/>
      <c r="H130" s="16"/>
      <c r="I130" s="16"/>
      <c r="J130" s="16"/>
    </row>
    <row r="131" spans="1:10" ht="18" customHeight="1">
      <c r="A131" s="2" t="s">
        <v>115</v>
      </c>
      <c r="B131" s="4" t="s">
        <v>61</v>
      </c>
      <c r="C131" s="2" t="s">
        <v>62</v>
      </c>
      <c r="D131" s="2" t="s">
        <v>9</v>
      </c>
      <c r="E131" s="391" t="s">
        <v>63</v>
      </c>
      <c r="F131" s="391"/>
      <c r="G131" s="3" t="s">
        <v>64</v>
      </c>
      <c r="H131" s="4" t="s">
        <v>10</v>
      </c>
      <c r="I131" s="4" t="s">
        <v>65</v>
      </c>
      <c r="J131" s="4" t="s">
        <v>11</v>
      </c>
    </row>
    <row r="132" spans="1:10" ht="24" customHeight="1">
      <c r="A132" s="10" t="s">
        <v>1883</v>
      </c>
      <c r="B132" s="12" t="s">
        <v>116</v>
      </c>
      <c r="C132" s="10" t="s">
        <v>72</v>
      </c>
      <c r="D132" s="10" t="s">
        <v>117</v>
      </c>
      <c r="E132" s="395" t="s">
        <v>74</v>
      </c>
      <c r="F132" s="395"/>
      <c r="G132" s="11" t="s">
        <v>75</v>
      </c>
      <c r="H132" s="15">
        <v>1</v>
      </c>
      <c r="I132" s="13">
        <v>4164.6899999999996</v>
      </c>
      <c r="J132" s="13">
        <v>4164.6899999999996</v>
      </c>
    </row>
    <row r="133" spans="1:10" ht="24" customHeight="1">
      <c r="A133" s="22" t="s">
        <v>1894</v>
      </c>
      <c r="B133" s="24" t="s">
        <v>2019</v>
      </c>
      <c r="C133" s="22" t="s">
        <v>72</v>
      </c>
      <c r="D133" s="22" t="s">
        <v>117</v>
      </c>
      <c r="E133" s="397" t="s">
        <v>2020</v>
      </c>
      <c r="F133" s="397"/>
      <c r="G133" s="23" t="s">
        <v>268</v>
      </c>
      <c r="H133" s="26">
        <v>1</v>
      </c>
      <c r="I133" s="25">
        <v>4164.6899999999996</v>
      </c>
      <c r="J133" s="25">
        <v>4164.6899999999996</v>
      </c>
    </row>
    <row r="134" spans="1:10">
      <c r="A134" s="38"/>
      <c r="B134" s="38"/>
      <c r="C134" s="38"/>
      <c r="D134" s="38"/>
      <c r="E134" s="38" t="s">
        <v>1897</v>
      </c>
      <c r="F134" s="39">
        <v>0</v>
      </c>
      <c r="G134" s="38" t="s">
        <v>1898</v>
      </c>
      <c r="H134" s="39">
        <v>0</v>
      </c>
      <c r="I134" s="38" t="s">
        <v>1899</v>
      </c>
      <c r="J134" s="39">
        <v>0</v>
      </c>
    </row>
    <row r="135" spans="1:10">
      <c r="A135" s="38"/>
      <c r="B135" s="38"/>
      <c r="C135" s="38"/>
      <c r="D135" s="38"/>
      <c r="E135" s="38" t="s">
        <v>1900</v>
      </c>
      <c r="F135" s="39">
        <v>853.76</v>
      </c>
      <c r="G135" s="38"/>
      <c r="H135" s="398" t="s">
        <v>1901</v>
      </c>
      <c r="I135" s="398"/>
      <c r="J135" s="39">
        <v>5018.45</v>
      </c>
    </row>
    <row r="136" spans="1:10" ht="49.95" customHeight="1">
      <c r="A136" s="32"/>
      <c r="B136" s="32"/>
      <c r="C136" s="32"/>
      <c r="D136" s="32"/>
      <c r="E136" s="32"/>
      <c r="F136" s="32"/>
      <c r="G136" s="32" t="s">
        <v>1902</v>
      </c>
      <c r="H136" s="34" t="s">
        <v>1903</v>
      </c>
      <c r="I136" s="32" t="s">
        <v>1904</v>
      </c>
      <c r="J136" s="33">
        <v>5018.45</v>
      </c>
    </row>
    <row r="137" spans="1:10" ht="1.05" customHeight="1">
      <c r="A137" s="16"/>
      <c r="B137" s="16"/>
      <c r="C137" s="16"/>
      <c r="D137" s="16"/>
      <c r="E137" s="16"/>
      <c r="F137" s="16"/>
      <c r="G137" s="16"/>
      <c r="H137" s="16"/>
      <c r="I137" s="16"/>
      <c r="J137" s="16"/>
    </row>
    <row r="138" spans="1:10" ht="18" customHeight="1">
      <c r="A138" s="2" t="s">
        <v>118</v>
      </c>
      <c r="B138" s="4" t="s">
        <v>61</v>
      </c>
      <c r="C138" s="2" t="s">
        <v>62</v>
      </c>
      <c r="D138" s="2" t="s">
        <v>9</v>
      </c>
      <c r="E138" s="391" t="s">
        <v>63</v>
      </c>
      <c r="F138" s="391"/>
      <c r="G138" s="3" t="s">
        <v>64</v>
      </c>
      <c r="H138" s="4" t="s">
        <v>10</v>
      </c>
      <c r="I138" s="4" t="s">
        <v>65</v>
      </c>
      <c r="J138" s="4" t="s">
        <v>11</v>
      </c>
    </row>
    <row r="139" spans="1:10" ht="24" customHeight="1">
      <c r="A139" s="10" t="s">
        <v>1883</v>
      </c>
      <c r="B139" s="12" t="s">
        <v>119</v>
      </c>
      <c r="C139" s="10" t="s">
        <v>72</v>
      </c>
      <c r="D139" s="10" t="s">
        <v>120</v>
      </c>
      <c r="E139" s="395" t="s">
        <v>74</v>
      </c>
      <c r="F139" s="395"/>
      <c r="G139" s="11" t="s">
        <v>75</v>
      </c>
      <c r="H139" s="15">
        <v>1</v>
      </c>
      <c r="I139" s="13">
        <v>4164.6899999999996</v>
      </c>
      <c r="J139" s="13">
        <v>4164.6899999999996</v>
      </c>
    </row>
    <row r="140" spans="1:10" ht="24" customHeight="1">
      <c r="A140" s="22" t="s">
        <v>1894</v>
      </c>
      <c r="B140" s="24" t="s">
        <v>2021</v>
      </c>
      <c r="C140" s="22" t="s">
        <v>72</v>
      </c>
      <c r="D140" s="22" t="s">
        <v>120</v>
      </c>
      <c r="E140" s="397" t="s">
        <v>2020</v>
      </c>
      <c r="F140" s="397"/>
      <c r="G140" s="23" t="s">
        <v>268</v>
      </c>
      <c r="H140" s="26">
        <v>1</v>
      </c>
      <c r="I140" s="25">
        <v>4164.6899999999996</v>
      </c>
      <c r="J140" s="25">
        <v>4164.6899999999996</v>
      </c>
    </row>
    <row r="141" spans="1:10">
      <c r="A141" s="38"/>
      <c r="B141" s="38"/>
      <c r="C141" s="38"/>
      <c r="D141" s="38"/>
      <c r="E141" s="38" t="s">
        <v>1897</v>
      </c>
      <c r="F141" s="39">
        <v>0</v>
      </c>
      <c r="G141" s="38" t="s">
        <v>1898</v>
      </c>
      <c r="H141" s="39">
        <v>0</v>
      </c>
      <c r="I141" s="38" t="s">
        <v>1899</v>
      </c>
      <c r="J141" s="39">
        <v>0</v>
      </c>
    </row>
    <row r="142" spans="1:10">
      <c r="A142" s="38"/>
      <c r="B142" s="38"/>
      <c r="C142" s="38"/>
      <c r="D142" s="38"/>
      <c r="E142" s="38" t="s">
        <v>1900</v>
      </c>
      <c r="F142" s="39">
        <v>853.76</v>
      </c>
      <c r="G142" s="38"/>
      <c r="H142" s="398" t="s">
        <v>1901</v>
      </c>
      <c r="I142" s="398"/>
      <c r="J142" s="39">
        <v>5018.45</v>
      </c>
    </row>
    <row r="143" spans="1:10" ht="49.95" customHeight="1">
      <c r="A143" s="32"/>
      <c r="B143" s="32"/>
      <c r="C143" s="32"/>
      <c r="D143" s="32"/>
      <c r="E143" s="32"/>
      <c r="F143" s="32"/>
      <c r="G143" s="32" t="s">
        <v>1902</v>
      </c>
      <c r="H143" s="34" t="s">
        <v>1903</v>
      </c>
      <c r="I143" s="32" t="s">
        <v>1904</v>
      </c>
      <c r="J143" s="33">
        <v>5018.45</v>
      </c>
    </row>
    <row r="144" spans="1:10" ht="1.05" customHeight="1">
      <c r="A144" s="16"/>
      <c r="B144" s="16"/>
      <c r="C144" s="16"/>
      <c r="D144" s="16"/>
      <c r="E144" s="16"/>
      <c r="F144" s="16"/>
      <c r="G144" s="16"/>
      <c r="H144" s="16"/>
      <c r="I144" s="16"/>
      <c r="J144" s="16"/>
    </row>
    <row r="145" spans="1:10" ht="18" customHeight="1">
      <c r="A145" s="2" t="s">
        <v>121</v>
      </c>
      <c r="B145" s="4" t="s">
        <v>61</v>
      </c>
      <c r="C145" s="2" t="s">
        <v>62</v>
      </c>
      <c r="D145" s="2" t="s">
        <v>9</v>
      </c>
      <c r="E145" s="391" t="s">
        <v>63</v>
      </c>
      <c r="F145" s="391"/>
      <c r="G145" s="3" t="s">
        <v>64</v>
      </c>
      <c r="H145" s="4" t="s">
        <v>10</v>
      </c>
      <c r="I145" s="4" t="s">
        <v>65</v>
      </c>
      <c r="J145" s="4" t="s">
        <v>11</v>
      </c>
    </row>
    <row r="146" spans="1:10" ht="25.95" customHeight="1">
      <c r="A146" s="10" t="s">
        <v>1883</v>
      </c>
      <c r="B146" s="12" t="s">
        <v>122</v>
      </c>
      <c r="C146" s="10" t="s">
        <v>72</v>
      </c>
      <c r="D146" s="10" t="s">
        <v>123</v>
      </c>
      <c r="E146" s="395" t="s">
        <v>74</v>
      </c>
      <c r="F146" s="395"/>
      <c r="G146" s="11" t="s">
        <v>75</v>
      </c>
      <c r="H146" s="15">
        <v>1</v>
      </c>
      <c r="I146" s="13">
        <v>45</v>
      </c>
      <c r="J146" s="13">
        <v>45</v>
      </c>
    </row>
    <row r="147" spans="1:10" ht="25.95" customHeight="1">
      <c r="A147" s="22" t="s">
        <v>1894</v>
      </c>
      <c r="B147" s="24" t="s">
        <v>2022</v>
      </c>
      <c r="C147" s="22" t="s">
        <v>72</v>
      </c>
      <c r="D147" s="22" t="s">
        <v>2023</v>
      </c>
      <c r="E147" s="397" t="s">
        <v>1928</v>
      </c>
      <c r="F147" s="397"/>
      <c r="G147" s="23" t="s">
        <v>99</v>
      </c>
      <c r="H147" s="26">
        <v>1</v>
      </c>
      <c r="I147" s="25">
        <v>45</v>
      </c>
      <c r="J147" s="25">
        <v>45</v>
      </c>
    </row>
    <row r="148" spans="1:10">
      <c r="A148" s="38"/>
      <c r="B148" s="38"/>
      <c r="C148" s="38"/>
      <c r="D148" s="38"/>
      <c r="E148" s="38" t="s">
        <v>1897</v>
      </c>
      <c r="F148" s="39">
        <v>0</v>
      </c>
      <c r="G148" s="38" t="s">
        <v>1898</v>
      </c>
      <c r="H148" s="39">
        <v>0</v>
      </c>
      <c r="I148" s="38" t="s">
        <v>1899</v>
      </c>
      <c r="J148" s="39">
        <v>0</v>
      </c>
    </row>
    <row r="149" spans="1:10">
      <c r="A149" s="38"/>
      <c r="B149" s="38"/>
      <c r="C149" s="38"/>
      <c r="D149" s="38"/>
      <c r="E149" s="38" t="s">
        <v>1900</v>
      </c>
      <c r="F149" s="39">
        <v>9.2200000000000006</v>
      </c>
      <c r="G149" s="38"/>
      <c r="H149" s="398" t="s">
        <v>1901</v>
      </c>
      <c r="I149" s="398"/>
      <c r="J149" s="39">
        <v>54.22</v>
      </c>
    </row>
    <row r="150" spans="1:10" ht="49.95" customHeight="1">
      <c r="A150" s="32"/>
      <c r="B150" s="32"/>
      <c r="C150" s="32"/>
      <c r="D150" s="32"/>
      <c r="E150" s="32"/>
      <c r="F150" s="32"/>
      <c r="G150" s="32" t="s">
        <v>1902</v>
      </c>
      <c r="H150" s="34" t="s">
        <v>2024</v>
      </c>
      <c r="I150" s="32" t="s">
        <v>1904</v>
      </c>
      <c r="J150" s="33">
        <v>6459.22</v>
      </c>
    </row>
    <row r="151" spans="1:10" ht="1.05" customHeight="1">
      <c r="A151" s="16"/>
      <c r="B151" s="16"/>
      <c r="C151" s="16"/>
      <c r="D151" s="16"/>
      <c r="E151" s="16"/>
      <c r="F151" s="16"/>
      <c r="G151" s="16"/>
      <c r="H151" s="16"/>
      <c r="I151" s="16"/>
      <c r="J151" s="16"/>
    </row>
    <row r="152" spans="1:10" ht="18" customHeight="1">
      <c r="A152" s="2" t="s">
        <v>124</v>
      </c>
      <c r="B152" s="4" t="s">
        <v>61</v>
      </c>
      <c r="C152" s="2" t="s">
        <v>62</v>
      </c>
      <c r="D152" s="2" t="s">
        <v>9</v>
      </c>
      <c r="E152" s="391" t="s">
        <v>63</v>
      </c>
      <c r="F152" s="391"/>
      <c r="G152" s="3" t="s">
        <v>64</v>
      </c>
      <c r="H152" s="4" t="s">
        <v>10</v>
      </c>
      <c r="I152" s="4" t="s">
        <v>65</v>
      </c>
      <c r="J152" s="4" t="s">
        <v>11</v>
      </c>
    </row>
    <row r="153" spans="1:10" ht="52.05" customHeight="1">
      <c r="A153" s="10" t="s">
        <v>1883</v>
      </c>
      <c r="B153" s="12" t="s">
        <v>125</v>
      </c>
      <c r="C153" s="10" t="s">
        <v>72</v>
      </c>
      <c r="D153" s="10" t="s">
        <v>126</v>
      </c>
      <c r="E153" s="395" t="s">
        <v>127</v>
      </c>
      <c r="F153" s="395"/>
      <c r="G153" s="11" t="s">
        <v>128</v>
      </c>
      <c r="H153" s="15">
        <v>1</v>
      </c>
      <c r="I153" s="13">
        <v>847.5</v>
      </c>
      <c r="J153" s="13">
        <v>847.5</v>
      </c>
    </row>
    <row r="154" spans="1:10" ht="52.05" customHeight="1">
      <c r="A154" s="22" t="s">
        <v>1894</v>
      </c>
      <c r="B154" s="24" t="s">
        <v>2025</v>
      </c>
      <c r="C154" s="22" t="s">
        <v>72</v>
      </c>
      <c r="D154" s="22" t="s">
        <v>126</v>
      </c>
      <c r="E154" s="397" t="s">
        <v>1928</v>
      </c>
      <c r="F154" s="397"/>
      <c r="G154" s="23" t="s">
        <v>128</v>
      </c>
      <c r="H154" s="26">
        <v>1</v>
      </c>
      <c r="I154" s="25">
        <v>847.5</v>
      </c>
      <c r="J154" s="25">
        <v>847.5</v>
      </c>
    </row>
    <row r="155" spans="1:10">
      <c r="A155" s="38"/>
      <c r="B155" s="38"/>
      <c r="C155" s="38"/>
      <c r="D155" s="38"/>
      <c r="E155" s="38" t="s">
        <v>1897</v>
      </c>
      <c r="F155" s="39">
        <v>0</v>
      </c>
      <c r="G155" s="38" t="s">
        <v>1898</v>
      </c>
      <c r="H155" s="39">
        <v>0</v>
      </c>
      <c r="I155" s="38" t="s">
        <v>1899</v>
      </c>
      <c r="J155" s="39">
        <v>0</v>
      </c>
    </row>
    <row r="156" spans="1:10">
      <c r="A156" s="38"/>
      <c r="B156" s="38"/>
      <c r="C156" s="38"/>
      <c r="D156" s="38"/>
      <c r="E156" s="38" t="s">
        <v>1900</v>
      </c>
      <c r="F156" s="39">
        <v>173.73</v>
      </c>
      <c r="G156" s="38"/>
      <c r="H156" s="398" t="s">
        <v>1901</v>
      </c>
      <c r="I156" s="398"/>
      <c r="J156" s="39">
        <v>1021.23</v>
      </c>
    </row>
    <row r="157" spans="1:10" ht="49.95" customHeight="1">
      <c r="A157" s="32"/>
      <c r="B157" s="32"/>
      <c r="C157" s="32"/>
      <c r="D157" s="32"/>
      <c r="E157" s="32"/>
      <c r="F157" s="32"/>
      <c r="G157" s="32" t="s">
        <v>1902</v>
      </c>
      <c r="H157" s="34" t="s">
        <v>2026</v>
      </c>
      <c r="I157" s="32" t="s">
        <v>1904</v>
      </c>
      <c r="J157" s="33">
        <v>24509.52</v>
      </c>
    </row>
    <row r="158" spans="1:10" ht="1.05" customHeight="1">
      <c r="A158" s="16"/>
      <c r="B158" s="16"/>
      <c r="C158" s="16"/>
      <c r="D158" s="16"/>
      <c r="E158" s="16"/>
      <c r="F158" s="16"/>
      <c r="G158" s="16"/>
      <c r="H158" s="16"/>
      <c r="I158" s="16"/>
      <c r="J158" s="16"/>
    </row>
    <row r="159" spans="1:10" ht="18" customHeight="1">
      <c r="A159" s="2" t="s">
        <v>129</v>
      </c>
      <c r="B159" s="4" t="s">
        <v>61</v>
      </c>
      <c r="C159" s="2" t="s">
        <v>62</v>
      </c>
      <c r="D159" s="2" t="s">
        <v>9</v>
      </c>
      <c r="E159" s="391" t="s">
        <v>63</v>
      </c>
      <c r="F159" s="391"/>
      <c r="G159" s="3" t="s">
        <v>64</v>
      </c>
      <c r="H159" s="4" t="s">
        <v>10</v>
      </c>
      <c r="I159" s="4" t="s">
        <v>65</v>
      </c>
      <c r="J159" s="4" t="s">
        <v>11</v>
      </c>
    </row>
    <row r="160" spans="1:10" ht="39" customHeight="1">
      <c r="A160" s="10" t="s">
        <v>1883</v>
      </c>
      <c r="B160" s="12" t="s">
        <v>130</v>
      </c>
      <c r="C160" s="10" t="s">
        <v>72</v>
      </c>
      <c r="D160" s="10" t="s">
        <v>131</v>
      </c>
      <c r="E160" s="395" t="s">
        <v>127</v>
      </c>
      <c r="F160" s="395"/>
      <c r="G160" s="11" t="s">
        <v>128</v>
      </c>
      <c r="H160" s="15">
        <v>1</v>
      </c>
      <c r="I160" s="13">
        <v>1059.3699999999999</v>
      </c>
      <c r="J160" s="13">
        <v>1059.3699999999999</v>
      </c>
    </row>
    <row r="161" spans="1:10" ht="39" customHeight="1">
      <c r="A161" s="22" t="s">
        <v>1894</v>
      </c>
      <c r="B161" s="24" t="s">
        <v>2027</v>
      </c>
      <c r="C161" s="22" t="s">
        <v>72</v>
      </c>
      <c r="D161" s="22" t="s">
        <v>131</v>
      </c>
      <c r="E161" s="397" t="s">
        <v>1928</v>
      </c>
      <c r="F161" s="397"/>
      <c r="G161" s="23" t="s">
        <v>128</v>
      </c>
      <c r="H161" s="26">
        <v>1</v>
      </c>
      <c r="I161" s="25">
        <v>1059.3699999999999</v>
      </c>
      <c r="J161" s="25">
        <v>1059.3699999999999</v>
      </c>
    </row>
    <row r="162" spans="1:10">
      <c r="A162" s="38"/>
      <c r="B162" s="38"/>
      <c r="C162" s="38"/>
      <c r="D162" s="38"/>
      <c r="E162" s="38" t="s">
        <v>1897</v>
      </c>
      <c r="F162" s="39">
        <v>0</v>
      </c>
      <c r="G162" s="38" t="s">
        <v>1898</v>
      </c>
      <c r="H162" s="39">
        <v>0</v>
      </c>
      <c r="I162" s="38" t="s">
        <v>1899</v>
      </c>
      <c r="J162" s="39">
        <v>0</v>
      </c>
    </row>
    <row r="163" spans="1:10">
      <c r="A163" s="38"/>
      <c r="B163" s="38"/>
      <c r="C163" s="38"/>
      <c r="D163" s="38"/>
      <c r="E163" s="38" t="s">
        <v>1900</v>
      </c>
      <c r="F163" s="39">
        <v>217.17</v>
      </c>
      <c r="G163" s="38"/>
      <c r="H163" s="398" t="s">
        <v>1901</v>
      </c>
      <c r="I163" s="398"/>
      <c r="J163" s="39">
        <v>1276.54</v>
      </c>
    </row>
    <row r="164" spans="1:10" ht="49.95" customHeight="1">
      <c r="A164" s="32"/>
      <c r="B164" s="32"/>
      <c r="C164" s="32"/>
      <c r="D164" s="32"/>
      <c r="E164" s="32"/>
      <c r="F164" s="32"/>
      <c r="G164" s="32" t="s">
        <v>1902</v>
      </c>
      <c r="H164" s="34" t="s">
        <v>2028</v>
      </c>
      <c r="I164" s="32" t="s">
        <v>1904</v>
      </c>
      <c r="J164" s="33">
        <v>15318.48</v>
      </c>
    </row>
    <row r="165" spans="1:10" ht="1.05" customHeight="1">
      <c r="A165" s="16"/>
      <c r="B165" s="16"/>
      <c r="C165" s="16"/>
      <c r="D165" s="16"/>
      <c r="E165" s="16"/>
      <c r="F165" s="16"/>
      <c r="G165" s="16"/>
      <c r="H165" s="16"/>
      <c r="I165" s="16"/>
      <c r="J165" s="16"/>
    </row>
    <row r="166" spans="1:10" ht="24" customHeight="1">
      <c r="A166" s="5" t="s">
        <v>19</v>
      </c>
      <c r="B166" s="5"/>
      <c r="C166" s="5"/>
      <c r="D166" s="5" t="s">
        <v>20</v>
      </c>
      <c r="E166" s="5"/>
      <c r="F166" s="394"/>
      <c r="G166" s="394"/>
      <c r="H166" s="7"/>
      <c r="I166" s="5"/>
      <c r="J166" s="8">
        <v>236769.64</v>
      </c>
    </row>
    <row r="167" spans="1:10" ht="18" customHeight="1">
      <c r="A167" s="2" t="s">
        <v>132</v>
      </c>
      <c r="B167" s="4" t="s">
        <v>61</v>
      </c>
      <c r="C167" s="2" t="s">
        <v>62</v>
      </c>
      <c r="D167" s="2" t="s">
        <v>9</v>
      </c>
      <c r="E167" s="391" t="s">
        <v>63</v>
      </c>
      <c r="F167" s="391"/>
      <c r="G167" s="3" t="s">
        <v>64</v>
      </c>
      <c r="H167" s="4" t="s">
        <v>10</v>
      </c>
      <c r="I167" s="4" t="s">
        <v>65</v>
      </c>
      <c r="J167" s="4" t="s">
        <v>11</v>
      </c>
    </row>
    <row r="168" spans="1:10" ht="39" customHeight="1">
      <c r="A168" s="10" t="s">
        <v>1883</v>
      </c>
      <c r="B168" s="12" t="s">
        <v>133</v>
      </c>
      <c r="C168" s="10" t="s">
        <v>78</v>
      </c>
      <c r="D168" s="10" t="s">
        <v>134</v>
      </c>
      <c r="E168" s="395" t="s">
        <v>135</v>
      </c>
      <c r="F168" s="395"/>
      <c r="G168" s="11" t="s">
        <v>136</v>
      </c>
      <c r="H168" s="15">
        <v>1</v>
      </c>
      <c r="I168" s="13">
        <v>17</v>
      </c>
      <c r="J168" s="13">
        <v>17</v>
      </c>
    </row>
    <row r="169" spans="1:10" ht="25.95" customHeight="1">
      <c r="A169" s="17" t="s">
        <v>1884</v>
      </c>
      <c r="B169" s="19" t="s">
        <v>2029</v>
      </c>
      <c r="C169" s="17" t="s">
        <v>78</v>
      </c>
      <c r="D169" s="17" t="s">
        <v>2030</v>
      </c>
      <c r="E169" s="396" t="s">
        <v>181</v>
      </c>
      <c r="F169" s="396"/>
      <c r="G169" s="18" t="s">
        <v>136</v>
      </c>
      <c r="H169" s="21">
        <v>1</v>
      </c>
      <c r="I169" s="20">
        <v>10.220000000000001</v>
      </c>
      <c r="J169" s="20">
        <v>10.220000000000001</v>
      </c>
    </row>
    <row r="170" spans="1:10" ht="24" customHeight="1">
      <c r="A170" s="17" t="s">
        <v>1884</v>
      </c>
      <c r="B170" s="19" t="s">
        <v>2031</v>
      </c>
      <c r="C170" s="17" t="s">
        <v>78</v>
      </c>
      <c r="D170" s="17" t="s">
        <v>2032</v>
      </c>
      <c r="E170" s="396" t="s">
        <v>1887</v>
      </c>
      <c r="F170" s="396"/>
      <c r="G170" s="18" t="s">
        <v>1911</v>
      </c>
      <c r="H170" s="21">
        <v>0.16600000000000001</v>
      </c>
      <c r="I170" s="20">
        <v>28.14</v>
      </c>
      <c r="J170" s="20">
        <v>4.67</v>
      </c>
    </row>
    <row r="171" spans="1:10" ht="24" customHeight="1">
      <c r="A171" s="17" t="s">
        <v>1884</v>
      </c>
      <c r="B171" s="19" t="s">
        <v>2033</v>
      </c>
      <c r="C171" s="17" t="s">
        <v>78</v>
      </c>
      <c r="D171" s="17" t="s">
        <v>2034</v>
      </c>
      <c r="E171" s="396" t="s">
        <v>1887</v>
      </c>
      <c r="F171" s="396"/>
      <c r="G171" s="18" t="s">
        <v>1911</v>
      </c>
      <c r="H171" s="21">
        <v>6.4000000000000001E-2</v>
      </c>
      <c r="I171" s="20">
        <v>23.86</v>
      </c>
      <c r="J171" s="20">
        <v>1.52</v>
      </c>
    </row>
    <row r="172" spans="1:10" ht="39" customHeight="1">
      <c r="A172" s="22" t="s">
        <v>1894</v>
      </c>
      <c r="B172" s="24" t="s">
        <v>2035</v>
      </c>
      <c r="C172" s="22" t="s">
        <v>78</v>
      </c>
      <c r="D172" s="22" t="s">
        <v>2036</v>
      </c>
      <c r="E172" s="397" t="s">
        <v>1928</v>
      </c>
      <c r="F172" s="397"/>
      <c r="G172" s="23" t="s">
        <v>268</v>
      </c>
      <c r="H172" s="26">
        <v>0.81899999999999995</v>
      </c>
      <c r="I172" s="25">
        <v>0.22</v>
      </c>
      <c r="J172" s="25">
        <v>0.18</v>
      </c>
    </row>
    <row r="173" spans="1:10" ht="25.95" customHeight="1">
      <c r="A173" s="22" t="s">
        <v>1894</v>
      </c>
      <c r="B173" s="24" t="s">
        <v>2037</v>
      </c>
      <c r="C173" s="22" t="s">
        <v>78</v>
      </c>
      <c r="D173" s="22" t="s">
        <v>2038</v>
      </c>
      <c r="E173" s="397" t="s">
        <v>1928</v>
      </c>
      <c r="F173" s="397"/>
      <c r="G173" s="23" t="s">
        <v>136</v>
      </c>
      <c r="H173" s="26">
        <v>2.5000000000000001E-2</v>
      </c>
      <c r="I173" s="25">
        <v>16.5</v>
      </c>
      <c r="J173" s="25">
        <v>0.41</v>
      </c>
    </row>
    <row r="174" spans="1:10">
      <c r="A174" s="38"/>
      <c r="B174" s="38"/>
      <c r="C174" s="38"/>
      <c r="D174" s="38"/>
      <c r="E174" s="38" t="s">
        <v>1897</v>
      </c>
      <c r="F174" s="39">
        <v>5.99</v>
      </c>
      <c r="G174" s="38" t="s">
        <v>1898</v>
      </c>
      <c r="H174" s="39">
        <v>0</v>
      </c>
      <c r="I174" s="38" t="s">
        <v>1899</v>
      </c>
      <c r="J174" s="39">
        <v>5.99</v>
      </c>
    </row>
    <row r="175" spans="1:10">
      <c r="A175" s="38"/>
      <c r="B175" s="38"/>
      <c r="C175" s="38"/>
      <c r="D175" s="38"/>
      <c r="E175" s="38" t="s">
        <v>1900</v>
      </c>
      <c r="F175" s="39">
        <v>3.48</v>
      </c>
      <c r="G175" s="38"/>
      <c r="H175" s="398" t="s">
        <v>1901</v>
      </c>
      <c r="I175" s="398"/>
      <c r="J175" s="39">
        <v>20.48</v>
      </c>
    </row>
    <row r="176" spans="1:10" ht="49.95" customHeight="1">
      <c r="A176" s="32"/>
      <c r="B176" s="32"/>
      <c r="C176" s="32"/>
      <c r="D176" s="32"/>
      <c r="E176" s="32"/>
      <c r="F176" s="32"/>
      <c r="G176" s="32" t="s">
        <v>1902</v>
      </c>
      <c r="H176" s="34" t="s">
        <v>2039</v>
      </c>
      <c r="I176" s="32" t="s">
        <v>1904</v>
      </c>
      <c r="J176" s="33">
        <v>10645.91</v>
      </c>
    </row>
    <row r="177" spans="1:10" ht="1.05" customHeight="1">
      <c r="A177" s="16"/>
      <c r="B177" s="16"/>
      <c r="C177" s="16"/>
      <c r="D177" s="16"/>
      <c r="E177" s="16"/>
      <c r="F177" s="16"/>
      <c r="G177" s="16"/>
      <c r="H177" s="16"/>
      <c r="I177" s="16"/>
      <c r="J177" s="16"/>
    </row>
    <row r="178" spans="1:10" ht="18" customHeight="1">
      <c r="A178" s="2" t="s">
        <v>137</v>
      </c>
      <c r="B178" s="4" t="s">
        <v>61</v>
      </c>
      <c r="C178" s="2" t="s">
        <v>62</v>
      </c>
      <c r="D178" s="2" t="s">
        <v>9</v>
      </c>
      <c r="E178" s="391" t="s">
        <v>63</v>
      </c>
      <c r="F178" s="391"/>
      <c r="G178" s="3" t="s">
        <v>64</v>
      </c>
      <c r="H178" s="4" t="s">
        <v>10</v>
      </c>
      <c r="I178" s="4" t="s">
        <v>65</v>
      </c>
      <c r="J178" s="4" t="s">
        <v>11</v>
      </c>
    </row>
    <row r="179" spans="1:10" ht="39" customHeight="1">
      <c r="A179" s="10" t="s">
        <v>1883</v>
      </c>
      <c r="B179" s="12" t="s">
        <v>138</v>
      </c>
      <c r="C179" s="10" t="s">
        <v>78</v>
      </c>
      <c r="D179" s="10" t="s">
        <v>139</v>
      </c>
      <c r="E179" s="395" t="s">
        <v>135</v>
      </c>
      <c r="F179" s="395"/>
      <c r="G179" s="11" t="s">
        <v>136</v>
      </c>
      <c r="H179" s="15">
        <v>1</v>
      </c>
      <c r="I179" s="13">
        <v>14.57</v>
      </c>
      <c r="J179" s="13">
        <v>14.57</v>
      </c>
    </row>
    <row r="180" spans="1:10" ht="24" customHeight="1">
      <c r="A180" s="17" t="s">
        <v>1884</v>
      </c>
      <c r="B180" s="19" t="s">
        <v>2031</v>
      </c>
      <c r="C180" s="17" t="s">
        <v>78</v>
      </c>
      <c r="D180" s="17" t="s">
        <v>2032</v>
      </c>
      <c r="E180" s="396" t="s">
        <v>1887</v>
      </c>
      <c r="F180" s="396"/>
      <c r="G180" s="18" t="s">
        <v>1911</v>
      </c>
      <c r="H180" s="21">
        <v>0.10199999999999999</v>
      </c>
      <c r="I180" s="20">
        <v>28.14</v>
      </c>
      <c r="J180" s="20">
        <v>2.87</v>
      </c>
    </row>
    <row r="181" spans="1:10" ht="25.95" customHeight="1">
      <c r="A181" s="17" t="s">
        <v>1884</v>
      </c>
      <c r="B181" s="19" t="s">
        <v>2040</v>
      </c>
      <c r="C181" s="17" t="s">
        <v>78</v>
      </c>
      <c r="D181" s="17" t="s">
        <v>2041</v>
      </c>
      <c r="E181" s="396" t="s">
        <v>181</v>
      </c>
      <c r="F181" s="396"/>
      <c r="G181" s="18" t="s">
        <v>136</v>
      </c>
      <c r="H181" s="21">
        <v>1</v>
      </c>
      <c r="I181" s="20">
        <v>10.25</v>
      </c>
      <c r="J181" s="20">
        <v>10.25</v>
      </c>
    </row>
    <row r="182" spans="1:10" ht="24" customHeight="1">
      <c r="A182" s="17" t="s">
        <v>1884</v>
      </c>
      <c r="B182" s="19" t="s">
        <v>2033</v>
      </c>
      <c r="C182" s="17" t="s">
        <v>78</v>
      </c>
      <c r="D182" s="17" t="s">
        <v>2034</v>
      </c>
      <c r="E182" s="396" t="s">
        <v>1887</v>
      </c>
      <c r="F182" s="396"/>
      <c r="G182" s="18" t="s">
        <v>1911</v>
      </c>
      <c r="H182" s="21">
        <v>3.9E-2</v>
      </c>
      <c r="I182" s="20">
        <v>23.86</v>
      </c>
      <c r="J182" s="20">
        <v>0.93</v>
      </c>
    </row>
    <row r="183" spans="1:10" ht="39" customHeight="1">
      <c r="A183" s="22" t="s">
        <v>1894</v>
      </c>
      <c r="B183" s="24" t="s">
        <v>2035</v>
      </c>
      <c r="C183" s="22" t="s">
        <v>78</v>
      </c>
      <c r="D183" s="22" t="s">
        <v>2036</v>
      </c>
      <c r="E183" s="397" t="s">
        <v>1928</v>
      </c>
      <c r="F183" s="397"/>
      <c r="G183" s="23" t="s">
        <v>268</v>
      </c>
      <c r="H183" s="26">
        <v>0.503</v>
      </c>
      <c r="I183" s="25">
        <v>0.22</v>
      </c>
      <c r="J183" s="25">
        <v>0.11</v>
      </c>
    </row>
    <row r="184" spans="1:10" ht="25.95" customHeight="1">
      <c r="A184" s="22" t="s">
        <v>1894</v>
      </c>
      <c r="B184" s="24" t="s">
        <v>2037</v>
      </c>
      <c r="C184" s="22" t="s">
        <v>78</v>
      </c>
      <c r="D184" s="22" t="s">
        <v>2038</v>
      </c>
      <c r="E184" s="397" t="s">
        <v>1928</v>
      </c>
      <c r="F184" s="397"/>
      <c r="G184" s="23" t="s">
        <v>136</v>
      </c>
      <c r="H184" s="26">
        <v>2.5000000000000001E-2</v>
      </c>
      <c r="I184" s="25">
        <v>16.5</v>
      </c>
      <c r="J184" s="25">
        <v>0.41</v>
      </c>
    </row>
    <row r="185" spans="1:10">
      <c r="A185" s="38"/>
      <c r="B185" s="38"/>
      <c r="C185" s="38"/>
      <c r="D185" s="38"/>
      <c r="E185" s="38" t="s">
        <v>1897</v>
      </c>
      <c r="F185" s="39">
        <v>3.2</v>
      </c>
      <c r="G185" s="38" t="s">
        <v>1898</v>
      </c>
      <c r="H185" s="39">
        <v>0</v>
      </c>
      <c r="I185" s="38" t="s">
        <v>1899</v>
      </c>
      <c r="J185" s="39">
        <v>3.2</v>
      </c>
    </row>
    <row r="186" spans="1:10">
      <c r="A186" s="38"/>
      <c r="B186" s="38"/>
      <c r="C186" s="38"/>
      <c r="D186" s="38"/>
      <c r="E186" s="38" t="s">
        <v>1900</v>
      </c>
      <c r="F186" s="39">
        <v>2.98</v>
      </c>
      <c r="G186" s="38"/>
      <c r="H186" s="398" t="s">
        <v>1901</v>
      </c>
      <c r="I186" s="398"/>
      <c r="J186" s="39">
        <v>17.55</v>
      </c>
    </row>
    <row r="187" spans="1:10" ht="49.95" customHeight="1">
      <c r="A187" s="32"/>
      <c r="B187" s="32"/>
      <c r="C187" s="32"/>
      <c r="D187" s="32"/>
      <c r="E187" s="32"/>
      <c r="F187" s="32"/>
      <c r="G187" s="32" t="s">
        <v>1902</v>
      </c>
      <c r="H187" s="34" t="s">
        <v>2042</v>
      </c>
      <c r="I187" s="32" t="s">
        <v>1904</v>
      </c>
      <c r="J187" s="33">
        <v>21746.02</v>
      </c>
    </row>
    <row r="188" spans="1:10" ht="1.05" customHeight="1">
      <c r="A188" s="16"/>
      <c r="B188" s="16"/>
      <c r="C188" s="16"/>
      <c r="D188" s="16"/>
      <c r="E188" s="16"/>
      <c r="F188" s="16"/>
      <c r="G188" s="16"/>
      <c r="H188" s="16"/>
      <c r="I188" s="16"/>
      <c r="J188" s="16"/>
    </row>
    <row r="189" spans="1:10" ht="18" customHeight="1">
      <c r="A189" s="2" t="s">
        <v>140</v>
      </c>
      <c r="B189" s="4" t="s">
        <v>61</v>
      </c>
      <c r="C189" s="2" t="s">
        <v>62</v>
      </c>
      <c r="D189" s="2" t="s">
        <v>9</v>
      </c>
      <c r="E189" s="391" t="s">
        <v>63</v>
      </c>
      <c r="F189" s="391"/>
      <c r="G189" s="3" t="s">
        <v>64</v>
      </c>
      <c r="H189" s="4" t="s">
        <v>10</v>
      </c>
      <c r="I189" s="4" t="s">
        <v>65</v>
      </c>
      <c r="J189" s="4" t="s">
        <v>11</v>
      </c>
    </row>
    <row r="190" spans="1:10" ht="39" customHeight="1">
      <c r="A190" s="10" t="s">
        <v>1883</v>
      </c>
      <c r="B190" s="12" t="s">
        <v>141</v>
      </c>
      <c r="C190" s="10" t="s">
        <v>78</v>
      </c>
      <c r="D190" s="10" t="s">
        <v>142</v>
      </c>
      <c r="E190" s="395" t="s">
        <v>135</v>
      </c>
      <c r="F190" s="395"/>
      <c r="G190" s="11" t="s">
        <v>136</v>
      </c>
      <c r="H190" s="15">
        <v>1</v>
      </c>
      <c r="I190" s="13">
        <v>15.75</v>
      </c>
      <c r="J190" s="13">
        <v>15.75</v>
      </c>
    </row>
    <row r="191" spans="1:10" ht="24" customHeight="1">
      <c r="A191" s="17" t="s">
        <v>1884</v>
      </c>
      <c r="B191" s="19" t="s">
        <v>2031</v>
      </c>
      <c r="C191" s="17" t="s">
        <v>78</v>
      </c>
      <c r="D191" s="17" t="s">
        <v>2032</v>
      </c>
      <c r="E191" s="396" t="s">
        <v>1887</v>
      </c>
      <c r="F191" s="396"/>
      <c r="G191" s="18" t="s">
        <v>1911</v>
      </c>
      <c r="H191" s="21">
        <v>0.13100000000000001</v>
      </c>
      <c r="I191" s="20">
        <v>28.14</v>
      </c>
      <c r="J191" s="20">
        <v>3.68</v>
      </c>
    </row>
    <row r="192" spans="1:10" ht="25.95" customHeight="1">
      <c r="A192" s="17" t="s">
        <v>1884</v>
      </c>
      <c r="B192" s="19" t="s">
        <v>2043</v>
      </c>
      <c r="C192" s="17" t="s">
        <v>78</v>
      </c>
      <c r="D192" s="17" t="s">
        <v>2044</v>
      </c>
      <c r="E192" s="396" t="s">
        <v>181</v>
      </c>
      <c r="F192" s="396"/>
      <c r="G192" s="18" t="s">
        <v>136</v>
      </c>
      <c r="H192" s="21">
        <v>1</v>
      </c>
      <c r="I192" s="20">
        <v>10.33</v>
      </c>
      <c r="J192" s="20">
        <v>10.33</v>
      </c>
    </row>
    <row r="193" spans="1:10" ht="24" customHeight="1">
      <c r="A193" s="17" t="s">
        <v>1884</v>
      </c>
      <c r="B193" s="19" t="s">
        <v>2033</v>
      </c>
      <c r="C193" s="17" t="s">
        <v>78</v>
      </c>
      <c r="D193" s="17" t="s">
        <v>2034</v>
      </c>
      <c r="E193" s="396" t="s">
        <v>1887</v>
      </c>
      <c r="F193" s="396"/>
      <c r="G193" s="18" t="s">
        <v>1911</v>
      </c>
      <c r="H193" s="21">
        <v>0.05</v>
      </c>
      <c r="I193" s="20">
        <v>23.86</v>
      </c>
      <c r="J193" s="20">
        <v>1.19</v>
      </c>
    </row>
    <row r="194" spans="1:10" ht="25.95" customHeight="1">
      <c r="A194" s="22" t="s">
        <v>1894</v>
      </c>
      <c r="B194" s="24" t="s">
        <v>2037</v>
      </c>
      <c r="C194" s="22" t="s">
        <v>78</v>
      </c>
      <c r="D194" s="22" t="s">
        <v>2038</v>
      </c>
      <c r="E194" s="397" t="s">
        <v>1928</v>
      </c>
      <c r="F194" s="397"/>
      <c r="G194" s="23" t="s">
        <v>136</v>
      </c>
      <c r="H194" s="26">
        <v>2.5000000000000001E-2</v>
      </c>
      <c r="I194" s="25">
        <v>16.5</v>
      </c>
      <c r="J194" s="25">
        <v>0.41</v>
      </c>
    </row>
    <row r="195" spans="1:10" ht="39" customHeight="1">
      <c r="A195" s="22" t="s">
        <v>1894</v>
      </c>
      <c r="B195" s="24" t="s">
        <v>2035</v>
      </c>
      <c r="C195" s="22" t="s">
        <v>78</v>
      </c>
      <c r="D195" s="22" t="s">
        <v>2036</v>
      </c>
      <c r="E195" s="397" t="s">
        <v>1928</v>
      </c>
      <c r="F195" s="397"/>
      <c r="G195" s="23" t="s">
        <v>268</v>
      </c>
      <c r="H195" s="26">
        <v>0.64400000000000002</v>
      </c>
      <c r="I195" s="25">
        <v>0.22</v>
      </c>
      <c r="J195" s="25">
        <v>0.14000000000000001</v>
      </c>
    </row>
    <row r="196" spans="1:10">
      <c r="A196" s="38"/>
      <c r="B196" s="38"/>
      <c r="C196" s="38"/>
      <c r="D196" s="38"/>
      <c r="E196" s="38" t="s">
        <v>1897</v>
      </c>
      <c r="F196" s="39">
        <v>4.34</v>
      </c>
      <c r="G196" s="38" t="s">
        <v>1898</v>
      </c>
      <c r="H196" s="39">
        <v>0</v>
      </c>
      <c r="I196" s="38" t="s">
        <v>1899</v>
      </c>
      <c r="J196" s="39">
        <v>4.34</v>
      </c>
    </row>
    <row r="197" spans="1:10">
      <c r="A197" s="38"/>
      <c r="B197" s="38"/>
      <c r="C197" s="38"/>
      <c r="D197" s="38"/>
      <c r="E197" s="38" t="s">
        <v>1900</v>
      </c>
      <c r="F197" s="39">
        <v>3.22</v>
      </c>
      <c r="G197" s="38"/>
      <c r="H197" s="398" t="s">
        <v>1901</v>
      </c>
      <c r="I197" s="398"/>
      <c r="J197" s="39">
        <v>18.97</v>
      </c>
    </row>
    <row r="198" spans="1:10" ht="49.95" customHeight="1">
      <c r="A198" s="32"/>
      <c r="B198" s="32"/>
      <c r="C198" s="32"/>
      <c r="D198" s="32"/>
      <c r="E198" s="32"/>
      <c r="F198" s="32"/>
      <c r="G198" s="32" t="s">
        <v>1902</v>
      </c>
      <c r="H198" s="34" t="s">
        <v>2045</v>
      </c>
      <c r="I198" s="32" t="s">
        <v>1904</v>
      </c>
      <c r="J198" s="33">
        <v>6.82</v>
      </c>
    </row>
    <row r="199" spans="1:10" ht="1.05" customHeight="1">
      <c r="A199" s="16"/>
      <c r="B199" s="16"/>
      <c r="C199" s="16"/>
      <c r="D199" s="16"/>
      <c r="E199" s="16"/>
      <c r="F199" s="16"/>
      <c r="G199" s="16"/>
      <c r="H199" s="16"/>
      <c r="I199" s="16"/>
      <c r="J199" s="16"/>
    </row>
    <row r="200" spans="1:10" ht="18" customHeight="1">
      <c r="A200" s="2" t="s">
        <v>143</v>
      </c>
      <c r="B200" s="4" t="s">
        <v>61</v>
      </c>
      <c r="C200" s="2" t="s">
        <v>62</v>
      </c>
      <c r="D200" s="2" t="s">
        <v>9</v>
      </c>
      <c r="E200" s="391" t="s">
        <v>63</v>
      </c>
      <c r="F200" s="391"/>
      <c r="G200" s="3" t="s">
        <v>64</v>
      </c>
      <c r="H200" s="4" t="s">
        <v>10</v>
      </c>
      <c r="I200" s="4" t="s">
        <v>65</v>
      </c>
      <c r="J200" s="4" t="s">
        <v>11</v>
      </c>
    </row>
    <row r="201" spans="1:10" ht="39" customHeight="1">
      <c r="A201" s="10" t="s">
        <v>1883</v>
      </c>
      <c r="B201" s="12" t="s">
        <v>144</v>
      </c>
      <c r="C201" s="10" t="s">
        <v>78</v>
      </c>
      <c r="D201" s="10" t="s">
        <v>145</v>
      </c>
      <c r="E201" s="395" t="s">
        <v>135</v>
      </c>
      <c r="F201" s="395"/>
      <c r="G201" s="11" t="s">
        <v>136</v>
      </c>
      <c r="H201" s="15">
        <v>1</v>
      </c>
      <c r="I201" s="13">
        <v>12.95</v>
      </c>
      <c r="J201" s="13">
        <v>12.95</v>
      </c>
    </row>
    <row r="202" spans="1:10" ht="24" customHeight="1">
      <c r="A202" s="17" t="s">
        <v>1884</v>
      </c>
      <c r="B202" s="19" t="s">
        <v>2033</v>
      </c>
      <c r="C202" s="17" t="s">
        <v>78</v>
      </c>
      <c r="D202" s="17" t="s">
        <v>2034</v>
      </c>
      <c r="E202" s="396" t="s">
        <v>1887</v>
      </c>
      <c r="F202" s="396"/>
      <c r="G202" s="18" t="s">
        <v>1911</v>
      </c>
      <c r="H202" s="21">
        <v>3.1E-2</v>
      </c>
      <c r="I202" s="20">
        <v>23.86</v>
      </c>
      <c r="J202" s="20">
        <v>0.73</v>
      </c>
    </row>
    <row r="203" spans="1:10" ht="25.95" customHeight="1">
      <c r="A203" s="17" t="s">
        <v>1884</v>
      </c>
      <c r="B203" s="19" t="s">
        <v>2046</v>
      </c>
      <c r="C203" s="17" t="s">
        <v>78</v>
      </c>
      <c r="D203" s="17" t="s">
        <v>2047</v>
      </c>
      <c r="E203" s="396" t="s">
        <v>181</v>
      </c>
      <c r="F203" s="396"/>
      <c r="G203" s="18" t="s">
        <v>136</v>
      </c>
      <c r="H203" s="21">
        <v>1</v>
      </c>
      <c r="I203" s="20">
        <v>9.4600000000000009</v>
      </c>
      <c r="J203" s="20">
        <v>9.4600000000000009</v>
      </c>
    </row>
    <row r="204" spans="1:10" ht="24" customHeight="1">
      <c r="A204" s="17" t="s">
        <v>1884</v>
      </c>
      <c r="B204" s="19" t="s">
        <v>2031</v>
      </c>
      <c r="C204" s="17" t="s">
        <v>78</v>
      </c>
      <c r="D204" s="17" t="s">
        <v>2032</v>
      </c>
      <c r="E204" s="396" t="s">
        <v>1887</v>
      </c>
      <c r="F204" s="396"/>
      <c r="G204" s="18" t="s">
        <v>1911</v>
      </c>
      <c r="H204" s="21">
        <v>8.1000000000000003E-2</v>
      </c>
      <c r="I204" s="20">
        <v>28.14</v>
      </c>
      <c r="J204" s="20">
        <v>2.27</v>
      </c>
    </row>
    <row r="205" spans="1:10" ht="39" customHeight="1">
      <c r="A205" s="22" t="s">
        <v>1894</v>
      </c>
      <c r="B205" s="24" t="s">
        <v>2035</v>
      </c>
      <c r="C205" s="22" t="s">
        <v>78</v>
      </c>
      <c r="D205" s="22" t="s">
        <v>2036</v>
      </c>
      <c r="E205" s="397" t="s">
        <v>1928</v>
      </c>
      <c r="F205" s="397"/>
      <c r="G205" s="23" t="s">
        <v>268</v>
      </c>
      <c r="H205" s="26">
        <v>0.39900000000000002</v>
      </c>
      <c r="I205" s="25">
        <v>0.22</v>
      </c>
      <c r="J205" s="25">
        <v>0.08</v>
      </c>
    </row>
    <row r="206" spans="1:10" ht="25.95" customHeight="1">
      <c r="A206" s="22" t="s">
        <v>1894</v>
      </c>
      <c r="B206" s="24" t="s">
        <v>2037</v>
      </c>
      <c r="C206" s="22" t="s">
        <v>78</v>
      </c>
      <c r="D206" s="22" t="s">
        <v>2038</v>
      </c>
      <c r="E206" s="397" t="s">
        <v>1928</v>
      </c>
      <c r="F206" s="397"/>
      <c r="G206" s="23" t="s">
        <v>136</v>
      </c>
      <c r="H206" s="26">
        <v>2.5000000000000001E-2</v>
      </c>
      <c r="I206" s="25">
        <v>16.5</v>
      </c>
      <c r="J206" s="25">
        <v>0.41</v>
      </c>
    </row>
    <row r="207" spans="1:10">
      <c r="A207" s="38"/>
      <c r="B207" s="38"/>
      <c r="C207" s="38"/>
      <c r="D207" s="38"/>
      <c r="E207" s="38" t="s">
        <v>1897</v>
      </c>
      <c r="F207" s="39">
        <v>2.4300000000000002</v>
      </c>
      <c r="G207" s="38" t="s">
        <v>1898</v>
      </c>
      <c r="H207" s="39">
        <v>0</v>
      </c>
      <c r="I207" s="38" t="s">
        <v>1899</v>
      </c>
      <c r="J207" s="39">
        <v>2.4300000000000002</v>
      </c>
    </row>
    <row r="208" spans="1:10">
      <c r="A208" s="38"/>
      <c r="B208" s="38"/>
      <c r="C208" s="38"/>
      <c r="D208" s="38"/>
      <c r="E208" s="38" t="s">
        <v>1900</v>
      </c>
      <c r="F208" s="39">
        <v>2.65</v>
      </c>
      <c r="G208" s="38"/>
      <c r="H208" s="398" t="s">
        <v>1901</v>
      </c>
      <c r="I208" s="398"/>
      <c r="J208" s="39">
        <v>15.6</v>
      </c>
    </row>
    <row r="209" spans="1:10" ht="49.95" customHeight="1">
      <c r="A209" s="32"/>
      <c r="B209" s="32"/>
      <c r="C209" s="32"/>
      <c r="D209" s="32"/>
      <c r="E209" s="32"/>
      <c r="F209" s="32"/>
      <c r="G209" s="32" t="s">
        <v>1902</v>
      </c>
      <c r="H209" s="34" t="s">
        <v>2048</v>
      </c>
      <c r="I209" s="32" t="s">
        <v>1904</v>
      </c>
      <c r="J209" s="33">
        <v>8690.6</v>
      </c>
    </row>
    <row r="210" spans="1:10" ht="1.05" customHeight="1">
      <c r="A210" s="16"/>
      <c r="B210" s="16"/>
      <c r="C210" s="16"/>
      <c r="D210" s="16"/>
      <c r="E210" s="16"/>
      <c r="F210" s="16"/>
      <c r="G210" s="16"/>
      <c r="H210" s="16"/>
      <c r="I210" s="16"/>
      <c r="J210" s="16"/>
    </row>
    <row r="211" spans="1:10" ht="18" customHeight="1">
      <c r="A211" s="2" t="s">
        <v>146</v>
      </c>
      <c r="B211" s="4" t="s">
        <v>61</v>
      </c>
      <c r="C211" s="2" t="s">
        <v>62</v>
      </c>
      <c r="D211" s="2" t="s">
        <v>9</v>
      </c>
      <c r="E211" s="391" t="s">
        <v>63</v>
      </c>
      <c r="F211" s="391"/>
      <c r="G211" s="3" t="s">
        <v>64</v>
      </c>
      <c r="H211" s="4" t="s">
        <v>10</v>
      </c>
      <c r="I211" s="4" t="s">
        <v>65</v>
      </c>
      <c r="J211" s="4" t="s">
        <v>11</v>
      </c>
    </row>
    <row r="212" spans="1:10" ht="39" customHeight="1">
      <c r="A212" s="10" t="s">
        <v>1883</v>
      </c>
      <c r="B212" s="12" t="s">
        <v>147</v>
      </c>
      <c r="C212" s="10" t="s">
        <v>78</v>
      </c>
      <c r="D212" s="10" t="s">
        <v>148</v>
      </c>
      <c r="E212" s="395" t="s">
        <v>135</v>
      </c>
      <c r="F212" s="395"/>
      <c r="G212" s="11" t="s">
        <v>136</v>
      </c>
      <c r="H212" s="15">
        <v>1</v>
      </c>
      <c r="I212" s="13">
        <v>10.95</v>
      </c>
      <c r="J212" s="13">
        <v>10.95</v>
      </c>
    </row>
    <row r="213" spans="1:10" ht="24" customHeight="1">
      <c r="A213" s="17" t="s">
        <v>1884</v>
      </c>
      <c r="B213" s="19" t="s">
        <v>2031</v>
      </c>
      <c r="C213" s="17" t="s">
        <v>78</v>
      </c>
      <c r="D213" s="17" t="s">
        <v>2032</v>
      </c>
      <c r="E213" s="396" t="s">
        <v>1887</v>
      </c>
      <c r="F213" s="396"/>
      <c r="G213" s="18" t="s">
        <v>1911</v>
      </c>
      <c r="H213" s="21">
        <v>6.4000000000000001E-2</v>
      </c>
      <c r="I213" s="20">
        <v>28.14</v>
      </c>
      <c r="J213" s="20">
        <v>1.8</v>
      </c>
    </row>
    <row r="214" spans="1:10" ht="25.95" customHeight="1">
      <c r="A214" s="17" t="s">
        <v>1884</v>
      </c>
      <c r="B214" s="19" t="s">
        <v>2049</v>
      </c>
      <c r="C214" s="17" t="s">
        <v>78</v>
      </c>
      <c r="D214" s="17" t="s">
        <v>2050</v>
      </c>
      <c r="E214" s="396" t="s">
        <v>181</v>
      </c>
      <c r="F214" s="396"/>
      <c r="G214" s="18" t="s">
        <v>136</v>
      </c>
      <c r="H214" s="21">
        <v>1</v>
      </c>
      <c r="I214" s="20">
        <v>8.09</v>
      </c>
      <c r="J214" s="20">
        <v>8.09</v>
      </c>
    </row>
    <row r="215" spans="1:10" ht="24" customHeight="1">
      <c r="A215" s="17" t="s">
        <v>1884</v>
      </c>
      <c r="B215" s="19" t="s">
        <v>2033</v>
      </c>
      <c r="C215" s="17" t="s">
        <v>78</v>
      </c>
      <c r="D215" s="17" t="s">
        <v>2034</v>
      </c>
      <c r="E215" s="396" t="s">
        <v>1887</v>
      </c>
      <c r="F215" s="396"/>
      <c r="G215" s="18" t="s">
        <v>1911</v>
      </c>
      <c r="H215" s="21">
        <v>2.5000000000000001E-2</v>
      </c>
      <c r="I215" s="20">
        <v>23.86</v>
      </c>
      <c r="J215" s="20">
        <v>0.59</v>
      </c>
    </row>
    <row r="216" spans="1:10" ht="25.95" customHeight="1">
      <c r="A216" s="22" t="s">
        <v>1894</v>
      </c>
      <c r="B216" s="24" t="s">
        <v>2037</v>
      </c>
      <c r="C216" s="22" t="s">
        <v>78</v>
      </c>
      <c r="D216" s="22" t="s">
        <v>2038</v>
      </c>
      <c r="E216" s="397" t="s">
        <v>1928</v>
      </c>
      <c r="F216" s="397"/>
      <c r="G216" s="23" t="s">
        <v>136</v>
      </c>
      <c r="H216" s="26">
        <v>2.5000000000000001E-2</v>
      </c>
      <c r="I216" s="25">
        <v>16.5</v>
      </c>
      <c r="J216" s="25">
        <v>0.41</v>
      </c>
    </row>
    <row r="217" spans="1:10" ht="39" customHeight="1">
      <c r="A217" s="22" t="s">
        <v>1894</v>
      </c>
      <c r="B217" s="24" t="s">
        <v>2035</v>
      </c>
      <c r="C217" s="22" t="s">
        <v>78</v>
      </c>
      <c r="D217" s="22" t="s">
        <v>2036</v>
      </c>
      <c r="E217" s="397" t="s">
        <v>1928</v>
      </c>
      <c r="F217" s="397"/>
      <c r="G217" s="23" t="s">
        <v>268</v>
      </c>
      <c r="H217" s="26">
        <v>0.317</v>
      </c>
      <c r="I217" s="25">
        <v>0.22</v>
      </c>
      <c r="J217" s="25">
        <v>0.06</v>
      </c>
    </row>
    <row r="218" spans="1:10">
      <c r="A218" s="38"/>
      <c r="B218" s="38"/>
      <c r="C218" s="38"/>
      <c r="D218" s="38"/>
      <c r="E218" s="38" t="s">
        <v>1897</v>
      </c>
      <c r="F218" s="39">
        <v>1.88</v>
      </c>
      <c r="G218" s="38" t="s">
        <v>1898</v>
      </c>
      <c r="H218" s="39">
        <v>0</v>
      </c>
      <c r="I218" s="38" t="s">
        <v>1899</v>
      </c>
      <c r="J218" s="39">
        <v>1.88</v>
      </c>
    </row>
    <row r="219" spans="1:10">
      <c r="A219" s="38"/>
      <c r="B219" s="38"/>
      <c r="C219" s="38"/>
      <c r="D219" s="38"/>
      <c r="E219" s="38" t="s">
        <v>1900</v>
      </c>
      <c r="F219" s="39">
        <v>2.2400000000000002</v>
      </c>
      <c r="G219" s="38"/>
      <c r="H219" s="398" t="s">
        <v>1901</v>
      </c>
      <c r="I219" s="398"/>
      <c r="J219" s="39">
        <v>13.19</v>
      </c>
    </row>
    <row r="220" spans="1:10" ht="49.95" customHeight="1">
      <c r="A220" s="32"/>
      <c r="B220" s="32"/>
      <c r="C220" s="32"/>
      <c r="D220" s="32"/>
      <c r="E220" s="32"/>
      <c r="F220" s="32"/>
      <c r="G220" s="32" t="s">
        <v>1902</v>
      </c>
      <c r="H220" s="34" t="s">
        <v>2051</v>
      </c>
      <c r="I220" s="32" t="s">
        <v>1904</v>
      </c>
      <c r="J220" s="33">
        <v>8272.6299999999992</v>
      </c>
    </row>
    <row r="221" spans="1:10" ht="1.05" customHeight="1">
      <c r="A221" s="16"/>
      <c r="B221" s="16"/>
      <c r="C221" s="16"/>
      <c r="D221" s="16"/>
      <c r="E221" s="16"/>
      <c r="F221" s="16"/>
      <c r="G221" s="16"/>
      <c r="H221" s="16"/>
      <c r="I221" s="16"/>
      <c r="J221" s="16"/>
    </row>
    <row r="222" spans="1:10" ht="18" customHeight="1">
      <c r="A222" s="2" t="s">
        <v>149</v>
      </c>
      <c r="B222" s="4" t="s">
        <v>61</v>
      </c>
      <c r="C222" s="2" t="s">
        <v>62</v>
      </c>
      <c r="D222" s="2" t="s">
        <v>9</v>
      </c>
      <c r="E222" s="391" t="s">
        <v>63</v>
      </c>
      <c r="F222" s="391"/>
      <c r="G222" s="3" t="s">
        <v>64</v>
      </c>
      <c r="H222" s="4" t="s">
        <v>10</v>
      </c>
      <c r="I222" s="4" t="s">
        <v>65</v>
      </c>
      <c r="J222" s="4" t="s">
        <v>11</v>
      </c>
    </row>
    <row r="223" spans="1:10" ht="39" customHeight="1">
      <c r="A223" s="10" t="s">
        <v>1883</v>
      </c>
      <c r="B223" s="12" t="s">
        <v>150</v>
      </c>
      <c r="C223" s="10" t="s">
        <v>78</v>
      </c>
      <c r="D223" s="10" t="s">
        <v>151</v>
      </c>
      <c r="E223" s="395" t="s">
        <v>135</v>
      </c>
      <c r="F223" s="395"/>
      <c r="G223" s="11" t="s">
        <v>81</v>
      </c>
      <c r="H223" s="15">
        <v>1</v>
      </c>
      <c r="I223" s="13">
        <v>702.57</v>
      </c>
      <c r="J223" s="13">
        <v>702.57</v>
      </c>
    </row>
    <row r="224" spans="1:10" ht="24" customHeight="1">
      <c r="A224" s="17" t="s">
        <v>1884</v>
      </c>
      <c r="B224" s="19" t="s">
        <v>1935</v>
      </c>
      <c r="C224" s="17" t="s">
        <v>78</v>
      </c>
      <c r="D224" s="17" t="s">
        <v>1936</v>
      </c>
      <c r="E224" s="396" t="s">
        <v>1887</v>
      </c>
      <c r="F224" s="396"/>
      <c r="G224" s="18" t="s">
        <v>1911</v>
      </c>
      <c r="H224" s="21">
        <v>0.58699999999999997</v>
      </c>
      <c r="I224" s="20">
        <v>28.34</v>
      </c>
      <c r="J224" s="20">
        <v>16.63</v>
      </c>
    </row>
    <row r="225" spans="1:10" ht="24" customHeight="1">
      <c r="A225" s="17" t="s">
        <v>1884</v>
      </c>
      <c r="B225" s="19" t="s">
        <v>1909</v>
      </c>
      <c r="C225" s="17" t="s">
        <v>78</v>
      </c>
      <c r="D225" s="17" t="s">
        <v>1910</v>
      </c>
      <c r="E225" s="396" t="s">
        <v>1887</v>
      </c>
      <c r="F225" s="396"/>
      <c r="G225" s="18" t="s">
        <v>1911</v>
      </c>
      <c r="H225" s="21">
        <v>0.88100000000000001</v>
      </c>
      <c r="I225" s="20">
        <v>22.95</v>
      </c>
      <c r="J225" s="20">
        <v>20.21</v>
      </c>
    </row>
    <row r="226" spans="1:10" ht="39" customHeight="1">
      <c r="A226" s="17" t="s">
        <v>1884</v>
      </c>
      <c r="B226" s="19" t="s">
        <v>2052</v>
      </c>
      <c r="C226" s="17" t="s">
        <v>78</v>
      </c>
      <c r="D226" s="17" t="s">
        <v>2053</v>
      </c>
      <c r="E226" s="396" t="s">
        <v>1907</v>
      </c>
      <c r="F226" s="396"/>
      <c r="G226" s="18" t="s">
        <v>1914</v>
      </c>
      <c r="H226" s="21">
        <v>0.161</v>
      </c>
      <c r="I226" s="20">
        <v>1.35</v>
      </c>
      <c r="J226" s="20">
        <v>0.21</v>
      </c>
    </row>
    <row r="227" spans="1:10" ht="39" customHeight="1">
      <c r="A227" s="17" t="s">
        <v>1884</v>
      </c>
      <c r="B227" s="19" t="s">
        <v>2054</v>
      </c>
      <c r="C227" s="17" t="s">
        <v>78</v>
      </c>
      <c r="D227" s="17" t="s">
        <v>2055</v>
      </c>
      <c r="E227" s="396" t="s">
        <v>1907</v>
      </c>
      <c r="F227" s="396"/>
      <c r="G227" s="18" t="s">
        <v>1908</v>
      </c>
      <c r="H227" s="21">
        <v>0.13300000000000001</v>
      </c>
      <c r="I227" s="20">
        <v>0.53</v>
      </c>
      <c r="J227" s="20">
        <v>7.0000000000000007E-2</v>
      </c>
    </row>
    <row r="228" spans="1:10" ht="52.05" customHeight="1">
      <c r="A228" s="22" t="s">
        <v>1894</v>
      </c>
      <c r="B228" s="24" t="s">
        <v>2056</v>
      </c>
      <c r="C228" s="22" t="s">
        <v>78</v>
      </c>
      <c r="D228" s="22" t="s">
        <v>2057</v>
      </c>
      <c r="E228" s="397" t="s">
        <v>1928</v>
      </c>
      <c r="F228" s="397"/>
      <c r="G228" s="23" t="s">
        <v>81</v>
      </c>
      <c r="H228" s="26">
        <v>1.26</v>
      </c>
      <c r="I228" s="25">
        <v>528.14</v>
      </c>
      <c r="J228" s="25">
        <v>665.45</v>
      </c>
    </row>
    <row r="229" spans="1:10">
      <c r="A229" s="38"/>
      <c r="B229" s="38"/>
      <c r="C229" s="38"/>
      <c r="D229" s="38"/>
      <c r="E229" s="38" t="s">
        <v>1897</v>
      </c>
      <c r="F229" s="39">
        <v>26.75</v>
      </c>
      <c r="G229" s="38" t="s">
        <v>1898</v>
      </c>
      <c r="H229" s="39">
        <v>0</v>
      </c>
      <c r="I229" s="38" t="s">
        <v>1899</v>
      </c>
      <c r="J229" s="39">
        <v>26.75</v>
      </c>
    </row>
    <row r="230" spans="1:10">
      <c r="A230" s="38"/>
      <c r="B230" s="38"/>
      <c r="C230" s="38"/>
      <c r="D230" s="38"/>
      <c r="E230" s="38" t="s">
        <v>1900</v>
      </c>
      <c r="F230" s="39">
        <v>144.02000000000001</v>
      </c>
      <c r="G230" s="38"/>
      <c r="H230" s="398" t="s">
        <v>1901</v>
      </c>
      <c r="I230" s="398"/>
      <c r="J230" s="39">
        <v>846.59</v>
      </c>
    </row>
    <row r="231" spans="1:10" ht="49.95" customHeight="1">
      <c r="A231" s="32"/>
      <c r="B231" s="32"/>
      <c r="C231" s="32"/>
      <c r="D231" s="32"/>
      <c r="E231" s="32"/>
      <c r="F231" s="32"/>
      <c r="G231" s="32" t="s">
        <v>1902</v>
      </c>
      <c r="H231" s="34" t="s">
        <v>2058</v>
      </c>
      <c r="I231" s="32" t="s">
        <v>1904</v>
      </c>
      <c r="J231" s="33">
        <v>17905.37</v>
      </c>
    </row>
    <row r="232" spans="1:10" ht="1.05" customHeight="1">
      <c r="A232" s="16"/>
      <c r="B232" s="16"/>
      <c r="C232" s="16"/>
      <c r="D232" s="16"/>
      <c r="E232" s="16"/>
      <c r="F232" s="16"/>
      <c r="G232" s="16"/>
      <c r="H232" s="16"/>
      <c r="I232" s="16"/>
      <c r="J232" s="16"/>
    </row>
    <row r="233" spans="1:10" ht="18" customHeight="1">
      <c r="A233" s="2" t="s">
        <v>152</v>
      </c>
      <c r="B233" s="4" t="s">
        <v>61</v>
      </c>
      <c r="C233" s="2" t="s">
        <v>62</v>
      </c>
      <c r="D233" s="2" t="s">
        <v>9</v>
      </c>
      <c r="E233" s="391" t="s">
        <v>63</v>
      </c>
      <c r="F233" s="391"/>
      <c r="G233" s="3" t="s">
        <v>64</v>
      </c>
      <c r="H233" s="4" t="s">
        <v>10</v>
      </c>
      <c r="I233" s="4" t="s">
        <v>65</v>
      </c>
      <c r="J233" s="4" t="s">
        <v>11</v>
      </c>
    </row>
    <row r="234" spans="1:10" ht="39" customHeight="1">
      <c r="A234" s="10" t="s">
        <v>1883</v>
      </c>
      <c r="B234" s="12" t="s">
        <v>153</v>
      </c>
      <c r="C234" s="10" t="s">
        <v>78</v>
      </c>
      <c r="D234" s="10" t="s">
        <v>154</v>
      </c>
      <c r="E234" s="395" t="s">
        <v>135</v>
      </c>
      <c r="F234" s="395"/>
      <c r="G234" s="11" t="s">
        <v>99</v>
      </c>
      <c r="H234" s="15">
        <v>1</v>
      </c>
      <c r="I234" s="13">
        <v>248.52</v>
      </c>
      <c r="J234" s="13">
        <v>248.52</v>
      </c>
    </row>
    <row r="235" spans="1:10" ht="39" customHeight="1">
      <c r="A235" s="17" t="s">
        <v>1884</v>
      </c>
      <c r="B235" s="19" t="s">
        <v>1996</v>
      </c>
      <c r="C235" s="17" t="s">
        <v>78</v>
      </c>
      <c r="D235" s="17" t="s">
        <v>1997</v>
      </c>
      <c r="E235" s="396" t="s">
        <v>1907</v>
      </c>
      <c r="F235" s="396"/>
      <c r="G235" s="18" t="s">
        <v>1908</v>
      </c>
      <c r="H235" s="21">
        <v>0.45</v>
      </c>
      <c r="I235" s="20">
        <v>24.46</v>
      </c>
      <c r="J235" s="20">
        <v>11</v>
      </c>
    </row>
    <row r="236" spans="1:10" ht="24" customHeight="1">
      <c r="A236" s="17" t="s">
        <v>1884</v>
      </c>
      <c r="B236" s="19" t="s">
        <v>1943</v>
      </c>
      <c r="C236" s="17" t="s">
        <v>78</v>
      </c>
      <c r="D236" s="17" t="s">
        <v>1944</v>
      </c>
      <c r="E236" s="396" t="s">
        <v>1887</v>
      </c>
      <c r="F236" s="396"/>
      <c r="G236" s="18" t="s">
        <v>1911</v>
      </c>
      <c r="H236" s="21">
        <v>4.0259999999999998</v>
      </c>
      <c r="I236" s="20">
        <v>27.92</v>
      </c>
      <c r="J236" s="20">
        <v>112.4</v>
      </c>
    </row>
    <row r="237" spans="1:10" ht="39" customHeight="1">
      <c r="A237" s="17" t="s">
        <v>1884</v>
      </c>
      <c r="B237" s="19" t="s">
        <v>1992</v>
      </c>
      <c r="C237" s="17" t="s">
        <v>78</v>
      </c>
      <c r="D237" s="17" t="s">
        <v>1993</v>
      </c>
      <c r="E237" s="396" t="s">
        <v>1907</v>
      </c>
      <c r="F237" s="396"/>
      <c r="G237" s="18" t="s">
        <v>1914</v>
      </c>
      <c r="H237" s="21">
        <v>0.112</v>
      </c>
      <c r="I237" s="20">
        <v>25.82</v>
      </c>
      <c r="J237" s="20">
        <v>2.89</v>
      </c>
    </row>
    <row r="238" spans="1:10" ht="25.95" customHeight="1">
      <c r="A238" s="17" t="s">
        <v>1884</v>
      </c>
      <c r="B238" s="19" t="s">
        <v>1994</v>
      </c>
      <c r="C238" s="17" t="s">
        <v>78</v>
      </c>
      <c r="D238" s="17" t="s">
        <v>1995</v>
      </c>
      <c r="E238" s="396" t="s">
        <v>1887</v>
      </c>
      <c r="F238" s="396"/>
      <c r="G238" s="18" t="s">
        <v>1911</v>
      </c>
      <c r="H238" s="21">
        <v>1.536</v>
      </c>
      <c r="I238" s="20">
        <v>23.69</v>
      </c>
      <c r="J238" s="20">
        <v>36.380000000000003</v>
      </c>
    </row>
    <row r="239" spans="1:10" ht="25.95" customHeight="1">
      <c r="A239" s="22" t="s">
        <v>1894</v>
      </c>
      <c r="B239" s="24" t="s">
        <v>2059</v>
      </c>
      <c r="C239" s="22" t="s">
        <v>78</v>
      </c>
      <c r="D239" s="22" t="s">
        <v>2060</v>
      </c>
      <c r="E239" s="397" t="s">
        <v>1928</v>
      </c>
      <c r="F239" s="397"/>
      <c r="G239" s="23" t="s">
        <v>2015</v>
      </c>
      <c r="H239" s="26">
        <v>9.5499999999999995E-3</v>
      </c>
      <c r="I239" s="25">
        <v>7.19</v>
      </c>
      <c r="J239" s="25">
        <v>0.06</v>
      </c>
    </row>
    <row r="240" spans="1:10" ht="39" customHeight="1">
      <c r="A240" s="22" t="s">
        <v>1894</v>
      </c>
      <c r="B240" s="24" t="s">
        <v>2061</v>
      </c>
      <c r="C240" s="22" t="s">
        <v>78</v>
      </c>
      <c r="D240" s="22" t="s">
        <v>2062</v>
      </c>
      <c r="E240" s="397" t="s">
        <v>1928</v>
      </c>
      <c r="F240" s="397"/>
      <c r="G240" s="23" t="s">
        <v>99</v>
      </c>
      <c r="H240" s="26">
        <v>0.63300000000000001</v>
      </c>
      <c r="I240" s="25">
        <v>44.57</v>
      </c>
      <c r="J240" s="25">
        <v>28.21</v>
      </c>
    </row>
    <row r="241" spans="1:10" ht="25.95" customHeight="1">
      <c r="A241" s="22" t="s">
        <v>1894</v>
      </c>
      <c r="B241" s="24" t="s">
        <v>2063</v>
      </c>
      <c r="C241" s="22" t="s">
        <v>78</v>
      </c>
      <c r="D241" s="22" t="s">
        <v>2064</v>
      </c>
      <c r="E241" s="397" t="s">
        <v>1928</v>
      </c>
      <c r="F241" s="397"/>
      <c r="G241" s="23" t="s">
        <v>114</v>
      </c>
      <c r="H241" s="26">
        <v>10.170999999999999</v>
      </c>
      <c r="I241" s="25">
        <v>3.73</v>
      </c>
      <c r="J241" s="25">
        <v>37.93</v>
      </c>
    </row>
    <row r="242" spans="1:10" ht="25.95" customHeight="1">
      <c r="A242" s="22" t="s">
        <v>1894</v>
      </c>
      <c r="B242" s="24" t="s">
        <v>2065</v>
      </c>
      <c r="C242" s="22" t="s">
        <v>78</v>
      </c>
      <c r="D242" s="22" t="s">
        <v>2066</v>
      </c>
      <c r="E242" s="397" t="s">
        <v>1928</v>
      </c>
      <c r="F242" s="397"/>
      <c r="G242" s="23" t="s">
        <v>136</v>
      </c>
      <c r="H242" s="26">
        <v>0.11899999999999999</v>
      </c>
      <c r="I242" s="25">
        <v>19.71</v>
      </c>
      <c r="J242" s="25">
        <v>2.34</v>
      </c>
    </row>
    <row r="243" spans="1:10" ht="25.95" customHeight="1">
      <c r="A243" s="22" t="s">
        <v>1894</v>
      </c>
      <c r="B243" s="24" t="s">
        <v>2067</v>
      </c>
      <c r="C243" s="22" t="s">
        <v>78</v>
      </c>
      <c r="D243" s="22" t="s">
        <v>2068</v>
      </c>
      <c r="E243" s="397" t="s">
        <v>1928</v>
      </c>
      <c r="F243" s="397"/>
      <c r="G243" s="23" t="s">
        <v>136</v>
      </c>
      <c r="H243" s="26">
        <v>8.9999999999999993E-3</v>
      </c>
      <c r="I243" s="25">
        <v>17.89</v>
      </c>
      <c r="J243" s="25">
        <v>0.16</v>
      </c>
    </row>
    <row r="244" spans="1:10" ht="25.95" customHeight="1">
      <c r="A244" s="22" t="s">
        <v>1894</v>
      </c>
      <c r="B244" s="24" t="s">
        <v>1998</v>
      </c>
      <c r="C244" s="22" t="s">
        <v>78</v>
      </c>
      <c r="D244" s="22" t="s">
        <v>1999</v>
      </c>
      <c r="E244" s="397" t="s">
        <v>1928</v>
      </c>
      <c r="F244" s="397"/>
      <c r="G244" s="23" t="s">
        <v>114</v>
      </c>
      <c r="H244" s="26">
        <v>1.381</v>
      </c>
      <c r="I244" s="25">
        <v>10.66</v>
      </c>
      <c r="J244" s="25">
        <v>14.72</v>
      </c>
    </row>
    <row r="245" spans="1:10" ht="25.95" customHeight="1">
      <c r="A245" s="22" t="s">
        <v>1894</v>
      </c>
      <c r="B245" s="24" t="s">
        <v>2069</v>
      </c>
      <c r="C245" s="22" t="s">
        <v>78</v>
      </c>
      <c r="D245" s="22" t="s">
        <v>2070</v>
      </c>
      <c r="E245" s="397" t="s">
        <v>1928</v>
      </c>
      <c r="F245" s="397"/>
      <c r="G245" s="23" t="s">
        <v>136</v>
      </c>
      <c r="H245" s="26">
        <v>4.2000000000000003E-2</v>
      </c>
      <c r="I245" s="25">
        <v>17.68</v>
      </c>
      <c r="J245" s="25">
        <v>0.74</v>
      </c>
    </row>
    <row r="246" spans="1:10" ht="25.95" customHeight="1">
      <c r="A246" s="22" t="s">
        <v>1894</v>
      </c>
      <c r="B246" s="24" t="s">
        <v>2071</v>
      </c>
      <c r="C246" s="22" t="s">
        <v>78</v>
      </c>
      <c r="D246" s="22" t="s">
        <v>2072</v>
      </c>
      <c r="E246" s="397" t="s">
        <v>1928</v>
      </c>
      <c r="F246" s="397"/>
      <c r="G246" s="23" t="s">
        <v>136</v>
      </c>
      <c r="H246" s="26">
        <v>0.104</v>
      </c>
      <c r="I246" s="25">
        <v>16.28</v>
      </c>
      <c r="J246" s="25">
        <v>1.69</v>
      </c>
    </row>
    <row r="247" spans="1:10">
      <c r="A247" s="38"/>
      <c r="B247" s="38"/>
      <c r="C247" s="38"/>
      <c r="D247" s="38"/>
      <c r="E247" s="38" t="s">
        <v>1897</v>
      </c>
      <c r="F247" s="39">
        <v>121.92</v>
      </c>
      <c r="G247" s="38" t="s">
        <v>1898</v>
      </c>
      <c r="H247" s="39">
        <v>0</v>
      </c>
      <c r="I247" s="38" t="s">
        <v>1899</v>
      </c>
      <c r="J247" s="39">
        <v>121.92</v>
      </c>
    </row>
    <row r="248" spans="1:10">
      <c r="A248" s="38"/>
      <c r="B248" s="38"/>
      <c r="C248" s="38"/>
      <c r="D248" s="38"/>
      <c r="E248" s="38" t="s">
        <v>1900</v>
      </c>
      <c r="F248" s="39">
        <v>50.94</v>
      </c>
      <c r="G248" s="38"/>
      <c r="H248" s="398" t="s">
        <v>1901</v>
      </c>
      <c r="I248" s="398"/>
      <c r="J248" s="39">
        <v>299.45999999999998</v>
      </c>
    </row>
    <row r="249" spans="1:10" ht="49.95" customHeight="1">
      <c r="A249" s="32"/>
      <c r="B249" s="32"/>
      <c r="C249" s="32"/>
      <c r="D249" s="32"/>
      <c r="E249" s="32"/>
      <c r="F249" s="32"/>
      <c r="G249" s="32" t="s">
        <v>1902</v>
      </c>
      <c r="H249" s="34" t="s">
        <v>2073</v>
      </c>
      <c r="I249" s="32" t="s">
        <v>1904</v>
      </c>
      <c r="J249" s="33">
        <v>29721.4</v>
      </c>
    </row>
    <row r="250" spans="1:10" ht="1.05" customHeight="1">
      <c r="A250" s="16"/>
      <c r="B250" s="16"/>
      <c r="C250" s="16"/>
      <c r="D250" s="16"/>
      <c r="E250" s="16"/>
      <c r="F250" s="16"/>
      <c r="G250" s="16"/>
      <c r="H250" s="16"/>
      <c r="I250" s="16"/>
      <c r="J250" s="16"/>
    </row>
    <row r="251" spans="1:10" ht="18" customHeight="1">
      <c r="A251" s="2" t="s">
        <v>155</v>
      </c>
      <c r="B251" s="4" t="s">
        <v>61</v>
      </c>
      <c r="C251" s="2" t="s">
        <v>62</v>
      </c>
      <c r="D251" s="2" t="s">
        <v>9</v>
      </c>
      <c r="E251" s="391" t="s">
        <v>63</v>
      </c>
      <c r="F251" s="391"/>
      <c r="G251" s="3" t="s">
        <v>64</v>
      </c>
      <c r="H251" s="4" t="s">
        <v>10</v>
      </c>
      <c r="I251" s="4" t="s">
        <v>65</v>
      </c>
      <c r="J251" s="4" t="s">
        <v>11</v>
      </c>
    </row>
    <row r="252" spans="1:10" ht="25.95" customHeight="1">
      <c r="A252" s="10" t="s">
        <v>1883</v>
      </c>
      <c r="B252" s="12" t="s">
        <v>156</v>
      </c>
      <c r="C252" s="10" t="s">
        <v>78</v>
      </c>
      <c r="D252" s="10" t="s">
        <v>157</v>
      </c>
      <c r="E252" s="395" t="s">
        <v>158</v>
      </c>
      <c r="F252" s="395"/>
      <c r="G252" s="11" t="s">
        <v>81</v>
      </c>
      <c r="H252" s="15">
        <v>1</v>
      </c>
      <c r="I252" s="13">
        <v>809.8</v>
      </c>
      <c r="J252" s="13">
        <v>809.8</v>
      </c>
    </row>
    <row r="253" spans="1:10" ht="24" customHeight="1">
      <c r="A253" s="17" t="s">
        <v>1884</v>
      </c>
      <c r="B253" s="19" t="s">
        <v>1935</v>
      </c>
      <c r="C253" s="17" t="s">
        <v>78</v>
      </c>
      <c r="D253" s="17" t="s">
        <v>1936</v>
      </c>
      <c r="E253" s="396" t="s">
        <v>1887</v>
      </c>
      <c r="F253" s="396"/>
      <c r="G253" s="18" t="s">
        <v>1911</v>
      </c>
      <c r="H253" s="21">
        <v>6.7809999999999997</v>
      </c>
      <c r="I253" s="20">
        <v>28.34</v>
      </c>
      <c r="J253" s="20">
        <v>192.17</v>
      </c>
    </row>
    <row r="254" spans="1:10" ht="39" customHeight="1">
      <c r="A254" s="17" t="s">
        <v>1884</v>
      </c>
      <c r="B254" s="19" t="s">
        <v>2074</v>
      </c>
      <c r="C254" s="17" t="s">
        <v>78</v>
      </c>
      <c r="D254" s="17" t="s">
        <v>2075</v>
      </c>
      <c r="E254" s="396" t="s">
        <v>1991</v>
      </c>
      <c r="F254" s="396"/>
      <c r="G254" s="18" t="s">
        <v>81</v>
      </c>
      <c r="H254" s="21">
        <v>1.38</v>
      </c>
      <c r="I254" s="20">
        <v>406.77</v>
      </c>
      <c r="J254" s="20">
        <v>561.34</v>
      </c>
    </row>
    <row r="255" spans="1:10" ht="24" customHeight="1">
      <c r="A255" s="17" t="s">
        <v>1884</v>
      </c>
      <c r="B255" s="19" t="s">
        <v>1909</v>
      </c>
      <c r="C255" s="17" t="s">
        <v>78</v>
      </c>
      <c r="D255" s="17" t="s">
        <v>1910</v>
      </c>
      <c r="E255" s="396" t="s">
        <v>1887</v>
      </c>
      <c r="F255" s="396"/>
      <c r="G255" s="18" t="s">
        <v>1911</v>
      </c>
      <c r="H255" s="21">
        <v>2.4529999999999998</v>
      </c>
      <c r="I255" s="20">
        <v>22.95</v>
      </c>
      <c r="J255" s="20">
        <v>56.29</v>
      </c>
    </row>
    <row r="256" spans="1:10">
      <c r="A256" s="38"/>
      <c r="B256" s="38"/>
      <c r="C256" s="38"/>
      <c r="D256" s="38"/>
      <c r="E256" s="38" t="s">
        <v>1897</v>
      </c>
      <c r="F256" s="39">
        <v>260.43</v>
      </c>
      <c r="G256" s="38" t="s">
        <v>1898</v>
      </c>
      <c r="H256" s="39">
        <v>0</v>
      </c>
      <c r="I256" s="38" t="s">
        <v>1899</v>
      </c>
      <c r="J256" s="39">
        <v>260.43</v>
      </c>
    </row>
    <row r="257" spans="1:10">
      <c r="A257" s="38"/>
      <c r="B257" s="38"/>
      <c r="C257" s="38"/>
      <c r="D257" s="38"/>
      <c r="E257" s="38" t="s">
        <v>1900</v>
      </c>
      <c r="F257" s="39">
        <v>166</v>
      </c>
      <c r="G257" s="38"/>
      <c r="H257" s="398" t="s">
        <v>1901</v>
      </c>
      <c r="I257" s="398"/>
      <c r="J257" s="39">
        <v>975.8</v>
      </c>
    </row>
    <row r="258" spans="1:10" ht="49.95" customHeight="1">
      <c r="A258" s="32"/>
      <c r="B258" s="32"/>
      <c r="C258" s="32"/>
      <c r="D258" s="32"/>
      <c r="E258" s="32"/>
      <c r="F258" s="32"/>
      <c r="G258" s="32" t="s">
        <v>1902</v>
      </c>
      <c r="H258" s="34" t="s">
        <v>2076</v>
      </c>
      <c r="I258" s="32" t="s">
        <v>1904</v>
      </c>
      <c r="J258" s="33">
        <v>6196.33</v>
      </c>
    </row>
    <row r="259" spans="1:10" ht="1.05" customHeight="1">
      <c r="A259" s="16"/>
      <c r="B259" s="16"/>
      <c r="C259" s="16"/>
      <c r="D259" s="16"/>
      <c r="E259" s="16"/>
      <c r="F259" s="16"/>
      <c r="G259" s="16"/>
      <c r="H259" s="16"/>
      <c r="I259" s="16"/>
      <c r="J259" s="16"/>
    </row>
    <row r="260" spans="1:10" ht="18" customHeight="1">
      <c r="A260" s="2" t="s">
        <v>159</v>
      </c>
      <c r="B260" s="4" t="s">
        <v>61</v>
      </c>
      <c r="C260" s="2" t="s">
        <v>62</v>
      </c>
      <c r="D260" s="2" t="s">
        <v>9</v>
      </c>
      <c r="E260" s="391" t="s">
        <v>63</v>
      </c>
      <c r="F260" s="391"/>
      <c r="G260" s="3" t="s">
        <v>64</v>
      </c>
      <c r="H260" s="4" t="s">
        <v>10</v>
      </c>
      <c r="I260" s="4" t="s">
        <v>65</v>
      </c>
      <c r="J260" s="4" t="s">
        <v>11</v>
      </c>
    </row>
    <row r="261" spans="1:10" ht="39" customHeight="1">
      <c r="A261" s="10" t="s">
        <v>1883</v>
      </c>
      <c r="B261" s="12" t="s">
        <v>160</v>
      </c>
      <c r="C261" s="10" t="s">
        <v>78</v>
      </c>
      <c r="D261" s="10" t="s">
        <v>161</v>
      </c>
      <c r="E261" s="395" t="s">
        <v>135</v>
      </c>
      <c r="F261" s="395"/>
      <c r="G261" s="11" t="s">
        <v>81</v>
      </c>
      <c r="H261" s="15">
        <v>1</v>
      </c>
      <c r="I261" s="13">
        <v>40.6</v>
      </c>
      <c r="J261" s="13">
        <v>40.6</v>
      </c>
    </row>
    <row r="262" spans="1:10" ht="64.95" customHeight="1">
      <c r="A262" s="17" t="s">
        <v>1884</v>
      </c>
      <c r="B262" s="19" t="s">
        <v>2077</v>
      </c>
      <c r="C262" s="17" t="s">
        <v>78</v>
      </c>
      <c r="D262" s="17" t="s">
        <v>2078</v>
      </c>
      <c r="E262" s="396" t="s">
        <v>1907</v>
      </c>
      <c r="F262" s="396"/>
      <c r="G262" s="18" t="s">
        <v>1908</v>
      </c>
      <c r="H262" s="21">
        <v>9.6000000000000002E-2</v>
      </c>
      <c r="I262" s="20">
        <v>59.97</v>
      </c>
      <c r="J262" s="20">
        <v>5.75</v>
      </c>
    </row>
    <row r="263" spans="1:10" ht="24" customHeight="1">
      <c r="A263" s="17" t="s">
        <v>1884</v>
      </c>
      <c r="B263" s="19" t="s">
        <v>1935</v>
      </c>
      <c r="C263" s="17" t="s">
        <v>78</v>
      </c>
      <c r="D263" s="17" t="s">
        <v>1936</v>
      </c>
      <c r="E263" s="396" t="s">
        <v>1887</v>
      </c>
      <c r="F263" s="396"/>
      <c r="G263" s="18" t="s">
        <v>1911</v>
      </c>
      <c r="H263" s="21">
        <v>0.105</v>
      </c>
      <c r="I263" s="20">
        <v>28.34</v>
      </c>
      <c r="J263" s="20">
        <v>2.97</v>
      </c>
    </row>
    <row r="264" spans="1:10" ht="64.95" customHeight="1">
      <c r="A264" s="17" t="s">
        <v>1884</v>
      </c>
      <c r="B264" s="19" t="s">
        <v>2079</v>
      </c>
      <c r="C264" s="17" t="s">
        <v>78</v>
      </c>
      <c r="D264" s="17" t="s">
        <v>2080</v>
      </c>
      <c r="E264" s="396" t="s">
        <v>1907</v>
      </c>
      <c r="F264" s="396"/>
      <c r="G264" s="18" t="s">
        <v>1914</v>
      </c>
      <c r="H264" s="21">
        <v>0.192</v>
      </c>
      <c r="I264" s="20">
        <v>146.27000000000001</v>
      </c>
      <c r="J264" s="20">
        <v>28.08</v>
      </c>
    </row>
    <row r="265" spans="1:10" ht="24" customHeight="1">
      <c r="A265" s="17" t="s">
        <v>1884</v>
      </c>
      <c r="B265" s="19" t="s">
        <v>1909</v>
      </c>
      <c r="C265" s="17" t="s">
        <v>78</v>
      </c>
      <c r="D265" s="17" t="s">
        <v>1910</v>
      </c>
      <c r="E265" s="396" t="s">
        <v>1887</v>
      </c>
      <c r="F265" s="396"/>
      <c r="G265" s="18" t="s">
        <v>1911</v>
      </c>
      <c r="H265" s="21">
        <v>0.16600000000000001</v>
      </c>
      <c r="I265" s="20">
        <v>22.95</v>
      </c>
      <c r="J265" s="20">
        <v>3.8</v>
      </c>
    </row>
    <row r="266" spans="1:10">
      <c r="A266" s="38"/>
      <c r="B266" s="38"/>
      <c r="C266" s="38"/>
      <c r="D266" s="38"/>
      <c r="E266" s="38" t="s">
        <v>1897</v>
      </c>
      <c r="F266" s="39">
        <v>11.01</v>
      </c>
      <c r="G266" s="38" t="s">
        <v>1898</v>
      </c>
      <c r="H266" s="39">
        <v>0</v>
      </c>
      <c r="I266" s="38" t="s">
        <v>1899</v>
      </c>
      <c r="J266" s="39">
        <v>11.01</v>
      </c>
    </row>
    <row r="267" spans="1:10">
      <c r="A267" s="38"/>
      <c r="B267" s="38"/>
      <c r="C267" s="38"/>
      <c r="D267" s="38"/>
      <c r="E267" s="38" t="s">
        <v>1900</v>
      </c>
      <c r="F267" s="39">
        <v>8.32</v>
      </c>
      <c r="G267" s="38"/>
      <c r="H267" s="398" t="s">
        <v>1901</v>
      </c>
      <c r="I267" s="398"/>
      <c r="J267" s="39">
        <v>48.92</v>
      </c>
    </row>
    <row r="268" spans="1:10" ht="49.95" customHeight="1">
      <c r="A268" s="32"/>
      <c r="B268" s="32"/>
      <c r="C268" s="32"/>
      <c r="D268" s="32"/>
      <c r="E268" s="32"/>
      <c r="F268" s="32"/>
      <c r="G268" s="32" t="s">
        <v>1902</v>
      </c>
      <c r="H268" s="34" t="s">
        <v>2081</v>
      </c>
      <c r="I268" s="32" t="s">
        <v>1904</v>
      </c>
      <c r="J268" s="33">
        <v>11180.17</v>
      </c>
    </row>
    <row r="269" spans="1:10" ht="1.05" customHeight="1">
      <c r="A269" s="16"/>
      <c r="B269" s="16"/>
      <c r="C269" s="16"/>
      <c r="D269" s="16"/>
      <c r="E269" s="16"/>
      <c r="F269" s="16"/>
      <c r="G269" s="16"/>
      <c r="H269" s="16"/>
      <c r="I269" s="16"/>
      <c r="J269" s="16"/>
    </row>
    <row r="270" spans="1:10" ht="18" customHeight="1">
      <c r="A270" s="2" t="s">
        <v>162</v>
      </c>
      <c r="B270" s="4" t="s">
        <v>61</v>
      </c>
      <c r="C270" s="2" t="s">
        <v>62</v>
      </c>
      <c r="D270" s="2" t="s">
        <v>9</v>
      </c>
      <c r="E270" s="391" t="s">
        <v>63</v>
      </c>
      <c r="F270" s="391"/>
      <c r="G270" s="3" t="s">
        <v>64</v>
      </c>
      <c r="H270" s="4" t="s">
        <v>10</v>
      </c>
      <c r="I270" s="4" t="s">
        <v>65</v>
      </c>
      <c r="J270" s="4" t="s">
        <v>11</v>
      </c>
    </row>
    <row r="271" spans="1:10" ht="39" customHeight="1">
      <c r="A271" s="10" t="s">
        <v>1883</v>
      </c>
      <c r="B271" s="12" t="s">
        <v>163</v>
      </c>
      <c r="C271" s="10" t="s">
        <v>78</v>
      </c>
      <c r="D271" s="10" t="s">
        <v>164</v>
      </c>
      <c r="E271" s="395" t="s">
        <v>135</v>
      </c>
      <c r="F271" s="395"/>
      <c r="G271" s="11" t="s">
        <v>81</v>
      </c>
      <c r="H271" s="15">
        <v>1</v>
      </c>
      <c r="I271" s="13">
        <v>109.11</v>
      </c>
      <c r="J271" s="13">
        <v>109.11</v>
      </c>
    </row>
    <row r="272" spans="1:10" ht="24" customHeight="1">
      <c r="A272" s="17" t="s">
        <v>1884</v>
      </c>
      <c r="B272" s="19" t="s">
        <v>1935</v>
      </c>
      <c r="C272" s="17" t="s">
        <v>78</v>
      </c>
      <c r="D272" s="17" t="s">
        <v>1936</v>
      </c>
      <c r="E272" s="396" t="s">
        <v>1887</v>
      </c>
      <c r="F272" s="396"/>
      <c r="G272" s="18" t="s">
        <v>1911</v>
      </c>
      <c r="H272" s="21">
        <v>1.004</v>
      </c>
      <c r="I272" s="20">
        <v>28.34</v>
      </c>
      <c r="J272" s="20">
        <v>28.45</v>
      </c>
    </row>
    <row r="273" spans="1:10" ht="24" customHeight="1">
      <c r="A273" s="17" t="s">
        <v>1884</v>
      </c>
      <c r="B273" s="19" t="s">
        <v>1909</v>
      </c>
      <c r="C273" s="17" t="s">
        <v>78</v>
      </c>
      <c r="D273" s="17" t="s">
        <v>1910</v>
      </c>
      <c r="E273" s="396" t="s">
        <v>1887</v>
      </c>
      <c r="F273" s="396"/>
      <c r="G273" s="18" t="s">
        <v>1911</v>
      </c>
      <c r="H273" s="21">
        <v>3.5150000000000001</v>
      </c>
      <c r="I273" s="20">
        <v>22.95</v>
      </c>
      <c r="J273" s="20">
        <v>80.66</v>
      </c>
    </row>
    <row r="274" spans="1:10">
      <c r="A274" s="38"/>
      <c r="B274" s="38"/>
      <c r="C274" s="38"/>
      <c r="D274" s="38"/>
      <c r="E274" s="38" t="s">
        <v>1897</v>
      </c>
      <c r="F274" s="39">
        <v>78.11</v>
      </c>
      <c r="G274" s="38" t="s">
        <v>1898</v>
      </c>
      <c r="H274" s="39">
        <v>0</v>
      </c>
      <c r="I274" s="38" t="s">
        <v>1899</v>
      </c>
      <c r="J274" s="39">
        <v>78.11</v>
      </c>
    </row>
    <row r="275" spans="1:10">
      <c r="A275" s="38"/>
      <c r="B275" s="38"/>
      <c r="C275" s="38"/>
      <c r="D275" s="38"/>
      <c r="E275" s="38" t="s">
        <v>1900</v>
      </c>
      <c r="F275" s="39">
        <v>22.36</v>
      </c>
      <c r="G275" s="38"/>
      <c r="H275" s="398" t="s">
        <v>1901</v>
      </c>
      <c r="I275" s="398"/>
      <c r="J275" s="39">
        <v>131.47</v>
      </c>
    </row>
    <row r="276" spans="1:10" ht="49.95" customHeight="1">
      <c r="A276" s="32"/>
      <c r="B276" s="32"/>
      <c r="C276" s="32"/>
      <c r="D276" s="32"/>
      <c r="E276" s="32"/>
      <c r="F276" s="32"/>
      <c r="G276" s="32" t="s">
        <v>1902</v>
      </c>
      <c r="H276" s="34" t="s">
        <v>2082</v>
      </c>
      <c r="I276" s="32" t="s">
        <v>1904</v>
      </c>
      <c r="J276" s="33">
        <v>9827.3799999999992</v>
      </c>
    </row>
    <row r="277" spans="1:10" ht="1.05" customHeight="1">
      <c r="A277" s="16"/>
      <c r="B277" s="16"/>
      <c r="C277" s="16"/>
      <c r="D277" s="16"/>
      <c r="E277" s="16"/>
      <c r="F277" s="16"/>
      <c r="G277" s="16"/>
      <c r="H277" s="16"/>
      <c r="I277" s="16"/>
      <c r="J277" s="16"/>
    </row>
    <row r="278" spans="1:10" ht="18" customHeight="1">
      <c r="A278" s="2" t="s">
        <v>165</v>
      </c>
      <c r="B278" s="4" t="s">
        <v>61</v>
      </c>
      <c r="C278" s="2" t="s">
        <v>62</v>
      </c>
      <c r="D278" s="2" t="s">
        <v>9</v>
      </c>
      <c r="E278" s="391" t="s">
        <v>63</v>
      </c>
      <c r="F278" s="391"/>
      <c r="G278" s="3" t="s">
        <v>64</v>
      </c>
      <c r="H278" s="4" t="s">
        <v>10</v>
      </c>
      <c r="I278" s="4" t="s">
        <v>65</v>
      </c>
      <c r="J278" s="4" t="s">
        <v>11</v>
      </c>
    </row>
    <row r="279" spans="1:10" ht="25.95" customHeight="1">
      <c r="A279" s="10" t="s">
        <v>1883</v>
      </c>
      <c r="B279" s="12" t="s">
        <v>166</v>
      </c>
      <c r="C279" s="10" t="s">
        <v>78</v>
      </c>
      <c r="D279" s="10" t="s">
        <v>167</v>
      </c>
      <c r="E279" s="395" t="s">
        <v>85</v>
      </c>
      <c r="F279" s="395"/>
      <c r="G279" s="11" t="s">
        <v>81</v>
      </c>
      <c r="H279" s="15">
        <v>1</v>
      </c>
      <c r="I279" s="13">
        <v>23.21</v>
      </c>
      <c r="J279" s="13">
        <v>23.21</v>
      </c>
    </row>
    <row r="280" spans="1:10" ht="64.95" customHeight="1">
      <c r="A280" s="17" t="s">
        <v>1884</v>
      </c>
      <c r="B280" s="19" t="s">
        <v>1924</v>
      </c>
      <c r="C280" s="17" t="s">
        <v>78</v>
      </c>
      <c r="D280" s="17" t="s">
        <v>1925</v>
      </c>
      <c r="E280" s="396" t="s">
        <v>1907</v>
      </c>
      <c r="F280" s="396"/>
      <c r="G280" s="18" t="s">
        <v>1914</v>
      </c>
      <c r="H280" s="21">
        <v>5.4000000000000003E-3</v>
      </c>
      <c r="I280" s="20">
        <v>327.82</v>
      </c>
      <c r="J280" s="20">
        <v>1.77</v>
      </c>
    </row>
    <row r="281" spans="1:10" ht="39" customHeight="1">
      <c r="A281" s="17" t="s">
        <v>1884</v>
      </c>
      <c r="B281" s="19" t="s">
        <v>2083</v>
      </c>
      <c r="C281" s="17" t="s">
        <v>78</v>
      </c>
      <c r="D281" s="17" t="s">
        <v>2084</v>
      </c>
      <c r="E281" s="396" t="s">
        <v>1907</v>
      </c>
      <c r="F281" s="396"/>
      <c r="G281" s="18" t="s">
        <v>1914</v>
      </c>
      <c r="H281" s="21">
        <v>9.4200000000000006E-2</v>
      </c>
      <c r="I281" s="20">
        <v>10.68</v>
      </c>
      <c r="J281" s="20">
        <v>1</v>
      </c>
    </row>
    <row r="282" spans="1:10" ht="64.95" customHeight="1">
      <c r="A282" s="17" t="s">
        <v>1884</v>
      </c>
      <c r="B282" s="19" t="s">
        <v>1920</v>
      </c>
      <c r="C282" s="17" t="s">
        <v>78</v>
      </c>
      <c r="D282" s="17" t="s">
        <v>1921</v>
      </c>
      <c r="E282" s="396" t="s">
        <v>1907</v>
      </c>
      <c r="F282" s="396"/>
      <c r="G282" s="18" t="s">
        <v>1908</v>
      </c>
      <c r="H282" s="21">
        <v>5.9999999999999995E-4</v>
      </c>
      <c r="I282" s="20">
        <v>72.709999999999994</v>
      </c>
      <c r="J282" s="20">
        <v>0.04</v>
      </c>
    </row>
    <row r="283" spans="1:10" ht="24" customHeight="1">
      <c r="A283" s="17" t="s">
        <v>1884</v>
      </c>
      <c r="B283" s="19" t="s">
        <v>1909</v>
      </c>
      <c r="C283" s="17" t="s">
        <v>78</v>
      </c>
      <c r="D283" s="17" t="s">
        <v>1910</v>
      </c>
      <c r="E283" s="396" t="s">
        <v>1887</v>
      </c>
      <c r="F283" s="396"/>
      <c r="G283" s="18" t="s">
        <v>1911</v>
      </c>
      <c r="H283" s="21">
        <v>0.19550000000000001</v>
      </c>
      <c r="I283" s="20">
        <v>22.95</v>
      </c>
      <c r="J283" s="20">
        <v>4.4800000000000004</v>
      </c>
    </row>
    <row r="284" spans="1:10" ht="39" customHeight="1">
      <c r="A284" s="17" t="s">
        <v>1884</v>
      </c>
      <c r="B284" s="19" t="s">
        <v>1918</v>
      </c>
      <c r="C284" s="17" t="s">
        <v>78</v>
      </c>
      <c r="D284" s="17" t="s">
        <v>1919</v>
      </c>
      <c r="E284" s="396" t="s">
        <v>1907</v>
      </c>
      <c r="F284" s="396"/>
      <c r="G284" s="18" t="s">
        <v>1908</v>
      </c>
      <c r="H284" s="21">
        <v>0.1072</v>
      </c>
      <c r="I284" s="20">
        <v>57.08</v>
      </c>
      <c r="J284" s="20">
        <v>6.11</v>
      </c>
    </row>
    <row r="285" spans="1:10" ht="39" customHeight="1">
      <c r="A285" s="17" t="s">
        <v>1884</v>
      </c>
      <c r="B285" s="19" t="s">
        <v>1922</v>
      </c>
      <c r="C285" s="17" t="s">
        <v>78</v>
      </c>
      <c r="D285" s="17" t="s">
        <v>1923</v>
      </c>
      <c r="E285" s="396" t="s">
        <v>1907</v>
      </c>
      <c r="F285" s="396"/>
      <c r="G285" s="18" t="s">
        <v>1914</v>
      </c>
      <c r="H285" s="21">
        <v>7.4200000000000002E-2</v>
      </c>
      <c r="I285" s="20">
        <v>132.22</v>
      </c>
      <c r="J285" s="20">
        <v>9.81</v>
      </c>
    </row>
    <row r="286" spans="1:10">
      <c r="A286" s="38"/>
      <c r="B286" s="38"/>
      <c r="C286" s="38"/>
      <c r="D286" s="38"/>
      <c r="E286" s="38" t="s">
        <v>1897</v>
      </c>
      <c r="F286" s="39">
        <v>6.78</v>
      </c>
      <c r="G286" s="38" t="s">
        <v>1898</v>
      </c>
      <c r="H286" s="39">
        <v>0</v>
      </c>
      <c r="I286" s="38" t="s">
        <v>1899</v>
      </c>
      <c r="J286" s="39">
        <v>6.78</v>
      </c>
    </row>
    <row r="287" spans="1:10">
      <c r="A287" s="38"/>
      <c r="B287" s="38"/>
      <c r="C287" s="38"/>
      <c r="D287" s="38"/>
      <c r="E287" s="38" t="s">
        <v>1900</v>
      </c>
      <c r="F287" s="39">
        <v>4.75</v>
      </c>
      <c r="G287" s="38"/>
      <c r="H287" s="398" t="s">
        <v>1901</v>
      </c>
      <c r="I287" s="398"/>
      <c r="J287" s="39">
        <v>27.96</v>
      </c>
    </row>
    <row r="288" spans="1:10" ht="49.95" customHeight="1">
      <c r="A288" s="32"/>
      <c r="B288" s="32"/>
      <c r="C288" s="32"/>
      <c r="D288" s="32"/>
      <c r="E288" s="32"/>
      <c r="F288" s="32"/>
      <c r="G288" s="32" t="s">
        <v>1902</v>
      </c>
      <c r="H288" s="34" t="s">
        <v>2085</v>
      </c>
      <c r="I288" s="32" t="s">
        <v>1904</v>
      </c>
      <c r="J288" s="33">
        <v>6793.16</v>
      </c>
    </row>
    <row r="289" spans="1:10" ht="1.05" customHeight="1">
      <c r="A289" s="16"/>
      <c r="B289" s="16"/>
      <c r="C289" s="16"/>
      <c r="D289" s="16"/>
      <c r="E289" s="16"/>
      <c r="F289" s="16"/>
      <c r="G289" s="16"/>
      <c r="H289" s="16"/>
      <c r="I289" s="16"/>
      <c r="J289" s="16"/>
    </row>
    <row r="290" spans="1:10" ht="18" customHeight="1">
      <c r="A290" s="2" t="s">
        <v>168</v>
      </c>
      <c r="B290" s="4" t="s">
        <v>61</v>
      </c>
      <c r="C290" s="2" t="s">
        <v>62</v>
      </c>
      <c r="D290" s="2" t="s">
        <v>9</v>
      </c>
      <c r="E290" s="391" t="s">
        <v>63</v>
      </c>
      <c r="F290" s="391"/>
      <c r="G290" s="3" t="s">
        <v>64</v>
      </c>
      <c r="H290" s="4" t="s">
        <v>10</v>
      </c>
      <c r="I290" s="4" t="s">
        <v>65</v>
      </c>
      <c r="J290" s="4" t="s">
        <v>11</v>
      </c>
    </row>
    <row r="291" spans="1:10" ht="39" customHeight="1">
      <c r="A291" s="10" t="s">
        <v>1883</v>
      </c>
      <c r="B291" s="12" t="s">
        <v>169</v>
      </c>
      <c r="C291" s="10" t="s">
        <v>78</v>
      </c>
      <c r="D291" s="10" t="s">
        <v>170</v>
      </c>
      <c r="E291" s="395" t="s">
        <v>135</v>
      </c>
      <c r="F291" s="395"/>
      <c r="G291" s="11" t="s">
        <v>81</v>
      </c>
      <c r="H291" s="15">
        <v>1</v>
      </c>
      <c r="I291" s="13">
        <v>670.71</v>
      </c>
      <c r="J291" s="13">
        <v>670.71</v>
      </c>
    </row>
    <row r="292" spans="1:10" ht="24" customHeight="1">
      <c r="A292" s="17" t="s">
        <v>1884</v>
      </c>
      <c r="B292" s="19" t="s">
        <v>1909</v>
      </c>
      <c r="C292" s="17" t="s">
        <v>78</v>
      </c>
      <c r="D292" s="17" t="s">
        <v>1910</v>
      </c>
      <c r="E292" s="396" t="s">
        <v>1887</v>
      </c>
      <c r="F292" s="396"/>
      <c r="G292" s="18" t="s">
        <v>1911</v>
      </c>
      <c r="H292" s="21">
        <v>0.501</v>
      </c>
      <c r="I292" s="20">
        <v>22.95</v>
      </c>
      <c r="J292" s="20">
        <v>11.49</v>
      </c>
    </row>
    <row r="293" spans="1:10" ht="39" customHeight="1">
      <c r="A293" s="17" t="s">
        <v>1884</v>
      </c>
      <c r="B293" s="19" t="s">
        <v>2052</v>
      </c>
      <c r="C293" s="17" t="s">
        <v>78</v>
      </c>
      <c r="D293" s="17" t="s">
        <v>2053</v>
      </c>
      <c r="E293" s="396" t="s">
        <v>1907</v>
      </c>
      <c r="F293" s="396"/>
      <c r="G293" s="18" t="s">
        <v>1914</v>
      </c>
      <c r="H293" s="21">
        <v>9.1999999999999998E-2</v>
      </c>
      <c r="I293" s="20">
        <v>1.35</v>
      </c>
      <c r="J293" s="20">
        <v>0.12</v>
      </c>
    </row>
    <row r="294" spans="1:10" ht="24" customHeight="1">
      <c r="A294" s="17" t="s">
        <v>1884</v>
      </c>
      <c r="B294" s="19" t="s">
        <v>1935</v>
      </c>
      <c r="C294" s="17" t="s">
        <v>78</v>
      </c>
      <c r="D294" s="17" t="s">
        <v>1936</v>
      </c>
      <c r="E294" s="396" t="s">
        <v>1887</v>
      </c>
      <c r="F294" s="396"/>
      <c r="G294" s="18" t="s">
        <v>1911</v>
      </c>
      <c r="H294" s="21">
        <v>0.33400000000000002</v>
      </c>
      <c r="I294" s="20">
        <v>28.34</v>
      </c>
      <c r="J294" s="20">
        <v>9.4600000000000009</v>
      </c>
    </row>
    <row r="295" spans="1:10" ht="39" customHeight="1">
      <c r="A295" s="17" t="s">
        <v>1884</v>
      </c>
      <c r="B295" s="19" t="s">
        <v>2054</v>
      </c>
      <c r="C295" s="17" t="s">
        <v>78</v>
      </c>
      <c r="D295" s="17" t="s">
        <v>2055</v>
      </c>
      <c r="E295" s="396" t="s">
        <v>1907</v>
      </c>
      <c r="F295" s="396"/>
      <c r="G295" s="18" t="s">
        <v>1908</v>
      </c>
      <c r="H295" s="21">
        <v>7.4999999999999997E-2</v>
      </c>
      <c r="I295" s="20">
        <v>0.53</v>
      </c>
      <c r="J295" s="20">
        <v>0.03</v>
      </c>
    </row>
    <row r="296" spans="1:10" ht="52.05" customHeight="1">
      <c r="A296" s="22" t="s">
        <v>1894</v>
      </c>
      <c r="B296" s="24" t="s">
        <v>2056</v>
      </c>
      <c r="C296" s="22" t="s">
        <v>78</v>
      </c>
      <c r="D296" s="22" t="s">
        <v>2057</v>
      </c>
      <c r="E296" s="397" t="s">
        <v>1928</v>
      </c>
      <c r="F296" s="397"/>
      <c r="G296" s="23" t="s">
        <v>81</v>
      </c>
      <c r="H296" s="26">
        <v>1.23</v>
      </c>
      <c r="I296" s="25">
        <v>528.14</v>
      </c>
      <c r="J296" s="25">
        <v>649.61</v>
      </c>
    </row>
    <row r="297" spans="1:10">
      <c r="A297" s="38"/>
      <c r="B297" s="38"/>
      <c r="C297" s="38"/>
      <c r="D297" s="38"/>
      <c r="E297" s="38" t="s">
        <v>1897</v>
      </c>
      <c r="F297" s="39">
        <v>15.22</v>
      </c>
      <c r="G297" s="38" t="s">
        <v>1898</v>
      </c>
      <c r="H297" s="39">
        <v>0</v>
      </c>
      <c r="I297" s="38" t="s">
        <v>1899</v>
      </c>
      <c r="J297" s="39">
        <v>15.22</v>
      </c>
    </row>
    <row r="298" spans="1:10">
      <c r="A298" s="38"/>
      <c r="B298" s="38"/>
      <c r="C298" s="38"/>
      <c r="D298" s="38"/>
      <c r="E298" s="38" t="s">
        <v>1900</v>
      </c>
      <c r="F298" s="39">
        <v>137.49</v>
      </c>
      <c r="G298" s="38"/>
      <c r="H298" s="398" t="s">
        <v>1901</v>
      </c>
      <c r="I298" s="398"/>
      <c r="J298" s="39">
        <v>808.2</v>
      </c>
    </row>
    <row r="299" spans="1:10" ht="49.95" customHeight="1">
      <c r="A299" s="32"/>
      <c r="B299" s="32"/>
      <c r="C299" s="32"/>
      <c r="D299" s="32"/>
      <c r="E299" s="32"/>
      <c r="F299" s="32"/>
      <c r="G299" s="32" t="s">
        <v>1902</v>
      </c>
      <c r="H299" s="34" t="s">
        <v>2086</v>
      </c>
      <c r="I299" s="32" t="s">
        <v>1904</v>
      </c>
      <c r="J299" s="33">
        <v>36571.050000000003</v>
      </c>
    </row>
    <row r="300" spans="1:10" ht="1.05" customHeight="1">
      <c r="A300" s="16"/>
      <c r="B300" s="16"/>
      <c r="C300" s="16"/>
      <c r="D300" s="16"/>
      <c r="E300" s="16"/>
      <c r="F300" s="16"/>
      <c r="G300" s="16"/>
      <c r="H300" s="16"/>
      <c r="I300" s="16"/>
      <c r="J300" s="16"/>
    </row>
    <row r="301" spans="1:10" ht="18" customHeight="1">
      <c r="A301" s="2" t="s">
        <v>171</v>
      </c>
      <c r="B301" s="4" t="s">
        <v>61</v>
      </c>
      <c r="C301" s="2" t="s">
        <v>62</v>
      </c>
      <c r="D301" s="2" t="s">
        <v>9</v>
      </c>
      <c r="E301" s="391" t="s">
        <v>63</v>
      </c>
      <c r="F301" s="391"/>
      <c r="G301" s="3" t="s">
        <v>64</v>
      </c>
      <c r="H301" s="4" t="s">
        <v>10</v>
      </c>
      <c r="I301" s="4" t="s">
        <v>65</v>
      </c>
      <c r="J301" s="4" t="s">
        <v>11</v>
      </c>
    </row>
    <row r="302" spans="1:10" ht="39" customHeight="1">
      <c r="A302" s="10" t="s">
        <v>1883</v>
      </c>
      <c r="B302" s="12" t="s">
        <v>172</v>
      </c>
      <c r="C302" s="10" t="s">
        <v>78</v>
      </c>
      <c r="D302" s="10" t="s">
        <v>173</v>
      </c>
      <c r="E302" s="395" t="s">
        <v>135</v>
      </c>
      <c r="F302" s="395"/>
      <c r="G302" s="11" t="s">
        <v>99</v>
      </c>
      <c r="H302" s="15">
        <v>1</v>
      </c>
      <c r="I302" s="13">
        <v>73.38</v>
      </c>
      <c r="J302" s="13">
        <v>73.38</v>
      </c>
    </row>
    <row r="303" spans="1:10" ht="24" customHeight="1">
      <c r="A303" s="17" t="s">
        <v>1884</v>
      </c>
      <c r="B303" s="19" t="s">
        <v>1943</v>
      </c>
      <c r="C303" s="17" t="s">
        <v>78</v>
      </c>
      <c r="D303" s="17" t="s">
        <v>1944</v>
      </c>
      <c r="E303" s="396" t="s">
        <v>1887</v>
      </c>
      <c r="F303" s="396"/>
      <c r="G303" s="18" t="s">
        <v>1911</v>
      </c>
      <c r="H303" s="21">
        <v>1.0880000000000001</v>
      </c>
      <c r="I303" s="20">
        <v>27.92</v>
      </c>
      <c r="J303" s="20">
        <v>30.37</v>
      </c>
    </row>
    <row r="304" spans="1:10" ht="39" customHeight="1">
      <c r="A304" s="17" t="s">
        <v>1884</v>
      </c>
      <c r="B304" s="19" t="s">
        <v>1992</v>
      </c>
      <c r="C304" s="17" t="s">
        <v>78</v>
      </c>
      <c r="D304" s="17" t="s">
        <v>1993</v>
      </c>
      <c r="E304" s="396" t="s">
        <v>1907</v>
      </c>
      <c r="F304" s="396"/>
      <c r="G304" s="18" t="s">
        <v>1914</v>
      </c>
      <c r="H304" s="21">
        <v>1.2999999999999999E-2</v>
      </c>
      <c r="I304" s="20">
        <v>25.82</v>
      </c>
      <c r="J304" s="20">
        <v>0.33</v>
      </c>
    </row>
    <row r="305" spans="1:10" ht="39" customHeight="1">
      <c r="A305" s="17" t="s">
        <v>1884</v>
      </c>
      <c r="B305" s="19" t="s">
        <v>1996</v>
      </c>
      <c r="C305" s="17" t="s">
        <v>78</v>
      </c>
      <c r="D305" s="17" t="s">
        <v>1997</v>
      </c>
      <c r="E305" s="396" t="s">
        <v>1907</v>
      </c>
      <c r="F305" s="396"/>
      <c r="G305" s="18" t="s">
        <v>1908</v>
      </c>
      <c r="H305" s="21">
        <v>5.2999999999999999E-2</v>
      </c>
      <c r="I305" s="20">
        <v>24.46</v>
      </c>
      <c r="J305" s="20">
        <v>1.29</v>
      </c>
    </row>
    <row r="306" spans="1:10" ht="25.95" customHeight="1">
      <c r="A306" s="17" t="s">
        <v>1884</v>
      </c>
      <c r="B306" s="19" t="s">
        <v>1994</v>
      </c>
      <c r="C306" s="17" t="s">
        <v>78</v>
      </c>
      <c r="D306" s="17" t="s">
        <v>1995</v>
      </c>
      <c r="E306" s="396" t="s">
        <v>1887</v>
      </c>
      <c r="F306" s="396"/>
      <c r="G306" s="18" t="s">
        <v>1911</v>
      </c>
      <c r="H306" s="21">
        <v>0.47699999999999998</v>
      </c>
      <c r="I306" s="20">
        <v>23.69</v>
      </c>
      <c r="J306" s="20">
        <v>11.3</v>
      </c>
    </row>
    <row r="307" spans="1:10" ht="25.95" customHeight="1">
      <c r="A307" s="22" t="s">
        <v>1894</v>
      </c>
      <c r="B307" s="24" t="s">
        <v>2071</v>
      </c>
      <c r="C307" s="22" t="s">
        <v>78</v>
      </c>
      <c r="D307" s="22" t="s">
        <v>2072</v>
      </c>
      <c r="E307" s="397" t="s">
        <v>1928</v>
      </c>
      <c r="F307" s="397"/>
      <c r="G307" s="23" t="s">
        <v>136</v>
      </c>
      <c r="H307" s="26">
        <v>2.5999999999999999E-2</v>
      </c>
      <c r="I307" s="25">
        <v>16.28</v>
      </c>
      <c r="J307" s="25">
        <v>0.42</v>
      </c>
    </row>
    <row r="308" spans="1:10" ht="25.95" customHeight="1">
      <c r="A308" s="22" t="s">
        <v>1894</v>
      </c>
      <c r="B308" s="24" t="s">
        <v>2065</v>
      </c>
      <c r="C308" s="22" t="s">
        <v>78</v>
      </c>
      <c r="D308" s="22" t="s">
        <v>2066</v>
      </c>
      <c r="E308" s="397" t="s">
        <v>1928</v>
      </c>
      <c r="F308" s="397"/>
      <c r="G308" s="23" t="s">
        <v>136</v>
      </c>
      <c r="H308" s="26">
        <v>5.2999999999999999E-2</v>
      </c>
      <c r="I308" s="25">
        <v>19.71</v>
      </c>
      <c r="J308" s="25">
        <v>1.04</v>
      </c>
    </row>
    <row r="309" spans="1:10" ht="25.95" customHeight="1">
      <c r="A309" s="22" t="s">
        <v>1894</v>
      </c>
      <c r="B309" s="24" t="s">
        <v>2063</v>
      </c>
      <c r="C309" s="22" t="s">
        <v>78</v>
      </c>
      <c r="D309" s="22" t="s">
        <v>2064</v>
      </c>
      <c r="E309" s="397" t="s">
        <v>1928</v>
      </c>
      <c r="F309" s="397"/>
      <c r="G309" s="23" t="s">
        <v>114</v>
      </c>
      <c r="H309" s="26">
        <v>0.54700000000000004</v>
      </c>
      <c r="I309" s="25">
        <v>3.73</v>
      </c>
      <c r="J309" s="25">
        <v>2.04</v>
      </c>
    </row>
    <row r="310" spans="1:10" ht="25.95" customHeight="1">
      <c r="A310" s="22" t="s">
        <v>1894</v>
      </c>
      <c r="B310" s="24" t="s">
        <v>1998</v>
      </c>
      <c r="C310" s="22" t="s">
        <v>78</v>
      </c>
      <c r="D310" s="22" t="s">
        <v>1999</v>
      </c>
      <c r="E310" s="397" t="s">
        <v>1928</v>
      </c>
      <c r="F310" s="397"/>
      <c r="G310" s="23" t="s">
        <v>114</v>
      </c>
      <c r="H310" s="26">
        <v>0.60499999999999998</v>
      </c>
      <c r="I310" s="25">
        <v>10.66</v>
      </c>
      <c r="J310" s="25">
        <v>6.44</v>
      </c>
    </row>
    <row r="311" spans="1:10" ht="25.95" customHeight="1">
      <c r="A311" s="22" t="s">
        <v>1894</v>
      </c>
      <c r="B311" s="24" t="s">
        <v>2087</v>
      </c>
      <c r="C311" s="22" t="s">
        <v>78</v>
      </c>
      <c r="D311" s="22" t="s">
        <v>2088</v>
      </c>
      <c r="E311" s="397" t="s">
        <v>1928</v>
      </c>
      <c r="F311" s="397"/>
      <c r="G311" s="23" t="s">
        <v>114</v>
      </c>
      <c r="H311" s="26">
        <v>1.1339999999999999</v>
      </c>
      <c r="I311" s="25">
        <v>17.670000000000002</v>
      </c>
      <c r="J311" s="25">
        <v>20.03</v>
      </c>
    </row>
    <row r="312" spans="1:10" ht="25.95" customHeight="1">
      <c r="A312" s="22" t="s">
        <v>1894</v>
      </c>
      <c r="B312" s="24" t="s">
        <v>2059</v>
      </c>
      <c r="C312" s="22" t="s">
        <v>78</v>
      </c>
      <c r="D312" s="22" t="s">
        <v>2060</v>
      </c>
      <c r="E312" s="397" t="s">
        <v>1928</v>
      </c>
      <c r="F312" s="397"/>
      <c r="G312" s="23" t="s">
        <v>2015</v>
      </c>
      <c r="H312" s="26">
        <v>1.67E-2</v>
      </c>
      <c r="I312" s="25">
        <v>7.19</v>
      </c>
      <c r="J312" s="25">
        <v>0.12</v>
      </c>
    </row>
    <row r="313" spans="1:10">
      <c r="A313" s="38"/>
      <c r="B313" s="38"/>
      <c r="C313" s="38"/>
      <c r="D313" s="38"/>
      <c r="E313" s="38" t="s">
        <v>1897</v>
      </c>
      <c r="F313" s="39">
        <v>32.380000000000003</v>
      </c>
      <c r="G313" s="38" t="s">
        <v>1898</v>
      </c>
      <c r="H313" s="39">
        <v>0</v>
      </c>
      <c r="I313" s="38" t="s">
        <v>1899</v>
      </c>
      <c r="J313" s="39">
        <v>32.380000000000003</v>
      </c>
    </row>
    <row r="314" spans="1:10">
      <c r="A314" s="38"/>
      <c r="B314" s="38"/>
      <c r="C314" s="38"/>
      <c r="D314" s="38"/>
      <c r="E314" s="38" t="s">
        <v>1900</v>
      </c>
      <c r="F314" s="39">
        <v>15.04</v>
      </c>
      <c r="G314" s="38"/>
      <c r="H314" s="398" t="s">
        <v>1901</v>
      </c>
      <c r="I314" s="398"/>
      <c r="J314" s="39">
        <v>88.42</v>
      </c>
    </row>
    <row r="315" spans="1:10" ht="49.95" customHeight="1">
      <c r="A315" s="32"/>
      <c r="B315" s="32"/>
      <c r="C315" s="32"/>
      <c r="D315" s="32"/>
      <c r="E315" s="32"/>
      <c r="F315" s="32"/>
      <c r="G315" s="32" t="s">
        <v>1902</v>
      </c>
      <c r="H315" s="34" t="s">
        <v>2089</v>
      </c>
      <c r="I315" s="32" t="s">
        <v>1904</v>
      </c>
      <c r="J315" s="33">
        <v>47016.45</v>
      </c>
    </row>
    <row r="316" spans="1:10" ht="1.05" customHeight="1">
      <c r="A316" s="16"/>
      <c r="B316" s="16"/>
      <c r="C316" s="16"/>
      <c r="D316" s="16"/>
      <c r="E316" s="16"/>
      <c r="F316" s="16"/>
      <c r="G316" s="16"/>
      <c r="H316" s="16"/>
      <c r="I316" s="16"/>
      <c r="J316" s="16"/>
    </row>
    <row r="317" spans="1:10" ht="18" customHeight="1">
      <c r="A317" s="2" t="s">
        <v>174</v>
      </c>
      <c r="B317" s="4" t="s">
        <v>61</v>
      </c>
      <c r="C317" s="2" t="s">
        <v>62</v>
      </c>
      <c r="D317" s="2" t="s">
        <v>9</v>
      </c>
      <c r="E317" s="391" t="s">
        <v>63</v>
      </c>
      <c r="F317" s="391"/>
      <c r="G317" s="3" t="s">
        <v>64</v>
      </c>
      <c r="H317" s="4" t="s">
        <v>10</v>
      </c>
      <c r="I317" s="4" t="s">
        <v>65</v>
      </c>
      <c r="J317" s="4" t="s">
        <v>11</v>
      </c>
    </row>
    <row r="318" spans="1:10" ht="25.95" customHeight="1">
      <c r="A318" s="10" t="s">
        <v>1883</v>
      </c>
      <c r="B318" s="12" t="s">
        <v>175</v>
      </c>
      <c r="C318" s="10" t="s">
        <v>78</v>
      </c>
      <c r="D318" s="10" t="s">
        <v>176</v>
      </c>
      <c r="E318" s="395" t="s">
        <v>177</v>
      </c>
      <c r="F318" s="395"/>
      <c r="G318" s="11" t="s">
        <v>99</v>
      </c>
      <c r="H318" s="15">
        <v>1</v>
      </c>
      <c r="I318" s="13">
        <v>46.12</v>
      </c>
      <c r="J318" s="13">
        <v>46.12</v>
      </c>
    </row>
    <row r="319" spans="1:10" ht="25.95" customHeight="1">
      <c r="A319" s="17" t="s">
        <v>1884</v>
      </c>
      <c r="B319" s="19" t="s">
        <v>2090</v>
      </c>
      <c r="C319" s="17" t="s">
        <v>78</v>
      </c>
      <c r="D319" s="17" t="s">
        <v>2091</v>
      </c>
      <c r="E319" s="396" t="s">
        <v>1887</v>
      </c>
      <c r="F319" s="396"/>
      <c r="G319" s="18" t="s">
        <v>1911</v>
      </c>
      <c r="H319" s="21">
        <v>9.69E-2</v>
      </c>
      <c r="I319" s="20">
        <v>23.92</v>
      </c>
      <c r="J319" s="20">
        <v>2.31</v>
      </c>
    </row>
    <row r="320" spans="1:10" ht="24" customHeight="1">
      <c r="A320" s="17" t="s">
        <v>1884</v>
      </c>
      <c r="B320" s="19" t="s">
        <v>2092</v>
      </c>
      <c r="C320" s="17" t="s">
        <v>78</v>
      </c>
      <c r="D320" s="17" t="s">
        <v>2093</v>
      </c>
      <c r="E320" s="396" t="s">
        <v>1887</v>
      </c>
      <c r="F320" s="396"/>
      <c r="G320" s="18" t="s">
        <v>1911</v>
      </c>
      <c r="H320" s="21">
        <v>0.4299</v>
      </c>
      <c r="I320" s="20">
        <v>28.34</v>
      </c>
      <c r="J320" s="20">
        <v>12.18</v>
      </c>
    </row>
    <row r="321" spans="1:10" ht="52.05" customHeight="1">
      <c r="A321" s="22" t="s">
        <v>1894</v>
      </c>
      <c r="B321" s="24" t="s">
        <v>2094</v>
      </c>
      <c r="C321" s="22" t="s">
        <v>78</v>
      </c>
      <c r="D321" s="22" t="s">
        <v>2095</v>
      </c>
      <c r="E321" s="397" t="s">
        <v>1928</v>
      </c>
      <c r="F321" s="397"/>
      <c r="G321" s="23" t="s">
        <v>136</v>
      </c>
      <c r="H321" s="26">
        <v>1.5</v>
      </c>
      <c r="I321" s="25">
        <v>21.09</v>
      </c>
      <c r="J321" s="25">
        <v>31.63</v>
      </c>
    </row>
    <row r="322" spans="1:10">
      <c r="A322" s="38"/>
      <c r="B322" s="38"/>
      <c r="C322" s="38"/>
      <c r="D322" s="38"/>
      <c r="E322" s="38" t="s">
        <v>1897</v>
      </c>
      <c r="F322" s="39">
        <v>10.85</v>
      </c>
      <c r="G322" s="38" t="s">
        <v>1898</v>
      </c>
      <c r="H322" s="39">
        <v>0</v>
      </c>
      <c r="I322" s="38" t="s">
        <v>1899</v>
      </c>
      <c r="J322" s="39">
        <v>10.85</v>
      </c>
    </row>
    <row r="323" spans="1:10">
      <c r="A323" s="38"/>
      <c r="B323" s="38"/>
      <c r="C323" s="38"/>
      <c r="D323" s="38"/>
      <c r="E323" s="38" t="s">
        <v>1900</v>
      </c>
      <c r="F323" s="39">
        <v>9.4499999999999993</v>
      </c>
      <c r="G323" s="38"/>
      <c r="H323" s="398" t="s">
        <v>1901</v>
      </c>
      <c r="I323" s="398"/>
      <c r="J323" s="39">
        <v>55.57</v>
      </c>
    </row>
    <row r="324" spans="1:10" ht="49.95" customHeight="1">
      <c r="A324" s="32"/>
      <c r="B324" s="32"/>
      <c r="C324" s="32"/>
      <c r="D324" s="32"/>
      <c r="E324" s="32"/>
      <c r="F324" s="32"/>
      <c r="G324" s="32" t="s">
        <v>1902</v>
      </c>
      <c r="H324" s="34" t="s">
        <v>2096</v>
      </c>
      <c r="I324" s="32" t="s">
        <v>1904</v>
      </c>
      <c r="J324" s="33">
        <v>43533.53</v>
      </c>
    </row>
    <row r="325" spans="1:10" ht="1.05" customHeight="1">
      <c r="A325" s="16"/>
      <c r="B325" s="16"/>
      <c r="C325" s="16"/>
      <c r="D325" s="16"/>
      <c r="E325" s="16"/>
      <c r="F325" s="16"/>
      <c r="G325" s="16"/>
      <c r="H325" s="16"/>
      <c r="I325" s="16"/>
      <c r="J325" s="16"/>
    </row>
    <row r="326" spans="1:10" ht="24" customHeight="1">
      <c r="A326" s="5" t="s">
        <v>21</v>
      </c>
      <c r="B326" s="5"/>
      <c r="C326" s="5"/>
      <c r="D326" s="5" t="s">
        <v>22</v>
      </c>
      <c r="E326" s="5"/>
      <c r="F326" s="394"/>
      <c r="G326" s="394"/>
      <c r="H326" s="7"/>
      <c r="I326" s="5"/>
      <c r="J326" s="8">
        <v>577093.46</v>
      </c>
    </row>
    <row r="327" spans="1:10" ht="18" customHeight="1">
      <c r="A327" s="2" t="s">
        <v>178</v>
      </c>
      <c r="B327" s="4" t="s">
        <v>61</v>
      </c>
      <c r="C327" s="2" t="s">
        <v>62</v>
      </c>
      <c r="D327" s="2" t="s">
        <v>9</v>
      </c>
      <c r="E327" s="391" t="s">
        <v>63</v>
      </c>
      <c r="F327" s="391"/>
      <c r="G327" s="3" t="s">
        <v>64</v>
      </c>
      <c r="H327" s="4" t="s">
        <v>10</v>
      </c>
      <c r="I327" s="4" t="s">
        <v>65</v>
      </c>
      <c r="J327" s="4" t="s">
        <v>11</v>
      </c>
    </row>
    <row r="328" spans="1:10" ht="39" customHeight="1">
      <c r="A328" s="10" t="s">
        <v>1883</v>
      </c>
      <c r="B328" s="12" t="s">
        <v>179</v>
      </c>
      <c r="C328" s="10" t="s">
        <v>78</v>
      </c>
      <c r="D328" s="10" t="s">
        <v>180</v>
      </c>
      <c r="E328" s="395" t="s">
        <v>181</v>
      </c>
      <c r="F328" s="395"/>
      <c r="G328" s="11" t="s">
        <v>136</v>
      </c>
      <c r="H328" s="15">
        <v>1</v>
      </c>
      <c r="I328" s="13">
        <v>11.23</v>
      </c>
      <c r="J328" s="13">
        <v>11.23</v>
      </c>
    </row>
    <row r="329" spans="1:10" ht="24" customHeight="1">
      <c r="A329" s="17" t="s">
        <v>1884</v>
      </c>
      <c r="B329" s="19" t="s">
        <v>2031</v>
      </c>
      <c r="C329" s="17" t="s">
        <v>78</v>
      </c>
      <c r="D329" s="17" t="s">
        <v>2032</v>
      </c>
      <c r="E329" s="396" t="s">
        <v>1887</v>
      </c>
      <c r="F329" s="396"/>
      <c r="G329" s="18" t="s">
        <v>1911</v>
      </c>
      <c r="H329" s="21">
        <v>3.9199999999999999E-2</v>
      </c>
      <c r="I329" s="20">
        <v>28.14</v>
      </c>
      <c r="J329" s="20">
        <v>1.1000000000000001</v>
      </c>
    </row>
    <row r="330" spans="1:10" ht="25.95" customHeight="1">
      <c r="A330" s="17" t="s">
        <v>1884</v>
      </c>
      <c r="B330" s="19" t="s">
        <v>2046</v>
      </c>
      <c r="C330" s="17" t="s">
        <v>78</v>
      </c>
      <c r="D330" s="17" t="s">
        <v>2047</v>
      </c>
      <c r="E330" s="396" t="s">
        <v>181</v>
      </c>
      <c r="F330" s="396"/>
      <c r="G330" s="18" t="s">
        <v>136</v>
      </c>
      <c r="H330" s="21">
        <v>1</v>
      </c>
      <c r="I330" s="20">
        <v>9.4600000000000009</v>
      </c>
      <c r="J330" s="20">
        <v>9.4600000000000009</v>
      </c>
    </row>
    <row r="331" spans="1:10" ht="24" customHeight="1">
      <c r="A331" s="17" t="s">
        <v>1884</v>
      </c>
      <c r="B331" s="19" t="s">
        <v>2033</v>
      </c>
      <c r="C331" s="17" t="s">
        <v>78</v>
      </c>
      <c r="D331" s="17" t="s">
        <v>2034</v>
      </c>
      <c r="E331" s="396" t="s">
        <v>1887</v>
      </c>
      <c r="F331" s="396"/>
      <c r="G331" s="18" t="s">
        <v>1911</v>
      </c>
      <c r="H331" s="21">
        <v>6.4000000000000003E-3</v>
      </c>
      <c r="I331" s="20">
        <v>23.86</v>
      </c>
      <c r="J331" s="20">
        <v>0.15</v>
      </c>
    </row>
    <row r="332" spans="1:10" ht="39" customHeight="1">
      <c r="A332" s="22" t="s">
        <v>1894</v>
      </c>
      <c r="B332" s="24" t="s">
        <v>2035</v>
      </c>
      <c r="C332" s="22" t="s">
        <v>78</v>
      </c>
      <c r="D332" s="22" t="s">
        <v>2036</v>
      </c>
      <c r="E332" s="397" t="s">
        <v>1928</v>
      </c>
      <c r="F332" s="397"/>
      <c r="G332" s="23" t="s">
        <v>268</v>
      </c>
      <c r="H332" s="26">
        <v>0.54300000000000004</v>
      </c>
      <c r="I332" s="25">
        <v>0.22</v>
      </c>
      <c r="J332" s="25">
        <v>0.11</v>
      </c>
    </row>
    <row r="333" spans="1:10" ht="25.95" customHeight="1">
      <c r="A333" s="22" t="s">
        <v>1894</v>
      </c>
      <c r="B333" s="24" t="s">
        <v>2037</v>
      </c>
      <c r="C333" s="22" t="s">
        <v>78</v>
      </c>
      <c r="D333" s="22" t="s">
        <v>2038</v>
      </c>
      <c r="E333" s="397" t="s">
        <v>1928</v>
      </c>
      <c r="F333" s="397"/>
      <c r="G333" s="23" t="s">
        <v>136</v>
      </c>
      <c r="H333" s="26">
        <v>2.5000000000000001E-2</v>
      </c>
      <c r="I333" s="25">
        <v>16.5</v>
      </c>
      <c r="J333" s="25">
        <v>0.41</v>
      </c>
    </row>
    <row r="334" spans="1:10">
      <c r="A334" s="38"/>
      <c r="B334" s="38"/>
      <c r="C334" s="38"/>
      <c r="D334" s="38"/>
      <c r="E334" s="38" t="s">
        <v>1897</v>
      </c>
      <c r="F334" s="39">
        <v>1.1299999999999999</v>
      </c>
      <c r="G334" s="38" t="s">
        <v>1898</v>
      </c>
      <c r="H334" s="39">
        <v>0</v>
      </c>
      <c r="I334" s="38" t="s">
        <v>1899</v>
      </c>
      <c r="J334" s="39">
        <v>1.1299999999999999</v>
      </c>
    </row>
    <row r="335" spans="1:10">
      <c r="A335" s="38"/>
      <c r="B335" s="38"/>
      <c r="C335" s="38"/>
      <c r="D335" s="38"/>
      <c r="E335" s="38" t="s">
        <v>1900</v>
      </c>
      <c r="F335" s="39">
        <v>2.2999999999999998</v>
      </c>
      <c r="G335" s="38"/>
      <c r="H335" s="398" t="s">
        <v>1901</v>
      </c>
      <c r="I335" s="398"/>
      <c r="J335" s="39">
        <v>13.53</v>
      </c>
    </row>
    <row r="336" spans="1:10" ht="49.95" customHeight="1">
      <c r="A336" s="32"/>
      <c r="B336" s="32"/>
      <c r="C336" s="32"/>
      <c r="D336" s="32"/>
      <c r="E336" s="32"/>
      <c r="F336" s="32"/>
      <c r="G336" s="32" t="s">
        <v>1902</v>
      </c>
      <c r="H336" s="34" t="s">
        <v>2097</v>
      </c>
      <c r="I336" s="32" t="s">
        <v>1904</v>
      </c>
      <c r="J336" s="33">
        <v>32296.240000000002</v>
      </c>
    </row>
    <row r="337" spans="1:10" ht="1.05" customHeight="1">
      <c r="A337" s="16"/>
      <c r="B337" s="16"/>
      <c r="C337" s="16"/>
      <c r="D337" s="16"/>
      <c r="E337" s="16"/>
      <c r="F337" s="16"/>
      <c r="G337" s="16"/>
      <c r="H337" s="16"/>
      <c r="I337" s="16"/>
      <c r="J337" s="16"/>
    </row>
    <row r="338" spans="1:10" ht="18" customHeight="1">
      <c r="A338" s="2" t="s">
        <v>182</v>
      </c>
      <c r="B338" s="4" t="s">
        <v>61</v>
      </c>
      <c r="C338" s="2" t="s">
        <v>62</v>
      </c>
      <c r="D338" s="2" t="s">
        <v>9</v>
      </c>
      <c r="E338" s="391" t="s">
        <v>63</v>
      </c>
      <c r="F338" s="391"/>
      <c r="G338" s="3" t="s">
        <v>64</v>
      </c>
      <c r="H338" s="4" t="s">
        <v>10</v>
      </c>
      <c r="I338" s="4" t="s">
        <v>65</v>
      </c>
      <c r="J338" s="4" t="s">
        <v>11</v>
      </c>
    </row>
    <row r="339" spans="1:10" ht="39" customHeight="1">
      <c r="A339" s="10" t="s">
        <v>1883</v>
      </c>
      <c r="B339" s="12" t="s">
        <v>183</v>
      </c>
      <c r="C339" s="10" t="s">
        <v>78</v>
      </c>
      <c r="D339" s="10" t="s">
        <v>184</v>
      </c>
      <c r="E339" s="395" t="s">
        <v>181</v>
      </c>
      <c r="F339" s="395"/>
      <c r="G339" s="11" t="s">
        <v>136</v>
      </c>
      <c r="H339" s="15">
        <v>1</v>
      </c>
      <c r="I339" s="13">
        <v>9.4</v>
      </c>
      <c r="J339" s="13">
        <v>9.4</v>
      </c>
    </row>
    <row r="340" spans="1:10" ht="24" customHeight="1">
      <c r="A340" s="17" t="s">
        <v>1884</v>
      </c>
      <c r="B340" s="19" t="s">
        <v>2031</v>
      </c>
      <c r="C340" s="17" t="s">
        <v>78</v>
      </c>
      <c r="D340" s="17" t="s">
        <v>2032</v>
      </c>
      <c r="E340" s="396" t="s">
        <v>1887</v>
      </c>
      <c r="F340" s="396"/>
      <c r="G340" s="18" t="s">
        <v>1911</v>
      </c>
      <c r="H340" s="21">
        <v>2.5700000000000001E-2</v>
      </c>
      <c r="I340" s="20">
        <v>28.14</v>
      </c>
      <c r="J340" s="20">
        <v>0.72</v>
      </c>
    </row>
    <row r="341" spans="1:10" ht="25.95" customHeight="1">
      <c r="A341" s="17" t="s">
        <v>1884</v>
      </c>
      <c r="B341" s="19" t="s">
        <v>2049</v>
      </c>
      <c r="C341" s="17" t="s">
        <v>78</v>
      </c>
      <c r="D341" s="17" t="s">
        <v>2050</v>
      </c>
      <c r="E341" s="396" t="s">
        <v>181</v>
      </c>
      <c r="F341" s="396"/>
      <c r="G341" s="18" t="s">
        <v>136</v>
      </c>
      <c r="H341" s="21">
        <v>1</v>
      </c>
      <c r="I341" s="20">
        <v>8.09</v>
      </c>
      <c r="J341" s="20">
        <v>8.09</v>
      </c>
    </row>
    <row r="342" spans="1:10" ht="24" customHeight="1">
      <c r="A342" s="17" t="s">
        <v>1884</v>
      </c>
      <c r="B342" s="19" t="s">
        <v>2033</v>
      </c>
      <c r="C342" s="17" t="s">
        <v>78</v>
      </c>
      <c r="D342" s="17" t="s">
        <v>2034</v>
      </c>
      <c r="E342" s="396" t="s">
        <v>1887</v>
      </c>
      <c r="F342" s="396"/>
      <c r="G342" s="18" t="s">
        <v>1911</v>
      </c>
      <c r="H342" s="21">
        <v>4.1999999999999997E-3</v>
      </c>
      <c r="I342" s="20">
        <v>23.86</v>
      </c>
      <c r="J342" s="20">
        <v>0.1</v>
      </c>
    </row>
    <row r="343" spans="1:10" ht="25.95" customHeight="1">
      <c r="A343" s="22" t="s">
        <v>1894</v>
      </c>
      <c r="B343" s="24" t="s">
        <v>2037</v>
      </c>
      <c r="C343" s="22" t="s">
        <v>78</v>
      </c>
      <c r="D343" s="22" t="s">
        <v>2038</v>
      </c>
      <c r="E343" s="397" t="s">
        <v>1928</v>
      </c>
      <c r="F343" s="397"/>
      <c r="G343" s="23" t="s">
        <v>136</v>
      </c>
      <c r="H343" s="26">
        <v>2.5000000000000001E-2</v>
      </c>
      <c r="I343" s="25">
        <v>16.5</v>
      </c>
      <c r="J343" s="25">
        <v>0.41</v>
      </c>
    </row>
    <row r="344" spans="1:10" ht="39" customHeight="1">
      <c r="A344" s="22" t="s">
        <v>1894</v>
      </c>
      <c r="B344" s="24" t="s">
        <v>2035</v>
      </c>
      <c r="C344" s="22" t="s">
        <v>78</v>
      </c>
      <c r="D344" s="22" t="s">
        <v>2036</v>
      </c>
      <c r="E344" s="397" t="s">
        <v>1928</v>
      </c>
      <c r="F344" s="397"/>
      <c r="G344" s="23" t="s">
        <v>268</v>
      </c>
      <c r="H344" s="26">
        <v>0.36699999999999999</v>
      </c>
      <c r="I344" s="25">
        <v>0.22</v>
      </c>
      <c r="J344" s="25">
        <v>0.08</v>
      </c>
    </row>
    <row r="345" spans="1:10">
      <c r="A345" s="38"/>
      <c r="B345" s="38"/>
      <c r="C345" s="38"/>
      <c r="D345" s="38"/>
      <c r="E345" s="38" t="s">
        <v>1897</v>
      </c>
      <c r="F345" s="39">
        <v>0.72</v>
      </c>
      <c r="G345" s="38" t="s">
        <v>1898</v>
      </c>
      <c r="H345" s="39">
        <v>0</v>
      </c>
      <c r="I345" s="38" t="s">
        <v>1899</v>
      </c>
      <c r="J345" s="39">
        <v>0.72</v>
      </c>
    </row>
    <row r="346" spans="1:10">
      <c r="A346" s="38"/>
      <c r="B346" s="38"/>
      <c r="C346" s="38"/>
      <c r="D346" s="38"/>
      <c r="E346" s="38" t="s">
        <v>1900</v>
      </c>
      <c r="F346" s="39">
        <v>1.92</v>
      </c>
      <c r="G346" s="38"/>
      <c r="H346" s="398" t="s">
        <v>1901</v>
      </c>
      <c r="I346" s="398"/>
      <c r="J346" s="39">
        <v>11.32</v>
      </c>
    </row>
    <row r="347" spans="1:10" ht="49.95" customHeight="1">
      <c r="A347" s="32"/>
      <c r="B347" s="32"/>
      <c r="C347" s="32"/>
      <c r="D347" s="32"/>
      <c r="E347" s="32"/>
      <c r="F347" s="32"/>
      <c r="G347" s="32" t="s">
        <v>1902</v>
      </c>
      <c r="H347" s="34" t="s">
        <v>2098</v>
      </c>
      <c r="I347" s="32" t="s">
        <v>1904</v>
      </c>
      <c r="J347" s="33">
        <v>1751.54</v>
      </c>
    </row>
    <row r="348" spans="1:10" ht="1.05" customHeight="1">
      <c r="A348" s="16"/>
      <c r="B348" s="16"/>
      <c r="C348" s="16"/>
      <c r="D348" s="16"/>
      <c r="E348" s="16"/>
      <c r="F348" s="16"/>
      <c r="G348" s="16"/>
      <c r="H348" s="16"/>
      <c r="I348" s="16"/>
      <c r="J348" s="16"/>
    </row>
    <row r="349" spans="1:10" ht="18" customHeight="1">
      <c r="A349" s="2" t="s">
        <v>185</v>
      </c>
      <c r="B349" s="4" t="s">
        <v>61</v>
      </c>
      <c r="C349" s="2" t="s">
        <v>62</v>
      </c>
      <c r="D349" s="2" t="s">
        <v>9</v>
      </c>
      <c r="E349" s="391" t="s">
        <v>63</v>
      </c>
      <c r="F349" s="391"/>
      <c r="G349" s="3" t="s">
        <v>64</v>
      </c>
      <c r="H349" s="4" t="s">
        <v>10</v>
      </c>
      <c r="I349" s="4" t="s">
        <v>65</v>
      </c>
      <c r="J349" s="4" t="s">
        <v>11</v>
      </c>
    </row>
    <row r="350" spans="1:10" ht="39" customHeight="1">
      <c r="A350" s="10" t="s">
        <v>1883</v>
      </c>
      <c r="B350" s="12" t="s">
        <v>186</v>
      </c>
      <c r="C350" s="10" t="s">
        <v>78</v>
      </c>
      <c r="D350" s="10" t="s">
        <v>187</v>
      </c>
      <c r="E350" s="395" t="s">
        <v>181</v>
      </c>
      <c r="F350" s="395"/>
      <c r="G350" s="11" t="s">
        <v>136</v>
      </c>
      <c r="H350" s="15">
        <v>1</v>
      </c>
      <c r="I350" s="13">
        <v>14.3</v>
      </c>
      <c r="J350" s="13">
        <v>14.3</v>
      </c>
    </row>
    <row r="351" spans="1:10" ht="24" customHeight="1">
      <c r="A351" s="17" t="s">
        <v>1884</v>
      </c>
      <c r="B351" s="19" t="s">
        <v>2031</v>
      </c>
      <c r="C351" s="17" t="s">
        <v>78</v>
      </c>
      <c r="D351" s="17" t="s">
        <v>2032</v>
      </c>
      <c r="E351" s="396" t="s">
        <v>1887</v>
      </c>
      <c r="F351" s="396"/>
      <c r="G351" s="18" t="s">
        <v>1911</v>
      </c>
      <c r="H351" s="21">
        <v>0.1069</v>
      </c>
      <c r="I351" s="20">
        <v>28.14</v>
      </c>
      <c r="J351" s="20">
        <v>3</v>
      </c>
    </row>
    <row r="352" spans="1:10" ht="25.95" customHeight="1">
      <c r="A352" s="17" t="s">
        <v>1884</v>
      </c>
      <c r="B352" s="19" t="s">
        <v>2029</v>
      </c>
      <c r="C352" s="17" t="s">
        <v>78</v>
      </c>
      <c r="D352" s="17" t="s">
        <v>2030</v>
      </c>
      <c r="E352" s="396" t="s">
        <v>181</v>
      </c>
      <c r="F352" s="396"/>
      <c r="G352" s="18" t="s">
        <v>136</v>
      </c>
      <c r="H352" s="21">
        <v>1</v>
      </c>
      <c r="I352" s="20">
        <v>10.220000000000001</v>
      </c>
      <c r="J352" s="20">
        <v>10.220000000000001</v>
      </c>
    </row>
    <row r="353" spans="1:10" ht="24" customHeight="1">
      <c r="A353" s="17" t="s">
        <v>1884</v>
      </c>
      <c r="B353" s="19" t="s">
        <v>2033</v>
      </c>
      <c r="C353" s="17" t="s">
        <v>78</v>
      </c>
      <c r="D353" s="17" t="s">
        <v>2034</v>
      </c>
      <c r="E353" s="396" t="s">
        <v>1887</v>
      </c>
      <c r="F353" s="396"/>
      <c r="G353" s="18" t="s">
        <v>1911</v>
      </c>
      <c r="H353" s="21">
        <v>1.7500000000000002E-2</v>
      </c>
      <c r="I353" s="20">
        <v>23.86</v>
      </c>
      <c r="J353" s="20">
        <v>0.41</v>
      </c>
    </row>
    <row r="354" spans="1:10" ht="25.95" customHeight="1">
      <c r="A354" s="22" t="s">
        <v>1894</v>
      </c>
      <c r="B354" s="24" t="s">
        <v>2037</v>
      </c>
      <c r="C354" s="22" t="s">
        <v>78</v>
      </c>
      <c r="D354" s="22" t="s">
        <v>2038</v>
      </c>
      <c r="E354" s="397" t="s">
        <v>1928</v>
      </c>
      <c r="F354" s="397"/>
      <c r="G354" s="23" t="s">
        <v>136</v>
      </c>
      <c r="H354" s="26">
        <v>2.5000000000000001E-2</v>
      </c>
      <c r="I354" s="25">
        <v>16.5</v>
      </c>
      <c r="J354" s="25">
        <v>0.41</v>
      </c>
    </row>
    <row r="355" spans="1:10" ht="39" customHeight="1">
      <c r="A355" s="22" t="s">
        <v>1894</v>
      </c>
      <c r="B355" s="24" t="s">
        <v>2035</v>
      </c>
      <c r="C355" s="22" t="s">
        <v>78</v>
      </c>
      <c r="D355" s="22" t="s">
        <v>2036</v>
      </c>
      <c r="E355" s="397" t="s">
        <v>1928</v>
      </c>
      <c r="F355" s="397"/>
      <c r="G355" s="23" t="s">
        <v>268</v>
      </c>
      <c r="H355" s="26">
        <v>1.19</v>
      </c>
      <c r="I355" s="25">
        <v>0.22</v>
      </c>
      <c r="J355" s="25">
        <v>0.26</v>
      </c>
    </row>
    <row r="356" spans="1:10">
      <c r="A356" s="38"/>
      <c r="B356" s="38"/>
      <c r="C356" s="38"/>
      <c r="D356" s="38"/>
      <c r="E356" s="38" t="s">
        <v>1897</v>
      </c>
      <c r="F356" s="39">
        <v>3.94</v>
      </c>
      <c r="G356" s="38" t="s">
        <v>1898</v>
      </c>
      <c r="H356" s="39">
        <v>0</v>
      </c>
      <c r="I356" s="38" t="s">
        <v>1899</v>
      </c>
      <c r="J356" s="39">
        <v>3.94</v>
      </c>
    </row>
    <row r="357" spans="1:10">
      <c r="A357" s="38"/>
      <c r="B357" s="38"/>
      <c r="C357" s="38"/>
      <c r="D357" s="38"/>
      <c r="E357" s="38" t="s">
        <v>1900</v>
      </c>
      <c r="F357" s="39">
        <v>2.93</v>
      </c>
      <c r="G357" s="38"/>
      <c r="H357" s="398" t="s">
        <v>1901</v>
      </c>
      <c r="I357" s="398"/>
      <c r="J357" s="39">
        <v>17.23</v>
      </c>
    </row>
    <row r="358" spans="1:10" ht="49.95" customHeight="1">
      <c r="A358" s="32"/>
      <c r="B358" s="32"/>
      <c r="C358" s="32"/>
      <c r="D358" s="32"/>
      <c r="E358" s="32"/>
      <c r="F358" s="32"/>
      <c r="G358" s="32" t="s">
        <v>1902</v>
      </c>
      <c r="H358" s="34" t="s">
        <v>2099</v>
      </c>
      <c r="I358" s="32" t="s">
        <v>1904</v>
      </c>
      <c r="J358" s="33">
        <v>22339.55</v>
      </c>
    </row>
    <row r="359" spans="1:10" ht="1.05" customHeight="1">
      <c r="A359" s="16"/>
      <c r="B359" s="16"/>
      <c r="C359" s="16"/>
      <c r="D359" s="16"/>
      <c r="E359" s="16"/>
      <c r="F359" s="16"/>
      <c r="G359" s="16"/>
      <c r="H359" s="16"/>
      <c r="I359" s="16"/>
      <c r="J359" s="16"/>
    </row>
    <row r="360" spans="1:10" ht="18" customHeight="1">
      <c r="A360" s="2" t="s">
        <v>188</v>
      </c>
      <c r="B360" s="4" t="s">
        <v>61</v>
      </c>
      <c r="C360" s="2" t="s">
        <v>62</v>
      </c>
      <c r="D360" s="2" t="s">
        <v>9</v>
      </c>
      <c r="E360" s="391" t="s">
        <v>63</v>
      </c>
      <c r="F360" s="391"/>
      <c r="G360" s="3" t="s">
        <v>64</v>
      </c>
      <c r="H360" s="4" t="s">
        <v>10</v>
      </c>
      <c r="I360" s="4" t="s">
        <v>65</v>
      </c>
      <c r="J360" s="4" t="s">
        <v>11</v>
      </c>
    </row>
    <row r="361" spans="1:10" ht="39" customHeight="1">
      <c r="A361" s="10" t="s">
        <v>1883</v>
      </c>
      <c r="B361" s="12" t="s">
        <v>189</v>
      </c>
      <c r="C361" s="10" t="s">
        <v>78</v>
      </c>
      <c r="D361" s="10" t="s">
        <v>190</v>
      </c>
      <c r="E361" s="395" t="s">
        <v>181</v>
      </c>
      <c r="F361" s="395"/>
      <c r="G361" s="11" t="s">
        <v>136</v>
      </c>
      <c r="H361" s="15">
        <v>1</v>
      </c>
      <c r="I361" s="13">
        <v>12.6</v>
      </c>
      <c r="J361" s="13">
        <v>12.6</v>
      </c>
    </row>
    <row r="362" spans="1:10" ht="24" customHeight="1">
      <c r="A362" s="17" t="s">
        <v>1884</v>
      </c>
      <c r="B362" s="19" t="s">
        <v>2033</v>
      </c>
      <c r="C362" s="17" t="s">
        <v>78</v>
      </c>
      <c r="D362" s="17" t="s">
        <v>2034</v>
      </c>
      <c r="E362" s="396" t="s">
        <v>1887</v>
      </c>
      <c r="F362" s="396"/>
      <c r="G362" s="18" t="s">
        <v>1911</v>
      </c>
      <c r="H362" s="21">
        <v>9.1999999999999998E-3</v>
      </c>
      <c r="I362" s="20">
        <v>23.86</v>
      </c>
      <c r="J362" s="20">
        <v>0.21</v>
      </c>
    </row>
    <row r="363" spans="1:10" ht="25.95" customHeight="1">
      <c r="A363" s="17" t="s">
        <v>1884</v>
      </c>
      <c r="B363" s="19" t="s">
        <v>2040</v>
      </c>
      <c r="C363" s="17" t="s">
        <v>78</v>
      </c>
      <c r="D363" s="17" t="s">
        <v>2041</v>
      </c>
      <c r="E363" s="396" t="s">
        <v>181</v>
      </c>
      <c r="F363" s="396"/>
      <c r="G363" s="18" t="s">
        <v>136</v>
      </c>
      <c r="H363" s="21">
        <v>1</v>
      </c>
      <c r="I363" s="20">
        <v>10.25</v>
      </c>
      <c r="J363" s="20">
        <v>10.25</v>
      </c>
    </row>
    <row r="364" spans="1:10" ht="24" customHeight="1">
      <c r="A364" s="17" t="s">
        <v>1884</v>
      </c>
      <c r="B364" s="19" t="s">
        <v>2031</v>
      </c>
      <c r="C364" s="17" t="s">
        <v>78</v>
      </c>
      <c r="D364" s="17" t="s">
        <v>2032</v>
      </c>
      <c r="E364" s="396" t="s">
        <v>1887</v>
      </c>
      <c r="F364" s="396"/>
      <c r="G364" s="18" t="s">
        <v>1911</v>
      </c>
      <c r="H364" s="21">
        <v>5.6099999999999997E-2</v>
      </c>
      <c r="I364" s="20">
        <v>28.14</v>
      </c>
      <c r="J364" s="20">
        <v>1.57</v>
      </c>
    </row>
    <row r="365" spans="1:10" ht="25.95" customHeight="1">
      <c r="A365" s="22" t="s">
        <v>1894</v>
      </c>
      <c r="B365" s="24" t="s">
        <v>2037</v>
      </c>
      <c r="C365" s="22" t="s">
        <v>78</v>
      </c>
      <c r="D365" s="22" t="s">
        <v>2038</v>
      </c>
      <c r="E365" s="397" t="s">
        <v>1928</v>
      </c>
      <c r="F365" s="397"/>
      <c r="G365" s="23" t="s">
        <v>136</v>
      </c>
      <c r="H365" s="26">
        <v>2.5000000000000001E-2</v>
      </c>
      <c r="I365" s="25">
        <v>16.5</v>
      </c>
      <c r="J365" s="25">
        <v>0.41</v>
      </c>
    </row>
    <row r="366" spans="1:10" ht="39" customHeight="1">
      <c r="A366" s="22" t="s">
        <v>1894</v>
      </c>
      <c r="B366" s="24" t="s">
        <v>2035</v>
      </c>
      <c r="C366" s="22" t="s">
        <v>78</v>
      </c>
      <c r="D366" s="22" t="s">
        <v>2036</v>
      </c>
      <c r="E366" s="397" t="s">
        <v>1928</v>
      </c>
      <c r="F366" s="397"/>
      <c r="G366" s="23" t="s">
        <v>268</v>
      </c>
      <c r="H366" s="26">
        <v>0.74299999999999999</v>
      </c>
      <c r="I366" s="25">
        <v>0.22</v>
      </c>
      <c r="J366" s="25">
        <v>0.16</v>
      </c>
    </row>
    <row r="367" spans="1:10">
      <c r="A367" s="38"/>
      <c r="B367" s="38"/>
      <c r="C367" s="38"/>
      <c r="D367" s="38"/>
      <c r="E367" s="38" t="s">
        <v>1897</v>
      </c>
      <c r="F367" s="39">
        <v>1.71</v>
      </c>
      <c r="G367" s="38" t="s">
        <v>1898</v>
      </c>
      <c r="H367" s="39">
        <v>0</v>
      </c>
      <c r="I367" s="38" t="s">
        <v>1899</v>
      </c>
      <c r="J367" s="39">
        <v>1.71</v>
      </c>
    </row>
    <row r="368" spans="1:10">
      <c r="A368" s="38"/>
      <c r="B368" s="38"/>
      <c r="C368" s="38"/>
      <c r="D368" s="38"/>
      <c r="E368" s="38" t="s">
        <v>1900</v>
      </c>
      <c r="F368" s="39">
        <v>2.58</v>
      </c>
      <c r="G368" s="38"/>
      <c r="H368" s="398" t="s">
        <v>1901</v>
      </c>
      <c r="I368" s="398"/>
      <c r="J368" s="39">
        <v>15.18</v>
      </c>
    </row>
    <row r="369" spans="1:10" ht="49.95" customHeight="1">
      <c r="A369" s="32"/>
      <c r="B369" s="32"/>
      <c r="C369" s="32"/>
      <c r="D369" s="32"/>
      <c r="E369" s="32"/>
      <c r="F369" s="32"/>
      <c r="G369" s="32" t="s">
        <v>1902</v>
      </c>
      <c r="H369" s="34" t="s">
        <v>2100</v>
      </c>
      <c r="I369" s="32" t="s">
        <v>1904</v>
      </c>
      <c r="J369" s="33">
        <v>14670.71</v>
      </c>
    </row>
    <row r="370" spans="1:10" ht="1.05" customHeight="1">
      <c r="A370" s="16"/>
      <c r="B370" s="16"/>
      <c r="C370" s="16"/>
      <c r="D370" s="16"/>
      <c r="E370" s="16"/>
      <c r="F370" s="16"/>
      <c r="G370" s="16"/>
      <c r="H370" s="16"/>
      <c r="I370" s="16"/>
      <c r="J370" s="16"/>
    </row>
    <row r="371" spans="1:10" ht="18" customHeight="1">
      <c r="A371" s="2" t="s">
        <v>191</v>
      </c>
      <c r="B371" s="4" t="s">
        <v>61</v>
      </c>
      <c r="C371" s="2" t="s">
        <v>62</v>
      </c>
      <c r="D371" s="2" t="s">
        <v>9</v>
      </c>
      <c r="E371" s="391" t="s">
        <v>63</v>
      </c>
      <c r="F371" s="391"/>
      <c r="G371" s="3" t="s">
        <v>64</v>
      </c>
      <c r="H371" s="4" t="s">
        <v>10</v>
      </c>
      <c r="I371" s="4" t="s">
        <v>65</v>
      </c>
      <c r="J371" s="4" t="s">
        <v>11</v>
      </c>
    </row>
    <row r="372" spans="1:10" ht="39" customHeight="1">
      <c r="A372" s="10" t="s">
        <v>1883</v>
      </c>
      <c r="B372" s="12" t="s">
        <v>192</v>
      </c>
      <c r="C372" s="10" t="s">
        <v>78</v>
      </c>
      <c r="D372" s="10" t="s">
        <v>193</v>
      </c>
      <c r="E372" s="395" t="s">
        <v>181</v>
      </c>
      <c r="F372" s="395"/>
      <c r="G372" s="11" t="s">
        <v>136</v>
      </c>
      <c r="H372" s="15">
        <v>1</v>
      </c>
      <c r="I372" s="13">
        <v>13.47</v>
      </c>
      <c r="J372" s="13">
        <v>13.47</v>
      </c>
    </row>
    <row r="373" spans="1:10" ht="24" customHeight="1">
      <c r="A373" s="17" t="s">
        <v>1884</v>
      </c>
      <c r="B373" s="19" t="s">
        <v>2033</v>
      </c>
      <c r="C373" s="17" t="s">
        <v>78</v>
      </c>
      <c r="D373" s="17" t="s">
        <v>2034</v>
      </c>
      <c r="E373" s="396" t="s">
        <v>1887</v>
      </c>
      <c r="F373" s="396"/>
      <c r="G373" s="18" t="s">
        <v>1911</v>
      </c>
      <c r="H373" s="21">
        <v>1.29E-2</v>
      </c>
      <c r="I373" s="20">
        <v>23.86</v>
      </c>
      <c r="J373" s="20">
        <v>0.3</v>
      </c>
    </row>
    <row r="374" spans="1:10" ht="24" customHeight="1">
      <c r="A374" s="17" t="s">
        <v>1884</v>
      </c>
      <c r="B374" s="19" t="s">
        <v>2031</v>
      </c>
      <c r="C374" s="17" t="s">
        <v>78</v>
      </c>
      <c r="D374" s="17" t="s">
        <v>2032</v>
      </c>
      <c r="E374" s="396" t="s">
        <v>1887</v>
      </c>
      <c r="F374" s="396"/>
      <c r="G374" s="18" t="s">
        <v>1911</v>
      </c>
      <c r="H374" s="21">
        <v>7.9000000000000001E-2</v>
      </c>
      <c r="I374" s="20">
        <v>28.14</v>
      </c>
      <c r="J374" s="20">
        <v>2.2200000000000002</v>
      </c>
    </row>
    <row r="375" spans="1:10" ht="25.95" customHeight="1">
      <c r="A375" s="17" t="s">
        <v>1884</v>
      </c>
      <c r="B375" s="19" t="s">
        <v>2043</v>
      </c>
      <c r="C375" s="17" t="s">
        <v>78</v>
      </c>
      <c r="D375" s="17" t="s">
        <v>2044</v>
      </c>
      <c r="E375" s="396" t="s">
        <v>181</v>
      </c>
      <c r="F375" s="396"/>
      <c r="G375" s="18" t="s">
        <v>136</v>
      </c>
      <c r="H375" s="21">
        <v>1</v>
      </c>
      <c r="I375" s="20">
        <v>10.33</v>
      </c>
      <c r="J375" s="20">
        <v>10.33</v>
      </c>
    </row>
    <row r="376" spans="1:10" ht="25.95" customHeight="1">
      <c r="A376" s="22" t="s">
        <v>1894</v>
      </c>
      <c r="B376" s="24" t="s">
        <v>2037</v>
      </c>
      <c r="C376" s="22" t="s">
        <v>78</v>
      </c>
      <c r="D376" s="22" t="s">
        <v>2038</v>
      </c>
      <c r="E376" s="397" t="s">
        <v>1928</v>
      </c>
      <c r="F376" s="397"/>
      <c r="G376" s="23" t="s">
        <v>136</v>
      </c>
      <c r="H376" s="26">
        <v>2.5000000000000001E-2</v>
      </c>
      <c r="I376" s="25">
        <v>16.5</v>
      </c>
      <c r="J376" s="25">
        <v>0.41</v>
      </c>
    </row>
    <row r="377" spans="1:10" ht="39" customHeight="1">
      <c r="A377" s="22" t="s">
        <v>1894</v>
      </c>
      <c r="B377" s="24" t="s">
        <v>2035</v>
      </c>
      <c r="C377" s="22" t="s">
        <v>78</v>
      </c>
      <c r="D377" s="22" t="s">
        <v>2036</v>
      </c>
      <c r="E377" s="397" t="s">
        <v>1928</v>
      </c>
      <c r="F377" s="397"/>
      <c r="G377" s="23" t="s">
        <v>268</v>
      </c>
      <c r="H377" s="26">
        <v>0.97</v>
      </c>
      <c r="I377" s="25">
        <v>0.22</v>
      </c>
      <c r="J377" s="25">
        <v>0.21</v>
      </c>
    </row>
    <row r="378" spans="1:10">
      <c r="A378" s="38"/>
      <c r="B378" s="38"/>
      <c r="C378" s="38"/>
      <c r="D378" s="38"/>
      <c r="E378" s="38" t="s">
        <v>1897</v>
      </c>
      <c r="F378" s="39">
        <v>2.61</v>
      </c>
      <c r="G378" s="38" t="s">
        <v>1898</v>
      </c>
      <c r="H378" s="39">
        <v>0</v>
      </c>
      <c r="I378" s="38" t="s">
        <v>1899</v>
      </c>
      <c r="J378" s="39">
        <v>2.61</v>
      </c>
    </row>
    <row r="379" spans="1:10">
      <c r="A379" s="38"/>
      <c r="B379" s="38"/>
      <c r="C379" s="38"/>
      <c r="D379" s="38"/>
      <c r="E379" s="38" t="s">
        <v>1900</v>
      </c>
      <c r="F379" s="39">
        <v>2.76</v>
      </c>
      <c r="G379" s="38"/>
      <c r="H379" s="398" t="s">
        <v>1901</v>
      </c>
      <c r="I379" s="398"/>
      <c r="J379" s="39">
        <v>16.23</v>
      </c>
    </row>
    <row r="380" spans="1:10" ht="49.95" customHeight="1">
      <c r="A380" s="32"/>
      <c r="B380" s="32"/>
      <c r="C380" s="32"/>
      <c r="D380" s="32"/>
      <c r="E380" s="32"/>
      <c r="F380" s="32"/>
      <c r="G380" s="32" t="s">
        <v>1902</v>
      </c>
      <c r="H380" s="34" t="s">
        <v>2101</v>
      </c>
      <c r="I380" s="32" t="s">
        <v>1904</v>
      </c>
      <c r="J380" s="33">
        <v>81.150000000000006</v>
      </c>
    </row>
    <row r="381" spans="1:10" ht="1.05" customHeight="1">
      <c r="A381" s="16"/>
      <c r="B381" s="16"/>
      <c r="C381" s="16"/>
      <c r="D381" s="16"/>
      <c r="E381" s="16"/>
      <c r="F381" s="16"/>
      <c r="G381" s="16"/>
      <c r="H381" s="16"/>
      <c r="I381" s="16"/>
      <c r="J381" s="16"/>
    </row>
    <row r="382" spans="1:10" ht="18" customHeight="1">
      <c r="A382" s="2" t="s">
        <v>194</v>
      </c>
      <c r="B382" s="4" t="s">
        <v>61</v>
      </c>
      <c r="C382" s="2" t="s">
        <v>62</v>
      </c>
      <c r="D382" s="2" t="s">
        <v>9</v>
      </c>
      <c r="E382" s="391" t="s">
        <v>63</v>
      </c>
      <c r="F382" s="391"/>
      <c r="G382" s="3" t="s">
        <v>64</v>
      </c>
      <c r="H382" s="4" t="s">
        <v>10</v>
      </c>
      <c r="I382" s="4" t="s">
        <v>65</v>
      </c>
      <c r="J382" s="4" t="s">
        <v>11</v>
      </c>
    </row>
    <row r="383" spans="1:10" ht="39" customHeight="1">
      <c r="A383" s="10" t="s">
        <v>1883</v>
      </c>
      <c r="B383" s="12" t="s">
        <v>195</v>
      </c>
      <c r="C383" s="10" t="s">
        <v>78</v>
      </c>
      <c r="D383" s="10" t="s">
        <v>196</v>
      </c>
      <c r="E383" s="395" t="s">
        <v>197</v>
      </c>
      <c r="F383" s="395"/>
      <c r="G383" s="11" t="s">
        <v>99</v>
      </c>
      <c r="H383" s="15">
        <v>1</v>
      </c>
      <c r="I383" s="13">
        <v>158.33000000000001</v>
      </c>
      <c r="J383" s="13">
        <v>158.33000000000001</v>
      </c>
    </row>
    <row r="384" spans="1:10" ht="25.95" customHeight="1">
      <c r="A384" s="17" t="s">
        <v>1884</v>
      </c>
      <c r="B384" s="19" t="s">
        <v>1994</v>
      </c>
      <c r="C384" s="17" t="s">
        <v>78</v>
      </c>
      <c r="D384" s="17" t="s">
        <v>1995</v>
      </c>
      <c r="E384" s="396" t="s">
        <v>1887</v>
      </c>
      <c r="F384" s="396"/>
      <c r="G384" s="18" t="s">
        <v>1911</v>
      </c>
      <c r="H384" s="21">
        <v>0.3</v>
      </c>
      <c r="I384" s="20">
        <v>23.69</v>
      </c>
      <c r="J384" s="20">
        <v>7.1</v>
      </c>
    </row>
    <row r="385" spans="1:10" ht="24" customHeight="1">
      <c r="A385" s="17" t="s">
        <v>1884</v>
      </c>
      <c r="B385" s="19" t="s">
        <v>1943</v>
      </c>
      <c r="C385" s="17" t="s">
        <v>78</v>
      </c>
      <c r="D385" s="17" t="s">
        <v>1944</v>
      </c>
      <c r="E385" s="396" t="s">
        <v>1887</v>
      </c>
      <c r="F385" s="396"/>
      <c r="G385" s="18" t="s">
        <v>1911</v>
      </c>
      <c r="H385" s="21">
        <v>1.635</v>
      </c>
      <c r="I385" s="20">
        <v>27.92</v>
      </c>
      <c r="J385" s="20">
        <v>45.64</v>
      </c>
    </row>
    <row r="386" spans="1:10" ht="25.95" customHeight="1">
      <c r="A386" s="17" t="s">
        <v>1884</v>
      </c>
      <c r="B386" s="19" t="s">
        <v>2102</v>
      </c>
      <c r="C386" s="17" t="s">
        <v>78</v>
      </c>
      <c r="D386" s="17" t="s">
        <v>2103</v>
      </c>
      <c r="E386" s="396" t="s">
        <v>197</v>
      </c>
      <c r="F386" s="396"/>
      <c r="G386" s="18" t="s">
        <v>99</v>
      </c>
      <c r="H386" s="21">
        <v>0.41399999999999998</v>
      </c>
      <c r="I386" s="20">
        <v>118.58</v>
      </c>
      <c r="J386" s="20">
        <v>49.09</v>
      </c>
    </row>
    <row r="387" spans="1:10" ht="25.95" customHeight="1">
      <c r="A387" s="22" t="s">
        <v>1894</v>
      </c>
      <c r="B387" s="24" t="s">
        <v>1998</v>
      </c>
      <c r="C387" s="22" t="s">
        <v>78</v>
      </c>
      <c r="D387" s="22" t="s">
        <v>1999</v>
      </c>
      <c r="E387" s="397" t="s">
        <v>1928</v>
      </c>
      <c r="F387" s="397"/>
      <c r="G387" s="23" t="s">
        <v>114</v>
      </c>
      <c r="H387" s="26">
        <v>0.51900000000000002</v>
      </c>
      <c r="I387" s="25">
        <v>10.66</v>
      </c>
      <c r="J387" s="25">
        <v>5.53</v>
      </c>
    </row>
    <row r="388" spans="1:10" ht="25.95" customHeight="1">
      <c r="A388" s="22" t="s">
        <v>1894</v>
      </c>
      <c r="B388" s="24" t="s">
        <v>2059</v>
      </c>
      <c r="C388" s="22" t="s">
        <v>78</v>
      </c>
      <c r="D388" s="22" t="s">
        <v>2060</v>
      </c>
      <c r="E388" s="397" t="s">
        <v>1928</v>
      </c>
      <c r="F388" s="397"/>
      <c r="G388" s="23" t="s">
        <v>2015</v>
      </c>
      <c r="H388" s="26">
        <v>0.01</v>
      </c>
      <c r="I388" s="25">
        <v>7.19</v>
      </c>
      <c r="J388" s="25">
        <v>7.0000000000000007E-2</v>
      </c>
    </row>
    <row r="389" spans="1:10" ht="52.05" customHeight="1">
      <c r="A389" s="22" t="s">
        <v>1894</v>
      </c>
      <c r="B389" s="24" t="s">
        <v>2104</v>
      </c>
      <c r="C389" s="22" t="s">
        <v>78</v>
      </c>
      <c r="D389" s="22" t="s">
        <v>2105</v>
      </c>
      <c r="E389" s="397" t="s">
        <v>2106</v>
      </c>
      <c r="F389" s="397"/>
      <c r="G389" s="23" t="s">
        <v>2107</v>
      </c>
      <c r="H389" s="26">
        <v>1.1859999999999999</v>
      </c>
      <c r="I389" s="25">
        <v>7.51</v>
      </c>
      <c r="J389" s="25">
        <v>8.9</v>
      </c>
    </row>
    <row r="390" spans="1:10" ht="39" customHeight="1">
      <c r="A390" s="22" t="s">
        <v>1894</v>
      </c>
      <c r="B390" s="24" t="s">
        <v>2108</v>
      </c>
      <c r="C390" s="22" t="s">
        <v>78</v>
      </c>
      <c r="D390" s="22" t="s">
        <v>2109</v>
      </c>
      <c r="E390" s="397" t="s">
        <v>2106</v>
      </c>
      <c r="F390" s="397"/>
      <c r="G390" s="23" t="s">
        <v>2107</v>
      </c>
      <c r="H390" s="26">
        <v>0.35599999999999998</v>
      </c>
      <c r="I390" s="25">
        <v>22.4</v>
      </c>
      <c r="J390" s="25">
        <v>7.97</v>
      </c>
    </row>
    <row r="391" spans="1:10" ht="25.95" customHeight="1">
      <c r="A391" s="22" t="s">
        <v>1894</v>
      </c>
      <c r="B391" s="24" t="s">
        <v>2065</v>
      </c>
      <c r="C391" s="22" t="s">
        <v>78</v>
      </c>
      <c r="D391" s="22" t="s">
        <v>2066</v>
      </c>
      <c r="E391" s="397" t="s">
        <v>1928</v>
      </c>
      <c r="F391" s="397"/>
      <c r="G391" s="23" t="s">
        <v>136</v>
      </c>
      <c r="H391" s="26">
        <v>3.3000000000000002E-2</v>
      </c>
      <c r="I391" s="25">
        <v>19.71</v>
      </c>
      <c r="J391" s="25">
        <v>0.65</v>
      </c>
    </row>
    <row r="392" spans="1:10" ht="52.05" customHeight="1">
      <c r="A392" s="22" t="s">
        <v>1894</v>
      </c>
      <c r="B392" s="24" t="s">
        <v>2110</v>
      </c>
      <c r="C392" s="22" t="s">
        <v>78</v>
      </c>
      <c r="D392" s="22" t="s">
        <v>2111</v>
      </c>
      <c r="E392" s="397" t="s">
        <v>2106</v>
      </c>
      <c r="F392" s="397"/>
      <c r="G392" s="23" t="s">
        <v>2107</v>
      </c>
      <c r="H392" s="26">
        <v>1.1859999999999999</v>
      </c>
      <c r="I392" s="25">
        <v>24.85</v>
      </c>
      <c r="J392" s="25">
        <v>29.47</v>
      </c>
    </row>
    <row r="393" spans="1:10" ht="39" customHeight="1">
      <c r="A393" s="22" t="s">
        <v>1894</v>
      </c>
      <c r="B393" s="24" t="s">
        <v>2112</v>
      </c>
      <c r="C393" s="22" t="s">
        <v>78</v>
      </c>
      <c r="D393" s="22" t="s">
        <v>2113</v>
      </c>
      <c r="E393" s="397" t="s">
        <v>2106</v>
      </c>
      <c r="F393" s="397"/>
      <c r="G393" s="23" t="s">
        <v>128</v>
      </c>
      <c r="H393" s="26">
        <v>0.47399999999999998</v>
      </c>
      <c r="I393" s="25">
        <v>8.25</v>
      </c>
      <c r="J393" s="25">
        <v>3.91</v>
      </c>
    </row>
    <row r="394" spans="1:10">
      <c r="A394" s="38"/>
      <c r="B394" s="38"/>
      <c r="C394" s="38"/>
      <c r="D394" s="38"/>
      <c r="E394" s="38" t="s">
        <v>1897</v>
      </c>
      <c r="F394" s="39">
        <v>51.38</v>
      </c>
      <c r="G394" s="38" t="s">
        <v>1898</v>
      </c>
      <c r="H394" s="39">
        <v>0</v>
      </c>
      <c r="I394" s="38" t="s">
        <v>1899</v>
      </c>
      <c r="J394" s="39">
        <v>51.38</v>
      </c>
    </row>
    <row r="395" spans="1:10">
      <c r="A395" s="38"/>
      <c r="B395" s="38"/>
      <c r="C395" s="38"/>
      <c r="D395" s="38"/>
      <c r="E395" s="38" t="s">
        <v>1900</v>
      </c>
      <c r="F395" s="39">
        <v>32.450000000000003</v>
      </c>
      <c r="G395" s="38"/>
      <c r="H395" s="398" t="s">
        <v>1901</v>
      </c>
      <c r="I395" s="398"/>
      <c r="J395" s="39">
        <v>190.78</v>
      </c>
    </row>
    <row r="396" spans="1:10" ht="49.95" customHeight="1">
      <c r="A396" s="32"/>
      <c r="B396" s="32"/>
      <c r="C396" s="32"/>
      <c r="D396" s="32"/>
      <c r="E396" s="32"/>
      <c r="F396" s="32"/>
      <c r="G396" s="32" t="s">
        <v>1902</v>
      </c>
      <c r="H396" s="34" t="s">
        <v>2114</v>
      </c>
      <c r="I396" s="32" t="s">
        <v>1904</v>
      </c>
      <c r="J396" s="33">
        <v>124819.72</v>
      </c>
    </row>
    <row r="397" spans="1:10" ht="1.05" customHeight="1">
      <c r="A397" s="16"/>
      <c r="B397" s="16"/>
      <c r="C397" s="16"/>
      <c r="D397" s="16"/>
      <c r="E397" s="16"/>
      <c r="F397" s="16"/>
      <c r="G397" s="16"/>
      <c r="H397" s="16"/>
      <c r="I397" s="16"/>
      <c r="J397" s="16"/>
    </row>
    <row r="398" spans="1:10" ht="18" customHeight="1">
      <c r="A398" s="2" t="s">
        <v>198</v>
      </c>
      <c r="B398" s="4" t="s">
        <v>61</v>
      </c>
      <c r="C398" s="2" t="s">
        <v>62</v>
      </c>
      <c r="D398" s="2" t="s">
        <v>9</v>
      </c>
      <c r="E398" s="391" t="s">
        <v>63</v>
      </c>
      <c r="F398" s="391"/>
      <c r="G398" s="3" t="s">
        <v>64</v>
      </c>
      <c r="H398" s="4" t="s">
        <v>10</v>
      </c>
      <c r="I398" s="4" t="s">
        <v>65</v>
      </c>
      <c r="J398" s="4" t="s">
        <v>11</v>
      </c>
    </row>
    <row r="399" spans="1:10" ht="52.05" customHeight="1">
      <c r="A399" s="10" t="s">
        <v>1883</v>
      </c>
      <c r="B399" s="12" t="s">
        <v>199</v>
      </c>
      <c r="C399" s="10" t="s">
        <v>78</v>
      </c>
      <c r="D399" s="10" t="s">
        <v>200</v>
      </c>
      <c r="E399" s="395" t="s">
        <v>197</v>
      </c>
      <c r="F399" s="395"/>
      <c r="G399" s="11" t="s">
        <v>99</v>
      </c>
      <c r="H399" s="15">
        <v>1</v>
      </c>
      <c r="I399" s="13">
        <v>92.18</v>
      </c>
      <c r="J399" s="13">
        <v>92.18</v>
      </c>
    </row>
    <row r="400" spans="1:10" ht="24" customHeight="1">
      <c r="A400" s="17" t="s">
        <v>1884</v>
      </c>
      <c r="B400" s="19" t="s">
        <v>1943</v>
      </c>
      <c r="C400" s="17" t="s">
        <v>78</v>
      </c>
      <c r="D400" s="17" t="s">
        <v>1944</v>
      </c>
      <c r="E400" s="396" t="s">
        <v>1887</v>
      </c>
      <c r="F400" s="396"/>
      <c r="G400" s="18" t="s">
        <v>1911</v>
      </c>
      <c r="H400" s="21">
        <v>0.86599999999999999</v>
      </c>
      <c r="I400" s="20">
        <v>27.92</v>
      </c>
      <c r="J400" s="20">
        <v>24.17</v>
      </c>
    </row>
    <row r="401" spans="1:10" ht="25.95" customHeight="1">
      <c r="A401" s="17" t="s">
        <v>1884</v>
      </c>
      <c r="B401" s="19" t="s">
        <v>1994</v>
      </c>
      <c r="C401" s="17" t="s">
        <v>78</v>
      </c>
      <c r="D401" s="17" t="s">
        <v>1995</v>
      </c>
      <c r="E401" s="396" t="s">
        <v>1887</v>
      </c>
      <c r="F401" s="396"/>
      <c r="G401" s="18" t="s">
        <v>1911</v>
      </c>
      <c r="H401" s="21">
        <v>0.159</v>
      </c>
      <c r="I401" s="20">
        <v>23.69</v>
      </c>
      <c r="J401" s="20">
        <v>3.76</v>
      </c>
    </row>
    <row r="402" spans="1:10" ht="39" customHeight="1">
      <c r="A402" s="17" t="s">
        <v>1884</v>
      </c>
      <c r="B402" s="19" t="s">
        <v>2115</v>
      </c>
      <c r="C402" s="17" t="s">
        <v>78</v>
      </c>
      <c r="D402" s="17" t="s">
        <v>2116</v>
      </c>
      <c r="E402" s="396" t="s">
        <v>197</v>
      </c>
      <c r="F402" s="396"/>
      <c r="G402" s="18" t="s">
        <v>99</v>
      </c>
      <c r="H402" s="21">
        <v>0.26300000000000001</v>
      </c>
      <c r="I402" s="20">
        <v>168.62</v>
      </c>
      <c r="J402" s="20">
        <v>44.34</v>
      </c>
    </row>
    <row r="403" spans="1:10" ht="25.95" customHeight="1">
      <c r="A403" s="22" t="s">
        <v>1894</v>
      </c>
      <c r="B403" s="24" t="s">
        <v>2065</v>
      </c>
      <c r="C403" s="22" t="s">
        <v>78</v>
      </c>
      <c r="D403" s="22" t="s">
        <v>2066</v>
      </c>
      <c r="E403" s="397" t="s">
        <v>1928</v>
      </c>
      <c r="F403" s="397"/>
      <c r="G403" s="23" t="s">
        <v>136</v>
      </c>
      <c r="H403" s="26">
        <v>1.9E-2</v>
      </c>
      <c r="I403" s="25">
        <v>19.71</v>
      </c>
      <c r="J403" s="25">
        <v>0.37</v>
      </c>
    </row>
    <row r="404" spans="1:10" ht="39" customHeight="1">
      <c r="A404" s="22" t="s">
        <v>1894</v>
      </c>
      <c r="B404" s="24" t="s">
        <v>2112</v>
      </c>
      <c r="C404" s="22" t="s">
        <v>78</v>
      </c>
      <c r="D404" s="22" t="s">
        <v>2113</v>
      </c>
      <c r="E404" s="397" t="s">
        <v>2106</v>
      </c>
      <c r="F404" s="397"/>
      <c r="G404" s="23" t="s">
        <v>128</v>
      </c>
      <c r="H404" s="26">
        <v>0.78500000000000003</v>
      </c>
      <c r="I404" s="25">
        <v>8.25</v>
      </c>
      <c r="J404" s="25">
        <v>6.47</v>
      </c>
    </row>
    <row r="405" spans="1:10" ht="25.95" customHeight="1">
      <c r="A405" s="22" t="s">
        <v>1894</v>
      </c>
      <c r="B405" s="24" t="s">
        <v>2059</v>
      </c>
      <c r="C405" s="22" t="s">
        <v>78</v>
      </c>
      <c r="D405" s="22" t="s">
        <v>2060</v>
      </c>
      <c r="E405" s="397" t="s">
        <v>1928</v>
      </c>
      <c r="F405" s="397"/>
      <c r="G405" s="23" t="s">
        <v>2015</v>
      </c>
      <c r="H405" s="26">
        <v>0.01</v>
      </c>
      <c r="I405" s="25">
        <v>7.19</v>
      </c>
      <c r="J405" s="25">
        <v>7.0000000000000007E-2</v>
      </c>
    </row>
    <row r="406" spans="1:10" ht="39" customHeight="1">
      <c r="A406" s="22" t="s">
        <v>1894</v>
      </c>
      <c r="B406" s="24" t="s">
        <v>2117</v>
      </c>
      <c r="C406" s="22" t="s">
        <v>78</v>
      </c>
      <c r="D406" s="22" t="s">
        <v>2118</v>
      </c>
      <c r="E406" s="397" t="s">
        <v>2106</v>
      </c>
      <c r="F406" s="397"/>
      <c r="G406" s="23" t="s">
        <v>2107</v>
      </c>
      <c r="H406" s="26">
        <v>0.19600000000000001</v>
      </c>
      <c r="I406" s="25">
        <v>21.43</v>
      </c>
      <c r="J406" s="25">
        <v>4.2</v>
      </c>
    </row>
    <row r="407" spans="1:10" ht="39" customHeight="1">
      <c r="A407" s="22" t="s">
        <v>1894</v>
      </c>
      <c r="B407" s="24" t="s">
        <v>2108</v>
      </c>
      <c r="C407" s="22" t="s">
        <v>78</v>
      </c>
      <c r="D407" s="22" t="s">
        <v>2109</v>
      </c>
      <c r="E407" s="397" t="s">
        <v>2106</v>
      </c>
      <c r="F407" s="397"/>
      <c r="G407" s="23" t="s">
        <v>2107</v>
      </c>
      <c r="H407" s="26">
        <v>0.39300000000000002</v>
      </c>
      <c r="I407" s="25">
        <v>22.4</v>
      </c>
      <c r="J407" s="25">
        <v>8.8000000000000007</v>
      </c>
    </row>
    <row r="408" spans="1:10">
      <c r="A408" s="38"/>
      <c r="B408" s="38"/>
      <c r="C408" s="38"/>
      <c r="D408" s="38"/>
      <c r="E408" s="38" t="s">
        <v>1897</v>
      </c>
      <c r="F408" s="39">
        <v>30.29</v>
      </c>
      <c r="G408" s="38" t="s">
        <v>1898</v>
      </c>
      <c r="H408" s="39">
        <v>0</v>
      </c>
      <c r="I408" s="38" t="s">
        <v>1899</v>
      </c>
      <c r="J408" s="39">
        <v>30.29</v>
      </c>
    </row>
    <row r="409" spans="1:10">
      <c r="A409" s="38"/>
      <c r="B409" s="38"/>
      <c r="C409" s="38"/>
      <c r="D409" s="38"/>
      <c r="E409" s="38" t="s">
        <v>1900</v>
      </c>
      <c r="F409" s="39">
        <v>18.89</v>
      </c>
      <c r="G409" s="38"/>
      <c r="H409" s="398" t="s">
        <v>1901</v>
      </c>
      <c r="I409" s="398"/>
      <c r="J409" s="39">
        <v>111.07</v>
      </c>
    </row>
    <row r="410" spans="1:10" ht="49.95" customHeight="1">
      <c r="A410" s="32"/>
      <c r="B410" s="32"/>
      <c r="C410" s="32"/>
      <c r="D410" s="32"/>
      <c r="E410" s="32"/>
      <c r="F410" s="32"/>
      <c r="G410" s="32" t="s">
        <v>1902</v>
      </c>
      <c r="H410" s="34" t="s">
        <v>2119</v>
      </c>
      <c r="I410" s="32" t="s">
        <v>1904</v>
      </c>
      <c r="J410" s="33">
        <v>50429.11</v>
      </c>
    </row>
    <row r="411" spans="1:10" ht="1.05" customHeight="1">
      <c r="A411" s="16"/>
      <c r="B411" s="16"/>
      <c r="C411" s="16"/>
      <c r="D411" s="16"/>
      <c r="E411" s="16"/>
      <c r="F411" s="16"/>
      <c r="G411" s="16"/>
      <c r="H411" s="16"/>
      <c r="I411" s="16"/>
      <c r="J411" s="16"/>
    </row>
    <row r="412" spans="1:10" ht="18" customHeight="1">
      <c r="A412" s="2" t="s">
        <v>201</v>
      </c>
      <c r="B412" s="4" t="s">
        <v>61</v>
      </c>
      <c r="C412" s="2" t="s">
        <v>62</v>
      </c>
      <c r="D412" s="2" t="s">
        <v>9</v>
      </c>
      <c r="E412" s="391" t="s">
        <v>63</v>
      </c>
      <c r="F412" s="391"/>
      <c r="G412" s="3" t="s">
        <v>64</v>
      </c>
      <c r="H412" s="4" t="s">
        <v>10</v>
      </c>
      <c r="I412" s="4" t="s">
        <v>65</v>
      </c>
      <c r="J412" s="4" t="s">
        <v>11</v>
      </c>
    </row>
    <row r="413" spans="1:10" ht="52.05" customHeight="1">
      <c r="A413" s="10" t="s">
        <v>1883</v>
      </c>
      <c r="B413" s="12" t="s">
        <v>202</v>
      </c>
      <c r="C413" s="10" t="s">
        <v>72</v>
      </c>
      <c r="D413" s="10" t="s">
        <v>203</v>
      </c>
      <c r="E413" s="395" t="s">
        <v>204</v>
      </c>
      <c r="F413" s="395"/>
      <c r="G413" s="11" t="s">
        <v>99</v>
      </c>
      <c r="H413" s="15">
        <v>1</v>
      </c>
      <c r="I413" s="13">
        <v>190.49</v>
      </c>
      <c r="J413" s="13">
        <v>190.49</v>
      </c>
    </row>
    <row r="414" spans="1:10" ht="24" customHeight="1">
      <c r="A414" s="17" t="s">
        <v>1884</v>
      </c>
      <c r="B414" s="19" t="s">
        <v>1943</v>
      </c>
      <c r="C414" s="17" t="s">
        <v>78</v>
      </c>
      <c r="D414" s="17" t="s">
        <v>1944</v>
      </c>
      <c r="E414" s="396" t="s">
        <v>1887</v>
      </c>
      <c r="F414" s="396"/>
      <c r="G414" s="18" t="s">
        <v>1911</v>
      </c>
      <c r="H414" s="21">
        <v>0.28999999999999998</v>
      </c>
      <c r="I414" s="20">
        <v>27.92</v>
      </c>
      <c r="J414" s="20">
        <v>8.09</v>
      </c>
    </row>
    <row r="415" spans="1:10" ht="25.95" customHeight="1">
      <c r="A415" s="17" t="s">
        <v>1884</v>
      </c>
      <c r="B415" s="19" t="s">
        <v>1994</v>
      </c>
      <c r="C415" s="17" t="s">
        <v>78</v>
      </c>
      <c r="D415" s="17" t="s">
        <v>1995</v>
      </c>
      <c r="E415" s="396" t="s">
        <v>1887</v>
      </c>
      <c r="F415" s="396"/>
      <c r="G415" s="18" t="s">
        <v>1911</v>
      </c>
      <c r="H415" s="21">
        <v>0.28999999999999998</v>
      </c>
      <c r="I415" s="20">
        <v>23.69</v>
      </c>
      <c r="J415" s="20">
        <v>6.87</v>
      </c>
    </row>
    <row r="416" spans="1:10" ht="24" customHeight="1">
      <c r="A416" s="17" t="s">
        <v>1884</v>
      </c>
      <c r="B416" s="19" t="s">
        <v>1909</v>
      </c>
      <c r="C416" s="17" t="s">
        <v>78</v>
      </c>
      <c r="D416" s="17" t="s">
        <v>1910</v>
      </c>
      <c r="E416" s="396" t="s">
        <v>1887</v>
      </c>
      <c r="F416" s="396"/>
      <c r="G416" s="18" t="s">
        <v>1911</v>
      </c>
      <c r="H416" s="21">
        <v>1.23</v>
      </c>
      <c r="I416" s="20">
        <v>22.95</v>
      </c>
      <c r="J416" s="20">
        <v>28.22</v>
      </c>
    </row>
    <row r="417" spans="1:10" ht="39" customHeight="1">
      <c r="A417" s="17" t="s">
        <v>1884</v>
      </c>
      <c r="B417" s="19" t="s">
        <v>2120</v>
      </c>
      <c r="C417" s="17" t="s">
        <v>78</v>
      </c>
      <c r="D417" s="17" t="s">
        <v>2121</v>
      </c>
      <c r="E417" s="396" t="s">
        <v>1907</v>
      </c>
      <c r="F417" s="396"/>
      <c r="G417" s="18" t="s">
        <v>1914</v>
      </c>
      <c r="H417" s="21">
        <v>6.6699999999999995E-2</v>
      </c>
      <c r="I417" s="20">
        <v>352.54</v>
      </c>
      <c r="J417" s="20">
        <v>23.51</v>
      </c>
    </row>
    <row r="418" spans="1:10" ht="39" customHeight="1">
      <c r="A418" s="17" t="s">
        <v>1884</v>
      </c>
      <c r="B418" s="19" t="s">
        <v>2122</v>
      </c>
      <c r="C418" s="17" t="s">
        <v>78</v>
      </c>
      <c r="D418" s="17" t="s">
        <v>2123</v>
      </c>
      <c r="E418" s="396" t="s">
        <v>849</v>
      </c>
      <c r="F418" s="396"/>
      <c r="G418" s="18" t="s">
        <v>81</v>
      </c>
      <c r="H418" s="21">
        <v>7.4200000000000002E-2</v>
      </c>
      <c r="I418" s="20">
        <v>629.75</v>
      </c>
      <c r="J418" s="20">
        <v>46.72</v>
      </c>
    </row>
    <row r="419" spans="1:10" ht="25.95" customHeight="1">
      <c r="A419" s="22" t="s">
        <v>1894</v>
      </c>
      <c r="B419" s="24" t="s">
        <v>1998</v>
      </c>
      <c r="C419" s="22" t="s">
        <v>78</v>
      </c>
      <c r="D419" s="22" t="s">
        <v>1999</v>
      </c>
      <c r="E419" s="397" t="s">
        <v>1928</v>
      </c>
      <c r="F419" s="397"/>
      <c r="G419" s="23" t="s">
        <v>114</v>
      </c>
      <c r="H419" s="26">
        <v>1.1499999999999999</v>
      </c>
      <c r="I419" s="25">
        <v>10.66</v>
      </c>
      <c r="J419" s="25">
        <v>12.25</v>
      </c>
    </row>
    <row r="420" spans="1:10" ht="25.95" customHeight="1">
      <c r="A420" s="22" t="s">
        <v>1894</v>
      </c>
      <c r="B420" s="24" t="s">
        <v>1948</v>
      </c>
      <c r="C420" s="22" t="s">
        <v>78</v>
      </c>
      <c r="D420" s="22" t="s">
        <v>1949</v>
      </c>
      <c r="E420" s="397" t="s">
        <v>1928</v>
      </c>
      <c r="F420" s="397"/>
      <c r="G420" s="23" t="s">
        <v>114</v>
      </c>
      <c r="H420" s="26">
        <v>0.67</v>
      </c>
      <c r="I420" s="25">
        <v>5.41</v>
      </c>
      <c r="J420" s="25">
        <v>3.62</v>
      </c>
    </row>
    <row r="421" spans="1:10" ht="25.95" customHeight="1">
      <c r="A421" s="22" t="s">
        <v>1894</v>
      </c>
      <c r="B421" s="24" t="s">
        <v>2087</v>
      </c>
      <c r="C421" s="22" t="s">
        <v>78</v>
      </c>
      <c r="D421" s="22" t="s">
        <v>2088</v>
      </c>
      <c r="E421" s="397" t="s">
        <v>1928</v>
      </c>
      <c r="F421" s="397"/>
      <c r="G421" s="23" t="s">
        <v>114</v>
      </c>
      <c r="H421" s="26">
        <v>0.20100000000000001</v>
      </c>
      <c r="I421" s="25">
        <v>17.670000000000002</v>
      </c>
      <c r="J421" s="25">
        <v>3.55</v>
      </c>
    </row>
    <row r="422" spans="1:10" ht="39" customHeight="1">
      <c r="A422" s="22" t="s">
        <v>1894</v>
      </c>
      <c r="B422" s="24" t="s">
        <v>2124</v>
      </c>
      <c r="C422" s="22" t="s">
        <v>78</v>
      </c>
      <c r="D422" s="22" t="s">
        <v>2125</v>
      </c>
      <c r="E422" s="397" t="s">
        <v>1928</v>
      </c>
      <c r="F422" s="397"/>
      <c r="G422" s="23" t="s">
        <v>114</v>
      </c>
      <c r="H422" s="26">
        <v>2.5</v>
      </c>
      <c r="I422" s="25">
        <v>5.94</v>
      </c>
      <c r="J422" s="25">
        <v>14.85</v>
      </c>
    </row>
    <row r="423" spans="1:10" ht="25.95" customHeight="1">
      <c r="A423" s="22" t="s">
        <v>1894</v>
      </c>
      <c r="B423" s="24" t="s">
        <v>2126</v>
      </c>
      <c r="C423" s="22" t="s">
        <v>78</v>
      </c>
      <c r="D423" s="22" t="s">
        <v>2127</v>
      </c>
      <c r="E423" s="397" t="s">
        <v>1928</v>
      </c>
      <c r="F423" s="397"/>
      <c r="G423" s="23" t="s">
        <v>81</v>
      </c>
      <c r="H423" s="26">
        <v>9.7320000000000004E-2</v>
      </c>
      <c r="I423" s="25">
        <v>439.92</v>
      </c>
      <c r="J423" s="25">
        <v>42.81</v>
      </c>
    </row>
    <row r="424" spans="1:10">
      <c r="A424" s="38"/>
      <c r="B424" s="38"/>
      <c r="C424" s="38"/>
      <c r="D424" s="38"/>
      <c r="E424" s="38" t="s">
        <v>1897</v>
      </c>
      <c r="F424" s="39">
        <v>36.049999999999997</v>
      </c>
      <c r="G424" s="38" t="s">
        <v>1898</v>
      </c>
      <c r="H424" s="39">
        <v>0</v>
      </c>
      <c r="I424" s="38" t="s">
        <v>1899</v>
      </c>
      <c r="J424" s="39">
        <v>36.049999999999997</v>
      </c>
    </row>
    <row r="425" spans="1:10">
      <c r="A425" s="38"/>
      <c r="B425" s="38"/>
      <c r="C425" s="38"/>
      <c r="D425" s="38"/>
      <c r="E425" s="38" t="s">
        <v>1900</v>
      </c>
      <c r="F425" s="39">
        <v>39.049999999999997</v>
      </c>
      <c r="G425" s="38"/>
      <c r="H425" s="398" t="s">
        <v>1901</v>
      </c>
      <c r="I425" s="398"/>
      <c r="J425" s="39">
        <v>229.54</v>
      </c>
    </row>
    <row r="426" spans="1:10" ht="49.95" customHeight="1">
      <c r="A426" s="32"/>
      <c r="B426" s="32"/>
      <c r="C426" s="32"/>
      <c r="D426" s="32"/>
      <c r="E426" s="32"/>
      <c r="F426" s="32"/>
      <c r="G426" s="32" t="s">
        <v>1902</v>
      </c>
      <c r="H426" s="34" t="s">
        <v>2128</v>
      </c>
      <c r="I426" s="32" t="s">
        <v>1904</v>
      </c>
      <c r="J426" s="33">
        <v>251323.34</v>
      </c>
    </row>
    <row r="427" spans="1:10" ht="1.05" customHeight="1">
      <c r="A427" s="16"/>
      <c r="B427" s="16"/>
      <c r="C427" s="16"/>
      <c r="D427" s="16"/>
      <c r="E427" s="16"/>
      <c r="F427" s="16"/>
      <c r="G427" s="16"/>
      <c r="H427" s="16"/>
      <c r="I427" s="16"/>
      <c r="J427" s="16"/>
    </row>
    <row r="428" spans="1:10" ht="18" customHeight="1">
      <c r="A428" s="2" t="s">
        <v>205</v>
      </c>
      <c r="B428" s="4" t="s">
        <v>61</v>
      </c>
      <c r="C428" s="2" t="s">
        <v>62</v>
      </c>
      <c r="D428" s="2" t="s">
        <v>9</v>
      </c>
      <c r="E428" s="391" t="s">
        <v>63</v>
      </c>
      <c r="F428" s="391"/>
      <c r="G428" s="3" t="s">
        <v>64</v>
      </c>
      <c r="H428" s="4" t="s">
        <v>10</v>
      </c>
      <c r="I428" s="4" t="s">
        <v>65</v>
      </c>
      <c r="J428" s="4" t="s">
        <v>11</v>
      </c>
    </row>
    <row r="429" spans="1:10" ht="39" customHeight="1">
      <c r="A429" s="10" t="s">
        <v>1883</v>
      </c>
      <c r="B429" s="12" t="s">
        <v>206</v>
      </c>
      <c r="C429" s="10" t="s">
        <v>72</v>
      </c>
      <c r="D429" s="10" t="s">
        <v>207</v>
      </c>
      <c r="E429" s="395" t="s">
        <v>204</v>
      </c>
      <c r="F429" s="395"/>
      <c r="G429" s="11" t="s">
        <v>81</v>
      </c>
      <c r="H429" s="15">
        <v>1</v>
      </c>
      <c r="I429" s="13">
        <v>576.13</v>
      </c>
      <c r="J429" s="13">
        <v>576.13</v>
      </c>
    </row>
    <row r="430" spans="1:10" ht="25.95" customHeight="1">
      <c r="A430" s="17" t="s">
        <v>1884</v>
      </c>
      <c r="B430" s="19" t="s">
        <v>2129</v>
      </c>
      <c r="C430" s="17" t="s">
        <v>78</v>
      </c>
      <c r="D430" s="17" t="s">
        <v>2130</v>
      </c>
      <c r="E430" s="396" t="s">
        <v>849</v>
      </c>
      <c r="F430" s="396"/>
      <c r="G430" s="18" t="s">
        <v>81</v>
      </c>
      <c r="H430" s="21">
        <v>1.1000000000000001</v>
      </c>
      <c r="I430" s="20">
        <v>43.63</v>
      </c>
      <c r="J430" s="20">
        <v>47.99</v>
      </c>
    </row>
    <row r="431" spans="1:10" ht="52.05" customHeight="1">
      <c r="A431" s="22" t="s">
        <v>1894</v>
      </c>
      <c r="B431" s="24" t="s">
        <v>2056</v>
      </c>
      <c r="C431" s="22" t="s">
        <v>78</v>
      </c>
      <c r="D431" s="22" t="s">
        <v>2057</v>
      </c>
      <c r="E431" s="397" t="s">
        <v>1928</v>
      </c>
      <c r="F431" s="397"/>
      <c r="G431" s="23" t="s">
        <v>81</v>
      </c>
      <c r="H431" s="26">
        <v>1</v>
      </c>
      <c r="I431" s="25">
        <v>528.14</v>
      </c>
      <c r="J431" s="25">
        <v>528.14</v>
      </c>
    </row>
    <row r="432" spans="1:10">
      <c r="A432" s="38"/>
      <c r="B432" s="38"/>
      <c r="C432" s="38"/>
      <c r="D432" s="38"/>
      <c r="E432" s="38" t="s">
        <v>1897</v>
      </c>
      <c r="F432" s="39">
        <v>34.32</v>
      </c>
      <c r="G432" s="38" t="s">
        <v>1898</v>
      </c>
      <c r="H432" s="39">
        <v>0</v>
      </c>
      <c r="I432" s="38" t="s">
        <v>1899</v>
      </c>
      <c r="J432" s="39">
        <v>34.32</v>
      </c>
    </row>
    <row r="433" spans="1:10">
      <c r="A433" s="38"/>
      <c r="B433" s="38"/>
      <c r="C433" s="38"/>
      <c r="D433" s="38"/>
      <c r="E433" s="38" t="s">
        <v>1900</v>
      </c>
      <c r="F433" s="39">
        <v>118.1</v>
      </c>
      <c r="G433" s="38"/>
      <c r="H433" s="398" t="s">
        <v>1901</v>
      </c>
      <c r="I433" s="398"/>
      <c r="J433" s="39">
        <v>694.23</v>
      </c>
    </row>
    <row r="434" spans="1:10" ht="49.95" customHeight="1">
      <c r="A434" s="32"/>
      <c r="B434" s="32"/>
      <c r="C434" s="32"/>
      <c r="D434" s="32"/>
      <c r="E434" s="32"/>
      <c r="F434" s="32"/>
      <c r="G434" s="32" t="s">
        <v>1902</v>
      </c>
      <c r="H434" s="34" t="s">
        <v>2131</v>
      </c>
      <c r="I434" s="32" t="s">
        <v>1904</v>
      </c>
      <c r="J434" s="33">
        <v>52456.01</v>
      </c>
    </row>
    <row r="435" spans="1:10" ht="1.05" customHeight="1">
      <c r="A435" s="16"/>
      <c r="B435" s="16"/>
      <c r="C435" s="16"/>
      <c r="D435" s="16"/>
      <c r="E435" s="16"/>
      <c r="F435" s="16"/>
      <c r="G435" s="16"/>
      <c r="H435" s="16"/>
      <c r="I435" s="16"/>
      <c r="J435" s="16"/>
    </row>
    <row r="436" spans="1:10" ht="18" customHeight="1">
      <c r="A436" s="2" t="s">
        <v>208</v>
      </c>
      <c r="B436" s="4" t="s">
        <v>61</v>
      </c>
      <c r="C436" s="2" t="s">
        <v>62</v>
      </c>
      <c r="D436" s="2" t="s">
        <v>9</v>
      </c>
      <c r="E436" s="391" t="s">
        <v>63</v>
      </c>
      <c r="F436" s="391"/>
      <c r="G436" s="3" t="s">
        <v>64</v>
      </c>
      <c r="H436" s="4" t="s">
        <v>10</v>
      </c>
      <c r="I436" s="4" t="s">
        <v>65</v>
      </c>
      <c r="J436" s="4" t="s">
        <v>11</v>
      </c>
    </row>
    <row r="437" spans="1:10" ht="39" customHeight="1">
      <c r="A437" s="10" t="s">
        <v>1883</v>
      </c>
      <c r="B437" s="12" t="s">
        <v>209</v>
      </c>
      <c r="C437" s="10" t="s">
        <v>78</v>
      </c>
      <c r="D437" s="10" t="s">
        <v>210</v>
      </c>
      <c r="E437" s="395" t="s">
        <v>211</v>
      </c>
      <c r="F437" s="395"/>
      <c r="G437" s="11" t="s">
        <v>136</v>
      </c>
      <c r="H437" s="15">
        <v>1</v>
      </c>
      <c r="I437" s="13">
        <v>14.07</v>
      </c>
      <c r="J437" s="13">
        <v>14.07</v>
      </c>
    </row>
    <row r="438" spans="1:10" ht="24" customHeight="1">
      <c r="A438" s="17" t="s">
        <v>1884</v>
      </c>
      <c r="B438" s="19" t="s">
        <v>2031</v>
      </c>
      <c r="C438" s="17" t="s">
        <v>78</v>
      </c>
      <c r="D438" s="17" t="s">
        <v>2032</v>
      </c>
      <c r="E438" s="396" t="s">
        <v>1887</v>
      </c>
      <c r="F438" s="396"/>
      <c r="G438" s="18" t="s">
        <v>1911</v>
      </c>
      <c r="H438" s="21">
        <v>3.1E-2</v>
      </c>
      <c r="I438" s="20">
        <v>28.14</v>
      </c>
      <c r="J438" s="20">
        <v>0.87</v>
      </c>
    </row>
    <row r="439" spans="1:10" ht="24" customHeight="1">
      <c r="A439" s="17" t="s">
        <v>1884</v>
      </c>
      <c r="B439" s="19" t="s">
        <v>2033</v>
      </c>
      <c r="C439" s="17" t="s">
        <v>78</v>
      </c>
      <c r="D439" s="17" t="s">
        <v>2034</v>
      </c>
      <c r="E439" s="396" t="s">
        <v>1887</v>
      </c>
      <c r="F439" s="396"/>
      <c r="G439" s="18" t="s">
        <v>1911</v>
      </c>
      <c r="H439" s="21">
        <v>1.0999999999999999E-2</v>
      </c>
      <c r="I439" s="20">
        <v>23.86</v>
      </c>
      <c r="J439" s="20">
        <v>0.26</v>
      </c>
    </row>
    <row r="440" spans="1:10" ht="25.95" customHeight="1">
      <c r="A440" s="22" t="s">
        <v>1894</v>
      </c>
      <c r="B440" s="24" t="s">
        <v>2037</v>
      </c>
      <c r="C440" s="22" t="s">
        <v>78</v>
      </c>
      <c r="D440" s="22" t="s">
        <v>2038</v>
      </c>
      <c r="E440" s="397" t="s">
        <v>1928</v>
      </c>
      <c r="F440" s="397"/>
      <c r="G440" s="23" t="s">
        <v>136</v>
      </c>
      <c r="H440" s="26">
        <v>1.0999999999999999E-2</v>
      </c>
      <c r="I440" s="25">
        <v>16.5</v>
      </c>
      <c r="J440" s="25">
        <v>0.18</v>
      </c>
    </row>
    <row r="441" spans="1:10" ht="39" customHeight="1">
      <c r="A441" s="22" t="s">
        <v>1894</v>
      </c>
      <c r="B441" s="24" t="s">
        <v>2132</v>
      </c>
      <c r="C441" s="22" t="s">
        <v>78</v>
      </c>
      <c r="D441" s="22" t="s">
        <v>2133</v>
      </c>
      <c r="E441" s="397" t="s">
        <v>1928</v>
      </c>
      <c r="F441" s="397"/>
      <c r="G441" s="23" t="s">
        <v>99</v>
      </c>
      <c r="H441" s="26">
        <v>0.55500000000000005</v>
      </c>
      <c r="I441" s="25">
        <v>18.13</v>
      </c>
      <c r="J441" s="25">
        <v>10.06</v>
      </c>
    </row>
    <row r="442" spans="1:10" ht="39" customHeight="1">
      <c r="A442" s="22" t="s">
        <v>1894</v>
      </c>
      <c r="B442" s="24" t="s">
        <v>2124</v>
      </c>
      <c r="C442" s="22" t="s">
        <v>78</v>
      </c>
      <c r="D442" s="22" t="s">
        <v>2125</v>
      </c>
      <c r="E442" s="397" t="s">
        <v>1928</v>
      </c>
      <c r="F442" s="397"/>
      <c r="G442" s="23" t="s">
        <v>114</v>
      </c>
      <c r="H442" s="26">
        <v>0.45500000000000002</v>
      </c>
      <c r="I442" s="25">
        <v>5.94</v>
      </c>
      <c r="J442" s="25">
        <v>2.7</v>
      </c>
    </row>
    <row r="443" spans="1:10">
      <c r="A443" s="38"/>
      <c r="B443" s="38"/>
      <c r="C443" s="38"/>
      <c r="D443" s="38"/>
      <c r="E443" s="38" t="s">
        <v>1897</v>
      </c>
      <c r="F443" s="39">
        <v>0.83</v>
      </c>
      <c r="G443" s="38" t="s">
        <v>1898</v>
      </c>
      <c r="H443" s="39">
        <v>0</v>
      </c>
      <c r="I443" s="38" t="s">
        <v>1899</v>
      </c>
      <c r="J443" s="39">
        <v>0.83</v>
      </c>
    </row>
    <row r="444" spans="1:10">
      <c r="A444" s="38"/>
      <c r="B444" s="38"/>
      <c r="C444" s="38"/>
      <c r="D444" s="38"/>
      <c r="E444" s="38" t="s">
        <v>1900</v>
      </c>
      <c r="F444" s="39">
        <v>2.88</v>
      </c>
      <c r="G444" s="38"/>
      <c r="H444" s="398" t="s">
        <v>1901</v>
      </c>
      <c r="I444" s="398"/>
      <c r="J444" s="39">
        <v>16.95</v>
      </c>
    </row>
    <row r="445" spans="1:10" ht="49.95" customHeight="1">
      <c r="A445" s="32"/>
      <c r="B445" s="32"/>
      <c r="C445" s="32"/>
      <c r="D445" s="32"/>
      <c r="E445" s="32"/>
      <c r="F445" s="32"/>
      <c r="G445" s="32" t="s">
        <v>1902</v>
      </c>
      <c r="H445" s="34" t="s">
        <v>2134</v>
      </c>
      <c r="I445" s="32" t="s">
        <v>1904</v>
      </c>
      <c r="J445" s="33">
        <v>46536.22</v>
      </c>
    </row>
    <row r="446" spans="1:10" ht="1.05" customHeight="1">
      <c r="A446" s="16"/>
      <c r="B446" s="16"/>
      <c r="C446" s="16"/>
      <c r="D446" s="16"/>
      <c r="E446" s="16"/>
      <c r="F446" s="16"/>
      <c r="G446" s="16"/>
      <c r="H446" s="16"/>
      <c r="I446" s="16"/>
      <c r="J446" s="16"/>
    </row>
    <row r="447" spans="1:10" ht="24" customHeight="1">
      <c r="A447" s="5" t="s">
        <v>23</v>
      </c>
      <c r="B447" s="5"/>
      <c r="C447" s="5"/>
      <c r="D447" s="5" t="s">
        <v>24</v>
      </c>
      <c r="E447" s="5"/>
      <c r="F447" s="394"/>
      <c r="G447" s="394"/>
      <c r="H447" s="7"/>
      <c r="I447" s="5"/>
      <c r="J447" s="8">
        <v>356105.95</v>
      </c>
    </row>
    <row r="448" spans="1:10" ht="18" customHeight="1">
      <c r="A448" s="2" t="s">
        <v>212</v>
      </c>
      <c r="B448" s="4" t="s">
        <v>61</v>
      </c>
      <c r="C448" s="2" t="s">
        <v>62</v>
      </c>
      <c r="D448" s="2" t="s">
        <v>9</v>
      </c>
      <c r="E448" s="391" t="s">
        <v>63</v>
      </c>
      <c r="F448" s="391"/>
      <c r="G448" s="3" t="s">
        <v>64</v>
      </c>
      <c r="H448" s="4" t="s">
        <v>10</v>
      </c>
      <c r="I448" s="4" t="s">
        <v>65</v>
      </c>
      <c r="J448" s="4" t="s">
        <v>11</v>
      </c>
    </row>
    <row r="449" spans="1:10" ht="52.05" customHeight="1">
      <c r="A449" s="10" t="s">
        <v>1883</v>
      </c>
      <c r="B449" s="12" t="s">
        <v>213</v>
      </c>
      <c r="C449" s="10" t="s">
        <v>78</v>
      </c>
      <c r="D449" s="10" t="s">
        <v>214</v>
      </c>
      <c r="E449" s="395" t="s">
        <v>215</v>
      </c>
      <c r="F449" s="395"/>
      <c r="G449" s="11" t="s">
        <v>99</v>
      </c>
      <c r="H449" s="15">
        <v>1</v>
      </c>
      <c r="I449" s="13">
        <v>78.94</v>
      </c>
      <c r="J449" s="13">
        <v>78.94</v>
      </c>
    </row>
    <row r="450" spans="1:10" ht="24" customHeight="1">
      <c r="A450" s="17" t="s">
        <v>1884</v>
      </c>
      <c r="B450" s="19" t="s">
        <v>1909</v>
      </c>
      <c r="C450" s="17" t="s">
        <v>78</v>
      </c>
      <c r="D450" s="17" t="s">
        <v>1910</v>
      </c>
      <c r="E450" s="396" t="s">
        <v>1887</v>
      </c>
      <c r="F450" s="396"/>
      <c r="G450" s="18" t="s">
        <v>1911</v>
      </c>
      <c r="H450" s="21">
        <v>0.6</v>
      </c>
      <c r="I450" s="20">
        <v>22.95</v>
      </c>
      <c r="J450" s="20">
        <v>13.77</v>
      </c>
    </row>
    <row r="451" spans="1:10" ht="24" customHeight="1">
      <c r="A451" s="17" t="s">
        <v>1884</v>
      </c>
      <c r="B451" s="19" t="s">
        <v>1935</v>
      </c>
      <c r="C451" s="17" t="s">
        <v>78</v>
      </c>
      <c r="D451" s="17" t="s">
        <v>1936</v>
      </c>
      <c r="E451" s="396" t="s">
        <v>1887</v>
      </c>
      <c r="F451" s="396"/>
      <c r="G451" s="18" t="s">
        <v>1911</v>
      </c>
      <c r="H451" s="21">
        <v>1.2</v>
      </c>
      <c r="I451" s="20">
        <v>28.34</v>
      </c>
      <c r="J451" s="20">
        <v>34</v>
      </c>
    </row>
    <row r="452" spans="1:10" ht="52.05" customHeight="1">
      <c r="A452" s="17" t="s">
        <v>1884</v>
      </c>
      <c r="B452" s="19" t="s">
        <v>2135</v>
      </c>
      <c r="C452" s="17" t="s">
        <v>78</v>
      </c>
      <c r="D452" s="17" t="s">
        <v>2136</v>
      </c>
      <c r="E452" s="396" t="s">
        <v>1939</v>
      </c>
      <c r="F452" s="396"/>
      <c r="G452" s="18" t="s">
        <v>81</v>
      </c>
      <c r="H452" s="21">
        <v>9.7999999999999997E-3</v>
      </c>
      <c r="I452" s="20">
        <v>698.58</v>
      </c>
      <c r="J452" s="20">
        <v>6.84</v>
      </c>
    </row>
    <row r="453" spans="1:10" ht="24" customHeight="1">
      <c r="A453" s="22" t="s">
        <v>1894</v>
      </c>
      <c r="B453" s="24" t="s">
        <v>2137</v>
      </c>
      <c r="C453" s="22" t="s">
        <v>78</v>
      </c>
      <c r="D453" s="22" t="s">
        <v>2138</v>
      </c>
      <c r="E453" s="397" t="s">
        <v>1928</v>
      </c>
      <c r="F453" s="397"/>
      <c r="G453" s="23" t="s">
        <v>2139</v>
      </c>
      <c r="H453" s="26">
        <v>0.01</v>
      </c>
      <c r="I453" s="25">
        <v>45.25</v>
      </c>
      <c r="J453" s="25">
        <v>0.45</v>
      </c>
    </row>
    <row r="454" spans="1:10" ht="39" customHeight="1">
      <c r="A454" s="22" t="s">
        <v>1894</v>
      </c>
      <c r="B454" s="24" t="s">
        <v>2140</v>
      </c>
      <c r="C454" s="22" t="s">
        <v>78</v>
      </c>
      <c r="D454" s="22" t="s">
        <v>2141</v>
      </c>
      <c r="E454" s="397" t="s">
        <v>1928</v>
      </c>
      <c r="F454" s="397"/>
      <c r="G454" s="23" t="s">
        <v>268</v>
      </c>
      <c r="H454" s="26">
        <v>28.31</v>
      </c>
      <c r="I454" s="25">
        <v>0.8</v>
      </c>
      <c r="J454" s="25">
        <v>22.64</v>
      </c>
    </row>
    <row r="455" spans="1:10" ht="39" customHeight="1">
      <c r="A455" s="22" t="s">
        <v>1894</v>
      </c>
      <c r="B455" s="24" t="s">
        <v>2142</v>
      </c>
      <c r="C455" s="22" t="s">
        <v>78</v>
      </c>
      <c r="D455" s="22" t="s">
        <v>2143</v>
      </c>
      <c r="E455" s="397" t="s">
        <v>1928</v>
      </c>
      <c r="F455" s="397"/>
      <c r="G455" s="23" t="s">
        <v>114</v>
      </c>
      <c r="H455" s="26">
        <v>0.42</v>
      </c>
      <c r="I455" s="25">
        <v>2.96</v>
      </c>
      <c r="J455" s="25">
        <v>1.24</v>
      </c>
    </row>
    <row r="456" spans="1:10">
      <c r="A456" s="38"/>
      <c r="B456" s="38"/>
      <c r="C456" s="38"/>
      <c r="D456" s="38"/>
      <c r="E456" s="38" t="s">
        <v>1897</v>
      </c>
      <c r="F456" s="39">
        <v>36.04</v>
      </c>
      <c r="G456" s="38" t="s">
        <v>1898</v>
      </c>
      <c r="H456" s="39">
        <v>0</v>
      </c>
      <c r="I456" s="38" t="s">
        <v>1899</v>
      </c>
      <c r="J456" s="39">
        <v>36.04</v>
      </c>
    </row>
    <row r="457" spans="1:10">
      <c r="A457" s="38"/>
      <c r="B457" s="38"/>
      <c r="C457" s="38"/>
      <c r="D457" s="38"/>
      <c r="E457" s="38" t="s">
        <v>1900</v>
      </c>
      <c r="F457" s="39">
        <v>16.18</v>
      </c>
      <c r="G457" s="38"/>
      <c r="H457" s="398" t="s">
        <v>1901</v>
      </c>
      <c r="I457" s="398"/>
      <c r="J457" s="39">
        <v>95.12</v>
      </c>
    </row>
    <row r="458" spans="1:10" ht="49.95" customHeight="1">
      <c r="A458" s="32"/>
      <c r="B458" s="32"/>
      <c r="C458" s="32"/>
      <c r="D458" s="32"/>
      <c r="E458" s="32"/>
      <c r="F458" s="32"/>
      <c r="G458" s="32" t="s">
        <v>1902</v>
      </c>
      <c r="H458" s="34" t="s">
        <v>2144</v>
      </c>
      <c r="I458" s="32" t="s">
        <v>1904</v>
      </c>
      <c r="J458" s="33">
        <v>154870.57</v>
      </c>
    </row>
    <row r="459" spans="1:10" ht="1.05" customHeight="1">
      <c r="A459" s="16"/>
      <c r="B459" s="16"/>
      <c r="C459" s="16"/>
      <c r="D459" s="16"/>
      <c r="E459" s="16"/>
      <c r="F459" s="16"/>
      <c r="G459" s="16"/>
      <c r="H459" s="16"/>
      <c r="I459" s="16"/>
      <c r="J459" s="16"/>
    </row>
    <row r="460" spans="1:10" ht="18" customHeight="1">
      <c r="A460" s="2" t="s">
        <v>216</v>
      </c>
      <c r="B460" s="4" t="s">
        <v>61</v>
      </c>
      <c r="C460" s="2" t="s">
        <v>62</v>
      </c>
      <c r="D460" s="2" t="s">
        <v>9</v>
      </c>
      <c r="E460" s="391" t="s">
        <v>63</v>
      </c>
      <c r="F460" s="391"/>
      <c r="G460" s="3" t="s">
        <v>64</v>
      </c>
      <c r="H460" s="4" t="s">
        <v>10</v>
      </c>
      <c r="I460" s="4" t="s">
        <v>65</v>
      </c>
      <c r="J460" s="4" t="s">
        <v>11</v>
      </c>
    </row>
    <row r="461" spans="1:10" ht="39" customHeight="1">
      <c r="A461" s="10" t="s">
        <v>1883</v>
      </c>
      <c r="B461" s="12" t="s">
        <v>217</v>
      </c>
      <c r="C461" s="10" t="s">
        <v>78</v>
      </c>
      <c r="D461" s="10" t="s">
        <v>218</v>
      </c>
      <c r="E461" s="395" t="s">
        <v>219</v>
      </c>
      <c r="F461" s="395"/>
      <c r="G461" s="11" t="s">
        <v>99</v>
      </c>
      <c r="H461" s="15">
        <v>1</v>
      </c>
      <c r="I461" s="13">
        <v>226.45</v>
      </c>
      <c r="J461" s="13">
        <v>226.45</v>
      </c>
    </row>
    <row r="462" spans="1:10" ht="24" customHeight="1">
      <c r="A462" s="17" t="s">
        <v>1884</v>
      </c>
      <c r="B462" s="19" t="s">
        <v>1909</v>
      </c>
      <c r="C462" s="17" t="s">
        <v>78</v>
      </c>
      <c r="D462" s="17" t="s">
        <v>1910</v>
      </c>
      <c r="E462" s="396" t="s">
        <v>1887</v>
      </c>
      <c r="F462" s="396"/>
      <c r="G462" s="18" t="s">
        <v>1911</v>
      </c>
      <c r="H462" s="21">
        <v>1.028</v>
      </c>
      <c r="I462" s="20">
        <v>22.95</v>
      </c>
      <c r="J462" s="20">
        <v>23.59</v>
      </c>
    </row>
    <row r="463" spans="1:10" ht="39" customHeight="1">
      <c r="A463" s="17" t="s">
        <v>1884</v>
      </c>
      <c r="B463" s="19" t="s">
        <v>2145</v>
      </c>
      <c r="C463" s="17" t="s">
        <v>78</v>
      </c>
      <c r="D463" s="17" t="s">
        <v>2146</v>
      </c>
      <c r="E463" s="396" t="s">
        <v>1939</v>
      </c>
      <c r="F463" s="396"/>
      <c r="G463" s="18" t="s">
        <v>81</v>
      </c>
      <c r="H463" s="21">
        <v>0.01</v>
      </c>
      <c r="I463" s="20">
        <v>559.14</v>
      </c>
      <c r="J463" s="20">
        <v>5.59</v>
      </c>
    </row>
    <row r="464" spans="1:10" ht="24" customHeight="1">
      <c r="A464" s="17" t="s">
        <v>1884</v>
      </c>
      <c r="B464" s="19" t="s">
        <v>1935</v>
      </c>
      <c r="C464" s="17" t="s">
        <v>78</v>
      </c>
      <c r="D464" s="17" t="s">
        <v>1936</v>
      </c>
      <c r="E464" s="396" t="s">
        <v>1887</v>
      </c>
      <c r="F464" s="396"/>
      <c r="G464" s="18" t="s">
        <v>1911</v>
      </c>
      <c r="H464" s="21">
        <v>2.0550000000000002</v>
      </c>
      <c r="I464" s="20">
        <v>28.34</v>
      </c>
      <c r="J464" s="20">
        <v>58.23</v>
      </c>
    </row>
    <row r="465" spans="1:10" ht="25.95" customHeight="1">
      <c r="A465" s="22" t="s">
        <v>1894</v>
      </c>
      <c r="B465" s="24" t="s">
        <v>2147</v>
      </c>
      <c r="C465" s="22" t="s">
        <v>78</v>
      </c>
      <c r="D465" s="22" t="s">
        <v>2148</v>
      </c>
      <c r="E465" s="397" t="s">
        <v>1928</v>
      </c>
      <c r="F465" s="397"/>
      <c r="G465" s="23" t="s">
        <v>268</v>
      </c>
      <c r="H465" s="26">
        <v>3.95</v>
      </c>
      <c r="I465" s="25">
        <v>35.200000000000003</v>
      </c>
      <c r="J465" s="25">
        <v>139.04</v>
      </c>
    </row>
    <row r="466" spans="1:10">
      <c r="A466" s="38"/>
      <c r="B466" s="38"/>
      <c r="C466" s="38"/>
      <c r="D466" s="38"/>
      <c r="E466" s="38" t="s">
        <v>1897</v>
      </c>
      <c r="F466" s="39">
        <v>61.05</v>
      </c>
      <c r="G466" s="38" t="s">
        <v>1898</v>
      </c>
      <c r="H466" s="39">
        <v>0</v>
      </c>
      <c r="I466" s="38" t="s">
        <v>1899</v>
      </c>
      <c r="J466" s="39">
        <v>61.05</v>
      </c>
    </row>
    <row r="467" spans="1:10">
      <c r="A467" s="38"/>
      <c r="B467" s="38"/>
      <c r="C467" s="38"/>
      <c r="D467" s="38"/>
      <c r="E467" s="38" t="s">
        <v>1900</v>
      </c>
      <c r="F467" s="39">
        <v>46.42</v>
      </c>
      <c r="G467" s="38"/>
      <c r="H467" s="398" t="s">
        <v>1901</v>
      </c>
      <c r="I467" s="398"/>
      <c r="J467" s="39">
        <v>272.87</v>
      </c>
    </row>
    <row r="468" spans="1:10" ht="49.95" customHeight="1">
      <c r="A468" s="32"/>
      <c r="B468" s="32"/>
      <c r="C468" s="32"/>
      <c r="D468" s="32"/>
      <c r="E468" s="32"/>
      <c r="F468" s="32"/>
      <c r="G468" s="32" t="s">
        <v>1902</v>
      </c>
      <c r="H468" s="34" t="s">
        <v>2149</v>
      </c>
      <c r="I468" s="32" t="s">
        <v>1904</v>
      </c>
      <c r="J468" s="33">
        <v>5138.1400000000003</v>
      </c>
    </row>
    <row r="469" spans="1:10" ht="1.05" customHeight="1">
      <c r="A469" s="16"/>
      <c r="B469" s="16"/>
      <c r="C469" s="16"/>
      <c r="D469" s="16"/>
      <c r="E469" s="16"/>
      <c r="F469" s="16"/>
      <c r="G469" s="16"/>
      <c r="H469" s="16"/>
      <c r="I469" s="16"/>
      <c r="J469" s="16"/>
    </row>
    <row r="470" spans="1:10" ht="18" customHeight="1">
      <c r="A470" s="2" t="s">
        <v>220</v>
      </c>
      <c r="B470" s="4" t="s">
        <v>61</v>
      </c>
      <c r="C470" s="2" t="s">
        <v>62</v>
      </c>
      <c r="D470" s="2" t="s">
        <v>9</v>
      </c>
      <c r="E470" s="391" t="s">
        <v>63</v>
      </c>
      <c r="F470" s="391"/>
      <c r="G470" s="3" t="s">
        <v>64</v>
      </c>
      <c r="H470" s="4" t="s">
        <v>10</v>
      </c>
      <c r="I470" s="4" t="s">
        <v>65</v>
      </c>
      <c r="J470" s="4" t="s">
        <v>11</v>
      </c>
    </row>
    <row r="471" spans="1:10" ht="64.95" customHeight="1">
      <c r="A471" s="10" t="s">
        <v>1883</v>
      </c>
      <c r="B471" s="12" t="s">
        <v>221</v>
      </c>
      <c r="C471" s="10" t="s">
        <v>72</v>
      </c>
      <c r="D471" s="10" t="s">
        <v>222</v>
      </c>
      <c r="E471" s="395" t="s">
        <v>204</v>
      </c>
      <c r="F471" s="395"/>
      <c r="G471" s="11" t="s">
        <v>99</v>
      </c>
      <c r="H471" s="15">
        <v>1</v>
      </c>
      <c r="I471" s="13">
        <v>229</v>
      </c>
      <c r="J471" s="13">
        <v>229</v>
      </c>
    </row>
    <row r="472" spans="1:10" ht="39" customHeight="1">
      <c r="A472" s="17" t="s">
        <v>1884</v>
      </c>
      <c r="B472" s="19" t="s">
        <v>2150</v>
      </c>
      <c r="C472" s="17" t="s">
        <v>78</v>
      </c>
      <c r="D472" s="17" t="s">
        <v>2151</v>
      </c>
      <c r="E472" s="396" t="s">
        <v>1991</v>
      </c>
      <c r="F472" s="396"/>
      <c r="G472" s="18" t="s">
        <v>81</v>
      </c>
      <c r="H472" s="21">
        <v>1.2999999999999999E-2</v>
      </c>
      <c r="I472" s="20">
        <v>473.1</v>
      </c>
      <c r="J472" s="20">
        <v>6.15</v>
      </c>
    </row>
    <row r="473" spans="1:10" ht="39" customHeight="1">
      <c r="A473" s="17" t="s">
        <v>1884</v>
      </c>
      <c r="B473" s="19" t="s">
        <v>92</v>
      </c>
      <c r="C473" s="17" t="s">
        <v>78</v>
      </c>
      <c r="D473" s="17" t="s">
        <v>93</v>
      </c>
      <c r="E473" s="396" t="s">
        <v>94</v>
      </c>
      <c r="F473" s="396"/>
      <c r="G473" s="18" t="s">
        <v>81</v>
      </c>
      <c r="H473" s="21">
        <v>0.105</v>
      </c>
      <c r="I473" s="20">
        <v>526.16999999999996</v>
      </c>
      <c r="J473" s="20">
        <v>55.24</v>
      </c>
    </row>
    <row r="474" spans="1:10" ht="39" customHeight="1">
      <c r="A474" s="17" t="s">
        <v>1884</v>
      </c>
      <c r="B474" s="19" t="s">
        <v>2152</v>
      </c>
      <c r="C474" s="17" t="s">
        <v>78</v>
      </c>
      <c r="D474" s="17" t="s">
        <v>2153</v>
      </c>
      <c r="E474" s="396" t="s">
        <v>215</v>
      </c>
      <c r="F474" s="396"/>
      <c r="G474" s="18" t="s">
        <v>99</v>
      </c>
      <c r="H474" s="21">
        <v>0.86699999999999999</v>
      </c>
      <c r="I474" s="20">
        <v>77.099999999999994</v>
      </c>
      <c r="J474" s="20">
        <v>66.84</v>
      </c>
    </row>
    <row r="475" spans="1:10" ht="52.05" customHeight="1">
      <c r="A475" s="17" t="s">
        <v>1884</v>
      </c>
      <c r="B475" s="19" t="s">
        <v>2154</v>
      </c>
      <c r="C475" s="17" t="s">
        <v>78</v>
      </c>
      <c r="D475" s="17" t="s">
        <v>2155</v>
      </c>
      <c r="E475" s="396" t="s">
        <v>360</v>
      </c>
      <c r="F475" s="396"/>
      <c r="G475" s="18" t="s">
        <v>99</v>
      </c>
      <c r="H475" s="21">
        <v>1.734</v>
      </c>
      <c r="I475" s="20">
        <v>7.51</v>
      </c>
      <c r="J475" s="20">
        <v>13.02</v>
      </c>
    </row>
    <row r="476" spans="1:10" ht="52.05" customHeight="1">
      <c r="A476" s="17" t="s">
        <v>1884</v>
      </c>
      <c r="B476" s="19" t="s">
        <v>2156</v>
      </c>
      <c r="C476" s="17" t="s">
        <v>78</v>
      </c>
      <c r="D476" s="17" t="s">
        <v>2157</v>
      </c>
      <c r="E476" s="396" t="s">
        <v>2158</v>
      </c>
      <c r="F476" s="396"/>
      <c r="G476" s="18" t="s">
        <v>99</v>
      </c>
      <c r="H476" s="21">
        <v>1.734</v>
      </c>
      <c r="I476" s="20">
        <v>41.73</v>
      </c>
      <c r="J476" s="20">
        <v>72.349999999999994</v>
      </c>
    </row>
    <row r="477" spans="1:10" ht="25.95" customHeight="1">
      <c r="A477" s="17" t="s">
        <v>1884</v>
      </c>
      <c r="B477" s="19" t="s">
        <v>2159</v>
      </c>
      <c r="C477" s="17" t="s">
        <v>78</v>
      </c>
      <c r="D477" s="17" t="s">
        <v>2160</v>
      </c>
      <c r="E477" s="396" t="s">
        <v>2161</v>
      </c>
      <c r="F477" s="396"/>
      <c r="G477" s="18" t="s">
        <v>136</v>
      </c>
      <c r="H477" s="21">
        <v>1.04</v>
      </c>
      <c r="I477" s="20">
        <v>14.81</v>
      </c>
      <c r="J477" s="20">
        <v>15.4</v>
      </c>
    </row>
    <row r="478" spans="1:10">
      <c r="A478" s="38"/>
      <c r="B478" s="38"/>
      <c r="C478" s="38"/>
      <c r="D478" s="38"/>
      <c r="E478" s="38" t="s">
        <v>1897</v>
      </c>
      <c r="F478" s="39">
        <v>74.959999999999994</v>
      </c>
      <c r="G478" s="38" t="s">
        <v>1898</v>
      </c>
      <c r="H478" s="39">
        <v>0</v>
      </c>
      <c r="I478" s="38" t="s">
        <v>1899</v>
      </c>
      <c r="J478" s="39">
        <v>74.959999999999994</v>
      </c>
    </row>
    <row r="479" spans="1:10">
      <c r="A479" s="38"/>
      <c r="B479" s="38"/>
      <c r="C479" s="38"/>
      <c r="D479" s="38"/>
      <c r="E479" s="38" t="s">
        <v>1900</v>
      </c>
      <c r="F479" s="39">
        <v>46.94</v>
      </c>
      <c r="G479" s="38"/>
      <c r="H479" s="398" t="s">
        <v>1901</v>
      </c>
      <c r="I479" s="398"/>
      <c r="J479" s="39">
        <v>275.94</v>
      </c>
    </row>
    <row r="480" spans="1:10" ht="49.95" customHeight="1">
      <c r="A480" s="32"/>
      <c r="B480" s="32"/>
      <c r="C480" s="32"/>
      <c r="D480" s="32"/>
      <c r="E480" s="32"/>
      <c r="F480" s="32"/>
      <c r="G480" s="32" t="s">
        <v>1902</v>
      </c>
      <c r="H480" s="34" t="s">
        <v>2162</v>
      </c>
      <c r="I480" s="32" t="s">
        <v>1904</v>
      </c>
      <c r="J480" s="33">
        <v>114288.82</v>
      </c>
    </row>
    <row r="481" spans="1:10" ht="1.05" customHeight="1">
      <c r="A481" s="16"/>
      <c r="B481" s="16"/>
      <c r="C481" s="16"/>
      <c r="D481" s="16"/>
      <c r="E481" s="16"/>
      <c r="F481" s="16"/>
      <c r="G481" s="16"/>
      <c r="H481" s="16"/>
      <c r="I481" s="16"/>
      <c r="J481" s="16"/>
    </row>
    <row r="482" spans="1:10" ht="18" customHeight="1">
      <c r="A482" s="2" t="s">
        <v>223</v>
      </c>
      <c r="B482" s="4" t="s">
        <v>61</v>
      </c>
      <c r="C482" s="2" t="s">
        <v>62</v>
      </c>
      <c r="D482" s="2" t="s">
        <v>9</v>
      </c>
      <c r="E482" s="391" t="s">
        <v>63</v>
      </c>
      <c r="F482" s="391"/>
      <c r="G482" s="3" t="s">
        <v>64</v>
      </c>
      <c r="H482" s="4" t="s">
        <v>10</v>
      </c>
      <c r="I482" s="4" t="s">
        <v>65</v>
      </c>
      <c r="J482" s="4" t="s">
        <v>11</v>
      </c>
    </row>
    <row r="483" spans="1:10" ht="39" customHeight="1">
      <c r="A483" s="10" t="s">
        <v>1883</v>
      </c>
      <c r="B483" s="12" t="s">
        <v>224</v>
      </c>
      <c r="C483" s="10" t="s">
        <v>78</v>
      </c>
      <c r="D483" s="10" t="s">
        <v>225</v>
      </c>
      <c r="E483" s="395" t="s">
        <v>226</v>
      </c>
      <c r="F483" s="395"/>
      <c r="G483" s="11" t="s">
        <v>114</v>
      </c>
      <c r="H483" s="15">
        <v>1</v>
      </c>
      <c r="I483" s="13">
        <v>197.64</v>
      </c>
      <c r="J483" s="13">
        <v>197.64</v>
      </c>
    </row>
    <row r="484" spans="1:10" ht="24" customHeight="1">
      <c r="A484" s="17" t="s">
        <v>1884</v>
      </c>
      <c r="B484" s="19" t="s">
        <v>1909</v>
      </c>
      <c r="C484" s="17" t="s">
        <v>78</v>
      </c>
      <c r="D484" s="17" t="s">
        <v>1910</v>
      </c>
      <c r="E484" s="396" t="s">
        <v>1887</v>
      </c>
      <c r="F484" s="396"/>
      <c r="G484" s="18" t="s">
        <v>1911</v>
      </c>
      <c r="H484" s="21">
        <v>9.4E-2</v>
      </c>
      <c r="I484" s="20">
        <v>22.95</v>
      </c>
      <c r="J484" s="20">
        <v>2.15</v>
      </c>
    </row>
    <row r="485" spans="1:10" ht="24" customHeight="1">
      <c r="A485" s="17" t="s">
        <v>1884</v>
      </c>
      <c r="B485" s="19" t="s">
        <v>2163</v>
      </c>
      <c r="C485" s="17" t="s">
        <v>78</v>
      </c>
      <c r="D485" s="17" t="s">
        <v>2164</v>
      </c>
      <c r="E485" s="396" t="s">
        <v>1887</v>
      </c>
      <c r="F485" s="396"/>
      <c r="G485" s="18" t="s">
        <v>1911</v>
      </c>
      <c r="H485" s="21">
        <v>0.189</v>
      </c>
      <c r="I485" s="20">
        <v>28.2</v>
      </c>
      <c r="J485" s="20">
        <v>5.32</v>
      </c>
    </row>
    <row r="486" spans="1:10" ht="39" customHeight="1">
      <c r="A486" s="17" t="s">
        <v>1884</v>
      </c>
      <c r="B486" s="19" t="s">
        <v>1992</v>
      </c>
      <c r="C486" s="17" t="s">
        <v>78</v>
      </c>
      <c r="D486" s="17" t="s">
        <v>1993</v>
      </c>
      <c r="E486" s="396" t="s">
        <v>1907</v>
      </c>
      <c r="F486" s="396"/>
      <c r="G486" s="18" t="s">
        <v>1914</v>
      </c>
      <c r="H486" s="21">
        <v>8.9999999999999993E-3</v>
      </c>
      <c r="I486" s="20">
        <v>25.82</v>
      </c>
      <c r="J486" s="20">
        <v>0.23</v>
      </c>
    </row>
    <row r="487" spans="1:10" ht="64.95" customHeight="1">
      <c r="A487" s="17" t="s">
        <v>1884</v>
      </c>
      <c r="B487" s="19" t="s">
        <v>2165</v>
      </c>
      <c r="C487" s="17" t="s">
        <v>78</v>
      </c>
      <c r="D487" s="17" t="s">
        <v>2166</v>
      </c>
      <c r="E487" s="396" t="s">
        <v>1939</v>
      </c>
      <c r="F487" s="396"/>
      <c r="G487" s="18" t="s">
        <v>81</v>
      </c>
      <c r="H487" s="21">
        <v>6.0000000000000001E-3</v>
      </c>
      <c r="I487" s="20">
        <v>469.1</v>
      </c>
      <c r="J487" s="20">
        <v>2.81</v>
      </c>
    </row>
    <row r="488" spans="1:10" ht="39" customHeight="1">
      <c r="A488" s="17" t="s">
        <v>1884</v>
      </c>
      <c r="B488" s="19" t="s">
        <v>1996</v>
      </c>
      <c r="C488" s="17" t="s">
        <v>78</v>
      </c>
      <c r="D488" s="17" t="s">
        <v>1997</v>
      </c>
      <c r="E488" s="396" t="s">
        <v>1907</v>
      </c>
      <c r="F488" s="396"/>
      <c r="G488" s="18" t="s">
        <v>1908</v>
      </c>
      <c r="H488" s="21">
        <v>0.17899999999999999</v>
      </c>
      <c r="I488" s="20">
        <v>24.46</v>
      </c>
      <c r="J488" s="20">
        <v>4.37</v>
      </c>
    </row>
    <row r="489" spans="1:10" ht="25.95" customHeight="1">
      <c r="A489" s="22" t="s">
        <v>1894</v>
      </c>
      <c r="B489" s="24" t="s">
        <v>2167</v>
      </c>
      <c r="C489" s="22" t="s">
        <v>78</v>
      </c>
      <c r="D489" s="22" t="s">
        <v>2168</v>
      </c>
      <c r="E489" s="397" t="s">
        <v>1928</v>
      </c>
      <c r="F489" s="397"/>
      <c r="G489" s="23" t="s">
        <v>114</v>
      </c>
      <c r="H489" s="26">
        <v>1.04</v>
      </c>
      <c r="I489" s="25">
        <v>175.74</v>
      </c>
      <c r="J489" s="25">
        <v>182.76</v>
      </c>
    </row>
    <row r="490" spans="1:10">
      <c r="A490" s="38"/>
      <c r="B490" s="38"/>
      <c r="C490" s="38"/>
      <c r="D490" s="38"/>
      <c r="E490" s="38" t="s">
        <v>1897</v>
      </c>
      <c r="F490" s="39">
        <v>9.41</v>
      </c>
      <c r="G490" s="38" t="s">
        <v>1898</v>
      </c>
      <c r="H490" s="39">
        <v>0</v>
      </c>
      <c r="I490" s="38" t="s">
        <v>1899</v>
      </c>
      <c r="J490" s="39">
        <v>9.41</v>
      </c>
    </row>
    <row r="491" spans="1:10">
      <c r="A491" s="38"/>
      <c r="B491" s="38"/>
      <c r="C491" s="38"/>
      <c r="D491" s="38"/>
      <c r="E491" s="38" t="s">
        <v>1900</v>
      </c>
      <c r="F491" s="39">
        <v>40.51</v>
      </c>
      <c r="G491" s="38"/>
      <c r="H491" s="398" t="s">
        <v>1901</v>
      </c>
      <c r="I491" s="398"/>
      <c r="J491" s="39">
        <v>238.15</v>
      </c>
    </row>
    <row r="492" spans="1:10" ht="49.95" customHeight="1">
      <c r="A492" s="32"/>
      <c r="B492" s="32"/>
      <c r="C492" s="32"/>
      <c r="D492" s="32"/>
      <c r="E492" s="32"/>
      <c r="F492" s="32"/>
      <c r="G492" s="32" t="s">
        <v>1902</v>
      </c>
      <c r="H492" s="34" t="s">
        <v>2169</v>
      </c>
      <c r="I492" s="32" t="s">
        <v>1904</v>
      </c>
      <c r="J492" s="33">
        <v>45498.55</v>
      </c>
    </row>
    <row r="493" spans="1:10" ht="1.05" customHeight="1">
      <c r="A493" s="16"/>
      <c r="B493" s="16"/>
      <c r="C493" s="16"/>
      <c r="D493" s="16"/>
      <c r="E493" s="16"/>
      <c r="F493" s="16"/>
      <c r="G493" s="16"/>
      <c r="H493" s="16"/>
      <c r="I493" s="16"/>
      <c r="J493" s="16"/>
    </row>
    <row r="494" spans="1:10" ht="18" customHeight="1">
      <c r="A494" s="2" t="s">
        <v>227</v>
      </c>
      <c r="B494" s="4" t="s">
        <v>61</v>
      </c>
      <c r="C494" s="2" t="s">
        <v>62</v>
      </c>
      <c r="D494" s="2" t="s">
        <v>9</v>
      </c>
      <c r="E494" s="391" t="s">
        <v>63</v>
      </c>
      <c r="F494" s="391"/>
      <c r="G494" s="3" t="s">
        <v>64</v>
      </c>
      <c r="H494" s="4" t="s">
        <v>10</v>
      </c>
      <c r="I494" s="4" t="s">
        <v>65</v>
      </c>
      <c r="J494" s="4" t="s">
        <v>11</v>
      </c>
    </row>
    <row r="495" spans="1:10" ht="39" customHeight="1">
      <c r="A495" s="10" t="s">
        <v>1883</v>
      </c>
      <c r="B495" s="12" t="s">
        <v>228</v>
      </c>
      <c r="C495" s="10" t="s">
        <v>78</v>
      </c>
      <c r="D495" s="10" t="s">
        <v>229</v>
      </c>
      <c r="E495" s="395" t="s">
        <v>230</v>
      </c>
      <c r="F495" s="395"/>
      <c r="G495" s="11" t="s">
        <v>99</v>
      </c>
      <c r="H495" s="15">
        <v>1</v>
      </c>
      <c r="I495" s="13">
        <v>1058.51</v>
      </c>
      <c r="J495" s="13">
        <v>1058.51</v>
      </c>
    </row>
    <row r="496" spans="1:10" ht="24" customHeight="1">
      <c r="A496" s="17" t="s">
        <v>1884</v>
      </c>
      <c r="B496" s="19" t="s">
        <v>2163</v>
      </c>
      <c r="C496" s="17" t="s">
        <v>78</v>
      </c>
      <c r="D496" s="17" t="s">
        <v>2164</v>
      </c>
      <c r="E496" s="396" t="s">
        <v>1887</v>
      </c>
      <c r="F496" s="396"/>
      <c r="G496" s="18" t="s">
        <v>1911</v>
      </c>
      <c r="H496" s="21">
        <v>1.405</v>
      </c>
      <c r="I496" s="20">
        <v>28.2</v>
      </c>
      <c r="J496" s="20">
        <v>39.619999999999997</v>
      </c>
    </row>
    <row r="497" spans="1:10" ht="39" customHeight="1">
      <c r="A497" s="17" t="s">
        <v>1884</v>
      </c>
      <c r="B497" s="19" t="s">
        <v>1992</v>
      </c>
      <c r="C497" s="17" t="s">
        <v>78</v>
      </c>
      <c r="D497" s="17" t="s">
        <v>1993</v>
      </c>
      <c r="E497" s="396" t="s">
        <v>1907</v>
      </c>
      <c r="F497" s="396"/>
      <c r="G497" s="18" t="s">
        <v>1914</v>
      </c>
      <c r="H497" s="21">
        <v>8.8999999999999996E-2</v>
      </c>
      <c r="I497" s="20">
        <v>25.82</v>
      </c>
      <c r="J497" s="20">
        <v>2.29</v>
      </c>
    </row>
    <row r="498" spans="1:10" ht="24" customHeight="1">
      <c r="A498" s="17" t="s">
        <v>1884</v>
      </c>
      <c r="B498" s="19" t="s">
        <v>1909</v>
      </c>
      <c r="C498" s="17" t="s">
        <v>78</v>
      </c>
      <c r="D498" s="17" t="s">
        <v>1910</v>
      </c>
      <c r="E498" s="396" t="s">
        <v>1887</v>
      </c>
      <c r="F498" s="396"/>
      <c r="G498" s="18" t="s">
        <v>1911</v>
      </c>
      <c r="H498" s="21">
        <v>0.70199999999999996</v>
      </c>
      <c r="I498" s="20">
        <v>22.95</v>
      </c>
      <c r="J498" s="20">
        <v>16.11</v>
      </c>
    </row>
    <row r="499" spans="1:10" ht="39" customHeight="1">
      <c r="A499" s="17" t="s">
        <v>1884</v>
      </c>
      <c r="B499" s="19" t="s">
        <v>1996</v>
      </c>
      <c r="C499" s="17" t="s">
        <v>78</v>
      </c>
      <c r="D499" s="17" t="s">
        <v>1997</v>
      </c>
      <c r="E499" s="396" t="s">
        <v>1907</v>
      </c>
      <c r="F499" s="396"/>
      <c r="G499" s="18" t="s">
        <v>1908</v>
      </c>
      <c r="H499" s="21">
        <v>1.3160000000000001</v>
      </c>
      <c r="I499" s="20">
        <v>24.46</v>
      </c>
      <c r="J499" s="20">
        <v>32.18</v>
      </c>
    </row>
    <row r="500" spans="1:10" ht="25.95" customHeight="1">
      <c r="A500" s="22" t="s">
        <v>1894</v>
      </c>
      <c r="B500" s="24" t="s">
        <v>2170</v>
      </c>
      <c r="C500" s="22" t="s">
        <v>78</v>
      </c>
      <c r="D500" s="22" t="s">
        <v>2171</v>
      </c>
      <c r="E500" s="397" t="s">
        <v>1928</v>
      </c>
      <c r="F500" s="397"/>
      <c r="G500" s="23" t="s">
        <v>136</v>
      </c>
      <c r="H500" s="26">
        <v>0.53</v>
      </c>
      <c r="I500" s="25">
        <v>47.41</v>
      </c>
      <c r="J500" s="25">
        <v>25.12</v>
      </c>
    </row>
    <row r="501" spans="1:10" ht="39" customHeight="1">
      <c r="A501" s="22" t="s">
        <v>1894</v>
      </c>
      <c r="B501" s="24" t="s">
        <v>2172</v>
      </c>
      <c r="C501" s="22" t="s">
        <v>78</v>
      </c>
      <c r="D501" s="22" t="s">
        <v>2173</v>
      </c>
      <c r="E501" s="397" t="s">
        <v>1928</v>
      </c>
      <c r="F501" s="397"/>
      <c r="G501" s="23" t="s">
        <v>99</v>
      </c>
      <c r="H501" s="26">
        <v>1.05</v>
      </c>
      <c r="I501" s="25">
        <v>895.03</v>
      </c>
      <c r="J501" s="25">
        <v>939.78</v>
      </c>
    </row>
    <row r="502" spans="1:10" ht="24" customHeight="1">
      <c r="A502" s="22" t="s">
        <v>1894</v>
      </c>
      <c r="B502" s="24" t="s">
        <v>2174</v>
      </c>
      <c r="C502" s="22" t="s">
        <v>78</v>
      </c>
      <c r="D502" s="22" t="s">
        <v>2175</v>
      </c>
      <c r="E502" s="397" t="s">
        <v>1928</v>
      </c>
      <c r="F502" s="397"/>
      <c r="G502" s="23" t="s">
        <v>136</v>
      </c>
      <c r="H502" s="26">
        <v>0.97</v>
      </c>
      <c r="I502" s="25">
        <v>3.52</v>
      </c>
      <c r="J502" s="25">
        <v>3.41</v>
      </c>
    </row>
    <row r="503" spans="1:10">
      <c r="A503" s="38"/>
      <c r="B503" s="38"/>
      <c r="C503" s="38"/>
      <c r="D503" s="38"/>
      <c r="E503" s="38" t="s">
        <v>1897</v>
      </c>
      <c r="F503" s="39">
        <v>67.3</v>
      </c>
      <c r="G503" s="38" t="s">
        <v>1898</v>
      </c>
      <c r="H503" s="39">
        <v>0</v>
      </c>
      <c r="I503" s="38" t="s">
        <v>1899</v>
      </c>
      <c r="J503" s="39">
        <v>67.3</v>
      </c>
    </row>
    <row r="504" spans="1:10">
      <c r="A504" s="38"/>
      <c r="B504" s="38"/>
      <c r="C504" s="38"/>
      <c r="D504" s="38"/>
      <c r="E504" s="38" t="s">
        <v>1900</v>
      </c>
      <c r="F504" s="39">
        <v>216.99</v>
      </c>
      <c r="G504" s="38"/>
      <c r="H504" s="398" t="s">
        <v>1901</v>
      </c>
      <c r="I504" s="398"/>
      <c r="J504" s="39">
        <v>1275.5</v>
      </c>
    </row>
    <row r="505" spans="1:10" ht="49.95" customHeight="1">
      <c r="A505" s="32"/>
      <c r="B505" s="32"/>
      <c r="C505" s="32"/>
      <c r="D505" s="32"/>
      <c r="E505" s="32"/>
      <c r="F505" s="32"/>
      <c r="G505" s="32" t="s">
        <v>1902</v>
      </c>
      <c r="H505" s="34" t="s">
        <v>2176</v>
      </c>
      <c r="I505" s="32" t="s">
        <v>1904</v>
      </c>
      <c r="J505" s="33">
        <v>18660.560000000001</v>
      </c>
    </row>
    <row r="506" spans="1:10" ht="1.05" customHeight="1">
      <c r="A506" s="16"/>
      <c r="B506" s="16"/>
      <c r="C506" s="16"/>
      <c r="D506" s="16"/>
      <c r="E506" s="16"/>
      <c r="F506" s="16"/>
      <c r="G506" s="16"/>
      <c r="H506" s="16"/>
      <c r="I506" s="16"/>
      <c r="J506" s="16"/>
    </row>
    <row r="507" spans="1:10" ht="18" customHeight="1">
      <c r="A507" s="2" t="s">
        <v>231</v>
      </c>
      <c r="B507" s="4" t="s">
        <v>61</v>
      </c>
      <c r="C507" s="2" t="s">
        <v>62</v>
      </c>
      <c r="D507" s="2" t="s">
        <v>9</v>
      </c>
      <c r="E507" s="391" t="s">
        <v>63</v>
      </c>
      <c r="F507" s="391"/>
      <c r="G507" s="3" t="s">
        <v>64</v>
      </c>
      <c r="H507" s="4" t="s">
        <v>10</v>
      </c>
      <c r="I507" s="4" t="s">
        <v>65</v>
      </c>
      <c r="J507" s="4" t="s">
        <v>11</v>
      </c>
    </row>
    <row r="508" spans="1:10" ht="52.05" customHeight="1">
      <c r="A508" s="10" t="s">
        <v>1883</v>
      </c>
      <c r="B508" s="12" t="s">
        <v>232</v>
      </c>
      <c r="C508" s="10" t="s">
        <v>78</v>
      </c>
      <c r="D508" s="10" t="s">
        <v>233</v>
      </c>
      <c r="E508" s="395" t="s">
        <v>215</v>
      </c>
      <c r="F508" s="395"/>
      <c r="G508" s="11" t="s">
        <v>99</v>
      </c>
      <c r="H508" s="15">
        <v>1</v>
      </c>
      <c r="I508" s="13">
        <v>74.08</v>
      </c>
      <c r="J508" s="13">
        <v>74.08</v>
      </c>
    </row>
    <row r="509" spans="1:10" ht="24" customHeight="1">
      <c r="A509" s="17" t="s">
        <v>1884</v>
      </c>
      <c r="B509" s="19" t="s">
        <v>1909</v>
      </c>
      <c r="C509" s="17" t="s">
        <v>78</v>
      </c>
      <c r="D509" s="17" t="s">
        <v>1910</v>
      </c>
      <c r="E509" s="396" t="s">
        <v>1887</v>
      </c>
      <c r="F509" s="396"/>
      <c r="G509" s="18" t="s">
        <v>1911</v>
      </c>
      <c r="H509" s="21">
        <v>0.43</v>
      </c>
      <c r="I509" s="20">
        <v>22.95</v>
      </c>
      <c r="J509" s="20">
        <v>9.86</v>
      </c>
    </row>
    <row r="510" spans="1:10" ht="24" customHeight="1">
      <c r="A510" s="17" t="s">
        <v>1884</v>
      </c>
      <c r="B510" s="19" t="s">
        <v>1935</v>
      </c>
      <c r="C510" s="17" t="s">
        <v>78</v>
      </c>
      <c r="D510" s="17" t="s">
        <v>1936</v>
      </c>
      <c r="E510" s="396" t="s">
        <v>1887</v>
      </c>
      <c r="F510" s="396"/>
      <c r="G510" s="18" t="s">
        <v>1911</v>
      </c>
      <c r="H510" s="21">
        <v>0.86</v>
      </c>
      <c r="I510" s="20">
        <v>28.34</v>
      </c>
      <c r="J510" s="20">
        <v>24.37</v>
      </c>
    </row>
    <row r="511" spans="1:10" ht="52.05" customHeight="1">
      <c r="A511" s="17" t="s">
        <v>1884</v>
      </c>
      <c r="B511" s="19" t="s">
        <v>2135</v>
      </c>
      <c r="C511" s="17" t="s">
        <v>78</v>
      </c>
      <c r="D511" s="17" t="s">
        <v>2136</v>
      </c>
      <c r="E511" s="396" t="s">
        <v>1939</v>
      </c>
      <c r="F511" s="396"/>
      <c r="G511" s="18" t="s">
        <v>81</v>
      </c>
      <c r="H511" s="21">
        <v>1.18E-2</v>
      </c>
      <c r="I511" s="20">
        <v>698.58</v>
      </c>
      <c r="J511" s="20">
        <v>8.24</v>
      </c>
    </row>
    <row r="512" spans="1:10" ht="39" customHeight="1">
      <c r="A512" s="22" t="s">
        <v>1894</v>
      </c>
      <c r="B512" s="24" t="s">
        <v>2177</v>
      </c>
      <c r="C512" s="22" t="s">
        <v>78</v>
      </c>
      <c r="D512" s="22" t="s">
        <v>2178</v>
      </c>
      <c r="E512" s="397" t="s">
        <v>1928</v>
      </c>
      <c r="F512" s="397"/>
      <c r="G512" s="23" t="s">
        <v>114</v>
      </c>
      <c r="H512" s="26">
        <v>0.42</v>
      </c>
      <c r="I512" s="25">
        <v>3.64</v>
      </c>
      <c r="J512" s="25">
        <v>1.52</v>
      </c>
    </row>
    <row r="513" spans="1:10" ht="24" customHeight="1">
      <c r="A513" s="22" t="s">
        <v>1894</v>
      </c>
      <c r="B513" s="24" t="s">
        <v>2137</v>
      </c>
      <c r="C513" s="22" t="s">
        <v>78</v>
      </c>
      <c r="D513" s="22" t="s">
        <v>2138</v>
      </c>
      <c r="E513" s="397" t="s">
        <v>1928</v>
      </c>
      <c r="F513" s="397"/>
      <c r="G513" s="23" t="s">
        <v>2139</v>
      </c>
      <c r="H513" s="26">
        <v>0.01</v>
      </c>
      <c r="I513" s="25">
        <v>45.25</v>
      </c>
      <c r="J513" s="25">
        <v>0.45</v>
      </c>
    </row>
    <row r="514" spans="1:10" ht="39" customHeight="1">
      <c r="A514" s="22" t="s">
        <v>1894</v>
      </c>
      <c r="B514" s="24" t="s">
        <v>2179</v>
      </c>
      <c r="C514" s="22" t="s">
        <v>78</v>
      </c>
      <c r="D514" s="22" t="s">
        <v>2180</v>
      </c>
      <c r="E514" s="397" t="s">
        <v>1928</v>
      </c>
      <c r="F514" s="397"/>
      <c r="G514" s="23" t="s">
        <v>268</v>
      </c>
      <c r="H514" s="26">
        <v>13.6</v>
      </c>
      <c r="I514" s="25">
        <v>2.1800000000000002</v>
      </c>
      <c r="J514" s="25">
        <v>29.64</v>
      </c>
    </row>
    <row r="515" spans="1:10">
      <c r="A515" s="38"/>
      <c r="B515" s="38"/>
      <c r="C515" s="38"/>
      <c r="D515" s="38"/>
      <c r="E515" s="38" t="s">
        <v>1897</v>
      </c>
      <c r="F515" s="39">
        <v>26.16</v>
      </c>
      <c r="G515" s="38" t="s">
        <v>1898</v>
      </c>
      <c r="H515" s="39">
        <v>0</v>
      </c>
      <c r="I515" s="38" t="s">
        <v>1899</v>
      </c>
      <c r="J515" s="39">
        <v>26.16</v>
      </c>
    </row>
    <row r="516" spans="1:10">
      <c r="A516" s="38"/>
      <c r="B516" s="38"/>
      <c r="C516" s="38"/>
      <c r="D516" s="38"/>
      <c r="E516" s="38" t="s">
        <v>1900</v>
      </c>
      <c r="F516" s="39">
        <v>15.18</v>
      </c>
      <c r="G516" s="38"/>
      <c r="H516" s="398" t="s">
        <v>1901</v>
      </c>
      <c r="I516" s="398"/>
      <c r="J516" s="39">
        <v>89.26</v>
      </c>
    </row>
    <row r="517" spans="1:10" ht="49.95" customHeight="1">
      <c r="A517" s="32"/>
      <c r="B517" s="32"/>
      <c r="C517" s="32"/>
      <c r="D517" s="32"/>
      <c r="E517" s="32"/>
      <c r="F517" s="32"/>
      <c r="G517" s="32" t="s">
        <v>1902</v>
      </c>
      <c r="H517" s="34" t="s">
        <v>2181</v>
      </c>
      <c r="I517" s="32" t="s">
        <v>1904</v>
      </c>
      <c r="J517" s="33">
        <v>3010.73</v>
      </c>
    </row>
    <row r="518" spans="1:10" ht="1.05" customHeight="1">
      <c r="A518" s="16"/>
      <c r="B518" s="16"/>
      <c r="C518" s="16"/>
      <c r="D518" s="16"/>
      <c r="E518" s="16"/>
      <c r="F518" s="16"/>
      <c r="G518" s="16"/>
      <c r="H518" s="16"/>
      <c r="I518" s="16"/>
      <c r="J518" s="16"/>
    </row>
    <row r="519" spans="1:10" ht="18" customHeight="1">
      <c r="A519" s="2" t="s">
        <v>234</v>
      </c>
      <c r="B519" s="4" t="s">
        <v>61</v>
      </c>
      <c r="C519" s="2" t="s">
        <v>62</v>
      </c>
      <c r="D519" s="2" t="s">
        <v>9</v>
      </c>
      <c r="E519" s="391" t="s">
        <v>63</v>
      </c>
      <c r="F519" s="391"/>
      <c r="G519" s="3" t="s">
        <v>64</v>
      </c>
      <c r="H519" s="4" t="s">
        <v>10</v>
      </c>
      <c r="I519" s="4" t="s">
        <v>65</v>
      </c>
      <c r="J519" s="4" t="s">
        <v>11</v>
      </c>
    </row>
    <row r="520" spans="1:10" ht="25.95" customHeight="1">
      <c r="A520" s="10" t="s">
        <v>1883</v>
      </c>
      <c r="B520" s="12" t="s">
        <v>235</v>
      </c>
      <c r="C520" s="10" t="s">
        <v>78</v>
      </c>
      <c r="D520" s="10" t="s">
        <v>236</v>
      </c>
      <c r="E520" s="395" t="s">
        <v>237</v>
      </c>
      <c r="F520" s="395"/>
      <c r="G520" s="11" t="s">
        <v>114</v>
      </c>
      <c r="H520" s="15">
        <v>1</v>
      </c>
      <c r="I520" s="13">
        <v>27.2</v>
      </c>
      <c r="J520" s="13">
        <v>27.2</v>
      </c>
    </row>
    <row r="521" spans="1:10" ht="52.05" customHeight="1">
      <c r="A521" s="17" t="s">
        <v>1884</v>
      </c>
      <c r="B521" s="19" t="s">
        <v>2182</v>
      </c>
      <c r="C521" s="17" t="s">
        <v>78</v>
      </c>
      <c r="D521" s="17" t="s">
        <v>2183</v>
      </c>
      <c r="E521" s="396" t="s">
        <v>1939</v>
      </c>
      <c r="F521" s="396"/>
      <c r="G521" s="18" t="s">
        <v>81</v>
      </c>
      <c r="H521" s="21">
        <v>5.1999999999999998E-3</v>
      </c>
      <c r="I521" s="20">
        <v>665</v>
      </c>
      <c r="J521" s="20">
        <v>3.45</v>
      </c>
    </row>
    <row r="522" spans="1:10" ht="24" customHeight="1">
      <c r="A522" s="17" t="s">
        <v>1884</v>
      </c>
      <c r="B522" s="19" t="s">
        <v>1935</v>
      </c>
      <c r="C522" s="17" t="s">
        <v>78</v>
      </c>
      <c r="D522" s="17" t="s">
        <v>1936</v>
      </c>
      <c r="E522" s="396" t="s">
        <v>1887</v>
      </c>
      <c r="F522" s="396"/>
      <c r="G522" s="18" t="s">
        <v>1911</v>
      </c>
      <c r="H522" s="21">
        <v>0.56000000000000005</v>
      </c>
      <c r="I522" s="20">
        <v>28.34</v>
      </c>
      <c r="J522" s="20">
        <v>15.87</v>
      </c>
    </row>
    <row r="523" spans="1:10" ht="24" customHeight="1">
      <c r="A523" s="17" t="s">
        <v>1884</v>
      </c>
      <c r="B523" s="19" t="s">
        <v>1909</v>
      </c>
      <c r="C523" s="17" t="s">
        <v>78</v>
      </c>
      <c r="D523" s="17" t="s">
        <v>1910</v>
      </c>
      <c r="E523" s="396" t="s">
        <v>1887</v>
      </c>
      <c r="F523" s="396"/>
      <c r="G523" s="18" t="s">
        <v>1911</v>
      </c>
      <c r="H523" s="21">
        <v>0.105</v>
      </c>
      <c r="I523" s="20">
        <v>22.95</v>
      </c>
      <c r="J523" s="20">
        <v>2.4</v>
      </c>
    </row>
    <row r="524" spans="1:10" ht="25.95" customHeight="1">
      <c r="A524" s="22" t="s">
        <v>1894</v>
      </c>
      <c r="B524" s="24" t="s">
        <v>2184</v>
      </c>
      <c r="C524" s="22" t="s">
        <v>78</v>
      </c>
      <c r="D524" s="22" t="s">
        <v>2185</v>
      </c>
      <c r="E524" s="397" t="s">
        <v>1928</v>
      </c>
      <c r="F524" s="397"/>
      <c r="G524" s="23" t="s">
        <v>268</v>
      </c>
      <c r="H524" s="26">
        <v>11.661</v>
      </c>
      <c r="I524" s="25">
        <v>0.47</v>
      </c>
      <c r="J524" s="25">
        <v>5.48</v>
      </c>
    </row>
    <row r="525" spans="1:10">
      <c r="A525" s="38"/>
      <c r="B525" s="38"/>
      <c r="C525" s="38"/>
      <c r="D525" s="38"/>
      <c r="E525" s="38" t="s">
        <v>1897</v>
      </c>
      <c r="F525" s="39">
        <v>14.03</v>
      </c>
      <c r="G525" s="38" t="s">
        <v>1898</v>
      </c>
      <c r="H525" s="39">
        <v>0</v>
      </c>
      <c r="I525" s="38" t="s">
        <v>1899</v>
      </c>
      <c r="J525" s="39">
        <v>14.03</v>
      </c>
    </row>
    <row r="526" spans="1:10">
      <c r="A526" s="38"/>
      <c r="B526" s="38"/>
      <c r="C526" s="38"/>
      <c r="D526" s="38"/>
      <c r="E526" s="38" t="s">
        <v>1900</v>
      </c>
      <c r="F526" s="39">
        <v>5.57</v>
      </c>
      <c r="G526" s="38"/>
      <c r="H526" s="398" t="s">
        <v>1901</v>
      </c>
      <c r="I526" s="398"/>
      <c r="J526" s="39">
        <v>32.770000000000003</v>
      </c>
    </row>
    <row r="527" spans="1:10" ht="49.95" customHeight="1">
      <c r="A527" s="32"/>
      <c r="B527" s="32"/>
      <c r="C527" s="32"/>
      <c r="D527" s="32"/>
      <c r="E527" s="32"/>
      <c r="F527" s="32"/>
      <c r="G527" s="32" t="s">
        <v>1902</v>
      </c>
      <c r="H527" s="34" t="s">
        <v>2186</v>
      </c>
      <c r="I527" s="32" t="s">
        <v>1904</v>
      </c>
      <c r="J527" s="33">
        <v>17127.240000000002</v>
      </c>
    </row>
    <row r="528" spans="1:10" ht="1.05" customHeight="1">
      <c r="A528" s="16"/>
      <c r="B528" s="16"/>
      <c r="C528" s="16"/>
      <c r="D528" s="16"/>
      <c r="E528" s="16"/>
      <c r="F528" s="16"/>
      <c r="G528" s="16"/>
      <c r="H528" s="16"/>
      <c r="I528" s="16"/>
      <c r="J528" s="16"/>
    </row>
    <row r="529" spans="1:10" ht="24" customHeight="1">
      <c r="A529" s="5" t="s">
        <v>25</v>
      </c>
      <c r="B529" s="5"/>
      <c r="C529" s="5"/>
      <c r="D529" s="5" t="s">
        <v>26</v>
      </c>
      <c r="E529" s="5"/>
      <c r="F529" s="394"/>
      <c r="G529" s="394"/>
      <c r="H529" s="7"/>
      <c r="I529" s="5"/>
      <c r="J529" s="8">
        <v>554285.99</v>
      </c>
    </row>
    <row r="530" spans="1:10" ht="18" customHeight="1">
      <c r="A530" s="2" t="s">
        <v>238</v>
      </c>
      <c r="B530" s="4" t="s">
        <v>61</v>
      </c>
      <c r="C530" s="2" t="s">
        <v>62</v>
      </c>
      <c r="D530" s="2" t="s">
        <v>9</v>
      </c>
      <c r="E530" s="391" t="s">
        <v>63</v>
      </c>
      <c r="F530" s="391"/>
      <c r="G530" s="3" t="s">
        <v>64</v>
      </c>
      <c r="H530" s="4" t="s">
        <v>10</v>
      </c>
      <c r="I530" s="4" t="s">
        <v>65</v>
      </c>
      <c r="J530" s="4" t="s">
        <v>11</v>
      </c>
    </row>
    <row r="531" spans="1:10" ht="52.05" customHeight="1">
      <c r="A531" s="10" t="s">
        <v>1883</v>
      </c>
      <c r="B531" s="12" t="s">
        <v>239</v>
      </c>
      <c r="C531" s="10" t="s">
        <v>78</v>
      </c>
      <c r="D531" s="10" t="s">
        <v>240</v>
      </c>
      <c r="E531" s="395" t="s">
        <v>241</v>
      </c>
      <c r="F531" s="395"/>
      <c r="G531" s="11" t="s">
        <v>99</v>
      </c>
      <c r="H531" s="15">
        <v>1</v>
      </c>
      <c r="I531" s="13">
        <v>193.32</v>
      </c>
      <c r="J531" s="13">
        <v>193.32</v>
      </c>
    </row>
    <row r="532" spans="1:10" ht="39" customHeight="1">
      <c r="A532" s="17" t="s">
        <v>1884</v>
      </c>
      <c r="B532" s="19" t="s">
        <v>2187</v>
      </c>
      <c r="C532" s="17" t="s">
        <v>78</v>
      </c>
      <c r="D532" s="17" t="s">
        <v>2188</v>
      </c>
      <c r="E532" s="396" t="s">
        <v>181</v>
      </c>
      <c r="F532" s="396"/>
      <c r="G532" s="18" t="s">
        <v>136</v>
      </c>
      <c r="H532" s="21">
        <v>0.99099999999999999</v>
      </c>
      <c r="I532" s="20">
        <v>15.74</v>
      </c>
      <c r="J532" s="20">
        <v>15.59</v>
      </c>
    </row>
    <row r="533" spans="1:10" ht="25.95" customHeight="1">
      <c r="A533" s="17" t="s">
        <v>1884</v>
      </c>
      <c r="B533" s="19" t="s">
        <v>2189</v>
      </c>
      <c r="C533" s="17" t="s">
        <v>78</v>
      </c>
      <c r="D533" s="17" t="s">
        <v>2190</v>
      </c>
      <c r="E533" s="396" t="s">
        <v>197</v>
      </c>
      <c r="F533" s="396"/>
      <c r="G533" s="18" t="s">
        <v>114</v>
      </c>
      <c r="H533" s="21">
        <v>0.97</v>
      </c>
      <c r="I533" s="20">
        <v>18.260000000000002</v>
      </c>
      <c r="J533" s="20">
        <v>17.71</v>
      </c>
    </row>
    <row r="534" spans="1:10" ht="39" customHeight="1">
      <c r="A534" s="17" t="s">
        <v>1884</v>
      </c>
      <c r="B534" s="19" t="s">
        <v>2122</v>
      </c>
      <c r="C534" s="17" t="s">
        <v>78</v>
      </c>
      <c r="D534" s="17" t="s">
        <v>2123</v>
      </c>
      <c r="E534" s="396" t="s">
        <v>849</v>
      </c>
      <c r="F534" s="396"/>
      <c r="G534" s="18" t="s">
        <v>81</v>
      </c>
      <c r="H534" s="21">
        <v>4.3999999999999997E-2</v>
      </c>
      <c r="I534" s="20">
        <v>629.75</v>
      </c>
      <c r="J534" s="20">
        <v>27.7</v>
      </c>
    </row>
    <row r="535" spans="1:10" ht="24" customHeight="1">
      <c r="A535" s="17" t="s">
        <v>1884</v>
      </c>
      <c r="B535" s="19" t="s">
        <v>1909</v>
      </c>
      <c r="C535" s="17" t="s">
        <v>78</v>
      </c>
      <c r="D535" s="17" t="s">
        <v>1910</v>
      </c>
      <c r="E535" s="396" t="s">
        <v>1887</v>
      </c>
      <c r="F535" s="396"/>
      <c r="G535" s="18" t="s">
        <v>1911</v>
      </c>
      <c r="H535" s="21">
        <v>0.35399999999999998</v>
      </c>
      <c r="I535" s="20">
        <v>22.95</v>
      </c>
      <c r="J535" s="20">
        <v>8.1199999999999992</v>
      </c>
    </row>
    <row r="536" spans="1:10" ht="24" customHeight="1">
      <c r="A536" s="17" t="s">
        <v>1884</v>
      </c>
      <c r="B536" s="19" t="s">
        <v>1943</v>
      </c>
      <c r="C536" s="17" t="s">
        <v>78</v>
      </c>
      <c r="D536" s="17" t="s">
        <v>1944</v>
      </c>
      <c r="E536" s="396" t="s">
        <v>1887</v>
      </c>
      <c r="F536" s="396"/>
      <c r="G536" s="18" t="s">
        <v>1911</v>
      </c>
      <c r="H536" s="21">
        <v>0.501</v>
      </c>
      <c r="I536" s="20">
        <v>27.92</v>
      </c>
      <c r="J536" s="20">
        <v>13.98</v>
      </c>
    </row>
    <row r="537" spans="1:10" ht="39" customHeight="1">
      <c r="A537" s="22" t="s">
        <v>1894</v>
      </c>
      <c r="B537" s="24" t="s">
        <v>2191</v>
      </c>
      <c r="C537" s="22" t="s">
        <v>78</v>
      </c>
      <c r="D537" s="22" t="s">
        <v>2192</v>
      </c>
      <c r="E537" s="397" t="s">
        <v>1928</v>
      </c>
      <c r="F537" s="397"/>
      <c r="G537" s="23" t="s">
        <v>114</v>
      </c>
      <c r="H537" s="26">
        <v>1.87</v>
      </c>
      <c r="I537" s="25">
        <v>20.56</v>
      </c>
      <c r="J537" s="25">
        <v>38.44</v>
      </c>
    </row>
    <row r="538" spans="1:10" ht="39" customHeight="1">
      <c r="A538" s="22" t="s">
        <v>1894</v>
      </c>
      <c r="B538" s="24" t="s">
        <v>2193</v>
      </c>
      <c r="C538" s="22" t="s">
        <v>78</v>
      </c>
      <c r="D538" s="22" t="s">
        <v>2194</v>
      </c>
      <c r="E538" s="397" t="s">
        <v>1928</v>
      </c>
      <c r="F538" s="397"/>
      <c r="G538" s="23" t="s">
        <v>99</v>
      </c>
      <c r="H538" s="26">
        <v>1</v>
      </c>
      <c r="I538" s="25">
        <v>71</v>
      </c>
      <c r="J538" s="25">
        <v>71</v>
      </c>
    </row>
    <row r="539" spans="1:10" ht="25.95" customHeight="1">
      <c r="A539" s="22" t="s">
        <v>1894</v>
      </c>
      <c r="B539" s="24" t="s">
        <v>2065</v>
      </c>
      <c r="C539" s="22" t="s">
        <v>78</v>
      </c>
      <c r="D539" s="22" t="s">
        <v>2066</v>
      </c>
      <c r="E539" s="397" t="s">
        <v>1928</v>
      </c>
      <c r="F539" s="397"/>
      <c r="G539" s="23" t="s">
        <v>136</v>
      </c>
      <c r="H539" s="26">
        <v>0.04</v>
      </c>
      <c r="I539" s="25">
        <v>19.71</v>
      </c>
      <c r="J539" s="25">
        <v>0.78</v>
      </c>
    </row>
    <row r="540" spans="1:10">
      <c r="A540" s="38"/>
      <c r="B540" s="38"/>
      <c r="C540" s="38"/>
      <c r="D540" s="38"/>
      <c r="E540" s="38" t="s">
        <v>1897</v>
      </c>
      <c r="F540" s="39">
        <v>25.95</v>
      </c>
      <c r="G540" s="38" t="s">
        <v>1898</v>
      </c>
      <c r="H540" s="39">
        <v>0</v>
      </c>
      <c r="I540" s="38" t="s">
        <v>1899</v>
      </c>
      <c r="J540" s="39">
        <v>25.95</v>
      </c>
    </row>
    <row r="541" spans="1:10">
      <c r="A541" s="38"/>
      <c r="B541" s="38"/>
      <c r="C541" s="38"/>
      <c r="D541" s="38"/>
      <c r="E541" s="38" t="s">
        <v>1900</v>
      </c>
      <c r="F541" s="39">
        <v>39.630000000000003</v>
      </c>
      <c r="G541" s="38"/>
      <c r="H541" s="398" t="s">
        <v>1901</v>
      </c>
      <c r="I541" s="398"/>
      <c r="J541" s="39">
        <v>232.95</v>
      </c>
    </row>
    <row r="542" spans="1:10" ht="49.95" customHeight="1">
      <c r="A542" s="32"/>
      <c r="B542" s="32"/>
      <c r="C542" s="32"/>
      <c r="D542" s="32"/>
      <c r="E542" s="32"/>
      <c r="F542" s="32"/>
      <c r="G542" s="32" t="s">
        <v>1902</v>
      </c>
      <c r="H542" s="34" t="s">
        <v>2195</v>
      </c>
      <c r="I542" s="32" t="s">
        <v>1904</v>
      </c>
      <c r="J542" s="33">
        <v>2809.37</v>
      </c>
    </row>
    <row r="543" spans="1:10" ht="1.05" customHeight="1">
      <c r="A543" s="16"/>
      <c r="B543" s="16"/>
      <c r="C543" s="16"/>
      <c r="D543" s="16"/>
      <c r="E543" s="16"/>
      <c r="F543" s="16"/>
      <c r="G543" s="16"/>
      <c r="H543" s="16"/>
      <c r="I543" s="16"/>
      <c r="J543" s="16"/>
    </row>
    <row r="544" spans="1:10" ht="18" customHeight="1">
      <c r="A544" s="2" t="s">
        <v>242</v>
      </c>
      <c r="B544" s="4" t="s">
        <v>61</v>
      </c>
      <c r="C544" s="2" t="s">
        <v>62</v>
      </c>
      <c r="D544" s="2" t="s">
        <v>9</v>
      </c>
      <c r="E544" s="391" t="s">
        <v>63</v>
      </c>
      <c r="F544" s="391"/>
      <c r="G544" s="3" t="s">
        <v>64</v>
      </c>
      <c r="H544" s="4" t="s">
        <v>10</v>
      </c>
      <c r="I544" s="4" t="s">
        <v>65</v>
      </c>
      <c r="J544" s="4" t="s">
        <v>11</v>
      </c>
    </row>
    <row r="545" spans="1:10" ht="52.05" customHeight="1">
      <c r="A545" s="10" t="s">
        <v>1883</v>
      </c>
      <c r="B545" s="12" t="s">
        <v>243</v>
      </c>
      <c r="C545" s="10" t="s">
        <v>72</v>
      </c>
      <c r="D545" s="10" t="s">
        <v>244</v>
      </c>
      <c r="E545" s="395" t="s">
        <v>204</v>
      </c>
      <c r="F545" s="395"/>
      <c r="G545" s="11" t="s">
        <v>136</v>
      </c>
      <c r="H545" s="15">
        <v>1</v>
      </c>
      <c r="I545" s="13">
        <v>14.39</v>
      </c>
      <c r="J545" s="13">
        <v>14.39</v>
      </c>
    </row>
    <row r="546" spans="1:10" ht="25.95" customHeight="1">
      <c r="A546" s="17" t="s">
        <v>1884</v>
      </c>
      <c r="B546" s="19" t="s">
        <v>2196</v>
      </c>
      <c r="C546" s="17" t="s">
        <v>78</v>
      </c>
      <c r="D546" s="17" t="s">
        <v>2197</v>
      </c>
      <c r="E546" s="396" t="s">
        <v>1887</v>
      </c>
      <c r="F546" s="396"/>
      <c r="G546" s="18" t="s">
        <v>1911</v>
      </c>
      <c r="H546" s="21">
        <v>2.3666E-3</v>
      </c>
      <c r="I546" s="20">
        <v>21.3</v>
      </c>
      <c r="J546" s="20">
        <v>0.05</v>
      </c>
    </row>
    <row r="547" spans="1:10" ht="39" customHeight="1">
      <c r="A547" s="17" t="s">
        <v>1884</v>
      </c>
      <c r="B547" s="19" t="s">
        <v>2120</v>
      </c>
      <c r="C547" s="17" t="s">
        <v>78</v>
      </c>
      <c r="D547" s="17" t="s">
        <v>2121</v>
      </c>
      <c r="E547" s="396" t="s">
        <v>1907</v>
      </c>
      <c r="F547" s="396"/>
      <c r="G547" s="18" t="s">
        <v>1914</v>
      </c>
      <c r="H547" s="21">
        <v>6.6270000000000001E-4</v>
      </c>
      <c r="I547" s="20">
        <v>352.54</v>
      </c>
      <c r="J547" s="20">
        <v>0.23</v>
      </c>
    </row>
    <row r="548" spans="1:10" ht="39" customHeight="1">
      <c r="A548" s="17" t="s">
        <v>1884</v>
      </c>
      <c r="B548" s="19" t="s">
        <v>2198</v>
      </c>
      <c r="C548" s="17" t="s">
        <v>78</v>
      </c>
      <c r="D548" s="17" t="s">
        <v>2199</v>
      </c>
      <c r="E548" s="396" t="s">
        <v>448</v>
      </c>
      <c r="F548" s="396"/>
      <c r="G548" s="18" t="s">
        <v>99</v>
      </c>
      <c r="H548" s="21">
        <v>7.8887499999999999E-2</v>
      </c>
      <c r="I548" s="20">
        <v>33</v>
      </c>
      <c r="J548" s="20">
        <v>2.6</v>
      </c>
    </row>
    <row r="549" spans="1:10" ht="39" customHeight="1">
      <c r="A549" s="17" t="s">
        <v>1884</v>
      </c>
      <c r="B549" s="19" t="s">
        <v>2200</v>
      </c>
      <c r="C549" s="17" t="s">
        <v>78</v>
      </c>
      <c r="D549" s="17" t="s">
        <v>2201</v>
      </c>
      <c r="E549" s="396" t="s">
        <v>1907</v>
      </c>
      <c r="F549" s="396"/>
      <c r="G549" s="18" t="s">
        <v>1908</v>
      </c>
      <c r="H549" s="21">
        <v>5.2070000000000003E-4</v>
      </c>
      <c r="I549" s="20">
        <v>180.02</v>
      </c>
      <c r="J549" s="20">
        <v>0.09</v>
      </c>
    </row>
    <row r="550" spans="1:10" ht="25.95" customHeight="1">
      <c r="A550" s="17" t="s">
        <v>1884</v>
      </c>
      <c r="B550" s="19" t="s">
        <v>2202</v>
      </c>
      <c r="C550" s="17" t="s">
        <v>78</v>
      </c>
      <c r="D550" s="17" t="s">
        <v>2203</v>
      </c>
      <c r="E550" s="396" t="s">
        <v>1887</v>
      </c>
      <c r="F550" s="396"/>
      <c r="G550" s="18" t="s">
        <v>1911</v>
      </c>
      <c r="H550" s="21">
        <v>8.3620000000000005E-4</v>
      </c>
      <c r="I550" s="20">
        <v>22.67</v>
      </c>
      <c r="J550" s="20">
        <v>0.01</v>
      </c>
    </row>
    <row r="551" spans="1:10" ht="24" customHeight="1">
      <c r="A551" s="17" t="s">
        <v>1884</v>
      </c>
      <c r="B551" s="19" t="s">
        <v>2204</v>
      </c>
      <c r="C551" s="17" t="s">
        <v>78</v>
      </c>
      <c r="D551" s="17" t="s">
        <v>2205</v>
      </c>
      <c r="E551" s="396" t="s">
        <v>1887</v>
      </c>
      <c r="F551" s="396"/>
      <c r="G551" s="18" t="s">
        <v>1911</v>
      </c>
      <c r="H551" s="21">
        <v>4.9857E-3</v>
      </c>
      <c r="I551" s="20">
        <v>29.08</v>
      </c>
      <c r="J551" s="20">
        <v>0.14000000000000001</v>
      </c>
    </row>
    <row r="552" spans="1:10" ht="25.95" customHeight="1">
      <c r="A552" s="17" t="s">
        <v>1884</v>
      </c>
      <c r="B552" s="19" t="s">
        <v>2206</v>
      </c>
      <c r="C552" s="17" t="s">
        <v>78</v>
      </c>
      <c r="D552" s="17" t="s">
        <v>2207</v>
      </c>
      <c r="E552" s="396" t="s">
        <v>448</v>
      </c>
      <c r="F552" s="396"/>
      <c r="G552" s="18" t="s">
        <v>99</v>
      </c>
      <c r="H552" s="21">
        <v>7.8887499999999999E-2</v>
      </c>
      <c r="I552" s="20">
        <v>24.24</v>
      </c>
      <c r="J552" s="20">
        <v>1.91</v>
      </c>
    </row>
    <row r="553" spans="1:10" ht="39" customHeight="1">
      <c r="A553" s="22" t="s">
        <v>1894</v>
      </c>
      <c r="B553" s="24" t="s">
        <v>2208</v>
      </c>
      <c r="C553" s="22" t="s">
        <v>78</v>
      </c>
      <c r="D553" s="22" t="s">
        <v>2209</v>
      </c>
      <c r="E553" s="397" t="s">
        <v>1928</v>
      </c>
      <c r="F553" s="397"/>
      <c r="G553" s="23" t="s">
        <v>136</v>
      </c>
      <c r="H553" s="26">
        <v>0.56602580000000002</v>
      </c>
      <c r="I553" s="25">
        <v>9.1199999999999992</v>
      </c>
      <c r="J553" s="25">
        <v>5.16</v>
      </c>
    </row>
    <row r="554" spans="1:10" ht="25.95" customHeight="1">
      <c r="A554" s="22" t="s">
        <v>1894</v>
      </c>
      <c r="B554" s="24" t="s">
        <v>2210</v>
      </c>
      <c r="C554" s="22" t="s">
        <v>78</v>
      </c>
      <c r="D554" s="22" t="s">
        <v>2211</v>
      </c>
      <c r="E554" s="397" t="s">
        <v>1928</v>
      </c>
      <c r="F554" s="397"/>
      <c r="G554" s="23" t="s">
        <v>136</v>
      </c>
      <c r="H554" s="26">
        <v>1.8177E-3</v>
      </c>
      <c r="I554" s="25">
        <v>8.25</v>
      </c>
      <c r="J554" s="25">
        <v>0.01</v>
      </c>
    </row>
    <row r="555" spans="1:10" ht="25.95" customHeight="1">
      <c r="A555" s="22" t="s">
        <v>1894</v>
      </c>
      <c r="B555" s="24" t="s">
        <v>2212</v>
      </c>
      <c r="C555" s="22" t="s">
        <v>78</v>
      </c>
      <c r="D555" s="22" t="s">
        <v>2213</v>
      </c>
      <c r="E555" s="397" t="s">
        <v>1928</v>
      </c>
      <c r="F555" s="397"/>
      <c r="G555" s="23" t="s">
        <v>136</v>
      </c>
      <c r="H555" s="26">
        <v>0.51673250000000004</v>
      </c>
      <c r="I555" s="25">
        <v>8.02</v>
      </c>
      <c r="J555" s="25">
        <v>4.1399999999999997</v>
      </c>
    </row>
    <row r="556" spans="1:10" ht="25.95" customHeight="1">
      <c r="A556" s="22" t="s">
        <v>1894</v>
      </c>
      <c r="B556" s="24" t="s">
        <v>2214</v>
      </c>
      <c r="C556" s="22" t="s">
        <v>78</v>
      </c>
      <c r="D556" s="22" t="s">
        <v>2215</v>
      </c>
      <c r="E556" s="397" t="s">
        <v>1928</v>
      </c>
      <c r="F556" s="397"/>
      <c r="G556" s="23" t="s">
        <v>136</v>
      </c>
      <c r="H556" s="26">
        <v>6.424E-3</v>
      </c>
      <c r="I556" s="25">
        <v>8.1199999999999992</v>
      </c>
      <c r="J556" s="25">
        <v>0.05</v>
      </c>
    </row>
    <row r="557" spans="1:10">
      <c r="A557" s="38"/>
      <c r="B557" s="38"/>
      <c r="C557" s="38"/>
      <c r="D557" s="38"/>
      <c r="E557" s="38" t="s">
        <v>1897</v>
      </c>
      <c r="F557" s="39">
        <v>0.47</v>
      </c>
      <c r="G557" s="38" t="s">
        <v>1898</v>
      </c>
      <c r="H557" s="39">
        <v>0</v>
      </c>
      <c r="I557" s="38" t="s">
        <v>1899</v>
      </c>
      <c r="J557" s="39">
        <v>0.47</v>
      </c>
    </row>
    <row r="558" spans="1:10">
      <c r="A558" s="38"/>
      <c r="B558" s="38"/>
      <c r="C558" s="38"/>
      <c r="D558" s="38"/>
      <c r="E558" s="38" t="s">
        <v>1900</v>
      </c>
      <c r="F558" s="39">
        <v>2.94</v>
      </c>
      <c r="G558" s="38"/>
      <c r="H558" s="398" t="s">
        <v>1901</v>
      </c>
      <c r="I558" s="398"/>
      <c r="J558" s="39">
        <v>17.329999999999998</v>
      </c>
    </row>
    <row r="559" spans="1:10" ht="49.95" customHeight="1">
      <c r="A559" s="32"/>
      <c r="B559" s="32"/>
      <c r="C559" s="32"/>
      <c r="D559" s="32"/>
      <c r="E559" s="32"/>
      <c r="F559" s="32"/>
      <c r="G559" s="32" t="s">
        <v>1902</v>
      </c>
      <c r="H559" s="34" t="s">
        <v>2216</v>
      </c>
      <c r="I559" s="32" t="s">
        <v>1904</v>
      </c>
      <c r="J559" s="33">
        <v>60059.54</v>
      </c>
    </row>
    <row r="560" spans="1:10" ht="1.05" customHeight="1">
      <c r="A560" s="16"/>
      <c r="B560" s="16"/>
      <c r="C560" s="16"/>
      <c r="D560" s="16"/>
      <c r="E560" s="16"/>
      <c r="F560" s="16"/>
      <c r="G560" s="16"/>
      <c r="H560" s="16"/>
      <c r="I560" s="16"/>
      <c r="J560" s="16"/>
    </row>
    <row r="561" spans="1:10" ht="18" customHeight="1">
      <c r="A561" s="2" t="s">
        <v>245</v>
      </c>
      <c r="B561" s="4" t="s">
        <v>61</v>
      </c>
      <c r="C561" s="2" t="s">
        <v>62</v>
      </c>
      <c r="D561" s="2" t="s">
        <v>9</v>
      </c>
      <c r="E561" s="391" t="s">
        <v>63</v>
      </c>
      <c r="F561" s="391"/>
      <c r="G561" s="3" t="s">
        <v>64</v>
      </c>
      <c r="H561" s="4" t="s">
        <v>10</v>
      </c>
      <c r="I561" s="4" t="s">
        <v>65</v>
      </c>
      <c r="J561" s="4" t="s">
        <v>11</v>
      </c>
    </row>
    <row r="562" spans="1:10" ht="39" customHeight="1">
      <c r="A562" s="10" t="s">
        <v>1883</v>
      </c>
      <c r="B562" s="12" t="s">
        <v>246</v>
      </c>
      <c r="C562" s="10" t="s">
        <v>78</v>
      </c>
      <c r="D562" s="10" t="s">
        <v>247</v>
      </c>
      <c r="E562" s="395" t="s">
        <v>248</v>
      </c>
      <c r="F562" s="395"/>
      <c r="G562" s="11" t="s">
        <v>99</v>
      </c>
      <c r="H562" s="15">
        <v>1</v>
      </c>
      <c r="I562" s="13">
        <v>209.55</v>
      </c>
      <c r="J562" s="13">
        <v>209.55</v>
      </c>
    </row>
    <row r="563" spans="1:10" ht="39" customHeight="1">
      <c r="A563" s="17" t="s">
        <v>1884</v>
      </c>
      <c r="B563" s="19" t="s">
        <v>2217</v>
      </c>
      <c r="C563" s="17" t="s">
        <v>78</v>
      </c>
      <c r="D563" s="17" t="s">
        <v>2218</v>
      </c>
      <c r="E563" s="396" t="s">
        <v>1907</v>
      </c>
      <c r="F563" s="396"/>
      <c r="G563" s="18" t="s">
        <v>1914</v>
      </c>
      <c r="H563" s="21">
        <v>8.9999999999999998E-4</v>
      </c>
      <c r="I563" s="20">
        <v>23.1</v>
      </c>
      <c r="J563" s="20">
        <v>0.02</v>
      </c>
    </row>
    <row r="564" spans="1:10" ht="39" customHeight="1">
      <c r="A564" s="17" t="s">
        <v>1884</v>
      </c>
      <c r="B564" s="19" t="s">
        <v>2219</v>
      </c>
      <c r="C564" s="17" t="s">
        <v>78</v>
      </c>
      <c r="D564" s="17" t="s">
        <v>2220</v>
      </c>
      <c r="E564" s="396" t="s">
        <v>1907</v>
      </c>
      <c r="F564" s="396"/>
      <c r="G564" s="18" t="s">
        <v>1908</v>
      </c>
      <c r="H564" s="21">
        <v>1.1999999999999999E-3</v>
      </c>
      <c r="I564" s="20">
        <v>22.04</v>
      </c>
      <c r="J564" s="20">
        <v>0.02</v>
      </c>
    </row>
    <row r="565" spans="1:10" ht="24" customHeight="1">
      <c r="A565" s="17" t="s">
        <v>1884</v>
      </c>
      <c r="B565" s="19" t="s">
        <v>1909</v>
      </c>
      <c r="C565" s="17" t="s">
        <v>78</v>
      </c>
      <c r="D565" s="17" t="s">
        <v>1910</v>
      </c>
      <c r="E565" s="396" t="s">
        <v>1887</v>
      </c>
      <c r="F565" s="396"/>
      <c r="G565" s="18" t="s">
        <v>1911</v>
      </c>
      <c r="H565" s="21">
        <v>6.2E-2</v>
      </c>
      <c r="I565" s="20">
        <v>22.95</v>
      </c>
      <c r="J565" s="20">
        <v>1.42</v>
      </c>
    </row>
    <row r="566" spans="1:10" ht="24" customHeight="1">
      <c r="A566" s="17" t="s">
        <v>1884</v>
      </c>
      <c r="B566" s="19" t="s">
        <v>2221</v>
      </c>
      <c r="C566" s="17" t="s">
        <v>78</v>
      </c>
      <c r="D566" s="17" t="s">
        <v>2222</v>
      </c>
      <c r="E566" s="396" t="s">
        <v>1887</v>
      </c>
      <c r="F566" s="396"/>
      <c r="G566" s="18" t="s">
        <v>1911</v>
      </c>
      <c r="H566" s="21">
        <v>5.6000000000000001E-2</v>
      </c>
      <c r="I566" s="20">
        <v>27.66</v>
      </c>
      <c r="J566" s="20">
        <v>1.54</v>
      </c>
    </row>
    <row r="567" spans="1:10" ht="39" customHeight="1">
      <c r="A567" s="22" t="s">
        <v>1894</v>
      </c>
      <c r="B567" s="24" t="s">
        <v>2223</v>
      </c>
      <c r="C567" s="22" t="s">
        <v>78</v>
      </c>
      <c r="D567" s="22" t="s">
        <v>2224</v>
      </c>
      <c r="E567" s="397" t="s">
        <v>1928</v>
      </c>
      <c r="F567" s="397"/>
      <c r="G567" s="23" t="s">
        <v>2225</v>
      </c>
      <c r="H567" s="26">
        <v>4.1500000000000004</v>
      </c>
      <c r="I567" s="25">
        <v>1.28</v>
      </c>
      <c r="J567" s="25">
        <v>5.31</v>
      </c>
    </row>
    <row r="568" spans="1:10" ht="78" customHeight="1">
      <c r="A568" s="22" t="s">
        <v>1894</v>
      </c>
      <c r="B568" s="24" t="s">
        <v>2226</v>
      </c>
      <c r="C568" s="22" t="s">
        <v>78</v>
      </c>
      <c r="D568" s="22" t="s">
        <v>2227</v>
      </c>
      <c r="E568" s="397" t="s">
        <v>1928</v>
      </c>
      <c r="F568" s="397"/>
      <c r="G568" s="23" t="s">
        <v>99</v>
      </c>
      <c r="H568" s="26">
        <v>1.1459999999999999</v>
      </c>
      <c r="I568" s="25">
        <v>175.61</v>
      </c>
      <c r="J568" s="25">
        <v>201.24</v>
      </c>
    </row>
    <row r="569" spans="1:10">
      <c r="A569" s="38"/>
      <c r="B569" s="38"/>
      <c r="C569" s="38"/>
      <c r="D569" s="38"/>
      <c r="E569" s="38" t="s">
        <v>1897</v>
      </c>
      <c r="F569" s="39">
        <v>2.1800000000000002</v>
      </c>
      <c r="G569" s="38" t="s">
        <v>1898</v>
      </c>
      <c r="H569" s="39">
        <v>0</v>
      </c>
      <c r="I569" s="38" t="s">
        <v>1899</v>
      </c>
      <c r="J569" s="39">
        <v>2.1800000000000002</v>
      </c>
    </row>
    <row r="570" spans="1:10">
      <c r="A570" s="38"/>
      <c r="B570" s="38"/>
      <c r="C570" s="38"/>
      <c r="D570" s="38"/>
      <c r="E570" s="38" t="s">
        <v>1900</v>
      </c>
      <c r="F570" s="39">
        <v>42.95</v>
      </c>
      <c r="G570" s="38"/>
      <c r="H570" s="398" t="s">
        <v>1901</v>
      </c>
      <c r="I570" s="398"/>
      <c r="J570" s="39">
        <v>252.5</v>
      </c>
    </row>
    <row r="571" spans="1:10" ht="49.95" customHeight="1">
      <c r="A571" s="32"/>
      <c r="B571" s="32"/>
      <c r="C571" s="32"/>
      <c r="D571" s="32"/>
      <c r="E571" s="32"/>
      <c r="F571" s="32"/>
      <c r="G571" s="32" t="s">
        <v>1902</v>
      </c>
      <c r="H571" s="34" t="s">
        <v>2228</v>
      </c>
      <c r="I571" s="32" t="s">
        <v>1904</v>
      </c>
      <c r="J571" s="33">
        <v>261908.15</v>
      </c>
    </row>
    <row r="572" spans="1:10" ht="1.05" customHeight="1">
      <c r="A572" s="16"/>
      <c r="B572" s="16"/>
      <c r="C572" s="16"/>
      <c r="D572" s="16"/>
      <c r="E572" s="16"/>
      <c r="F572" s="16"/>
      <c r="G572" s="16"/>
      <c r="H572" s="16"/>
      <c r="I572" s="16"/>
      <c r="J572" s="16"/>
    </row>
    <row r="573" spans="1:10" ht="18" customHeight="1">
      <c r="A573" s="2" t="s">
        <v>249</v>
      </c>
      <c r="B573" s="4" t="s">
        <v>61</v>
      </c>
      <c r="C573" s="2" t="s">
        <v>62</v>
      </c>
      <c r="D573" s="2" t="s">
        <v>9</v>
      </c>
      <c r="E573" s="391" t="s">
        <v>63</v>
      </c>
      <c r="F573" s="391"/>
      <c r="G573" s="3" t="s">
        <v>64</v>
      </c>
      <c r="H573" s="4" t="s">
        <v>10</v>
      </c>
      <c r="I573" s="4" t="s">
        <v>65</v>
      </c>
      <c r="J573" s="4" t="s">
        <v>11</v>
      </c>
    </row>
    <row r="574" spans="1:10" ht="25.95" customHeight="1">
      <c r="A574" s="10" t="s">
        <v>1883</v>
      </c>
      <c r="B574" s="12" t="s">
        <v>250</v>
      </c>
      <c r="C574" s="10" t="s">
        <v>78</v>
      </c>
      <c r="D574" s="10" t="s">
        <v>251</v>
      </c>
      <c r="E574" s="395" t="s">
        <v>226</v>
      </c>
      <c r="F574" s="395"/>
      <c r="G574" s="11" t="s">
        <v>114</v>
      </c>
      <c r="H574" s="15">
        <v>1</v>
      </c>
      <c r="I574" s="13">
        <v>39.549999999999997</v>
      </c>
      <c r="J574" s="13">
        <v>39.549999999999997</v>
      </c>
    </row>
    <row r="575" spans="1:10" ht="24" customHeight="1">
      <c r="A575" s="17" t="s">
        <v>1884</v>
      </c>
      <c r="B575" s="19" t="s">
        <v>1909</v>
      </c>
      <c r="C575" s="17" t="s">
        <v>78</v>
      </c>
      <c r="D575" s="17" t="s">
        <v>1910</v>
      </c>
      <c r="E575" s="396" t="s">
        <v>1887</v>
      </c>
      <c r="F575" s="396"/>
      <c r="G575" s="18" t="s">
        <v>1911</v>
      </c>
      <c r="H575" s="21">
        <v>0.09</v>
      </c>
      <c r="I575" s="20">
        <v>22.95</v>
      </c>
      <c r="J575" s="20">
        <v>2.06</v>
      </c>
    </row>
    <row r="576" spans="1:10" ht="24" customHeight="1">
      <c r="A576" s="17" t="s">
        <v>1884</v>
      </c>
      <c r="B576" s="19" t="s">
        <v>1935</v>
      </c>
      <c r="C576" s="17" t="s">
        <v>78</v>
      </c>
      <c r="D576" s="17" t="s">
        <v>1936</v>
      </c>
      <c r="E576" s="396" t="s">
        <v>1887</v>
      </c>
      <c r="F576" s="396"/>
      <c r="G576" s="18" t="s">
        <v>1911</v>
      </c>
      <c r="H576" s="21">
        <v>0.17899999999999999</v>
      </c>
      <c r="I576" s="20">
        <v>28.34</v>
      </c>
      <c r="J576" s="20">
        <v>5.07</v>
      </c>
    </row>
    <row r="577" spans="1:10" ht="39" customHeight="1">
      <c r="A577" s="22" t="s">
        <v>1894</v>
      </c>
      <c r="B577" s="24" t="s">
        <v>2229</v>
      </c>
      <c r="C577" s="22" t="s">
        <v>78</v>
      </c>
      <c r="D577" s="22" t="s">
        <v>2230</v>
      </c>
      <c r="E577" s="397" t="s">
        <v>1928</v>
      </c>
      <c r="F577" s="397"/>
      <c r="G577" s="23" t="s">
        <v>268</v>
      </c>
      <c r="H577" s="26">
        <v>1.33</v>
      </c>
      <c r="I577" s="25">
        <v>0.37</v>
      </c>
      <c r="J577" s="25">
        <v>0.49</v>
      </c>
    </row>
    <row r="578" spans="1:10" ht="25.95" customHeight="1">
      <c r="A578" s="22" t="s">
        <v>1894</v>
      </c>
      <c r="B578" s="24" t="s">
        <v>2231</v>
      </c>
      <c r="C578" s="22" t="s">
        <v>78</v>
      </c>
      <c r="D578" s="22" t="s">
        <v>2232</v>
      </c>
      <c r="E578" s="397" t="s">
        <v>1928</v>
      </c>
      <c r="F578" s="397"/>
      <c r="G578" s="23" t="s">
        <v>2233</v>
      </c>
      <c r="H578" s="26">
        <v>9.1999999999999998E-2</v>
      </c>
      <c r="I578" s="25">
        <v>35.869999999999997</v>
      </c>
      <c r="J578" s="25">
        <v>3.3</v>
      </c>
    </row>
    <row r="579" spans="1:10" ht="25.95" customHeight="1">
      <c r="A579" s="22" t="s">
        <v>1894</v>
      </c>
      <c r="B579" s="24" t="s">
        <v>2234</v>
      </c>
      <c r="C579" s="22" t="s">
        <v>78</v>
      </c>
      <c r="D579" s="22" t="s">
        <v>2235</v>
      </c>
      <c r="E579" s="397" t="s">
        <v>1928</v>
      </c>
      <c r="F579" s="397"/>
      <c r="G579" s="23" t="s">
        <v>114</v>
      </c>
      <c r="H579" s="26">
        <v>1.1499999999999999</v>
      </c>
      <c r="I579" s="25">
        <v>24.9</v>
      </c>
      <c r="J579" s="25">
        <v>28.63</v>
      </c>
    </row>
    <row r="580" spans="1:10">
      <c r="A580" s="38"/>
      <c r="B580" s="38"/>
      <c r="C580" s="38"/>
      <c r="D580" s="38"/>
      <c r="E580" s="38" t="s">
        <v>1897</v>
      </c>
      <c r="F580" s="39">
        <v>5.27</v>
      </c>
      <c r="G580" s="38" t="s">
        <v>1898</v>
      </c>
      <c r="H580" s="39">
        <v>0</v>
      </c>
      <c r="I580" s="38" t="s">
        <v>1899</v>
      </c>
      <c r="J580" s="39">
        <v>5.27</v>
      </c>
    </row>
    <row r="581" spans="1:10">
      <c r="A581" s="38"/>
      <c r="B581" s="38"/>
      <c r="C581" s="38"/>
      <c r="D581" s="38"/>
      <c r="E581" s="38" t="s">
        <v>1900</v>
      </c>
      <c r="F581" s="39">
        <v>8.1</v>
      </c>
      <c r="G581" s="38"/>
      <c r="H581" s="398" t="s">
        <v>1901</v>
      </c>
      <c r="I581" s="398"/>
      <c r="J581" s="39">
        <v>47.65</v>
      </c>
    </row>
    <row r="582" spans="1:10" ht="49.95" customHeight="1">
      <c r="A582" s="32"/>
      <c r="B582" s="32"/>
      <c r="C582" s="32"/>
      <c r="D582" s="32"/>
      <c r="E582" s="32"/>
      <c r="F582" s="32"/>
      <c r="G582" s="32" t="s">
        <v>1902</v>
      </c>
      <c r="H582" s="34" t="s">
        <v>2236</v>
      </c>
      <c r="I582" s="32" t="s">
        <v>1904</v>
      </c>
      <c r="J582" s="33">
        <v>6416.07</v>
      </c>
    </row>
    <row r="583" spans="1:10" ht="1.05" customHeight="1">
      <c r="A583" s="16"/>
      <c r="B583" s="16"/>
      <c r="C583" s="16"/>
      <c r="D583" s="16"/>
      <c r="E583" s="16"/>
      <c r="F583" s="16"/>
      <c r="G583" s="16"/>
      <c r="H583" s="16"/>
      <c r="I583" s="16"/>
      <c r="J583" s="16"/>
    </row>
    <row r="584" spans="1:10" ht="18" customHeight="1">
      <c r="A584" s="2" t="s">
        <v>252</v>
      </c>
      <c r="B584" s="4" t="s">
        <v>61</v>
      </c>
      <c r="C584" s="2" t="s">
        <v>62</v>
      </c>
      <c r="D584" s="2" t="s">
        <v>9</v>
      </c>
      <c r="E584" s="391" t="s">
        <v>63</v>
      </c>
      <c r="F584" s="391"/>
      <c r="G584" s="3" t="s">
        <v>64</v>
      </c>
      <c r="H584" s="4" t="s">
        <v>10</v>
      </c>
      <c r="I584" s="4" t="s">
        <v>65</v>
      </c>
      <c r="J584" s="4" t="s">
        <v>11</v>
      </c>
    </row>
    <row r="585" spans="1:10" ht="39" customHeight="1">
      <c r="A585" s="10" t="s">
        <v>1883</v>
      </c>
      <c r="B585" s="12" t="s">
        <v>253</v>
      </c>
      <c r="C585" s="10" t="s">
        <v>78</v>
      </c>
      <c r="D585" s="10" t="s">
        <v>254</v>
      </c>
      <c r="E585" s="395" t="s">
        <v>248</v>
      </c>
      <c r="F585" s="395"/>
      <c r="G585" s="11" t="s">
        <v>114</v>
      </c>
      <c r="H585" s="15">
        <v>1</v>
      </c>
      <c r="I585" s="13">
        <v>148.82</v>
      </c>
      <c r="J585" s="13">
        <v>148.82</v>
      </c>
    </row>
    <row r="586" spans="1:10" ht="39" customHeight="1">
      <c r="A586" s="17" t="s">
        <v>1884</v>
      </c>
      <c r="B586" s="19" t="s">
        <v>2219</v>
      </c>
      <c r="C586" s="17" t="s">
        <v>78</v>
      </c>
      <c r="D586" s="17" t="s">
        <v>2220</v>
      </c>
      <c r="E586" s="396" t="s">
        <v>1907</v>
      </c>
      <c r="F586" s="396"/>
      <c r="G586" s="18" t="s">
        <v>1908</v>
      </c>
      <c r="H586" s="21">
        <v>1.83E-2</v>
      </c>
      <c r="I586" s="20">
        <v>22.04</v>
      </c>
      <c r="J586" s="20">
        <v>0.4</v>
      </c>
    </row>
    <row r="587" spans="1:10" ht="24" customHeight="1">
      <c r="A587" s="17" t="s">
        <v>1884</v>
      </c>
      <c r="B587" s="19" t="s">
        <v>2221</v>
      </c>
      <c r="C587" s="17" t="s">
        <v>78</v>
      </c>
      <c r="D587" s="17" t="s">
        <v>2222</v>
      </c>
      <c r="E587" s="396" t="s">
        <v>1887</v>
      </c>
      <c r="F587" s="396"/>
      <c r="G587" s="18" t="s">
        <v>1911</v>
      </c>
      <c r="H587" s="21">
        <v>0.53900000000000003</v>
      </c>
      <c r="I587" s="20">
        <v>27.66</v>
      </c>
      <c r="J587" s="20">
        <v>14.9</v>
      </c>
    </row>
    <row r="588" spans="1:10" ht="39" customHeight="1">
      <c r="A588" s="17" t="s">
        <v>1884</v>
      </c>
      <c r="B588" s="19" t="s">
        <v>2217</v>
      </c>
      <c r="C588" s="17" t="s">
        <v>78</v>
      </c>
      <c r="D588" s="17" t="s">
        <v>2218</v>
      </c>
      <c r="E588" s="396" t="s">
        <v>1907</v>
      </c>
      <c r="F588" s="396"/>
      <c r="G588" s="18" t="s">
        <v>1914</v>
      </c>
      <c r="H588" s="21">
        <v>1.32E-2</v>
      </c>
      <c r="I588" s="20">
        <v>23.1</v>
      </c>
      <c r="J588" s="20">
        <v>0.3</v>
      </c>
    </row>
    <row r="589" spans="1:10" ht="24" customHeight="1">
      <c r="A589" s="17" t="s">
        <v>1884</v>
      </c>
      <c r="B589" s="19" t="s">
        <v>1909</v>
      </c>
      <c r="C589" s="17" t="s">
        <v>78</v>
      </c>
      <c r="D589" s="17" t="s">
        <v>1910</v>
      </c>
      <c r="E589" s="396" t="s">
        <v>1887</v>
      </c>
      <c r="F589" s="396"/>
      <c r="G589" s="18" t="s">
        <v>1911</v>
      </c>
      <c r="H589" s="21">
        <v>0.63300000000000001</v>
      </c>
      <c r="I589" s="20">
        <v>22.95</v>
      </c>
      <c r="J589" s="20">
        <v>14.52</v>
      </c>
    </row>
    <row r="590" spans="1:10" ht="25.95" customHeight="1">
      <c r="A590" s="22" t="s">
        <v>1894</v>
      </c>
      <c r="B590" s="24" t="s">
        <v>2237</v>
      </c>
      <c r="C590" s="22" t="s">
        <v>78</v>
      </c>
      <c r="D590" s="22" t="s">
        <v>2238</v>
      </c>
      <c r="E590" s="397" t="s">
        <v>1928</v>
      </c>
      <c r="F590" s="397"/>
      <c r="G590" s="23" t="s">
        <v>114</v>
      </c>
      <c r="H590" s="26">
        <v>1.05</v>
      </c>
      <c r="I590" s="25">
        <v>81.819999999999993</v>
      </c>
      <c r="J590" s="25">
        <v>85.91</v>
      </c>
    </row>
    <row r="591" spans="1:10" ht="25.95" customHeight="1">
      <c r="A591" s="22" t="s">
        <v>1894</v>
      </c>
      <c r="B591" s="24" t="s">
        <v>2231</v>
      </c>
      <c r="C591" s="22" t="s">
        <v>78</v>
      </c>
      <c r="D591" s="22" t="s">
        <v>2232</v>
      </c>
      <c r="E591" s="397" t="s">
        <v>1928</v>
      </c>
      <c r="F591" s="397"/>
      <c r="G591" s="23" t="s">
        <v>2233</v>
      </c>
      <c r="H591" s="26">
        <v>0.161</v>
      </c>
      <c r="I591" s="25">
        <v>35.869999999999997</v>
      </c>
      <c r="J591" s="25">
        <v>5.77</v>
      </c>
    </row>
    <row r="592" spans="1:10" ht="24" customHeight="1">
      <c r="A592" s="22" t="s">
        <v>1894</v>
      </c>
      <c r="B592" s="24" t="s">
        <v>2239</v>
      </c>
      <c r="C592" s="22" t="s">
        <v>78</v>
      </c>
      <c r="D592" s="22" t="s">
        <v>2240</v>
      </c>
      <c r="E592" s="397" t="s">
        <v>1928</v>
      </c>
      <c r="F592" s="397"/>
      <c r="G592" s="23" t="s">
        <v>136</v>
      </c>
      <c r="H592" s="26">
        <v>0.18</v>
      </c>
      <c r="I592" s="25">
        <v>145.99</v>
      </c>
      <c r="J592" s="25">
        <v>26.27</v>
      </c>
    </row>
    <row r="593" spans="1:10" ht="25.95" customHeight="1">
      <c r="A593" s="22" t="s">
        <v>1894</v>
      </c>
      <c r="B593" s="24" t="s">
        <v>2241</v>
      </c>
      <c r="C593" s="22" t="s">
        <v>78</v>
      </c>
      <c r="D593" s="22" t="s">
        <v>2242</v>
      </c>
      <c r="E593" s="397" t="s">
        <v>1928</v>
      </c>
      <c r="F593" s="397"/>
      <c r="G593" s="23" t="s">
        <v>136</v>
      </c>
      <c r="H593" s="26">
        <v>4.8999999999999998E-3</v>
      </c>
      <c r="I593" s="25">
        <v>74.25</v>
      </c>
      <c r="J593" s="25">
        <v>0.36</v>
      </c>
    </row>
    <row r="594" spans="1:10" ht="25.95" customHeight="1">
      <c r="A594" s="22" t="s">
        <v>1894</v>
      </c>
      <c r="B594" s="24" t="s">
        <v>2000</v>
      </c>
      <c r="C594" s="22" t="s">
        <v>78</v>
      </c>
      <c r="D594" s="22" t="s">
        <v>2001</v>
      </c>
      <c r="E594" s="397" t="s">
        <v>1928</v>
      </c>
      <c r="F594" s="397"/>
      <c r="G594" s="23" t="s">
        <v>136</v>
      </c>
      <c r="H594" s="26">
        <v>2.5000000000000001E-2</v>
      </c>
      <c r="I594" s="25">
        <v>15.7</v>
      </c>
      <c r="J594" s="25">
        <v>0.39</v>
      </c>
    </row>
    <row r="595" spans="1:10">
      <c r="A595" s="38"/>
      <c r="B595" s="38"/>
      <c r="C595" s="38"/>
      <c r="D595" s="38"/>
      <c r="E595" s="38" t="s">
        <v>1897</v>
      </c>
      <c r="F595" s="39">
        <v>21.97</v>
      </c>
      <c r="G595" s="38" t="s">
        <v>1898</v>
      </c>
      <c r="H595" s="39">
        <v>0</v>
      </c>
      <c r="I595" s="38" t="s">
        <v>1899</v>
      </c>
      <c r="J595" s="39">
        <v>21.97</v>
      </c>
    </row>
    <row r="596" spans="1:10">
      <c r="A596" s="38"/>
      <c r="B596" s="38"/>
      <c r="C596" s="38"/>
      <c r="D596" s="38"/>
      <c r="E596" s="38" t="s">
        <v>1900</v>
      </c>
      <c r="F596" s="39">
        <v>30.5</v>
      </c>
      <c r="G596" s="38"/>
      <c r="H596" s="398" t="s">
        <v>1901</v>
      </c>
      <c r="I596" s="398"/>
      <c r="J596" s="39">
        <v>179.32</v>
      </c>
    </row>
    <row r="597" spans="1:10" ht="49.95" customHeight="1">
      <c r="A597" s="32"/>
      <c r="B597" s="32"/>
      <c r="C597" s="32"/>
      <c r="D597" s="32"/>
      <c r="E597" s="32"/>
      <c r="F597" s="32"/>
      <c r="G597" s="32" t="s">
        <v>1902</v>
      </c>
      <c r="H597" s="34" t="s">
        <v>2243</v>
      </c>
      <c r="I597" s="32" t="s">
        <v>1904</v>
      </c>
      <c r="J597" s="33">
        <v>15260.13</v>
      </c>
    </row>
    <row r="598" spans="1:10" ht="1.05" customHeight="1">
      <c r="A598" s="16"/>
      <c r="B598" s="16"/>
      <c r="C598" s="16"/>
      <c r="D598" s="16"/>
      <c r="E598" s="16"/>
      <c r="F598" s="16"/>
      <c r="G598" s="16"/>
      <c r="H598" s="16"/>
      <c r="I598" s="16"/>
      <c r="J598" s="16"/>
    </row>
    <row r="599" spans="1:10" ht="18" customHeight="1">
      <c r="A599" s="2" t="s">
        <v>255</v>
      </c>
      <c r="B599" s="4" t="s">
        <v>61</v>
      </c>
      <c r="C599" s="2" t="s">
        <v>62</v>
      </c>
      <c r="D599" s="2" t="s">
        <v>9</v>
      </c>
      <c r="E599" s="391" t="s">
        <v>63</v>
      </c>
      <c r="F599" s="391"/>
      <c r="G599" s="3" t="s">
        <v>64</v>
      </c>
      <c r="H599" s="4" t="s">
        <v>10</v>
      </c>
      <c r="I599" s="4" t="s">
        <v>65</v>
      </c>
      <c r="J599" s="4" t="s">
        <v>11</v>
      </c>
    </row>
    <row r="600" spans="1:10" ht="39" customHeight="1">
      <c r="A600" s="10" t="s">
        <v>1883</v>
      </c>
      <c r="B600" s="12" t="s">
        <v>256</v>
      </c>
      <c r="C600" s="10" t="s">
        <v>78</v>
      </c>
      <c r="D600" s="10" t="s">
        <v>257</v>
      </c>
      <c r="E600" s="395" t="s">
        <v>258</v>
      </c>
      <c r="F600" s="395"/>
      <c r="G600" s="11" t="s">
        <v>99</v>
      </c>
      <c r="H600" s="15">
        <v>1</v>
      </c>
      <c r="I600" s="13">
        <v>46.99</v>
      </c>
      <c r="J600" s="13">
        <v>46.99</v>
      </c>
    </row>
    <row r="601" spans="1:10" ht="24" customHeight="1">
      <c r="A601" s="17" t="s">
        <v>1884</v>
      </c>
      <c r="B601" s="19" t="s">
        <v>1909</v>
      </c>
      <c r="C601" s="17" t="s">
        <v>78</v>
      </c>
      <c r="D601" s="17" t="s">
        <v>1910</v>
      </c>
      <c r="E601" s="396" t="s">
        <v>1887</v>
      </c>
      <c r="F601" s="396"/>
      <c r="G601" s="18" t="s">
        <v>1911</v>
      </c>
      <c r="H601" s="21">
        <v>0.19500000000000001</v>
      </c>
      <c r="I601" s="20">
        <v>22.95</v>
      </c>
      <c r="J601" s="20">
        <v>4.47</v>
      </c>
    </row>
    <row r="602" spans="1:10" ht="39" customHeight="1">
      <c r="A602" s="17" t="s">
        <v>1884</v>
      </c>
      <c r="B602" s="19" t="s">
        <v>2244</v>
      </c>
      <c r="C602" s="17" t="s">
        <v>78</v>
      </c>
      <c r="D602" s="17" t="s">
        <v>2245</v>
      </c>
      <c r="E602" s="396" t="s">
        <v>1939</v>
      </c>
      <c r="F602" s="396"/>
      <c r="G602" s="18" t="s">
        <v>81</v>
      </c>
      <c r="H602" s="21">
        <v>4.3099999999999999E-2</v>
      </c>
      <c r="I602" s="20">
        <v>671.4</v>
      </c>
      <c r="J602" s="20">
        <v>28.93</v>
      </c>
    </row>
    <row r="603" spans="1:10" ht="24" customHeight="1">
      <c r="A603" s="17" t="s">
        <v>1884</v>
      </c>
      <c r="B603" s="19" t="s">
        <v>1935</v>
      </c>
      <c r="C603" s="17" t="s">
        <v>78</v>
      </c>
      <c r="D603" s="17" t="s">
        <v>1936</v>
      </c>
      <c r="E603" s="396" t="s">
        <v>1887</v>
      </c>
      <c r="F603" s="396"/>
      <c r="G603" s="18" t="s">
        <v>1911</v>
      </c>
      <c r="H603" s="21">
        <v>0.38900000000000001</v>
      </c>
      <c r="I603" s="20">
        <v>28.34</v>
      </c>
      <c r="J603" s="20">
        <v>11.02</v>
      </c>
    </row>
    <row r="604" spans="1:10" ht="25.95" customHeight="1">
      <c r="A604" s="22" t="s">
        <v>1894</v>
      </c>
      <c r="B604" s="24" t="s">
        <v>2246</v>
      </c>
      <c r="C604" s="22" t="s">
        <v>78</v>
      </c>
      <c r="D604" s="22" t="s">
        <v>2247</v>
      </c>
      <c r="E604" s="397" t="s">
        <v>1928</v>
      </c>
      <c r="F604" s="397"/>
      <c r="G604" s="23" t="s">
        <v>114</v>
      </c>
      <c r="H604" s="26">
        <v>1.67</v>
      </c>
      <c r="I604" s="25">
        <v>1.33</v>
      </c>
      <c r="J604" s="25">
        <v>2.2200000000000002</v>
      </c>
    </row>
    <row r="605" spans="1:10" ht="24" customHeight="1">
      <c r="A605" s="22" t="s">
        <v>1894</v>
      </c>
      <c r="B605" s="24" t="s">
        <v>2248</v>
      </c>
      <c r="C605" s="22" t="s">
        <v>78</v>
      </c>
      <c r="D605" s="22" t="s">
        <v>2249</v>
      </c>
      <c r="E605" s="397" t="s">
        <v>1928</v>
      </c>
      <c r="F605" s="397"/>
      <c r="G605" s="23" t="s">
        <v>136</v>
      </c>
      <c r="H605" s="26">
        <v>0.5</v>
      </c>
      <c r="I605" s="25">
        <v>0.7</v>
      </c>
      <c r="J605" s="25">
        <v>0.35</v>
      </c>
    </row>
    <row r="606" spans="1:10">
      <c r="A606" s="38"/>
      <c r="B606" s="38"/>
      <c r="C606" s="38"/>
      <c r="D606" s="38"/>
      <c r="E606" s="38" t="s">
        <v>1897</v>
      </c>
      <c r="F606" s="39">
        <v>14.46</v>
      </c>
      <c r="G606" s="38" t="s">
        <v>1898</v>
      </c>
      <c r="H606" s="39">
        <v>0</v>
      </c>
      <c r="I606" s="38" t="s">
        <v>1899</v>
      </c>
      <c r="J606" s="39">
        <v>14.46</v>
      </c>
    </row>
    <row r="607" spans="1:10">
      <c r="A607" s="38"/>
      <c r="B607" s="38"/>
      <c r="C607" s="38"/>
      <c r="D607" s="38"/>
      <c r="E607" s="38" t="s">
        <v>1900</v>
      </c>
      <c r="F607" s="39">
        <v>9.6300000000000008</v>
      </c>
      <c r="G607" s="38"/>
      <c r="H607" s="398" t="s">
        <v>1901</v>
      </c>
      <c r="I607" s="398"/>
      <c r="J607" s="39">
        <v>56.62</v>
      </c>
    </row>
    <row r="608" spans="1:10" ht="49.95" customHeight="1">
      <c r="A608" s="32"/>
      <c r="B608" s="32"/>
      <c r="C608" s="32"/>
      <c r="D608" s="32"/>
      <c r="E608" s="32"/>
      <c r="F608" s="32"/>
      <c r="G608" s="32" t="s">
        <v>1902</v>
      </c>
      <c r="H608" s="34" t="s">
        <v>2250</v>
      </c>
      <c r="I608" s="32" t="s">
        <v>1904</v>
      </c>
      <c r="J608" s="33">
        <v>21851.35</v>
      </c>
    </row>
    <row r="609" spans="1:10" ht="1.05" customHeight="1">
      <c r="A609" s="16"/>
      <c r="B609" s="16"/>
      <c r="C609" s="16"/>
      <c r="D609" s="16"/>
      <c r="E609" s="16"/>
      <c r="F609" s="16"/>
      <c r="G609" s="16"/>
      <c r="H609" s="16"/>
      <c r="I609" s="16"/>
      <c r="J609" s="16"/>
    </row>
    <row r="610" spans="1:10" ht="18" customHeight="1">
      <c r="A610" s="2" t="s">
        <v>259</v>
      </c>
      <c r="B610" s="4" t="s">
        <v>61</v>
      </c>
      <c r="C610" s="2" t="s">
        <v>62</v>
      </c>
      <c r="D610" s="2" t="s">
        <v>9</v>
      </c>
      <c r="E610" s="391" t="s">
        <v>63</v>
      </c>
      <c r="F610" s="391"/>
      <c r="G610" s="3" t="s">
        <v>64</v>
      </c>
      <c r="H610" s="4" t="s">
        <v>10</v>
      </c>
      <c r="I610" s="4" t="s">
        <v>65</v>
      </c>
      <c r="J610" s="4" t="s">
        <v>11</v>
      </c>
    </row>
    <row r="611" spans="1:10" ht="39" customHeight="1">
      <c r="A611" s="10" t="s">
        <v>1883</v>
      </c>
      <c r="B611" s="12" t="s">
        <v>260</v>
      </c>
      <c r="C611" s="10" t="s">
        <v>78</v>
      </c>
      <c r="D611" s="10" t="s">
        <v>261</v>
      </c>
      <c r="E611" s="395" t="s">
        <v>177</v>
      </c>
      <c r="F611" s="395"/>
      <c r="G611" s="11" t="s">
        <v>99</v>
      </c>
      <c r="H611" s="15">
        <v>1</v>
      </c>
      <c r="I611" s="13">
        <v>136.85</v>
      </c>
      <c r="J611" s="13">
        <v>136.85</v>
      </c>
    </row>
    <row r="612" spans="1:10" ht="25.95" customHeight="1">
      <c r="A612" s="17" t="s">
        <v>1884</v>
      </c>
      <c r="B612" s="19" t="s">
        <v>2090</v>
      </c>
      <c r="C612" s="17" t="s">
        <v>78</v>
      </c>
      <c r="D612" s="17" t="s">
        <v>2091</v>
      </c>
      <c r="E612" s="396" t="s">
        <v>1887</v>
      </c>
      <c r="F612" s="396"/>
      <c r="G612" s="18" t="s">
        <v>1911</v>
      </c>
      <c r="H612" s="21">
        <v>0.2102</v>
      </c>
      <c r="I612" s="20">
        <v>23.92</v>
      </c>
      <c r="J612" s="20">
        <v>5.0199999999999996</v>
      </c>
    </row>
    <row r="613" spans="1:10" ht="24" customHeight="1">
      <c r="A613" s="17" t="s">
        <v>1884</v>
      </c>
      <c r="B613" s="19" t="s">
        <v>2092</v>
      </c>
      <c r="C613" s="17" t="s">
        <v>78</v>
      </c>
      <c r="D613" s="17" t="s">
        <v>2093</v>
      </c>
      <c r="E613" s="396" t="s">
        <v>1887</v>
      </c>
      <c r="F613" s="396"/>
      <c r="G613" s="18" t="s">
        <v>1911</v>
      </c>
      <c r="H613" s="21">
        <v>0.93240000000000001</v>
      </c>
      <c r="I613" s="20">
        <v>28.34</v>
      </c>
      <c r="J613" s="20">
        <v>26.42</v>
      </c>
    </row>
    <row r="614" spans="1:10" ht="25.95" customHeight="1">
      <c r="A614" s="22" t="s">
        <v>1894</v>
      </c>
      <c r="B614" s="24" t="s">
        <v>2251</v>
      </c>
      <c r="C614" s="22" t="s">
        <v>78</v>
      </c>
      <c r="D614" s="22" t="s">
        <v>2252</v>
      </c>
      <c r="E614" s="397" t="s">
        <v>1928</v>
      </c>
      <c r="F614" s="397"/>
      <c r="G614" s="23" t="s">
        <v>2015</v>
      </c>
      <c r="H614" s="26">
        <v>0.58720000000000006</v>
      </c>
      <c r="I614" s="25">
        <v>25.14</v>
      </c>
      <c r="J614" s="25">
        <v>14.76</v>
      </c>
    </row>
    <row r="615" spans="1:10" ht="24" customHeight="1">
      <c r="A615" s="22" t="s">
        <v>1894</v>
      </c>
      <c r="B615" s="24" t="s">
        <v>2253</v>
      </c>
      <c r="C615" s="22" t="s">
        <v>78</v>
      </c>
      <c r="D615" s="22" t="s">
        <v>2254</v>
      </c>
      <c r="E615" s="397" t="s">
        <v>1928</v>
      </c>
      <c r="F615" s="397"/>
      <c r="G615" s="23" t="s">
        <v>136</v>
      </c>
      <c r="H615" s="26">
        <v>0.26</v>
      </c>
      <c r="I615" s="25">
        <v>7.38</v>
      </c>
      <c r="J615" s="25">
        <v>1.91</v>
      </c>
    </row>
    <row r="616" spans="1:10" ht="25.95" customHeight="1">
      <c r="A616" s="22" t="s">
        <v>1894</v>
      </c>
      <c r="B616" s="24" t="s">
        <v>2255</v>
      </c>
      <c r="C616" s="22" t="s">
        <v>78</v>
      </c>
      <c r="D616" s="22" t="s">
        <v>2256</v>
      </c>
      <c r="E616" s="397" t="s">
        <v>1928</v>
      </c>
      <c r="F616" s="397"/>
      <c r="G616" s="23" t="s">
        <v>99</v>
      </c>
      <c r="H616" s="26">
        <v>1.1318999999999999</v>
      </c>
      <c r="I616" s="25">
        <v>78.400000000000006</v>
      </c>
      <c r="J616" s="25">
        <v>88.74</v>
      </c>
    </row>
    <row r="617" spans="1:10">
      <c r="A617" s="38"/>
      <c r="B617" s="38"/>
      <c r="C617" s="38"/>
      <c r="D617" s="38"/>
      <c r="E617" s="38" t="s">
        <v>1897</v>
      </c>
      <c r="F617" s="39">
        <v>23.55</v>
      </c>
      <c r="G617" s="38" t="s">
        <v>1898</v>
      </c>
      <c r="H617" s="39">
        <v>0</v>
      </c>
      <c r="I617" s="38" t="s">
        <v>1899</v>
      </c>
      <c r="J617" s="39">
        <v>23.55</v>
      </c>
    </row>
    <row r="618" spans="1:10">
      <c r="A618" s="38"/>
      <c r="B618" s="38"/>
      <c r="C618" s="38"/>
      <c r="D618" s="38"/>
      <c r="E618" s="38" t="s">
        <v>1900</v>
      </c>
      <c r="F618" s="39">
        <v>28.05</v>
      </c>
      <c r="G618" s="38"/>
      <c r="H618" s="398" t="s">
        <v>1901</v>
      </c>
      <c r="I618" s="398"/>
      <c r="J618" s="39">
        <v>164.9</v>
      </c>
    </row>
    <row r="619" spans="1:10" ht="49.95" customHeight="1">
      <c r="A619" s="32"/>
      <c r="B619" s="32"/>
      <c r="C619" s="32"/>
      <c r="D619" s="32"/>
      <c r="E619" s="32"/>
      <c r="F619" s="32"/>
      <c r="G619" s="32" t="s">
        <v>1902</v>
      </c>
      <c r="H619" s="34" t="s">
        <v>2257</v>
      </c>
      <c r="I619" s="32" t="s">
        <v>1904</v>
      </c>
      <c r="J619" s="33">
        <v>75863.89</v>
      </c>
    </row>
    <row r="620" spans="1:10" ht="1.05" customHeight="1">
      <c r="A620" s="16"/>
      <c r="B620" s="16"/>
      <c r="C620" s="16"/>
      <c r="D620" s="16"/>
      <c r="E620" s="16"/>
      <c r="F620" s="16"/>
      <c r="G620" s="16"/>
      <c r="H620" s="16"/>
      <c r="I620" s="16"/>
      <c r="J620" s="16"/>
    </row>
    <row r="621" spans="1:10" ht="18" customHeight="1">
      <c r="A621" s="2" t="s">
        <v>262</v>
      </c>
      <c r="B621" s="4" t="s">
        <v>61</v>
      </c>
      <c r="C621" s="2" t="s">
        <v>62</v>
      </c>
      <c r="D621" s="2" t="s">
        <v>9</v>
      </c>
      <c r="E621" s="391" t="s">
        <v>63</v>
      </c>
      <c r="F621" s="391"/>
      <c r="G621" s="3" t="s">
        <v>64</v>
      </c>
      <c r="H621" s="4" t="s">
        <v>10</v>
      </c>
      <c r="I621" s="4" t="s">
        <v>65</v>
      </c>
      <c r="J621" s="4" t="s">
        <v>11</v>
      </c>
    </row>
    <row r="622" spans="1:10" ht="39" customHeight="1">
      <c r="A622" s="10" t="s">
        <v>1883</v>
      </c>
      <c r="B622" s="12" t="s">
        <v>263</v>
      </c>
      <c r="C622" s="10" t="s">
        <v>78</v>
      </c>
      <c r="D622" s="10" t="s">
        <v>264</v>
      </c>
      <c r="E622" s="395" t="s">
        <v>177</v>
      </c>
      <c r="F622" s="395"/>
      <c r="G622" s="11" t="s">
        <v>99</v>
      </c>
      <c r="H622" s="15">
        <v>1</v>
      </c>
      <c r="I622" s="13">
        <v>38.53</v>
      </c>
      <c r="J622" s="13">
        <v>38.53</v>
      </c>
    </row>
    <row r="623" spans="1:10" ht="39" customHeight="1">
      <c r="A623" s="17" t="s">
        <v>1884</v>
      </c>
      <c r="B623" s="19" t="s">
        <v>2258</v>
      </c>
      <c r="C623" s="17" t="s">
        <v>78</v>
      </c>
      <c r="D623" s="17" t="s">
        <v>2259</v>
      </c>
      <c r="E623" s="396" t="s">
        <v>1939</v>
      </c>
      <c r="F623" s="396"/>
      <c r="G623" s="18" t="s">
        <v>81</v>
      </c>
      <c r="H623" s="21">
        <v>2.5000000000000001E-2</v>
      </c>
      <c r="I623" s="20">
        <v>830.62</v>
      </c>
      <c r="J623" s="20">
        <v>20.76</v>
      </c>
    </row>
    <row r="624" spans="1:10" ht="24" customHeight="1">
      <c r="A624" s="17" t="s">
        <v>1884</v>
      </c>
      <c r="B624" s="19" t="s">
        <v>1935</v>
      </c>
      <c r="C624" s="17" t="s">
        <v>78</v>
      </c>
      <c r="D624" s="17" t="s">
        <v>1936</v>
      </c>
      <c r="E624" s="396" t="s">
        <v>1887</v>
      </c>
      <c r="F624" s="396"/>
      <c r="G624" s="18" t="s">
        <v>1911</v>
      </c>
      <c r="H624" s="21">
        <v>0.4541</v>
      </c>
      <c r="I624" s="20">
        <v>28.34</v>
      </c>
      <c r="J624" s="20">
        <v>12.86</v>
      </c>
    </row>
    <row r="625" spans="1:10" ht="24" customHeight="1">
      <c r="A625" s="17" t="s">
        <v>1884</v>
      </c>
      <c r="B625" s="19" t="s">
        <v>1909</v>
      </c>
      <c r="C625" s="17" t="s">
        <v>78</v>
      </c>
      <c r="D625" s="17" t="s">
        <v>1910</v>
      </c>
      <c r="E625" s="396" t="s">
        <v>1887</v>
      </c>
      <c r="F625" s="396"/>
      <c r="G625" s="18" t="s">
        <v>1911</v>
      </c>
      <c r="H625" s="21">
        <v>0.1024</v>
      </c>
      <c r="I625" s="20">
        <v>22.95</v>
      </c>
      <c r="J625" s="20">
        <v>2.35</v>
      </c>
    </row>
    <row r="626" spans="1:10" ht="25.95" customHeight="1">
      <c r="A626" s="22" t="s">
        <v>1894</v>
      </c>
      <c r="B626" s="24" t="s">
        <v>2260</v>
      </c>
      <c r="C626" s="22" t="s">
        <v>78</v>
      </c>
      <c r="D626" s="22" t="s">
        <v>2261</v>
      </c>
      <c r="E626" s="397" t="s">
        <v>1928</v>
      </c>
      <c r="F626" s="397"/>
      <c r="G626" s="23" t="s">
        <v>99</v>
      </c>
      <c r="H626" s="26">
        <v>1.04</v>
      </c>
      <c r="I626" s="25">
        <v>2.4700000000000002</v>
      </c>
      <c r="J626" s="25">
        <v>2.56</v>
      </c>
    </row>
    <row r="627" spans="1:10">
      <c r="A627" s="38"/>
      <c r="B627" s="38"/>
      <c r="C627" s="38"/>
      <c r="D627" s="38"/>
      <c r="E627" s="38" t="s">
        <v>1897</v>
      </c>
      <c r="F627" s="39">
        <v>16.05</v>
      </c>
      <c r="G627" s="38" t="s">
        <v>1898</v>
      </c>
      <c r="H627" s="39">
        <v>0</v>
      </c>
      <c r="I627" s="38" t="s">
        <v>1899</v>
      </c>
      <c r="J627" s="39">
        <v>16.05</v>
      </c>
    </row>
    <row r="628" spans="1:10">
      <c r="A628" s="38"/>
      <c r="B628" s="38"/>
      <c r="C628" s="38"/>
      <c r="D628" s="38"/>
      <c r="E628" s="38" t="s">
        <v>1900</v>
      </c>
      <c r="F628" s="39">
        <v>7.89</v>
      </c>
      <c r="G628" s="38"/>
      <c r="H628" s="398" t="s">
        <v>1901</v>
      </c>
      <c r="I628" s="398"/>
      <c r="J628" s="39">
        <v>46.42</v>
      </c>
    </row>
    <row r="629" spans="1:10" ht="49.95" customHeight="1">
      <c r="A629" s="32"/>
      <c r="B629" s="32"/>
      <c r="C629" s="32"/>
      <c r="D629" s="32"/>
      <c r="E629" s="32"/>
      <c r="F629" s="32"/>
      <c r="G629" s="32" t="s">
        <v>1902</v>
      </c>
      <c r="H629" s="34" t="s">
        <v>2250</v>
      </c>
      <c r="I629" s="32" t="s">
        <v>1904</v>
      </c>
      <c r="J629" s="33">
        <v>17914.87</v>
      </c>
    </row>
    <row r="630" spans="1:10" ht="1.05" customHeight="1">
      <c r="A630" s="16"/>
      <c r="B630" s="16"/>
      <c r="C630" s="16"/>
      <c r="D630" s="16"/>
      <c r="E630" s="16"/>
      <c r="F630" s="16"/>
      <c r="G630" s="16"/>
      <c r="H630" s="16"/>
      <c r="I630" s="16"/>
      <c r="J630" s="16"/>
    </row>
    <row r="631" spans="1:10" ht="18" customHeight="1">
      <c r="A631" s="2" t="s">
        <v>265</v>
      </c>
      <c r="B631" s="4" t="s">
        <v>61</v>
      </c>
      <c r="C631" s="2" t="s">
        <v>62</v>
      </c>
      <c r="D631" s="2" t="s">
        <v>9</v>
      </c>
      <c r="E631" s="391" t="s">
        <v>63</v>
      </c>
      <c r="F631" s="391"/>
      <c r="G631" s="3" t="s">
        <v>64</v>
      </c>
      <c r="H631" s="4" t="s">
        <v>10</v>
      </c>
      <c r="I631" s="4" t="s">
        <v>65</v>
      </c>
      <c r="J631" s="4" t="s">
        <v>11</v>
      </c>
    </row>
    <row r="632" spans="1:10" ht="39" customHeight="1">
      <c r="A632" s="10" t="s">
        <v>1883</v>
      </c>
      <c r="B632" s="12" t="s">
        <v>266</v>
      </c>
      <c r="C632" s="10" t="s">
        <v>78</v>
      </c>
      <c r="D632" s="10" t="s">
        <v>267</v>
      </c>
      <c r="E632" s="395" t="s">
        <v>177</v>
      </c>
      <c r="F632" s="395"/>
      <c r="G632" s="11" t="s">
        <v>268</v>
      </c>
      <c r="H632" s="15">
        <v>1</v>
      </c>
      <c r="I632" s="13">
        <v>10.09</v>
      </c>
      <c r="J632" s="13">
        <v>10.09</v>
      </c>
    </row>
    <row r="633" spans="1:10" ht="25.95" customHeight="1">
      <c r="A633" s="17" t="s">
        <v>1884</v>
      </c>
      <c r="B633" s="19" t="s">
        <v>2090</v>
      </c>
      <c r="C633" s="17" t="s">
        <v>78</v>
      </c>
      <c r="D633" s="17" t="s">
        <v>2091</v>
      </c>
      <c r="E633" s="396" t="s">
        <v>1887</v>
      </c>
      <c r="F633" s="396"/>
      <c r="G633" s="18" t="s">
        <v>1911</v>
      </c>
      <c r="H633" s="21">
        <v>3.0700000000000002E-2</v>
      </c>
      <c r="I633" s="20">
        <v>23.92</v>
      </c>
      <c r="J633" s="20">
        <v>0.73</v>
      </c>
    </row>
    <row r="634" spans="1:10" ht="24" customHeight="1">
      <c r="A634" s="17" t="s">
        <v>1884</v>
      </c>
      <c r="B634" s="19" t="s">
        <v>2092</v>
      </c>
      <c r="C634" s="17" t="s">
        <v>78</v>
      </c>
      <c r="D634" s="17" t="s">
        <v>2093</v>
      </c>
      <c r="E634" s="396" t="s">
        <v>1887</v>
      </c>
      <c r="F634" s="396"/>
      <c r="G634" s="18" t="s">
        <v>1911</v>
      </c>
      <c r="H634" s="21">
        <v>0.1361</v>
      </c>
      <c r="I634" s="20">
        <v>28.34</v>
      </c>
      <c r="J634" s="20">
        <v>3.85</v>
      </c>
    </row>
    <row r="635" spans="1:10" ht="24" customHeight="1">
      <c r="A635" s="22" t="s">
        <v>1894</v>
      </c>
      <c r="B635" s="24" t="s">
        <v>2262</v>
      </c>
      <c r="C635" s="22" t="s">
        <v>78</v>
      </c>
      <c r="D635" s="22" t="s">
        <v>2263</v>
      </c>
      <c r="E635" s="397" t="s">
        <v>1928</v>
      </c>
      <c r="F635" s="397"/>
      <c r="G635" s="23" t="s">
        <v>99</v>
      </c>
      <c r="H635" s="26">
        <v>0.35709999999999997</v>
      </c>
      <c r="I635" s="25">
        <v>8.3699999999999992</v>
      </c>
      <c r="J635" s="25">
        <v>2.98</v>
      </c>
    </row>
    <row r="636" spans="1:10" ht="25.95" customHeight="1">
      <c r="A636" s="22" t="s">
        <v>1894</v>
      </c>
      <c r="B636" s="24" t="s">
        <v>2264</v>
      </c>
      <c r="C636" s="22" t="s">
        <v>78</v>
      </c>
      <c r="D636" s="22" t="s">
        <v>2265</v>
      </c>
      <c r="E636" s="397" t="s">
        <v>1928</v>
      </c>
      <c r="F636" s="397"/>
      <c r="G636" s="23" t="s">
        <v>136</v>
      </c>
      <c r="H636" s="26">
        <v>0.73850000000000005</v>
      </c>
      <c r="I636" s="25">
        <v>3.43</v>
      </c>
      <c r="J636" s="25">
        <v>2.5299999999999998</v>
      </c>
    </row>
    <row r="637" spans="1:10">
      <c r="A637" s="38"/>
      <c r="B637" s="38"/>
      <c r="C637" s="38"/>
      <c r="D637" s="38"/>
      <c r="E637" s="38" t="s">
        <v>1897</v>
      </c>
      <c r="F637" s="39">
        <v>3.43</v>
      </c>
      <c r="G637" s="38" t="s">
        <v>1898</v>
      </c>
      <c r="H637" s="39">
        <v>0</v>
      </c>
      <c r="I637" s="38" t="s">
        <v>1899</v>
      </c>
      <c r="J637" s="39">
        <v>3.43</v>
      </c>
    </row>
    <row r="638" spans="1:10">
      <c r="A638" s="38"/>
      <c r="B638" s="38"/>
      <c r="C638" s="38"/>
      <c r="D638" s="38"/>
      <c r="E638" s="38" t="s">
        <v>1900</v>
      </c>
      <c r="F638" s="39">
        <v>2.06</v>
      </c>
      <c r="G638" s="38"/>
      <c r="H638" s="398" t="s">
        <v>1901</v>
      </c>
      <c r="I638" s="398"/>
      <c r="J638" s="39">
        <v>12.15</v>
      </c>
    </row>
    <row r="639" spans="1:10" ht="49.95" customHeight="1">
      <c r="A639" s="32"/>
      <c r="B639" s="32"/>
      <c r="C639" s="32"/>
      <c r="D639" s="32"/>
      <c r="E639" s="32"/>
      <c r="F639" s="32"/>
      <c r="G639" s="32" t="s">
        <v>1902</v>
      </c>
      <c r="H639" s="34" t="s">
        <v>2266</v>
      </c>
      <c r="I639" s="32" t="s">
        <v>1904</v>
      </c>
      <c r="J639" s="33">
        <v>255.15</v>
      </c>
    </row>
    <row r="640" spans="1:10" ht="1.05" customHeight="1">
      <c r="A640" s="16"/>
      <c r="B640" s="16"/>
      <c r="C640" s="16"/>
      <c r="D640" s="16"/>
      <c r="E640" s="16"/>
      <c r="F640" s="16"/>
      <c r="G640" s="16"/>
      <c r="H640" s="16"/>
      <c r="I640" s="16"/>
      <c r="J640" s="16"/>
    </row>
    <row r="641" spans="1:10" ht="18" customHeight="1">
      <c r="A641" s="2" t="s">
        <v>269</v>
      </c>
      <c r="B641" s="4" t="s">
        <v>61</v>
      </c>
      <c r="C641" s="2" t="s">
        <v>62</v>
      </c>
      <c r="D641" s="2" t="s">
        <v>9</v>
      </c>
      <c r="E641" s="391" t="s">
        <v>63</v>
      </c>
      <c r="F641" s="391"/>
      <c r="G641" s="3" t="s">
        <v>64</v>
      </c>
      <c r="H641" s="4" t="s">
        <v>10</v>
      </c>
      <c r="I641" s="4" t="s">
        <v>65</v>
      </c>
      <c r="J641" s="4" t="s">
        <v>11</v>
      </c>
    </row>
    <row r="642" spans="1:10" ht="25.95" customHeight="1">
      <c r="A642" s="10" t="s">
        <v>1883</v>
      </c>
      <c r="B642" s="12" t="s">
        <v>270</v>
      </c>
      <c r="C642" s="10" t="s">
        <v>78</v>
      </c>
      <c r="D642" s="10" t="s">
        <v>271</v>
      </c>
      <c r="E642" s="395" t="s">
        <v>248</v>
      </c>
      <c r="F642" s="395"/>
      <c r="G642" s="11" t="s">
        <v>114</v>
      </c>
      <c r="H642" s="15">
        <v>1</v>
      </c>
      <c r="I642" s="13">
        <v>46.74</v>
      </c>
      <c r="J642" s="13">
        <v>46.74</v>
      </c>
    </row>
    <row r="643" spans="1:10" ht="39" customHeight="1">
      <c r="A643" s="17" t="s">
        <v>1884</v>
      </c>
      <c r="B643" s="19" t="s">
        <v>2217</v>
      </c>
      <c r="C643" s="17" t="s">
        <v>78</v>
      </c>
      <c r="D643" s="17" t="s">
        <v>2218</v>
      </c>
      <c r="E643" s="396" t="s">
        <v>1907</v>
      </c>
      <c r="F643" s="396"/>
      <c r="G643" s="18" t="s">
        <v>1914</v>
      </c>
      <c r="H643" s="21">
        <v>1.32E-2</v>
      </c>
      <c r="I643" s="20">
        <v>23.1</v>
      </c>
      <c r="J643" s="20">
        <v>0.3</v>
      </c>
    </row>
    <row r="644" spans="1:10" ht="39" customHeight="1">
      <c r="A644" s="17" t="s">
        <v>1884</v>
      </c>
      <c r="B644" s="19" t="s">
        <v>2219</v>
      </c>
      <c r="C644" s="17" t="s">
        <v>78</v>
      </c>
      <c r="D644" s="17" t="s">
        <v>2220</v>
      </c>
      <c r="E644" s="396" t="s">
        <v>1907</v>
      </c>
      <c r="F644" s="396"/>
      <c r="G644" s="18" t="s">
        <v>1908</v>
      </c>
      <c r="H644" s="21">
        <v>1.83E-2</v>
      </c>
      <c r="I644" s="20">
        <v>22.04</v>
      </c>
      <c r="J644" s="20">
        <v>0.4</v>
      </c>
    </row>
    <row r="645" spans="1:10" ht="24" customHeight="1">
      <c r="A645" s="17" t="s">
        <v>1884</v>
      </c>
      <c r="B645" s="19" t="s">
        <v>2221</v>
      </c>
      <c r="C645" s="17" t="s">
        <v>78</v>
      </c>
      <c r="D645" s="17" t="s">
        <v>2222</v>
      </c>
      <c r="E645" s="396" t="s">
        <v>1887</v>
      </c>
      <c r="F645" s="396"/>
      <c r="G645" s="18" t="s">
        <v>1911</v>
      </c>
      <c r="H645" s="21">
        <v>0.112</v>
      </c>
      <c r="I645" s="20">
        <v>27.66</v>
      </c>
      <c r="J645" s="20">
        <v>3.09</v>
      </c>
    </row>
    <row r="646" spans="1:10" ht="24" customHeight="1">
      <c r="A646" s="17" t="s">
        <v>1884</v>
      </c>
      <c r="B646" s="19" t="s">
        <v>1909</v>
      </c>
      <c r="C646" s="17" t="s">
        <v>78</v>
      </c>
      <c r="D646" s="17" t="s">
        <v>1910</v>
      </c>
      <c r="E646" s="396" t="s">
        <v>1887</v>
      </c>
      <c r="F646" s="396"/>
      <c r="G646" s="18" t="s">
        <v>1911</v>
      </c>
      <c r="H646" s="21">
        <v>0.20699999999999999</v>
      </c>
      <c r="I646" s="20">
        <v>22.95</v>
      </c>
      <c r="J646" s="20">
        <v>4.75</v>
      </c>
    </row>
    <row r="647" spans="1:10" ht="25.95" customHeight="1">
      <c r="A647" s="22" t="s">
        <v>1894</v>
      </c>
      <c r="B647" s="24" t="s">
        <v>2267</v>
      </c>
      <c r="C647" s="22" t="s">
        <v>78</v>
      </c>
      <c r="D647" s="22" t="s">
        <v>2268</v>
      </c>
      <c r="E647" s="397" t="s">
        <v>1928</v>
      </c>
      <c r="F647" s="397"/>
      <c r="G647" s="23" t="s">
        <v>114</v>
      </c>
      <c r="H647" s="26">
        <v>1.05</v>
      </c>
      <c r="I647" s="25">
        <v>23.21</v>
      </c>
      <c r="J647" s="25">
        <v>24.37</v>
      </c>
    </row>
    <row r="648" spans="1:10" ht="25.95" customHeight="1">
      <c r="A648" s="22" t="s">
        <v>1894</v>
      </c>
      <c r="B648" s="24" t="s">
        <v>2231</v>
      </c>
      <c r="C648" s="22" t="s">
        <v>78</v>
      </c>
      <c r="D648" s="22" t="s">
        <v>2232</v>
      </c>
      <c r="E648" s="397" t="s">
        <v>1928</v>
      </c>
      <c r="F648" s="397"/>
      <c r="G648" s="23" t="s">
        <v>2233</v>
      </c>
      <c r="H648" s="26">
        <v>0.19800000000000001</v>
      </c>
      <c r="I648" s="25">
        <v>35.869999999999997</v>
      </c>
      <c r="J648" s="25">
        <v>7.1</v>
      </c>
    </row>
    <row r="649" spans="1:10" ht="25.95" customHeight="1">
      <c r="A649" s="22" t="s">
        <v>1894</v>
      </c>
      <c r="B649" s="24" t="s">
        <v>2241</v>
      </c>
      <c r="C649" s="22" t="s">
        <v>78</v>
      </c>
      <c r="D649" s="22" t="s">
        <v>2242</v>
      </c>
      <c r="E649" s="397" t="s">
        <v>1928</v>
      </c>
      <c r="F649" s="397"/>
      <c r="G649" s="23" t="s">
        <v>136</v>
      </c>
      <c r="H649" s="26">
        <v>1.1999999999999999E-3</v>
      </c>
      <c r="I649" s="25">
        <v>74.25</v>
      </c>
      <c r="J649" s="25">
        <v>0.08</v>
      </c>
    </row>
    <row r="650" spans="1:10" ht="24" customHeight="1">
      <c r="A650" s="22" t="s">
        <v>1894</v>
      </c>
      <c r="B650" s="24" t="s">
        <v>2239</v>
      </c>
      <c r="C650" s="22" t="s">
        <v>78</v>
      </c>
      <c r="D650" s="22" t="s">
        <v>2240</v>
      </c>
      <c r="E650" s="397" t="s">
        <v>1928</v>
      </c>
      <c r="F650" s="397"/>
      <c r="G650" s="23" t="s">
        <v>136</v>
      </c>
      <c r="H650" s="26">
        <v>4.4999999999999998E-2</v>
      </c>
      <c r="I650" s="25">
        <v>145.99</v>
      </c>
      <c r="J650" s="25">
        <v>6.56</v>
      </c>
    </row>
    <row r="651" spans="1:10" ht="25.95" customHeight="1">
      <c r="A651" s="22" t="s">
        <v>1894</v>
      </c>
      <c r="B651" s="24" t="s">
        <v>2000</v>
      </c>
      <c r="C651" s="22" t="s">
        <v>78</v>
      </c>
      <c r="D651" s="22" t="s">
        <v>2001</v>
      </c>
      <c r="E651" s="397" t="s">
        <v>1928</v>
      </c>
      <c r="F651" s="397"/>
      <c r="G651" s="23" t="s">
        <v>136</v>
      </c>
      <c r="H651" s="26">
        <v>6.0000000000000001E-3</v>
      </c>
      <c r="I651" s="25">
        <v>15.7</v>
      </c>
      <c r="J651" s="25">
        <v>0.09</v>
      </c>
    </row>
    <row r="652" spans="1:10">
      <c r="A652" s="38"/>
      <c r="B652" s="38"/>
      <c r="C652" s="38"/>
      <c r="D652" s="38"/>
      <c r="E652" s="38" t="s">
        <v>1897</v>
      </c>
      <c r="F652" s="39">
        <v>6.16</v>
      </c>
      <c r="G652" s="38" t="s">
        <v>1898</v>
      </c>
      <c r="H652" s="39">
        <v>0</v>
      </c>
      <c r="I652" s="38" t="s">
        <v>1899</v>
      </c>
      <c r="J652" s="39">
        <v>6.16</v>
      </c>
    </row>
    <row r="653" spans="1:10">
      <c r="A653" s="38"/>
      <c r="B653" s="38"/>
      <c r="C653" s="38"/>
      <c r="D653" s="38"/>
      <c r="E653" s="38" t="s">
        <v>1900</v>
      </c>
      <c r="F653" s="39">
        <v>9.58</v>
      </c>
      <c r="G653" s="38"/>
      <c r="H653" s="398" t="s">
        <v>1901</v>
      </c>
      <c r="I653" s="398"/>
      <c r="J653" s="39">
        <v>56.32</v>
      </c>
    </row>
    <row r="654" spans="1:10" ht="49.95" customHeight="1">
      <c r="A654" s="32"/>
      <c r="B654" s="32"/>
      <c r="C654" s="32"/>
      <c r="D654" s="32"/>
      <c r="E654" s="32"/>
      <c r="F654" s="32"/>
      <c r="G654" s="32" t="s">
        <v>1902</v>
      </c>
      <c r="H654" s="34" t="s">
        <v>2269</v>
      </c>
      <c r="I654" s="32" t="s">
        <v>1904</v>
      </c>
      <c r="J654" s="33">
        <v>26667.52</v>
      </c>
    </row>
    <row r="655" spans="1:10" ht="1.05" customHeight="1">
      <c r="A655" s="16"/>
      <c r="B655" s="16"/>
      <c r="C655" s="16"/>
      <c r="D655" s="16"/>
      <c r="E655" s="16"/>
      <c r="F655" s="16"/>
      <c r="G655" s="16"/>
      <c r="H655" s="16"/>
      <c r="I655" s="16"/>
      <c r="J655" s="16"/>
    </row>
    <row r="656" spans="1:10" ht="18" customHeight="1">
      <c r="A656" s="2" t="s">
        <v>272</v>
      </c>
      <c r="B656" s="4" t="s">
        <v>61</v>
      </c>
      <c r="C656" s="2" t="s">
        <v>62</v>
      </c>
      <c r="D656" s="2" t="s">
        <v>9</v>
      </c>
      <c r="E656" s="391" t="s">
        <v>63</v>
      </c>
      <c r="F656" s="391"/>
      <c r="G656" s="3" t="s">
        <v>64</v>
      </c>
      <c r="H656" s="4" t="s">
        <v>10</v>
      </c>
      <c r="I656" s="4" t="s">
        <v>65</v>
      </c>
      <c r="J656" s="4" t="s">
        <v>11</v>
      </c>
    </row>
    <row r="657" spans="1:10" ht="52.05" customHeight="1">
      <c r="A657" s="10" t="s">
        <v>1883</v>
      </c>
      <c r="B657" s="12" t="s">
        <v>273</v>
      </c>
      <c r="C657" s="10" t="s">
        <v>78</v>
      </c>
      <c r="D657" s="10" t="s">
        <v>274</v>
      </c>
      <c r="E657" s="395" t="s">
        <v>275</v>
      </c>
      <c r="F657" s="395"/>
      <c r="G657" s="11" t="s">
        <v>99</v>
      </c>
      <c r="H657" s="15">
        <v>1</v>
      </c>
      <c r="I657" s="13">
        <v>285.18</v>
      </c>
      <c r="J657" s="13">
        <v>285.18</v>
      </c>
    </row>
    <row r="658" spans="1:10" ht="24" customHeight="1">
      <c r="A658" s="17" t="s">
        <v>1884</v>
      </c>
      <c r="B658" s="19" t="s">
        <v>1943</v>
      </c>
      <c r="C658" s="17" t="s">
        <v>78</v>
      </c>
      <c r="D658" s="17" t="s">
        <v>1944</v>
      </c>
      <c r="E658" s="396" t="s">
        <v>1887</v>
      </c>
      <c r="F658" s="396"/>
      <c r="G658" s="18" t="s">
        <v>1911</v>
      </c>
      <c r="H658" s="21">
        <v>0.53420000000000001</v>
      </c>
      <c r="I658" s="20">
        <v>27.92</v>
      </c>
      <c r="J658" s="20">
        <v>14.91</v>
      </c>
    </row>
    <row r="659" spans="1:10" ht="39" customHeight="1">
      <c r="A659" s="17" t="s">
        <v>1884</v>
      </c>
      <c r="B659" s="19" t="s">
        <v>2270</v>
      </c>
      <c r="C659" s="17" t="s">
        <v>78</v>
      </c>
      <c r="D659" s="17" t="s">
        <v>2271</v>
      </c>
      <c r="E659" s="396" t="s">
        <v>1991</v>
      </c>
      <c r="F659" s="396"/>
      <c r="G659" s="18" t="s">
        <v>81</v>
      </c>
      <c r="H659" s="21">
        <v>2.0799999999999999E-2</v>
      </c>
      <c r="I659" s="20">
        <v>665.93</v>
      </c>
      <c r="J659" s="20">
        <v>13.85</v>
      </c>
    </row>
    <row r="660" spans="1:10" ht="39" customHeight="1">
      <c r="A660" s="17" t="s">
        <v>1884</v>
      </c>
      <c r="B660" s="19" t="s">
        <v>2244</v>
      </c>
      <c r="C660" s="17" t="s">
        <v>78</v>
      </c>
      <c r="D660" s="17" t="s">
        <v>2245</v>
      </c>
      <c r="E660" s="396" t="s">
        <v>1939</v>
      </c>
      <c r="F660" s="396"/>
      <c r="G660" s="18" t="s">
        <v>81</v>
      </c>
      <c r="H660" s="21">
        <v>1.1999999999999999E-3</v>
      </c>
      <c r="I660" s="20">
        <v>671.4</v>
      </c>
      <c r="J660" s="20">
        <v>0.8</v>
      </c>
    </row>
    <row r="661" spans="1:10" ht="25.95" customHeight="1">
      <c r="A661" s="17" t="s">
        <v>1884</v>
      </c>
      <c r="B661" s="19" t="s">
        <v>1994</v>
      </c>
      <c r="C661" s="17" t="s">
        <v>78</v>
      </c>
      <c r="D661" s="17" t="s">
        <v>1995</v>
      </c>
      <c r="E661" s="396" t="s">
        <v>1887</v>
      </c>
      <c r="F661" s="396"/>
      <c r="G661" s="18" t="s">
        <v>1911</v>
      </c>
      <c r="H661" s="21">
        <v>0.53420000000000001</v>
      </c>
      <c r="I661" s="20">
        <v>23.69</v>
      </c>
      <c r="J661" s="20">
        <v>12.65</v>
      </c>
    </row>
    <row r="662" spans="1:10" ht="25.95" customHeight="1">
      <c r="A662" s="17" t="s">
        <v>1884</v>
      </c>
      <c r="B662" s="19" t="s">
        <v>2272</v>
      </c>
      <c r="C662" s="17" t="s">
        <v>78</v>
      </c>
      <c r="D662" s="17" t="s">
        <v>2273</v>
      </c>
      <c r="E662" s="396" t="s">
        <v>1907</v>
      </c>
      <c r="F662" s="396"/>
      <c r="G662" s="18" t="s">
        <v>1914</v>
      </c>
      <c r="H662" s="21">
        <v>1.77E-2</v>
      </c>
      <c r="I662" s="20">
        <v>25.39</v>
      </c>
      <c r="J662" s="20">
        <v>0.44</v>
      </c>
    </row>
    <row r="663" spans="1:10" ht="25.95" customHeight="1">
      <c r="A663" s="17" t="s">
        <v>1884</v>
      </c>
      <c r="B663" s="19" t="s">
        <v>2274</v>
      </c>
      <c r="C663" s="17" t="s">
        <v>78</v>
      </c>
      <c r="D663" s="17" t="s">
        <v>2275</v>
      </c>
      <c r="E663" s="396" t="s">
        <v>1907</v>
      </c>
      <c r="F663" s="396"/>
      <c r="G663" s="18" t="s">
        <v>1908</v>
      </c>
      <c r="H663" s="21">
        <v>5.9700000000000003E-2</v>
      </c>
      <c r="I663" s="20">
        <v>23.42</v>
      </c>
      <c r="J663" s="20">
        <v>1.39</v>
      </c>
    </row>
    <row r="664" spans="1:10" ht="25.95" customHeight="1">
      <c r="A664" s="22" t="s">
        <v>1894</v>
      </c>
      <c r="B664" s="24" t="s">
        <v>2276</v>
      </c>
      <c r="C664" s="22" t="s">
        <v>78</v>
      </c>
      <c r="D664" s="22" t="s">
        <v>2277</v>
      </c>
      <c r="E664" s="397" t="s">
        <v>1928</v>
      </c>
      <c r="F664" s="397"/>
      <c r="G664" s="23" t="s">
        <v>81</v>
      </c>
      <c r="H664" s="26">
        <v>2.3E-3</v>
      </c>
      <c r="I664" s="25">
        <v>108.35</v>
      </c>
      <c r="J664" s="25">
        <v>0.24</v>
      </c>
    </row>
    <row r="665" spans="1:10" ht="25.95" customHeight="1">
      <c r="A665" s="22" t="s">
        <v>1894</v>
      </c>
      <c r="B665" s="24" t="s">
        <v>2278</v>
      </c>
      <c r="C665" s="22" t="s">
        <v>78</v>
      </c>
      <c r="D665" s="22" t="s">
        <v>2279</v>
      </c>
      <c r="E665" s="397" t="s">
        <v>1928</v>
      </c>
      <c r="F665" s="397"/>
      <c r="G665" s="23" t="s">
        <v>136</v>
      </c>
      <c r="H665" s="26">
        <v>3.1199999999999999E-2</v>
      </c>
      <c r="I665" s="25">
        <v>15.95</v>
      </c>
      <c r="J665" s="25">
        <v>0.49</v>
      </c>
    </row>
    <row r="666" spans="1:10" ht="25.95" customHeight="1">
      <c r="A666" s="22" t="s">
        <v>1894</v>
      </c>
      <c r="B666" s="24" t="s">
        <v>2280</v>
      </c>
      <c r="C666" s="22" t="s">
        <v>78</v>
      </c>
      <c r="D666" s="22" t="s">
        <v>2281</v>
      </c>
      <c r="E666" s="397" t="s">
        <v>1928</v>
      </c>
      <c r="F666" s="397"/>
      <c r="G666" s="23" t="s">
        <v>114</v>
      </c>
      <c r="H666" s="26">
        <v>0.64649999999999996</v>
      </c>
      <c r="I666" s="25">
        <v>88.92</v>
      </c>
      <c r="J666" s="25">
        <v>57.48</v>
      </c>
    </row>
    <row r="667" spans="1:10" ht="25.95" customHeight="1">
      <c r="A667" s="22" t="s">
        <v>1894</v>
      </c>
      <c r="B667" s="24" t="s">
        <v>2282</v>
      </c>
      <c r="C667" s="22" t="s">
        <v>78</v>
      </c>
      <c r="D667" s="22" t="s">
        <v>2283</v>
      </c>
      <c r="E667" s="397" t="s">
        <v>1928</v>
      </c>
      <c r="F667" s="397"/>
      <c r="G667" s="23" t="s">
        <v>114</v>
      </c>
      <c r="H667" s="26">
        <v>2.7273000000000001</v>
      </c>
      <c r="I667" s="25">
        <v>37.229999999999997</v>
      </c>
      <c r="J667" s="25">
        <v>101.53</v>
      </c>
    </row>
    <row r="668" spans="1:10" ht="39" customHeight="1">
      <c r="A668" s="22" t="s">
        <v>1894</v>
      </c>
      <c r="B668" s="24" t="s">
        <v>2284</v>
      </c>
      <c r="C668" s="22" t="s">
        <v>78</v>
      </c>
      <c r="D668" s="22" t="s">
        <v>2285</v>
      </c>
      <c r="E668" s="397" t="s">
        <v>1928</v>
      </c>
      <c r="F668" s="397"/>
      <c r="G668" s="23" t="s">
        <v>114</v>
      </c>
      <c r="H668" s="26">
        <v>0.69259999999999999</v>
      </c>
      <c r="I668" s="25">
        <v>117.54</v>
      </c>
      <c r="J668" s="25">
        <v>81.400000000000006</v>
      </c>
    </row>
    <row r="669" spans="1:10">
      <c r="A669" s="38"/>
      <c r="B669" s="38"/>
      <c r="C669" s="38"/>
      <c r="D669" s="38"/>
      <c r="E669" s="38" t="s">
        <v>1897</v>
      </c>
      <c r="F669" s="39">
        <v>23.78</v>
      </c>
      <c r="G669" s="38" t="s">
        <v>1898</v>
      </c>
      <c r="H669" s="39">
        <v>0</v>
      </c>
      <c r="I669" s="38" t="s">
        <v>1899</v>
      </c>
      <c r="J669" s="39">
        <v>23.78</v>
      </c>
    </row>
    <row r="670" spans="1:10">
      <c r="A670" s="38"/>
      <c r="B670" s="38"/>
      <c r="C670" s="38"/>
      <c r="D670" s="38"/>
      <c r="E670" s="38" t="s">
        <v>1900</v>
      </c>
      <c r="F670" s="39">
        <v>58.46</v>
      </c>
      <c r="G670" s="38"/>
      <c r="H670" s="398" t="s">
        <v>1901</v>
      </c>
      <c r="I670" s="398"/>
      <c r="J670" s="39">
        <v>343.64</v>
      </c>
    </row>
    <row r="671" spans="1:10" ht="49.95" customHeight="1">
      <c r="A671" s="32"/>
      <c r="B671" s="32"/>
      <c r="C671" s="32"/>
      <c r="D671" s="32"/>
      <c r="E671" s="32"/>
      <c r="F671" s="32"/>
      <c r="G671" s="32" t="s">
        <v>1902</v>
      </c>
      <c r="H671" s="34" t="s">
        <v>2286</v>
      </c>
      <c r="I671" s="32" t="s">
        <v>1904</v>
      </c>
      <c r="J671" s="33">
        <v>7027.43</v>
      </c>
    </row>
    <row r="672" spans="1:10" ht="1.05" customHeight="1">
      <c r="A672" s="16"/>
      <c r="B672" s="16"/>
      <c r="C672" s="16"/>
      <c r="D672" s="16"/>
      <c r="E672" s="16"/>
      <c r="F672" s="16"/>
      <c r="G672" s="16"/>
      <c r="H672" s="16"/>
      <c r="I672" s="16"/>
      <c r="J672" s="16"/>
    </row>
    <row r="673" spans="1:10" ht="18" customHeight="1">
      <c r="A673" s="2" t="s">
        <v>276</v>
      </c>
      <c r="B673" s="4" t="s">
        <v>61</v>
      </c>
      <c r="C673" s="2" t="s">
        <v>62</v>
      </c>
      <c r="D673" s="2" t="s">
        <v>9</v>
      </c>
      <c r="E673" s="391" t="s">
        <v>63</v>
      </c>
      <c r="F673" s="391"/>
      <c r="G673" s="3" t="s">
        <v>64</v>
      </c>
      <c r="H673" s="4" t="s">
        <v>10</v>
      </c>
      <c r="I673" s="4" t="s">
        <v>65</v>
      </c>
      <c r="J673" s="4" t="s">
        <v>11</v>
      </c>
    </row>
    <row r="674" spans="1:10" ht="52.05" customHeight="1">
      <c r="A674" s="10" t="s">
        <v>1883</v>
      </c>
      <c r="B674" s="12" t="s">
        <v>277</v>
      </c>
      <c r="C674" s="10" t="s">
        <v>78</v>
      </c>
      <c r="D674" s="10" t="s">
        <v>278</v>
      </c>
      <c r="E674" s="395" t="s">
        <v>279</v>
      </c>
      <c r="F674" s="395"/>
      <c r="G674" s="11" t="s">
        <v>99</v>
      </c>
      <c r="H674" s="15">
        <v>1</v>
      </c>
      <c r="I674" s="13">
        <v>46.61</v>
      </c>
      <c r="J674" s="13">
        <v>46.61</v>
      </c>
    </row>
    <row r="675" spans="1:10" ht="24" customHeight="1">
      <c r="A675" s="17" t="s">
        <v>1884</v>
      </c>
      <c r="B675" s="19" t="s">
        <v>1909</v>
      </c>
      <c r="C675" s="17" t="s">
        <v>78</v>
      </c>
      <c r="D675" s="17" t="s">
        <v>1910</v>
      </c>
      <c r="E675" s="396" t="s">
        <v>1887</v>
      </c>
      <c r="F675" s="396"/>
      <c r="G675" s="18" t="s">
        <v>1911</v>
      </c>
      <c r="H675" s="21">
        <v>0.106</v>
      </c>
      <c r="I675" s="20">
        <v>22.95</v>
      </c>
      <c r="J675" s="20">
        <v>2.4300000000000002</v>
      </c>
    </row>
    <row r="676" spans="1:10" ht="39" customHeight="1">
      <c r="A676" s="17" t="s">
        <v>1884</v>
      </c>
      <c r="B676" s="19" t="s">
        <v>2219</v>
      </c>
      <c r="C676" s="17" t="s">
        <v>78</v>
      </c>
      <c r="D676" s="17" t="s">
        <v>2220</v>
      </c>
      <c r="E676" s="396" t="s">
        <v>1907</v>
      </c>
      <c r="F676" s="396"/>
      <c r="G676" s="18" t="s">
        <v>1908</v>
      </c>
      <c r="H676" s="21">
        <v>9.4000000000000004E-3</v>
      </c>
      <c r="I676" s="20">
        <v>22.04</v>
      </c>
      <c r="J676" s="20">
        <v>0.2</v>
      </c>
    </row>
    <row r="677" spans="1:10" ht="25.95" customHeight="1">
      <c r="A677" s="17" t="s">
        <v>1884</v>
      </c>
      <c r="B677" s="19" t="s">
        <v>2196</v>
      </c>
      <c r="C677" s="17" t="s">
        <v>78</v>
      </c>
      <c r="D677" s="17" t="s">
        <v>2197</v>
      </c>
      <c r="E677" s="396" t="s">
        <v>1887</v>
      </c>
      <c r="F677" s="396"/>
      <c r="G677" s="18" t="s">
        <v>1911</v>
      </c>
      <c r="H677" s="21">
        <v>0.21299999999999999</v>
      </c>
      <c r="I677" s="20">
        <v>21.3</v>
      </c>
      <c r="J677" s="20">
        <v>4.53</v>
      </c>
    </row>
    <row r="678" spans="1:10" ht="39" customHeight="1">
      <c r="A678" s="17" t="s">
        <v>1884</v>
      </c>
      <c r="B678" s="19" t="s">
        <v>2217</v>
      </c>
      <c r="C678" s="17" t="s">
        <v>78</v>
      </c>
      <c r="D678" s="17" t="s">
        <v>2218</v>
      </c>
      <c r="E678" s="396" t="s">
        <v>1907</v>
      </c>
      <c r="F678" s="396"/>
      <c r="G678" s="18" t="s">
        <v>1914</v>
      </c>
      <c r="H678" s="21">
        <v>6.7999999999999996E-3</v>
      </c>
      <c r="I678" s="20">
        <v>23.1</v>
      </c>
      <c r="J678" s="20">
        <v>0.15</v>
      </c>
    </row>
    <row r="679" spans="1:10" ht="39" customHeight="1">
      <c r="A679" s="22" t="s">
        <v>1894</v>
      </c>
      <c r="B679" s="24" t="s">
        <v>2287</v>
      </c>
      <c r="C679" s="22" t="s">
        <v>78</v>
      </c>
      <c r="D679" s="22" t="s">
        <v>2288</v>
      </c>
      <c r="E679" s="397" t="s">
        <v>1928</v>
      </c>
      <c r="F679" s="397"/>
      <c r="G679" s="23" t="s">
        <v>136</v>
      </c>
      <c r="H679" s="26">
        <v>4.3330000000000002</v>
      </c>
      <c r="I679" s="25">
        <v>8.66</v>
      </c>
      <c r="J679" s="25">
        <v>37.520000000000003</v>
      </c>
    </row>
    <row r="680" spans="1:10" ht="25.95" customHeight="1">
      <c r="A680" s="22" t="s">
        <v>1894</v>
      </c>
      <c r="B680" s="24" t="s">
        <v>2289</v>
      </c>
      <c r="C680" s="22" t="s">
        <v>78</v>
      </c>
      <c r="D680" s="22" t="s">
        <v>2290</v>
      </c>
      <c r="E680" s="397" t="s">
        <v>1928</v>
      </c>
      <c r="F680" s="397"/>
      <c r="G680" s="23" t="s">
        <v>2139</v>
      </c>
      <c r="H680" s="26">
        <v>7.0000000000000001E-3</v>
      </c>
      <c r="I680" s="25">
        <v>255.32</v>
      </c>
      <c r="J680" s="25">
        <v>1.78</v>
      </c>
    </row>
    <row r="681" spans="1:10">
      <c r="A681" s="38"/>
      <c r="B681" s="38"/>
      <c r="C681" s="38"/>
      <c r="D681" s="38"/>
      <c r="E681" s="38" t="s">
        <v>1897</v>
      </c>
      <c r="F681" s="39">
        <v>5.25</v>
      </c>
      <c r="G681" s="38" t="s">
        <v>1898</v>
      </c>
      <c r="H681" s="39">
        <v>0</v>
      </c>
      <c r="I681" s="38" t="s">
        <v>1899</v>
      </c>
      <c r="J681" s="39">
        <v>5.25</v>
      </c>
    </row>
    <row r="682" spans="1:10">
      <c r="A682" s="38"/>
      <c r="B682" s="38"/>
      <c r="C682" s="38"/>
      <c r="D682" s="38"/>
      <c r="E682" s="38" t="s">
        <v>1900</v>
      </c>
      <c r="F682" s="39">
        <v>9.5500000000000007</v>
      </c>
      <c r="G682" s="38"/>
      <c r="H682" s="398" t="s">
        <v>1901</v>
      </c>
      <c r="I682" s="398"/>
      <c r="J682" s="39">
        <v>56.16</v>
      </c>
    </row>
    <row r="683" spans="1:10" ht="49.95" customHeight="1">
      <c r="A683" s="32"/>
      <c r="B683" s="32"/>
      <c r="C683" s="32"/>
      <c r="D683" s="32"/>
      <c r="E683" s="32"/>
      <c r="F683" s="32"/>
      <c r="G683" s="32" t="s">
        <v>1902</v>
      </c>
      <c r="H683" s="34" t="s">
        <v>2228</v>
      </c>
      <c r="I683" s="32" t="s">
        <v>1904</v>
      </c>
      <c r="J683" s="33">
        <v>58252.52</v>
      </c>
    </row>
    <row r="684" spans="1:10" ht="1.05" customHeight="1">
      <c r="A684" s="16"/>
      <c r="B684" s="16"/>
      <c r="C684" s="16"/>
      <c r="D684" s="16"/>
      <c r="E684" s="16"/>
      <c r="F684" s="16"/>
      <c r="G684" s="16"/>
      <c r="H684" s="16"/>
      <c r="I684" s="16"/>
      <c r="J684" s="16"/>
    </row>
    <row r="685" spans="1:10" ht="24" customHeight="1">
      <c r="A685" s="5" t="s">
        <v>27</v>
      </c>
      <c r="B685" s="5"/>
      <c r="C685" s="5"/>
      <c r="D685" s="5" t="s">
        <v>28</v>
      </c>
      <c r="E685" s="5"/>
      <c r="F685" s="394"/>
      <c r="G685" s="394"/>
      <c r="H685" s="7"/>
      <c r="I685" s="5"/>
      <c r="J685" s="8">
        <v>263515.88</v>
      </c>
    </row>
    <row r="686" spans="1:10" ht="24" customHeight="1">
      <c r="A686" s="5" t="s">
        <v>280</v>
      </c>
      <c r="B686" s="5"/>
      <c r="C686" s="5"/>
      <c r="D686" s="5" t="s">
        <v>281</v>
      </c>
      <c r="E686" s="5"/>
      <c r="F686" s="394"/>
      <c r="G686" s="394"/>
      <c r="H686" s="7"/>
      <c r="I686" s="5"/>
      <c r="J686" s="8">
        <v>34727.24</v>
      </c>
    </row>
    <row r="687" spans="1:10" ht="18" customHeight="1">
      <c r="A687" s="2" t="s">
        <v>282</v>
      </c>
      <c r="B687" s="4" t="s">
        <v>61</v>
      </c>
      <c r="C687" s="2" t="s">
        <v>62</v>
      </c>
      <c r="D687" s="2" t="s">
        <v>9</v>
      </c>
      <c r="E687" s="391" t="s">
        <v>63</v>
      </c>
      <c r="F687" s="391"/>
      <c r="G687" s="3" t="s">
        <v>64</v>
      </c>
      <c r="H687" s="4" t="s">
        <v>10</v>
      </c>
      <c r="I687" s="4" t="s">
        <v>65</v>
      </c>
      <c r="J687" s="4" t="s">
        <v>11</v>
      </c>
    </row>
    <row r="688" spans="1:10" ht="25.95" customHeight="1">
      <c r="A688" s="10" t="s">
        <v>1883</v>
      </c>
      <c r="B688" s="12" t="s">
        <v>283</v>
      </c>
      <c r="C688" s="10" t="s">
        <v>78</v>
      </c>
      <c r="D688" s="10" t="s">
        <v>284</v>
      </c>
      <c r="E688" s="395" t="s">
        <v>237</v>
      </c>
      <c r="F688" s="395"/>
      <c r="G688" s="11" t="s">
        <v>114</v>
      </c>
      <c r="H688" s="15">
        <v>1</v>
      </c>
      <c r="I688" s="13">
        <v>77.94</v>
      </c>
      <c r="J688" s="13">
        <v>77.94</v>
      </c>
    </row>
    <row r="689" spans="1:10" ht="25.95" customHeight="1">
      <c r="A689" s="17" t="s">
        <v>1884</v>
      </c>
      <c r="B689" s="19" t="s">
        <v>2291</v>
      </c>
      <c r="C689" s="17" t="s">
        <v>78</v>
      </c>
      <c r="D689" s="17" t="s">
        <v>2292</v>
      </c>
      <c r="E689" s="396" t="s">
        <v>197</v>
      </c>
      <c r="F689" s="396"/>
      <c r="G689" s="18" t="s">
        <v>99</v>
      </c>
      <c r="H689" s="21">
        <v>0.114</v>
      </c>
      <c r="I689" s="20">
        <v>184.55</v>
      </c>
      <c r="J689" s="20">
        <v>21.03</v>
      </c>
    </row>
    <row r="690" spans="1:10" ht="25.95" customHeight="1">
      <c r="A690" s="17" t="s">
        <v>1884</v>
      </c>
      <c r="B690" s="19" t="s">
        <v>2040</v>
      </c>
      <c r="C690" s="17" t="s">
        <v>78</v>
      </c>
      <c r="D690" s="17" t="s">
        <v>2041</v>
      </c>
      <c r="E690" s="396" t="s">
        <v>181</v>
      </c>
      <c r="F690" s="396"/>
      <c r="G690" s="18" t="s">
        <v>136</v>
      </c>
      <c r="H690" s="21">
        <v>0.79</v>
      </c>
      <c r="I690" s="20">
        <v>10.25</v>
      </c>
      <c r="J690" s="20">
        <v>8.09</v>
      </c>
    </row>
    <row r="691" spans="1:10" ht="24" customHeight="1">
      <c r="A691" s="17" t="s">
        <v>1884</v>
      </c>
      <c r="B691" s="19" t="s">
        <v>1935</v>
      </c>
      <c r="C691" s="17" t="s">
        <v>78</v>
      </c>
      <c r="D691" s="17" t="s">
        <v>1936</v>
      </c>
      <c r="E691" s="396" t="s">
        <v>1887</v>
      </c>
      <c r="F691" s="396"/>
      <c r="G691" s="18" t="s">
        <v>1911</v>
      </c>
      <c r="H691" s="21">
        <v>0.61199999999999999</v>
      </c>
      <c r="I691" s="20">
        <v>28.34</v>
      </c>
      <c r="J691" s="20">
        <v>17.34</v>
      </c>
    </row>
    <row r="692" spans="1:10" ht="24" customHeight="1">
      <c r="A692" s="17" t="s">
        <v>1884</v>
      </c>
      <c r="B692" s="19" t="s">
        <v>1909</v>
      </c>
      <c r="C692" s="17" t="s">
        <v>78</v>
      </c>
      <c r="D692" s="17" t="s">
        <v>1910</v>
      </c>
      <c r="E692" s="396" t="s">
        <v>1887</v>
      </c>
      <c r="F692" s="396"/>
      <c r="G692" s="18" t="s">
        <v>1911</v>
      </c>
      <c r="H692" s="21">
        <v>0.30599999999999999</v>
      </c>
      <c r="I692" s="20">
        <v>22.95</v>
      </c>
      <c r="J692" s="20">
        <v>7.02</v>
      </c>
    </row>
    <row r="693" spans="1:10" ht="39" customHeight="1">
      <c r="A693" s="17" t="s">
        <v>1884</v>
      </c>
      <c r="B693" s="19" t="s">
        <v>2293</v>
      </c>
      <c r="C693" s="17" t="s">
        <v>78</v>
      </c>
      <c r="D693" s="17" t="s">
        <v>2294</v>
      </c>
      <c r="E693" s="396" t="s">
        <v>1991</v>
      </c>
      <c r="F693" s="396"/>
      <c r="G693" s="18" t="s">
        <v>81</v>
      </c>
      <c r="H693" s="21">
        <v>4.2999999999999997E-2</v>
      </c>
      <c r="I693" s="20">
        <v>486.29</v>
      </c>
      <c r="J693" s="20">
        <v>20.91</v>
      </c>
    </row>
    <row r="694" spans="1:10" ht="39" customHeight="1">
      <c r="A694" s="22" t="s">
        <v>1894</v>
      </c>
      <c r="B694" s="24" t="s">
        <v>2035</v>
      </c>
      <c r="C694" s="22" t="s">
        <v>78</v>
      </c>
      <c r="D694" s="22" t="s">
        <v>2036</v>
      </c>
      <c r="E694" s="397" t="s">
        <v>1928</v>
      </c>
      <c r="F694" s="397"/>
      <c r="G694" s="23" t="s">
        <v>268</v>
      </c>
      <c r="H694" s="26">
        <v>6</v>
      </c>
      <c r="I694" s="25">
        <v>0.22</v>
      </c>
      <c r="J694" s="25">
        <v>1.32</v>
      </c>
    </row>
    <row r="695" spans="1:10" ht="25.95" customHeight="1">
      <c r="A695" s="22" t="s">
        <v>1894</v>
      </c>
      <c r="B695" s="24" t="s">
        <v>1998</v>
      </c>
      <c r="C695" s="22" t="s">
        <v>78</v>
      </c>
      <c r="D695" s="22" t="s">
        <v>1999</v>
      </c>
      <c r="E695" s="397" t="s">
        <v>1928</v>
      </c>
      <c r="F695" s="397"/>
      <c r="G695" s="23" t="s">
        <v>114</v>
      </c>
      <c r="H695" s="26">
        <v>0.20300000000000001</v>
      </c>
      <c r="I695" s="25">
        <v>10.66</v>
      </c>
      <c r="J695" s="25">
        <v>2.16</v>
      </c>
    </row>
    <row r="696" spans="1:10" ht="25.95" customHeight="1">
      <c r="A696" s="22" t="s">
        <v>1894</v>
      </c>
      <c r="B696" s="24" t="s">
        <v>2059</v>
      </c>
      <c r="C696" s="22" t="s">
        <v>78</v>
      </c>
      <c r="D696" s="22" t="s">
        <v>2060</v>
      </c>
      <c r="E696" s="397" t="s">
        <v>1928</v>
      </c>
      <c r="F696" s="397"/>
      <c r="G696" s="23" t="s">
        <v>2015</v>
      </c>
      <c r="H696" s="26">
        <v>0.01</v>
      </c>
      <c r="I696" s="25">
        <v>7.19</v>
      </c>
      <c r="J696" s="25">
        <v>7.0000000000000007E-2</v>
      </c>
    </row>
    <row r="697" spans="1:10">
      <c r="A697" s="38"/>
      <c r="B697" s="38"/>
      <c r="C697" s="38"/>
      <c r="D697" s="38"/>
      <c r="E697" s="38" t="s">
        <v>1897</v>
      </c>
      <c r="F697" s="39">
        <v>24.01</v>
      </c>
      <c r="G697" s="38" t="s">
        <v>1898</v>
      </c>
      <c r="H697" s="39">
        <v>0</v>
      </c>
      <c r="I697" s="38" t="s">
        <v>1899</v>
      </c>
      <c r="J697" s="39">
        <v>24.01</v>
      </c>
    </row>
    <row r="698" spans="1:10">
      <c r="A698" s="38"/>
      <c r="B698" s="38"/>
      <c r="C698" s="38"/>
      <c r="D698" s="38"/>
      <c r="E698" s="38" t="s">
        <v>1900</v>
      </c>
      <c r="F698" s="39">
        <v>15.97</v>
      </c>
      <c r="G698" s="38"/>
      <c r="H698" s="398" t="s">
        <v>1901</v>
      </c>
      <c r="I698" s="398"/>
      <c r="J698" s="39">
        <v>93.91</v>
      </c>
    </row>
    <row r="699" spans="1:10" ht="49.95" customHeight="1">
      <c r="A699" s="32"/>
      <c r="B699" s="32"/>
      <c r="C699" s="32"/>
      <c r="D699" s="32"/>
      <c r="E699" s="32"/>
      <c r="F699" s="32"/>
      <c r="G699" s="32" t="s">
        <v>1902</v>
      </c>
      <c r="H699" s="34" t="s">
        <v>2295</v>
      </c>
      <c r="I699" s="32" t="s">
        <v>1904</v>
      </c>
      <c r="J699" s="33">
        <v>21561.73</v>
      </c>
    </row>
    <row r="700" spans="1:10" ht="1.05" customHeight="1">
      <c r="A700" s="16"/>
      <c r="B700" s="16"/>
      <c r="C700" s="16"/>
      <c r="D700" s="16"/>
      <c r="E700" s="16"/>
      <c r="F700" s="16"/>
      <c r="G700" s="16"/>
      <c r="H700" s="16"/>
      <c r="I700" s="16"/>
      <c r="J700" s="16"/>
    </row>
    <row r="701" spans="1:10" ht="18" customHeight="1">
      <c r="A701" s="2" t="s">
        <v>285</v>
      </c>
      <c r="B701" s="4" t="s">
        <v>61</v>
      </c>
      <c r="C701" s="2" t="s">
        <v>62</v>
      </c>
      <c r="D701" s="2" t="s">
        <v>9</v>
      </c>
      <c r="E701" s="391" t="s">
        <v>63</v>
      </c>
      <c r="F701" s="391"/>
      <c r="G701" s="3" t="s">
        <v>64</v>
      </c>
      <c r="H701" s="4" t="s">
        <v>10</v>
      </c>
      <c r="I701" s="4" t="s">
        <v>65</v>
      </c>
      <c r="J701" s="4" t="s">
        <v>11</v>
      </c>
    </row>
    <row r="702" spans="1:10" ht="25.95" customHeight="1">
      <c r="A702" s="10" t="s">
        <v>1883</v>
      </c>
      <c r="B702" s="12" t="s">
        <v>286</v>
      </c>
      <c r="C702" s="10" t="s">
        <v>78</v>
      </c>
      <c r="D702" s="10" t="s">
        <v>287</v>
      </c>
      <c r="E702" s="395" t="s">
        <v>237</v>
      </c>
      <c r="F702" s="395"/>
      <c r="G702" s="11" t="s">
        <v>114</v>
      </c>
      <c r="H702" s="15">
        <v>1</v>
      </c>
      <c r="I702" s="13">
        <v>57.75</v>
      </c>
      <c r="J702" s="13">
        <v>57.75</v>
      </c>
    </row>
    <row r="703" spans="1:10" ht="24" customHeight="1">
      <c r="A703" s="17" t="s">
        <v>1884</v>
      </c>
      <c r="B703" s="19" t="s">
        <v>1909</v>
      </c>
      <c r="C703" s="17" t="s">
        <v>78</v>
      </c>
      <c r="D703" s="17" t="s">
        <v>1910</v>
      </c>
      <c r="E703" s="396" t="s">
        <v>1887</v>
      </c>
      <c r="F703" s="396"/>
      <c r="G703" s="18" t="s">
        <v>1911</v>
      </c>
      <c r="H703" s="21">
        <v>0.16800000000000001</v>
      </c>
      <c r="I703" s="20">
        <v>22.95</v>
      </c>
      <c r="J703" s="20">
        <v>3.85</v>
      </c>
    </row>
    <row r="704" spans="1:10" ht="39" customHeight="1">
      <c r="A704" s="17" t="s">
        <v>1884</v>
      </c>
      <c r="B704" s="19" t="s">
        <v>2293</v>
      </c>
      <c r="C704" s="17" t="s">
        <v>78</v>
      </c>
      <c r="D704" s="17" t="s">
        <v>2294</v>
      </c>
      <c r="E704" s="396" t="s">
        <v>1991</v>
      </c>
      <c r="F704" s="396"/>
      <c r="G704" s="18" t="s">
        <v>81</v>
      </c>
      <c r="H704" s="21">
        <v>4.2999999999999997E-2</v>
      </c>
      <c r="I704" s="20">
        <v>486.29</v>
      </c>
      <c r="J704" s="20">
        <v>20.91</v>
      </c>
    </row>
    <row r="705" spans="1:10" ht="25.95" customHeight="1">
      <c r="A705" s="17" t="s">
        <v>1884</v>
      </c>
      <c r="B705" s="19" t="s">
        <v>2291</v>
      </c>
      <c r="C705" s="17" t="s">
        <v>78</v>
      </c>
      <c r="D705" s="17" t="s">
        <v>2292</v>
      </c>
      <c r="E705" s="396" t="s">
        <v>197</v>
      </c>
      <c r="F705" s="396"/>
      <c r="G705" s="18" t="s">
        <v>99</v>
      </c>
      <c r="H705" s="21">
        <v>7.5999999999999998E-2</v>
      </c>
      <c r="I705" s="20">
        <v>184.55</v>
      </c>
      <c r="J705" s="20">
        <v>14.02</v>
      </c>
    </row>
    <row r="706" spans="1:10" ht="24" customHeight="1">
      <c r="A706" s="17" t="s">
        <v>1884</v>
      </c>
      <c r="B706" s="19" t="s">
        <v>1935</v>
      </c>
      <c r="C706" s="17" t="s">
        <v>78</v>
      </c>
      <c r="D706" s="17" t="s">
        <v>1936</v>
      </c>
      <c r="E706" s="396" t="s">
        <v>1887</v>
      </c>
      <c r="F706" s="396"/>
      <c r="G706" s="18" t="s">
        <v>1911</v>
      </c>
      <c r="H706" s="21">
        <v>0.33500000000000002</v>
      </c>
      <c r="I706" s="20">
        <v>28.34</v>
      </c>
      <c r="J706" s="20">
        <v>9.49</v>
      </c>
    </row>
    <row r="707" spans="1:10" ht="25.95" customHeight="1">
      <c r="A707" s="17" t="s">
        <v>1884</v>
      </c>
      <c r="B707" s="19" t="s">
        <v>2040</v>
      </c>
      <c r="C707" s="17" t="s">
        <v>78</v>
      </c>
      <c r="D707" s="17" t="s">
        <v>2041</v>
      </c>
      <c r="E707" s="396" t="s">
        <v>181</v>
      </c>
      <c r="F707" s="396"/>
      <c r="G707" s="18" t="s">
        <v>136</v>
      </c>
      <c r="H707" s="21">
        <v>0.79</v>
      </c>
      <c r="I707" s="20">
        <v>10.25</v>
      </c>
      <c r="J707" s="20">
        <v>8.09</v>
      </c>
    </row>
    <row r="708" spans="1:10" ht="25.95" customHeight="1">
      <c r="A708" s="22" t="s">
        <v>1894</v>
      </c>
      <c r="B708" s="24" t="s">
        <v>2059</v>
      </c>
      <c r="C708" s="22" t="s">
        <v>78</v>
      </c>
      <c r="D708" s="22" t="s">
        <v>2060</v>
      </c>
      <c r="E708" s="397" t="s">
        <v>1928</v>
      </c>
      <c r="F708" s="397"/>
      <c r="G708" s="23" t="s">
        <v>2015</v>
      </c>
      <c r="H708" s="26">
        <v>0.01</v>
      </c>
      <c r="I708" s="25">
        <v>7.19</v>
      </c>
      <c r="J708" s="25">
        <v>7.0000000000000007E-2</v>
      </c>
    </row>
    <row r="709" spans="1:10" ht="39" customHeight="1">
      <c r="A709" s="22" t="s">
        <v>1894</v>
      </c>
      <c r="B709" s="24" t="s">
        <v>2035</v>
      </c>
      <c r="C709" s="22" t="s">
        <v>78</v>
      </c>
      <c r="D709" s="22" t="s">
        <v>2036</v>
      </c>
      <c r="E709" s="397" t="s">
        <v>1928</v>
      </c>
      <c r="F709" s="397"/>
      <c r="G709" s="23" t="s">
        <v>268</v>
      </c>
      <c r="H709" s="26">
        <v>6</v>
      </c>
      <c r="I709" s="25">
        <v>0.22</v>
      </c>
      <c r="J709" s="25">
        <v>1.32</v>
      </c>
    </row>
    <row r="710" spans="1:10">
      <c r="A710" s="38"/>
      <c r="B710" s="38"/>
      <c r="C710" s="38"/>
      <c r="D710" s="38"/>
      <c r="E710" s="38" t="s">
        <v>1897</v>
      </c>
      <c r="F710" s="39">
        <v>14.91</v>
      </c>
      <c r="G710" s="38" t="s">
        <v>1898</v>
      </c>
      <c r="H710" s="39">
        <v>0</v>
      </c>
      <c r="I710" s="38" t="s">
        <v>1899</v>
      </c>
      <c r="J710" s="39">
        <v>14.91</v>
      </c>
    </row>
    <row r="711" spans="1:10">
      <c r="A711" s="38"/>
      <c r="B711" s="38"/>
      <c r="C711" s="38"/>
      <c r="D711" s="38"/>
      <c r="E711" s="38" t="s">
        <v>1900</v>
      </c>
      <c r="F711" s="39">
        <v>11.83</v>
      </c>
      <c r="G711" s="38"/>
      <c r="H711" s="398" t="s">
        <v>1901</v>
      </c>
      <c r="I711" s="398"/>
      <c r="J711" s="39">
        <v>69.58</v>
      </c>
    </row>
    <row r="712" spans="1:10" ht="49.95" customHeight="1">
      <c r="A712" s="32"/>
      <c r="B712" s="32"/>
      <c r="C712" s="32"/>
      <c r="D712" s="32"/>
      <c r="E712" s="32"/>
      <c r="F712" s="32"/>
      <c r="G712" s="32" t="s">
        <v>1902</v>
      </c>
      <c r="H712" s="34" t="s">
        <v>2296</v>
      </c>
      <c r="I712" s="32" t="s">
        <v>1904</v>
      </c>
      <c r="J712" s="33">
        <v>9995.16</v>
      </c>
    </row>
    <row r="713" spans="1:10" ht="1.05" customHeight="1">
      <c r="A713" s="16"/>
      <c r="B713" s="16"/>
      <c r="C713" s="16"/>
      <c r="D713" s="16"/>
      <c r="E713" s="16"/>
      <c r="F713" s="16"/>
      <c r="G713" s="16"/>
      <c r="H713" s="16"/>
      <c r="I713" s="16"/>
      <c r="J713" s="16"/>
    </row>
    <row r="714" spans="1:10" ht="18" customHeight="1">
      <c r="A714" s="2" t="s">
        <v>288</v>
      </c>
      <c r="B714" s="4" t="s">
        <v>61</v>
      </c>
      <c r="C714" s="2" t="s">
        <v>62</v>
      </c>
      <c r="D714" s="2" t="s">
        <v>9</v>
      </c>
      <c r="E714" s="391" t="s">
        <v>63</v>
      </c>
      <c r="F714" s="391"/>
      <c r="G714" s="3" t="s">
        <v>64</v>
      </c>
      <c r="H714" s="4" t="s">
        <v>10</v>
      </c>
      <c r="I714" s="4" t="s">
        <v>65</v>
      </c>
      <c r="J714" s="4" t="s">
        <v>11</v>
      </c>
    </row>
    <row r="715" spans="1:10" ht="25.95" customHeight="1">
      <c r="A715" s="10" t="s">
        <v>1883</v>
      </c>
      <c r="B715" s="12" t="s">
        <v>289</v>
      </c>
      <c r="C715" s="10" t="s">
        <v>78</v>
      </c>
      <c r="D715" s="10" t="s">
        <v>290</v>
      </c>
      <c r="E715" s="395" t="s">
        <v>291</v>
      </c>
      <c r="F715" s="395"/>
      <c r="G715" s="11" t="s">
        <v>114</v>
      </c>
      <c r="H715" s="15">
        <v>1</v>
      </c>
      <c r="I715" s="13">
        <v>18.32</v>
      </c>
      <c r="J715" s="13">
        <v>18.32</v>
      </c>
    </row>
    <row r="716" spans="1:10" ht="24" customHeight="1">
      <c r="A716" s="17" t="s">
        <v>1884</v>
      </c>
      <c r="B716" s="19" t="s">
        <v>1935</v>
      </c>
      <c r="C716" s="17" t="s">
        <v>78</v>
      </c>
      <c r="D716" s="17" t="s">
        <v>1936</v>
      </c>
      <c r="E716" s="396" t="s">
        <v>1887</v>
      </c>
      <c r="F716" s="396"/>
      <c r="G716" s="18" t="s">
        <v>1911</v>
      </c>
      <c r="H716" s="21">
        <v>0.29939009999999999</v>
      </c>
      <c r="I716" s="20">
        <v>28.34</v>
      </c>
      <c r="J716" s="20">
        <v>8.48</v>
      </c>
    </row>
    <row r="717" spans="1:10" ht="24" customHeight="1">
      <c r="A717" s="17" t="s">
        <v>1884</v>
      </c>
      <c r="B717" s="19" t="s">
        <v>1909</v>
      </c>
      <c r="C717" s="17" t="s">
        <v>78</v>
      </c>
      <c r="D717" s="17" t="s">
        <v>1910</v>
      </c>
      <c r="E717" s="396" t="s">
        <v>1887</v>
      </c>
      <c r="F717" s="396"/>
      <c r="G717" s="18" t="s">
        <v>1911</v>
      </c>
      <c r="H717" s="21">
        <v>0.14969499999999999</v>
      </c>
      <c r="I717" s="20">
        <v>22.95</v>
      </c>
      <c r="J717" s="20">
        <v>3.43</v>
      </c>
    </row>
    <row r="718" spans="1:10" ht="25.95" customHeight="1">
      <c r="A718" s="17" t="s">
        <v>1884</v>
      </c>
      <c r="B718" s="19" t="s">
        <v>1937</v>
      </c>
      <c r="C718" s="17" t="s">
        <v>78</v>
      </c>
      <c r="D718" s="17" t="s">
        <v>1938</v>
      </c>
      <c r="E718" s="396" t="s">
        <v>1939</v>
      </c>
      <c r="F718" s="396"/>
      <c r="G718" s="18" t="s">
        <v>81</v>
      </c>
      <c r="H718" s="21">
        <v>2E-3</v>
      </c>
      <c r="I718" s="20">
        <v>679.2</v>
      </c>
      <c r="J718" s="20">
        <v>1.35</v>
      </c>
    </row>
    <row r="719" spans="1:10" ht="39" customHeight="1">
      <c r="A719" s="22" t="s">
        <v>1894</v>
      </c>
      <c r="B719" s="24" t="s">
        <v>2297</v>
      </c>
      <c r="C719" s="22" t="s">
        <v>78</v>
      </c>
      <c r="D719" s="22" t="s">
        <v>2298</v>
      </c>
      <c r="E719" s="397" t="s">
        <v>1928</v>
      </c>
      <c r="F719" s="397"/>
      <c r="G719" s="23" t="s">
        <v>114</v>
      </c>
      <c r="H719" s="26">
        <v>1</v>
      </c>
      <c r="I719" s="25">
        <v>5.0599999999999996</v>
      </c>
      <c r="J719" s="25">
        <v>5.0599999999999996</v>
      </c>
    </row>
    <row r="720" spans="1:10" ht="39" customHeight="1">
      <c r="A720" s="22" t="s">
        <v>1894</v>
      </c>
      <c r="B720" s="24" t="s">
        <v>2229</v>
      </c>
      <c r="C720" s="22" t="s">
        <v>78</v>
      </c>
      <c r="D720" s="22" t="s">
        <v>2230</v>
      </c>
      <c r="E720" s="397" t="s">
        <v>1928</v>
      </c>
      <c r="F720" s="397"/>
      <c r="G720" s="23" t="s">
        <v>268</v>
      </c>
      <c r="H720" s="26">
        <v>0</v>
      </c>
      <c r="I720" s="25">
        <v>0.37</v>
      </c>
      <c r="J720" s="25">
        <v>0</v>
      </c>
    </row>
    <row r="721" spans="1:10">
      <c r="A721" s="38"/>
      <c r="B721" s="38"/>
      <c r="C721" s="38"/>
      <c r="D721" s="38"/>
      <c r="E721" s="38" t="s">
        <v>1897</v>
      </c>
      <c r="F721" s="39">
        <v>9.08</v>
      </c>
      <c r="G721" s="38" t="s">
        <v>1898</v>
      </c>
      <c r="H721" s="39">
        <v>0</v>
      </c>
      <c r="I721" s="38" t="s">
        <v>1899</v>
      </c>
      <c r="J721" s="39">
        <v>9.08</v>
      </c>
    </row>
    <row r="722" spans="1:10">
      <c r="A722" s="38"/>
      <c r="B722" s="38"/>
      <c r="C722" s="38"/>
      <c r="D722" s="38"/>
      <c r="E722" s="38" t="s">
        <v>1900</v>
      </c>
      <c r="F722" s="39">
        <v>3.75</v>
      </c>
      <c r="G722" s="38"/>
      <c r="H722" s="398" t="s">
        <v>1901</v>
      </c>
      <c r="I722" s="398"/>
      <c r="J722" s="39">
        <v>22.07</v>
      </c>
    </row>
    <row r="723" spans="1:10" ht="49.95" customHeight="1">
      <c r="A723" s="32"/>
      <c r="B723" s="32"/>
      <c r="C723" s="32"/>
      <c r="D723" s="32"/>
      <c r="E723" s="32"/>
      <c r="F723" s="32"/>
      <c r="G723" s="32" t="s">
        <v>1902</v>
      </c>
      <c r="H723" s="34" t="s">
        <v>2296</v>
      </c>
      <c r="I723" s="32" t="s">
        <v>1904</v>
      </c>
      <c r="J723" s="33">
        <v>3170.35</v>
      </c>
    </row>
    <row r="724" spans="1:10" ht="1.05" customHeight="1">
      <c r="A724" s="16"/>
      <c r="B724" s="16"/>
      <c r="C724" s="16"/>
      <c r="D724" s="16"/>
      <c r="E724" s="16"/>
      <c r="F724" s="16"/>
      <c r="G724" s="16"/>
      <c r="H724" s="16"/>
      <c r="I724" s="16"/>
      <c r="J724" s="16"/>
    </row>
    <row r="725" spans="1:10" ht="24" customHeight="1">
      <c r="A725" s="5" t="s">
        <v>292</v>
      </c>
      <c r="B725" s="5"/>
      <c r="C725" s="5"/>
      <c r="D725" s="5" t="s">
        <v>293</v>
      </c>
      <c r="E725" s="5"/>
      <c r="F725" s="394"/>
      <c r="G725" s="394"/>
      <c r="H725" s="7"/>
      <c r="I725" s="5"/>
      <c r="J725" s="8">
        <v>25402.85</v>
      </c>
    </row>
    <row r="726" spans="1:10" ht="18" customHeight="1">
      <c r="A726" s="2" t="s">
        <v>294</v>
      </c>
      <c r="B726" s="4" t="s">
        <v>61</v>
      </c>
      <c r="C726" s="2" t="s">
        <v>62</v>
      </c>
      <c r="D726" s="2" t="s">
        <v>9</v>
      </c>
      <c r="E726" s="391" t="s">
        <v>63</v>
      </c>
      <c r="F726" s="391"/>
      <c r="G726" s="3" t="s">
        <v>64</v>
      </c>
      <c r="H726" s="4" t="s">
        <v>10</v>
      </c>
      <c r="I726" s="4" t="s">
        <v>65</v>
      </c>
      <c r="J726" s="4" t="s">
        <v>11</v>
      </c>
    </row>
    <row r="727" spans="1:10" ht="64.95" customHeight="1">
      <c r="A727" s="10" t="s">
        <v>1883</v>
      </c>
      <c r="B727" s="12" t="s">
        <v>295</v>
      </c>
      <c r="C727" s="10" t="s">
        <v>78</v>
      </c>
      <c r="D727" s="10" t="s">
        <v>296</v>
      </c>
      <c r="E727" s="395" t="s">
        <v>297</v>
      </c>
      <c r="F727" s="395"/>
      <c r="G727" s="11" t="s">
        <v>268</v>
      </c>
      <c r="H727" s="15">
        <v>1</v>
      </c>
      <c r="I727" s="13">
        <v>684.98</v>
      </c>
      <c r="J727" s="13">
        <v>684.98</v>
      </c>
    </row>
    <row r="728" spans="1:10" ht="24" customHeight="1">
      <c r="A728" s="17" t="s">
        <v>1884</v>
      </c>
      <c r="B728" s="19" t="s">
        <v>1909</v>
      </c>
      <c r="C728" s="17" t="s">
        <v>78</v>
      </c>
      <c r="D728" s="17" t="s">
        <v>1910</v>
      </c>
      <c r="E728" s="396" t="s">
        <v>1887</v>
      </c>
      <c r="F728" s="396"/>
      <c r="G728" s="18" t="s">
        <v>1911</v>
      </c>
      <c r="H728" s="21">
        <v>0.33400000000000002</v>
      </c>
      <c r="I728" s="20">
        <v>22.95</v>
      </c>
      <c r="J728" s="20">
        <v>7.66</v>
      </c>
    </row>
    <row r="729" spans="1:10" ht="25.95" customHeight="1">
      <c r="A729" s="17" t="s">
        <v>1884</v>
      </c>
      <c r="B729" s="19" t="s">
        <v>2299</v>
      </c>
      <c r="C729" s="17" t="s">
        <v>78</v>
      </c>
      <c r="D729" s="17" t="s">
        <v>2300</v>
      </c>
      <c r="E729" s="396" t="s">
        <v>1887</v>
      </c>
      <c r="F729" s="396"/>
      <c r="G729" s="18" t="s">
        <v>1911</v>
      </c>
      <c r="H729" s="21">
        <v>0.68700000000000006</v>
      </c>
      <c r="I729" s="20">
        <v>26.97</v>
      </c>
      <c r="J729" s="20">
        <v>18.52</v>
      </c>
    </row>
    <row r="730" spans="1:10" ht="25.95" customHeight="1">
      <c r="A730" s="22" t="s">
        <v>1894</v>
      </c>
      <c r="B730" s="24" t="s">
        <v>2301</v>
      </c>
      <c r="C730" s="22" t="s">
        <v>78</v>
      </c>
      <c r="D730" s="22" t="s">
        <v>2302</v>
      </c>
      <c r="E730" s="397" t="s">
        <v>1928</v>
      </c>
      <c r="F730" s="397"/>
      <c r="G730" s="23" t="s">
        <v>268</v>
      </c>
      <c r="H730" s="26">
        <v>1.1619999999999999</v>
      </c>
      <c r="I730" s="25">
        <v>31</v>
      </c>
      <c r="J730" s="25">
        <v>36.020000000000003</v>
      </c>
    </row>
    <row r="731" spans="1:10" ht="78" customHeight="1">
      <c r="A731" s="22" t="s">
        <v>1894</v>
      </c>
      <c r="B731" s="24" t="s">
        <v>2303</v>
      </c>
      <c r="C731" s="22" t="s">
        <v>78</v>
      </c>
      <c r="D731" s="22" t="s">
        <v>2304</v>
      </c>
      <c r="E731" s="397" t="s">
        <v>1928</v>
      </c>
      <c r="F731" s="397"/>
      <c r="G731" s="23" t="s">
        <v>268</v>
      </c>
      <c r="H731" s="26">
        <v>1</v>
      </c>
      <c r="I731" s="25">
        <v>622.78</v>
      </c>
      <c r="J731" s="25">
        <v>622.78</v>
      </c>
    </row>
    <row r="732" spans="1:10">
      <c r="A732" s="38"/>
      <c r="B732" s="38"/>
      <c r="C732" s="38"/>
      <c r="D732" s="38"/>
      <c r="E732" s="38" t="s">
        <v>1897</v>
      </c>
      <c r="F732" s="39">
        <v>19.29</v>
      </c>
      <c r="G732" s="38" t="s">
        <v>1898</v>
      </c>
      <c r="H732" s="39">
        <v>0</v>
      </c>
      <c r="I732" s="38" t="s">
        <v>1899</v>
      </c>
      <c r="J732" s="39">
        <v>19.29</v>
      </c>
    </row>
    <row r="733" spans="1:10">
      <c r="A733" s="38"/>
      <c r="B733" s="38"/>
      <c r="C733" s="38"/>
      <c r="D733" s="38"/>
      <c r="E733" s="38" t="s">
        <v>1900</v>
      </c>
      <c r="F733" s="39">
        <v>140.41999999999999</v>
      </c>
      <c r="G733" s="38"/>
      <c r="H733" s="398" t="s">
        <v>1901</v>
      </c>
      <c r="I733" s="398"/>
      <c r="J733" s="39">
        <v>825.4</v>
      </c>
    </row>
    <row r="734" spans="1:10" ht="49.95" customHeight="1">
      <c r="A734" s="32"/>
      <c r="B734" s="32"/>
      <c r="C734" s="32"/>
      <c r="D734" s="32"/>
      <c r="E734" s="32"/>
      <c r="F734" s="32"/>
      <c r="G734" s="32" t="s">
        <v>1902</v>
      </c>
      <c r="H734" s="34" t="s">
        <v>2305</v>
      </c>
      <c r="I734" s="32" t="s">
        <v>1904</v>
      </c>
      <c r="J734" s="33">
        <v>3301.6</v>
      </c>
    </row>
    <row r="735" spans="1:10" ht="1.05" customHeight="1">
      <c r="A735" s="16"/>
      <c r="B735" s="16"/>
      <c r="C735" s="16"/>
      <c r="D735" s="16"/>
      <c r="E735" s="16"/>
      <c r="F735" s="16"/>
      <c r="G735" s="16"/>
      <c r="H735" s="16"/>
      <c r="I735" s="16"/>
      <c r="J735" s="16"/>
    </row>
    <row r="736" spans="1:10" ht="18" customHeight="1">
      <c r="A736" s="2" t="s">
        <v>298</v>
      </c>
      <c r="B736" s="4" t="s">
        <v>61</v>
      </c>
      <c r="C736" s="2" t="s">
        <v>62</v>
      </c>
      <c r="D736" s="2" t="s">
        <v>9</v>
      </c>
      <c r="E736" s="391" t="s">
        <v>63</v>
      </c>
      <c r="F736" s="391"/>
      <c r="G736" s="3" t="s">
        <v>64</v>
      </c>
      <c r="H736" s="4" t="s">
        <v>10</v>
      </c>
      <c r="I736" s="4" t="s">
        <v>65</v>
      </c>
      <c r="J736" s="4" t="s">
        <v>11</v>
      </c>
    </row>
    <row r="737" spans="1:10" ht="25.95" customHeight="1">
      <c r="A737" s="10" t="s">
        <v>1883</v>
      </c>
      <c r="B737" s="12" t="s">
        <v>299</v>
      </c>
      <c r="C737" s="10" t="s">
        <v>72</v>
      </c>
      <c r="D737" s="10" t="s">
        <v>300</v>
      </c>
      <c r="E737" s="395" t="s">
        <v>204</v>
      </c>
      <c r="F737" s="395"/>
      <c r="G737" s="11" t="s">
        <v>99</v>
      </c>
      <c r="H737" s="15">
        <v>1</v>
      </c>
      <c r="I737" s="13">
        <v>80.8</v>
      </c>
      <c r="J737" s="13">
        <v>80.8</v>
      </c>
    </row>
    <row r="738" spans="1:10" ht="24" customHeight="1">
      <c r="A738" s="17" t="s">
        <v>1884</v>
      </c>
      <c r="B738" s="19" t="s">
        <v>1909</v>
      </c>
      <c r="C738" s="17" t="s">
        <v>78</v>
      </c>
      <c r="D738" s="17" t="s">
        <v>1910</v>
      </c>
      <c r="E738" s="396" t="s">
        <v>1887</v>
      </c>
      <c r="F738" s="396"/>
      <c r="G738" s="18" t="s">
        <v>1911</v>
      </c>
      <c r="H738" s="21">
        <v>1.1186</v>
      </c>
      <c r="I738" s="20">
        <v>22.95</v>
      </c>
      <c r="J738" s="20">
        <v>25.67</v>
      </c>
    </row>
    <row r="739" spans="1:10" ht="24" customHeight="1">
      <c r="A739" s="17" t="s">
        <v>1884</v>
      </c>
      <c r="B739" s="19" t="s">
        <v>1943</v>
      </c>
      <c r="C739" s="17" t="s">
        <v>78</v>
      </c>
      <c r="D739" s="17" t="s">
        <v>1944</v>
      </c>
      <c r="E739" s="396" t="s">
        <v>1887</v>
      </c>
      <c r="F739" s="396"/>
      <c r="G739" s="18" t="s">
        <v>1911</v>
      </c>
      <c r="H739" s="21">
        <v>0.37290000000000001</v>
      </c>
      <c r="I739" s="20">
        <v>27.92</v>
      </c>
      <c r="J739" s="20">
        <v>10.41</v>
      </c>
    </row>
    <row r="740" spans="1:10" ht="25.95" customHeight="1">
      <c r="A740" s="22" t="s">
        <v>1894</v>
      </c>
      <c r="B740" s="24" t="s">
        <v>2306</v>
      </c>
      <c r="C740" s="22" t="s">
        <v>78</v>
      </c>
      <c r="D740" s="22" t="s">
        <v>2307</v>
      </c>
      <c r="E740" s="397" t="s">
        <v>1928</v>
      </c>
      <c r="F740" s="397"/>
      <c r="G740" s="23" t="s">
        <v>136</v>
      </c>
      <c r="H740" s="26">
        <v>4</v>
      </c>
      <c r="I740" s="25">
        <v>11.18</v>
      </c>
      <c r="J740" s="25">
        <v>44.72</v>
      </c>
    </row>
    <row r="741" spans="1:10">
      <c r="A741" s="38"/>
      <c r="B741" s="38"/>
      <c r="C741" s="38"/>
      <c r="D741" s="38"/>
      <c r="E741" s="38" t="s">
        <v>1897</v>
      </c>
      <c r="F741" s="39">
        <v>25.92</v>
      </c>
      <c r="G741" s="38" t="s">
        <v>1898</v>
      </c>
      <c r="H741" s="39">
        <v>0</v>
      </c>
      <c r="I741" s="38" t="s">
        <v>1899</v>
      </c>
      <c r="J741" s="39">
        <v>25.92</v>
      </c>
    </row>
    <row r="742" spans="1:10">
      <c r="A742" s="38"/>
      <c r="B742" s="38"/>
      <c r="C742" s="38"/>
      <c r="D742" s="38"/>
      <c r="E742" s="38" t="s">
        <v>1900</v>
      </c>
      <c r="F742" s="39">
        <v>16.559999999999999</v>
      </c>
      <c r="G742" s="38"/>
      <c r="H742" s="398" t="s">
        <v>1901</v>
      </c>
      <c r="I742" s="398"/>
      <c r="J742" s="39">
        <v>97.36</v>
      </c>
    </row>
    <row r="743" spans="1:10" ht="49.95" customHeight="1">
      <c r="A743" s="32"/>
      <c r="B743" s="32"/>
      <c r="C743" s="32"/>
      <c r="D743" s="32"/>
      <c r="E743" s="32"/>
      <c r="F743" s="32"/>
      <c r="G743" s="32" t="s">
        <v>1902</v>
      </c>
      <c r="H743" s="34" t="s">
        <v>2308</v>
      </c>
      <c r="I743" s="32" t="s">
        <v>1904</v>
      </c>
      <c r="J743" s="33">
        <v>350.49</v>
      </c>
    </row>
    <row r="744" spans="1:10" ht="1.05" customHeight="1">
      <c r="A744" s="16"/>
      <c r="B744" s="16"/>
      <c r="C744" s="16"/>
      <c r="D744" s="16"/>
      <c r="E744" s="16"/>
      <c r="F744" s="16"/>
      <c r="G744" s="16"/>
      <c r="H744" s="16"/>
      <c r="I744" s="16"/>
      <c r="J744" s="16"/>
    </row>
    <row r="745" spans="1:10" ht="18" customHeight="1">
      <c r="A745" s="2" t="s">
        <v>301</v>
      </c>
      <c r="B745" s="4" t="s">
        <v>61</v>
      </c>
      <c r="C745" s="2" t="s">
        <v>62</v>
      </c>
      <c r="D745" s="2" t="s">
        <v>9</v>
      </c>
      <c r="E745" s="391" t="s">
        <v>63</v>
      </c>
      <c r="F745" s="391"/>
      <c r="G745" s="3" t="s">
        <v>64</v>
      </c>
      <c r="H745" s="4" t="s">
        <v>10</v>
      </c>
      <c r="I745" s="4" t="s">
        <v>65</v>
      </c>
      <c r="J745" s="4" t="s">
        <v>11</v>
      </c>
    </row>
    <row r="746" spans="1:10" ht="39" customHeight="1">
      <c r="A746" s="10" t="s">
        <v>1883</v>
      </c>
      <c r="B746" s="12" t="s">
        <v>302</v>
      </c>
      <c r="C746" s="10" t="s">
        <v>78</v>
      </c>
      <c r="D746" s="10" t="s">
        <v>303</v>
      </c>
      <c r="E746" s="395" t="s">
        <v>297</v>
      </c>
      <c r="F746" s="395"/>
      <c r="G746" s="11" t="s">
        <v>268</v>
      </c>
      <c r="H746" s="15">
        <v>1</v>
      </c>
      <c r="I746" s="13">
        <v>167</v>
      </c>
      <c r="J746" s="13">
        <v>167</v>
      </c>
    </row>
    <row r="747" spans="1:10" ht="25.95" customHeight="1">
      <c r="A747" s="17" t="s">
        <v>1884</v>
      </c>
      <c r="B747" s="19" t="s">
        <v>2299</v>
      </c>
      <c r="C747" s="17" t="s">
        <v>78</v>
      </c>
      <c r="D747" s="17" t="s">
        <v>2300</v>
      </c>
      <c r="E747" s="396" t="s">
        <v>1887</v>
      </c>
      <c r="F747" s="396"/>
      <c r="G747" s="18" t="s">
        <v>1911</v>
      </c>
      <c r="H747" s="21">
        <v>0.76700000000000002</v>
      </c>
      <c r="I747" s="20">
        <v>26.97</v>
      </c>
      <c r="J747" s="20">
        <v>20.68</v>
      </c>
    </row>
    <row r="748" spans="1:10" ht="24" customHeight="1">
      <c r="A748" s="17" t="s">
        <v>1884</v>
      </c>
      <c r="B748" s="19" t="s">
        <v>1909</v>
      </c>
      <c r="C748" s="17" t="s">
        <v>78</v>
      </c>
      <c r="D748" s="17" t="s">
        <v>1910</v>
      </c>
      <c r="E748" s="396" t="s">
        <v>1887</v>
      </c>
      <c r="F748" s="396"/>
      <c r="G748" s="18" t="s">
        <v>1911</v>
      </c>
      <c r="H748" s="21">
        <v>0.38400000000000001</v>
      </c>
      <c r="I748" s="20">
        <v>22.95</v>
      </c>
      <c r="J748" s="20">
        <v>8.81</v>
      </c>
    </row>
    <row r="749" spans="1:10" ht="64.95" customHeight="1">
      <c r="A749" s="22" t="s">
        <v>1894</v>
      </c>
      <c r="B749" s="24" t="s">
        <v>2309</v>
      </c>
      <c r="C749" s="22" t="s">
        <v>78</v>
      </c>
      <c r="D749" s="22" t="s">
        <v>2310</v>
      </c>
      <c r="E749" s="397" t="s">
        <v>1928</v>
      </c>
      <c r="F749" s="397"/>
      <c r="G749" s="23" t="s">
        <v>2225</v>
      </c>
      <c r="H749" s="26">
        <v>1</v>
      </c>
      <c r="I749" s="25">
        <v>137.51</v>
      </c>
      <c r="J749" s="25">
        <v>137.51</v>
      </c>
    </row>
    <row r="750" spans="1:10">
      <c r="A750" s="38"/>
      <c r="B750" s="38"/>
      <c r="C750" s="38"/>
      <c r="D750" s="38"/>
      <c r="E750" s="38" t="s">
        <v>1897</v>
      </c>
      <c r="F750" s="39">
        <v>21.71</v>
      </c>
      <c r="G750" s="38" t="s">
        <v>1898</v>
      </c>
      <c r="H750" s="39">
        <v>0</v>
      </c>
      <c r="I750" s="38" t="s">
        <v>1899</v>
      </c>
      <c r="J750" s="39">
        <v>21.71</v>
      </c>
    </row>
    <row r="751" spans="1:10">
      <c r="A751" s="38"/>
      <c r="B751" s="38"/>
      <c r="C751" s="38"/>
      <c r="D751" s="38"/>
      <c r="E751" s="38" t="s">
        <v>1900</v>
      </c>
      <c r="F751" s="39">
        <v>34.229999999999997</v>
      </c>
      <c r="G751" s="38"/>
      <c r="H751" s="398" t="s">
        <v>1901</v>
      </c>
      <c r="I751" s="398"/>
      <c r="J751" s="39">
        <v>201.23</v>
      </c>
    </row>
    <row r="752" spans="1:10" ht="49.95" customHeight="1">
      <c r="A752" s="32"/>
      <c r="B752" s="32"/>
      <c r="C752" s="32"/>
      <c r="D752" s="32"/>
      <c r="E752" s="32"/>
      <c r="F752" s="32"/>
      <c r="G752" s="32" t="s">
        <v>1902</v>
      </c>
      <c r="H752" s="34" t="s">
        <v>2305</v>
      </c>
      <c r="I752" s="32" t="s">
        <v>1904</v>
      </c>
      <c r="J752" s="33">
        <v>804.92</v>
      </c>
    </row>
    <row r="753" spans="1:10" ht="1.05" customHeight="1">
      <c r="A753" s="16"/>
      <c r="B753" s="16"/>
      <c r="C753" s="16"/>
      <c r="D753" s="16"/>
      <c r="E753" s="16"/>
      <c r="F753" s="16"/>
      <c r="G753" s="16"/>
      <c r="H753" s="16"/>
      <c r="I753" s="16"/>
      <c r="J753" s="16"/>
    </row>
    <row r="754" spans="1:10" ht="18" customHeight="1">
      <c r="A754" s="2" t="s">
        <v>304</v>
      </c>
      <c r="B754" s="4" t="s">
        <v>61</v>
      </c>
      <c r="C754" s="2" t="s">
        <v>62</v>
      </c>
      <c r="D754" s="2" t="s">
        <v>9</v>
      </c>
      <c r="E754" s="391" t="s">
        <v>63</v>
      </c>
      <c r="F754" s="391"/>
      <c r="G754" s="3" t="s">
        <v>64</v>
      </c>
      <c r="H754" s="4" t="s">
        <v>10</v>
      </c>
      <c r="I754" s="4" t="s">
        <v>65</v>
      </c>
      <c r="J754" s="4" t="s">
        <v>11</v>
      </c>
    </row>
    <row r="755" spans="1:10" ht="25.95" customHeight="1">
      <c r="A755" s="10" t="s">
        <v>1883</v>
      </c>
      <c r="B755" s="12" t="s">
        <v>305</v>
      </c>
      <c r="C755" s="10" t="s">
        <v>78</v>
      </c>
      <c r="D755" s="10" t="s">
        <v>306</v>
      </c>
      <c r="E755" s="395" t="s">
        <v>307</v>
      </c>
      <c r="F755" s="395"/>
      <c r="G755" s="11" t="s">
        <v>268</v>
      </c>
      <c r="H755" s="15">
        <v>1</v>
      </c>
      <c r="I755" s="13">
        <v>326.5</v>
      </c>
      <c r="J755" s="13">
        <v>326.5</v>
      </c>
    </row>
    <row r="756" spans="1:10" ht="24" customHeight="1">
      <c r="A756" s="17" t="s">
        <v>1884</v>
      </c>
      <c r="B756" s="19" t="s">
        <v>1909</v>
      </c>
      <c r="C756" s="17" t="s">
        <v>78</v>
      </c>
      <c r="D756" s="17" t="s">
        <v>1910</v>
      </c>
      <c r="E756" s="396" t="s">
        <v>1887</v>
      </c>
      <c r="F756" s="396"/>
      <c r="G756" s="18" t="s">
        <v>1911</v>
      </c>
      <c r="H756" s="21">
        <v>0.29880000000000001</v>
      </c>
      <c r="I756" s="20">
        <v>22.95</v>
      </c>
      <c r="J756" s="20">
        <v>6.85</v>
      </c>
    </row>
    <row r="757" spans="1:10" ht="25.95" customHeight="1">
      <c r="A757" s="17" t="s">
        <v>1884</v>
      </c>
      <c r="B757" s="19" t="s">
        <v>1957</v>
      </c>
      <c r="C757" s="17" t="s">
        <v>78</v>
      </c>
      <c r="D757" s="17" t="s">
        <v>1958</v>
      </c>
      <c r="E757" s="396" t="s">
        <v>1887</v>
      </c>
      <c r="F757" s="396"/>
      <c r="G757" s="18" t="s">
        <v>1911</v>
      </c>
      <c r="H757" s="21">
        <v>0.94850000000000001</v>
      </c>
      <c r="I757" s="20">
        <v>27.62</v>
      </c>
      <c r="J757" s="20">
        <v>26.19</v>
      </c>
    </row>
    <row r="758" spans="1:10" ht="25.95" customHeight="1">
      <c r="A758" s="22" t="s">
        <v>1894</v>
      </c>
      <c r="B758" s="24" t="s">
        <v>2311</v>
      </c>
      <c r="C758" s="22" t="s">
        <v>78</v>
      </c>
      <c r="D758" s="22" t="s">
        <v>2312</v>
      </c>
      <c r="E758" s="397" t="s">
        <v>1928</v>
      </c>
      <c r="F758" s="397"/>
      <c r="G758" s="23" t="s">
        <v>268</v>
      </c>
      <c r="H758" s="26">
        <v>1</v>
      </c>
      <c r="I758" s="25">
        <v>155.76</v>
      </c>
      <c r="J758" s="25">
        <v>155.76</v>
      </c>
    </row>
    <row r="759" spans="1:10" ht="39" customHeight="1">
      <c r="A759" s="22" t="s">
        <v>1894</v>
      </c>
      <c r="B759" s="24" t="s">
        <v>2313</v>
      </c>
      <c r="C759" s="22" t="s">
        <v>78</v>
      </c>
      <c r="D759" s="22" t="s">
        <v>2314</v>
      </c>
      <c r="E759" s="397" t="s">
        <v>1928</v>
      </c>
      <c r="F759" s="397"/>
      <c r="G759" s="23" t="s">
        <v>268</v>
      </c>
      <c r="H759" s="26">
        <v>6</v>
      </c>
      <c r="I759" s="25">
        <v>22.95</v>
      </c>
      <c r="J759" s="25">
        <v>137.69999999999999</v>
      </c>
    </row>
    <row r="760" spans="1:10">
      <c r="A760" s="38"/>
      <c r="B760" s="38"/>
      <c r="C760" s="38"/>
      <c r="D760" s="38"/>
      <c r="E760" s="38" t="s">
        <v>1897</v>
      </c>
      <c r="F760" s="39">
        <v>25.05</v>
      </c>
      <c r="G760" s="38" t="s">
        <v>1898</v>
      </c>
      <c r="H760" s="39">
        <v>0</v>
      </c>
      <c r="I760" s="38" t="s">
        <v>1899</v>
      </c>
      <c r="J760" s="39">
        <v>25.05</v>
      </c>
    </row>
    <row r="761" spans="1:10">
      <c r="A761" s="38"/>
      <c r="B761" s="38"/>
      <c r="C761" s="38"/>
      <c r="D761" s="38"/>
      <c r="E761" s="38" t="s">
        <v>1900</v>
      </c>
      <c r="F761" s="39">
        <v>66.930000000000007</v>
      </c>
      <c r="G761" s="38"/>
      <c r="H761" s="398" t="s">
        <v>1901</v>
      </c>
      <c r="I761" s="398"/>
      <c r="J761" s="39">
        <v>393.43</v>
      </c>
    </row>
    <row r="762" spans="1:10" ht="49.95" customHeight="1">
      <c r="A762" s="32"/>
      <c r="B762" s="32"/>
      <c r="C762" s="32"/>
      <c r="D762" s="32"/>
      <c r="E762" s="32"/>
      <c r="F762" s="32"/>
      <c r="G762" s="32" t="s">
        <v>1902</v>
      </c>
      <c r="H762" s="34" t="s">
        <v>2315</v>
      </c>
      <c r="I762" s="32" t="s">
        <v>1904</v>
      </c>
      <c r="J762" s="33">
        <v>3147.44</v>
      </c>
    </row>
    <row r="763" spans="1:10" ht="1.05" customHeight="1">
      <c r="A763" s="16"/>
      <c r="B763" s="16"/>
      <c r="C763" s="16"/>
      <c r="D763" s="16"/>
      <c r="E763" s="16"/>
      <c r="F763" s="16"/>
      <c r="G763" s="16"/>
      <c r="H763" s="16"/>
      <c r="I763" s="16"/>
      <c r="J763" s="16"/>
    </row>
    <row r="764" spans="1:10" ht="18" customHeight="1">
      <c r="A764" s="2" t="s">
        <v>308</v>
      </c>
      <c r="B764" s="4" t="s">
        <v>61</v>
      </c>
      <c r="C764" s="2" t="s">
        <v>62</v>
      </c>
      <c r="D764" s="2" t="s">
        <v>9</v>
      </c>
      <c r="E764" s="391" t="s">
        <v>63</v>
      </c>
      <c r="F764" s="391"/>
      <c r="G764" s="3" t="s">
        <v>64</v>
      </c>
      <c r="H764" s="4" t="s">
        <v>10</v>
      </c>
      <c r="I764" s="4" t="s">
        <v>65</v>
      </c>
      <c r="J764" s="4" t="s">
        <v>11</v>
      </c>
    </row>
    <row r="765" spans="1:10" ht="64.95" customHeight="1">
      <c r="A765" s="10" t="s">
        <v>1883</v>
      </c>
      <c r="B765" s="12" t="s">
        <v>309</v>
      </c>
      <c r="C765" s="10" t="s">
        <v>78</v>
      </c>
      <c r="D765" s="10" t="s">
        <v>310</v>
      </c>
      <c r="E765" s="395" t="s">
        <v>297</v>
      </c>
      <c r="F765" s="395"/>
      <c r="G765" s="11" t="s">
        <v>268</v>
      </c>
      <c r="H765" s="15">
        <v>1</v>
      </c>
      <c r="I765" s="13">
        <v>613.92999999999995</v>
      </c>
      <c r="J765" s="13">
        <v>613.92999999999995</v>
      </c>
    </row>
    <row r="766" spans="1:10" ht="25.95" customHeight="1">
      <c r="A766" s="17" t="s">
        <v>1884</v>
      </c>
      <c r="B766" s="19" t="s">
        <v>2299</v>
      </c>
      <c r="C766" s="17" t="s">
        <v>78</v>
      </c>
      <c r="D766" s="17" t="s">
        <v>2300</v>
      </c>
      <c r="E766" s="396" t="s">
        <v>1887</v>
      </c>
      <c r="F766" s="396"/>
      <c r="G766" s="18" t="s">
        <v>1911</v>
      </c>
      <c r="H766" s="21">
        <v>0.55500000000000005</v>
      </c>
      <c r="I766" s="20">
        <v>26.97</v>
      </c>
      <c r="J766" s="20">
        <v>14.96</v>
      </c>
    </row>
    <row r="767" spans="1:10" ht="24" customHeight="1">
      <c r="A767" s="17" t="s">
        <v>1884</v>
      </c>
      <c r="B767" s="19" t="s">
        <v>1909</v>
      </c>
      <c r="C767" s="17" t="s">
        <v>78</v>
      </c>
      <c r="D767" s="17" t="s">
        <v>1910</v>
      </c>
      <c r="E767" s="396" t="s">
        <v>1887</v>
      </c>
      <c r="F767" s="396"/>
      <c r="G767" s="18" t="s">
        <v>1911</v>
      </c>
      <c r="H767" s="21">
        <v>0.27800000000000002</v>
      </c>
      <c r="I767" s="20">
        <v>22.95</v>
      </c>
      <c r="J767" s="20">
        <v>6.38</v>
      </c>
    </row>
    <row r="768" spans="1:10" ht="78" customHeight="1">
      <c r="A768" s="22" t="s">
        <v>1894</v>
      </c>
      <c r="B768" s="24" t="s">
        <v>2316</v>
      </c>
      <c r="C768" s="22" t="s">
        <v>78</v>
      </c>
      <c r="D768" s="22" t="s">
        <v>2317</v>
      </c>
      <c r="E768" s="397" t="s">
        <v>1928</v>
      </c>
      <c r="F768" s="397"/>
      <c r="G768" s="23" t="s">
        <v>268</v>
      </c>
      <c r="H768" s="26">
        <v>1</v>
      </c>
      <c r="I768" s="25">
        <v>580.63</v>
      </c>
      <c r="J768" s="25">
        <v>580.63</v>
      </c>
    </row>
    <row r="769" spans="1:10" ht="25.95" customHeight="1">
      <c r="A769" s="22" t="s">
        <v>1894</v>
      </c>
      <c r="B769" s="24" t="s">
        <v>2301</v>
      </c>
      <c r="C769" s="22" t="s">
        <v>78</v>
      </c>
      <c r="D769" s="22" t="s">
        <v>2302</v>
      </c>
      <c r="E769" s="397" t="s">
        <v>1928</v>
      </c>
      <c r="F769" s="397"/>
      <c r="G769" s="23" t="s">
        <v>268</v>
      </c>
      <c r="H769" s="26">
        <v>0.38600000000000001</v>
      </c>
      <c r="I769" s="25">
        <v>31</v>
      </c>
      <c r="J769" s="25">
        <v>11.96</v>
      </c>
    </row>
    <row r="770" spans="1:10">
      <c r="A770" s="38"/>
      <c r="B770" s="38"/>
      <c r="C770" s="38"/>
      <c r="D770" s="38"/>
      <c r="E770" s="38" t="s">
        <v>1897</v>
      </c>
      <c r="F770" s="39">
        <v>15.71</v>
      </c>
      <c r="G770" s="38" t="s">
        <v>1898</v>
      </c>
      <c r="H770" s="39">
        <v>0</v>
      </c>
      <c r="I770" s="38" t="s">
        <v>1899</v>
      </c>
      <c r="J770" s="39">
        <v>15.71</v>
      </c>
    </row>
    <row r="771" spans="1:10">
      <c r="A771" s="38"/>
      <c r="B771" s="38"/>
      <c r="C771" s="38"/>
      <c r="D771" s="38"/>
      <c r="E771" s="38" t="s">
        <v>1900</v>
      </c>
      <c r="F771" s="39">
        <v>125.85</v>
      </c>
      <c r="G771" s="38"/>
      <c r="H771" s="398" t="s">
        <v>1901</v>
      </c>
      <c r="I771" s="398"/>
      <c r="J771" s="39">
        <v>739.78</v>
      </c>
    </row>
    <row r="772" spans="1:10" ht="49.95" customHeight="1">
      <c r="A772" s="32"/>
      <c r="B772" s="32"/>
      <c r="C772" s="32"/>
      <c r="D772" s="32"/>
      <c r="E772" s="32"/>
      <c r="F772" s="32"/>
      <c r="G772" s="32" t="s">
        <v>1902</v>
      </c>
      <c r="H772" s="34" t="s">
        <v>2318</v>
      </c>
      <c r="I772" s="32" t="s">
        <v>1904</v>
      </c>
      <c r="J772" s="33">
        <v>10356.92</v>
      </c>
    </row>
    <row r="773" spans="1:10" ht="1.05" customHeight="1">
      <c r="A773" s="16"/>
      <c r="B773" s="16"/>
      <c r="C773" s="16"/>
      <c r="D773" s="16"/>
      <c r="E773" s="16"/>
      <c r="F773" s="16"/>
      <c r="G773" s="16"/>
      <c r="H773" s="16"/>
      <c r="I773" s="16"/>
      <c r="J773" s="16"/>
    </row>
    <row r="774" spans="1:10" ht="18" customHeight="1">
      <c r="A774" s="2" t="s">
        <v>311</v>
      </c>
      <c r="B774" s="4" t="s">
        <v>61</v>
      </c>
      <c r="C774" s="2" t="s">
        <v>62</v>
      </c>
      <c r="D774" s="2" t="s">
        <v>9</v>
      </c>
      <c r="E774" s="391" t="s">
        <v>63</v>
      </c>
      <c r="F774" s="391"/>
      <c r="G774" s="3" t="s">
        <v>64</v>
      </c>
      <c r="H774" s="4" t="s">
        <v>10</v>
      </c>
      <c r="I774" s="4" t="s">
        <v>65</v>
      </c>
      <c r="J774" s="4" t="s">
        <v>11</v>
      </c>
    </row>
    <row r="775" spans="1:10" ht="52.05" customHeight="1">
      <c r="A775" s="10" t="s">
        <v>1883</v>
      </c>
      <c r="B775" s="12" t="s">
        <v>312</v>
      </c>
      <c r="C775" s="10" t="s">
        <v>72</v>
      </c>
      <c r="D775" s="10" t="s">
        <v>313</v>
      </c>
      <c r="E775" s="395" t="s">
        <v>74</v>
      </c>
      <c r="F775" s="395"/>
      <c r="G775" s="11" t="s">
        <v>75</v>
      </c>
      <c r="H775" s="15">
        <v>1</v>
      </c>
      <c r="I775" s="13">
        <v>687.72</v>
      </c>
      <c r="J775" s="13">
        <v>687.72</v>
      </c>
    </row>
    <row r="776" spans="1:10" ht="24" customHeight="1">
      <c r="A776" s="17" t="s">
        <v>1884</v>
      </c>
      <c r="B776" s="19" t="s">
        <v>1909</v>
      </c>
      <c r="C776" s="17" t="s">
        <v>78</v>
      </c>
      <c r="D776" s="17" t="s">
        <v>1910</v>
      </c>
      <c r="E776" s="396" t="s">
        <v>1887</v>
      </c>
      <c r="F776" s="396"/>
      <c r="G776" s="18" t="s">
        <v>1911</v>
      </c>
      <c r="H776" s="21">
        <v>0.27800000000000002</v>
      </c>
      <c r="I776" s="20">
        <v>22.95</v>
      </c>
      <c r="J776" s="20">
        <v>6.38</v>
      </c>
    </row>
    <row r="777" spans="1:10" ht="25.95" customHeight="1">
      <c r="A777" s="17" t="s">
        <v>1884</v>
      </c>
      <c r="B777" s="19" t="s">
        <v>2299</v>
      </c>
      <c r="C777" s="17" t="s">
        <v>78</v>
      </c>
      <c r="D777" s="17" t="s">
        <v>2300</v>
      </c>
      <c r="E777" s="396" t="s">
        <v>1887</v>
      </c>
      <c r="F777" s="396"/>
      <c r="G777" s="18" t="s">
        <v>1911</v>
      </c>
      <c r="H777" s="21">
        <v>0.55500000000000005</v>
      </c>
      <c r="I777" s="20">
        <v>26.97</v>
      </c>
      <c r="J777" s="20">
        <v>14.96</v>
      </c>
    </row>
    <row r="778" spans="1:10" ht="39" customHeight="1">
      <c r="A778" s="22" t="s">
        <v>1894</v>
      </c>
      <c r="B778" s="24" t="s">
        <v>2319</v>
      </c>
      <c r="C778" s="22" t="s">
        <v>78</v>
      </c>
      <c r="D778" s="22" t="s">
        <v>2320</v>
      </c>
      <c r="E778" s="397" t="s">
        <v>1928</v>
      </c>
      <c r="F778" s="397"/>
      <c r="G778" s="23" t="s">
        <v>114</v>
      </c>
      <c r="H778" s="26">
        <v>1</v>
      </c>
      <c r="I778" s="25">
        <v>23.01</v>
      </c>
      <c r="J778" s="25">
        <v>23.01</v>
      </c>
    </row>
    <row r="779" spans="1:10" ht="39" customHeight="1">
      <c r="A779" s="22" t="s">
        <v>1894</v>
      </c>
      <c r="B779" s="24" t="s">
        <v>2321</v>
      </c>
      <c r="C779" s="22" t="s">
        <v>78</v>
      </c>
      <c r="D779" s="22" t="s">
        <v>2322</v>
      </c>
      <c r="E779" s="397" t="s">
        <v>1928</v>
      </c>
      <c r="F779" s="397"/>
      <c r="G779" s="23" t="s">
        <v>268</v>
      </c>
      <c r="H779" s="26">
        <v>1</v>
      </c>
      <c r="I779" s="25">
        <v>62.74</v>
      </c>
      <c r="J779" s="25">
        <v>62.74</v>
      </c>
    </row>
    <row r="780" spans="1:10" ht="78" customHeight="1">
      <c r="A780" s="22" t="s">
        <v>1894</v>
      </c>
      <c r="B780" s="24" t="s">
        <v>2316</v>
      </c>
      <c r="C780" s="22" t="s">
        <v>78</v>
      </c>
      <c r="D780" s="22" t="s">
        <v>2317</v>
      </c>
      <c r="E780" s="397" t="s">
        <v>1928</v>
      </c>
      <c r="F780" s="397"/>
      <c r="G780" s="23" t="s">
        <v>268</v>
      </c>
      <c r="H780" s="26">
        <v>1</v>
      </c>
      <c r="I780" s="25">
        <v>580.63</v>
      </c>
      <c r="J780" s="25">
        <v>580.63</v>
      </c>
    </row>
    <row r="781" spans="1:10">
      <c r="A781" s="38"/>
      <c r="B781" s="38"/>
      <c r="C781" s="38"/>
      <c r="D781" s="38"/>
      <c r="E781" s="38" t="s">
        <v>1897</v>
      </c>
      <c r="F781" s="39">
        <v>15.71</v>
      </c>
      <c r="G781" s="38" t="s">
        <v>1898</v>
      </c>
      <c r="H781" s="39">
        <v>0</v>
      </c>
      <c r="I781" s="38" t="s">
        <v>1899</v>
      </c>
      <c r="J781" s="39">
        <v>15.71</v>
      </c>
    </row>
    <row r="782" spans="1:10">
      <c r="A782" s="38"/>
      <c r="B782" s="38"/>
      <c r="C782" s="38"/>
      <c r="D782" s="38"/>
      <c r="E782" s="38" t="s">
        <v>1900</v>
      </c>
      <c r="F782" s="39">
        <v>140.97999999999999</v>
      </c>
      <c r="G782" s="38"/>
      <c r="H782" s="398" t="s">
        <v>1901</v>
      </c>
      <c r="I782" s="398"/>
      <c r="J782" s="39">
        <v>828.7</v>
      </c>
    </row>
    <row r="783" spans="1:10" ht="49.95" customHeight="1">
      <c r="A783" s="32"/>
      <c r="B783" s="32"/>
      <c r="C783" s="32"/>
      <c r="D783" s="32"/>
      <c r="E783" s="32"/>
      <c r="F783" s="32"/>
      <c r="G783" s="32" t="s">
        <v>1902</v>
      </c>
      <c r="H783" s="34" t="s">
        <v>2305</v>
      </c>
      <c r="I783" s="32" t="s">
        <v>1904</v>
      </c>
      <c r="J783" s="33">
        <v>3314.8</v>
      </c>
    </row>
    <row r="784" spans="1:10" ht="1.05" customHeight="1">
      <c r="A784" s="16"/>
      <c r="B784" s="16"/>
      <c r="C784" s="16"/>
      <c r="D784" s="16"/>
      <c r="E784" s="16"/>
      <c r="F784" s="16"/>
      <c r="G784" s="16"/>
      <c r="H784" s="16"/>
      <c r="I784" s="16"/>
      <c r="J784" s="16"/>
    </row>
    <row r="785" spans="1:10" ht="18" customHeight="1">
      <c r="A785" s="2" t="s">
        <v>314</v>
      </c>
      <c r="B785" s="4" t="s">
        <v>61</v>
      </c>
      <c r="C785" s="2" t="s">
        <v>62</v>
      </c>
      <c r="D785" s="2" t="s">
        <v>9</v>
      </c>
      <c r="E785" s="391" t="s">
        <v>63</v>
      </c>
      <c r="F785" s="391"/>
      <c r="G785" s="3" t="s">
        <v>64</v>
      </c>
      <c r="H785" s="4" t="s">
        <v>10</v>
      </c>
      <c r="I785" s="4" t="s">
        <v>65</v>
      </c>
      <c r="J785" s="4" t="s">
        <v>11</v>
      </c>
    </row>
    <row r="786" spans="1:10" ht="39" customHeight="1">
      <c r="A786" s="10" t="s">
        <v>1883</v>
      </c>
      <c r="B786" s="12" t="s">
        <v>315</v>
      </c>
      <c r="C786" s="10" t="s">
        <v>78</v>
      </c>
      <c r="D786" s="10" t="s">
        <v>316</v>
      </c>
      <c r="E786" s="395" t="s">
        <v>297</v>
      </c>
      <c r="F786" s="395"/>
      <c r="G786" s="11" t="s">
        <v>268</v>
      </c>
      <c r="H786" s="15">
        <v>1</v>
      </c>
      <c r="I786" s="13">
        <v>190.26</v>
      </c>
      <c r="J786" s="13">
        <v>190.26</v>
      </c>
    </row>
    <row r="787" spans="1:10" ht="24" customHeight="1">
      <c r="A787" s="17" t="s">
        <v>1884</v>
      </c>
      <c r="B787" s="19" t="s">
        <v>1909</v>
      </c>
      <c r="C787" s="17" t="s">
        <v>78</v>
      </c>
      <c r="D787" s="17" t="s">
        <v>1910</v>
      </c>
      <c r="E787" s="396" t="s">
        <v>1887</v>
      </c>
      <c r="F787" s="396"/>
      <c r="G787" s="18" t="s">
        <v>1911</v>
      </c>
      <c r="H787" s="21">
        <v>0.501</v>
      </c>
      <c r="I787" s="20">
        <v>22.95</v>
      </c>
      <c r="J787" s="20">
        <v>11.49</v>
      </c>
    </row>
    <row r="788" spans="1:10" ht="25.95" customHeight="1">
      <c r="A788" s="17" t="s">
        <v>1884</v>
      </c>
      <c r="B788" s="19" t="s">
        <v>2299</v>
      </c>
      <c r="C788" s="17" t="s">
        <v>78</v>
      </c>
      <c r="D788" s="17" t="s">
        <v>2300</v>
      </c>
      <c r="E788" s="396" t="s">
        <v>1887</v>
      </c>
      <c r="F788" s="396"/>
      <c r="G788" s="18" t="s">
        <v>1911</v>
      </c>
      <c r="H788" s="21">
        <v>1.002</v>
      </c>
      <c r="I788" s="20">
        <v>26.97</v>
      </c>
      <c r="J788" s="20">
        <v>27.02</v>
      </c>
    </row>
    <row r="789" spans="1:10" ht="52.05" customHeight="1">
      <c r="A789" s="22" t="s">
        <v>1894</v>
      </c>
      <c r="B789" s="24" t="s">
        <v>2323</v>
      </c>
      <c r="C789" s="22" t="s">
        <v>78</v>
      </c>
      <c r="D789" s="22" t="s">
        <v>2324</v>
      </c>
      <c r="E789" s="397" t="s">
        <v>1928</v>
      </c>
      <c r="F789" s="397"/>
      <c r="G789" s="23" t="s">
        <v>2225</v>
      </c>
      <c r="H789" s="26">
        <v>1</v>
      </c>
      <c r="I789" s="25">
        <v>151.75</v>
      </c>
      <c r="J789" s="25">
        <v>151.75</v>
      </c>
    </row>
    <row r="790" spans="1:10">
      <c r="A790" s="38"/>
      <c r="B790" s="38"/>
      <c r="C790" s="38"/>
      <c r="D790" s="38"/>
      <c r="E790" s="38" t="s">
        <v>1897</v>
      </c>
      <c r="F790" s="39">
        <v>28.37</v>
      </c>
      <c r="G790" s="38" t="s">
        <v>1898</v>
      </c>
      <c r="H790" s="39">
        <v>0</v>
      </c>
      <c r="I790" s="38" t="s">
        <v>1899</v>
      </c>
      <c r="J790" s="39">
        <v>28.37</v>
      </c>
    </row>
    <row r="791" spans="1:10">
      <c r="A791" s="38"/>
      <c r="B791" s="38"/>
      <c r="C791" s="38"/>
      <c r="D791" s="38"/>
      <c r="E791" s="38" t="s">
        <v>1900</v>
      </c>
      <c r="F791" s="39">
        <v>39</v>
      </c>
      <c r="G791" s="38"/>
      <c r="H791" s="398" t="s">
        <v>1901</v>
      </c>
      <c r="I791" s="398"/>
      <c r="J791" s="39">
        <v>229.26</v>
      </c>
    </row>
    <row r="792" spans="1:10" ht="49.95" customHeight="1">
      <c r="A792" s="32"/>
      <c r="B792" s="32"/>
      <c r="C792" s="32"/>
      <c r="D792" s="32"/>
      <c r="E792" s="32"/>
      <c r="F792" s="32"/>
      <c r="G792" s="32" t="s">
        <v>1902</v>
      </c>
      <c r="H792" s="34" t="s">
        <v>2325</v>
      </c>
      <c r="I792" s="32" t="s">
        <v>1904</v>
      </c>
      <c r="J792" s="33">
        <v>4126.68</v>
      </c>
    </row>
    <row r="793" spans="1:10" ht="1.05" customHeight="1">
      <c r="A793" s="16"/>
      <c r="B793" s="16"/>
      <c r="C793" s="16"/>
      <c r="D793" s="16"/>
      <c r="E793" s="16"/>
      <c r="F793" s="16"/>
      <c r="G793" s="16"/>
      <c r="H793" s="16"/>
      <c r="I793" s="16"/>
      <c r="J793" s="16"/>
    </row>
    <row r="794" spans="1:10" ht="24" customHeight="1">
      <c r="A794" s="5" t="s">
        <v>317</v>
      </c>
      <c r="B794" s="5"/>
      <c r="C794" s="5"/>
      <c r="D794" s="5" t="s">
        <v>318</v>
      </c>
      <c r="E794" s="5"/>
      <c r="F794" s="394"/>
      <c r="G794" s="394"/>
      <c r="H794" s="7"/>
      <c r="I794" s="5"/>
      <c r="J794" s="8">
        <v>203385.79</v>
      </c>
    </row>
    <row r="795" spans="1:10" ht="18" customHeight="1">
      <c r="A795" s="2" t="s">
        <v>319</v>
      </c>
      <c r="B795" s="4" t="s">
        <v>61</v>
      </c>
      <c r="C795" s="2" t="s">
        <v>62</v>
      </c>
      <c r="D795" s="2" t="s">
        <v>9</v>
      </c>
      <c r="E795" s="391" t="s">
        <v>63</v>
      </c>
      <c r="F795" s="391"/>
      <c r="G795" s="3" t="s">
        <v>64</v>
      </c>
      <c r="H795" s="4" t="s">
        <v>10</v>
      </c>
      <c r="I795" s="4" t="s">
        <v>65</v>
      </c>
      <c r="J795" s="4" t="s">
        <v>11</v>
      </c>
    </row>
    <row r="796" spans="1:10" ht="91.05" customHeight="1">
      <c r="A796" s="10" t="s">
        <v>1883</v>
      </c>
      <c r="B796" s="12" t="s">
        <v>320</v>
      </c>
      <c r="C796" s="10" t="s">
        <v>78</v>
      </c>
      <c r="D796" s="10" t="s">
        <v>321</v>
      </c>
      <c r="E796" s="395" t="s">
        <v>291</v>
      </c>
      <c r="F796" s="395"/>
      <c r="G796" s="11" t="s">
        <v>99</v>
      </c>
      <c r="H796" s="15">
        <v>1</v>
      </c>
      <c r="I796" s="13">
        <v>276.19</v>
      </c>
      <c r="J796" s="13">
        <v>276.19</v>
      </c>
    </row>
    <row r="797" spans="1:10" ht="24" customHeight="1">
      <c r="A797" s="17" t="s">
        <v>1884</v>
      </c>
      <c r="B797" s="19" t="s">
        <v>1909</v>
      </c>
      <c r="C797" s="17" t="s">
        <v>78</v>
      </c>
      <c r="D797" s="17" t="s">
        <v>1910</v>
      </c>
      <c r="E797" s="396" t="s">
        <v>1887</v>
      </c>
      <c r="F797" s="396"/>
      <c r="G797" s="18" t="s">
        <v>1911</v>
      </c>
      <c r="H797" s="21">
        <v>0.15593860000000001</v>
      </c>
      <c r="I797" s="20">
        <v>22.95</v>
      </c>
      <c r="J797" s="20">
        <v>3.57</v>
      </c>
    </row>
    <row r="798" spans="1:10" ht="24" customHeight="1">
      <c r="A798" s="17" t="s">
        <v>1884</v>
      </c>
      <c r="B798" s="19" t="s">
        <v>1935</v>
      </c>
      <c r="C798" s="17" t="s">
        <v>78</v>
      </c>
      <c r="D798" s="17" t="s">
        <v>1936</v>
      </c>
      <c r="E798" s="396" t="s">
        <v>1887</v>
      </c>
      <c r="F798" s="396"/>
      <c r="G798" s="18" t="s">
        <v>1911</v>
      </c>
      <c r="H798" s="21">
        <v>0.31187730000000002</v>
      </c>
      <c r="I798" s="20">
        <v>28.34</v>
      </c>
      <c r="J798" s="20">
        <v>8.83</v>
      </c>
    </row>
    <row r="799" spans="1:10" ht="39" customHeight="1">
      <c r="A799" s="22" t="s">
        <v>1894</v>
      </c>
      <c r="B799" s="24" t="s">
        <v>2326</v>
      </c>
      <c r="C799" s="22" t="s">
        <v>78</v>
      </c>
      <c r="D799" s="22" t="s">
        <v>2327</v>
      </c>
      <c r="E799" s="397" t="s">
        <v>1928</v>
      </c>
      <c r="F799" s="397"/>
      <c r="G799" s="23" t="s">
        <v>268</v>
      </c>
      <c r="H799" s="26">
        <v>7.3</v>
      </c>
      <c r="I799" s="25">
        <v>0.25</v>
      </c>
      <c r="J799" s="25">
        <v>1.82</v>
      </c>
    </row>
    <row r="800" spans="1:10" ht="52.05" customHeight="1">
      <c r="A800" s="22" t="s">
        <v>1894</v>
      </c>
      <c r="B800" s="24" t="s">
        <v>2328</v>
      </c>
      <c r="C800" s="22" t="s">
        <v>78</v>
      </c>
      <c r="D800" s="22" t="s">
        <v>2329</v>
      </c>
      <c r="E800" s="397" t="s">
        <v>1928</v>
      </c>
      <c r="F800" s="397"/>
      <c r="G800" s="23" t="s">
        <v>268</v>
      </c>
      <c r="H800" s="26">
        <v>0.55600000000000005</v>
      </c>
      <c r="I800" s="25">
        <v>445.56</v>
      </c>
      <c r="J800" s="25">
        <v>247.73</v>
      </c>
    </row>
    <row r="801" spans="1:10" ht="24" customHeight="1">
      <c r="A801" s="22" t="s">
        <v>1894</v>
      </c>
      <c r="B801" s="24" t="s">
        <v>2330</v>
      </c>
      <c r="C801" s="22" t="s">
        <v>78</v>
      </c>
      <c r="D801" s="22" t="s">
        <v>2331</v>
      </c>
      <c r="E801" s="397" t="s">
        <v>1928</v>
      </c>
      <c r="F801" s="397"/>
      <c r="G801" s="23" t="s">
        <v>268</v>
      </c>
      <c r="H801" s="26">
        <v>0.60107140000000003</v>
      </c>
      <c r="I801" s="25">
        <v>23.7</v>
      </c>
      <c r="J801" s="25">
        <v>14.24</v>
      </c>
    </row>
    <row r="802" spans="1:10">
      <c r="A802" s="38"/>
      <c r="B802" s="38"/>
      <c r="C802" s="38"/>
      <c r="D802" s="38"/>
      <c r="E802" s="38" t="s">
        <v>1897</v>
      </c>
      <c r="F802" s="39">
        <v>9.18</v>
      </c>
      <c r="G802" s="38" t="s">
        <v>1898</v>
      </c>
      <c r="H802" s="39">
        <v>0</v>
      </c>
      <c r="I802" s="38" t="s">
        <v>1899</v>
      </c>
      <c r="J802" s="39">
        <v>9.18</v>
      </c>
    </row>
    <row r="803" spans="1:10">
      <c r="A803" s="38"/>
      <c r="B803" s="38"/>
      <c r="C803" s="38"/>
      <c r="D803" s="38"/>
      <c r="E803" s="38" t="s">
        <v>1900</v>
      </c>
      <c r="F803" s="39">
        <v>56.61</v>
      </c>
      <c r="G803" s="38"/>
      <c r="H803" s="398" t="s">
        <v>1901</v>
      </c>
      <c r="I803" s="398"/>
      <c r="J803" s="39">
        <v>332.8</v>
      </c>
    </row>
    <row r="804" spans="1:10" ht="49.95" customHeight="1">
      <c r="A804" s="32"/>
      <c r="B804" s="32"/>
      <c r="C804" s="32"/>
      <c r="D804" s="32"/>
      <c r="E804" s="32"/>
      <c r="F804" s="32"/>
      <c r="G804" s="32" t="s">
        <v>1902</v>
      </c>
      <c r="H804" s="34" t="s">
        <v>2332</v>
      </c>
      <c r="I804" s="32" t="s">
        <v>1904</v>
      </c>
      <c r="J804" s="33">
        <v>47091.199999999997</v>
      </c>
    </row>
    <row r="805" spans="1:10" ht="1.05" customHeight="1">
      <c r="A805" s="16"/>
      <c r="B805" s="16"/>
      <c r="C805" s="16"/>
      <c r="D805" s="16"/>
      <c r="E805" s="16"/>
      <c r="F805" s="16"/>
      <c r="G805" s="16"/>
      <c r="H805" s="16"/>
      <c r="I805" s="16"/>
      <c r="J805" s="16"/>
    </row>
    <row r="806" spans="1:10" ht="18" customHeight="1">
      <c r="A806" s="2" t="s">
        <v>322</v>
      </c>
      <c r="B806" s="4" t="s">
        <v>61</v>
      </c>
      <c r="C806" s="2" t="s">
        <v>62</v>
      </c>
      <c r="D806" s="2" t="s">
        <v>9</v>
      </c>
      <c r="E806" s="391" t="s">
        <v>63</v>
      </c>
      <c r="F806" s="391"/>
      <c r="G806" s="3" t="s">
        <v>64</v>
      </c>
      <c r="H806" s="4" t="s">
        <v>10</v>
      </c>
      <c r="I806" s="4" t="s">
        <v>65</v>
      </c>
      <c r="J806" s="4" t="s">
        <v>11</v>
      </c>
    </row>
    <row r="807" spans="1:10" ht="78" customHeight="1">
      <c r="A807" s="10" t="s">
        <v>1883</v>
      </c>
      <c r="B807" s="12" t="s">
        <v>323</v>
      </c>
      <c r="C807" s="10" t="s">
        <v>78</v>
      </c>
      <c r="D807" s="10" t="s">
        <v>324</v>
      </c>
      <c r="E807" s="395" t="s">
        <v>291</v>
      </c>
      <c r="F807" s="395"/>
      <c r="G807" s="11" t="s">
        <v>99</v>
      </c>
      <c r="H807" s="15">
        <v>1</v>
      </c>
      <c r="I807" s="13">
        <v>249.73</v>
      </c>
      <c r="J807" s="13">
        <v>249.73</v>
      </c>
    </row>
    <row r="808" spans="1:10" ht="24" customHeight="1">
      <c r="A808" s="17" t="s">
        <v>1884</v>
      </c>
      <c r="B808" s="19" t="s">
        <v>1909</v>
      </c>
      <c r="C808" s="17" t="s">
        <v>78</v>
      </c>
      <c r="D808" s="17" t="s">
        <v>1910</v>
      </c>
      <c r="E808" s="396" t="s">
        <v>1887</v>
      </c>
      <c r="F808" s="396"/>
      <c r="G808" s="18" t="s">
        <v>1911</v>
      </c>
      <c r="H808" s="21">
        <v>0.15650900000000001</v>
      </c>
      <c r="I808" s="20">
        <v>22.95</v>
      </c>
      <c r="J808" s="20">
        <v>3.59</v>
      </c>
    </row>
    <row r="809" spans="1:10" ht="24" customHeight="1">
      <c r="A809" s="17" t="s">
        <v>1884</v>
      </c>
      <c r="B809" s="19" t="s">
        <v>1935</v>
      </c>
      <c r="C809" s="17" t="s">
        <v>78</v>
      </c>
      <c r="D809" s="17" t="s">
        <v>1936</v>
      </c>
      <c r="E809" s="396" t="s">
        <v>1887</v>
      </c>
      <c r="F809" s="396"/>
      <c r="G809" s="18" t="s">
        <v>1911</v>
      </c>
      <c r="H809" s="21">
        <v>0.31301800000000002</v>
      </c>
      <c r="I809" s="20">
        <v>28.34</v>
      </c>
      <c r="J809" s="20">
        <v>8.8699999999999992</v>
      </c>
    </row>
    <row r="810" spans="1:10" ht="24" customHeight="1">
      <c r="A810" s="22" t="s">
        <v>1894</v>
      </c>
      <c r="B810" s="24" t="s">
        <v>2330</v>
      </c>
      <c r="C810" s="22" t="s">
        <v>78</v>
      </c>
      <c r="D810" s="22" t="s">
        <v>2331</v>
      </c>
      <c r="E810" s="397" t="s">
        <v>1928</v>
      </c>
      <c r="F810" s="397"/>
      <c r="G810" s="23" t="s">
        <v>268</v>
      </c>
      <c r="H810" s="26">
        <v>0.66785709999999998</v>
      </c>
      <c r="I810" s="25">
        <v>23.7</v>
      </c>
      <c r="J810" s="25">
        <v>15.82</v>
      </c>
    </row>
    <row r="811" spans="1:10" ht="39" customHeight="1">
      <c r="A811" s="22" t="s">
        <v>1894</v>
      </c>
      <c r="B811" s="24" t="s">
        <v>2326</v>
      </c>
      <c r="C811" s="22" t="s">
        <v>78</v>
      </c>
      <c r="D811" s="22" t="s">
        <v>2327</v>
      </c>
      <c r="E811" s="397" t="s">
        <v>1928</v>
      </c>
      <c r="F811" s="397"/>
      <c r="G811" s="23" t="s">
        <v>268</v>
      </c>
      <c r="H811" s="26">
        <v>9.1999999999999993</v>
      </c>
      <c r="I811" s="25">
        <v>0.25</v>
      </c>
      <c r="J811" s="25">
        <v>2.2999999999999998</v>
      </c>
    </row>
    <row r="812" spans="1:10" ht="52.05" customHeight="1">
      <c r="A812" s="22" t="s">
        <v>1894</v>
      </c>
      <c r="B812" s="24" t="s">
        <v>2333</v>
      </c>
      <c r="C812" s="22" t="s">
        <v>78</v>
      </c>
      <c r="D812" s="22" t="s">
        <v>2334</v>
      </c>
      <c r="E812" s="397" t="s">
        <v>1928</v>
      </c>
      <c r="F812" s="397"/>
      <c r="G812" s="23" t="s">
        <v>268</v>
      </c>
      <c r="H812" s="26">
        <v>0.83330000000000004</v>
      </c>
      <c r="I812" s="25">
        <v>263</v>
      </c>
      <c r="J812" s="25">
        <v>219.15</v>
      </c>
    </row>
    <row r="813" spans="1:10">
      <c r="A813" s="38"/>
      <c r="B813" s="38"/>
      <c r="C813" s="38"/>
      <c r="D813" s="38"/>
      <c r="E813" s="38" t="s">
        <v>1897</v>
      </c>
      <c r="F813" s="39">
        <v>9.2200000000000006</v>
      </c>
      <c r="G813" s="38" t="s">
        <v>1898</v>
      </c>
      <c r="H813" s="39">
        <v>0</v>
      </c>
      <c r="I813" s="38" t="s">
        <v>1899</v>
      </c>
      <c r="J813" s="39">
        <v>9.2200000000000006</v>
      </c>
    </row>
    <row r="814" spans="1:10">
      <c r="A814" s="38"/>
      <c r="B814" s="38"/>
      <c r="C814" s="38"/>
      <c r="D814" s="38"/>
      <c r="E814" s="38" t="s">
        <v>1900</v>
      </c>
      <c r="F814" s="39">
        <v>51.19</v>
      </c>
      <c r="G814" s="38"/>
      <c r="H814" s="398" t="s">
        <v>1901</v>
      </c>
      <c r="I814" s="398"/>
      <c r="J814" s="39">
        <v>300.92</v>
      </c>
    </row>
    <row r="815" spans="1:10" ht="49.95" customHeight="1">
      <c r="A815" s="32"/>
      <c r="B815" s="32"/>
      <c r="C815" s="32"/>
      <c r="D815" s="32"/>
      <c r="E815" s="32"/>
      <c r="F815" s="32"/>
      <c r="G815" s="32" t="s">
        <v>1902</v>
      </c>
      <c r="H815" s="34" t="s">
        <v>2335</v>
      </c>
      <c r="I815" s="32" t="s">
        <v>1904</v>
      </c>
      <c r="J815" s="33">
        <v>22334.28</v>
      </c>
    </row>
    <row r="816" spans="1:10" ht="1.05" customHeight="1">
      <c r="A816" s="16"/>
      <c r="B816" s="16"/>
      <c r="C816" s="16"/>
      <c r="D816" s="16"/>
      <c r="E816" s="16"/>
      <c r="F816" s="16"/>
      <c r="G816" s="16"/>
      <c r="H816" s="16"/>
      <c r="I816" s="16"/>
      <c r="J816" s="16"/>
    </row>
    <row r="817" spans="1:10" ht="18" customHeight="1">
      <c r="A817" s="2" t="s">
        <v>325</v>
      </c>
      <c r="B817" s="4" t="s">
        <v>61</v>
      </c>
      <c r="C817" s="2" t="s">
        <v>62</v>
      </c>
      <c r="D817" s="2" t="s">
        <v>9</v>
      </c>
      <c r="E817" s="391" t="s">
        <v>63</v>
      </c>
      <c r="F817" s="391"/>
      <c r="G817" s="3" t="s">
        <v>64</v>
      </c>
      <c r="H817" s="4" t="s">
        <v>10</v>
      </c>
      <c r="I817" s="4" t="s">
        <v>65</v>
      </c>
      <c r="J817" s="4" t="s">
        <v>11</v>
      </c>
    </row>
    <row r="818" spans="1:10" ht="39" customHeight="1">
      <c r="A818" s="10" t="s">
        <v>1883</v>
      </c>
      <c r="B818" s="12" t="s">
        <v>326</v>
      </c>
      <c r="C818" s="10" t="s">
        <v>78</v>
      </c>
      <c r="D818" s="10" t="s">
        <v>327</v>
      </c>
      <c r="E818" s="395" t="s">
        <v>297</v>
      </c>
      <c r="F818" s="395"/>
      <c r="G818" s="11" t="s">
        <v>99</v>
      </c>
      <c r="H818" s="15">
        <v>1</v>
      </c>
      <c r="I818" s="13">
        <v>485.94</v>
      </c>
      <c r="J818" s="13">
        <v>485.94</v>
      </c>
    </row>
    <row r="819" spans="1:10" ht="24" customHeight="1">
      <c r="A819" s="17" t="s">
        <v>1884</v>
      </c>
      <c r="B819" s="19" t="s">
        <v>1909</v>
      </c>
      <c r="C819" s="17" t="s">
        <v>78</v>
      </c>
      <c r="D819" s="17" t="s">
        <v>1910</v>
      </c>
      <c r="E819" s="396" t="s">
        <v>1887</v>
      </c>
      <c r="F819" s="396"/>
      <c r="G819" s="18" t="s">
        <v>1911</v>
      </c>
      <c r="H819" s="21">
        <v>0.191</v>
      </c>
      <c r="I819" s="20">
        <v>22.95</v>
      </c>
      <c r="J819" s="20">
        <v>4.38</v>
      </c>
    </row>
    <row r="820" spans="1:10" ht="24" customHeight="1">
      <c r="A820" s="17" t="s">
        <v>1884</v>
      </c>
      <c r="B820" s="19" t="s">
        <v>1935</v>
      </c>
      <c r="C820" s="17" t="s">
        <v>78</v>
      </c>
      <c r="D820" s="17" t="s">
        <v>1936</v>
      </c>
      <c r="E820" s="396" t="s">
        <v>1887</v>
      </c>
      <c r="F820" s="396"/>
      <c r="G820" s="18" t="s">
        <v>1911</v>
      </c>
      <c r="H820" s="21">
        <v>0.3826</v>
      </c>
      <c r="I820" s="20">
        <v>28.34</v>
      </c>
      <c r="J820" s="20">
        <v>10.84</v>
      </c>
    </row>
    <row r="821" spans="1:10" ht="25.95" customHeight="1">
      <c r="A821" s="22" t="s">
        <v>1894</v>
      </c>
      <c r="B821" s="24" t="s">
        <v>2231</v>
      </c>
      <c r="C821" s="22" t="s">
        <v>78</v>
      </c>
      <c r="D821" s="22" t="s">
        <v>2232</v>
      </c>
      <c r="E821" s="397" t="s">
        <v>1928</v>
      </c>
      <c r="F821" s="397"/>
      <c r="G821" s="23" t="s">
        <v>2233</v>
      </c>
      <c r="H821" s="26">
        <v>0.88290000000000002</v>
      </c>
      <c r="I821" s="25">
        <v>35.869999999999997</v>
      </c>
      <c r="J821" s="25">
        <v>31.66</v>
      </c>
    </row>
    <row r="822" spans="1:10" ht="39" customHeight="1">
      <c r="A822" s="22" t="s">
        <v>1894</v>
      </c>
      <c r="B822" s="24" t="s">
        <v>2336</v>
      </c>
      <c r="C822" s="22" t="s">
        <v>78</v>
      </c>
      <c r="D822" s="22" t="s">
        <v>2337</v>
      </c>
      <c r="E822" s="397" t="s">
        <v>1928</v>
      </c>
      <c r="F822" s="397"/>
      <c r="G822" s="23" t="s">
        <v>268</v>
      </c>
      <c r="H822" s="26">
        <v>0.54730000000000001</v>
      </c>
      <c r="I822" s="25">
        <v>551.26</v>
      </c>
      <c r="J822" s="25">
        <v>301.7</v>
      </c>
    </row>
    <row r="823" spans="1:10" ht="39" customHeight="1">
      <c r="A823" s="22" t="s">
        <v>1894</v>
      </c>
      <c r="B823" s="24" t="s">
        <v>2338</v>
      </c>
      <c r="C823" s="22" t="s">
        <v>78</v>
      </c>
      <c r="D823" s="22" t="s">
        <v>2339</v>
      </c>
      <c r="E823" s="397" t="s">
        <v>1928</v>
      </c>
      <c r="F823" s="397"/>
      <c r="G823" s="23" t="s">
        <v>268</v>
      </c>
      <c r="H823" s="26">
        <v>4.8166000000000002</v>
      </c>
      <c r="I823" s="25">
        <v>1.1000000000000001</v>
      </c>
      <c r="J823" s="25">
        <v>5.29</v>
      </c>
    </row>
    <row r="824" spans="1:10" ht="39" customHeight="1">
      <c r="A824" s="22" t="s">
        <v>1894</v>
      </c>
      <c r="B824" s="24" t="s">
        <v>2340</v>
      </c>
      <c r="C824" s="22" t="s">
        <v>78</v>
      </c>
      <c r="D824" s="22" t="s">
        <v>2341</v>
      </c>
      <c r="E824" s="397" t="s">
        <v>1928</v>
      </c>
      <c r="F824" s="397"/>
      <c r="G824" s="23" t="s">
        <v>114</v>
      </c>
      <c r="H824" s="26">
        <v>6.8503999999999996</v>
      </c>
      <c r="I824" s="25">
        <v>19.28</v>
      </c>
      <c r="J824" s="25">
        <v>132.07</v>
      </c>
    </row>
    <row r="825" spans="1:10">
      <c r="A825" s="38"/>
      <c r="B825" s="38"/>
      <c r="C825" s="38"/>
      <c r="D825" s="38"/>
      <c r="E825" s="38" t="s">
        <v>1897</v>
      </c>
      <c r="F825" s="39">
        <v>11.26</v>
      </c>
      <c r="G825" s="38" t="s">
        <v>1898</v>
      </c>
      <c r="H825" s="39">
        <v>0</v>
      </c>
      <c r="I825" s="38" t="s">
        <v>1899</v>
      </c>
      <c r="J825" s="39">
        <v>11.26</v>
      </c>
    </row>
    <row r="826" spans="1:10">
      <c r="A826" s="38"/>
      <c r="B826" s="38"/>
      <c r="C826" s="38"/>
      <c r="D826" s="38"/>
      <c r="E826" s="38" t="s">
        <v>1900</v>
      </c>
      <c r="F826" s="39">
        <v>99.61</v>
      </c>
      <c r="G826" s="38"/>
      <c r="H826" s="398" t="s">
        <v>1901</v>
      </c>
      <c r="I826" s="398"/>
      <c r="J826" s="39">
        <v>585.54999999999995</v>
      </c>
    </row>
    <row r="827" spans="1:10" ht="49.95" customHeight="1">
      <c r="A827" s="32"/>
      <c r="B827" s="32"/>
      <c r="C827" s="32"/>
      <c r="D827" s="32"/>
      <c r="E827" s="32"/>
      <c r="F827" s="32"/>
      <c r="G827" s="32" t="s">
        <v>1902</v>
      </c>
      <c r="H827" s="34" t="s">
        <v>2342</v>
      </c>
      <c r="I827" s="32" t="s">
        <v>1904</v>
      </c>
      <c r="J827" s="33">
        <v>32058.86</v>
      </c>
    </row>
    <row r="828" spans="1:10" ht="1.05" customHeight="1">
      <c r="A828" s="16"/>
      <c r="B828" s="16"/>
      <c r="C828" s="16"/>
      <c r="D828" s="16"/>
      <c r="E828" s="16"/>
      <c r="F828" s="16"/>
      <c r="G828" s="16"/>
      <c r="H828" s="16"/>
      <c r="I828" s="16"/>
      <c r="J828" s="16"/>
    </row>
    <row r="829" spans="1:10" ht="18" customHeight="1">
      <c r="A829" s="2" t="s">
        <v>328</v>
      </c>
      <c r="B829" s="4" t="s">
        <v>61</v>
      </c>
      <c r="C829" s="2" t="s">
        <v>62</v>
      </c>
      <c r="D829" s="2" t="s">
        <v>9</v>
      </c>
      <c r="E829" s="391" t="s">
        <v>63</v>
      </c>
      <c r="F829" s="391"/>
      <c r="G829" s="3" t="s">
        <v>64</v>
      </c>
      <c r="H829" s="4" t="s">
        <v>10</v>
      </c>
      <c r="I829" s="4" t="s">
        <v>65</v>
      </c>
      <c r="J829" s="4" t="s">
        <v>11</v>
      </c>
    </row>
    <row r="830" spans="1:10" ht="39" customHeight="1">
      <c r="A830" s="10" t="s">
        <v>1883</v>
      </c>
      <c r="B830" s="12" t="s">
        <v>329</v>
      </c>
      <c r="C830" s="10" t="s">
        <v>72</v>
      </c>
      <c r="D830" s="10" t="s">
        <v>330</v>
      </c>
      <c r="E830" s="395" t="s">
        <v>204</v>
      </c>
      <c r="F830" s="395"/>
      <c r="G830" s="11" t="s">
        <v>99</v>
      </c>
      <c r="H830" s="15">
        <v>1</v>
      </c>
      <c r="I830" s="13">
        <v>100.05</v>
      </c>
      <c r="J830" s="13">
        <v>100.05</v>
      </c>
    </row>
    <row r="831" spans="1:10" ht="24" customHeight="1">
      <c r="A831" s="17" t="s">
        <v>1884</v>
      </c>
      <c r="B831" s="19" t="s">
        <v>2343</v>
      </c>
      <c r="C831" s="17" t="s">
        <v>78</v>
      </c>
      <c r="D831" s="17" t="s">
        <v>2344</v>
      </c>
      <c r="E831" s="396" t="s">
        <v>1887</v>
      </c>
      <c r="F831" s="396"/>
      <c r="G831" s="18" t="s">
        <v>1911</v>
      </c>
      <c r="H831" s="21">
        <v>1.2</v>
      </c>
      <c r="I831" s="20">
        <v>28.14</v>
      </c>
      <c r="J831" s="20">
        <v>33.76</v>
      </c>
    </row>
    <row r="832" spans="1:10" ht="25.95" customHeight="1">
      <c r="A832" s="17" t="s">
        <v>1884</v>
      </c>
      <c r="B832" s="19" t="s">
        <v>2345</v>
      </c>
      <c r="C832" s="17" t="s">
        <v>78</v>
      </c>
      <c r="D832" s="17" t="s">
        <v>2346</v>
      </c>
      <c r="E832" s="396" t="s">
        <v>1887</v>
      </c>
      <c r="F832" s="396"/>
      <c r="G832" s="18" t="s">
        <v>1911</v>
      </c>
      <c r="H832" s="21">
        <v>0.5</v>
      </c>
      <c r="I832" s="20">
        <v>23.86</v>
      </c>
      <c r="J832" s="20">
        <v>11.93</v>
      </c>
    </row>
    <row r="833" spans="1:10" ht="39" customHeight="1">
      <c r="A833" s="22" t="s">
        <v>1894</v>
      </c>
      <c r="B833" s="24" t="s">
        <v>2347</v>
      </c>
      <c r="C833" s="22" t="s">
        <v>78</v>
      </c>
      <c r="D833" s="22" t="s">
        <v>2348</v>
      </c>
      <c r="E833" s="397" t="s">
        <v>1928</v>
      </c>
      <c r="F833" s="397"/>
      <c r="G833" s="23" t="s">
        <v>268</v>
      </c>
      <c r="H833" s="26">
        <v>4</v>
      </c>
      <c r="I833" s="25">
        <v>1.1100000000000001</v>
      </c>
      <c r="J833" s="25">
        <v>4.4400000000000004</v>
      </c>
    </row>
    <row r="834" spans="1:10" ht="24" customHeight="1">
      <c r="A834" s="22" t="s">
        <v>1894</v>
      </c>
      <c r="B834" s="24" t="s">
        <v>2349</v>
      </c>
      <c r="C834" s="22" t="s">
        <v>78</v>
      </c>
      <c r="D834" s="22" t="s">
        <v>2350</v>
      </c>
      <c r="E834" s="397" t="s">
        <v>1928</v>
      </c>
      <c r="F834" s="397"/>
      <c r="G834" s="23" t="s">
        <v>136</v>
      </c>
      <c r="H834" s="26">
        <v>5.2</v>
      </c>
      <c r="I834" s="25">
        <v>9.0299999999999994</v>
      </c>
      <c r="J834" s="25">
        <v>46.95</v>
      </c>
    </row>
    <row r="835" spans="1:10" ht="25.95" customHeight="1">
      <c r="A835" s="22" t="s">
        <v>1894</v>
      </c>
      <c r="B835" s="24" t="s">
        <v>2241</v>
      </c>
      <c r="C835" s="22" t="s">
        <v>78</v>
      </c>
      <c r="D835" s="22" t="s">
        <v>2242</v>
      </c>
      <c r="E835" s="397" t="s">
        <v>1928</v>
      </c>
      <c r="F835" s="397"/>
      <c r="G835" s="23" t="s">
        <v>136</v>
      </c>
      <c r="H835" s="26">
        <v>0.04</v>
      </c>
      <c r="I835" s="25">
        <v>74.25</v>
      </c>
      <c r="J835" s="25">
        <v>2.97</v>
      </c>
    </row>
    <row r="836" spans="1:10">
      <c r="A836" s="38"/>
      <c r="B836" s="38"/>
      <c r="C836" s="38"/>
      <c r="D836" s="38"/>
      <c r="E836" s="38" t="s">
        <v>1897</v>
      </c>
      <c r="F836" s="39">
        <v>33.909999999999997</v>
      </c>
      <c r="G836" s="38" t="s">
        <v>1898</v>
      </c>
      <c r="H836" s="39">
        <v>0</v>
      </c>
      <c r="I836" s="38" t="s">
        <v>1899</v>
      </c>
      <c r="J836" s="39">
        <v>33.909999999999997</v>
      </c>
    </row>
    <row r="837" spans="1:10">
      <c r="A837" s="38"/>
      <c r="B837" s="38"/>
      <c r="C837" s="38"/>
      <c r="D837" s="38"/>
      <c r="E837" s="38" t="s">
        <v>1900</v>
      </c>
      <c r="F837" s="39">
        <v>20.51</v>
      </c>
      <c r="G837" s="38"/>
      <c r="H837" s="398" t="s">
        <v>1901</v>
      </c>
      <c r="I837" s="398"/>
      <c r="J837" s="39">
        <v>120.56</v>
      </c>
    </row>
    <row r="838" spans="1:10" ht="49.95" customHeight="1">
      <c r="A838" s="32"/>
      <c r="B838" s="32"/>
      <c r="C838" s="32"/>
      <c r="D838" s="32"/>
      <c r="E838" s="32"/>
      <c r="F838" s="32"/>
      <c r="G838" s="32" t="s">
        <v>1902</v>
      </c>
      <c r="H838" s="34" t="s">
        <v>2351</v>
      </c>
      <c r="I838" s="32" t="s">
        <v>1904</v>
      </c>
      <c r="J838" s="33">
        <v>1748.12</v>
      </c>
    </row>
    <row r="839" spans="1:10" ht="1.05" customHeight="1">
      <c r="A839" s="16"/>
      <c r="B839" s="16"/>
      <c r="C839" s="16"/>
      <c r="D839" s="16"/>
      <c r="E839" s="16"/>
      <c r="F839" s="16"/>
      <c r="G839" s="16"/>
      <c r="H839" s="16"/>
      <c r="I839" s="16"/>
      <c r="J839" s="16"/>
    </row>
    <row r="840" spans="1:10" ht="18" customHeight="1">
      <c r="A840" s="2" t="s">
        <v>331</v>
      </c>
      <c r="B840" s="4" t="s">
        <v>61</v>
      </c>
      <c r="C840" s="2" t="s">
        <v>62</v>
      </c>
      <c r="D840" s="2" t="s">
        <v>9</v>
      </c>
      <c r="E840" s="391" t="s">
        <v>63</v>
      </c>
      <c r="F840" s="391"/>
      <c r="G840" s="3" t="s">
        <v>64</v>
      </c>
      <c r="H840" s="4" t="s">
        <v>10</v>
      </c>
      <c r="I840" s="4" t="s">
        <v>65</v>
      </c>
      <c r="J840" s="4" t="s">
        <v>11</v>
      </c>
    </row>
    <row r="841" spans="1:10" ht="64.95" customHeight="1">
      <c r="A841" s="10" t="s">
        <v>1883</v>
      </c>
      <c r="B841" s="12" t="s">
        <v>332</v>
      </c>
      <c r="C841" s="10" t="s">
        <v>72</v>
      </c>
      <c r="D841" s="10" t="s">
        <v>333</v>
      </c>
      <c r="E841" s="395" t="s">
        <v>204</v>
      </c>
      <c r="F841" s="395"/>
      <c r="G841" s="11" t="s">
        <v>114</v>
      </c>
      <c r="H841" s="15">
        <v>1</v>
      </c>
      <c r="I841" s="13">
        <v>749.67</v>
      </c>
      <c r="J841" s="13">
        <v>749.67</v>
      </c>
    </row>
    <row r="842" spans="1:10" ht="25.95" customHeight="1">
      <c r="A842" s="17" t="s">
        <v>1884</v>
      </c>
      <c r="B842" s="19" t="s">
        <v>2352</v>
      </c>
      <c r="C842" s="17" t="s">
        <v>78</v>
      </c>
      <c r="D842" s="17" t="s">
        <v>2353</v>
      </c>
      <c r="E842" s="396" t="s">
        <v>2354</v>
      </c>
      <c r="F842" s="396"/>
      <c r="G842" s="18" t="s">
        <v>114</v>
      </c>
      <c r="H842" s="21">
        <v>1.88</v>
      </c>
      <c r="I842" s="20">
        <v>101.34</v>
      </c>
      <c r="J842" s="20">
        <v>190.51</v>
      </c>
    </row>
    <row r="843" spans="1:10" ht="64.95" customHeight="1">
      <c r="A843" s="17" t="s">
        <v>1884</v>
      </c>
      <c r="B843" s="19" t="s">
        <v>2355</v>
      </c>
      <c r="C843" s="17" t="s">
        <v>78</v>
      </c>
      <c r="D843" s="17" t="s">
        <v>2356</v>
      </c>
      <c r="E843" s="396" t="s">
        <v>2354</v>
      </c>
      <c r="F843" s="396"/>
      <c r="G843" s="18" t="s">
        <v>114</v>
      </c>
      <c r="H843" s="21">
        <v>1</v>
      </c>
      <c r="I843" s="20">
        <v>559.16</v>
      </c>
      <c r="J843" s="20">
        <v>559.16</v>
      </c>
    </row>
    <row r="844" spans="1:10">
      <c r="A844" s="38"/>
      <c r="B844" s="38"/>
      <c r="C844" s="38"/>
      <c r="D844" s="38"/>
      <c r="E844" s="38" t="s">
        <v>1897</v>
      </c>
      <c r="F844" s="39">
        <v>256.02</v>
      </c>
      <c r="G844" s="38" t="s">
        <v>1898</v>
      </c>
      <c r="H844" s="39">
        <v>0</v>
      </c>
      <c r="I844" s="38" t="s">
        <v>1899</v>
      </c>
      <c r="J844" s="39">
        <v>256.02</v>
      </c>
    </row>
    <row r="845" spans="1:10">
      <c r="A845" s="38"/>
      <c r="B845" s="38"/>
      <c r="C845" s="38"/>
      <c r="D845" s="38"/>
      <c r="E845" s="38" t="s">
        <v>1900</v>
      </c>
      <c r="F845" s="39">
        <v>153.68</v>
      </c>
      <c r="G845" s="38"/>
      <c r="H845" s="398" t="s">
        <v>1901</v>
      </c>
      <c r="I845" s="398"/>
      <c r="J845" s="39">
        <v>903.35</v>
      </c>
    </row>
    <row r="846" spans="1:10" ht="49.95" customHeight="1">
      <c r="A846" s="32"/>
      <c r="B846" s="32"/>
      <c r="C846" s="32"/>
      <c r="D846" s="32"/>
      <c r="E846" s="32"/>
      <c r="F846" s="32"/>
      <c r="G846" s="32" t="s">
        <v>1902</v>
      </c>
      <c r="H846" s="34" t="s">
        <v>2357</v>
      </c>
      <c r="I846" s="32" t="s">
        <v>1904</v>
      </c>
      <c r="J846" s="33">
        <v>24209.78</v>
      </c>
    </row>
    <row r="847" spans="1:10" ht="1.05" customHeight="1">
      <c r="A847" s="16"/>
      <c r="B847" s="16"/>
      <c r="C847" s="16"/>
      <c r="D847" s="16"/>
      <c r="E847" s="16"/>
      <c r="F847" s="16"/>
      <c r="G847" s="16"/>
      <c r="H847" s="16"/>
      <c r="I847" s="16"/>
      <c r="J847" s="16"/>
    </row>
    <row r="848" spans="1:10" ht="18" customHeight="1">
      <c r="A848" s="2" t="s">
        <v>334</v>
      </c>
      <c r="B848" s="4" t="s">
        <v>61</v>
      </c>
      <c r="C848" s="2" t="s">
        <v>62</v>
      </c>
      <c r="D848" s="2" t="s">
        <v>9</v>
      </c>
      <c r="E848" s="391" t="s">
        <v>63</v>
      </c>
      <c r="F848" s="391"/>
      <c r="G848" s="3" t="s">
        <v>64</v>
      </c>
      <c r="H848" s="4" t="s">
        <v>10</v>
      </c>
      <c r="I848" s="4" t="s">
        <v>65</v>
      </c>
      <c r="J848" s="4" t="s">
        <v>11</v>
      </c>
    </row>
    <row r="849" spans="1:10" ht="39" customHeight="1">
      <c r="A849" s="10" t="s">
        <v>1883</v>
      </c>
      <c r="B849" s="12" t="s">
        <v>335</v>
      </c>
      <c r="C849" s="10" t="s">
        <v>72</v>
      </c>
      <c r="D849" s="10" t="s">
        <v>336</v>
      </c>
      <c r="E849" s="395" t="s">
        <v>204</v>
      </c>
      <c r="F849" s="395"/>
      <c r="G849" s="11" t="s">
        <v>99</v>
      </c>
      <c r="H849" s="15">
        <v>1</v>
      </c>
      <c r="I849" s="13">
        <v>202.46</v>
      </c>
      <c r="J849" s="13">
        <v>202.46</v>
      </c>
    </row>
    <row r="850" spans="1:10" ht="24" customHeight="1">
      <c r="A850" s="17" t="s">
        <v>1884</v>
      </c>
      <c r="B850" s="19" t="s">
        <v>1935</v>
      </c>
      <c r="C850" s="17" t="s">
        <v>78</v>
      </c>
      <c r="D850" s="17" t="s">
        <v>1936</v>
      </c>
      <c r="E850" s="396" t="s">
        <v>1887</v>
      </c>
      <c r="F850" s="396"/>
      <c r="G850" s="18" t="s">
        <v>1911</v>
      </c>
      <c r="H850" s="21">
        <v>1</v>
      </c>
      <c r="I850" s="20">
        <v>28.34</v>
      </c>
      <c r="J850" s="20">
        <v>28.34</v>
      </c>
    </row>
    <row r="851" spans="1:10" ht="24" customHeight="1">
      <c r="A851" s="17" t="s">
        <v>1884</v>
      </c>
      <c r="B851" s="19" t="s">
        <v>1909</v>
      </c>
      <c r="C851" s="17" t="s">
        <v>78</v>
      </c>
      <c r="D851" s="17" t="s">
        <v>1910</v>
      </c>
      <c r="E851" s="396" t="s">
        <v>1887</v>
      </c>
      <c r="F851" s="396"/>
      <c r="G851" s="18" t="s">
        <v>1911</v>
      </c>
      <c r="H851" s="21">
        <v>1</v>
      </c>
      <c r="I851" s="20">
        <v>22.95</v>
      </c>
      <c r="J851" s="20">
        <v>22.95</v>
      </c>
    </row>
    <row r="852" spans="1:10" ht="25.95" customHeight="1">
      <c r="A852" s="22" t="s">
        <v>1894</v>
      </c>
      <c r="B852" s="24" t="s">
        <v>2358</v>
      </c>
      <c r="C852" s="22" t="s">
        <v>72</v>
      </c>
      <c r="D852" s="22" t="s">
        <v>2359</v>
      </c>
      <c r="E852" s="397" t="s">
        <v>1928</v>
      </c>
      <c r="F852" s="397"/>
      <c r="G852" s="23" t="s">
        <v>99</v>
      </c>
      <c r="H852" s="26">
        <v>1</v>
      </c>
      <c r="I852" s="25">
        <v>151.16999999999999</v>
      </c>
      <c r="J852" s="25">
        <v>151.16999999999999</v>
      </c>
    </row>
    <row r="853" spans="1:10">
      <c r="A853" s="38"/>
      <c r="B853" s="38"/>
      <c r="C853" s="38"/>
      <c r="D853" s="38"/>
      <c r="E853" s="38" t="s">
        <v>1897</v>
      </c>
      <c r="F853" s="39">
        <v>37.520000000000003</v>
      </c>
      <c r="G853" s="38" t="s">
        <v>1898</v>
      </c>
      <c r="H853" s="39">
        <v>0</v>
      </c>
      <c r="I853" s="38" t="s">
        <v>1899</v>
      </c>
      <c r="J853" s="39">
        <v>37.520000000000003</v>
      </c>
    </row>
    <row r="854" spans="1:10">
      <c r="A854" s="38"/>
      <c r="B854" s="38"/>
      <c r="C854" s="38"/>
      <c r="D854" s="38"/>
      <c r="E854" s="38" t="s">
        <v>1900</v>
      </c>
      <c r="F854" s="39">
        <v>41.5</v>
      </c>
      <c r="G854" s="38"/>
      <c r="H854" s="398" t="s">
        <v>1901</v>
      </c>
      <c r="I854" s="398"/>
      <c r="J854" s="39">
        <v>243.96</v>
      </c>
    </row>
    <row r="855" spans="1:10" ht="49.95" customHeight="1">
      <c r="A855" s="32"/>
      <c r="B855" s="32"/>
      <c r="C855" s="32"/>
      <c r="D855" s="32"/>
      <c r="E855" s="32"/>
      <c r="F855" s="32"/>
      <c r="G855" s="32" t="s">
        <v>1902</v>
      </c>
      <c r="H855" s="34" t="s">
        <v>2360</v>
      </c>
      <c r="I855" s="32" t="s">
        <v>1904</v>
      </c>
      <c r="J855" s="33">
        <v>6194.14</v>
      </c>
    </row>
    <row r="856" spans="1:10" ht="1.05" customHeight="1">
      <c r="A856" s="16"/>
      <c r="B856" s="16"/>
      <c r="C856" s="16"/>
      <c r="D856" s="16"/>
      <c r="E856" s="16"/>
      <c r="F856" s="16"/>
      <c r="G856" s="16"/>
      <c r="H856" s="16"/>
      <c r="I856" s="16"/>
      <c r="J856" s="16"/>
    </row>
    <row r="857" spans="1:10" ht="18" customHeight="1">
      <c r="A857" s="2" t="s">
        <v>337</v>
      </c>
      <c r="B857" s="4" t="s">
        <v>61</v>
      </c>
      <c r="C857" s="2" t="s">
        <v>62</v>
      </c>
      <c r="D857" s="2" t="s">
        <v>9</v>
      </c>
      <c r="E857" s="391" t="s">
        <v>63</v>
      </c>
      <c r="F857" s="391"/>
      <c r="G857" s="3" t="s">
        <v>64</v>
      </c>
      <c r="H857" s="4" t="s">
        <v>10</v>
      </c>
      <c r="I857" s="4" t="s">
        <v>65</v>
      </c>
      <c r="J857" s="4" t="s">
        <v>11</v>
      </c>
    </row>
    <row r="858" spans="1:10" ht="25.95" customHeight="1">
      <c r="A858" s="10" t="s">
        <v>1883</v>
      </c>
      <c r="B858" s="12" t="s">
        <v>338</v>
      </c>
      <c r="C858" s="10" t="s">
        <v>72</v>
      </c>
      <c r="D858" s="10" t="s">
        <v>339</v>
      </c>
      <c r="E858" s="395" t="s">
        <v>74</v>
      </c>
      <c r="F858" s="395"/>
      <c r="G858" s="11" t="s">
        <v>75</v>
      </c>
      <c r="H858" s="15">
        <v>1</v>
      </c>
      <c r="I858" s="13">
        <v>300.52999999999997</v>
      </c>
      <c r="J858" s="13">
        <v>300.52999999999997</v>
      </c>
    </row>
    <row r="859" spans="1:10" ht="24" customHeight="1">
      <c r="A859" s="17" t="s">
        <v>1884</v>
      </c>
      <c r="B859" s="19" t="s">
        <v>1909</v>
      </c>
      <c r="C859" s="17" t="s">
        <v>78</v>
      </c>
      <c r="D859" s="17" t="s">
        <v>1910</v>
      </c>
      <c r="E859" s="396" t="s">
        <v>1887</v>
      </c>
      <c r="F859" s="396"/>
      <c r="G859" s="18" t="s">
        <v>1911</v>
      </c>
      <c r="H859" s="21">
        <v>2</v>
      </c>
      <c r="I859" s="20">
        <v>22.95</v>
      </c>
      <c r="J859" s="20">
        <v>45.9</v>
      </c>
    </row>
    <row r="860" spans="1:10" ht="24" customHeight="1">
      <c r="A860" s="17" t="s">
        <v>1884</v>
      </c>
      <c r="B860" s="19" t="s">
        <v>1935</v>
      </c>
      <c r="C860" s="17" t="s">
        <v>78</v>
      </c>
      <c r="D860" s="17" t="s">
        <v>1936</v>
      </c>
      <c r="E860" s="396" t="s">
        <v>1887</v>
      </c>
      <c r="F860" s="396"/>
      <c r="G860" s="18" t="s">
        <v>1911</v>
      </c>
      <c r="H860" s="21">
        <v>1</v>
      </c>
      <c r="I860" s="20">
        <v>28.34</v>
      </c>
      <c r="J860" s="20">
        <v>28.34</v>
      </c>
    </row>
    <row r="861" spans="1:10" ht="25.95" customHeight="1">
      <c r="A861" s="22" t="s">
        <v>1894</v>
      </c>
      <c r="B861" s="24" t="s">
        <v>2361</v>
      </c>
      <c r="C861" s="22" t="s">
        <v>72</v>
      </c>
      <c r="D861" s="22" t="s">
        <v>2362</v>
      </c>
      <c r="E861" s="397" t="s">
        <v>1928</v>
      </c>
      <c r="F861" s="397"/>
      <c r="G861" s="23" t="s">
        <v>1150</v>
      </c>
      <c r="H861" s="26">
        <v>1</v>
      </c>
      <c r="I861" s="25">
        <v>145.85</v>
      </c>
      <c r="J861" s="25">
        <v>145.85</v>
      </c>
    </row>
    <row r="862" spans="1:10" ht="24" customHeight="1">
      <c r="A862" s="22" t="s">
        <v>1894</v>
      </c>
      <c r="B862" s="24" t="s">
        <v>2363</v>
      </c>
      <c r="C862" s="22" t="s">
        <v>72</v>
      </c>
      <c r="D862" s="22" t="s">
        <v>2364</v>
      </c>
      <c r="E862" s="397" t="s">
        <v>1928</v>
      </c>
      <c r="F862" s="397"/>
      <c r="G862" s="23" t="s">
        <v>75</v>
      </c>
      <c r="H862" s="26">
        <v>0.4</v>
      </c>
      <c r="I862" s="25">
        <v>194.77</v>
      </c>
      <c r="J862" s="25">
        <v>77.900000000000006</v>
      </c>
    </row>
    <row r="863" spans="1:10" ht="24" customHeight="1">
      <c r="A863" s="22" t="s">
        <v>1894</v>
      </c>
      <c r="B863" s="24" t="s">
        <v>2365</v>
      </c>
      <c r="C863" s="22" t="s">
        <v>72</v>
      </c>
      <c r="D863" s="22" t="s">
        <v>2366</v>
      </c>
      <c r="E863" s="397" t="s">
        <v>1928</v>
      </c>
      <c r="F863" s="397"/>
      <c r="G863" s="23" t="s">
        <v>75</v>
      </c>
      <c r="H863" s="26">
        <v>1.6</v>
      </c>
      <c r="I863" s="25">
        <v>1.59</v>
      </c>
      <c r="J863" s="25">
        <v>2.54</v>
      </c>
    </row>
    <row r="864" spans="1:10">
      <c r="A864" s="38"/>
      <c r="B864" s="38"/>
      <c r="C864" s="38"/>
      <c r="D864" s="38"/>
      <c r="E864" s="38" t="s">
        <v>1897</v>
      </c>
      <c r="F864" s="39">
        <v>53.63</v>
      </c>
      <c r="G864" s="38" t="s">
        <v>1898</v>
      </c>
      <c r="H864" s="39">
        <v>0</v>
      </c>
      <c r="I864" s="38" t="s">
        <v>1899</v>
      </c>
      <c r="J864" s="39">
        <v>53.63</v>
      </c>
    </row>
    <row r="865" spans="1:10">
      <c r="A865" s="38"/>
      <c r="B865" s="38"/>
      <c r="C865" s="38"/>
      <c r="D865" s="38"/>
      <c r="E865" s="38" t="s">
        <v>1900</v>
      </c>
      <c r="F865" s="39">
        <v>61.6</v>
      </c>
      <c r="G865" s="38"/>
      <c r="H865" s="398" t="s">
        <v>1901</v>
      </c>
      <c r="I865" s="398"/>
      <c r="J865" s="39">
        <v>362.13</v>
      </c>
    </row>
    <row r="866" spans="1:10" ht="49.95" customHeight="1">
      <c r="A866" s="32"/>
      <c r="B866" s="32"/>
      <c r="C866" s="32"/>
      <c r="D866" s="32"/>
      <c r="E866" s="32"/>
      <c r="F866" s="32"/>
      <c r="G866" s="32" t="s">
        <v>1902</v>
      </c>
      <c r="H866" s="34" t="s">
        <v>2367</v>
      </c>
      <c r="I866" s="32" t="s">
        <v>1904</v>
      </c>
      <c r="J866" s="33">
        <v>24932.65</v>
      </c>
    </row>
    <row r="867" spans="1:10" ht="1.05" customHeight="1">
      <c r="A867" s="16"/>
      <c r="B867" s="16"/>
      <c r="C867" s="16"/>
      <c r="D867" s="16"/>
      <c r="E867" s="16"/>
      <c r="F867" s="16"/>
      <c r="G867" s="16"/>
      <c r="H867" s="16"/>
      <c r="I867" s="16"/>
      <c r="J867" s="16"/>
    </row>
    <row r="868" spans="1:10" ht="18" customHeight="1">
      <c r="A868" s="2" t="s">
        <v>340</v>
      </c>
      <c r="B868" s="4" t="s">
        <v>61</v>
      </c>
      <c r="C868" s="2" t="s">
        <v>62</v>
      </c>
      <c r="D868" s="2" t="s">
        <v>9</v>
      </c>
      <c r="E868" s="391" t="s">
        <v>63</v>
      </c>
      <c r="F868" s="391"/>
      <c r="G868" s="3" t="s">
        <v>64</v>
      </c>
      <c r="H868" s="4" t="s">
        <v>10</v>
      </c>
      <c r="I868" s="4" t="s">
        <v>65</v>
      </c>
      <c r="J868" s="4" t="s">
        <v>11</v>
      </c>
    </row>
    <row r="869" spans="1:10" ht="25.95" customHeight="1">
      <c r="A869" s="10" t="s">
        <v>1883</v>
      </c>
      <c r="B869" s="12" t="s">
        <v>341</v>
      </c>
      <c r="C869" s="10" t="s">
        <v>72</v>
      </c>
      <c r="D869" s="10" t="s">
        <v>342</v>
      </c>
      <c r="E869" s="395" t="s">
        <v>74</v>
      </c>
      <c r="F869" s="395"/>
      <c r="G869" s="11" t="s">
        <v>75</v>
      </c>
      <c r="H869" s="15">
        <v>1</v>
      </c>
      <c r="I869" s="13">
        <v>2793.87</v>
      </c>
      <c r="J869" s="13">
        <v>2793.87</v>
      </c>
    </row>
    <row r="870" spans="1:10" ht="64.95" customHeight="1">
      <c r="A870" s="17" t="s">
        <v>1884</v>
      </c>
      <c r="B870" s="19" t="s">
        <v>2368</v>
      </c>
      <c r="C870" s="17" t="s">
        <v>78</v>
      </c>
      <c r="D870" s="17" t="s">
        <v>2369</v>
      </c>
      <c r="E870" s="396" t="s">
        <v>291</v>
      </c>
      <c r="F870" s="396"/>
      <c r="G870" s="18" t="s">
        <v>99</v>
      </c>
      <c r="H870" s="21">
        <v>1.2</v>
      </c>
      <c r="I870" s="20">
        <v>541.24</v>
      </c>
      <c r="J870" s="20">
        <v>649.48</v>
      </c>
    </row>
    <row r="871" spans="1:10" ht="39" customHeight="1">
      <c r="A871" s="17" t="s">
        <v>1884</v>
      </c>
      <c r="B871" s="19" t="s">
        <v>2370</v>
      </c>
      <c r="C871" s="17" t="s">
        <v>78</v>
      </c>
      <c r="D871" s="17" t="s">
        <v>2371</v>
      </c>
      <c r="E871" s="396" t="s">
        <v>297</v>
      </c>
      <c r="F871" s="396"/>
      <c r="G871" s="18" t="s">
        <v>99</v>
      </c>
      <c r="H871" s="21">
        <v>6.3</v>
      </c>
      <c r="I871" s="20">
        <v>340.38</v>
      </c>
      <c r="J871" s="20">
        <v>2144.39</v>
      </c>
    </row>
    <row r="872" spans="1:10">
      <c r="A872" s="38"/>
      <c r="B872" s="38"/>
      <c r="C872" s="38"/>
      <c r="D872" s="38"/>
      <c r="E872" s="38" t="s">
        <v>1897</v>
      </c>
      <c r="F872" s="39">
        <v>78.52</v>
      </c>
      <c r="G872" s="38" t="s">
        <v>1898</v>
      </c>
      <c r="H872" s="39">
        <v>0</v>
      </c>
      <c r="I872" s="38" t="s">
        <v>1899</v>
      </c>
      <c r="J872" s="39">
        <v>78.52</v>
      </c>
    </row>
    <row r="873" spans="1:10">
      <c r="A873" s="38"/>
      <c r="B873" s="38"/>
      <c r="C873" s="38"/>
      <c r="D873" s="38"/>
      <c r="E873" s="38" t="s">
        <v>1900</v>
      </c>
      <c r="F873" s="39">
        <v>572.74</v>
      </c>
      <c r="G873" s="38"/>
      <c r="H873" s="398" t="s">
        <v>1901</v>
      </c>
      <c r="I873" s="398"/>
      <c r="J873" s="39">
        <v>3366.61</v>
      </c>
    </row>
    <row r="874" spans="1:10" ht="49.95" customHeight="1">
      <c r="A874" s="32"/>
      <c r="B874" s="32"/>
      <c r="C874" s="32"/>
      <c r="D874" s="32"/>
      <c r="E874" s="32"/>
      <c r="F874" s="32"/>
      <c r="G874" s="32" t="s">
        <v>1902</v>
      </c>
      <c r="H874" s="34" t="s">
        <v>2305</v>
      </c>
      <c r="I874" s="32" t="s">
        <v>1904</v>
      </c>
      <c r="J874" s="33">
        <v>13466.44</v>
      </c>
    </row>
    <row r="875" spans="1:10" ht="1.05" customHeight="1">
      <c r="A875" s="16"/>
      <c r="B875" s="16"/>
      <c r="C875" s="16"/>
      <c r="D875" s="16"/>
      <c r="E875" s="16"/>
      <c r="F875" s="16"/>
      <c r="G875" s="16"/>
      <c r="H875" s="16"/>
      <c r="I875" s="16"/>
      <c r="J875" s="16"/>
    </row>
    <row r="876" spans="1:10" ht="18" customHeight="1">
      <c r="A876" s="2" t="s">
        <v>343</v>
      </c>
      <c r="B876" s="4" t="s">
        <v>61</v>
      </c>
      <c r="C876" s="2" t="s">
        <v>62</v>
      </c>
      <c r="D876" s="2" t="s">
        <v>9</v>
      </c>
      <c r="E876" s="391" t="s">
        <v>63</v>
      </c>
      <c r="F876" s="391"/>
      <c r="G876" s="3" t="s">
        <v>64</v>
      </c>
      <c r="H876" s="4" t="s">
        <v>10</v>
      </c>
      <c r="I876" s="4" t="s">
        <v>65</v>
      </c>
      <c r="J876" s="4" t="s">
        <v>11</v>
      </c>
    </row>
    <row r="877" spans="1:10" ht="25.95" customHeight="1">
      <c r="A877" s="10" t="s">
        <v>1883</v>
      </c>
      <c r="B877" s="12" t="s">
        <v>344</v>
      </c>
      <c r="C877" s="10" t="s">
        <v>72</v>
      </c>
      <c r="D877" s="10" t="s">
        <v>345</v>
      </c>
      <c r="E877" s="395" t="s">
        <v>74</v>
      </c>
      <c r="F877" s="395"/>
      <c r="G877" s="11" t="s">
        <v>75</v>
      </c>
      <c r="H877" s="15">
        <v>1</v>
      </c>
      <c r="I877" s="13">
        <v>1162.4100000000001</v>
      </c>
      <c r="J877" s="13">
        <v>1162.4100000000001</v>
      </c>
    </row>
    <row r="878" spans="1:10" ht="39" customHeight="1">
      <c r="A878" s="17" t="s">
        <v>1884</v>
      </c>
      <c r="B878" s="19" t="s">
        <v>2370</v>
      </c>
      <c r="C878" s="17" t="s">
        <v>78</v>
      </c>
      <c r="D878" s="17" t="s">
        <v>2371</v>
      </c>
      <c r="E878" s="396" t="s">
        <v>297</v>
      </c>
      <c r="F878" s="396"/>
      <c r="G878" s="18" t="s">
        <v>99</v>
      </c>
      <c r="H878" s="21">
        <v>2.62</v>
      </c>
      <c r="I878" s="20">
        <v>340.38</v>
      </c>
      <c r="J878" s="20">
        <v>891.79</v>
      </c>
    </row>
    <row r="879" spans="1:10" ht="64.95" customHeight="1">
      <c r="A879" s="17" t="s">
        <v>1884</v>
      </c>
      <c r="B879" s="19" t="s">
        <v>2368</v>
      </c>
      <c r="C879" s="17" t="s">
        <v>78</v>
      </c>
      <c r="D879" s="17" t="s">
        <v>2369</v>
      </c>
      <c r="E879" s="396" t="s">
        <v>291</v>
      </c>
      <c r="F879" s="396"/>
      <c r="G879" s="18" t="s">
        <v>99</v>
      </c>
      <c r="H879" s="21">
        <v>0.5</v>
      </c>
      <c r="I879" s="20">
        <v>541.24</v>
      </c>
      <c r="J879" s="20">
        <v>270.62</v>
      </c>
    </row>
    <row r="880" spans="1:10">
      <c r="A880" s="38"/>
      <c r="B880" s="38"/>
      <c r="C880" s="38"/>
      <c r="D880" s="38"/>
      <c r="E880" s="38" t="s">
        <v>1897</v>
      </c>
      <c r="F880" s="39">
        <v>32.67</v>
      </c>
      <c r="G880" s="38" t="s">
        <v>1898</v>
      </c>
      <c r="H880" s="39">
        <v>0</v>
      </c>
      <c r="I880" s="38" t="s">
        <v>1899</v>
      </c>
      <c r="J880" s="39">
        <v>32.67</v>
      </c>
    </row>
    <row r="881" spans="1:10">
      <c r="A881" s="38"/>
      <c r="B881" s="38"/>
      <c r="C881" s="38"/>
      <c r="D881" s="38"/>
      <c r="E881" s="38" t="s">
        <v>1900</v>
      </c>
      <c r="F881" s="39">
        <v>238.29</v>
      </c>
      <c r="G881" s="38"/>
      <c r="H881" s="398" t="s">
        <v>1901</v>
      </c>
      <c r="I881" s="398"/>
      <c r="J881" s="39">
        <v>1400.7</v>
      </c>
    </row>
    <row r="882" spans="1:10" ht="49.95" customHeight="1">
      <c r="A882" s="32"/>
      <c r="B882" s="32"/>
      <c r="C882" s="32"/>
      <c r="D882" s="32"/>
      <c r="E882" s="32"/>
      <c r="F882" s="32"/>
      <c r="G882" s="32" t="s">
        <v>1902</v>
      </c>
      <c r="H882" s="34" t="s">
        <v>1903</v>
      </c>
      <c r="I882" s="32" t="s">
        <v>1904</v>
      </c>
      <c r="J882" s="33">
        <v>1400.7</v>
      </c>
    </row>
    <row r="883" spans="1:10" ht="1.05" customHeight="1">
      <c r="A883" s="16"/>
      <c r="B883" s="16"/>
      <c r="C883" s="16"/>
      <c r="D883" s="16"/>
      <c r="E883" s="16"/>
      <c r="F883" s="16"/>
      <c r="G883" s="16"/>
      <c r="H883" s="16"/>
      <c r="I883" s="16"/>
      <c r="J883" s="16"/>
    </row>
    <row r="884" spans="1:10" ht="18" customHeight="1">
      <c r="A884" s="2" t="s">
        <v>346</v>
      </c>
      <c r="B884" s="4" t="s">
        <v>61</v>
      </c>
      <c r="C884" s="2" t="s">
        <v>62</v>
      </c>
      <c r="D884" s="2" t="s">
        <v>9</v>
      </c>
      <c r="E884" s="391" t="s">
        <v>63</v>
      </c>
      <c r="F884" s="391"/>
      <c r="G884" s="3" t="s">
        <v>64</v>
      </c>
      <c r="H884" s="4" t="s">
        <v>10</v>
      </c>
      <c r="I884" s="4" t="s">
        <v>65</v>
      </c>
      <c r="J884" s="4" t="s">
        <v>11</v>
      </c>
    </row>
    <row r="885" spans="1:10" ht="25.95" customHeight="1">
      <c r="A885" s="10" t="s">
        <v>1883</v>
      </c>
      <c r="B885" s="12" t="s">
        <v>347</v>
      </c>
      <c r="C885" s="10" t="s">
        <v>72</v>
      </c>
      <c r="D885" s="10" t="s">
        <v>348</v>
      </c>
      <c r="E885" s="395" t="s">
        <v>74</v>
      </c>
      <c r="F885" s="395"/>
      <c r="G885" s="11" t="s">
        <v>75</v>
      </c>
      <c r="H885" s="15">
        <v>1</v>
      </c>
      <c r="I885" s="13">
        <v>423.33</v>
      </c>
      <c r="J885" s="13">
        <v>423.33</v>
      </c>
    </row>
    <row r="886" spans="1:10" ht="24" customHeight="1">
      <c r="A886" s="17" t="s">
        <v>1884</v>
      </c>
      <c r="B886" s="19" t="s">
        <v>1909</v>
      </c>
      <c r="C886" s="17" t="s">
        <v>78</v>
      </c>
      <c r="D886" s="17" t="s">
        <v>1910</v>
      </c>
      <c r="E886" s="396" t="s">
        <v>1887</v>
      </c>
      <c r="F886" s="396"/>
      <c r="G886" s="18" t="s">
        <v>1911</v>
      </c>
      <c r="H886" s="21">
        <v>2</v>
      </c>
      <c r="I886" s="20">
        <v>22.95</v>
      </c>
      <c r="J886" s="20">
        <v>45.9</v>
      </c>
    </row>
    <row r="887" spans="1:10" ht="24" customHeight="1">
      <c r="A887" s="17" t="s">
        <v>1884</v>
      </c>
      <c r="B887" s="19" t="s">
        <v>1935</v>
      </c>
      <c r="C887" s="17" t="s">
        <v>78</v>
      </c>
      <c r="D887" s="17" t="s">
        <v>1936</v>
      </c>
      <c r="E887" s="396" t="s">
        <v>1887</v>
      </c>
      <c r="F887" s="396"/>
      <c r="G887" s="18" t="s">
        <v>1911</v>
      </c>
      <c r="H887" s="21">
        <v>1</v>
      </c>
      <c r="I887" s="20">
        <v>28.34</v>
      </c>
      <c r="J887" s="20">
        <v>28.34</v>
      </c>
    </row>
    <row r="888" spans="1:10" ht="25.95" customHeight="1">
      <c r="A888" s="22" t="s">
        <v>1894</v>
      </c>
      <c r="B888" s="24" t="s">
        <v>2372</v>
      </c>
      <c r="C888" s="22" t="s">
        <v>72</v>
      </c>
      <c r="D888" s="22" t="s">
        <v>2373</v>
      </c>
      <c r="E888" s="397" t="s">
        <v>1928</v>
      </c>
      <c r="F888" s="397"/>
      <c r="G888" s="23" t="s">
        <v>1150</v>
      </c>
      <c r="H888" s="26">
        <v>1</v>
      </c>
      <c r="I888" s="25">
        <v>265.14</v>
      </c>
      <c r="J888" s="25">
        <v>265.14</v>
      </c>
    </row>
    <row r="889" spans="1:10" ht="24" customHeight="1">
      <c r="A889" s="22" t="s">
        <v>1894</v>
      </c>
      <c r="B889" s="24" t="s">
        <v>2365</v>
      </c>
      <c r="C889" s="22" t="s">
        <v>72</v>
      </c>
      <c r="D889" s="22" t="s">
        <v>2366</v>
      </c>
      <c r="E889" s="397" t="s">
        <v>1928</v>
      </c>
      <c r="F889" s="397"/>
      <c r="G889" s="23" t="s">
        <v>75</v>
      </c>
      <c r="H889" s="26">
        <v>1.6</v>
      </c>
      <c r="I889" s="25">
        <v>1.59</v>
      </c>
      <c r="J889" s="25">
        <v>2.54</v>
      </c>
    </row>
    <row r="890" spans="1:10" ht="24" customHeight="1">
      <c r="A890" s="22" t="s">
        <v>1894</v>
      </c>
      <c r="B890" s="24" t="s">
        <v>2374</v>
      </c>
      <c r="C890" s="22" t="s">
        <v>72</v>
      </c>
      <c r="D890" s="22" t="s">
        <v>2375</v>
      </c>
      <c r="E890" s="397" t="s">
        <v>1928</v>
      </c>
      <c r="F890" s="397"/>
      <c r="G890" s="23" t="s">
        <v>75</v>
      </c>
      <c r="H890" s="26">
        <v>0.4</v>
      </c>
      <c r="I890" s="25">
        <v>203.54</v>
      </c>
      <c r="J890" s="25">
        <v>81.41</v>
      </c>
    </row>
    <row r="891" spans="1:10">
      <c r="A891" s="38"/>
      <c r="B891" s="38"/>
      <c r="C891" s="38"/>
      <c r="D891" s="38"/>
      <c r="E891" s="38" t="s">
        <v>1897</v>
      </c>
      <c r="F891" s="39">
        <v>53.63</v>
      </c>
      <c r="G891" s="38" t="s">
        <v>1898</v>
      </c>
      <c r="H891" s="39">
        <v>0</v>
      </c>
      <c r="I891" s="38" t="s">
        <v>1899</v>
      </c>
      <c r="J891" s="39">
        <v>53.63</v>
      </c>
    </row>
    <row r="892" spans="1:10">
      <c r="A892" s="38"/>
      <c r="B892" s="38"/>
      <c r="C892" s="38"/>
      <c r="D892" s="38"/>
      <c r="E892" s="38" t="s">
        <v>1900</v>
      </c>
      <c r="F892" s="39">
        <v>86.78</v>
      </c>
      <c r="G892" s="38"/>
      <c r="H892" s="398" t="s">
        <v>1901</v>
      </c>
      <c r="I892" s="398"/>
      <c r="J892" s="39">
        <v>510.11</v>
      </c>
    </row>
    <row r="893" spans="1:10" ht="49.95" customHeight="1">
      <c r="A893" s="32"/>
      <c r="B893" s="32"/>
      <c r="C893" s="32"/>
      <c r="D893" s="32"/>
      <c r="E893" s="32"/>
      <c r="F893" s="32"/>
      <c r="G893" s="32" t="s">
        <v>1902</v>
      </c>
      <c r="H893" s="34" t="s">
        <v>2376</v>
      </c>
      <c r="I893" s="32" t="s">
        <v>1904</v>
      </c>
      <c r="J893" s="33">
        <v>15226.78</v>
      </c>
    </row>
    <row r="894" spans="1:10" ht="1.05" customHeight="1">
      <c r="A894" s="16"/>
      <c r="B894" s="16"/>
      <c r="C894" s="16"/>
      <c r="D894" s="16"/>
      <c r="E894" s="16"/>
      <c r="F894" s="16"/>
      <c r="G894" s="16"/>
      <c r="H894" s="16"/>
      <c r="I894" s="16"/>
      <c r="J894" s="16"/>
    </row>
    <row r="895" spans="1:10" ht="18" customHeight="1">
      <c r="A895" s="2" t="s">
        <v>349</v>
      </c>
      <c r="B895" s="4" t="s">
        <v>61</v>
      </c>
      <c r="C895" s="2" t="s">
        <v>62</v>
      </c>
      <c r="D895" s="2" t="s">
        <v>9</v>
      </c>
      <c r="E895" s="391" t="s">
        <v>63</v>
      </c>
      <c r="F895" s="391"/>
      <c r="G895" s="3" t="s">
        <v>64</v>
      </c>
      <c r="H895" s="4" t="s">
        <v>10</v>
      </c>
      <c r="I895" s="4" t="s">
        <v>65</v>
      </c>
      <c r="J895" s="4" t="s">
        <v>11</v>
      </c>
    </row>
    <row r="896" spans="1:10" ht="39" customHeight="1">
      <c r="A896" s="10" t="s">
        <v>1883</v>
      </c>
      <c r="B896" s="12" t="s">
        <v>350</v>
      </c>
      <c r="C896" s="10" t="s">
        <v>72</v>
      </c>
      <c r="D896" s="10" t="s">
        <v>351</v>
      </c>
      <c r="E896" s="395" t="s">
        <v>74</v>
      </c>
      <c r="F896" s="395"/>
      <c r="G896" s="11" t="s">
        <v>75</v>
      </c>
      <c r="H896" s="15">
        <v>1</v>
      </c>
      <c r="I896" s="13">
        <v>477.83</v>
      </c>
      <c r="J896" s="13">
        <v>477.83</v>
      </c>
    </row>
    <row r="897" spans="1:10" ht="24" customHeight="1">
      <c r="A897" s="17" t="s">
        <v>1884</v>
      </c>
      <c r="B897" s="19" t="s">
        <v>1909</v>
      </c>
      <c r="C897" s="17" t="s">
        <v>78</v>
      </c>
      <c r="D897" s="17" t="s">
        <v>1910</v>
      </c>
      <c r="E897" s="396" t="s">
        <v>1887</v>
      </c>
      <c r="F897" s="396"/>
      <c r="G897" s="18" t="s">
        <v>1911</v>
      </c>
      <c r="H897" s="21">
        <v>1</v>
      </c>
      <c r="I897" s="20">
        <v>22.95</v>
      </c>
      <c r="J897" s="20">
        <v>22.95</v>
      </c>
    </row>
    <row r="898" spans="1:10" ht="24" customHeight="1">
      <c r="A898" s="17" t="s">
        <v>1884</v>
      </c>
      <c r="B898" s="19" t="s">
        <v>1935</v>
      </c>
      <c r="C898" s="17" t="s">
        <v>78</v>
      </c>
      <c r="D898" s="17" t="s">
        <v>1936</v>
      </c>
      <c r="E898" s="396" t="s">
        <v>1887</v>
      </c>
      <c r="F898" s="396"/>
      <c r="G898" s="18" t="s">
        <v>1911</v>
      </c>
      <c r="H898" s="21">
        <v>1</v>
      </c>
      <c r="I898" s="20">
        <v>28.34</v>
      </c>
      <c r="J898" s="20">
        <v>28.34</v>
      </c>
    </row>
    <row r="899" spans="1:10" ht="24" customHeight="1">
      <c r="A899" s="22" t="s">
        <v>1894</v>
      </c>
      <c r="B899" s="24" t="s">
        <v>2363</v>
      </c>
      <c r="C899" s="22" t="s">
        <v>72</v>
      </c>
      <c r="D899" s="22" t="s">
        <v>2364</v>
      </c>
      <c r="E899" s="397" t="s">
        <v>1928</v>
      </c>
      <c r="F899" s="397"/>
      <c r="G899" s="23" t="s">
        <v>75</v>
      </c>
      <c r="H899" s="26">
        <v>1.67</v>
      </c>
      <c r="I899" s="25">
        <v>194.77</v>
      </c>
      <c r="J899" s="25">
        <v>325.26</v>
      </c>
    </row>
    <row r="900" spans="1:10" ht="25.95" customHeight="1">
      <c r="A900" s="22" t="s">
        <v>1894</v>
      </c>
      <c r="B900" s="24" t="s">
        <v>2358</v>
      </c>
      <c r="C900" s="22" t="s">
        <v>72</v>
      </c>
      <c r="D900" s="22" t="s">
        <v>2359</v>
      </c>
      <c r="E900" s="397" t="s">
        <v>1928</v>
      </c>
      <c r="F900" s="397"/>
      <c r="G900" s="23" t="s">
        <v>99</v>
      </c>
      <c r="H900" s="26">
        <v>0.67</v>
      </c>
      <c r="I900" s="25">
        <v>151.16999999999999</v>
      </c>
      <c r="J900" s="25">
        <v>101.28</v>
      </c>
    </row>
    <row r="901" spans="1:10">
      <c r="A901" s="38"/>
      <c r="B901" s="38"/>
      <c r="C901" s="38"/>
      <c r="D901" s="38"/>
      <c r="E901" s="38" t="s">
        <v>1897</v>
      </c>
      <c r="F901" s="39">
        <v>37.520000000000003</v>
      </c>
      <c r="G901" s="38" t="s">
        <v>1898</v>
      </c>
      <c r="H901" s="39">
        <v>0</v>
      </c>
      <c r="I901" s="38" t="s">
        <v>1899</v>
      </c>
      <c r="J901" s="39">
        <v>37.520000000000003</v>
      </c>
    </row>
    <row r="902" spans="1:10">
      <c r="A902" s="38"/>
      <c r="B902" s="38"/>
      <c r="C902" s="38"/>
      <c r="D902" s="38"/>
      <c r="E902" s="38" t="s">
        <v>1900</v>
      </c>
      <c r="F902" s="39">
        <v>97.95</v>
      </c>
      <c r="G902" s="38"/>
      <c r="H902" s="398" t="s">
        <v>1901</v>
      </c>
      <c r="I902" s="398"/>
      <c r="J902" s="39">
        <v>575.78</v>
      </c>
    </row>
    <row r="903" spans="1:10" ht="49.95" customHeight="1">
      <c r="A903" s="32"/>
      <c r="B903" s="32"/>
      <c r="C903" s="32"/>
      <c r="D903" s="32"/>
      <c r="E903" s="32"/>
      <c r="F903" s="32"/>
      <c r="G903" s="32" t="s">
        <v>1902</v>
      </c>
      <c r="H903" s="34" t="s">
        <v>2377</v>
      </c>
      <c r="I903" s="32" t="s">
        <v>1904</v>
      </c>
      <c r="J903" s="33">
        <v>2763.74</v>
      </c>
    </row>
    <row r="904" spans="1:10" ht="1.05" customHeight="1">
      <c r="A904" s="16"/>
      <c r="B904" s="16"/>
      <c r="C904" s="16"/>
      <c r="D904" s="16"/>
      <c r="E904" s="16"/>
      <c r="F904" s="16"/>
      <c r="G904" s="16"/>
      <c r="H904" s="16"/>
      <c r="I904" s="16"/>
      <c r="J904" s="16"/>
    </row>
    <row r="905" spans="1:10" ht="18" customHeight="1">
      <c r="A905" s="2" t="s">
        <v>352</v>
      </c>
      <c r="B905" s="4" t="s">
        <v>61</v>
      </c>
      <c r="C905" s="2" t="s">
        <v>62</v>
      </c>
      <c r="D905" s="2" t="s">
        <v>9</v>
      </c>
      <c r="E905" s="391" t="s">
        <v>63</v>
      </c>
      <c r="F905" s="391"/>
      <c r="G905" s="3" t="s">
        <v>64</v>
      </c>
      <c r="H905" s="4" t="s">
        <v>10</v>
      </c>
      <c r="I905" s="4" t="s">
        <v>65</v>
      </c>
      <c r="J905" s="4" t="s">
        <v>11</v>
      </c>
    </row>
    <row r="906" spans="1:10" ht="25.95" customHeight="1">
      <c r="A906" s="10" t="s">
        <v>1883</v>
      </c>
      <c r="B906" s="12" t="s">
        <v>353</v>
      </c>
      <c r="C906" s="10" t="s">
        <v>72</v>
      </c>
      <c r="D906" s="10" t="s">
        <v>354</v>
      </c>
      <c r="E906" s="395" t="s">
        <v>74</v>
      </c>
      <c r="F906" s="395"/>
      <c r="G906" s="11" t="s">
        <v>75</v>
      </c>
      <c r="H906" s="15">
        <v>1</v>
      </c>
      <c r="I906" s="13">
        <v>992.46</v>
      </c>
      <c r="J906" s="13">
        <v>992.46</v>
      </c>
    </row>
    <row r="907" spans="1:10" ht="24" customHeight="1">
      <c r="A907" s="17" t="s">
        <v>1884</v>
      </c>
      <c r="B907" s="19" t="s">
        <v>1935</v>
      </c>
      <c r="C907" s="17" t="s">
        <v>78</v>
      </c>
      <c r="D907" s="17" t="s">
        <v>1936</v>
      </c>
      <c r="E907" s="396" t="s">
        <v>1887</v>
      </c>
      <c r="F907" s="396"/>
      <c r="G907" s="18" t="s">
        <v>1911</v>
      </c>
      <c r="H907" s="21">
        <v>1.3187</v>
      </c>
      <c r="I907" s="20">
        <v>28.34</v>
      </c>
      <c r="J907" s="20">
        <v>37.369999999999997</v>
      </c>
    </row>
    <row r="908" spans="1:10" ht="24" customHeight="1">
      <c r="A908" s="17" t="s">
        <v>1884</v>
      </c>
      <c r="B908" s="19" t="s">
        <v>1909</v>
      </c>
      <c r="C908" s="17" t="s">
        <v>78</v>
      </c>
      <c r="D908" s="17" t="s">
        <v>1910</v>
      </c>
      <c r="E908" s="396" t="s">
        <v>1887</v>
      </c>
      <c r="F908" s="396"/>
      <c r="G908" s="18" t="s">
        <v>1911</v>
      </c>
      <c r="H908" s="21">
        <v>1.2233000000000001</v>
      </c>
      <c r="I908" s="20">
        <v>22.95</v>
      </c>
      <c r="J908" s="20">
        <v>28.07</v>
      </c>
    </row>
    <row r="909" spans="1:10" ht="25.95" customHeight="1">
      <c r="A909" s="22" t="s">
        <v>1894</v>
      </c>
      <c r="B909" s="24" t="s">
        <v>2378</v>
      </c>
      <c r="C909" s="22" t="s">
        <v>78</v>
      </c>
      <c r="D909" s="22" t="s">
        <v>2379</v>
      </c>
      <c r="E909" s="397" t="s">
        <v>1928</v>
      </c>
      <c r="F909" s="397"/>
      <c r="G909" s="23" t="s">
        <v>99</v>
      </c>
      <c r="H909" s="26">
        <v>1</v>
      </c>
      <c r="I909" s="25">
        <v>645.83000000000004</v>
      </c>
      <c r="J909" s="25">
        <v>645.83000000000004</v>
      </c>
    </row>
    <row r="910" spans="1:10" ht="24" customHeight="1">
      <c r="A910" s="22" t="s">
        <v>1894</v>
      </c>
      <c r="B910" s="24" t="s">
        <v>2380</v>
      </c>
      <c r="C910" s="22" t="s">
        <v>78</v>
      </c>
      <c r="D910" s="22" t="s">
        <v>2381</v>
      </c>
      <c r="E910" s="397" t="s">
        <v>1928</v>
      </c>
      <c r="F910" s="397"/>
      <c r="G910" s="23" t="s">
        <v>268</v>
      </c>
      <c r="H910" s="26">
        <v>3.04</v>
      </c>
      <c r="I910" s="25">
        <v>2.62</v>
      </c>
      <c r="J910" s="25">
        <v>7.96</v>
      </c>
    </row>
    <row r="911" spans="1:10" ht="39" customHeight="1">
      <c r="A911" s="22" t="s">
        <v>1894</v>
      </c>
      <c r="B911" s="24" t="s">
        <v>2382</v>
      </c>
      <c r="C911" s="22" t="s">
        <v>78</v>
      </c>
      <c r="D911" s="22" t="s">
        <v>2383</v>
      </c>
      <c r="E911" s="397" t="s">
        <v>1928</v>
      </c>
      <c r="F911" s="397"/>
      <c r="G911" s="23" t="s">
        <v>2225</v>
      </c>
      <c r="H911" s="26">
        <v>0.14199999999999999</v>
      </c>
      <c r="I911" s="25">
        <v>111.66</v>
      </c>
      <c r="J911" s="25">
        <v>15.85</v>
      </c>
    </row>
    <row r="912" spans="1:10" ht="25.95" customHeight="1">
      <c r="A912" s="22" t="s">
        <v>1894</v>
      </c>
      <c r="B912" s="24" t="s">
        <v>2384</v>
      </c>
      <c r="C912" s="22" t="s">
        <v>78</v>
      </c>
      <c r="D912" s="22" t="s">
        <v>2385</v>
      </c>
      <c r="E912" s="397" t="s">
        <v>1928</v>
      </c>
      <c r="F912" s="397"/>
      <c r="G912" s="23" t="s">
        <v>268</v>
      </c>
      <c r="H912" s="26">
        <v>5.8400000000000001E-2</v>
      </c>
      <c r="I912" s="25">
        <v>25</v>
      </c>
      <c r="J912" s="25">
        <v>1.46</v>
      </c>
    </row>
    <row r="913" spans="1:10" ht="39" customHeight="1">
      <c r="A913" s="22" t="s">
        <v>1894</v>
      </c>
      <c r="B913" s="24" t="s">
        <v>2386</v>
      </c>
      <c r="C913" s="22" t="s">
        <v>78</v>
      </c>
      <c r="D913" s="22" t="s">
        <v>2387</v>
      </c>
      <c r="E913" s="397" t="s">
        <v>1928</v>
      </c>
      <c r="F913" s="397"/>
      <c r="G913" s="23" t="s">
        <v>268</v>
      </c>
      <c r="H913" s="26">
        <v>5.9499999999999997E-2</v>
      </c>
      <c r="I913" s="25">
        <v>24.88</v>
      </c>
      <c r="J913" s="25">
        <v>1.48</v>
      </c>
    </row>
    <row r="914" spans="1:10" ht="25.95" customHeight="1">
      <c r="A914" s="22" t="s">
        <v>1894</v>
      </c>
      <c r="B914" s="24" t="s">
        <v>2388</v>
      </c>
      <c r="C914" s="22" t="s">
        <v>78</v>
      </c>
      <c r="D914" s="22" t="s">
        <v>2389</v>
      </c>
      <c r="E914" s="397" t="s">
        <v>1928</v>
      </c>
      <c r="F914" s="397"/>
      <c r="G914" s="23" t="s">
        <v>136</v>
      </c>
      <c r="H914" s="26">
        <v>1.84E-2</v>
      </c>
      <c r="I914" s="25">
        <v>28.81</v>
      </c>
      <c r="J914" s="25">
        <v>0.53</v>
      </c>
    </row>
    <row r="915" spans="1:10" ht="39" customHeight="1">
      <c r="A915" s="22" t="s">
        <v>1894</v>
      </c>
      <c r="B915" s="24" t="s">
        <v>2390</v>
      </c>
      <c r="C915" s="22" t="s">
        <v>78</v>
      </c>
      <c r="D915" s="22" t="s">
        <v>2391</v>
      </c>
      <c r="E915" s="397" t="s">
        <v>1928</v>
      </c>
      <c r="F915" s="397"/>
      <c r="G915" s="23" t="s">
        <v>268</v>
      </c>
      <c r="H915" s="26">
        <v>0.86819999999999997</v>
      </c>
      <c r="I915" s="25">
        <v>6.5</v>
      </c>
      <c r="J915" s="25">
        <v>5.64</v>
      </c>
    </row>
    <row r="916" spans="1:10" ht="25.95" customHeight="1">
      <c r="A916" s="22" t="s">
        <v>1894</v>
      </c>
      <c r="B916" s="24" t="s">
        <v>2392</v>
      </c>
      <c r="C916" s="22" t="s">
        <v>78</v>
      </c>
      <c r="D916" s="22" t="s">
        <v>2393</v>
      </c>
      <c r="E916" s="397" t="s">
        <v>1928</v>
      </c>
      <c r="F916" s="397"/>
      <c r="G916" s="23" t="s">
        <v>81</v>
      </c>
      <c r="H916" s="26">
        <v>1.43E-2</v>
      </c>
      <c r="I916" s="25">
        <v>135</v>
      </c>
      <c r="J916" s="25">
        <v>1.93</v>
      </c>
    </row>
    <row r="917" spans="1:10" ht="39" customHeight="1">
      <c r="A917" s="22" t="s">
        <v>1894</v>
      </c>
      <c r="B917" s="24" t="s">
        <v>2394</v>
      </c>
      <c r="C917" s="22" t="s">
        <v>78</v>
      </c>
      <c r="D917" s="22" t="s">
        <v>2395</v>
      </c>
      <c r="E917" s="397" t="s">
        <v>1928</v>
      </c>
      <c r="F917" s="397"/>
      <c r="G917" s="23" t="s">
        <v>268</v>
      </c>
      <c r="H917" s="26">
        <v>0.86819999999999997</v>
      </c>
      <c r="I917" s="25">
        <v>58.26</v>
      </c>
      <c r="J917" s="25">
        <v>50.58</v>
      </c>
    </row>
    <row r="918" spans="1:10" ht="24" customHeight="1">
      <c r="A918" s="22" t="s">
        <v>1894</v>
      </c>
      <c r="B918" s="24" t="s">
        <v>2396</v>
      </c>
      <c r="C918" s="22" t="s">
        <v>78</v>
      </c>
      <c r="D918" s="22" t="s">
        <v>2397</v>
      </c>
      <c r="E918" s="397" t="s">
        <v>1928</v>
      </c>
      <c r="F918" s="397"/>
      <c r="G918" s="23" t="s">
        <v>136</v>
      </c>
      <c r="H918" s="26">
        <v>0.23810000000000001</v>
      </c>
      <c r="I918" s="25">
        <v>39.590000000000003</v>
      </c>
      <c r="J918" s="25">
        <v>9.42</v>
      </c>
    </row>
    <row r="919" spans="1:10" ht="39" customHeight="1">
      <c r="A919" s="22" t="s">
        <v>1894</v>
      </c>
      <c r="B919" s="24" t="s">
        <v>2321</v>
      </c>
      <c r="C919" s="22" t="s">
        <v>78</v>
      </c>
      <c r="D919" s="22" t="s">
        <v>2322</v>
      </c>
      <c r="E919" s="397" t="s">
        <v>1928</v>
      </c>
      <c r="F919" s="397"/>
      <c r="G919" s="23" t="s">
        <v>268</v>
      </c>
      <c r="H919" s="26">
        <v>0.86819999999999997</v>
      </c>
      <c r="I919" s="25">
        <v>62.74</v>
      </c>
      <c r="J919" s="25">
        <v>54.47</v>
      </c>
    </row>
    <row r="920" spans="1:10" ht="25.95" customHeight="1">
      <c r="A920" s="22" t="s">
        <v>1894</v>
      </c>
      <c r="B920" s="24" t="s">
        <v>2398</v>
      </c>
      <c r="C920" s="22" t="s">
        <v>78</v>
      </c>
      <c r="D920" s="22" t="s">
        <v>2399</v>
      </c>
      <c r="E920" s="397" t="s">
        <v>1928</v>
      </c>
      <c r="F920" s="397"/>
      <c r="G920" s="23" t="s">
        <v>136</v>
      </c>
      <c r="H920" s="26">
        <v>14.9176</v>
      </c>
      <c r="I920" s="25">
        <v>8.84</v>
      </c>
      <c r="J920" s="25">
        <v>131.87</v>
      </c>
    </row>
    <row r="921" spans="1:10">
      <c r="A921" s="38"/>
      <c r="B921" s="38"/>
      <c r="C921" s="38"/>
      <c r="D921" s="38"/>
      <c r="E921" s="38" t="s">
        <v>1897</v>
      </c>
      <c r="F921" s="39">
        <v>47.93</v>
      </c>
      <c r="G921" s="38" t="s">
        <v>1898</v>
      </c>
      <c r="H921" s="39">
        <v>0</v>
      </c>
      <c r="I921" s="38" t="s">
        <v>1899</v>
      </c>
      <c r="J921" s="39">
        <v>47.93</v>
      </c>
    </row>
    <row r="922" spans="1:10">
      <c r="A922" s="38"/>
      <c r="B922" s="38"/>
      <c r="C922" s="38"/>
      <c r="D922" s="38"/>
      <c r="E922" s="38" t="s">
        <v>1900</v>
      </c>
      <c r="F922" s="39">
        <v>203.45</v>
      </c>
      <c r="G922" s="38"/>
      <c r="H922" s="398" t="s">
        <v>1901</v>
      </c>
      <c r="I922" s="398"/>
      <c r="J922" s="39">
        <v>1195.9100000000001</v>
      </c>
    </row>
    <row r="923" spans="1:10" ht="49.95" customHeight="1">
      <c r="A923" s="32"/>
      <c r="B923" s="32"/>
      <c r="C923" s="32"/>
      <c r="D923" s="32"/>
      <c r="E923" s="32"/>
      <c r="F923" s="32"/>
      <c r="G923" s="32" t="s">
        <v>1902</v>
      </c>
      <c r="H923" s="34" t="s">
        <v>2400</v>
      </c>
      <c r="I923" s="32" t="s">
        <v>1904</v>
      </c>
      <c r="J923" s="33">
        <v>11959.1</v>
      </c>
    </row>
    <row r="924" spans="1:10" ht="1.05" customHeight="1">
      <c r="A924" s="16"/>
      <c r="B924" s="16"/>
      <c r="C924" s="16"/>
      <c r="D924" s="16"/>
      <c r="E924" s="16"/>
      <c r="F924" s="16"/>
      <c r="G924" s="16"/>
      <c r="H924" s="16"/>
      <c r="I924" s="16"/>
      <c r="J924" s="16"/>
    </row>
    <row r="925" spans="1:10" ht="24" customHeight="1">
      <c r="A925" s="5" t="s">
        <v>29</v>
      </c>
      <c r="B925" s="5"/>
      <c r="C925" s="5"/>
      <c r="D925" s="5" t="s">
        <v>30</v>
      </c>
      <c r="E925" s="5"/>
      <c r="F925" s="394"/>
      <c r="G925" s="394"/>
      <c r="H925" s="7"/>
      <c r="I925" s="5"/>
      <c r="J925" s="8">
        <v>780012.78</v>
      </c>
    </row>
    <row r="926" spans="1:10" ht="24" customHeight="1">
      <c r="A926" s="5" t="s">
        <v>355</v>
      </c>
      <c r="B926" s="5"/>
      <c r="C926" s="5"/>
      <c r="D926" s="5" t="s">
        <v>356</v>
      </c>
      <c r="E926" s="5"/>
      <c r="F926" s="394"/>
      <c r="G926" s="394"/>
      <c r="H926" s="7"/>
      <c r="I926" s="5"/>
      <c r="J926" s="8">
        <v>368818.23</v>
      </c>
    </row>
    <row r="927" spans="1:10" ht="18" customHeight="1">
      <c r="A927" s="2" t="s">
        <v>357</v>
      </c>
      <c r="B927" s="4" t="s">
        <v>61</v>
      </c>
      <c r="C927" s="2" t="s">
        <v>62</v>
      </c>
      <c r="D927" s="2" t="s">
        <v>9</v>
      </c>
      <c r="E927" s="391" t="s">
        <v>63</v>
      </c>
      <c r="F927" s="391"/>
      <c r="G927" s="3" t="s">
        <v>64</v>
      </c>
      <c r="H927" s="4" t="s">
        <v>10</v>
      </c>
      <c r="I927" s="4" t="s">
        <v>65</v>
      </c>
      <c r="J927" s="4" t="s">
        <v>11</v>
      </c>
    </row>
    <row r="928" spans="1:10" ht="52.05" customHeight="1">
      <c r="A928" s="10" t="s">
        <v>1883</v>
      </c>
      <c r="B928" s="12" t="s">
        <v>358</v>
      </c>
      <c r="C928" s="10" t="s">
        <v>78</v>
      </c>
      <c r="D928" s="10" t="s">
        <v>359</v>
      </c>
      <c r="E928" s="395" t="s">
        <v>360</v>
      </c>
      <c r="F928" s="395"/>
      <c r="G928" s="11" t="s">
        <v>99</v>
      </c>
      <c r="H928" s="15">
        <v>1</v>
      </c>
      <c r="I928" s="13">
        <v>4.4400000000000004</v>
      </c>
      <c r="J928" s="13">
        <v>4.4400000000000004</v>
      </c>
    </row>
    <row r="929" spans="1:10" ht="39" customHeight="1">
      <c r="A929" s="17" t="s">
        <v>1884</v>
      </c>
      <c r="B929" s="19" t="s">
        <v>2401</v>
      </c>
      <c r="C929" s="17" t="s">
        <v>78</v>
      </c>
      <c r="D929" s="17" t="s">
        <v>2402</v>
      </c>
      <c r="E929" s="396" t="s">
        <v>1939</v>
      </c>
      <c r="F929" s="396"/>
      <c r="G929" s="18" t="s">
        <v>81</v>
      </c>
      <c r="H929" s="21">
        <v>3.7000000000000002E-3</v>
      </c>
      <c r="I929" s="20">
        <v>524.66999999999996</v>
      </c>
      <c r="J929" s="20">
        <v>1.94</v>
      </c>
    </row>
    <row r="930" spans="1:10" ht="24" customHeight="1">
      <c r="A930" s="17" t="s">
        <v>1884</v>
      </c>
      <c r="B930" s="19" t="s">
        <v>1909</v>
      </c>
      <c r="C930" s="17" t="s">
        <v>78</v>
      </c>
      <c r="D930" s="17" t="s">
        <v>1910</v>
      </c>
      <c r="E930" s="396" t="s">
        <v>1887</v>
      </c>
      <c r="F930" s="396"/>
      <c r="G930" s="18" t="s">
        <v>1911</v>
      </c>
      <c r="H930" s="21">
        <v>2.5499999999999998E-2</v>
      </c>
      <c r="I930" s="20">
        <v>22.95</v>
      </c>
      <c r="J930" s="20">
        <v>0.57999999999999996</v>
      </c>
    </row>
    <row r="931" spans="1:10" ht="24" customHeight="1">
      <c r="A931" s="17" t="s">
        <v>1884</v>
      </c>
      <c r="B931" s="19" t="s">
        <v>1935</v>
      </c>
      <c r="C931" s="17" t="s">
        <v>78</v>
      </c>
      <c r="D931" s="17" t="s">
        <v>1936</v>
      </c>
      <c r="E931" s="396" t="s">
        <v>1887</v>
      </c>
      <c r="F931" s="396"/>
      <c r="G931" s="18" t="s">
        <v>1911</v>
      </c>
      <c r="H931" s="21">
        <v>6.8099999999999994E-2</v>
      </c>
      <c r="I931" s="20">
        <v>28.34</v>
      </c>
      <c r="J931" s="20">
        <v>1.92</v>
      </c>
    </row>
    <row r="932" spans="1:10">
      <c r="A932" s="38"/>
      <c r="B932" s="38"/>
      <c r="C932" s="38"/>
      <c r="D932" s="38"/>
      <c r="E932" s="38" t="s">
        <v>1897</v>
      </c>
      <c r="F932" s="39">
        <v>2.11</v>
      </c>
      <c r="G932" s="38" t="s">
        <v>1898</v>
      </c>
      <c r="H932" s="39">
        <v>0</v>
      </c>
      <c r="I932" s="38" t="s">
        <v>1899</v>
      </c>
      <c r="J932" s="39">
        <v>2.11</v>
      </c>
    </row>
    <row r="933" spans="1:10">
      <c r="A933" s="38"/>
      <c r="B933" s="38"/>
      <c r="C933" s="38"/>
      <c r="D933" s="38"/>
      <c r="E933" s="38" t="s">
        <v>1900</v>
      </c>
      <c r="F933" s="39">
        <v>0.91</v>
      </c>
      <c r="G933" s="38"/>
      <c r="H933" s="398" t="s">
        <v>1901</v>
      </c>
      <c r="I933" s="398"/>
      <c r="J933" s="39">
        <v>5.35</v>
      </c>
    </row>
    <row r="934" spans="1:10" ht="49.95" customHeight="1">
      <c r="A934" s="32"/>
      <c r="B934" s="32"/>
      <c r="C934" s="32"/>
      <c r="D934" s="32"/>
      <c r="E934" s="32"/>
      <c r="F934" s="32"/>
      <c r="G934" s="32" t="s">
        <v>1902</v>
      </c>
      <c r="H934" s="34" t="s">
        <v>2403</v>
      </c>
      <c r="I934" s="32" t="s">
        <v>1904</v>
      </c>
      <c r="J934" s="33">
        <v>17421.25</v>
      </c>
    </row>
    <row r="935" spans="1:10" ht="1.05" customHeight="1">
      <c r="A935" s="16"/>
      <c r="B935" s="16"/>
      <c r="C935" s="16"/>
      <c r="D935" s="16"/>
      <c r="E935" s="16"/>
      <c r="F935" s="16"/>
      <c r="G935" s="16"/>
      <c r="H935" s="16"/>
      <c r="I935" s="16"/>
      <c r="J935" s="16"/>
    </row>
    <row r="936" spans="1:10" ht="18" customHeight="1">
      <c r="A936" s="2" t="s">
        <v>361</v>
      </c>
      <c r="B936" s="4" t="s">
        <v>61</v>
      </c>
      <c r="C936" s="2" t="s">
        <v>62</v>
      </c>
      <c r="D936" s="2" t="s">
        <v>9</v>
      </c>
      <c r="E936" s="391" t="s">
        <v>63</v>
      </c>
      <c r="F936" s="391"/>
      <c r="G936" s="3" t="s">
        <v>64</v>
      </c>
      <c r="H936" s="4" t="s">
        <v>10</v>
      </c>
      <c r="I936" s="4" t="s">
        <v>65</v>
      </c>
      <c r="J936" s="4" t="s">
        <v>11</v>
      </c>
    </row>
    <row r="937" spans="1:10" ht="52.05" customHeight="1">
      <c r="A937" s="10" t="s">
        <v>1883</v>
      </c>
      <c r="B937" s="12" t="s">
        <v>362</v>
      </c>
      <c r="C937" s="10" t="s">
        <v>78</v>
      </c>
      <c r="D937" s="10" t="s">
        <v>363</v>
      </c>
      <c r="E937" s="395" t="s">
        <v>364</v>
      </c>
      <c r="F937" s="395"/>
      <c r="G937" s="11" t="s">
        <v>99</v>
      </c>
      <c r="H937" s="15">
        <v>1</v>
      </c>
      <c r="I937" s="13">
        <v>40.03</v>
      </c>
      <c r="J937" s="13">
        <v>40.03</v>
      </c>
    </row>
    <row r="938" spans="1:10" ht="24" customHeight="1">
      <c r="A938" s="17" t="s">
        <v>1884</v>
      </c>
      <c r="B938" s="19" t="s">
        <v>1909</v>
      </c>
      <c r="C938" s="17" t="s">
        <v>78</v>
      </c>
      <c r="D938" s="17" t="s">
        <v>1910</v>
      </c>
      <c r="E938" s="396" t="s">
        <v>1887</v>
      </c>
      <c r="F938" s="396"/>
      <c r="G938" s="18" t="s">
        <v>1911</v>
      </c>
      <c r="H938" s="21">
        <v>0.23619999999999999</v>
      </c>
      <c r="I938" s="20">
        <v>22.95</v>
      </c>
      <c r="J938" s="20">
        <v>5.42</v>
      </c>
    </row>
    <row r="939" spans="1:10" ht="52.05" customHeight="1">
      <c r="A939" s="17" t="s">
        <v>1884</v>
      </c>
      <c r="B939" s="19" t="s">
        <v>2135</v>
      </c>
      <c r="C939" s="17" t="s">
        <v>78</v>
      </c>
      <c r="D939" s="17" t="s">
        <v>2136</v>
      </c>
      <c r="E939" s="396" t="s">
        <v>1939</v>
      </c>
      <c r="F939" s="396"/>
      <c r="G939" s="18" t="s">
        <v>81</v>
      </c>
      <c r="H939" s="21">
        <v>3.04E-2</v>
      </c>
      <c r="I939" s="20">
        <v>698.58</v>
      </c>
      <c r="J939" s="20">
        <v>21.23</v>
      </c>
    </row>
    <row r="940" spans="1:10" ht="24" customHeight="1">
      <c r="A940" s="17" t="s">
        <v>1884</v>
      </c>
      <c r="B940" s="19" t="s">
        <v>1935</v>
      </c>
      <c r="C940" s="17" t="s">
        <v>78</v>
      </c>
      <c r="D940" s="17" t="s">
        <v>1936</v>
      </c>
      <c r="E940" s="396" t="s">
        <v>1887</v>
      </c>
      <c r="F940" s="396"/>
      <c r="G940" s="18" t="s">
        <v>1911</v>
      </c>
      <c r="H940" s="21">
        <v>0.47239999999999999</v>
      </c>
      <c r="I940" s="20">
        <v>28.34</v>
      </c>
      <c r="J940" s="20">
        <v>13.38</v>
      </c>
    </row>
    <row r="941" spans="1:10">
      <c r="A941" s="38"/>
      <c r="B941" s="38"/>
      <c r="C941" s="38"/>
      <c r="D941" s="38"/>
      <c r="E941" s="38" t="s">
        <v>1897</v>
      </c>
      <c r="F941" s="39">
        <v>16.059999999999999</v>
      </c>
      <c r="G941" s="38" t="s">
        <v>1898</v>
      </c>
      <c r="H941" s="39">
        <v>0</v>
      </c>
      <c r="I941" s="38" t="s">
        <v>1899</v>
      </c>
      <c r="J941" s="39">
        <v>16.059999999999999</v>
      </c>
    </row>
    <row r="942" spans="1:10">
      <c r="A942" s="38"/>
      <c r="B942" s="38"/>
      <c r="C942" s="38"/>
      <c r="D942" s="38"/>
      <c r="E942" s="38" t="s">
        <v>1900</v>
      </c>
      <c r="F942" s="39">
        <v>8.1999999999999993</v>
      </c>
      <c r="G942" s="38"/>
      <c r="H942" s="398" t="s">
        <v>1901</v>
      </c>
      <c r="I942" s="398"/>
      <c r="J942" s="39">
        <v>48.23</v>
      </c>
    </row>
    <row r="943" spans="1:10" ht="49.95" customHeight="1">
      <c r="A943" s="32"/>
      <c r="B943" s="32"/>
      <c r="C943" s="32"/>
      <c r="D943" s="32"/>
      <c r="E943" s="32"/>
      <c r="F943" s="32"/>
      <c r="G943" s="32" t="s">
        <v>1902</v>
      </c>
      <c r="H943" s="34" t="s">
        <v>2404</v>
      </c>
      <c r="I943" s="32" t="s">
        <v>1904</v>
      </c>
      <c r="J943" s="33">
        <v>90976.73</v>
      </c>
    </row>
    <row r="944" spans="1:10" ht="1.05" customHeight="1">
      <c r="A944" s="16"/>
      <c r="B944" s="16"/>
      <c r="C944" s="16"/>
      <c r="D944" s="16"/>
      <c r="E944" s="16"/>
      <c r="F944" s="16"/>
      <c r="G944" s="16"/>
      <c r="H944" s="16"/>
      <c r="I944" s="16"/>
      <c r="J944" s="16"/>
    </row>
    <row r="945" spans="1:10" ht="18" customHeight="1">
      <c r="A945" s="2" t="s">
        <v>365</v>
      </c>
      <c r="B945" s="4" t="s">
        <v>61</v>
      </c>
      <c r="C945" s="2" t="s">
        <v>62</v>
      </c>
      <c r="D945" s="2" t="s">
        <v>9</v>
      </c>
      <c r="E945" s="391" t="s">
        <v>63</v>
      </c>
      <c r="F945" s="391"/>
      <c r="G945" s="3" t="s">
        <v>64</v>
      </c>
      <c r="H945" s="4" t="s">
        <v>10</v>
      </c>
      <c r="I945" s="4" t="s">
        <v>65</v>
      </c>
      <c r="J945" s="4" t="s">
        <v>11</v>
      </c>
    </row>
    <row r="946" spans="1:10" ht="52.05" customHeight="1">
      <c r="A946" s="10" t="s">
        <v>1883</v>
      </c>
      <c r="B946" s="12" t="s">
        <v>366</v>
      </c>
      <c r="C946" s="10" t="s">
        <v>78</v>
      </c>
      <c r="D946" s="10" t="s">
        <v>367</v>
      </c>
      <c r="E946" s="395" t="s">
        <v>364</v>
      </c>
      <c r="F946" s="395"/>
      <c r="G946" s="11" t="s">
        <v>99</v>
      </c>
      <c r="H946" s="15">
        <v>1</v>
      </c>
      <c r="I946" s="13">
        <v>36.11</v>
      </c>
      <c r="J946" s="13">
        <v>36.11</v>
      </c>
    </row>
    <row r="947" spans="1:10" ht="24" customHeight="1">
      <c r="A947" s="17" t="s">
        <v>1884</v>
      </c>
      <c r="B947" s="19" t="s">
        <v>1909</v>
      </c>
      <c r="C947" s="17" t="s">
        <v>78</v>
      </c>
      <c r="D947" s="17" t="s">
        <v>1910</v>
      </c>
      <c r="E947" s="396" t="s">
        <v>1887</v>
      </c>
      <c r="F947" s="396"/>
      <c r="G947" s="18" t="s">
        <v>1911</v>
      </c>
      <c r="H947" s="21">
        <v>0.187</v>
      </c>
      <c r="I947" s="20">
        <v>22.95</v>
      </c>
      <c r="J947" s="20">
        <v>4.29</v>
      </c>
    </row>
    <row r="948" spans="1:10" ht="24" customHeight="1">
      <c r="A948" s="17" t="s">
        <v>1884</v>
      </c>
      <c r="B948" s="19" t="s">
        <v>1935</v>
      </c>
      <c r="C948" s="17" t="s">
        <v>78</v>
      </c>
      <c r="D948" s="17" t="s">
        <v>1936</v>
      </c>
      <c r="E948" s="396" t="s">
        <v>1887</v>
      </c>
      <c r="F948" s="396"/>
      <c r="G948" s="18" t="s">
        <v>1911</v>
      </c>
      <c r="H948" s="21">
        <v>0.374</v>
      </c>
      <c r="I948" s="20">
        <v>28.34</v>
      </c>
      <c r="J948" s="20">
        <v>10.59</v>
      </c>
    </row>
    <row r="949" spans="1:10" ht="52.05" customHeight="1">
      <c r="A949" s="17" t="s">
        <v>1884</v>
      </c>
      <c r="B949" s="19" t="s">
        <v>2135</v>
      </c>
      <c r="C949" s="17" t="s">
        <v>78</v>
      </c>
      <c r="D949" s="17" t="s">
        <v>2136</v>
      </c>
      <c r="E949" s="396" t="s">
        <v>1939</v>
      </c>
      <c r="F949" s="396"/>
      <c r="G949" s="18" t="s">
        <v>81</v>
      </c>
      <c r="H949" s="21">
        <v>3.04E-2</v>
      </c>
      <c r="I949" s="20">
        <v>698.58</v>
      </c>
      <c r="J949" s="20">
        <v>21.23</v>
      </c>
    </row>
    <row r="950" spans="1:10">
      <c r="A950" s="38"/>
      <c r="B950" s="38"/>
      <c r="C950" s="38"/>
      <c r="D950" s="38"/>
      <c r="E950" s="38" t="s">
        <v>1897</v>
      </c>
      <c r="F950" s="39">
        <v>13.16</v>
      </c>
      <c r="G950" s="38" t="s">
        <v>1898</v>
      </c>
      <c r="H950" s="39">
        <v>0</v>
      </c>
      <c r="I950" s="38" t="s">
        <v>1899</v>
      </c>
      <c r="J950" s="39">
        <v>13.16</v>
      </c>
    </row>
    <row r="951" spans="1:10">
      <c r="A951" s="38"/>
      <c r="B951" s="38"/>
      <c r="C951" s="38"/>
      <c r="D951" s="38"/>
      <c r="E951" s="38" t="s">
        <v>1900</v>
      </c>
      <c r="F951" s="39">
        <v>7.4</v>
      </c>
      <c r="G951" s="38"/>
      <c r="H951" s="398" t="s">
        <v>1901</v>
      </c>
      <c r="I951" s="398"/>
      <c r="J951" s="39">
        <v>43.51</v>
      </c>
    </row>
    <row r="952" spans="1:10" ht="49.95" customHeight="1">
      <c r="A952" s="32"/>
      <c r="B952" s="32"/>
      <c r="C952" s="32"/>
      <c r="D952" s="32"/>
      <c r="E952" s="32"/>
      <c r="F952" s="32"/>
      <c r="G952" s="32" t="s">
        <v>1902</v>
      </c>
      <c r="H952" s="34" t="s">
        <v>2405</v>
      </c>
      <c r="I952" s="32" t="s">
        <v>1904</v>
      </c>
      <c r="J952" s="33">
        <v>59608.7</v>
      </c>
    </row>
    <row r="953" spans="1:10" ht="1.05" customHeight="1">
      <c r="A953" s="16"/>
      <c r="B953" s="16"/>
      <c r="C953" s="16"/>
      <c r="D953" s="16"/>
      <c r="E953" s="16"/>
      <c r="F953" s="16"/>
      <c r="G953" s="16"/>
      <c r="H953" s="16"/>
      <c r="I953" s="16"/>
      <c r="J953" s="16"/>
    </row>
    <row r="954" spans="1:10" ht="18" customHeight="1">
      <c r="A954" s="2" t="s">
        <v>368</v>
      </c>
      <c r="B954" s="4" t="s">
        <v>61</v>
      </c>
      <c r="C954" s="2" t="s">
        <v>62</v>
      </c>
      <c r="D954" s="2" t="s">
        <v>9</v>
      </c>
      <c r="E954" s="391" t="s">
        <v>63</v>
      </c>
      <c r="F954" s="391"/>
      <c r="G954" s="3" t="s">
        <v>64</v>
      </c>
      <c r="H954" s="4" t="s">
        <v>10</v>
      </c>
      <c r="I954" s="4" t="s">
        <v>65</v>
      </c>
      <c r="J954" s="4" t="s">
        <v>11</v>
      </c>
    </row>
    <row r="955" spans="1:10" ht="39" customHeight="1">
      <c r="A955" s="10" t="s">
        <v>1883</v>
      </c>
      <c r="B955" s="12" t="s">
        <v>369</v>
      </c>
      <c r="C955" s="10" t="s">
        <v>78</v>
      </c>
      <c r="D955" s="10" t="s">
        <v>370</v>
      </c>
      <c r="E955" s="395" t="s">
        <v>371</v>
      </c>
      <c r="F955" s="395"/>
      <c r="G955" s="11" t="s">
        <v>99</v>
      </c>
      <c r="H955" s="15">
        <v>1</v>
      </c>
      <c r="I955" s="13">
        <v>95.12</v>
      </c>
      <c r="J955" s="13">
        <v>95.12</v>
      </c>
    </row>
    <row r="956" spans="1:10" ht="25.95" customHeight="1">
      <c r="A956" s="17" t="s">
        <v>1884</v>
      </c>
      <c r="B956" s="19" t="s">
        <v>2406</v>
      </c>
      <c r="C956" s="17" t="s">
        <v>78</v>
      </c>
      <c r="D956" s="17" t="s">
        <v>2407</v>
      </c>
      <c r="E956" s="396" t="s">
        <v>1887</v>
      </c>
      <c r="F956" s="396"/>
      <c r="G956" s="18" t="s">
        <v>1911</v>
      </c>
      <c r="H956" s="21">
        <v>0.74070000000000003</v>
      </c>
      <c r="I956" s="20">
        <v>28.2</v>
      </c>
      <c r="J956" s="20">
        <v>20.88</v>
      </c>
    </row>
    <row r="957" spans="1:10" ht="24" customHeight="1">
      <c r="A957" s="17" t="s">
        <v>1884</v>
      </c>
      <c r="B957" s="19" t="s">
        <v>1909</v>
      </c>
      <c r="C957" s="17" t="s">
        <v>78</v>
      </c>
      <c r="D957" s="17" t="s">
        <v>1910</v>
      </c>
      <c r="E957" s="396" t="s">
        <v>1887</v>
      </c>
      <c r="F957" s="396"/>
      <c r="G957" s="18" t="s">
        <v>1911</v>
      </c>
      <c r="H957" s="21">
        <v>0.32590000000000002</v>
      </c>
      <c r="I957" s="20">
        <v>22.95</v>
      </c>
      <c r="J957" s="20">
        <v>7.47</v>
      </c>
    </row>
    <row r="958" spans="1:10" ht="24" customHeight="1">
      <c r="A958" s="22" t="s">
        <v>1894</v>
      </c>
      <c r="B958" s="24" t="s">
        <v>2408</v>
      </c>
      <c r="C958" s="22" t="s">
        <v>78</v>
      </c>
      <c r="D958" s="22" t="s">
        <v>2409</v>
      </c>
      <c r="E958" s="397" t="s">
        <v>1928</v>
      </c>
      <c r="F958" s="397"/>
      <c r="G958" s="23" t="s">
        <v>136</v>
      </c>
      <c r="H958" s="26">
        <v>0.14099999999999999</v>
      </c>
      <c r="I958" s="25">
        <v>5.87</v>
      </c>
      <c r="J958" s="25">
        <v>0.82</v>
      </c>
    </row>
    <row r="959" spans="1:10" ht="24" customHeight="1">
      <c r="A959" s="22" t="s">
        <v>1894</v>
      </c>
      <c r="B959" s="24" t="s">
        <v>2410</v>
      </c>
      <c r="C959" s="22" t="s">
        <v>78</v>
      </c>
      <c r="D959" s="22" t="s">
        <v>2411</v>
      </c>
      <c r="E959" s="397" t="s">
        <v>1928</v>
      </c>
      <c r="F959" s="397"/>
      <c r="G959" s="23" t="s">
        <v>136</v>
      </c>
      <c r="H959" s="26">
        <v>6.85</v>
      </c>
      <c r="I959" s="25">
        <v>1</v>
      </c>
      <c r="J959" s="25">
        <v>6.85</v>
      </c>
    </row>
    <row r="960" spans="1:10" ht="25.95" customHeight="1">
      <c r="A960" s="22" t="s">
        <v>1894</v>
      </c>
      <c r="B960" s="24" t="s">
        <v>2412</v>
      </c>
      <c r="C960" s="22" t="s">
        <v>78</v>
      </c>
      <c r="D960" s="22" t="s">
        <v>2413</v>
      </c>
      <c r="E960" s="397" t="s">
        <v>1928</v>
      </c>
      <c r="F960" s="397"/>
      <c r="G960" s="23" t="s">
        <v>99</v>
      </c>
      <c r="H960" s="26">
        <v>1.0864</v>
      </c>
      <c r="I960" s="25">
        <v>54.4</v>
      </c>
      <c r="J960" s="25">
        <v>59.1</v>
      </c>
    </row>
    <row r="961" spans="1:10">
      <c r="A961" s="38"/>
      <c r="B961" s="38"/>
      <c r="C961" s="38"/>
      <c r="D961" s="38"/>
      <c r="E961" s="38" t="s">
        <v>1897</v>
      </c>
      <c r="F961" s="39">
        <v>21</v>
      </c>
      <c r="G961" s="38" t="s">
        <v>1898</v>
      </c>
      <c r="H961" s="39">
        <v>0</v>
      </c>
      <c r="I961" s="38" t="s">
        <v>1899</v>
      </c>
      <c r="J961" s="39">
        <v>21</v>
      </c>
    </row>
    <row r="962" spans="1:10">
      <c r="A962" s="38"/>
      <c r="B962" s="38"/>
      <c r="C962" s="38"/>
      <c r="D962" s="38"/>
      <c r="E962" s="38" t="s">
        <v>1900</v>
      </c>
      <c r="F962" s="39">
        <v>19.489999999999998</v>
      </c>
      <c r="G962" s="38"/>
      <c r="H962" s="398" t="s">
        <v>1901</v>
      </c>
      <c r="I962" s="398"/>
      <c r="J962" s="39">
        <v>114.61</v>
      </c>
    </row>
    <row r="963" spans="1:10" ht="49.95" customHeight="1">
      <c r="A963" s="32"/>
      <c r="B963" s="32"/>
      <c r="C963" s="32"/>
      <c r="D963" s="32"/>
      <c r="E963" s="32"/>
      <c r="F963" s="32"/>
      <c r="G963" s="32" t="s">
        <v>1902</v>
      </c>
      <c r="H963" s="34" t="s">
        <v>2414</v>
      </c>
      <c r="I963" s="32" t="s">
        <v>1904</v>
      </c>
      <c r="J963" s="33">
        <v>57150.27</v>
      </c>
    </row>
    <row r="964" spans="1:10" ht="1.05" customHeight="1">
      <c r="A964" s="16"/>
      <c r="B964" s="16"/>
      <c r="C964" s="16"/>
      <c r="D964" s="16"/>
      <c r="E964" s="16"/>
      <c r="F964" s="16"/>
      <c r="G964" s="16"/>
      <c r="H964" s="16"/>
      <c r="I964" s="16"/>
      <c r="J964" s="16"/>
    </row>
    <row r="965" spans="1:10" ht="18" customHeight="1">
      <c r="A965" s="2" t="s">
        <v>372</v>
      </c>
      <c r="B965" s="4" t="s">
        <v>61</v>
      </c>
      <c r="C965" s="2" t="s">
        <v>62</v>
      </c>
      <c r="D965" s="2" t="s">
        <v>9</v>
      </c>
      <c r="E965" s="391" t="s">
        <v>63</v>
      </c>
      <c r="F965" s="391"/>
      <c r="G965" s="3" t="s">
        <v>64</v>
      </c>
      <c r="H965" s="4" t="s">
        <v>10</v>
      </c>
      <c r="I965" s="4" t="s">
        <v>65</v>
      </c>
      <c r="J965" s="4" t="s">
        <v>11</v>
      </c>
    </row>
    <row r="966" spans="1:10" ht="52.05" customHeight="1">
      <c r="A966" s="10" t="s">
        <v>1883</v>
      </c>
      <c r="B966" s="12" t="s">
        <v>373</v>
      </c>
      <c r="C966" s="10" t="s">
        <v>72</v>
      </c>
      <c r="D966" s="10" t="s">
        <v>374</v>
      </c>
      <c r="E966" s="395" t="s">
        <v>74</v>
      </c>
      <c r="F966" s="395"/>
      <c r="G966" s="11" t="s">
        <v>75</v>
      </c>
      <c r="H966" s="15">
        <v>1</v>
      </c>
      <c r="I966" s="13">
        <v>80.069999999999993</v>
      </c>
      <c r="J966" s="13">
        <v>80.069999999999993</v>
      </c>
    </row>
    <row r="967" spans="1:10" ht="25.95" customHeight="1">
      <c r="A967" s="17" t="s">
        <v>1884</v>
      </c>
      <c r="B967" s="19" t="s">
        <v>2406</v>
      </c>
      <c r="C967" s="17" t="s">
        <v>78</v>
      </c>
      <c r="D967" s="17" t="s">
        <v>2407</v>
      </c>
      <c r="E967" s="396" t="s">
        <v>1887</v>
      </c>
      <c r="F967" s="396"/>
      <c r="G967" s="18" t="s">
        <v>1911</v>
      </c>
      <c r="H967" s="21">
        <v>0.4</v>
      </c>
      <c r="I967" s="20">
        <v>28.2</v>
      </c>
      <c r="J967" s="20">
        <v>11.28</v>
      </c>
    </row>
    <row r="968" spans="1:10" ht="24" customHeight="1">
      <c r="A968" s="17" t="s">
        <v>1884</v>
      </c>
      <c r="B968" s="19" t="s">
        <v>1909</v>
      </c>
      <c r="C968" s="17" t="s">
        <v>78</v>
      </c>
      <c r="D968" s="17" t="s">
        <v>1910</v>
      </c>
      <c r="E968" s="396" t="s">
        <v>1887</v>
      </c>
      <c r="F968" s="396"/>
      <c r="G968" s="18" t="s">
        <v>1911</v>
      </c>
      <c r="H968" s="21">
        <v>0.34</v>
      </c>
      <c r="I968" s="20">
        <v>22.95</v>
      </c>
      <c r="J968" s="20">
        <v>7.8</v>
      </c>
    </row>
    <row r="969" spans="1:10" ht="24" customHeight="1">
      <c r="A969" s="22" t="s">
        <v>1894</v>
      </c>
      <c r="B969" s="24" t="s">
        <v>2408</v>
      </c>
      <c r="C969" s="22" t="s">
        <v>78</v>
      </c>
      <c r="D969" s="22" t="s">
        <v>2409</v>
      </c>
      <c r="E969" s="397" t="s">
        <v>1928</v>
      </c>
      <c r="F969" s="397"/>
      <c r="G969" s="23" t="s">
        <v>136</v>
      </c>
      <c r="H969" s="26">
        <v>0.66</v>
      </c>
      <c r="I969" s="25">
        <v>5.87</v>
      </c>
      <c r="J969" s="25">
        <v>3.87</v>
      </c>
    </row>
    <row r="970" spans="1:10" ht="25.95" customHeight="1">
      <c r="A970" s="22" t="s">
        <v>1894</v>
      </c>
      <c r="B970" s="24" t="s">
        <v>2412</v>
      </c>
      <c r="C970" s="22" t="s">
        <v>78</v>
      </c>
      <c r="D970" s="22" t="s">
        <v>2413</v>
      </c>
      <c r="E970" s="397" t="s">
        <v>1928</v>
      </c>
      <c r="F970" s="397"/>
      <c r="G970" s="23" t="s">
        <v>99</v>
      </c>
      <c r="H970" s="26">
        <v>1.05</v>
      </c>
      <c r="I970" s="25">
        <v>54.4</v>
      </c>
      <c r="J970" s="25">
        <v>57.12</v>
      </c>
    </row>
    <row r="971" spans="1:10">
      <c r="A971" s="38"/>
      <c r="B971" s="38"/>
      <c r="C971" s="38"/>
      <c r="D971" s="38"/>
      <c r="E971" s="38" t="s">
        <v>1897</v>
      </c>
      <c r="F971" s="39">
        <v>13.97</v>
      </c>
      <c r="G971" s="38" t="s">
        <v>1898</v>
      </c>
      <c r="H971" s="39">
        <v>0</v>
      </c>
      <c r="I971" s="38" t="s">
        <v>1899</v>
      </c>
      <c r="J971" s="39">
        <v>13.97</v>
      </c>
    </row>
    <row r="972" spans="1:10">
      <c r="A972" s="38"/>
      <c r="B972" s="38"/>
      <c r="C972" s="38"/>
      <c r="D972" s="38"/>
      <c r="E972" s="38" t="s">
        <v>1900</v>
      </c>
      <c r="F972" s="39">
        <v>16.41</v>
      </c>
      <c r="G972" s="38"/>
      <c r="H972" s="398" t="s">
        <v>1901</v>
      </c>
      <c r="I972" s="398"/>
      <c r="J972" s="39">
        <v>96.48</v>
      </c>
    </row>
    <row r="973" spans="1:10" ht="49.95" customHeight="1">
      <c r="A973" s="32"/>
      <c r="B973" s="32"/>
      <c r="C973" s="32"/>
      <c r="D973" s="32"/>
      <c r="E973" s="32"/>
      <c r="F973" s="32"/>
      <c r="G973" s="32" t="s">
        <v>1902</v>
      </c>
      <c r="H973" s="34" t="s">
        <v>2415</v>
      </c>
      <c r="I973" s="32" t="s">
        <v>1904</v>
      </c>
      <c r="J973" s="33">
        <v>81326.850000000006</v>
      </c>
    </row>
    <row r="974" spans="1:10" ht="1.05" customHeight="1">
      <c r="A974" s="16"/>
      <c r="B974" s="16"/>
      <c r="C974" s="16"/>
      <c r="D974" s="16"/>
      <c r="E974" s="16"/>
      <c r="F974" s="16"/>
      <c r="G974" s="16"/>
      <c r="H974" s="16"/>
      <c r="I974" s="16"/>
      <c r="J974" s="16"/>
    </row>
    <row r="975" spans="1:10" ht="18" customHeight="1">
      <c r="A975" s="2" t="s">
        <v>375</v>
      </c>
      <c r="B975" s="4" t="s">
        <v>61</v>
      </c>
      <c r="C975" s="2" t="s">
        <v>62</v>
      </c>
      <c r="D975" s="2" t="s">
        <v>9</v>
      </c>
      <c r="E975" s="391" t="s">
        <v>63</v>
      </c>
      <c r="F975" s="391"/>
      <c r="G975" s="3" t="s">
        <v>64</v>
      </c>
      <c r="H975" s="4" t="s">
        <v>10</v>
      </c>
      <c r="I975" s="4" t="s">
        <v>65</v>
      </c>
      <c r="J975" s="4" t="s">
        <v>11</v>
      </c>
    </row>
    <row r="976" spans="1:10" ht="52.05" customHeight="1">
      <c r="A976" s="10" t="s">
        <v>1883</v>
      </c>
      <c r="B976" s="12" t="s">
        <v>376</v>
      </c>
      <c r="C976" s="10" t="s">
        <v>78</v>
      </c>
      <c r="D976" s="10" t="s">
        <v>377</v>
      </c>
      <c r="E976" s="395" t="s">
        <v>378</v>
      </c>
      <c r="F976" s="395"/>
      <c r="G976" s="11" t="s">
        <v>99</v>
      </c>
      <c r="H976" s="15">
        <v>1</v>
      </c>
      <c r="I976" s="13">
        <v>343.12</v>
      </c>
      <c r="J976" s="13">
        <v>343.12</v>
      </c>
    </row>
    <row r="977" spans="1:10" ht="24" customHeight="1">
      <c r="A977" s="17" t="s">
        <v>1884</v>
      </c>
      <c r="B977" s="19" t="s">
        <v>1909</v>
      </c>
      <c r="C977" s="17" t="s">
        <v>78</v>
      </c>
      <c r="D977" s="17" t="s">
        <v>1910</v>
      </c>
      <c r="E977" s="396" t="s">
        <v>1887</v>
      </c>
      <c r="F977" s="396"/>
      <c r="G977" s="18" t="s">
        <v>1911</v>
      </c>
      <c r="H977" s="21">
        <v>0.67200000000000004</v>
      </c>
      <c r="I977" s="20">
        <v>22.95</v>
      </c>
      <c r="J977" s="20">
        <v>15.42</v>
      </c>
    </row>
    <row r="978" spans="1:10" ht="25.95" customHeight="1">
      <c r="A978" s="17" t="s">
        <v>1884</v>
      </c>
      <c r="B978" s="19" t="s">
        <v>2406</v>
      </c>
      <c r="C978" s="17" t="s">
        <v>78</v>
      </c>
      <c r="D978" s="17" t="s">
        <v>2407</v>
      </c>
      <c r="E978" s="396" t="s">
        <v>1887</v>
      </c>
      <c r="F978" s="396"/>
      <c r="G978" s="18" t="s">
        <v>1911</v>
      </c>
      <c r="H978" s="21">
        <v>1.343</v>
      </c>
      <c r="I978" s="20">
        <v>28.2</v>
      </c>
      <c r="J978" s="20">
        <v>37.869999999999997</v>
      </c>
    </row>
    <row r="979" spans="1:10" ht="24" customHeight="1">
      <c r="A979" s="22" t="s">
        <v>1894</v>
      </c>
      <c r="B979" s="24" t="s">
        <v>2174</v>
      </c>
      <c r="C979" s="22" t="s">
        <v>78</v>
      </c>
      <c r="D979" s="22" t="s">
        <v>2175</v>
      </c>
      <c r="E979" s="397" t="s">
        <v>1928</v>
      </c>
      <c r="F979" s="397"/>
      <c r="G979" s="23" t="s">
        <v>136</v>
      </c>
      <c r="H979" s="26">
        <v>7.73</v>
      </c>
      <c r="I979" s="25">
        <v>3.52</v>
      </c>
      <c r="J979" s="25">
        <v>27.2</v>
      </c>
    </row>
    <row r="980" spans="1:10" ht="39" customHeight="1">
      <c r="A980" s="22" t="s">
        <v>1894</v>
      </c>
      <c r="B980" s="24" t="s">
        <v>2416</v>
      </c>
      <c r="C980" s="22" t="s">
        <v>78</v>
      </c>
      <c r="D980" s="22" t="s">
        <v>2417</v>
      </c>
      <c r="E980" s="397" t="s">
        <v>1928</v>
      </c>
      <c r="F980" s="397"/>
      <c r="G980" s="23" t="s">
        <v>99</v>
      </c>
      <c r="H980" s="26">
        <v>1.29</v>
      </c>
      <c r="I980" s="25">
        <v>203.59</v>
      </c>
      <c r="J980" s="25">
        <v>262.63</v>
      </c>
    </row>
    <row r="981" spans="1:10">
      <c r="A981" s="38"/>
      <c r="B981" s="38"/>
      <c r="C981" s="38"/>
      <c r="D981" s="38"/>
      <c r="E981" s="38" t="s">
        <v>1897</v>
      </c>
      <c r="F981" s="39">
        <v>39.380000000000003</v>
      </c>
      <c r="G981" s="38" t="s">
        <v>1898</v>
      </c>
      <c r="H981" s="39">
        <v>0</v>
      </c>
      <c r="I981" s="38" t="s">
        <v>1899</v>
      </c>
      <c r="J981" s="39">
        <v>39.380000000000003</v>
      </c>
    </row>
    <row r="982" spans="1:10">
      <c r="A982" s="38"/>
      <c r="B982" s="38"/>
      <c r="C982" s="38"/>
      <c r="D982" s="38"/>
      <c r="E982" s="38" t="s">
        <v>1900</v>
      </c>
      <c r="F982" s="39">
        <v>70.33</v>
      </c>
      <c r="G982" s="38"/>
      <c r="H982" s="398" t="s">
        <v>1901</v>
      </c>
      <c r="I982" s="398"/>
      <c r="J982" s="39">
        <v>413.45</v>
      </c>
    </row>
    <row r="983" spans="1:10" ht="49.95" customHeight="1">
      <c r="A983" s="32"/>
      <c r="B983" s="32"/>
      <c r="C983" s="32"/>
      <c r="D983" s="32"/>
      <c r="E983" s="32"/>
      <c r="F983" s="32"/>
      <c r="G983" s="32" t="s">
        <v>1902</v>
      </c>
      <c r="H983" s="34" t="s">
        <v>2418</v>
      </c>
      <c r="I983" s="32" t="s">
        <v>1904</v>
      </c>
      <c r="J983" s="33">
        <v>11746.11</v>
      </c>
    </row>
    <row r="984" spans="1:10" ht="1.05" customHeight="1">
      <c r="A984" s="16"/>
      <c r="B984" s="16"/>
      <c r="C984" s="16"/>
      <c r="D984" s="16"/>
      <c r="E984" s="16"/>
      <c r="F984" s="16"/>
      <c r="G984" s="16"/>
      <c r="H984" s="16"/>
      <c r="I984" s="16"/>
      <c r="J984" s="16"/>
    </row>
    <row r="985" spans="1:10" ht="18" customHeight="1">
      <c r="A985" s="2" t="s">
        <v>379</v>
      </c>
      <c r="B985" s="4" t="s">
        <v>61</v>
      </c>
      <c r="C985" s="2" t="s">
        <v>62</v>
      </c>
      <c r="D985" s="2" t="s">
        <v>9</v>
      </c>
      <c r="E985" s="391" t="s">
        <v>63</v>
      </c>
      <c r="F985" s="391"/>
      <c r="G985" s="3" t="s">
        <v>64</v>
      </c>
      <c r="H985" s="4" t="s">
        <v>10</v>
      </c>
      <c r="I985" s="4" t="s">
        <v>65</v>
      </c>
      <c r="J985" s="4" t="s">
        <v>11</v>
      </c>
    </row>
    <row r="986" spans="1:10" ht="24" customHeight="1">
      <c r="A986" s="10" t="s">
        <v>1883</v>
      </c>
      <c r="B986" s="12" t="s">
        <v>380</v>
      </c>
      <c r="C986" s="10" t="s">
        <v>72</v>
      </c>
      <c r="D986" s="10" t="s">
        <v>381</v>
      </c>
      <c r="E986" s="395" t="s">
        <v>74</v>
      </c>
      <c r="F986" s="395"/>
      <c r="G986" s="11" t="s">
        <v>75</v>
      </c>
      <c r="H986" s="15">
        <v>1</v>
      </c>
      <c r="I986" s="13">
        <v>423.98</v>
      </c>
      <c r="J986" s="13">
        <v>423.98</v>
      </c>
    </row>
    <row r="987" spans="1:10" ht="25.95" customHeight="1">
      <c r="A987" s="17" t="s">
        <v>1884</v>
      </c>
      <c r="B987" s="19" t="s">
        <v>2345</v>
      </c>
      <c r="C987" s="17" t="s">
        <v>78</v>
      </c>
      <c r="D987" s="17" t="s">
        <v>2346</v>
      </c>
      <c r="E987" s="396" t="s">
        <v>1887</v>
      </c>
      <c r="F987" s="396"/>
      <c r="G987" s="18" t="s">
        <v>1911</v>
      </c>
      <c r="H987" s="21">
        <v>1</v>
      </c>
      <c r="I987" s="20">
        <v>23.86</v>
      </c>
      <c r="J987" s="20">
        <v>23.86</v>
      </c>
    </row>
    <row r="988" spans="1:10" ht="24" customHeight="1">
      <c r="A988" s="17" t="s">
        <v>1884</v>
      </c>
      <c r="B988" s="19" t="s">
        <v>2343</v>
      </c>
      <c r="C988" s="17" t="s">
        <v>78</v>
      </c>
      <c r="D988" s="17" t="s">
        <v>2344</v>
      </c>
      <c r="E988" s="396" t="s">
        <v>1887</v>
      </c>
      <c r="F988" s="396"/>
      <c r="G988" s="18" t="s">
        <v>1911</v>
      </c>
      <c r="H988" s="21">
        <v>4</v>
      </c>
      <c r="I988" s="20">
        <v>28.14</v>
      </c>
      <c r="J988" s="20">
        <v>112.56</v>
      </c>
    </row>
    <row r="989" spans="1:10" ht="24" customHeight="1">
      <c r="A989" s="22" t="s">
        <v>1894</v>
      </c>
      <c r="B989" s="24" t="s">
        <v>2419</v>
      </c>
      <c r="C989" s="22" t="s">
        <v>72</v>
      </c>
      <c r="D989" s="22" t="s">
        <v>2420</v>
      </c>
      <c r="E989" s="397" t="s">
        <v>1928</v>
      </c>
      <c r="F989" s="397"/>
      <c r="G989" s="23" t="s">
        <v>99</v>
      </c>
      <c r="H989" s="26">
        <v>1</v>
      </c>
      <c r="I989" s="25">
        <v>140.09</v>
      </c>
      <c r="J989" s="25">
        <v>140.09</v>
      </c>
    </row>
    <row r="990" spans="1:10" ht="24" customHeight="1">
      <c r="A990" s="22" t="s">
        <v>1894</v>
      </c>
      <c r="B990" s="24" t="s">
        <v>2421</v>
      </c>
      <c r="C990" s="22" t="s">
        <v>72</v>
      </c>
      <c r="D990" s="22" t="s">
        <v>2422</v>
      </c>
      <c r="E990" s="397" t="s">
        <v>1928</v>
      </c>
      <c r="F990" s="397"/>
      <c r="G990" s="23" t="s">
        <v>99</v>
      </c>
      <c r="H990" s="26">
        <v>1</v>
      </c>
      <c r="I990" s="25">
        <v>90.47</v>
      </c>
      <c r="J990" s="25">
        <v>90.47</v>
      </c>
    </row>
    <row r="991" spans="1:10" ht="24" customHeight="1">
      <c r="A991" s="22" t="s">
        <v>1894</v>
      </c>
      <c r="B991" s="24" t="s">
        <v>2423</v>
      </c>
      <c r="C991" s="22" t="s">
        <v>72</v>
      </c>
      <c r="D991" s="22" t="s">
        <v>2424</v>
      </c>
      <c r="E991" s="397" t="s">
        <v>1928</v>
      </c>
      <c r="F991" s="397"/>
      <c r="G991" s="23" t="s">
        <v>2425</v>
      </c>
      <c r="H991" s="26">
        <v>1</v>
      </c>
      <c r="I991" s="25">
        <v>57</v>
      </c>
      <c r="J991" s="25">
        <v>57</v>
      </c>
    </row>
    <row r="992" spans="1:10">
      <c r="A992" s="38"/>
      <c r="B992" s="38"/>
      <c r="C992" s="38"/>
      <c r="D992" s="38"/>
      <c r="E992" s="38" t="s">
        <v>1897</v>
      </c>
      <c r="F992" s="39">
        <v>101.77</v>
      </c>
      <c r="G992" s="38" t="s">
        <v>1898</v>
      </c>
      <c r="H992" s="39">
        <v>0</v>
      </c>
      <c r="I992" s="38" t="s">
        <v>1899</v>
      </c>
      <c r="J992" s="39">
        <v>101.77</v>
      </c>
    </row>
    <row r="993" spans="1:10">
      <c r="A993" s="38"/>
      <c r="B993" s="38"/>
      <c r="C993" s="38"/>
      <c r="D993" s="38"/>
      <c r="E993" s="38" t="s">
        <v>1900</v>
      </c>
      <c r="F993" s="39">
        <v>86.91</v>
      </c>
      <c r="G993" s="38"/>
      <c r="H993" s="398" t="s">
        <v>1901</v>
      </c>
      <c r="I993" s="398"/>
      <c r="J993" s="39">
        <v>510.89</v>
      </c>
    </row>
    <row r="994" spans="1:10" ht="49.95" customHeight="1">
      <c r="A994" s="32"/>
      <c r="B994" s="32"/>
      <c r="C994" s="32"/>
      <c r="D994" s="32"/>
      <c r="E994" s="32"/>
      <c r="F994" s="32"/>
      <c r="G994" s="32" t="s">
        <v>1902</v>
      </c>
      <c r="H994" s="34" t="s">
        <v>2426</v>
      </c>
      <c r="I994" s="32" t="s">
        <v>1904</v>
      </c>
      <c r="J994" s="33">
        <v>50588.32</v>
      </c>
    </row>
    <row r="995" spans="1:10" ht="1.05" customHeight="1">
      <c r="A995" s="16"/>
      <c r="B995" s="16"/>
      <c r="C995" s="16"/>
      <c r="D995" s="16"/>
      <c r="E995" s="16"/>
      <c r="F995" s="16"/>
      <c r="G995" s="16"/>
      <c r="H995" s="16"/>
      <c r="I995" s="16"/>
      <c r="J995" s="16"/>
    </row>
    <row r="996" spans="1:10" ht="24" customHeight="1">
      <c r="A996" s="5" t="s">
        <v>382</v>
      </c>
      <c r="B996" s="5"/>
      <c r="C996" s="5"/>
      <c r="D996" s="5" t="s">
        <v>383</v>
      </c>
      <c r="E996" s="5"/>
      <c r="F996" s="394"/>
      <c r="G996" s="394"/>
      <c r="H996" s="7"/>
      <c r="I996" s="5"/>
      <c r="J996" s="8">
        <v>282675.08</v>
      </c>
    </row>
    <row r="997" spans="1:10" ht="18" customHeight="1">
      <c r="A997" s="2" t="s">
        <v>384</v>
      </c>
      <c r="B997" s="4" t="s">
        <v>61</v>
      </c>
      <c r="C997" s="2" t="s">
        <v>62</v>
      </c>
      <c r="D997" s="2" t="s">
        <v>9</v>
      </c>
      <c r="E997" s="391" t="s">
        <v>63</v>
      </c>
      <c r="F997" s="391"/>
      <c r="G997" s="3" t="s">
        <v>64</v>
      </c>
      <c r="H997" s="4" t="s">
        <v>10</v>
      </c>
      <c r="I997" s="4" t="s">
        <v>65</v>
      </c>
      <c r="J997" s="4" t="s">
        <v>11</v>
      </c>
    </row>
    <row r="998" spans="1:10" ht="39" customHeight="1">
      <c r="A998" s="10" t="s">
        <v>1883</v>
      </c>
      <c r="B998" s="12" t="s">
        <v>385</v>
      </c>
      <c r="C998" s="10" t="s">
        <v>78</v>
      </c>
      <c r="D998" s="10" t="s">
        <v>386</v>
      </c>
      <c r="E998" s="395" t="s">
        <v>211</v>
      </c>
      <c r="F998" s="395"/>
      <c r="G998" s="11" t="s">
        <v>99</v>
      </c>
      <c r="H998" s="15">
        <v>1</v>
      </c>
      <c r="I998" s="13">
        <v>3.5</v>
      </c>
      <c r="J998" s="13">
        <v>3.5</v>
      </c>
    </row>
    <row r="999" spans="1:10" ht="39" customHeight="1">
      <c r="A999" s="17" t="s">
        <v>1884</v>
      </c>
      <c r="B999" s="19" t="s">
        <v>2427</v>
      </c>
      <c r="C999" s="17" t="s">
        <v>78</v>
      </c>
      <c r="D999" s="17" t="s">
        <v>2428</v>
      </c>
      <c r="E999" s="396" t="s">
        <v>1907</v>
      </c>
      <c r="F999" s="396"/>
      <c r="G999" s="18" t="s">
        <v>1908</v>
      </c>
      <c r="H999" s="21">
        <v>4.2000000000000003E-2</v>
      </c>
      <c r="I999" s="20">
        <v>0.86</v>
      </c>
      <c r="J999" s="20">
        <v>0.03</v>
      </c>
    </row>
    <row r="1000" spans="1:10" ht="24" customHeight="1">
      <c r="A1000" s="17" t="s">
        <v>1884</v>
      </c>
      <c r="B1000" s="19" t="s">
        <v>1935</v>
      </c>
      <c r="C1000" s="17" t="s">
        <v>78</v>
      </c>
      <c r="D1000" s="17" t="s">
        <v>1936</v>
      </c>
      <c r="E1000" s="396" t="s">
        <v>1887</v>
      </c>
      <c r="F1000" s="396"/>
      <c r="G1000" s="18" t="s">
        <v>1911</v>
      </c>
      <c r="H1000" s="21">
        <v>4.4999999999999998E-2</v>
      </c>
      <c r="I1000" s="20">
        <v>28.34</v>
      </c>
      <c r="J1000" s="20">
        <v>1.27</v>
      </c>
    </row>
    <row r="1001" spans="1:10" ht="39" customHeight="1">
      <c r="A1001" s="17" t="s">
        <v>1884</v>
      </c>
      <c r="B1001" s="19" t="s">
        <v>2429</v>
      </c>
      <c r="C1001" s="17" t="s">
        <v>78</v>
      </c>
      <c r="D1001" s="17" t="s">
        <v>2430</v>
      </c>
      <c r="E1001" s="396" t="s">
        <v>1907</v>
      </c>
      <c r="F1001" s="396"/>
      <c r="G1001" s="18" t="s">
        <v>1914</v>
      </c>
      <c r="H1001" s="21">
        <v>2.5000000000000001E-2</v>
      </c>
      <c r="I1001" s="20">
        <v>6.72</v>
      </c>
      <c r="J1001" s="20">
        <v>0.16</v>
      </c>
    </row>
    <row r="1002" spans="1:10" ht="24" customHeight="1">
      <c r="A1002" s="17" t="s">
        <v>1884</v>
      </c>
      <c r="B1002" s="19" t="s">
        <v>1909</v>
      </c>
      <c r="C1002" s="17" t="s">
        <v>78</v>
      </c>
      <c r="D1002" s="17" t="s">
        <v>1910</v>
      </c>
      <c r="E1002" s="396" t="s">
        <v>1887</v>
      </c>
      <c r="F1002" s="396"/>
      <c r="G1002" s="18" t="s">
        <v>1911</v>
      </c>
      <c r="H1002" s="21">
        <v>8.8999999999999996E-2</v>
      </c>
      <c r="I1002" s="20">
        <v>22.95</v>
      </c>
      <c r="J1002" s="20">
        <v>2.04</v>
      </c>
    </row>
    <row r="1003" spans="1:10">
      <c r="A1003" s="38"/>
      <c r="B1003" s="38"/>
      <c r="C1003" s="38"/>
      <c r="D1003" s="38"/>
      <c r="E1003" s="38" t="s">
        <v>1897</v>
      </c>
      <c r="F1003" s="39">
        <v>2.39</v>
      </c>
      <c r="G1003" s="38" t="s">
        <v>1898</v>
      </c>
      <c r="H1003" s="39">
        <v>0</v>
      </c>
      <c r="I1003" s="38" t="s">
        <v>1899</v>
      </c>
      <c r="J1003" s="39">
        <v>2.39</v>
      </c>
    </row>
    <row r="1004" spans="1:10">
      <c r="A1004" s="38"/>
      <c r="B1004" s="38"/>
      <c r="C1004" s="38"/>
      <c r="D1004" s="38"/>
      <c r="E1004" s="38" t="s">
        <v>1900</v>
      </c>
      <c r="F1004" s="39">
        <v>0.71</v>
      </c>
      <c r="G1004" s="38"/>
      <c r="H1004" s="398" t="s">
        <v>1901</v>
      </c>
      <c r="I1004" s="398"/>
      <c r="J1004" s="39">
        <v>4.21</v>
      </c>
    </row>
    <row r="1005" spans="1:10" ht="49.95" customHeight="1">
      <c r="A1005" s="32"/>
      <c r="B1005" s="32"/>
      <c r="C1005" s="32"/>
      <c r="D1005" s="32"/>
      <c r="E1005" s="32"/>
      <c r="F1005" s="32"/>
      <c r="G1005" s="32" t="s">
        <v>1902</v>
      </c>
      <c r="H1005" s="34" t="s">
        <v>2431</v>
      </c>
      <c r="I1005" s="32" t="s">
        <v>1904</v>
      </c>
      <c r="J1005" s="33">
        <v>2224.85</v>
      </c>
    </row>
    <row r="1006" spans="1:10" ht="1.05" customHeight="1">
      <c r="A1006" s="16"/>
      <c r="B1006" s="16"/>
      <c r="C1006" s="16"/>
      <c r="D1006" s="16"/>
      <c r="E1006" s="16"/>
      <c r="F1006" s="16"/>
      <c r="G1006" s="16"/>
      <c r="H1006" s="16"/>
      <c r="I1006" s="16"/>
      <c r="J1006" s="16"/>
    </row>
    <row r="1007" spans="1:10" ht="18" customHeight="1">
      <c r="A1007" s="2" t="s">
        <v>387</v>
      </c>
      <c r="B1007" s="4" t="s">
        <v>61</v>
      </c>
      <c r="C1007" s="2" t="s">
        <v>62</v>
      </c>
      <c r="D1007" s="2" t="s">
        <v>9</v>
      </c>
      <c r="E1007" s="391" t="s">
        <v>63</v>
      </c>
      <c r="F1007" s="391"/>
      <c r="G1007" s="3" t="s">
        <v>64</v>
      </c>
      <c r="H1007" s="4" t="s">
        <v>10</v>
      </c>
      <c r="I1007" s="4" t="s">
        <v>65</v>
      </c>
      <c r="J1007" s="4" t="s">
        <v>11</v>
      </c>
    </row>
    <row r="1008" spans="1:10" ht="39" customHeight="1">
      <c r="A1008" s="10" t="s">
        <v>1883</v>
      </c>
      <c r="B1008" s="12" t="s">
        <v>388</v>
      </c>
      <c r="C1008" s="10" t="s">
        <v>78</v>
      </c>
      <c r="D1008" s="10" t="s">
        <v>389</v>
      </c>
      <c r="E1008" s="395" t="s">
        <v>211</v>
      </c>
      <c r="F1008" s="395"/>
      <c r="G1008" s="11" t="s">
        <v>99</v>
      </c>
      <c r="H1008" s="15">
        <v>1</v>
      </c>
      <c r="I1008" s="13">
        <v>2.1</v>
      </c>
      <c r="J1008" s="13">
        <v>2.1</v>
      </c>
    </row>
    <row r="1009" spans="1:10" ht="24" customHeight="1">
      <c r="A1009" s="17" t="s">
        <v>1884</v>
      </c>
      <c r="B1009" s="19" t="s">
        <v>1909</v>
      </c>
      <c r="C1009" s="17" t="s">
        <v>78</v>
      </c>
      <c r="D1009" s="17" t="s">
        <v>1910</v>
      </c>
      <c r="E1009" s="396" t="s">
        <v>1887</v>
      </c>
      <c r="F1009" s="396"/>
      <c r="G1009" s="18" t="s">
        <v>1911</v>
      </c>
      <c r="H1009" s="21">
        <v>5.0000000000000001E-3</v>
      </c>
      <c r="I1009" s="20">
        <v>22.95</v>
      </c>
      <c r="J1009" s="20">
        <v>0.11</v>
      </c>
    </row>
    <row r="1010" spans="1:10" ht="24" customHeight="1">
      <c r="A1010" s="17" t="s">
        <v>1884</v>
      </c>
      <c r="B1010" s="19" t="s">
        <v>1935</v>
      </c>
      <c r="C1010" s="17" t="s">
        <v>78</v>
      </c>
      <c r="D1010" s="17" t="s">
        <v>1936</v>
      </c>
      <c r="E1010" s="396" t="s">
        <v>1887</v>
      </c>
      <c r="F1010" s="396"/>
      <c r="G1010" s="18" t="s">
        <v>1911</v>
      </c>
      <c r="H1010" s="21">
        <v>1.4E-2</v>
      </c>
      <c r="I1010" s="20">
        <v>28.34</v>
      </c>
      <c r="J1010" s="20">
        <v>0.39</v>
      </c>
    </row>
    <row r="1011" spans="1:10" ht="24" customHeight="1">
      <c r="A1011" s="22" t="s">
        <v>1894</v>
      </c>
      <c r="B1011" s="24" t="s">
        <v>2432</v>
      </c>
      <c r="C1011" s="22" t="s">
        <v>78</v>
      </c>
      <c r="D1011" s="22" t="s">
        <v>2433</v>
      </c>
      <c r="E1011" s="397" t="s">
        <v>1928</v>
      </c>
      <c r="F1011" s="397"/>
      <c r="G1011" s="23" t="s">
        <v>99</v>
      </c>
      <c r="H1011" s="26">
        <v>1.04</v>
      </c>
      <c r="I1011" s="25">
        <v>1.54</v>
      </c>
      <c r="J1011" s="25">
        <v>1.6</v>
      </c>
    </row>
    <row r="1012" spans="1:10">
      <c r="A1012" s="38"/>
      <c r="B1012" s="38"/>
      <c r="C1012" s="38"/>
      <c r="D1012" s="38"/>
      <c r="E1012" s="38" t="s">
        <v>1897</v>
      </c>
      <c r="F1012" s="39">
        <v>0.37</v>
      </c>
      <c r="G1012" s="38" t="s">
        <v>1898</v>
      </c>
      <c r="H1012" s="39">
        <v>0</v>
      </c>
      <c r="I1012" s="38" t="s">
        <v>1899</v>
      </c>
      <c r="J1012" s="39">
        <v>0.37</v>
      </c>
    </row>
    <row r="1013" spans="1:10">
      <c r="A1013" s="38"/>
      <c r="B1013" s="38"/>
      <c r="C1013" s="38"/>
      <c r="D1013" s="38"/>
      <c r="E1013" s="38" t="s">
        <v>1900</v>
      </c>
      <c r="F1013" s="39">
        <v>0.43</v>
      </c>
      <c r="G1013" s="38"/>
      <c r="H1013" s="398" t="s">
        <v>1901</v>
      </c>
      <c r="I1013" s="398"/>
      <c r="J1013" s="39">
        <v>2.5299999999999998</v>
      </c>
    </row>
    <row r="1014" spans="1:10" ht="49.95" customHeight="1">
      <c r="A1014" s="32"/>
      <c r="B1014" s="32"/>
      <c r="C1014" s="32"/>
      <c r="D1014" s="32"/>
      <c r="E1014" s="32"/>
      <c r="F1014" s="32"/>
      <c r="G1014" s="32" t="s">
        <v>1902</v>
      </c>
      <c r="H1014" s="34" t="s">
        <v>2431</v>
      </c>
      <c r="I1014" s="32" t="s">
        <v>1904</v>
      </c>
      <c r="J1014" s="33">
        <v>1337.02</v>
      </c>
    </row>
    <row r="1015" spans="1:10" ht="1.05" customHeight="1">
      <c r="A1015" s="16"/>
      <c r="B1015" s="16"/>
      <c r="C1015" s="16"/>
      <c r="D1015" s="16"/>
      <c r="E1015" s="16"/>
      <c r="F1015" s="16"/>
      <c r="G1015" s="16"/>
      <c r="H1015" s="16"/>
      <c r="I1015" s="16"/>
      <c r="J1015" s="16"/>
    </row>
    <row r="1016" spans="1:10" ht="18" customHeight="1">
      <c r="A1016" s="2" t="s">
        <v>390</v>
      </c>
      <c r="B1016" s="4" t="s">
        <v>61</v>
      </c>
      <c r="C1016" s="2" t="s">
        <v>62</v>
      </c>
      <c r="D1016" s="2" t="s">
        <v>9</v>
      </c>
      <c r="E1016" s="391" t="s">
        <v>63</v>
      </c>
      <c r="F1016" s="391"/>
      <c r="G1016" s="3" t="s">
        <v>64</v>
      </c>
      <c r="H1016" s="4" t="s">
        <v>10</v>
      </c>
      <c r="I1016" s="4" t="s">
        <v>65</v>
      </c>
      <c r="J1016" s="4" t="s">
        <v>11</v>
      </c>
    </row>
    <row r="1017" spans="1:10" ht="52.05" customHeight="1">
      <c r="A1017" s="10" t="s">
        <v>1883</v>
      </c>
      <c r="B1017" s="12" t="s">
        <v>391</v>
      </c>
      <c r="C1017" s="10" t="s">
        <v>78</v>
      </c>
      <c r="D1017" s="10" t="s">
        <v>392</v>
      </c>
      <c r="E1017" s="395" t="s">
        <v>393</v>
      </c>
      <c r="F1017" s="395"/>
      <c r="G1017" s="11" t="s">
        <v>99</v>
      </c>
      <c r="H1017" s="15">
        <v>1</v>
      </c>
      <c r="I1017" s="13">
        <v>48.55</v>
      </c>
      <c r="J1017" s="13">
        <v>48.55</v>
      </c>
    </row>
    <row r="1018" spans="1:10" ht="24" customHeight="1">
      <c r="A1018" s="17" t="s">
        <v>1884</v>
      </c>
      <c r="B1018" s="19" t="s">
        <v>1909</v>
      </c>
      <c r="C1018" s="17" t="s">
        <v>78</v>
      </c>
      <c r="D1018" s="17" t="s">
        <v>1910</v>
      </c>
      <c r="E1018" s="396" t="s">
        <v>1887</v>
      </c>
      <c r="F1018" s="396"/>
      <c r="G1018" s="18" t="s">
        <v>1911</v>
      </c>
      <c r="H1018" s="21">
        <v>0.14199999999999999</v>
      </c>
      <c r="I1018" s="20">
        <v>22.95</v>
      </c>
      <c r="J1018" s="20">
        <v>3.25</v>
      </c>
    </row>
    <row r="1019" spans="1:10" ht="24" customHeight="1">
      <c r="A1019" s="17" t="s">
        <v>1884</v>
      </c>
      <c r="B1019" s="19" t="s">
        <v>1935</v>
      </c>
      <c r="C1019" s="17" t="s">
        <v>78</v>
      </c>
      <c r="D1019" s="17" t="s">
        <v>1936</v>
      </c>
      <c r="E1019" s="396" t="s">
        <v>1887</v>
      </c>
      <c r="F1019" s="396"/>
      <c r="G1019" s="18" t="s">
        <v>1911</v>
      </c>
      <c r="H1019" s="21">
        <v>0.28499999999999998</v>
      </c>
      <c r="I1019" s="20">
        <v>28.34</v>
      </c>
      <c r="J1019" s="20">
        <v>8.07</v>
      </c>
    </row>
    <row r="1020" spans="1:10" ht="39" customHeight="1">
      <c r="A1020" s="17" t="s">
        <v>1884</v>
      </c>
      <c r="B1020" s="19" t="s">
        <v>2434</v>
      </c>
      <c r="C1020" s="17" t="s">
        <v>78</v>
      </c>
      <c r="D1020" s="17" t="s">
        <v>2435</v>
      </c>
      <c r="E1020" s="396" t="s">
        <v>1939</v>
      </c>
      <c r="F1020" s="396"/>
      <c r="G1020" s="18" t="s">
        <v>81</v>
      </c>
      <c r="H1020" s="21">
        <v>6.0699999999999997E-2</v>
      </c>
      <c r="I1020" s="20">
        <v>613.5</v>
      </c>
      <c r="J1020" s="20">
        <v>37.229999999999997</v>
      </c>
    </row>
    <row r="1021" spans="1:10">
      <c r="A1021" s="38"/>
      <c r="B1021" s="38"/>
      <c r="C1021" s="38"/>
      <c r="D1021" s="38"/>
      <c r="E1021" s="38" t="s">
        <v>1897</v>
      </c>
      <c r="F1021" s="39">
        <v>13.01</v>
      </c>
      <c r="G1021" s="38" t="s">
        <v>1898</v>
      </c>
      <c r="H1021" s="39">
        <v>0</v>
      </c>
      <c r="I1021" s="38" t="s">
        <v>1899</v>
      </c>
      <c r="J1021" s="39">
        <v>13.01</v>
      </c>
    </row>
    <row r="1022" spans="1:10">
      <c r="A1022" s="38"/>
      <c r="B1022" s="38"/>
      <c r="C1022" s="38"/>
      <c r="D1022" s="38"/>
      <c r="E1022" s="38" t="s">
        <v>1900</v>
      </c>
      <c r="F1022" s="39">
        <v>9.9499999999999993</v>
      </c>
      <c r="G1022" s="38"/>
      <c r="H1022" s="398" t="s">
        <v>1901</v>
      </c>
      <c r="I1022" s="398"/>
      <c r="J1022" s="39">
        <v>58.5</v>
      </c>
    </row>
    <row r="1023" spans="1:10" ht="49.95" customHeight="1">
      <c r="A1023" s="32"/>
      <c r="B1023" s="32"/>
      <c r="C1023" s="32"/>
      <c r="D1023" s="32"/>
      <c r="E1023" s="32"/>
      <c r="F1023" s="32"/>
      <c r="G1023" s="32" t="s">
        <v>1902</v>
      </c>
      <c r="H1023" s="34" t="s">
        <v>2436</v>
      </c>
      <c r="I1023" s="32" t="s">
        <v>1904</v>
      </c>
      <c r="J1023" s="33">
        <v>111625.02</v>
      </c>
    </row>
    <row r="1024" spans="1:10" ht="1.05" customHeight="1">
      <c r="A1024" s="16"/>
      <c r="B1024" s="16"/>
      <c r="C1024" s="16"/>
      <c r="D1024" s="16"/>
      <c r="E1024" s="16"/>
      <c r="F1024" s="16"/>
      <c r="G1024" s="16"/>
      <c r="H1024" s="16"/>
      <c r="I1024" s="16"/>
      <c r="J1024" s="16"/>
    </row>
    <row r="1025" spans="1:10" ht="18" customHeight="1">
      <c r="A1025" s="2" t="s">
        <v>394</v>
      </c>
      <c r="B1025" s="4" t="s">
        <v>61</v>
      </c>
      <c r="C1025" s="2" t="s">
        <v>62</v>
      </c>
      <c r="D1025" s="2" t="s">
        <v>9</v>
      </c>
      <c r="E1025" s="391" t="s">
        <v>63</v>
      </c>
      <c r="F1025" s="391"/>
      <c r="G1025" s="3" t="s">
        <v>64</v>
      </c>
      <c r="H1025" s="4" t="s">
        <v>10</v>
      </c>
      <c r="I1025" s="4" t="s">
        <v>65</v>
      </c>
      <c r="J1025" s="4" t="s">
        <v>11</v>
      </c>
    </row>
    <row r="1026" spans="1:10" ht="64.95" customHeight="1">
      <c r="A1026" s="10" t="s">
        <v>1883</v>
      </c>
      <c r="B1026" s="12" t="s">
        <v>395</v>
      </c>
      <c r="C1026" s="10" t="s">
        <v>78</v>
      </c>
      <c r="D1026" s="10" t="s">
        <v>396</v>
      </c>
      <c r="E1026" s="395" t="s">
        <v>258</v>
      </c>
      <c r="F1026" s="395"/>
      <c r="G1026" s="11" t="s">
        <v>99</v>
      </c>
      <c r="H1026" s="15">
        <v>1</v>
      </c>
      <c r="I1026" s="13">
        <v>97.54</v>
      </c>
      <c r="J1026" s="13">
        <v>97.54</v>
      </c>
    </row>
    <row r="1027" spans="1:10" ht="39" customHeight="1">
      <c r="A1027" s="17" t="s">
        <v>1884</v>
      </c>
      <c r="B1027" s="19" t="s">
        <v>2437</v>
      </c>
      <c r="C1027" s="17" t="s">
        <v>78</v>
      </c>
      <c r="D1027" s="17" t="s">
        <v>2438</v>
      </c>
      <c r="E1027" s="396" t="s">
        <v>1907</v>
      </c>
      <c r="F1027" s="396"/>
      <c r="G1027" s="18" t="s">
        <v>1914</v>
      </c>
      <c r="H1027" s="21">
        <v>9.0300000000000005E-2</v>
      </c>
      <c r="I1027" s="20">
        <v>3.51</v>
      </c>
      <c r="J1027" s="20">
        <v>0.31</v>
      </c>
    </row>
    <row r="1028" spans="1:10" ht="52.05" customHeight="1">
      <c r="A1028" s="17" t="s">
        <v>1884</v>
      </c>
      <c r="B1028" s="19" t="s">
        <v>2439</v>
      </c>
      <c r="C1028" s="17" t="s">
        <v>78</v>
      </c>
      <c r="D1028" s="17" t="s">
        <v>2440</v>
      </c>
      <c r="E1028" s="396" t="s">
        <v>1907</v>
      </c>
      <c r="F1028" s="396"/>
      <c r="G1028" s="18" t="s">
        <v>1908</v>
      </c>
      <c r="H1028" s="21">
        <v>7.5899999999999995E-2</v>
      </c>
      <c r="I1028" s="20">
        <v>1.73</v>
      </c>
      <c r="J1028" s="20">
        <v>0.13</v>
      </c>
    </row>
    <row r="1029" spans="1:10" ht="24" customHeight="1">
      <c r="A1029" s="17" t="s">
        <v>1884</v>
      </c>
      <c r="B1029" s="19" t="s">
        <v>1909</v>
      </c>
      <c r="C1029" s="17" t="s">
        <v>78</v>
      </c>
      <c r="D1029" s="17" t="s">
        <v>1910</v>
      </c>
      <c r="E1029" s="396" t="s">
        <v>1887</v>
      </c>
      <c r="F1029" s="396"/>
      <c r="G1029" s="18" t="s">
        <v>1911</v>
      </c>
      <c r="H1029" s="21">
        <v>0.49719999999999998</v>
      </c>
      <c r="I1029" s="20">
        <v>22.95</v>
      </c>
      <c r="J1029" s="20">
        <v>11.41</v>
      </c>
    </row>
    <row r="1030" spans="1:10" ht="24" customHeight="1">
      <c r="A1030" s="17" t="s">
        <v>1884</v>
      </c>
      <c r="B1030" s="19" t="s">
        <v>2163</v>
      </c>
      <c r="C1030" s="17" t="s">
        <v>78</v>
      </c>
      <c r="D1030" s="17" t="s">
        <v>2164</v>
      </c>
      <c r="E1030" s="396" t="s">
        <v>1887</v>
      </c>
      <c r="F1030" s="396"/>
      <c r="G1030" s="18" t="s">
        <v>1911</v>
      </c>
      <c r="H1030" s="21">
        <v>1.0955999999999999</v>
      </c>
      <c r="I1030" s="20">
        <v>28.2</v>
      </c>
      <c r="J1030" s="20">
        <v>30.89</v>
      </c>
    </row>
    <row r="1031" spans="1:10" ht="52.05" customHeight="1">
      <c r="A1031" s="17" t="s">
        <v>1884</v>
      </c>
      <c r="B1031" s="19" t="s">
        <v>2441</v>
      </c>
      <c r="C1031" s="17" t="s">
        <v>78</v>
      </c>
      <c r="D1031" s="17" t="s">
        <v>2442</v>
      </c>
      <c r="E1031" s="396" t="s">
        <v>1907</v>
      </c>
      <c r="F1031" s="396"/>
      <c r="G1031" s="18" t="s">
        <v>1914</v>
      </c>
      <c r="H1031" s="21">
        <v>2.5399999999999999E-2</v>
      </c>
      <c r="I1031" s="20">
        <v>5.65</v>
      </c>
      <c r="J1031" s="20">
        <v>0.14000000000000001</v>
      </c>
    </row>
    <row r="1032" spans="1:10" ht="39" customHeight="1">
      <c r="A1032" s="17" t="s">
        <v>1884</v>
      </c>
      <c r="B1032" s="19" t="s">
        <v>2443</v>
      </c>
      <c r="C1032" s="17" t="s">
        <v>78</v>
      </c>
      <c r="D1032" s="17" t="s">
        <v>2444</v>
      </c>
      <c r="E1032" s="396" t="s">
        <v>1907</v>
      </c>
      <c r="F1032" s="396"/>
      <c r="G1032" s="18" t="s">
        <v>1908</v>
      </c>
      <c r="H1032" s="21">
        <v>0.21640000000000001</v>
      </c>
      <c r="I1032" s="20">
        <v>0.67</v>
      </c>
      <c r="J1032" s="20">
        <v>0.14000000000000001</v>
      </c>
    </row>
    <row r="1033" spans="1:10" ht="24" customHeight="1">
      <c r="A1033" s="22" t="s">
        <v>1894</v>
      </c>
      <c r="B1033" s="24" t="s">
        <v>2445</v>
      </c>
      <c r="C1033" s="22" t="s">
        <v>78</v>
      </c>
      <c r="D1033" s="22" t="s">
        <v>2446</v>
      </c>
      <c r="E1033" s="397" t="s">
        <v>1928</v>
      </c>
      <c r="F1033" s="397"/>
      <c r="G1033" s="23" t="s">
        <v>2015</v>
      </c>
      <c r="H1033" s="26">
        <v>1.2500000000000001E-2</v>
      </c>
      <c r="I1033" s="25">
        <v>31.1</v>
      </c>
      <c r="J1033" s="25">
        <v>0.38</v>
      </c>
    </row>
    <row r="1034" spans="1:10" ht="25.95" customHeight="1">
      <c r="A1034" s="22" t="s">
        <v>1894</v>
      </c>
      <c r="B1034" s="24" t="s">
        <v>2447</v>
      </c>
      <c r="C1034" s="22" t="s">
        <v>78</v>
      </c>
      <c r="D1034" s="22" t="s">
        <v>2448</v>
      </c>
      <c r="E1034" s="397" t="s">
        <v>1928</v>
      </c>
      <c r="F1034" s="397"/>
      <c r="G1034" s="23" t="s">
        <v>136</v>
      </c>
      <c r="H1034" s="26">
        <v>10</v>
      </c>
      <c r="I1034" s="25">
        <v>3.73</v>
      </c>
      <c r="J1034" s="25">
        <v>37.299999999999997</v>
      </c>
    </row>
    <row r="1035" spans="1:10" ht="39" customHeight="1">
      <c r="A1035" s="22" t="s">
        <v>1894</v>
      </c>
      <c r="B1035" s="24" t="s">
        <v>2449</v>
      </c>
      <c r="C1035" s="22" t="s">
        <v>78</v>
      </c>
      <c r="D1035" s="22" t="s">
        <v>2450</v>
      </c>
      <c r="E1035" s="397" t="s">
        <v>1928</v>
      </c>
      <c r="F1035" s="397"/>
      <c r="G1035" s="23" t="s">
        <v>136</v>
      </c>
      <c r="H1035" s="26">
        <v>20</v>
      </c>
      <c r="I1035" s="25">
        <v>0.71</v>
      </c>
      <c r="J1035" s="25">
        <v>14.2</v>
      </c>
    </row>
    <row r="1036" spans="1:10" ht="24" customHeight="1">
      <c r="A1036" s="22" t="s">
        <v>1894</v>
      </c>
      <c r="B1036" s="24" t="s">
        <v>2451</v>
      </c>
      <c r="C1036" s="22" t="s">
        <v>78</v>
      </c>
      <c r="D1036" s="22" t="s">
        <v>2452</v>
      </c>
      <c r="E1036" s="397" t="s">
        <v>1928</v>
      </c>
      <c r="F1036" s="397"/>
      <c r="G1036" s="23" t="s">
        <v>2015</v>
      </c>
      <c r="H1036" s="26">
        <v>0.04</v>
      </c>
      <c r="I1036" s="25">
        <v>10.56</v>
      </c>
      <c r="J1036" s="25">
        <v>0.42</v>
      </c>
    </row>
    <row r="1037" spans="1:10" ht="25.95" customHeight="1">
      <c r="A1037" s="22" t="s">
        <v>1894</v>
      </c>
      <c r="B1037" s="24" t="s">
        <v>2246</v>
      </c>
      <c r="C1037" s="22" t="s">
        <v>78</v>
      </c>
      <c r="D1037" s="22" t="s">
        <v>2247</v>
      </c>
      <c r="E1037" s="397" t="s">
        <v>1928</v>
      </c>
      <c r="F1037" s="397"/>
      <c r="G1037" s="23" t="s">
        <v>114</v>
      </c>
      <c r="H1037" s="26">
        <v>1.67</v>
      </c>
      <c r="I1037" s="25">
        <v>1.33</v>
      </c>
      <c r="J1037" s="25">
        <v>2.2200000000000002</v>
      </c>
    </row>
    <row r="1038" spans="1:10">
      <c r="A1038" s="38"/>
      <c r="B1038" s="38"/>
      <c r="C1038" s="38"/>
      <c r="D1038" s="38"/>
      <c r="E1038" s="38" t="s">
        <v>1897</v>
      </c>
      <c r="F1038" s="39">
        <v>31.3</v>
      </c>
      <c r="G1038" s="38" t="s">
        <v>1898</v>
      </c>
      <c r="H1038" s="39">
        <v>0</v>
      </c>
      <c r="I1038" s="38" t="s">
        <v>1899</v>
      </c>
      <c r="J1038" s="39">
        <v>31.3</v>
      </c>
    </row>
    <row r="1039" spans="1:10">
      <c r="A1039" s="38"/>
      <c r="B1039" s="38"/>
      <c r="C1039" s="38"/>
      <c r="D1039" s="38"/>
      <c r="E1039" s="38" t="s">
        <v>1900</v>
      </c>
      <c r="F1039" s="39">
        <v>19.989999999999998</v>
      </c>
      <c r="G1039" s="38"/>
      <c r="H1039" s="398" t="s">
        <v>1901</v>
      </c>
      <c r="I1039" s="398"/>
      <c r="J1039" s="39">
        <v>117.53</v>
      </c>
    </row>
    <row r="1040" spans="1:10" ht="49.95" customHeight="1">
      <c r="A1040" s="32"/>
      <c r="B1040" s="32"/>
      <c r="C1040" s="32"/>
      <c r="D1040" s="32"/>
      <c r="E1040" s="32"/>
      <c r="F1040" s="32"/>
      <c r="G1040" s="32" t="s">
        <v>1902</v>
      </c>
      <c r="H1040" s="34" t="s">
        <v>2453</v>
      </c>
      <c r="I1040" s="32" t="s">
        <v>1904</v>
      </c>
      <c r="J1040" s="33">
        <v>147488.39000000001</v>
      </c>
    </row>
    <row r="1041" spans="1:10" ht="1.05" customHeight="1">
      <c r="A1041" s="16"/>
      <c r="B1041" s="16"/>
      <c r="C1041" s="16"/>
      <c r="D1041" s="16"/>
      <c r="E1041" s="16"/>
      <c r="F1041" s="16"/>
      <c r="G1041" s="16"/>
      <c r="H1041" s="16"/>
      <c r="I1041" s="16"/>
      <c r="J1041" s="16"/>
    </row>
    <row r="1042" spans="1:10" ht="18" customHeight="1">
      <c r="A1042" s="2" t="s">
        <v>397</v>
      </c>
      <c r="B1042" s="4" t="s">
        <v>61</v>
      </c>
      <c r="C1042" s="2" t="s">
        <v>62</v>
      </c>
      <c r="D1042" s="2" t="s">
        <v>9</v>
      </c>
      <c r="E1042" s="391" t="s">
        <v>63</v>
      </c>
      <c r="F1042" s="391"/>
      <c r="G1042" s="3" t="s">
        <v>64</v>
      </c>
      <c r="H1042" s="4" t="s">
        <v>10</v>
      </c>
      <c r="I1042" s="4" t="s">
        <v>65</v>
      </c>
      <c r="J1042" s="4" t="s">
        <v>11</v>
      </c>
    </row>
    <row r="1043" spans="1:10" ht="25.95" customHeight="1">
      <c r="A1043" s="10" t="s">
        <v>1883</v>
      </c>
      <c r="B1043" s="12" t="s">
        <v>398</v>
      </c>
      <c r="C1043" s="10" t="s">
        <v>72</v>
      </c>
      <c r="D1043" s="10" t="s">
        <v>399</v>
      </c>
      <c r="E1043" s="395" t="s">
        <v>74</v>
      </c>
      <c r="F1043" s="395"/>
      <c r="G1043" s="11" t="s">
        <v>75</v>
      </c>
      <c r="H1043" s="15">
        <v>1</v>
      </c>
      <c r="I1043" s="13">
        <v>13.58</v>
      </c>
      <c r="J1043" s="13">
        <v>13.58</v>
      </c>
    </row>
    <row r="1044" spans="1:10" ht="24" customHeight="1">
      <c r="A1044" s="17" t="s">
        <v>1884</v>
      </c>
      <c r="B1044" s="19" t="s">
        <v>2092</v>
      </c>
      <c r="C1044" s="17" t="s">
        <v>78</v>
      </c>
      <c r="D1044" s="17" t="s">
        <v>2093</v>
      </c>
      <c r="E1044" s="396" t="s">
        <v>1887</v>
      </c>
      <c r="F1044" s="396"/>
      <c r="G1044" s="18" t="s">
        <v>1911</v>
      </c>
      <c r="H1044" s="21">
        <v>0.14000000000000001</v>
      </c>
      <c r="I1044" s="20">
        <v>28.34</v>
      </c>
      <c r="J1044" s="20">
        <v>3.96</v>
      </c>
    </row>
    <row r="1045" spans="1:10" ht="24" customHeight="1">
      <c r="A1045" s="22" t="s">
        <v>1894</v>
      </c>
      <c r="B1045" s="24" t="s">
        <v>2262</v>
      </c>
      <c r="C1045" s="22" t="s">
        <v>78</v>
      </c>
      <c r="D1045" s="22" t="s">
        <v>2263</v>
      </c>
      <c r="E1045" s="397" t="s">
        <v>1928</v>
      </c>
      <c r="F1045" s="397"/>
      <c r="G1045" s="23" t="s">
        <v>99</v>
      </c>
      <c r="H1045" s="26">
        <v>1.1499999999999999</v>
      </c>
      <c r="I1045" s="25">
        <v>8.3699999999999992</v>
      </c>
      <c r="J1045" s="25">
        <v>9.6199999999999992</v>
      </c>
    </row>
    <row r="1046" spans="1:10">
      <c r="A1046" s="38"/>
      <c r="B1046" s="38"/>
      <c r="C1046" s="38"/>
      <c r="D1046" s="38"/>
      <c r="E1046" s="38" t="s">
        <v>1897</v>
      </c>
      <c r="F1046" s="39">
        <v>2.99</v>
      </c>
      <c r="G1046" s="38" t="s">
        <v>1898</v>
      </c>
      <c r="H1046" s="39">
        <v>0</v>
      </c>
      <c r="I1046" s="38" t="s">
        <v>1899</v>
      </c>
      <c r="J1046" s="39">
        <v>2.99</v>
      </c>
    </row>
    <row r="1047" spans="1:10">
      <c r="A1047" s="38"/>
      <c r="B1047" s="38"/>
      <c r="C1047" s="38"/>
      <c r="D1047" s="38"/>
      <c r="E1047" s="38" t="s">
        <v>1900</v>
      </c>
      <c r="F1047" s="39">
        <v>2.78</v>
      </c>
      <c r="G1047" s="38"/>
      <c r="H1047" s="398" t="s">
        <v>1901</v>
      </c>
      <c r="I1047" s="398"/>
      <c r="J1047" s="39">
        <v>16.36</v>
      </c>
    </row>
    <row r="1048" spans="1:10" ht="49.95" customHeight="1">
      <c r="A1048" s="32"/>
      <c r="B1048" s="32"/>
      <c r="C1048" s="32"/>
      <c r="D1048" s="32"/>
      <c r="E1048" s="32"/>
      <c r="F1048" s="32"/>
      <c r="G1048" s="32" t="s">
        <v>1902</v>
      </c>
      <c r="H1048" s="34" t="s">
        <v>2454</v>
      </c>
      <c r="I1048" s="32" t="s">
        <v>1904</v>
      </c>
      <c r="J1048" s="33">
        <v>2824.22</v>
      </c>
    </row>
    <row r="1049" spans="1:10" ht="1.05" customHeight="1">
      <c r="A1049" s="16"/>
      <c r="B1049" s="16"/>
      <c r="C1049" s="16"/>
      <c r="D1049" s="16"/>
      <c r="E1049" s="16"/>
      <c r="F1049" s="16"/>
      <c r="G1049" s="16"/>
      <c r="H1049" s="16"/>
      <c r="I1049" s="16"/>
      <c r="J1049" s="16"/>
    </row>
    <row r="1050" spans="1:10" ht="18" customHeight="1">
      <c r="A1050" s="2" t="s">
        <v>400</v>
      </c>
      <c r="B1050" s="4" t="s">
        <v>61</v>
      </c>
      <c r="C1050" s="2" t="s">
        <v>62</v>
      </c>
      <c r="D1050" s="2" t="s">
        <v>9</v>
      </c>
      <c r="E1050" s="391" t="s">
        <v>63</v>
      </c>
      <c r="F1050" s="391"/>
      <c r="G1050" s="3" t="s">
        <v>64</v>
      </c>
      <c r="H1050" s="4" t="s">
        <v>10</v>
      </c>
      <c r="I1050" s="4" t="s">
        <v>65</v>
      </c>
      <c r="J1050" s="4" t="s">
        <v>11</v>
      </c>
    </row>
    <row r="1051" spans="1:10" ht="25.95" customHeight="1">
      <c r="A1051" s="10" t="s">
        <v>1883</v>
      </c>
      <c r="B1051" s="12" t="s">
        <v>401</v>
      </c>
      <c r="C1051" s="10" t="s">
        <v>78</v>
      </c>
      <c r="D1051" s="10" t="s">
        <v>402</v>
      </c>
      <c r="E1051" s="395" t="s">
        <v>177</v>
      </c>
      <c r="F1051" s="395"/>
      <c r="G1051" s="11" t="s">
        <v>99</v>
      </c>
      <c r="H1051" s="15">
        <v>1</v>
      </c>
      <c r="I1051" s="13">
        <v>32.229999999999997</v>
      </c>
      <c r="J1051" s="13">
        <v>32.229999999999997</v>
      </c>
    </row>
    <row r="1052" spans="1:10" ht="25.95" customHeight="1">
      <c r="A1052" s="17" t="s">
        <v>1884</v>
      </c>
      <c r="B1052" s="19" t="s">
        <v>2090</v>
      </c>
      <c r="C1052" s="17" t="s">
        <v>78</v>
      </c>
      <c r="D1052" s="17" t="s">
        <v>2091</v>
      </c>
      <c r="E1052" s="396" t="s">
        <v>1887</v>
      </c>
      <c r="F1052" s="396"/>
      <c r="G1052" s="18" t="s">
        <v>1911</v>
      </c>
      <c r="H1052" s="21">
        <v>0.13619999999999999</v>
      </c>
      <c r="I1052" s="20">
        <v>23.92</v>
      </c>
      <c r="J1052" s="20">
        <v>3.25</v>
      </c>
    </row>
    <row r="1053" spans="1:10" ht="24" customHeight="1">
      <c r="A1053" s="17" t="s">
        <v>1884</v>
      </c>
      <c r="B1053" s="19" t="s">
        <v>2092</v>
      </c>
      <c r="C1053" s="17" t="s">
        <v>78</v>
      </c>
      <c r="D1053" s="17" t="s">
        <v>2093</v>
      </c>
      <c r="E1053" s="396" t="s">
        <v>1887</v>
      </c>
      <c r="F1053" s="396"/>
      <c r="G1053" s="18" t="s">
        <v>1911</v>
      </c>
      <c r="H1053" s="21">
        <v>0.60389999999999999</v>
      </c>
      <c r="I1053" s="20">
        <v>28.34</v>
      </c>
      <c r="J1053" s="20">
        <v>17.11</v>
      </c>
    </row>
    <row r="1054" spans="1:10" ht="25.95" customHeight="1">
      <c r="A1054" s="22" t="s">
        <v>1894</v>
      </c>
      <c r="B1054" s="24" t="s">
        <v>2264</v>
      </c>
      <c r="C1054" s="22" t="s">
        <v>78</v>
      </c>
      <c r="D1054" s="22" t="s">
        <v>2265</v>
      </c>
      <c r="E1054" s="397" t="s">
        <v>1928</v>
      </c>
      <c r="F1054" s="397"/>
      <c r="G1054" s="23" t="s">
        <v>136</v>
      </c>
      <c r="H1054" s="26">
        <v>3.4615</v>
      </c>
      <c r="I1054" s="25">
        <v>3.43</v>
      </c>
      <c r="J1054" s="25">
        <v>11.87</v>
      </c>
    </row>
    <row r="1055" spans="1:10">
      <c r="A1055" s="38"/>
      <c r="B1055" s="38"/>
      <c r="C1055" s="38"/>
      <c r="D1055" s="38"/>
      <c r="E1055" s="38" t="s">
        <v>1897</v>
      </c>
      <c r="F1055" s="39">
        <v>15.24</v>
      </c>
      <c r="G1055" s="38" t="s">
        <v>1898</v>
      </c>
      <c r="H1055" s="39">
        <v>0</v>
      </c>
      <c r="I1055" s="38" t="s">
        <v>1899</v>
      </c>
      <c r="J1055" s="39">
        <v>15.24</v>
      </c>
    </row>
    <row r="1056" spans="1:10">
      <c r="A1056" s="38"/>
      <c r="B1056" s="38"/>
      <c r="C1056" s="38"/>
      <c r="D1056" s="38"/>
      <c r="E1056" s="38" t="s">
        <v>1900</v>
      </c>
      <c r="F1056" s="39">
        <v>6.6</v>
      </c>
      <c r="G1056" s="38"/>
      <c r="H1056" s="398" t="s">
        <v>1901</v>
      </c>
      <c r="I1056" s="398"/>
      <c r="J1056" s="39">
        <v>38.83</v>
      </c>
    </row>
    <row r="1057" spans="1:10" ht="49.95" customHeight="1">
      <c r="A1057" s="32"/>
      <c r="B1057" s="32"/>
      <c r="C1057" s="32"/>
      <c r="D1057" s="32"/>
      <c r="E1057" s="32"/>
      <c r="F1057" s="32"/>
      <c r="G1057" s="32" t="s">
        <v>1902</v>
      </c>
      <c r="H1057" s="34" t="s">
        <v>2454</v>
      </c>
      <c r="I1057" s="32" t="s">
        <v>1904</v>
      </c>
      <c r="J1057" s="33">
        <v>6703.22</v>
      </c>
    </row>
    <row r="1058" spans="1:10" ht="1.05" customHeight="1">
      <c r="A1058" s="16"/>
      <c r="B1058" s="16"/>
      <c r="C1058" s="16"/>
      <c r="D1058" s="16"/>
      <c r="E1058" s="16"/>
      <c r="F1058" s="16"/>
      <c r="G1058" s="16"/>
      <c r="H1058" s="16"/>
      <c r="I1058" s="16"/>
      <c r="J1058" s="16"/>
    </row>
    <row r="1059" spans="1:10" ht="18" customHeight="1">
      <c r="A1059" s="2" t="s">
        <v>403</v>
      </c>
      <c r="B1059" s="4" t="s">
        <v>61</v>
      </c>
      <c r="C1059" s="2" t="s">
        <v>62</v>
      </c>
      <c r="D1059" s="2" t="s">
        <v>9</v>
      </c>
      <c r="E1059" s="391" t="s">
        <v>63</v>
      </c>
      <c r="F1059" s="391"/>
      <c r="G1059" s="3" t="s">
        <v>64</v>
      </c>
      <c r="H1059" s="4" t="s">
        <v>10</v>
      </c>
      <c r="I1059" s="4" t="s">
        <v>65</v>
      </c>
      <c r="J1059" s="4" t="s">
        <v>11</v>
      </c>
    </row>
    <row r="1060" spans="1:10" ht="39" customHeight="1">
      <c r="A1060" s="10" t="s">
        <v>1883</v>
      </c>
      <c r="B1060" s="12" t="s">
        <v>404</v>
      </c>
      <c r="C1060" s="10" t="s">
        <v>78</v>
      </c>
      <c r="D1060" s="10" t="s">
        <v>405</v>
      </c>
      <c r="E1060" s="395" t="s">
        <v>371</v>
      </c>
      <c r="F1060" s="395"/>
      <c r="G1060" s="11" t="s">
        <v>99</v>
      </c>
      <c r="H1060" s="15">
        <v>1</v>
      </c>
      <c r="I1060" s="13">
        <v>65.2</v>
      </c>
      <c r="J1060" s="13">
        <v>65.2</v>
      </c>
    </row>
    <row r="1061" spans="1:10" ht="25.95" customHeight="1">
      <c r="A1061" s="17" t="s">
        <v>1884</v>
      </c>
      <c r="B1061" s="19" t="s">
        <v>2406</v>
      </c>
      <c r="C1061" s="17" t="s">
        <v>78</v>
      </c>
      <c r="D1061" s="17" t="s">
        <v>2407</v>
      </c>
      <c r="E1061" s="396" t="s">
        <v>1887</v>
      </c>
      <c r="F1061" s="396"/>
      <c r="G1061" s="18" t="s">
        <v>1911</v>
      </c>
      <c r="H1061" s="21">
        <v>0.28920000000000001</v>
      </c>
      <c r="I1061" s="20">
        <v>28.2</v>
      </c>
      <c r="J1061" s="20">
        <v>8.15</v>
      </c>
    </row>
    <row r="1062" spans="1:10" ht="24" customHeight="1">
      <c r="A1062" s="17" t="s">
        <v>1884</v>
      </c>
      <c r="B1062" s="19" t="s">
        <v>1909</v>
      </c>
      <c r="C1062" s="17" t="s">
        <v>78</v>
      </c>
      <c r="D1062" s="17" t="s">
        <v>1910</v>
      </c>
      <c r="E1062" s="396" t="s">
        <v>1887</v>
      </c>
      <c r="F1062" s="396"/>
      <c r="G1062" s="18" t="s">
        <v>1911</v>
      </c>
      <c r="H1062" s="21">
        <v>0.1356</v>
      </c>
      <c r="I1062" s="20">
        <v>22.95</v>
      </c>
      <c r="J1062" s="20">
        <v>3.11</v>
      </c>
    </row>
    <row r="1063" spans="1:10" ht="25.95" customHeight="1">
      <c r="A1063" s="22" t="s">
        <v>1894</v>
      </c>
      <c r="B1063" s="24" t="s">
        <v>2455</v>
      </c>
      <c r="C1063" s="22" t="s">
        <v>78</v>
      </c>
      <c r="D1063" s="22" t="s">
        <v>2456</v>
      </c>
      <c r="E1063" s="397" t="s">
        <v>1928</v>
      </c>
      <c r="F1063" s="397"/>
      <c r="G1063" s="23" t="s">
        <v>99</v>
      </c>
      <c r="H1063" s="26">
        <v>1.0690999999999999</v>
      </c>
      <c r="I1063" s="25">
        <v>41.15</v>
      </c>
      <c r="J1063" s="25">
        <v>43.99</v>
      </c>
    </row>
    <row r="1064" spans="1:10" ht="24" customHeight="1">
      <c r="A1064" s="22" t="s">
        <v>1894</v>
      </c>
      <c r="B1064" s="24" t="s">
        <v>2408</v>
      </c>
      <c r="C1064" s="22" t="s">
        <v>78</v>
      </c>
      <c r="D1064" s="22" t="s">
        <v>2409</v>
      </c>
      <c r="E1064" s="397" t="s">
        <v>1928</v>
      </c>
      <c r="F1064" s="397"/>
      <c r="G1064" s="23" t="s">
        <v>136</v>
      </c>
      <c r="H1064" s="26">
        <v>0.14099999999999999</v>
      </c>
      <c r="I1064" s="25">
        <v>5.87</v>
      </c>
      <c r="J1064" s="25">
        <v>0.82</v>
      </c>
    </row>
    <row r="1065" spans="1:10" ht="24" customHeight="1">
      <c r="A1065" s="22" t="s">
        <v>1894</v>
      </c>
      <c r="B1065" s="24" t="s">
        <v>2410</v>
      </c>
      <c r="C1065" s="22" t="s">
        <v>78</v>
      </c>
      <c r="D1065" s="22" t="s">
        <v>2411</v>
      </c>
      <c r="E1065" s="397" t="s">
        <v>1928</v>
      </c>
      <c r="F1065" s="397"/>
      <c r="G1065" s="23" t="s">
        <v>136</v>
      </c>
      <c r="H1065" s="26">
        <v>9.1300000000000008</v>
      </c>
      <c r="I1065" s="25">
        <v>1</v>
      </c>
      <c r="J1065" s="25">
        <v>9.1300000000000008</v>
      </c>
    </row>
    <row r="1066" spans="1:10">
      <c r="A1066" s="38"/>
      <c r="B1066" s="38"/>
      <c r="C1066" s="38"/>
      <c r="D1066" s="38"/>
      <c r="E1066" s="38" t="s">
        <v>1897</v>
      </c>
      <c r="F1066" s="39">
        <v>8.33</v>
      </c>
      <c r="G1066" s="38" t="s">
        <v>1898</v>
      </c>
      <c r="H1066" s="39">
        <v>0</v>
      </c>
      <c r="I1066" s="38" t="s">
        <v>1899</v>
      </c>
      <c r="J1066" s="39">
        <v>8.33</v>
      </c>
    </row>
    <row r="1067" spans="1:10">
      <c r="A1067" s="38"/>
      <c r="B1067" s="38"/>
      <c r="C1067" s="38"/>
      <c r="D1067" s="38"/>
      <c r="E1067" s="38" t="s">
        <v>1900</v>
      </c>
      <c r="F1067" s="39">
        <v>13.36</v>
      </c>
      <c r="G1067" s="38"/>
      <c r="H1067" s="398" t="s">
        <v>1901</v>
      </c>
      <c r="I1067" s="398"/>
      <c r="J1067" s="39">
        <v>78.56</v>
      </c>
    </row>
    <row r="1068" spans="1:10" ht="49.95" customHeight="1">
      <c r="A1068" s="32"/>
      <c r="B1068" s="32"/>
      <c r="C1068" s="32"/>
      <c r="D1068" s="32"/>
      <c r="E1068" s="32"/>
      <c r="F1068" s="32"/>
      <c r="G1068" s="32" t="s">
        <v>1902</v>
      </c>
      <c r="H1068" s="34" t="s">
        <v>2457</v>
      </c>
      <c r="I1068" s="32" t="s">
        <v>1904</v>
      </c>
      <c r="J1068" s="33">
        <v>9800.36</v>
      </c>
    </row>
    <row r="1069" spans="1:10" ht="1.05" customHeight="1">
      <c r="A1069" s="16"/>
      <c r="B1069" s="16"/>
      <c r="C1069" s="16"/>
      <c r="D1069" s="16"/>
      <c r="E1069" s="16"/>
      <c r="F1069" s="16"/>
      <c r="G1069" s="16"/>
      <c r="H1069" s="16"/>
      <c r="I1069" s="16"/>
      <c r="J1069" s="16"/>
    </row>
    <row r="1070" spans="1:10" ht="18" customHeight="1">
      <c r="A1070" s="2" t="s">
        <v>406</v>
      </c>
      <c r="B1070" s="4" t="s">
        <v>61</v>
      </c>
      <c r="C1070" s="2" t="s">
        <v>62</v>
      </c>
      <c r="D1070" s="2" t="s">
        <v>9</v>
      </c>
      <c r="E1070" s="391" t="s">
        <v>63</v>
      </c>
      <c r="F1070" s="391"/>
      <c r="G1070" s="3" t="s">
        <v>64</v>
      </c>
      <c r="H1070" s="4" t="s">
        <v>10</v>
      </c>
      <c r="I1070" s="4" t="s">
        <v>65</v>
      </c>
      <c r="J1070" s="4" t="s">
        <v>11</v>
      </c>
    </row>
    <row r="1071" spans="1:10" ht="25.95" customHeight="1">
      <c r="A1071" s="10" t="s">
        <v>1883</v>
      </c>
      <c r="B1071" s="12" t="s">
        <v>83</v>
      </c>
      <c r="C1071" s="10" t="s">
        <v>78</v>
      </c>
      <c r="D1071" s="10" t="s">
        <v>84</v>
      </c>
      <c r="E1071" s="395" t="s">
        <v>85</v>
      </c>
      <c r="F1071" s="395"/>
      <c r="G1071" s="11" t="s">
        <v>81</v>
      </c>
      <c r="H1071" s="15">
        <v>1</v>
      </c>
      <c r="I1071" s="13">
        <v>80.36</v>
      </c>
      <c r="J1071" s="13">
        <v>80.36</v>
      </c>
    </row>
    <row r="1072" spans="1:10" ht="39" customHeight="1">
      <c r="A1072" s="17" t="s">
        <v>1884</v>
      </c>
      <c r="B1072" s="19" t="s">
        <v>1916</v>
      </c>
      <c r="C1072" s="17" t="s">
        <v>78</v>
      </c>
      <c r="D1072" s="17" t="s">
        <v>1917</v>
      </c>
      <c r="E1072" s="396" t="s">
        <v>1907</v>
      </c>
      <c r="F1072" s="396"/>
      <c r="G1072" s="18" t="s">
        <v>1914</v>
      </c>
      <c r="H1072" s="21">
        <v>0.19620000000000001</v>
      </c>
      <c r="I1072" s="20">
        <v>33.07</v>
      </c>
      <c r="J1072" s="20">
        <v>6.48</v>
      </c>
    </row>
    <row r="1073" spans="1:10" ht="39" customHeight="1">
      <c r="A1073" s="17" t="s">
        <v>1884</v>
      </c>
      <c r="B1073" s="19" t="s">
        <v>1918</v>
      </c>
      <c r="C1073" s="17" t="s">
        <v>78</v>
      </c>
      <c r="D1073" s="17" t="s">
        <v>1919</v>
      </c>
      <c r="E1073" s="396" t="s">
        <v>1907</v>
      </c>
      <c r="F1073" s="396"/>
      <c r="G1073" s="18" t="s">
        <v>1908</v>
      </c>
      <c r="H1073" s="21">
        <v>0.1072</v>
      </c>
      <c r="I1073" s="20">
        <v>57.08</v>
      </c>
      <c r="J1073" s="20">
        <v>6.11</v>
      </c>
    </row>
    <row r="1074" spans="1:10" ht="64.95" customHeight="1">
      <c r="A1074" s="17" t="s">
        <v>1884</v>
      </c>
      <c r="B1074" s="19" t="s">
        <v>1920</v>
      </c>
      <c r="C1074" s="17" t="s">
        <v>78</v>
      </c>
      <c r="D1074" s="17" t="s">
        <v>1921</v>
      </c>
      <c r="E1074" s="396" t="s">
        <v>1907</v>
      </c>
      <c r="F1074" s="396"/>
      <c r="G1074" s="18" t="s">
        <v>1908</v>
      </c>
      <c r="H1074" s="21">
        <v>5.9999999999999995E-4</v>
      </c>
      <c r="I1074" s="20">
        <v>72.709999999999994</v>
      </c>
      <c r="J1074" s="20">
        <v>0.04</v>
      </c>
    </row>
    <row r="1075" spans="1:10" ht="39" customHeight="1">
      <c r="A1075" s="17" t="s">
        <v>1884</v>
      </c>
      <c r="B1075" s="19" t="s">
        <v>1922</v>
      </c>
      <c r="C1075" s="17" t="s">
        <v>78</v>
      </c>
      <c r="D1075" s="17" t="s">
        <v>1923</v>
      </c>
      <c r="E1075" s="396" t="s">
        <v>1907</v>
      </c>
      <c r="F1075" s="396"/>
      <c r="G1075" s="18" t="s">
        <v>1914</v>
      </c>
      <c r="H1075" s="21">
        <v>7.4200000000000002E-2</v>
      </c>
      <c r="I1075" s="20">
        <v>132.22</v>
      </c>
      <c r="J1075" s="20">
        <v>9.81</v>
      </c>
    </row>
    <row r="1076" spans="1:10" ht="64.95" customHeight="1">
      <c r="A1076" s="17" t="s">
        <v>1884</v>
      </c>
      <c r="B1076" s="19" t="s">
        <v>1924</v>
      </c>
      <c r="C1076" s="17" t="s">
        <v>78</v>
      </c>
      <c r="D1076" s="17" t="s">
        <v>1925</v>
      </c>
      <c r="E1076" s="396" t="s">
        <v>1907</v>
      </c>
      <c r="F1076" s="396"/>
      <c r="G1076" s="18" t="s">
        <v>1914</v>
      </c>
      <c r="H1076" s="21">
        <v>5.4000000000000003E-3</v>
      </c>
      <c r="I1076" s="20">
        <v>327.82</v>
      </c>
      <c r="J1076" s="20">
        <v>1.77</v>
      </c>
    </row>
    <row r="1077" spans="1:10" ht="24" customHeight="1">
      <c r="A1077" s="17" t="s">
        <v>1884</v>
      </c>
      <c r="B1077" s="19" t="s">
        <v>1909</v>
      </c>
      <c r="C1077" s="17" t="s">
        <v>78</v>
      </c>
      <c r="D1077" s="17" t="s">
        <v>1910</v>
      </c>
      <c r="E1077" s="396" t="s">
        <v>1887</v>
      </c>
      <c r="F1077" s="396"/>
      <c r="G1077" s="18" t="s">
        <v>1911</v>
      </c>
      <c r="H1077" s="21">
        <v>0.1012</v>
      </c>
      <c r="I1077" s="20">
        <v>22.95</v>
      </c>
      <c r="J1077" s="20">
        <v>2.3199999999999998</v>
      </c>
    </row>
    <row r="1078" spans="1:10" ht="25.95" customHeight="1">
      <c r="A1078" s="22" t="s">
        <v>1894</v>
      </c>
      <c r="B1078" s="24" t="s">
        <v>1926</v>
      </c>
      <c r="C1078" s="22" t="s">
        <v>78</v>
      </c>
      <c r="D1078" s="22" t="s">
        <v>1927</v>
      </c>
      <c r="E1078" s="397" t="s">
        <v>1928</v>
      </c>
      <c r="F1078" s="397"/>
      <c r="G1078" s="23" t="s">
        <v>81</v>
      </c>
      <c r="H1078" s="26">
        <v>1.3889</v>
      </c>
      <c r="I1078" s="25">
        <v>38.76</v>
      </c>
      <c r="J1078" s="25">
        <v>53.83</v>
      </c>
    </row>
    <row r="1079" spans="1:10">
      <c r="A1079" s="38"/>
      <c r="B1079" s="38"/>
      <c r="C1079" s="38"/>
      <c r="D1079" s="38"/>
      <c r="E1079" s="38" t="s">
        <v>1897</v>
      </c>
      <c r="F1079" s="39">
        <v>8.91</v>
      </c>
      <c r="G1079" s="38" t="s">
        <v>1898</v>
      </c>
      <c r="H1079" s="39">
        <v>0</v>
      </c>
      <c r="I1079" s="38" t="s">
        <v>1899</v>
      </c>
      <c r="J1079" s="39">
        <v>8.91</v>
      </c>
    </row>
    <row r="1080" spans="1:10">
      <c r="A1080" s="38"/>
      <c r="B1080" s="38"/>
      <c r="C1080" s="38"/>
      <c r="D1080" s="38"/>
      <c r="E1080" s="38" t="s">
        <v>1900</v>
      </c>
      <c r="F1080" s="39">
        <v>16.47</v>
      </c>
      <c r="G1080" s="38"/>
      <c r="H1080" s="398" t="s">
        <v>1901</v>
      </c>
      <c r="I1080" s="398"/>
      <c r="J1080" s="39">
        <v>96.83</v>
      </c>
    </row>
    <row r="1081" spans="1:10" ht="49.95" customHeight="1">
      <c r="A1081" s="32"/>
      <c r="B1081" s="32"/>
      <c r="C1081" s="32"/>
      <c r="D1081" s="32"/>
      <c r="E1081" s="32"/>
      <c r="F1081" s="32"/>
      <c r="G1081" s="32" t="s">
        <v>1902</v>
      </c>
      <c r="H1081" s="34" t="s">
        <v>2458</v>
      </c>
      <c r="I1081" s="32" t="s">
        <v>1904</v>
      </c>
      <c r="J1081" s="33">
        <v>192910.53</v>
      </c>
    </row>
    <row r="1082" spans="1:10" ht="1.05" customHeight="1">
      <c r="A1082" s="16"/>
      <c r="B1082" s="16"/>
      <c r="C1082" s="16"/>
      <c r="D1082" s="16"/>
      <c r="E1082" s="16"/>
      <c r="F1082" s="16"/>
      <c r="G1082" s="16"/>
      <c r="H1082" s="16"/>
      <c r="I1082" s="16"/>
      <c r="J1082" s="16"/>
    </row>
    <row r="1083" spans="1:10" ht="24" customHeight="1">
      <c r="A1083" s="5" t="s">
        <v>407</v>
      </c>
      <c r="B1083" s="5"/>
      <c r="C1083" s="5"/>
      <c r="D1083" s="5" t="s">
        <v>408</v>
      </c>
      <c r="E1083" s="5"/>
      <c r="F1083" s="394"/>
      <c r="G1083" s="394"/>
      <c r="H1083" s="7"/>
      <c r="I1083" s="5"/>
      <c r="J1083" s="8">
        <v>128519.47</v>
      </c>
    </row>
    <row r="1084" spans="1:10" ht="18" customHeight="1">
      <c r="A1084" s="2" t="s">
        <v>409</v>
      </c>
      <c r="B1084" s="4" t="s">
        <v>61</v>
      </c>
      <c r="C1084" s="2" t="s">
        <v>62</v>
      </c>
      <c r="D1084" s="2" t="s">
        <v>9</v>
      </c>
      <c r="E1084" s="391" t="s">
        <v>63</v>
      </c>
      <c r="F1084" s="391"/>
      <c r="G1084" s="3" t="s">
        <v>64</v>
      </c>
      <c r="H1084" s="4" t="s">
        <v>10</v>
      </c>
      <c r="I1084" s="4" t="s">
        <v>65</v>
      </c>
      <c r="J1084" s="4" t="s">
        <v>11</v>
      </c>
    </row>
    <row r="1085" spans="1:10" ht="39" customHeight="1">
      <c r="A1085" s="10" t="s">
        <v>1883</v>
      </c>
      <c r="B1085" s="12" t="s">
        <v>410</v>
      </c>
      <c r="C1085" s="10" t="s">
        <v>78</v>
      </c>
      <c r="D1085" s="10" t="s">
        <v>411</v>
      </c>
      <c r="E1085" s="395" t="s">
        <v>412</v>
      </c>
      <c r="F1085" s="395"/>
      <c r="G1085" s="11" t="s">
        <v>99</v>
      </c>
      <c r="H1085" s="15">
        <v>1</v>
      </c>
      <c r="I1085" s="13">
        <v>73.900000000000006</v>
      </c>
      <c r="J1085" s="13">
        <v>73.900000000000006</v>
      </c>
    </row>
    <row r="1086" spans="1:10" ht="24" customHeight="1">
      <c r="A1086" s="17" t="s">
        <v>1884</v>
      </c>
      <c r="B1086" s="19" t="s">
        <v>1909</v>
      </c>
      <c r="C1086" s="17" t="s">
        <v>78</v>
      </c>
      <c r="D1086" s="17" t="s">
        <v>1910</v>
      </c>
      <c r="E1086" s="396" t="s">
        <v>1887</v>
      </c>
      <c r="F1086" s="396"/>
      <c r="G1086" s="18" t="s">
        <v>1911</v>
      </c>
      <c r="H1086" s="21">
        <v>0.47860000000000003</v>
      </c>
      <c r="I1086" s="20">
        <v>22.95</v>
      </c>
      <c r="J1086" s="20">
        <v>10.98</v>
      </c>
    </row>
    <row r="1087" spans="1:10" ht="25.95" customHeight="1">
      <c r="A1087" s="17" t="s">
        <v>1884</v>
      </c>
      <c r="B1087" s="19" t="s">
        <v>2196</v>
      </c>
      <c r="C1087" s="17" t="s">
        <v>78</v>
      </c>
      <c r="D1087" s="17" t="s">
        <v>2197</v>
      </c>
      <c r="E1087" s="396" t="s">
        <v>1887</v>
      </c>
      <c r="F1087" s="396"/>
      <c r="G1087" s="18" t="s">
        <v>1911</v>
      </c>
      <c r="H1087" s="21">
        <v>0.47860000000000003</v>
      </c>
      <c r="I1087" s="20">
        <v>21.3</v>
      </c>
      <c r="J1087" s="20">
        <v>10.19</v>
      </c>
    </row>
    <row r="1088" spans="1:10" ht="25.95" customHeight="1">
      <c r="A1088" s="22" t="s">
        <v>1894</v>
      </c>
      <c r="B1088" s="24" t="s">
        <v>2459</v>
      </c>
      <c r="C1088" s="22" t="s">
        <v>78</v>
      </c>
      <c r="D1088" s="22" t="s">
        <v>2460</v>
      </c>
      <c r="E1088" s="397" t="s">
        <v>1928</v>
      </c>
      <c r="F1088" s="397"/>
      <c r="G1088" s="23" t="s">
        <v>2139</v>
      </c>
      <c r="H1088" s="26">
        <v>1.23E-2</v>
      </c>
      <c r="I1088" s="25">
        <v>37.619999999999997</v>
      </c>
      <c r="J1088" s="25">
        <v>0.46</v>
      </c>
    </row>
    <row r="1089" spans="1:10" ht="39" customHeight="1">
      <c r="A1089" s="22" t="s">
        <v>1894</v>
      </c>
      <c r="B1089" s="24" t="s">
        <v>2461</v>
      </c>
      <c r="C1089" s="22" t="s">
        <v>78</v>
      </c>
      <c r="D1089" s="22" t="s">
        <v>2462</v>
      </c>
      <c r="E1089" s="397" t="s">
        <v>1928</v>
      </c>
      <c r="F1089" s="397"/>
      <c r="G1089" s="23" t="s">
        <v>268</v>
      </c>
      <c r="H1089" s="26">
        <v>1.2266999999999999</v>
      </c>
      <c r="I1089" s="25">
        <v>0.33</v>
      </c>
      <c r="J1089" s="25">
        <v>0.4</v>
      </c>
    </row>
    <row r="1090" spans="1:10" ht="25.95" customHeight="1">
      <c r="A1090" s="22" t="s">
        <v>1894</v>
      </c>
      <c r="B1090" s="24" t="s">
        <v>2463</v>
      </c>
      <c r="C1090" s="22" t="s">
        <v>78</v>
      </c>
      <c r="D1090" s="22" t="s">
        <v>2464</v>
      </c>
      <c r="E1090" s="397" t="s">
        <v>1928</v>
      </c>
      <c r="F1090" s="397"/>
      <c r="G1090" s="23" t="s">
        <v>99</v>
      </c>
      <c r="H1090" s="26">
        <v>1.0838000000000001</v>
      </c>
      <c r="I1090" s="25">
        <v>18.43</v>
      </c>
      <c r="J1090" s="25">
        <v>19.97</v>
      </c>
    </row>
    <row r="1091" spans="1:10" ht="39" customHeight="1">
      <c r="A1091" s="22" t="s">
        <v>1894</v>
      </c>
      <c r="B1091" s="24" t="s">
        <v>2465</v>
      </c>
      <c r="C1091" s="22" t="s">
        <v>78</v>
      </c>
      <c r="D1091" s="22" t="s">
        <v>2466</v>
      </c>
      <c r="E1091" s="397" t="s">
        <v>1928</v>
      </c>
      <c r="F1091" s="397"/>
      <c r="G1091" s="23" t="s">
        <v>136</v>
      </c>
      <c r="H1091" s="26">
        <v>3.6999999999999998E-2</v>
      </c>
      <c r="I1091" s="25">
        <v>19.16</v>
      </c>
      <c r="J1091" s="25">
        <v>0.7</v>
      </c>
    </row>
    <row r="1092" spans="1:10" ht="39" customHeight="1">
      <c r="A1092" s="22" t="s">
        <v>1894</v>
      </c>
      <c r="B1092" s="24" t="s">
        <v>2467</v>
      </c>
      <c r="C1092" s="22" t="s">
        <v>78</v>
      </c>
      <c r="D1092" s="22" t="s">
        <v>2468</v>
      </c>
      <c r="E1092" s="397" t="s">
        <v>1928</v>
      </c>
      <c r="F1092" s="397"/>
      <c r="G1092" s="23" t="s">
        <v>268</v>
      </c>
      <c r="H1092" s="26">
        <v>1.2266999999999999</v>
      </c>
      <c r="I1092" s="25">
        <v>2.2599999999999998</v>
      </c>
      <c r="J1092" s="25">
        <v>2.77</v>
      </c>
    </row>
    <row r="1093" spans="1:10" ht="25.95" customHeight="1">
      <c r="A1093" s="22" t="s">
        <v>1894</v>
      </c>
      <c r="B1093" s="24" t="s">
        <v>2469</v>
      </c>
      <c r="C1093" s="22" t="s">
        <v>78</v>
      </c>
      <c r="D1093" s="22" t="s">
        <v>2470</v>
      </c>
      <c r="E1093" s="397" t="s">
        <v>1928</v>
      </c>
      <c r="F1093" s="397"/>
      <c r="G1093" s="23" t="s">
        <v>268</v>
      </c>
      <c r="H1093" s="26">
        <v>9.6469000000000005</v>
      </c>
      <c r="I1093" s="25">
        <v>0.14000000000000001</v>
      </c>
      <c r="J1093" s="25">
        <v>1.35</v>
      </c>
    </row>
    <row r="1094" spans="1:10" ht="39" customHeight="1">
      <c r="A1094" s="22" t="s">
        <v>1894</v>
      </c>
      <c r="B1094" s="24" t="s">
        <v>2471</v>
      </c>
      <c r="C1094" s="22" t="s">
        <v>78</v>
      </c>
      <c r="D1094" s="22" t="s">
        <v>2472</v>
      </c>
      <c r="E1094" s="397" t="s">
        <v>1928</v>
      </c>
      <c r="F1094" s="397"/>
      <c r="G1094" s="23" t="s">
        <v>114</v>
      </c>
      <c r="H1094" s="26">
        <v>3.5470000000000002</v>
      </c>
      <c r="I1094" s="25">
        <v>5.99</v>
      </c>
      <c r="J1094" s="25">
        <v>21.24</v>
      </c>
    </row>
    <row r="1095" spans="1:10" ht="25.95" customHeight="1">
      <c r="A1095" s="22" t="s">
        <v>1894</v>
      </c>
      <c r="B1095" s="24" t="s">
        <v>2473</v>
      </c>
      <c r="C1095" s="22" t="s">
        <v>78</v>
      </c>
      <c r="D1095" s="22" t="s">
        <v>2474</v>
      </c>
      <c r="E1095" s="397" t="s">
        <v>1928</v>
      </c>
      <c r="F1095" s="397"/>
      <c r="G1095" s="23" t="s">
        <v>114</v>
      </c>
      <c r="H1095" s="26">
        <v>1.4276</v>
      </c>
      <c r="I1095" s="25">
        <v>2.5499999999999998</v>
      </c>
      <c r="J1095" s="25">
        <v>3.64</v>
      </c>
    </row>
    <row r="1096" spans="1:10" ht="39" customHeight="1">
      <c r="A1096" s="22" t="s">
        <v>1894</v>
      </c>
      <c r="B1096" s="24" t="s">
        <v>2475</v>
      </c>
      <c r="C1096" s="22" t="s">
        <v>78</v>
      </c>
      <c r="D1096" s="22" t="s">
        <v>2476</v>
      </c>
      <c r="E1096" s="397" t="s">
        <v>1928</v>
      </c>
      <c r="F1096" s="397"/>
      <c r="G1096" s="23" t="s">
        <v>136</v>
      </c>
      <c r="H1096" s="26">
        <v>0.69259999999999999</v>
      </c>
      <c r="I1096" s="25">
        <v>3.19</v>
      </c>
      <c r="J1096" s="25">
        <v>2.2000000000000002</v>
      </c>
    </row>
    <row r="1097" spans="1:10">
      <c r="A1097" s="38"/>
      <c r="B1097" s="38"/>
      <c r="C1097" s="38"/>
      <c r="D1097" s="38"/>
      <c r="E1097" s="38" t="s">
        <v>1897</v>
      </c>
      <c r="F1097" s="39">
        <v>15.15</v>
      </c>
      <c r="G1097" s="38" t="s">
        <v>1898</v>
      </c>
      <c r="H1097" s="39">
        <v>0</v>
      </c>
      <c r="I1097" s="38" t="s">
        <v>1899</v>
      </c>
      <c r="J1097" s="39">
        <v>15.15</v>
      </c>
    </row>
    <row r="1098" spans="1:10">
      <c r="A1098" s="38"/>
      <c r="B1098" s="38"/>
      <c r="C1098" s="38"/>
      <c r="D1098" s="38"/>
      <c r="E1098" s="38" t="s">
        <v>1900</v>
      </c>
      <c r="F1098" s="39">
        <v>15.14</v>
      </c>
      <c r="G1098" s="38"/>
      <c r="H1098" s="398" t="s">
        <v>1901</v>
      </c>
      <c r="I1098" s="398"/>
      <c r="J1098" s="39">
        <v>89.04</v>
      </c>
    </row>
    <row r="1099" spans="1:10" ht="49.95" customHeight="1">
      <c r="A1099" s="32"/>
      <c r="B1099" s="32"/>
      <c r="C1099" s="32"/>
      <c r="D1099" s="32"/>
      <c r="E1099" s="32"/>
      <c r="F1099" s="32"/>
      <c r="G1099" s="32" t="s">
        <v>1902</v>
      </c>
      <c r="H1099" s="34" t="s">
        <v>2477</v>
      </c>
      <c r="I1099" s="32" t="s">
        <v>1904</v>
      </c>
      <c r="J1099" s="33">
        <v>126429.67</v>
      </c>
    </row>
    <row r="1100" spans="1:10" ht="1.05" customHeight="1">
      <c r="A1100" s="16"/>
      <c r="B1100" s="16"/>
      <c r="C1100" s="16"/>
      <c r="D1100" s="16"/>
      <c r="E1100" s="16"/>
      <c r="F1100" s="16"/>
      <c r="G1100" s="16"/>
      <c r="H1100" s="16"/>
      <c r="I1100" s="16"/>
      <c r="J1100" s="16"/>
    </row>
    <row r="1101" spans="1:10" ht="18" customHeight="1">
      <c r="A1101" s="2" t="s">
        <v>413</v>
      </c>
      <c r="B1101" s="4" t="s">
        <v>61</v>
      </c>
      <c r="C1101" s="2" t="s">
        <v>62</v>
      </c>
      <c r="D1101" s="2" t="s">
        <v>9</v>
      </c>
      <c r="E1101" s="391" t="s">
        <v>63</v>
      </c>
      <c r="F1101" s="391"/>
      <c r="G1101" s="3" t="s">
        <v>64</v>
      </c>
      <c r="H1101" s="4" t="s">
        <v>10</v>
      </c>
      <c r="I1101" s="4" t="s">
        <v>65</v>
      </c>
      <c r="J1101" s="4" t="s">
        <v>11</v>
      </c>
    </row>
    <row r="1102" spans="1:10" ht="39" customHeight="1">
      <c r="A1102" s="10" t="s">
        <v>1883</v>
      </c>
      <c r="B1102" s="12" t="s">
        <v>414</v>
      </c>
      <c r="C1102" s="10" t="s">
        <v>78</v>
      </c>
      <c r="D1102" s="10" t="s">
        <v>415</v>
      </c>
      <c r="E1102" s="395" t="s">
        <v>360</v>
      </c>
      <c r="F1102" s="395"/>
      <c r="G1102" s="11" t="s">
        <v>99</v>
      </c>
      <c r="H1102" s="15">
        <v>1</v>
      </c>
      <c r="I1102" s="13">
        <v>18.89</v>
      </c>
      <c r="J1102" s="13">
        <v>18.89</v>
      </c>
    </row>
    <row r="1103" spans="1:10" ht="24" customHeight="1">
      <c r="A1103" s="17" t="s">
        <v>1884</v>
      </c>
      <c r="B1103" s="19" t="s">
        <v>1935</v>
      </c>
      <c r="C1103" s="17" t="s">
        <v>78</v>
      </c>
      <c r="D1103" s="17" t="s">
        <v>1936</v>
      </c>
      <c r="E1103" s="396" t="s">
        <v>1887</v>
      </c>
      <c r="F1103" s="396"/>
      <c r="G1103" s="18" t="s">
        <v>1911</v>
      </c>
      <c r="H1103" s="21">
        <v>0.1295</v>
      </c>
      <c r="I1103" s="20">
        <v>28.34</v>
      </c>
      <c r="J1103" s="20">
        <v>3.67</v>
      </c>
    </row>
    <row r="1104" spans="1:10" ht="24" customHeight="1">
      <c r="A1104" s="17" t="s">
        <v>1884</v>
      </c>
      <c r="B1104" s="19" t="s">
        <v>1909</v>
      </c>
      <c r="C1104" s="17" t="s">
        <v>78</v>
      </c>
      <c r="D1104" s="17" t="s">
        <v>1910</v>
      </c>
      <c r="E1104" s="396" t="s">
        <v>1887</v>
      </c>
      <c r="F1104" s="396"/>
      <c r="G1104" s="18" t="s">
        <v>1911</v>
      </c>
      <c r="H1104" s="21">
        <v>4.8599999999999997E-2</v>
      </c>
      <c r="I1104" s="20">
        <v>22.95</v>
      </c>
      <c r="J1104" s="20">
        <v>1.1100000000000001</v>
      </c>
    </row>
    <row r="1105" spans="1:10" ht="39" customHeight="1">
      <c r="A1105" s="17" t="s">
        <v>1884</v>
      </c>
      <c r="B1105" s="19" t="s">
        <v>2478</v>
      </c>
      <c r="C1105" s="17" t="s">
        <v>78</v>
      </c>
      <c r="D1105" s="17" t="s">
        <v>2479</v>
      </c>
      <c r="E1105" s="396" t="s">
        <v>1939</v>
      </c>
      <c r="F1105" s="396"/>
      <c r="G1105" s="18" t="s">
        <v>81</v>
      </c>
      <c r="H1105" s="21">
        <v>3.3999999999999998E-3</v>
      </c>
      <c r="I1105" s="20">
        <v>4152.84</v>
      </c>
      <c r="J1105" s="20">
        <v>14.11</v>
      </c>
    </row>
    <row r="1106" spans="1:10">
      <c r="A1106" s="38"/>
      <c r="B1106" s="38"/>
      <c r="C1106" s="38"/>
      <c r="D1106" s="38"/>
      <c r="E1106" s="38" t="s">
        <v>1897</v>
      </c>
      <c r="F1106" s="39">
        <v>3.8</v>
      </c>
      <c r="G1106" s="38" t="s">
        <v>1898</v>
      </c>
      <c r="H1106" s="39">
        <v>0</v>
      </c>
      <c r="I1106" s="38" t="s">
        <v>1899</v>
      </c>
      <c r="J1106" s="39">
        <v>3.8</v>
      </c>
    </row>
    <row r="1107" spans="1:10">
      <c r="A1107" s="38"/>
      <c r="B1107" s="38"/>
      <c r="C1107" s="38"/>
      <c r="D1107" s="38"/>
      <c r="E1107" s="38" t="s">
        <v>1900</v>
      </c>
      <c r="F1107" s="39">
        <v>3.87</v>
      </c>
      <c r="G1107" s="38"/>
      <c r="H1107" s="398" t="s">
        <v>1901</v>
      </c>
      <c r="I1107" s="398"/>
      <c r="J1107" s="39">
        <v>22.76</v>
      </c>
    </row>
    <row r="1108" spans="1:10" ht="49.95" customHeight="1">
      <c r="A1108" s="32"/>
      <c r="B1108" s="32"/>
      <c r="C1108" s="32"/>
      <c r="D1108" s="32"/>
      <c r="E1108" s="32"/>
      <c r="F1108" s="32"/>
      <c r="G1108" s="32" t="s">
        <v>1902</v>
      </c>
      <c r="H1108" s="34" t="s">
        <v>2480</v>
      </c>
      <c r="I1108" s="32" t="s">
        <v>1904</v>
      </c>
      <c r="J1108" s="33">
        <v>736.05</v>
      </c>
    </row>
    <row r="1109" spans="1:10" ht="1.05" customHeight="1">
      <c r="A1109" s="16"/>
      <c r="B1109" s="16"/>
      <c r="C1109" s="16"/>
      <c r="D1109" s="16"/>
      <c r="E1109" s="16"/>
      <c r="F1109" s="16"/>
      <c r="G1109" s="16"/>
      <c r="H1109" s="16"/>
      <c r="I1109" s="16"/>
      <c r="J1109" s="16"/>
    </row>
    <row r="1110" spans="1:10" ht="18" customHeight="1">
      <c r="A1110" s="2" t="s">
        <v>416</v>
      </c>
      <c r="B1110" s="4" t="s">
        <v>61</v>
      </c>
      <c r="C1110" s="2" t="s">
        <v>62</v>
      </c>
      <c r="D1110" s="2" t="s">
        <v>9</v>
      </c>
      <c r="E1110" s="391" t="s">
        <v>63</v>
      </c>
      <c r="F1110" s="391"/>
      <c r="G1110" s="3" t="s">
        <v>64</v>
      </c>
      <c r="H1110" s="4" t="s">
        <v>10</v>
      </c>
      <c r="I1110" s="4" t="s">
        <v>65</v>
      </c>
      <c r="J1110" s="4" t="s">
        <v>11</v>
      </c>
    </row>
    <row r="1111" spans="1:10" ht="39" customHeight="1">
      <c r="A1111" s="10" t="s">
        <v>1883</v>
      </c>
      <c r="B1111" s="12" t="s">
        <v>417</v>
      </c>
      <c r="C1111" s="10" t="s">
        <v>78</v>
      </c>
      <c r="D1111" s="10" t="s">
        <v>418</v>
      </c>
      <c r="E1111" s="395" t="s">
        <v>364</v>
      </c>
      <c r="F1111" s="395"/>
      <c r="G1111" s="11" t="s">
        <v>99</v>
      </c>
      <c r="H1111" s="15">
        <v>1</v>
      </c>
      <c r="I1111" s="13">
        <v>34.74</v>
      </c>
      <c r="J1111" s="13">
        <v>34.74</v>
      </c>
    </row>
    <row r="1112" spans="1:10" ht="52.05" customHeight="1">
      <c r="A1112" s="17" t="s">
        <v>1884</v>
      </c>
      <c r="B1112" s="19" t="s">
        <v>2135</v>
      </c>
      <c r="C1112" s="17" t="s">
        <v>78</v>
      </c>
      <c r="D1112" s="17" t="s">
        <v>2136</v>
      </c>
      <c r="E1112" s="396" t="s">
        <v>1939</v>
      </c>
      <c r="F1112" s="396"/>
      <c r="G1112" s="18" t="s">
        <v>81</v>
      </c>
      <c r="H1112" s="21">
        <v>1.9400000000000001E-2</v>
      </c>
      <c r="I1112" s="20">
        <v>698.58</v>
      </c>
      <c r="J1112" s="20">
        <v>13.55</v>
      </c>
    </row>
    <row r="1113" spans="1:10" ht="24" customHeight="1">
      <c r="A1113" s="17" t="s">
        <v>1884</v>
      </c>
      <c r="B1113" s="19" t="s">
        <v>1909</v>
      </c>
      <c r="C1113" s="17" t="s">
        <v>78</v>
      </c>
      <c r="D1113" s="17" t="s">
        <v>1910</v>
      </c>
      <c r="E1113" s="396" t="s">
        <v>1887</v>
      </c>
      <c r="F1113" s="396"/>
      <c r="G1113" s="18" t="s">
        <v>1911</v>
      </c>
      <c r="H1113" s="21">
        <v>0.26619999999999999</v>
      </c>
      <c r="I1113" s="20">
        <v>22.95</v>
      </c>
      <c r="J1113" s="20">
        <v>6.1</v>
      </c>
    </row>
    <row r="1114" spans="1:10" ht="24" customHeight="1">
      <c r="A1114" s="17" t="s">
        <v>1884</v>
      </c>
      <c r="B1114" s="19" t="s">
        <v>1935</v>
      </c>
      <c r="C1114" s="17" t="s">
        <v>78</v>
      </c>
      <c r="D1114" s="17" t="s">
        <v>1936</v>
      </c>
      <c r="E1114" s="396" t="s">
        <v>1887</v>
      </c>
      <c r="F1114" s="396"/>
      <c r="G1114" s="18" t="s">
        <v>1911</v>
      </c>
      <c r="H1114" s="21">
        <v>0.53249999999999997</v>
      </c>
      <c r="I1114" s="20">
        <v>28.34</v>
      </c>
      <c r="J1114" s="20">
        <v>15.09</v>
      </c>
    </row>
    <row r="1115" spans="1:10">
      <c r="A1115" s="38"/>
      <c r="B1115" s="38"/>
      <c r="C1115" s="38"/>
      <c r="D1115" s="38"/>
      <c r="E1115" s="38" t="s">
        <v>1897</v>
      </c>
      <c r="F1115" s="39">
        <v>17.05</v>
      </c>
      <c r="G1115" s="38" t="s">
        <v>1898</v>
      </c>
      <c r="H1115" s="39">
        <v>0</v>
      </c>
      <c r="I1115" s="38" t="s">
        <v>1899</v>
      </c>
      <c r="J1115" s="39">
        <v>17.05</v>
      </c>
    </row>
    <row r="1116" spans="1:10">
      <c r="A1116" s="38"/>
      <c r="B1116" s="38"/>
      <c r="C1116" s="38"/>
      <c r="D1116" s="38"/>
      <c r="E1116" s="38" t="s">
        <v>1900</v>
      </c>
      <c r="F1116" s="39">
        <v>7.12</v>
      </c>
      <c r="G1116" s="38"/>
      <c r="H1116" s="398" t="s">
        <v>1901</v>
      </c>
      <c r="I1116" s="398"/>
      <c r="J1116" s="39">
        <v>41.86</v>
      </c>
    </row>
    <row r="1117" spans="1:10" ht="49.95" customHeight="1">
      <c r="A1117" s="32"/>
      <c r="B1117" s="32"/>
      <c r="C1117" s="32"/>
      <c r="D1117" s="32"/>
      <c r="E1117" s="32"/>
      <c r="F1117" s="32"/>
      <c r="G1117" s="32" t="s">
        <v>1902</v>
      </c>
      <c r="H1117" s="34" t="s">
        <v>2480</v>
      </c>
      <c r="I1117" s="32" t="s">
        <v>1904</v>
      </c>
      <c r="J1117" s="33">
        <v>1353.75</v>
      </c>
    </row>
    <row r="1118" spans="1:10" ht="1.05" customHeight="1">
      <c r="A1118" s="16"/>
      <c r="B1118" s="16"/>
      <c r="C1118" s="16"/>
      <c r="D1118" s="16"/>
      <c r="E1118" s="16"/>
      <c r="F1118" s="16"/>
      <c r="G1118" s="16"/>
      <c r="H1118" s="16"/>
      <c r="I1118" s="16"/>
      <c r="J1118" s="16"/>
    </row>
    <row r="1119" spans="1:10" ht="24" customHeight="1">
      <c r="A1119" s="5" t="s">
        <v>31</v>
      </c>
      <c r="B1119" s="5"/>
      <c r="C1119" s="5"/>
      <c r="D1119" s="5" t="s">
        <v>32</v>
      </c>
      <c r="E1119" s="5"/>
      <c r="F1119" s="394"/>
      <c r="G1119" s="394"/>
      <c r="H1119" s="7"/>
      <c r="I1119" s="5"/>
      <c r="J1119" s="8">
        <v>228894.43</v>
      </c>
    </row>
    <row r="1120" spans="1:10" ht="24" customHeight="1">
      <c r="A1120" s="5" t="s">
        <v>419</v>
      </c>
      <c r="B1120" s="5"/>
      <c r="C1120" s="5"/>
      <c r="D1120" s="5" t="s">
        <v>420</v>
      </c>
      <c r="E1120" s="5"/>
      <c r="F1120" s="394"/>
      <c r="G1120" s="394"/>
      <c r="H1120" s="7"/>
      <c r="I1120" s="5"/>
      <c r="J1120" s="8">
        <v>114113.73</v>
      </c>
    </row>
    <row r="1121" spans="1:10" ht="18" customHeight="1">
      <c r="A1121" s="2" t="s">
        <v>421</v>
      </c>
      <c r="B1121" s="4" t="s">
        <v>61</v>
      </c>
      <c r="C1121" s="2" t="s">
        <v>62</v>
      </c>
      <c r="D1121" s="2" t="s">
        <v>9</v>
      </c>
      <c r="E1121" s="391" t="s">
        <v>63</v>
      </c>
      <c r="F1121" s="391"/>
      <c r="G1121" s="3" t="s">
        <v>64</v>
      </c>
      <c r="H1121" s="4" t="s">
        <v>10</v>
      </c>
      <c r="I1121" s="4" t="s">
        <v>65</v>
      </c>
      <c r="J1121" s="4" t="s">
        <v>11</v>
      </c>
    </row>
    <row r="1122" spans="1:10" ht="25.95" customHeight="1">
      <c r="A1122" s="10" t="s">
        <v>1883</v>
      </c>
      <c r="B1122" s="12" t="s">
        <v>422</v>
      </c>
      <c r="C1122" s="10" t="s">
        <v>78</v>
      </c>
      <c r="D1122" s="10" t="s">
        <v>423</v>
      </c>
      <c r="E1122" s="395" t="s">
        <v>424</v>
      </c>
      <c r="F1122" s="395"/>
      <c r="G1122" s="11" t="s">
        <v>99</v>
      </c>
      <c r="H1122" s="15">
        <v>1</v>
      </c>
      <c r="I1122" s="13">
        <v>4.24</v>
      </c>
      <c r="J1122" s="13">
        <v>4.24</v>
      </c>
    </row>
    <row r="1123" spans="1:10" ht="24" customHeight="1">
      <c r="A1123" s="17" t="s">
        <v>1884</v>
      </c>
      <c r="B1123" s="19" t="s">
        <v>1909</v>
      </c>
      <c r="C1123" s="17" t="s">
        <v>78</v>
      </c>
      <c r="D1123" s="17" t="s">
        <v>1910</v>
      </c>
      <c r="E1123" s="396" t="s">
        <v>1887</v>
      </c>
      <c r="F1123" s="396"/>
      <c r="G1123" s="18" t="s">
        <v>1911</v>
      </c>
      <c r="H1123" s="21">
        <v>2.2200000000000001E-2</v>
      </c>
      <c r="I1123" s="20">
        <v>22.95</v>
      </c>
      <c r="J1123" s="20">
        <v>0.5</v>
      </c>
    </row>
    <row r="1124" spans="1:10" ht="24" customHeight="1">
      <c r="A1124" s="17" t="s">
        <v>1884</v>
      </c>
      <c r="B1124" s="19" t="s">
        <v>2481</v>
      </c>
      <c r="C1124" s="17" t="s">
        <v>78</v>
      </c>
      <c r="D1124" s="17" t="s">
        <v>2482</v>
      </c>
      <c r="E1124" s="396" t="s">
        <v>1887</v>
      </c>
      <c r="F1124" s="396"/>
      <c r="G1124" s="18" t="s">
        <v>1911</v>
      </c>
      <c r="H1124" s="21">
        <v>6.6600000000000006E-2</v>
      </c>
      <c r="I1124" s="20">
        <v>30.01</v>
      </c>
      <c r="J1124" s="20">
        <v>1.99</v>
      </c>
    </row>
    <row r="1125" spans="1:10" ht="24" customHeight="1">
      <c r="A1125" s="22" t="s">
        <v>1894</v>
      </c>
      <c r="B1125" s="24" t="s">
        <v>2451</v>
      </c>
      <c r="C1125" s="22" t="s">
        <v>78</v>
      </c>
      <c r="D1125" s="22" t="s">
        <v>2452</v>
      </c>
      <c r="E1125" s="397" t="s">
        <v>1928</v>
      </c>
      <c r="F1125" s="397"/>
      <c r="G1125" s="23" t="s">
        <v>2015</v>
      </c>
      <c r="H1125" s="26">
        <v>0.1666</v>
      </c>
      <c r="I1125" s="25">
        <v>10.56</v>
      </c>
      <c r="J1125" s="25">
        <v>1.75</v>
      </c>
    </row>
    <row r="1126" spans="1:10">
      <c r="A1126" s="38"/>
      <c r="B1126" s="38"/>
      <c r="C1126" s="38"/>
      <c r="D1126" s="38"/>
      <c r="E1126" s="38" t="s">
        <v>1897</v>
      </c>
      <c r="F1126" s="39">
        <v>1.76</v>
      </c>
      <c r="G1126" s="38" t="s">
        <v>1898</v>
      </c>
      <c r="H1126" s="39">
        <v>0</v>
      </c>
      <c r="I1126" s="38" t="s">
        <v>1899</v>
      </c>
      <c r="J1126" s="39">
        <v>1.76</v>
      </c>
    </row>
    <row r="1127" spans="1:10">
      <c r="A1127" s="38"/>
      <c r="B1127" s="38"/>
      <c r="C1127" s="38"/>
      <c r="D1127" s="38"/>
      <c r="E1127" s="38" t="s">
        <v>1900</v>
      </c>
      <c r="F1127" s="39">
        <v>0.86</v>
      </c>
      <c r="G1127" s="38"/>
      <c r="H1127" s="398" t="s">
        <v>1901</v>
      </c>
      <c r="I1127" s="398"/>
      <c r="J1127" s="39">
        <v>5.0999999999999996</v>
      </c>
    </row>
    <row r="1128" spans="1:10" ht="49.95" customHeight="1">
      <c r="A1128" s="32"/>
      <c r="B1128" s="32"/>
      <c r="C1128" s="32"/>
      <c r="D1128" s="32"/>
      <c r="E1128" s="32"/>
      <c r="F1128" s="32"/>
      <c r="G1128" s="32" t="s">
        <v>1902</v>
      </c>
      <c r="H1128" s="34" t="s">
        <v>2483</v>
      </c>
      <c r="I1128" s="32" t="s">
        <v>1904</v>
      </c>
      <c r="J1128" s="33">
        <v>13339.76</v>
      </c>
    </row>
    <row r="1129" spans="1:10" ht="1.05" customHeight="1">
      <c r="A1129" s="16"/>
      <c r="B1129" s="16"/>
      <c r="C1129" s="16"/>
      <c r="D1129" s="16"/>
      <c r="E1129" s="16"/>
      <c r="F1129" s="16"/>
      <c r="G1129" s="16"/>
      <c r="H1129" s="16"/>
      <c r="I1129" s="16"/>
      <c r="J1129" s="16"/>
    </row>
    <row r="1130" spans="1:10" ht="18" customHeight="1">
      <c r="A1130" s="2" t="s">
        <v>425</v>
      </c>
      <c r="B1130" s="4" t="s">
        <v>61</v>
      </c>
      <c r="C1130" s="2" t="s">
        <v>62</v>
      </c>
      <c r="D1130" s="2" t="s">
        <v>9</v>
      </c>
      <c r="E1130" s="391" t="s">
        <v>63</v>
      </c>
      <c r="F1130" s="391"/>
      <c r="G1130" s="3" t="s">
        <v>64</v>
      </c>
      <c r="H1130" s="4" t="s">
        <v>10</v>
      </c>
      <c r="I1130" s="4" t="s">
        <v>65</v>
      </c>
      <c r="J1130" s="4" t="s">
        <v>11</v>
      </c>
    </row>
    <row r="1131" spans="1:10" ht="25.95" customHeight="1">
      <c r="A1131" s="10" t="s">
        <v>1883</v>
      </c>
      <c r="B1131" s="12" t="s">
        <v>426</v>
      </c>
      <c r="C1131" s="10" t="s">
        <v>78</v>
      </c>
      <c r="D1131" s="10" t="s">
        <v>427</v>
      </c>
      <c r="E1131" s="395" t="s">
        <v>424</v>
      </c>
      <c r="F1131" s="395"/>
      <c r="G1131" s="11" t="s">
        <v>99</v>
      </c>
      <c r="H1131" s="15">
        <v>1</v>
      </c>
      <c r="I1131" s="13">
        <v>17.14</v>
      </c>
      <c r="J1131" s="13">
        <v>17.14</v>
      </c>
    </row>
    <row r="1132" spans="1:10" ht="24" customHeight="1">
      <c r="A1132" s="17" t="s">
        <v>1884</v>
      </c>
      <c r="B1132" s="19" t="s">
        <v>2481</v>
      </c>
      <c r="C1132" s="17" t="s">
        <v>78</v>
      </c>
      <c r="D1132" s="17" t="s">
        <v>2482</v>
      </c>
      <c r="E1132" s="396" t="s">
        <v>1887</v>
      </c>
      <c r="F1132" s="396"/>
      <c r="G1132" s="18" t="s">
        <v>1911</v>
      </c>
      <c r="H1132" s="21">
        <v>0.36099999999999999</v>
      </c>
      <c r="I1132" s="20">
        <v>30.01</v>
      </c>
      <c r="J1132" s="20">
        <v>10.83</v>
      </c>
    </row>
    <row r="1133" spans="1:10" ht="24" customHeight="1">
      <c r="A1133" s="17" t="s">
        <v>1884</v>
      </c>
      <c r="B1133" s="19" t="s">
        <v>1909</v>
      </c>
      <c r="C1133" s="17" t="s">
        <v>78</v>
      </c>
      <c r="D1133" s="17" t="s">
        <v>1910</v>
      </c>
      <c r="E1133" s="396" t="s">
        <v>1887</v>
      </c>
      <c r="F1133" s="396"/>
      <c r="G1133" s="18" t="s">
        <v>1911</v>
      </c>
      <c r="H1133" s="21">
        <v>0.1203</v>
      </c>
      <c r="I1133" s="20">
        <v>22.95</v>
      </c>
      <c r="J1133" s="20">
        <v>2.76</v>
      </c>
    </row>
    <row r="1134" spans="1:10" ht="25.95" customHeight="1">
      <c r="A1134" s="22" t="s">
        <v>1894</v>
      </c>
      <c r="B1134" s="24" t="s">
        <v>2484</v>
      </c>
      <c r="C1134" s="22" t="s">
        <v>78</v>
      </c>
      <c r="D1134" s="22" t="s">
        <v>2485</v>
      </c>
      <c r="E1134" s="397" t="s">
        <v>1928</v>
      </c>
      <c r="F1134" s="397"/>
      <c r="G1134" s="23" t="s">
        <v>268</v>
      </c>
      <c r="H1134" s="26">
        <v>8.0199999999999994E-2</v>
      </c>
      <c r="I1134" s="25">
        <v>0.88</v>
      </c>
      <c r="J1134" s="25">
        <v>7.0000000000000007E-2</v>
      </c>
    </row>
    <row r="1135" spans="1:10" ht="25.95" customHeight="1">
      <c r="A1135" s="22" t="s">
        <v>1894</v>
      </c>
      <c r="B1135" s="24" t="s">
        <v>2486</v>
      </c>
      <c r="C1135" s="22" t="s">
        <v>78</v>
      </c>
      <c r="D1135" s="22" t="s">
        <v>2487</v>
      </c>
      <c r="E1135" s="397" t="s">
        <v>1928</v>
      </c>
      <c r="F1135" s="397"/>
      <c r="G1135" s="23" t="s">
        <v>136</v>
      </c>
      <c r="H1135" s="26">
        <v>1.3389</v>
      </c>
      <c r="I1135" s="25">
        <v>2.6</v>
      </c>
      <c r="J1135" s="25">
        <v>3.48</v>
      </c>
    </row>
    <row r="1136" spans="1:10">
      <c r="A1136" s="38"/>
      <c r="B1136" s="38"/>
      <c r="C1136" s="38"/>
      <c r="D1136" s="38"/>
      <c r="E1136" s="38" t="s">
        <v>1897</v>
      </c>
      <c r="F1136" s="39">
        <v>9.6</v>
      </c>
      <c r="G1136" s="38" t="s">
        <v>1898</v>
      </c>
      <c r="H1136" s="39">
        <v>0</v>
      </c>
      <c r="I1136" s="38" t="s">
        <v>1899</v>
      </c>
      <c r="J1136" s="39">
        <v>9.6</v>
      </c>
    </row>
    <row r="1137" spans="1:10">
      <c r="A1137" s="38"/>
      <c r="B1137" s="38"/>
      <c r="C1137" s="38"/>
      <c r="D1137" s="38"/>
      <c r="E1137" s="38" t="s">
        <v>1900</v>
      </c>
      <c r="F1137" s="39">
        <v>3.51</v>
      </c>
      <c r="G1137" s="38"/>
      <c r="H1137" s="398" t="s">
        <v>1901</v>
      </c>
      <c r="I1137" s="398"/>
      <c r="J1137" s="39">
        <v>20.65</v>
      </c>
    </row>
    <row r="1138" spans="1:10" ht="49.95" customHeight="1">
      <c r="A1138" s="32"/>
      <c r="B1138" s="32"/>
      <c r="C1138" s="32"/>
      <c r="D1138" s="32"/>
      <c r="E1138" s="32"/>
      <c r="F1138" s="32"/>
      <c r="G1138" s="32" t="s">
        <v>1902</v>
      </c>
      <c r="H1138" s="34" t="s">
        <v>2483</v>
      </c>
      <c r="I1138" s="32" t="s">
        <v>1904</v>
      </c>
      <c r="J1138" s="33">
        <v>54012.959999999999</v>
      </c>
    </row>
    <row r="1139" spans="1:10" ht="1.05" customHeight="1">
      <c r="A1139" s="16"/>
      <c r="B1139" s="16"/>
      <c r="C1139" s="16"/>
      <c r="D1139" s="16"/>
      <c r="E1139" s="16"/>
      <c r="F1139" s="16"/>
      <c r="G1139" s="16"/>
      <c r="H1139" s="16"/>
      <c r="I1139" s="16"/>
      <c r="J1139" s="16"/>
    </row>
    <row r="1140" spans="1:10" ht="18" customHeight="1">
      <c r="A1140" s="2" t="s">
        <v>428</v>
      </c>
      <c r="B1140" s="4" t="s">
        <v>61</v>
      </c>
      <c r="C1140" s="2" t="s">
        <v>62</v>
      </c>
      <c r="D1140" s="2" t="s">
        <v>9</v>
      </c>
      <c r="E1140" s="391" t="s">
        <v>63</v>
      </c>
      <c r="F1140" s="391"/>
      <c r="G1140" s="3" t="s">
        <v>64</v>
      </c>
      <c r="H1140" s="4" t="s">
        <v>10</v>
      </c>
      <c r="I1140" s="4" t="s">
        <v>65</v>
      </c>
      <c r="J1140" s="4" t="s">
        <v>11</v>
      </c>
    </row>
    <row r="1141" spans="1:10" ht="25.95" customHeight="1">
      <c r="A1141" s="10" t="s">
        <v>1883</v>
      </c>
      <c r="B1141" s="12" t="s">
        <v>429</v>
      </c>
      <c r="C1141" s="10" t="s">
        <v>78</v>
      </c>
      <c r="D1141" s="10" t="s">
        <v>430</v>
      </c>
      <c r="E1141" s="395" t="s">
        <v>424</v>
      </c>
      <c r="F1141" s="395"/>
      <c r="G1141" s="11" t="s">
        <v>99</v>
      </c>
      <c r="H1141" s="15">
        <v>1</v>
      </c>
      <c r="I1141" s="13">
        <v>14.57</v>
      </c>
      <c r="J1141" s="13">
        <v>14.57</v>
      </c>
    </row>
    <row r="1142" spans="1:10" ht="24" customHeight="1">
      <c r="A1142" s="17" t="s">
        <v>1884</v>
      </c>
      <c r="B1142" s="19" t="s">
        <v>1909</v>
      </c>
      <c r="C1142" s="17" t="s">
        <v>78</v>
      </c>
      <c r="D1142" s="17" t="s">
        <v>1910</v>
      </c>
      <c r="E1142" s="396" t="s">
        <v>1887</v>
      </c>
      <c r="F1142" s="396"/>
      <c r="G1142" s="18" t="s">
        <v>1911</v>
      </c>
      <c r="H1142" s="21">
        <v>5.4399999999999997E-2</v>
      </c>
      <c r="I1142" s="20">
        <v>22.95</v>
      </c>
      <c r="J1142" s="20">
        <v>1.24</v>
      </c>
    </row>
    <row r="1143" spans="1:10" ht="24" customHeight="1">
      <c r="A1143" s="17" t="s">
        <v>1884</v>
      </c>
      <c r="B1143" s="19" t="s">
        <v>2481</v>
      </c>
      <c r="C1143" s="17" t="s">
        <v>78</v>
      </c>
      <c r="D1143" s="17" t="s">
        <v>2482</v>
      </c>
      <c r="E1143" s="396" t="s">
        <v>1887</v>
      </c>
      <c r="F1143" s="396"/>
      <c r="G1143" s="18" t="s">
        <v>1911</v>
      </c>
      <c r="H1143" s="21">
        <v>0.16309999999999999</v>
      </c>
      <c r="I1143" s="20">
        <v>30.01</v>
      </c>
      <c r="J1143" s="20">
        <v>4.8899999999999997</v>
      </c>
    </row>
    <row r="1144" spans="1:10" ht="24" customHeight="1">
      <c r="A1144" s="22" t="s">
        <v>1894</v>
      </c>
      <c r="B1144" s="24" t="s">
        <v>2013</v>
      </c>
      <c r="C1144" s="22" t="s">
        <v>78</v>
      </c>
      <c r="D1144" s="22" t="s">
        <v>2014</v>
      </c>
      <c r="E1144" s="397" t="s">
        <v>1928</v>
      </c>
      <c r="F1144" s="397"/>
      <c r="G1144" s="23" t="s">
        <v>2015</v>
      </c>
      <c r="H1144" s="26">
        <v>0.22850000000000001</v>
      </c>
      <c r="I1144" s="25">
        <v>36.950000000000003</v>
      </c>
      <c r="J1144" s="25">
        <v>8.44</v>
      </c>
    </row>
    <row r="1145" spans="1:10">
      <c r="A1145" s="38"/>
      <c r="B1145" s="38"/>
      <c r="C1145" s="38"/>
      <c r="D1145" s="38"/>
      <c r="E1145" s="38" t="s">
        <v>1897</v>
      </c>
      <c r="F1145" s="39">
        <v>4.33</v>
      </c>
      <c r="G1145" s="38" t="s">
        <v>1898</v>
      </c>
      <c r="H1145" s="39">
        <v>0</v>
      </c>
      <c r="I1145" s="38" t="s">
        <v>1899</v>
      </c>
      <c r="J1145" s="39">
        <v>4.33</v>
      </c>
    </row>
    <row r="1146" spans="1:10">
      <c r="A1146" s="38"/>
      <c r="B1146" s="38"/>
      <c r="C1146" s="38"/>
      <c r="D1146" s="38"/>
      <c r="E1146" s="38" t="s">
        <v>1900</v>
      </c>
      <c r="F1146" s="39">
        <v>2.98</v>
      </c>
      <c r="G1146" s="38"/>
      <c r="H1146" s="398" t="s">
        <v>1901</v>
      </c>
      <c r="I1146" s="398"/>
      <c r="J1146" s="39">
        <v>17.55</v>
      </c>
    </row>
    <row r="1147" spans="1:10" ht="49.95" customHeight="1">
      <c r="A1147" s="32"/>
      <c r="B1147" s="32"/>
      <c r="C1147" s="32"/>
      <c r="D1147" s="32"/>
      <c r="E1147" s="32"/>
      <c r="F1147" s="32"/>
      <c r="G1147" s="32" t="s">
        <v>1902</v>
      </c>
      <c r="H1147" s="34" t="s">
        <v>2483</v>
      </c>
      <c r="I1147" s="32" t="s">
        <v>1904</v>
      </c>
      <c r="J1147" s="33">
        <v>45904.480000000003</v>
      </c>
    </row>
    <row r="1148" spans="1:10" ht="1.05" customHeight="1">
      <c r="A1148" s="16"/>
      <c r="B1148" s="16"/>
      <c r="C1148" s="16"/>
      <c r="D1148" s="16"/>
      <c r="E1148" s="16"/>
      <c r="F1148" s="16"/>
      <c r="G1148" s="16"/>
      <c r="H1148" s="16"/>
      <c r="I1148" s="16"/>
      <c r="J1148" s="16"/>
    </row>
    <row r="1149" spans="1:10" ht="18" customHeight="1">
      <c r="A1149" s="2" t="s">
        <v>431</v>
      </c>
      <c r="B1149" s="4" t="s">
        <v>61</v>
      </c>
      <c r="C1149" s="2" t="s">
        <v>62</v>
      </c>
      <c r="D1149" s="2" t="s">
        <v>9</v>
      </c>
      <c r="E1149" s="391" t="s">
        <v>63</v>
      </c>
      <c r="F1149" s="391"/>
      <c r="G1149" s="3" t="s">
        <v>64</v>
      </c>
      <c r="H1149" s="4" t="s">
        <v>10</v>
      </c>
      <c r="I1149" s="4" t="s">
        <v>65</v>
      </c>
      <c r="J1149" s="4" t="s">
        <v>11</v>
      </c>
    </row>
    <row r="1150" spans="1:10" ht="25.95" customHeight="1">
      <c r="A1150" s="10" t="s">
        <v>1883</v>
      </c>
      <c r="B1150" s="12" t="s">
        <v>432</v>
      </c>
      <c r="C1150" s="10" t="s">
        <v>78</v>
      </c>
      <c r="D1150" s="10" t="s">
        <v>433</v>
      </c>
      <c r="E1150" s="395" t="s">
        <v>434</v>
      </c>
      <c r="F1150" s="395"/>
      <c r="G1150" s="11" t="s">
        <v>99</v>
      </c>
      <c r="H1150" s="15">
        <v>1</v>
      </c>
      <c r="I1150" s="13">
        <v>35.46</v>
      </c>
      <c r="J1150" s="13">
        <v>35.46</v>
      </c>
    </row>
    <row r="1151" spans="1:10" ht="24" customHeight="1">
      <c r="A1151" s="17" t="s">
        <v>1884</v>
      </c>
      <c r="B1151" s="19" t="s">
        <v>2481</v>
      </c>
      <c r="C1151" s="17" t="s">
        <v>78</v>
      </c>
      <c r="D1151" s="17" t="s">
        <v>2482</v>
      </c>
      <c r="E1151" s="396" t="s">
        <v>1887</v>
      </c>
      <c r="F1151" s="396"/>
      <c r="G1151" s="18" t="s">
        <v>1911</v>
      </c>
      <c r="H1151" s="21">
        <v>0.48080000000000001</v>
      </c>
      <c r="I1151" s="20">
        <v>30.01</v>
      </c>
      <c r="J1151" s="20">
        <v>14.42</v>
      </c>
    </row>
    <row r="1152" spans="1:10" ht="24" customHeight="1">
      <c r="A1152" s="17" t="s">
        <v>1884</v>
      </c>
      <c r="B1152" s="19" t="s">
        <v>1909</v>
      </c>
      <c r="C1152" s="17" t="s">
        <v>78</v>
      </c>
      <c r="D1152" s="17" t="s">
        <v>1910</v>
      </c>
      <c r="E1152" s="396" t="s">
        <v>1887</v>
      </c>
      <c r="F1152" s="396"/>
      <c r="G1152" s="18" t="s">
        <v>1911</v>
      </c>
      <c r="H1152" s="21">
        <v>7.85E-2</v>
      </c>
      <c r="I1152" s="20">
        <v>22.95</v>
      </c>
      <c r="J1152" s="20">
        <v>1.8</v>
      </c>
    </row>
    <row r="1153" spans="1:10" ht="25.95" customHeight="1">
      <c r="A1153" s="22" t="s">
        <v>1894</v>
      </c>
      <c r="B1153" s="24" t="s">
        <v>2488</v>
      </c>
      <c r="C1153" s="22" t="s">
        <v>78</v>
      </c>
      <c r="D1153" s="22" t="s">
        <v>2489</v>
      </c>
      <c r="E1153" s="397" t="s">
        <v>1928</v>
      </c>
      <c r="F1153" s="397"/>
      <c r="G1153" s="23" t="s">
        <v>136</v>
      </c>
      <c r="H1153" s="26">
        <v>2.1825000000000001</v>
      </c>
      <c r="I1153" s="25">
        <v>8.82</v>
      </c>
      <c r="J1153" s="25">
        <v>19.239999999999998</v>
      </c>
    </row>
    <row r="1154" spans="1:10">
      <c r="A1154" s="38"/>
      <c r="B1154" s="38"/>
      <c r="C1154" s="38"/>
      <c r="D1154" s="38"/>
      <c r="E1154" s="38" t="s">
        <v>1897</v>
      </c>
      <c r="F1154" s="39">
        <v>11.48</v>
      </c>
      <c r="G1154" s="38" t="s">
        <v>1898</v>
      </c>
      <c r="H1154" s="39">
        <v>0</v>
      </c>
      <c r="I1154" s="38" t="s">
        <v>1899</v>
      </c>
      <c r="J1154" s="39">
        <v>11.48</v>
      </c>
    </row>
    <row r="1155" spans="1:10">
      <c r="A1155" s="38"/>
      <c r="B1155" s="38"/>
      <c r="C1155" s="38"/>
      <c r="D1155" s="38"/>
      <c r="E1155" s="38" t="s">
        <v>1900</v>
      </c>
      <c r="F1155" s="39">
        <v>7.26</v>
      </c>
      <c r="G1155" s="38"/>
      <c r="H1155" s="398" t="s">
        <v>1901</v>
      </c>
      <c r="I1155" s="398"/>
      <c r="J1155" s="39">
        <v>42.72</v>
      </c>
    </row>
    <row r="1156" spans="1:10" ht="49.95" customHeight="1">
      <c r="A1156" s="32"/>
      <c r="B1156" s="32"/>
      <c r="C1156" s="32"/>
      <c r="D1156" s="32"/>
      <c r="E1156" s="32"/>
      <c r="F1156" s="32"/>
      <c r="G1156" s="32" t="s">
        <v>1902</v>
      </c>
      <c r="H1156" s="34" t="s">
        <v>2490</v>
      </c>
      <c r="I1156" s="32" t="s">
        <v>1904</v>
      </c>
      <c r="J1156" s="33">
        <v>856.53</v>
      </c>
    </row>
    <row r="1157" spans="1:10" ht="1.05" customHeight="1">
      <c r="A1157" s="16"/>
      <c r="B1157" s="16"/>
      <c r="C1157" s="16"/>
      <c r="D1157" s="16"/>
      <c r="E1157" s="16"/>
      <c r="F1157" s="16"/>
      <c r="G1157" s="16"/>
      <c r="H1157" s="16"/>
      <c r="I1157" s="16"/>
      <c r="J1157" s="16"/>
    </row>
    <row r="1158" spans="1:10" ht="24" customHeight="1">
      <c r="A1158" s="5" t="s">
        <v>435</v>
      </c>
      <c r="B1158" s="5"/>
      <c r="C1158" s="5"/>
      <c r="D1158" s="5" t="s">
        <v>408</v>
      </c>
      <c r="E1158" s="5"/>
      <c r="F1158" s="394"/>
      <c r="G1158" s="394"/>
      <c r="H1158" s="7"/>
      <c r="I1158" s="5"/>
      <c r="J1158" s="8">
        <v>112126.71</v>
      </c>
    </row>
    <row r="1159" spans="1:10" ht="18" customHeight="1">
      <c r="A1159" s="2" t="s">
        <v>436</v>
      </c>
      <c r="B1159" s="4" t="s">
        <v>61</v>
      </c>
      <c r="C1159" s="2" t="s">
        <v>62</v>
      </c>
      <c r="D1159" s="2" t="s">
        <v>9</v>
      </c>
      <c r="E1159" s="391" t="s">
        <v>63</v>
      </c>
      <c r="F1159" s="391"/>
      <c r="G1159" s="3" t="s">
        <v>64</v>
      </c>
      <c r="H1159" s="4" t="s">
        <v>10</v>
      </c>
      <c r="I1159" s="4" t="s">
        <v>65</v>
      </c>
      <c r="J1159" s="4" t="s">
        <v>11</v>
      </c>
    </row>
    <row r="1160" spans="1:10" ht="25.95" customHeight="1">
      <c r="A1160" s="10" t="s">
        <v>1883</v>
      </c>
      <c r="B1160" s="12" t="s">
        <v>437</v>
      </c>
      <c r="C1160" s="10" t="s">
        <v>78</v>
      </c>
      <c r="D1160" s="10" t="s">
        <v>438</v>
      </c>
      <c r="E1160" s="395" t="s">
        <v>424</v>
      </c>
      <c r="F1160" s="395"/>
      <c r="G1160" s="11" t="s">
        <v>99</v>
      </c>
      <c r="H1160" s="15">
        <v>1</v>
      </c>
      <c r="I1160" s="13">
        <v>5.23</v>
      </c>
      <c r="J1160" s="13">
        <v>5.23</v>
      </c>
    </row>
    <row r="1161" spans="1:10" ht="24" customHeight="1">
      <c r="A1161" s="17" t="s">
        <v>1884</v>
      </c>
      <c r="B1161" s="19" t="s">
        <v>2481</v>
      </c>
      <c r="C1161" s="17" t="s">
        <v>78</v>
      </c>
      <c r="D1161" s="17" t="s">
        <v>2482</v>
      </c>
      <c r="E1161" s="396" t="s">
        <v>1887</v>
      </c>
      <c r="F1161" s="396"/>
      <c r="G1161" s="18" t="s">
        <v>1911</v>
      </c>
      <c r="H1161" s="21">
        <v>9.2700000000000005E-2</v>
      </c>
      <c r="I1161" s="20">
        <v>30.01</v>
      </c>
      <c r="J1161" s="20">
        <v>2.78</v>
      </c>
    </row>
    <row r="1162" spans="1:10" ht="24" customHeight="1">
      <c r="A1162" s="17" t="s">
        <v>1884</v>
      </c>
      <c r="B1162" s="19" t="s">
        <v>1909</v>
      </c>
      <c r="C1162" s="17" t="s">
        <v>78</v>
      </c>
      <c r="D1162" s="17" t="s">
        <v>1910</v>
      </c>
      <c r="E1162" s="396" t="s">
        <v>1887</v>
      </c>
      <c r="F1162" s="396"/>
      <c r="G1162" s="18" t="s">
        <v>1911</v>
      </c>
      <c r="H1162" s="21">
        <v>3.09E-2</v>
      </c>
      <c r="I1162" s="20">
        <v>22.95</v>
      </c>
      <c r="J1162" s="20">
        <v>0.7</v>
      </c>
    </row>
    <row r="1163" spans="1:10" ht="24" customHeight="1">
      <c r="A1163" s="22" t="s">
        <v>1894</v>
      </c>
      <c r="B1163" s="24" t="s">
        <v>2451</v>
      </c>
      <c r="C1163" s="22" t="s">
        <v>78</v>
      </c>
      <c r="D1163" s="22" t="s">
        <v>2452</v>
      </c>
      <c r="E1163" s="397" t="s">
        <v>1928</v>
      </c>
      <c r="F1163" s="397"/>
      <c r="G1163" s="23" t="s">
        <v>2015</v>
      </c>
      <c r="H1163" s="26">
        <v>0.1666</v>
      </c>
      <c r="I1163" s="25">
        <v>10.56</v>
      </c>
      <c r="J1163" s="25">
        <v>1.75</v>
      </c>
    </row>
    <row r="1164" spans="1:10">
      <c r="A1164" s="38"/>
      <c r="B1164" s="38"/>
      <c r="C1164" s="38"/>
      <c r="D1164" s="38"/>
      <c r="E1164" s="38" t="s">
        <v>1897</v>
      </c>
      <c r="F1164" s="39">
        <v>2.46</v>
      </c>
      <c r="G1164" s="38" t="s">
        <v>1898</v>
      </c>
      <c r="H1164" s="39">
        <v>0</v>
      </c>
      <c r="I1164" s="38" t="s">
        <v>1899</v>
      </c>
      <c r="J1164" s="39">
        <v>2.46</v>
      </c>
    </row>
    <row r="1165" spans="1:10">
      <c r="A1165" s="38"/>
      <c r="B1165" s="38"/>
      <c r="C1165" s="38"/>
      <c r="D1165" s="38"/>
      <c r="E1165" s="38" t="s">
        <v>1900</v>
      </c>
      <c r="F1165" s="39">
        <v>1.07</v>
      </c>
      <c r="G1165" s="38"/>
      <c r="H1165" s="398" t="s">
        <v>1901</v>
      </c>
      <c r="I1165" s="398"/>
      <c r="J1165" s="39">
        <v>6.3</v>
      </c>
    </row>
    <row r="1166" spans="1:10" ht="49.95" customHeight="1">
      <c r="A1166" s="32"/>
      <c r="B1166" s="32"/>
      <c r="C1166" s="32"/>
      <c r="D1166" s="32"/>
      <c r="E1166" s="32"/>
      <c r="F1166" s="32"/>
      <c r="G1166" s="32" t="s">
        <v>1902</v>
      </c>
      <c r="H1166" s="34" t="s">
        <v>2491</v>
      </c>
      <c r="I1166" s="32" t="s">
        <v>1904</v>
      </c>
      <c r="J1166" s="33">
        <v>9149.23</v>
      </c>
    </row>
    <row r="1167" spans="1:10" ht="1.05" customHeight="1">
      <c r="A1167" s="16"/>
      <c r="B1167" s="16"/>
      <c r="C1167" s="16"/>
      <c r="D1167" s="16"/>
      <c r="E1167" s="16"/>
      <c r="F1167" s="16"/>
      <c r="G1167" s="16"/>
      <c r="H1167" s="16"/>
      <c r="I1167" s="16"/>
      <c r="J1167" s="16"/>
    </row>
    <row r="1168" spans="1:10" ht="18" customHeight="1">
      <c r="A1168" s="2" t="s">
        <v>439</v>
      </c>
      <c r="B1168" s="4" t="s">
        <v>61</v>
      </c>
      <c r="C1168" s="2" t="s">
        <v>62</v>
      </c>
      <c r="D1168" s="2" t="s">
        <v>9</v>
      </c>
      <c r="E1168" s="391" t="s">
        <v>63</v>
      </c>
      <c r="F1168" s="391"/>
      <c r="G1168" s="3" t="s">
        <v>64</v>
      </c>
      <c r="H1168" s="4" t="s">
        <v>10</v>
      </c>
      <c r="I1168" s="4" t="s">
        <v>65</v>
      </c>
      <c r="J1168" s="4" t="s">
        <v>11</v>
      </c>
    </row>
    <row r="1169" spans="1:10" ht="25.95" customHeight="1">
      <c r="A1169" s="10" t="s">
        <v>1883</v>
      </c>
      <c r="B1169" s="12" t="s">
        <v>440</v>
      </c>
      <c r="C1169" s="10" t="s">
        <v>78</v>
      </c>
      <c r="D1169" s="10" t="s">
        <v>441</v>
      </c>
      <c r="E1169" s="395" t="s">
        <v>424</v>
      </c>
      <c r="F1169" s="395"/>
      <c r="G1169" s="11" t="s">
        <v>99</v>
      </c>
      <c r="H1169" s="15">
        <v>1</v>
      </c>
      <c r="I1169" s="13">
        <v>31.48</v>
      </c>
      <c r="J1169" s="13">
        <v>31.48</v>
      </c>
    </row>
    <row r="1170" spans="1:10" ht="24" customHeight="1">
      <c r="A1170" s="17" t="s">
        <v>1884</v>
      </c>
      <c r="B1170" s="19" t="s">
        <v>1909</v>
      </c>
      <c r="C1170" s="17" t="s">
        <v>78</v>
      </c>
      <c r="D1170" s="17" t="s">
        <v>1910</v>
      </c>
      <c r="E1170" s="396" t="s">
        <v>1887</v>
      </c>
      <c r="F1170" s="396"/>
      <c r="G1170" s="18" t="s">
        <v>1911</v>
      </c>
      <c r="H1170" s="21">
        <v>0.24729999999999999</v>
      </c>
      <c r="I1170" s="20">
        <v>22.95</v>
      </c>
      <c r="J1170" s="20">
        <v>5.67</v>
      </c>
    </row>
    <row r="1171" spans="1:10" ht="24" customHeight="1">
      <c r="A1171" s="17" t="s">
        <v>1884</v>
      </c>
      <c r="B1171" s="19" t="s">
        <v>2481</v>
      </c>
      <c r="C1171" s="17" t="s">
        <v>78</v>
      </c>
      <c r="D1171" s="17" t="s">
        <v>2482</v>
      </c>
      <c r="E1171" s="396" t="s">
        <v>1887</v>
      </c>
      <c r="F1171" s="396"/>
      <c r="G1171" s="18" t="s">
        <v>1911</v>
      </c>
      <c r="H1171" s="21">
        <v>0.7419</v>
      </c>
      <c r="I1171" s="20">
        <v>30.01</v>
      </c>
      <c r="J1171" s="20">
        <v>22.26</v>
      </c>
    </row>
    <row r="1172" spans="1:10" ht="25.95" customHeight="1">
      <c r="A1172" s="22" t="s">
        <v>1894</v>
      </c>
      <c r="B1172" s="24" t="s">
        <v>2484</v>
      </c>
      <c r="C1172" s="22" t="s">
        <v>78</v>
      </c>
      <c r="D1172" s="22" t="s">
        <v>2485</v>
      </c>
      <c r="E1172" s="397" t="s">
        <v>1928</v>
      </c>
      <c r="F1172" s="397"/>
      <c r="G1172" s="23" t="s">
        <v>268</v>
      </c>
      <c r="H1172" s="26">
        <v>8.0199999999999994E-2</v>
      </c>
      <c r="I1172" s="25">
        <v>0.88</v>
      </c>
      <c r="J1172" s="25">
        <v>7.0000000000000007E-2</v>
      </c>
    </row>
    <row r="1173" spans="1:10" ht="25.95" customHeight="1">
      <c r="A1173" s="22" t="s">
        <v>1894</v>
      </c>
      <c r="B1173" s="24" t="s">
        <v>2486</v>
      </c>
      <c r="C1173" s="22" t="s">
        <v>78</v>
      </c>
      <c r="D1173" s="22" t="s">
        <v>2487</v>
      </c>
      <c r="E1173" s="397" t="s">
        <v>1928</v>
      </c>
      <c r="F1173" s="397"/>
      <c r="G1173" s="23" t="s">
        <v>136</v>
      </c>
      <c r="H1173" s="26">
        <v>1.3389</v>
      </c>
      <c r="I1173" s="25">
        <v>2.6</v>
      </c>
      <c r="J1173" s="25">
        <v>3.48</v>
      </c>
    </row>
    <row r="1174" spans="1:10">
      <c r="A1174" s="38"/>
      <c r="B1174" s="38"/>
      <c r="C1174" s="38"/>
      <c r="D1174" s="38"/>
      <c r="E1174" s="38" t="s">
        <v>1897</v>
      </c>
      <c r="F1174" s="39">
        <v>19.760000000000002</v>
      </c>
      <c r="G1174" s="38" t="s">
        <v>1898</v>
      </c>
      <c r="H1174" s="39">
        <v>0</v>
      </c>
      <c r="I1174" s="38" t="s">
        <v>1899</v>
      </c>
      <c r="J1174" s="39">
        <v>19.760000000000002</v>
      </c>
    </row>
    <row r="1175" spans="1:10">
      <c r="A1175" s="38"/>
      <c r="B1175" s="38"/>
      <c r="C1175" s="38"/>
      <c r="D1175" s="38"/>
      <c r="E1175" s="38" t="s">
        <v>1900</v>
      </c>
      <c r="F1175" s="39">
        <v>6.45</v>
      </c>
      <c r="G1175" s="38"/>
      <c r="H1175" s="398" t="s">
        <v>1901</v>
      </c>
      <c r="I1175" s="398"/>
      <c r="J1175" s="39">
        <v>37.93</v>
      </c>
    </row>
    <row r="1176" spans="1:10" ht="49.95" customHeight="1">
      <c r="A1176" s="32"/>
      <c r="B1176" s="32"/>
      <c r="C1176" s="32"/>
      <c r="D1176" s="32"/>
      <c r="E1176" s="32"/>
      <c r="F1176" s="32"/>
      <c r="G1176" s="32" t="s">
        <v>1902</v>
      </c>
      <c r="H1176" s="34" t="s">
        <v>2491</v>
      </c>
      <c r="I1176" s="32" t="s">
        <v>1904</v>
      </c>
      <c r="J1176" s="33">
        <v>55084.22</v>
      </c>
    </row>
    <row r="1177" spans="1:10" ht="1.05" customHeight="1">
      <c r="A1177" s="16"/>
      <c r="B1177" s="16"/>
      <c r="C1177" s="16"/>
      <c r="D1177" s="16"/>
      <c r="E1177" s="16"/>
      <c r="F1177" s="16"/>
      <c r="G1177" s="16"/>
      <c r="H1177" s="16"/>
      <c r="I1177" s="16"/>
      <c r="J1177" s="16"/>
    </row>
    <row r="1178" spans="1:10" ht="18" customHeight="1">
      <c r="A1178" s="2" t="s">
        <v>442</v>
      </c>
      <c r="B1178" s="4" t="s">
        <v>61</v>
      </c>
      <c r="C1178" s="2" t="s">
        <v>62</v>
      </c>
      <c r="D1178" s="2" t="s">
        <v>9</v>
      </c>
      <c r="E1178" s="391" t="s">
        <v>63</v>
      </c>
      <c r="F1178" s="391"/>
      <c r="G1178" s="3" t="s">
        <v>64</v>
      </c>
      <c r="H1178" s="4" t="s">
        <v>10</v>
      </c>
      <c r="I1178" s="4" t="s">
        <v>65</v>
      </c>
      <c r="J1178" s="4" t="s">
        <v>11</v>
      </c>
    </row>
    <row r="1179" spans="1:10" ht="25.95" customHeight="1">
      <c r="A1179" s="10" t="s">
        <v>1883</v>
      </c>
      <c r="B1179" s="12" t="s">
        <v>443</v>
      </c>
      <c r="C1179" s="10" t="s">
        <v>78</v>
      </c>
      <c r="D1179" s="10" t="s">
        <v>444</v>
      </c>
      <c r="E1179" s="395" t="s">
        <v>424</v>
      </c>
      <c r="F1179" s="395"/>
      <c r="G1179" s="11" t="s">
        <v>99</v>
      </c>
      <c r="H1179" s="15">
        <v>1</v>
      </c>
      <c r="I1179" s="13">
        <v>16.98</v>
      </c>
      <c r="J1179" s="13">
        <v>16.98</v>
      </c>
    </row>
    <row r="1180" spans="1:10" ht="24" customHeight="1">
      <c r="A1180" s="17" t="s">
        <v>1884</v>
      </c>
      <c r="B1180" s="19" t="s">
        <v>1909</v>
      </c>
      <c r="C1180" s="17" t="s">
        <v>78</v>
      </c>
      <c r="D1180" s="17" t="s">
        <v>1910</v>
      </c>
      <c r="E1180" s="396" t="s">
        <v>1887</v>
      </c>
      <c r="F1180" s="396"/>
      <c r="G1180" s="18" t="s">
        <v>1911</v>
      </c>
      <c r="H1180" s="21">
        <v>7.5700000000000003E-2</v>
      </c>
      <c r="I1180" s="20">
        <v>22.95</v>
      </c>
      <c r="J1180" s="20">
        <v>1.73</v>
      </c>
    </row>
    <row r="1181" spans="1:10" ht="24" customHeight="1">
      <c r="A1181" s="17" t="s">
        <v>1884</v>
      </c>
      <c r="B1181" s="19" t="s">
        <v>2481</v>
      </c>
      <c r="C1181" s="17" t="s">
        <v>78</v>
      </c>
      <c r="D1181" s="17" t="s">
        <v>2482</v>
      </c>
      <c r="E1181" s="396" t="s">
        <v>1887</v>
      </c>
      <c r="F1181" s="396"/>
      <c r="G1181" s="18" t="s">
        <v>1911</v>
      </c>
      <c r="H1181" s="21">
        <v>0.22700000000000001</v>
      </c>
      <c r="I1181" s="20">
        <v>30.01</v>
      </c>
      <c r="J1181" s="20">
        <v>6.81</v>
      </c>
    </row>
    <row r="1182" spans="1:10" ht="24" customHeight="1">
      <c r="A1182" s="22" t="s">
        <v>1894</v>
      </c>
      <c r="B1182" s="24" t="s">
        <v>2013</v>
      </c>
      <c r="C1182" s="22" t="s">
        <v>78</v>
      </c>
      <c r="D1182" s="22" t="s">
        <v>2014</v>
      </c>
      <c r="E1182" s="397" t="s">
        <v>1928</v>
      </c>
      <c r="F1182" s="397"/>
      <c r="G1182" s="23" t="s">
        <v>2015</v>
      </c>
      <c r="H1182" s="26">
        <v>0.22850000000000001</v>
      </c>
      <c r="I1182" s="25">
        <v>36.950000000000003</v>
      </c>
      <c r="J1182" s="25">
        <v>8.44</v>
      </c>
    </row>
    <row r="1183" spans="1:10">
      <c r="A1183" s="38"/>
      <c r="B1183" s="38"/>
      <c r="C1183" s="38"/>
      <c r="D1183" s="38"/>
      <c r="E1183" s="38" t="s">
        <v>1897</v>
      </c>
      <c r="F1183" s="39">
        <v>6.03</v>
      </c>
      <c r="G1183" s="38" t="s">
        <v>1898</v>
      </c>
      <c r="H1183" s="39">
        <v>0</v>
      </c>
      <c r="I1183" s="38" t="s">
        <v>1899</v>
      </c>
      <c r="J1183" s="39">
        <v>6.03</v>
      </c>
    </row>
    <row r="1184" spans="1:10">
      <c r="A1184" s="38"/>
      <c r="B1184" s="38"/>
      <c r="C1184" s="38"/>
      <c r="D1184" s="38"/>
      <c r="E1184" s="38" t="s">
        <v>1900</v>
      </c>
      <c r="F1184" s="39">
        <v>3.48</v>
      </c>
      <c r="G1184" s="38"/>
      <c r="H1184" s="398" t="s">
        <v>1901</v>
      </c>
      <c r="I1184" s="398"/>
      <c r="J1184" s="39">
        <v>20.46</v>
      </c>
    </row>
    <row r="1185" spans="1:10" ht="49.95" customHeight="1">
      <c r="A1185" s="32"/>
      <c r="B1185" s="32"/>
      <c r="C1185" s="32"/>
      <c r="D1185" s="32"/>
      <c r="E1185" s="32"/>
      <c r="F1185" s="32"/>
      <c r="G1185" s="32" t="s">
        <v>1902</v>
      </c>
      <c r="H1185" s="34" t="s">
        <v>2491</v>
      </c>
      <c r="I1185" s="32" t="s">
        <v>1904</v>
      </c>
      <c r="J1185" s="33">
        <v>29713.23</v>
      </c>
    </row>
    <row r="1186" spans="1:10" ht="1.05" customHeight="1">
      <c r="A1186" s="16"/>
      <c r="B1186" s="16"/>
      <c r="C1186" s="16"/>
      <c r="D1186" s="16"/>
      <c r="E1186" s="16"/>
      <c r="F1186" s="16"/>
      <c r="G1186" s="16"/>
      <c r="H1186" s="16"/>
      <c r="I1186" s="16"/>
      <c r="J1186" s="16"/>
    </row>
    <row r="1187" spans="1:10" ht="18" customHeight="1">
      <c r="A1187" s="2" t="s">
        <v>445</v>
      </c>
      <c r="B1187" s="4" t="s">
        <v>61</v>
      </c>
      <c r="C1187" s="2" t="s">
        <v>62</v>
      </c>
      <c r="D1187" s="2" t="s">
        <v>9</v>
      </c>
      <c r="E1187" s="391" t="s">
        <v>63</v>
      </c>
      <c r="F1187" s="391"/>
      <c r="G1187" s="3" t="s">
        <v>64</v>
      </c>
      <c r="H1187" s="4" t="s">
        <v>10</v>
      </c>
      <c r="I1187" s="4" t="s">
        <v>65</v>
      </c>
      <c r="J1187" s="4" t="s">
        <v>11</v>
      </c>
    </row>
    <row r="1188" spans="1:10" ht="52.05" customHeight="1">
      <c r="A1188" s="10" t="s">
        <v>1883</v>
      </c>
      <c r="B1188" s="12" t="s">
        <v>446</v>
      </c>
      <c r="C1188" s="10" t="s">
        <v>78</v>
      </c>
      <c r="D1188" s="10" t="s">
        <v>447</v>
      </c>
      <c r="E1188" s="395" t="s">
        <v>448</v>
      </c>
      <c r="F1188" s="395"/>
      <c r="G1188" s="11" t="s">
        <v>99</v>
      </c>
      <c r="H1188" s="15">
        <v>1</v>
      </c>
      <c r="I1188" s="13">
        <v>12.89</v>
      </c>
      <c r="J1188" s="13">
        <v>12.89</v>
      </c>
    </row>
    <row r="1189" spans="1:10" ht="24" customHeight="1">
      <c r="A1189" s="17" t="s">
        <v>1884</v>
      </c>
      <c r="B1189" s="19" t="s">
        <v>2481</v>
      </c>
      <c r="C1189" s="17" t="s">
        <v>78</v>
      </c>
      <c r="D1189" s="17" t="s">
        <v>2482</v>
      </c>
      <c r="E1189" s="396" t="s">
        <v>1887</v>
      </c>
      <c r="F1189" s="396"/>
      <c r="G1189" s="18" t="s">
        <v>1911</v>
      </c>
      <c r="H1189" s="21">
        <v>0.21490000000000001</v>
      </c>
      <c r="I1189" s="20">
        <v>30.01</v>
      </c>
      <c r="J1189" s="20">
        <v>6.44</v>
      </c>
    </row>
    <row r="1190" spans="1:10" ht="24" customHeight="1">
      <c r="A1190" s="22" t="s">
        <v>1894</v>
      </c>
      <c r="B1190" s="24" t="s">
        <v>2492</v>
      </c>
      <c r="C1190" s="22" t="s">
        <v>78</v>
      </c>
      <c r="D1190" s="22" t="s">
        <v>2493</v>
      </c>
      <c r="E1190" s="397" t="s">
        <v>1928</v>
      </c>
      <c r="F1190" s="397"/>
      <c r="G1190" s="23" t="s">
        <v>2015</v>
      </c>
      <c r="H1190" s="26">
        <v>1.24E-2</v>
      </c>
      <c r="I1190" s="25">
        <v>29.8</v>
      </c>
      <c r="J1190" s="25">
        <v>0.36</v>
      </c>
    </row>
    <row r="1191" spans="1:10" ht="24" customHeight="1">
      <c r="A1191" s="22" t="s">
        <v>1894</v>
      </c>
      <c r="B1191" s="24" t="s">
        <v>2494</v>
      </c>
      <c r="C1191" s="22" t="s">
        <v>78</v>
      </c>
      <c r="D1191" s="22" t="s">
        <v>2495</v>
      </c>
      <c r="E1191" s="397" t="s">
        <v>1928</v>
      </c>
      <c r="F1191" s="397"/>
      <c r="G1191" s="23" t="s">
        <v>2015</v>
      </c>
      <c r="H1191" s="26">
        <v>0.1242</v>
      </c>
      <c r="I1191" s="25">
        <v>49.04</v>
      </c>
      <c r="J1191" s="25">
        <v>6.09</v>
      </c>
    </row>
    <row r="1192" spans="1:10">
      <c r="A1192" s="38"/>
      <c r="B1192" s="38"/>
      <c r="C1192" s="38"/>
      <c r="D1192" s="38"/>
      <c r="E1192" s="38" t="s">
        <v>1897</v>
      </c>
      <c r="F1192" s="39">
        <v>4.57</v>
      </c>
      <c r="G1192" s="38" t="s">
        <v>1898</v>
      </c>
      <c r="H1192" s="39">
        <v>0</v>
      </c>
      <c r="I1192" s="38" t="s">
        <v>1899</v>
      </c>
      <c r="J1192" s="39">
        <v>4.57</v>
      </c>
    </row>
    <row r="1193" spans="1:10">
      <c r="A1193" s="38"/>
      <c r="B1193" s="38"/>
      <c r="C1193" s="38"/>
      <c r="D1193" s="38"/>
      <c r="E1193" s="38" t="s">
        <v>1900</v>
      </c>
      <c r="F1193" s="39">
        <v>2.64</v>
      </c>
      <c r="G1193" s="38"/>
      <c r="H1193" s="398" t="s">
        <v>1901</v>
      </c>
      <c r="I1193" s="398"/>
      <c r="J1193" s="39">
        <v>15.53</v>
      </c>
    </row>
    <row r="1194" spans="1:10" ht="49.95" customHeight="1">
      <c r="A1194" s="32"/>
      <c r="B1194" s="32"/>
      <c r="C1194" s="32"/>
      <c r="D1194" s="32"/>
      <c r="E1194" s="32"/>
      <c r="F1194" s="32"/>
      <c r="G1194" s="32" t="s">
        <v>1902</v>
      </c>
      <c r="H1194" s="34" t="s">
        <v>2496</v>
      </c>
      <c r="I1194" s="32" t="s">
        <v>1904</v>
      </c>
      <c r="J1194" s="33">
        <v>18180.03</v>
      </c>
    </row>
    <row r="1195" spans="1:10" ht="1.05" customHeight="1">
      <c r="A1195" s="16"/>
      <c r="B1195" s="16"/>
      <c r="C1195" s="16"/>
      <c r="D1195" s="16"/>
      <c r="E1195" s="16"/>
      <c r="F1195" s="16"/>
      <c r="G1195" s="16"/>
      <c r="H1195" s="16"/>
      <c r="I1195" s="16"/>
      <c r="J1195" s="16"/>
    </row>
    <row r="1196" spans="1:10" ht="24" customHeight="1">
      <c r="A1196" s="5" t="s">
        <v>449</v>
      </c>
      <c r="B1196" s="5"/>
      <c r="C1196" s="5"/>
      <c r="D1196" s="5" t="s">
        <v>383</v>
      </c>
      <c r="E1196" s="5"/>
      <c r="F1196" s="394"/>
      <c r="G1196" s="394"/>
      <c r="H1196" s="7"/>
      <c r="I1196" s="5"/>
      <c r="J1196" s="8">
        <v>2653.99</v>
      </c>
    </row>
    <row r="1197" spans="1:10" ht="18" customHeight="1">
      <c r="A1197" s="2" t="s">
        <v>450</v>
      </c>
      <c r="B1197" s="4" t="s">
        <v>61</v>
      </c>
      <c r="C1197" s="2" t="s">
        <v>62</v>
      </c>
      <c r="D1197" s="2" t="s">
        <v>9</v>
      </c>
      <c r="E1197" s="391" t="s">
        <v>63</v>
      </c>
      <c r="F1197" s="391"/>
      <c r="G1197" s="3" t="s">
        <v>64</v>
      </c>
      <c r="H1197" s="4" t="s">
        <v>10</v>
      </c>
      <c r="I1197" s="4" t="s">
        <v>65</v>
      </c>
      <c r="J1197" s="4" t="s">
        <v>11</v>
      </c>
    </row>
    <row r="1198" spans="1:10" ht="25.95" customHeight="1">
      <c r="A1198" s="10" t="s">
        <v>1883</v>
      </c>
      <c r="B1198" s="12" t="s">
        <v>451</v>
      </c>
      <c r="C1198" s="10" t="s">
        <v>78</v>
      </c>
      <c r="D1198" s="10" t="s">
        <v>452</v>
      </c>
      <c r="E1198" s="395" t="s">
        <v>453</v>
      </c>
      <c r="F1198" s="395"/>
      <c r="G1198" s="11" t="s">
        <v>99</v>
      </c>
      <c r="H1198" s="15">
        <v>1</v>
      </c>
      <c r="I1198" s="13">
        <v>76.58</v>
      </c>
      <c r="J1198" s="13">
        <v>76.58</v>
      </c>
    </row>
    <row r="1199" spans="1:10" ht="24" customHeight="1">
      <c r="A1199" s="17" t="s">
        <v>1884</v>
      </c>
      <c r="B1199" s="19" t="s">
        <v>1909</v>
      </c>
      <c r="C1199" s="17" t="s">
        <v>78</v>
      </c>
      <c r="D1199" s="17" t="s">
        <v>1910</v>
      </c>
      <c r="E1199" s="396" t="s">
        <v>1887</v>
      </c>
      <c r="F1199" s="396"/>
      <c r="G1199" s="18" t="s">
        <v>1911</v>
      </c>
      <c r="H1199" s="21">
        <v>0.115</v>
      </c>
      <c r="I1199" s="20">
        <v>22.95</v>
      </c>
      <c r="J1199" s="20">
        <v>2.63</v>
      </c>
    </row>
    <row r="1200" spans="1:10" ht="24" customHeight="1">
      <c r="A1200" s="17" t="s">
        <v>1884</v>
      </c>
      <c r="B1200" s="19" t="s">
        <v>2481</v>
      </c>
      <c r="C1200" s="17" t="s">
        <v>78</v>
      </c>
      <c r="D1200" s="17" t="s">
        <v>2482</v>
      </c>
      <c r="E1200" s="396" t="s">
        <v>1887</v>
      </c>
      <c r="F1200" s="396"/>
      <c r="G1200" s="18" t="s">
        <v>1911</v>
      </c>
      <c r="H1200" s="21">
        <v>0.27500000000000002</v>
      </c>
      <c r="I1200" s="20">
        <v>30.01</v>
      </c>
      <c r="J1200" s="20">
        <v>8.25</v>
      </c>
    </row>
    <row r="1201" spans="1:10" ht="24" customHeight="1">
      <c r="A1201" s="22" t="s">
        <v>1894</v>
      </c>
      <c r="B1201" s="24" t="s">
        <v>2497</v>
      </c>
      <c r="C1201" s="22" t="s">
        <v>78</v>
      </c>
      <c r="D1201" s="22" t="s">
        <v>2498</v>
      </c>
      <c r="E1201" s="397" t="s">
        <v>1928</v>
      </c>
      <c r="F1201" s="397"/>
      <c r="G1201" s="23" t="s">
        <v>2015</v>
      </c>
      <c r="H1201" s="26">
        <v>0.2016</v>
      </c>
      <c r="I1201" s="25">
        <v>147.49</v>
      </c>
      <c r="J1201" s="25">
        <v>29.73</v>
      </c>
    </row>
    <row r="1202" spans="1:10" ht="24" customHeight="1">
      <c r="A1202" s="22" t="s">
        <v>1894</v>
      </c>
      <c r="B1202" s="24" t="s">
        <v>2499</v>
      </c>
      <c r="C1202" s="22" t="s">
        <v>78</v>
      </c>
      <c r="D1202" s="22" t="s">
        <v>2500</v>
      </c>
      <c r="E1202" s="397" t="s">
        <v>1928</v>
      </c>
      <c r="F1202" s="397"/>
      <c r="G1202" s="23" t="s">
        <v>268</v>
      </c>
      <c r="H1202" s="26">
        <v>0.01</v>
      </c>
      <c r="I1202" s="25">
        <v>9.2799999999999994</v>
      </c>
      <c r="J1202" s="25">
        <v>0.09</v>
      </c>
    </row>
    <row r="1203" spans="1:10" ht="24" customHeight="1">
      <c r="A1203" s="22" t="s">
        <v>1894</v>
      </c>
      <c r="B1203" s="24" t="s">
        <v>2501</v>
      </c>
      <c r="C1203" s="22" t="s">
        <v>78</v>
      </c>
      <c r="D1203" s="22" t="s">
        <v>2502</v>
      </c>
      <c r="E1203" s="397" t="s">
        <v>1928</v>
      </c>
      <c r="F1203" s="397"/>
      <c r="G1203" s="23" t="s">
        <v>2015</v>
      </c>
      <c r="H1203" s="26">
        <v>6.4000000000000001E-2</v>
      </c>
      <c r="I1203" s="25">
        <v>67.92</v>
      </c>
      <c r="J1203" s="25">
        <v>4.34</v>
      </c>
    </row>
    <row r="1204" spans="1:10" ht="24" customHeight="1">
      <c r="A1204" s="22" t="s">
        <v>1894</v>
      </c>
      <c r="B1204" s="24" t="s">
        <v>2503</v>
      </c>
      <c r="C1204" s="22" t="s">
        <v>78</v>
      </c>
      <c r="D1204" s="22" t="s">
        <v>2504</v>
      </c>
      <c r="E1204" s="397" t="s">
        <v>1928</v>
      </c>
      <c r="F1204" s="397"/>
      <c r="G1204" s="23" t="s">
        <v>2015</v>
      </c>
      <c r="H1204" s="26">
        <v>0.32200000000000001</v>
      </c>
      <c r="I1204" s="25">
        <v>97.96</v>
      </c>
      <c r="J1204" s="25">
        <v>31.54</v>
      </c>
    </row>
    <row r="1205" spans="1:10">
      <c r="A1205" s="38"/>
      <c r="B1205" s="38"/>
      <c r="C1205" s="38"/>
      <c r="D1205" s="38"/>
      <c r="E1205" s="38" t="s">
        <v>1897</v>
      </c>
      <c r="F1205" s="39">
        <v>7.69</v>
      </c>
      <c r="G1205" s="38" t="s">
        <v>1898</v>
      </c>
      <c r="H1205" s="39">
        <v>0</v>
      </c>
      <c r="I1205" s="38" t="s">
        <v>1899</v>
      </c>
      <c r="J1205" s="39">
        <v>7.69</v>
      </c>
    </row>
    <row r="1206" spans="1:10">
      <c r="A1206" s="38"/>
      <c r="B1206" s="38"/>
      <c r="C1206" s="38"/>
      <c r="D1206" s="38"/>
      <c r="E1206" s="38" t="s">
        <v>1900</v>
      </c>
      <c r="F1206" s="39">
        <v>15.69</v>
      </c>
      <c r="G1206" s="38"/>
      <c r="H1206" s="398" t="s">
        <v>1901</v>
      </c>
      <c r="I1206" s="398"/>
      <c r="J1206" s="39">
        <v>92.27</v>
      </c>
    </row>
    <row r="1207" spans="1:10" ht="49.95" customHeight="1">
      <c r="A1207" s="32"/>
      <c r="B1207" s="32"/>
      <c r="C1207" s="32"/>
      <c r="D1207" s="32"/>
      <c r="E1207" s="32"/>
      <c r="F1207" s="32"/>
      <c r="G1207" s="32" t="s">
        <v>1902</v>
      </c>
      <c r="H1207" s="34" t="s">
        <v>2505</v>
      </c>
      <c r="I1207" s="32" t="s">
        <v>1904</v>
      </c>
      <c r="J1207" s="33">
        <v>2568.79</v>
      </c>
    </row>
    <row r="1208" spans="1:10" ht="1.05" customHeight="1">
      <c r="A1208" s="16"/>
      <c r="B1208" s="16"/>
      <c r="C1208" s="16"/>
      <c r="D1208" s="16"/>
      <c r="E1208" s="16"/>
      <c r="F1208" s="16"/>
      <c r="G1208" s="16"/>
      <c r="H1208" s="16"/>
      <c r="I1208" s="16"/>
      <c r="J1208" s="16"/>
    </row>
    <row r="1209" spans="1:10" ht="18" customHeight="1">
      <c r="A1209" s="2" t="s">
        <v>454</v>
      </c>
      <c r="B1209" s="4" t="s">
        <v>61</v>
      </c>
      <c r="C1209" s="2" t="s">
        <v>62</v>
      </c>
      <c r="D1209" s="2" t="s">
        <v>9</v>
      </c>
      <c r="E1209" s="391" t="s">
        <v>63</v>
      </c>
      <c r="F1209" s="391"/>
      <c r="G1209" s="3" t="s">
        <v>64</v>
      </c>
      <c r="H1209" s="4" t="s">
        <v>10</v>
      </c>
      <c r="I1209" s="4" t="s">
        <v>65</v>
      </c>
      <c r="J1209" s="4" t="s">
        <v>11</v>
      </c>
    </row>
    <row r="1210" spans="1:10" ht="25.95" customHeight="1">
      <c r="A1210" s="10" t="s">
        <v>1883</v>
      </c>
      <c r="B1210" s="12" t="s">
        <v>455</v>
      </c>
      <c r="C1210" s="10" t="s">
        <v>78</v>
      </c>
      <c r="D1210" s="10" t="s">
        <v>456</v>
      </c>
      <c r="E1210" s="395" t="s">
        <v>453</v>
      </c>
      <c r="F1210" s="395"/>
      <c r="G1210" s="11" t="s">
        <v>114</v>
      </c>
      <c r="H1210" s="15">
        <v>1</v>
      </c>
      <c r="I1210" s="13">
        <v>1.77</v>
      </c>
      <c r="J1210" s="13">
        <v>1.77</v>
      </c>
    </row>
    <row r="1211" spans="1:10" ht="24" customHeight="1">
      <c r="A1211" s="17" t="s">
        <v>1884</v>
      </c>
      <c r="B1211" s="19" t="s">
        <v>2481</v>
      </c>
      <c r="C1211" s="17" t="s">
        <v>78</v>
      </c>
      <c r="D1211" s="17" t="s">
        <v>2482</v>
      </c>
      <c r="E1211" s="396" t="s">
        <v>1887</v>
      </c>
      <c r="F1211" s="396"/>
      <c r="G1211" s="18" t="s">
        <v>1911</v>
      </c>
      <c r="H1211" s="21">
        <v>3.6999999999999998E-2</v>
      </c>
      <c r="I1211" s="20">
        <v>30.01</v>
      </c>
      <c r="J1211" s="20">
        <v>1.1100000000000001</v>
      </c>
    </row>
    <row r="1212" spans="1:10" ht="24" customHeight="1">
      <c r="A1212" s="17" t="s">
        <v>1884</v>
      </c>
      <c r="B1212" s="19" t="s">
        <v>1909</v>
      </c>
      <c r="C1212" s="17" t="s">
        <v>78</v>
      </c>
      <c r="D1212" s="17" t="s">
        <v>1910</v>
      </c>
      <c r="E1212" s="396" t="s">
        <v>1887</v>
      </c>
      <c r="F1212" s="396"/>
      <c r="G1212" s="18" t="s">
        <v>1911</v>
      </c>
      <c r="H1212" s="21">
        <v>1.6E-2</v>
      </c>
      <c r="I1212" s="20">
        <v>22.95</v>
      </c>
      <c r="J1212" s="20">
        <v>0.36</v>
      </c>
    </row>
    <row r="1213" spans="1:10" ht="24" customHeight="1">
      <c r="A1213" s="22" t="s">
        <v>1894</v>
      </c>
      <c r="B1213" s="24" t="s">
        <v>2506</v>
      </c>
      <c r="C1213" s="22" t="s">
        <v>78</v>
      </c>
      <c r="D1213" s="22" t="s">
        <v>2507</v>
      </c>
      <c r="E1213" s="397" t="s">
        <v>1928</v>
      </c>
      <c r="F1213" s="397"/>
      <c r="G1213" s="23" t="s">
        <v>136</v>
      </c>
      <c r="H1213" s="26">
        <v>0.106</v>
      </c>
      <c r="I1213" s="25">
        <v>2.92</v>
      </c>
      <c r="J1213" s="25">
        <v>0.3</v>
      </c>
    </row>
    <row r="1214" spans="1:10">
      <c r="A1214" s="38"/>
      <c r="B1214" s="38"/>
      <c r="C1214" s="38"/>
      <c r="D1214" s="38"/>
      <c r="E1214" s="38" t="s">
        <v>1897</v>
      </c>
      <c r="F1214" s="39">
        <v>1.03</v>
      </c>
      <c r="G1214" s="38" t="s">
        <v>1898</v>
      </c>
      <c r="H1214" s="39">
        <v>0</v>
      </c>
      <c r="I1214" s="38" t="s">
        <v>1899</v>
      </c>
      <c r="J1214" s="39">
        <v>1.03</v>
      </c>
    </row>
    <row r="1215" spans="1:10">
      <c r="A1215" s="38"/>
      <c r="B1215" s="38"/>
      <c r="C1215" s="38"/>
      <c r="D1215" s="38"/>
      <c r="E1215" s="38" t="s">
        <v>1900</v>
      </c>
      <c r="F1215" s="39">
        <v>0.36</v>
      </c>
      <c r="G1215" s="38"/>
      <c r="H1215" s="398" t="s">
        <v>1901</v>
      </c>
      <c r="I1215" s="398"/>
      <c r="J1215" s="39">
        <v>2.13</v>
      </c>
    </row>
    <row r="1216" spans="1:10" ht="49.95" customHeight="1">
      <c r="A1216" s="32"/>
      <c r="B1216" s="32"/>
      <c r="C1216" s="32"/>
      <c r="D1216" s="32"/>
      <c r="E1216" s="32"/>
      <c r="F1216" s="32"/>
      <c r="G1216" s="32" t="s">
        <v>1902</v>
      </c>
      <c r="H1216" s="34" t="s">
        <v>2508</v>
      </c>
      <c r="I1216" s="32" t="s">
        <v>1904</v>
      </c>
      <c r="J1216" s="33">
        <v>85.2</v>
      </c>
    </row>
    <row r="1217" spans="1:10" ht="1.05" customHeight="1">
      <c r="A1217" s="16"/>
      <c r="B1217" s="16"/>
      <c r="C1217" s="16"/>
      <c r="D1217" s="16"/>
      <c r="E1217" s="16"/>
      <c r="F1217" s="16"/>
      <c r="G1217" s="16"/>
      <c r="H1217" s="16"/>
      <c r="I1217" s="16"/>
      <c r="J1217" s="16"/>
    </row>
    <row r="1218" spans="1:10" ht="24" customHeight="1">
      <c r="A1218" s="5" t="s">
        <v>33</v>
      </c>
      <c r="B1218" s="5"/>
      <c r="C1218" s="5"/>
      <c r="D1218" s="5" t="s">
        <v>34</v>
      </c>
      <c r="E1218" s="5"/>
      <c r="F1218" s="394"/>
      <c r="G1218" s="394"/>
      <c r="H1218" s="7"/>
      <c r="I1218" s="5"/>
      <c r="J1218" s="8">
        <v>347858.73</v>
      </c>
    </row>
    <row r="1219" spans="1:10" ht="24" customHeight="1">
      <c r="A1219" s="5" t="s">
        <v>457</v>
      </c>
      <c r="B1219" s="5"/>
      <c r="C1219" s="5"/>
      <c r="D1219" s="5" t="s">
        <v>458</v>
      </c>
      <c r="E1219" s="5"/>
      <c r="F1219" s="394"/>
      <c r="G1219" s="394"/>
      <c r="H1219" s="7"/>
      <c r="I1219" s="5"/>
      <c r="J1219" s="8">
        <v>48253.3</v>
      </c>
    </row>
    <row r="1220" spans="1:10" ht="18" customHeight="1">
      <c r="A1220" s="2" t="s">
        <v>459</v>
      </c>
      <c r="B1220" s="4" t="s">
        <v>61</v>
      </c>
      <c r="C1220" s="2" t="s">
        <v>62</v>
      </c>
      <c r="D1220" s="2" t="s">
        <v>9</v>
      </c>
      <c r="E1220" s="391" t="s">
        <v>63</v>
      </c>
      <c r="F1220" s="391"/>
      <c r="G1220" s="3" t="s">
        <v>64</v>
      </c>
      <c r="H1220" s="4" t="s">
        <v>10</v>
      </c>
      <c r="I1220" s="4" t="s">
        <v>65</v>
      </c>
      <c r="J1220" s="4" t="s">
        <v>11</v>
      </c>
    </row>
    <row r="1221" spans="1:10" ht="39" customHeight="1">
      <c r="A1221" s="10" t="s">
        <v>1883</v>
      </c>
      <c r="B1221" s="12" t="s">
        <v>460</v>
      </c>
      <c r="C1221" s="10" t="s">
        <v>78</v>
      </c>
      <c r="D1221" s="10" t="s">
        <v>461</v>
      </c>
      <c r="E1221" s="395" t="s">
        <v>462</v>
      </c>
      <c r="F1221" s="395"/>
      <c r="G1221" s="11" t="s">
        <v>114</v>
      </c>
      <c r="H1221" s="15">
        <v>1</v>
      </c>
      <c r="I1221" s="13">
        <v>32.56</v>
      </c>
      <c r="J1221" s="13">
        <v>32.56</v>
      </c>
    </row>
    <row r="1222" spans="1:10" ht="25.95" customHeight="1">
      <c r="A1222" s="17" t="s">
        <v>1884</v>
      </c>
      <c r="B1222" s="19" t="s">
        <v>1957</v>
      </c>
      <c r="C1222" s="17" t="s">
        <v>78</v>
      </c>
      <c r="D1222" s="17" t="s">
        <v>1958</v>
      </c>
      <c r="E1222" s="396" t="s">
        <v>1887</v>
      </c>
      <c r="F1222" s="396"/>
      <c r="G1222" s="18" t="s">
        <v>1911</v>
      </c>
      <c r="H1222" s="21">
        <v>0.45300000000000001</v>
      </c>
      <c r="I1222" s="20">
        <v>27.62</v>
      </c>
      <c r="J1222" s="20">
        <v>12.51</v>
      </c>
    </row>
    <row r="1223" spans="1:10" ht="25.95" customHeight="1">
      <c r="A1223" s="17" t="s">
        <v>1884</v>
      </c>
      <c r="B1223" s="19" t="s">
        <v>1959</v>
      </c>
      <c r="C1223" s="17" t="s">
        <v>78</v>
      </c>
      <c r="D1223" s="17" t="s">
        <v>1960</v>
      </c>
      <c r="E1223" s="396" t="s">
        <v>1887</v>
      </c>
      <c r="F1223" s="396"/>
      <c r="G1223" s="18" t="s">
        <v>1911</v>
      </c>
      <c r="H1223" s="21">
        <v>0.45300000000000001</v>
      </c>
      <c r="I1223" s="20">
        <v>23.32</v>
      </c>
      <c r="J1223" s="20">
        <v>10.56</v>
      </c>
    </row>
    <row r="1224" spans="1:10" ht="25.95" customHeight="1">
      <c r="A1224" s="22" t="s">
        <v>1894</v>
      </c>
      <c r="B1224" s="24" t="s">
        <v>2509</v>
      </c>
      <c r="C1224" s="22" t="s">
        <v>78</v>
      </c>
      <c r="D1224" s="22" t="s">
        <v>2510</v>
      </c>
      <c r="E1224" s="397" t="s">
        <v>1928</v>
      </c>
      <c r="F1224" s="397"/>
      <c r="G1224" s="23" t="s">
        <v>114</v>
      </c>
      <c r="H1224" s="26">
        <v>1.0492999999999999</v>
      </c>
      <c r="I1224" s="25">
        <v>8.83</v>
      </c>
      <c r="J1224" s="25">
        <v>9.26</v>
      </c>
    </row>
    <row r="1225" spans="1:10" ht="24" customHeight="1">
      <c r="A1225" s="22" t="s">
        <v>1894</v>
      </c>
      <c r="B1225" s="24" t="s">
        <v>1965</v>
      </c>
      <c r="C1225" s="22" t="s">
        <v>78</v>
      </c>
      <c r="D1225" s="22" t="s">
        <v>1966</v>
      </c>
      <c r="E1225" s="397" t="s">
        <v>1928</v>
      </c>
      <c r="F1225" s="397"/>
      <c r="G1225" s="23" t="s">
        <v>268</v>
      </c>
      <c r="H1225" s="26">
        <v>0.1056</v>
      </c>
      <c r="I1225" s="25">
        <v>2.2599999999999998</v>
      </c>
      <c r="J1225" s="25">
        <v>0.23</v>
      </c>
    </row>
    <row r="1226" spans="1:10">
      <c r="A1226" s="38"/>
      <c r="B1226" s="38"/>
      <c r="C1226" s="38"/>
      <c r="D1226" s="38"/>
      <c r="E1226" s="38" t="s">
        <v>1897</v>
      </c>
      <c r="F1226" s="39">
        <v>17.37</v>
      </c>
      <c r="G1226" s="38" t="s">
        <v>1898</v>
      </c>
      <c r="H1226" s="39">
        <v>0</v>
      </c>
      <c r="I1226" s="38" t="s">
        <v>1899</v>
      </c>
      <c r="J1226" s="39">
        <v>17.37</v>
      </c>
    </row>
    <row r="1227" spans="1:10">
      <c r="A1227" s="38"/>
      <c r="B1227" s="38"/>
      <c r="C1227" s="38"/>
      <c r="D1227" s="38"/>
      <c r="E1227" s="38" t="s">
        <v>1900</v>
      </c>
      <c r="F1227" s="39">
        <v>6.67</v>
      </c>
      <c r="G1227" s="38"/>
      <c r="H1227" s="398" t="s">
        <v>1901</v>
      </c>
      <c r="I1227" s="398"/>
      <c r="J1227" s="39">
        <v>39.229999999999997</v>
      </c>
    </row>
    <row r="1228" spans="1:10" ht="49.95" customHeight="1">
      <c r="A1228" s="32"/>
      <c r="B1228" s="32"/>
      <c r="C1228" s="32"/>
      <c r="D1228" s="32"/>
      <c r="E1228" s="32"/>
      <c r="F1228" s="32"/>
      <c r="G1228" s="32" t="s">
        <v>1902</v>
      </c>
      <c r="H1228" s="34" t="s">
        <v>2511</v>
      </c>
      <c r="I1228" s="32" t="s">
        <v>1904</v>
      </c>
      <c r="J1228" s="33">
        <v>9893.41</v>
      </c>
    </row>
    <row r="1229" spans="1:10" ht="1.05" customHeight="1">
      <c r="A1229" s="16"/>
      <c r="B1229" s="16"/>
      <c r="C1229" s="16"/>
      <c r="D1229" s="16"/>
      <c r="E1229" s="16"/>
      <c r="F1229" s="16"/>
      <c r="G1229" s="16"/>
      <c r="H1229" s="16"/>
      <c r="I1229" s="16"/>
      <c r="J1229" s="16"/>
    </row>
    <row r="1230" spans="1:10" ht="18" customHeight="1">
      <c r="A1230" s="2" t="s">
        <v>463</v>
      </c>
      <c r="B1230" s="4" t="s">
        <v>61</v>
      </c>
      <c r="C1230" s="2" t="s">
        <v>62</v>
      </c>
      <c r="D1230" s="2" t="s">
        <v>9</v>
      </c>
      <c r="E1230" s="391" t="s">
        <v>63</v>
      </c>
      <c r="F1230" s="391"/>
      <c r="G1230" s="3" t="s">
        <v>64</v>
      </c>
      <c r="H1230" s="4" t="s">
        <v>10</v>
      </c>
      <c r="I1230" s="4" t="s">
        <v>65</v>
      </c>
      <c r="J1230" s="4" t="s">
        <v>11</v>
      </c>
    </row>
    <row r="1231" spans="1:10" ht="39" customHeight="1">
      <c r="A1231" s="10" t="s">
        <v>1883</v>
      </c>
      <c r="B1231" s="12" t="s">
        <v>464</v>
      </c>
      <c r="C1231" s="10" t="s">
        <v>78</v>
      </c>
      <c r="D1231" s="10" t="s">
        <v>465</v>
      </c>
      <c r="E1231" s="395" t="s">
        <v>466</v>
      </c>
      <c r="F1231" s="395"/>
      <c r="G1231" s="11" t="s">
        <v>114</v>
      </c>
      <c r="H1231" s="15">
        <v>1</v>
      </c>
      <c r="I1231" s="13">
        <v>33.979999999999997</v>
      </c>
      <c r="J1231" s="13">
        <v>33.979999999999997</v>
      </c>
    </row>
    <row r="1232" spans="1:10" ht="25.95" customHeight="1">
      <c r="A1232" s="17" t="s">
        <v>1884</v>
      </c>
      <c r="B1232" s="19" t="s">
        <v>1959</v>
      </c>
      <c r="C1232" s="17" t="s">
        <v>78</v>
      </c>
      <c r="D1232" s="17" t="s">
        <v>1960</v>
      </c>
      <c r="E1232" s="396" t="s">
        <v>1887</v>
      </c>
      <c r="F1232" s="396"/>
      <c r="G1232" s="18" t="s">
        <v>1911</v>
      </c>
      <c r="H1232" s="21">
        <v>0.1517</v>
      </c>
      <c r="I1232" s="20">
        <v>23.32</v>
      </c>
      <c r="J1232" s="20">
        <v>3.53</v>
      </c>
    </row>
    <row r="1233" spans="1:10" ht="25.95" customHeight="1">
      <c r="A1233" s="17" t="s">
        <v>1884</v>
      </c>
      <c r="B1233" s="19" t="s">
        <v>1957</v>
      </c>
      <c r="C1233" s="17" t="s">
        <v>78</v>
      </c>
      <c r="D1233" s="17" t="s">
        <v>1958</v>
      </c>
      <c r="E1233" s="396" t="s">
        <v>1887</v>
      </c>
      <c r="F1233" s="396"/>
      <c r="G1233" s="18" t="s">
        <v>1911</v>
      </c>
      <c r="H1233" s="21">
        <v>0.1517</v>
      </c>
      <c r="I1233" s="20">
        <v>27.62</v>
      </c>
      <c r="J1233" s="20">
        <v>4.18</v>
      </c>
    </row>
    <row r="1234" spans="1:10" ht="25.95" customHeight="1">
      <c r="A1234" s="22" t="s">
        <v>1894</v>
      </c>
      <c r="B1234" s="24" t="s">
        <v>2512</v>
      </c>
      <c r="C1234" s="22" t="s">
        <v>78</v>
      </c>
      <c r="D1234" s="22" t="s">
        <v>2513</v>
      </c>
      <c r="E1234" s="397" t="s">
        <v>1928</v>
      </c>
      <c r="F1234" s="397"/>
      <c r="G1234" s="23" t="s">
        <v>114</v>
      </c>
      <c r="H1234" s="26">
        <v>1.0492999999999999</v>
      </c>
      <c r="I1234" s="25">
        <v>25.01</v>
      </c>
      <c r="J1234" s="25">
        <v>26.24</v>
      </c>
    </row>
    <row r="1235" spans="1:10" ht="24" customHeight="1">
      <c r="A1235" s="22" t="s">
        <v>1894</v>
      </c>
      <c r="B1235" s="24" t="s">
        <v>1965</v>
      </c>
      <c r="C1235" s="22" t="s">
        <v>78</v>
      </c>
      <c r="D1235" s="22" t="s">
        <v>1966</v>
      </c>
      <c r="E1235" s="397" t="s">
        <v>1928</v>
      </c>
      <c r="F1235" s="397"/>
      <c r="G1235" s="23" t="s">
        <v>268</v>
      </c>
      <c r="H1235" s="26">
        <v>1.6899999999999998E-2</v>
      </c>
      <c r="I1235" s="25">
        <v>2.2599999999999998</v>
      </c>
      <c r="J1235" s="25">
        <v>0.03</v>
      </c>
    </row>
    <row r="1236" spans="1:10">
      <c r="A1236" s="38"/>
      <c r="B1236" s="38"/>
      <c r="C1236" s="38"/>
      <c r="D1236" s="38"/>
      <c r="E1236" s="38" t="s">
        <v>1897</v>
      </c>
      <c r="F1236" s="39">
        <v>5.81</v>
      </c>
      <c r="G1236" s="38" t="s">
        <v>1898</v>
      </c>
      <c r="H1236" s="39">
        <v>0</v>
      </c>
      <c r="I1236" s="38" t="s">
        <v>1899</v>
      </c>
      <c r="J1236" s="39">
        <v>5.81</v>
      </c>
    </row>
    <row r="1237" spans="1:10">
      <c r="A1237" s="38"/>
      <c r="B1237" s="38"/>
      <c r="C1237" s="38"/>
      <c r="D1237" s="38"/>
      <c r="E1237" s="38" t="s">
        <v>1900</v>
      </c>
      <c r="F1237" s="39">
        <v>6.96</v>
      </c>
      <c r="G1237" s="38"/>
      <c r="H1237" s="398" t="s">
        <v>1901</v>
      </c>
      <c r="I1237" s="398"/>
      <c r="J1237" s="39">
        <v>40.94</v>
      </c>
    </row>
    <row r="1238" spans="1:10" ht="49.95" customHeight="1">
      <c r="A1238" s="32"/>
      <c r="B1238" s="32"/>
      <c r="C1238" s="32"/>
      <c r="D1238" s="32"/>
      <c r="E1238" s="32"/>
      <c r="F1238" s="32"/>
      <c r="G1238" s="32" t="s">
        <v>1902</v>
      </c>
      <c r="H1238" s="34" t="s">
        <v>2514</v>
      </c>
      <c r="I1238" s="32" t="s">
        <v>1904</v>
      </c>
      <c r="J1238" s="33">
        <v>6346.51</v>
      </c>
    </row>
    <row r="1239" spans="1:10" ht="1.05" customHeight="1">
      <c r="A1239" s="16"/>
      <c r="B1239" s="16"/>
      <c r="C1239" s="16"/>
      <c r="D1239" s="16"/>
      <c r="E1239" s="16"/>
      <c r="F1239" s="16"/>
      <c r="G1239" s="16"/>
      <c r="H1239" s="16"/>
      <c r="I1239" s="16"/>
      <c r="J1239" s="16"/>
    </row>
    <row r="1240" spans="1:10" ht="18" customHeight="1">
      <c r="A1240" s="2" t="s">
        <v>467</v>
      </c>
      <c r="B1240" s="4" t="s">
        <v>61</v>
      </c>
      <c r="C1240" s="2" t="s">
        <v>62</v>
      </c>
      <c r="D1240" s="2" t="s">
        <v>9</v>
      </c>
      <c r="E1240" s="391" t="s">
        <v>63</v>
      </c>
      <c r="F1240" s="391"/>
      <c r="G1240" s="3" t="s">
        <v>64</v>
      </c>
      <c r="H1240" s="4" t="s">
        <v>10</v>
      </c>
      <c r="I1240" s="4" t="s">
        <v>65</v>
      </c>
      <c r="J1240" s="4" t="s">
        <v>11</v>
      </c>
    </row>
    <row r="1241" spans="1:10" ht="39" customHeight="1">
      <c r="A1241" s="10" t="s">
        <v>1883</v>
      </c>
      <c r="B1241" s="12" t="s">
        <v>468</v>
      </c>
      <c r="C1241" s="10" t="s">
        <v>78</v>
      </c>
      <c r="D1241" s="10" t="s">
        <v>469</v>
      </c>
      <c r="E1241" s="395" t="s">
        <v>462</v>
      </c>
      <c r="F1241" s="395"/>
      <c r="G1241" s="11" t="s">
        <v>114</v>
      </c>
      <c r="H1241" s="15">
        <v>1</v>
      </c>
      <c r="I1241" s="13">
        <v>23.84</v>
      </c>
      <c r="J1241" s="13">
        <v>23.84</v>
      </c>
    </row>
    <row r="1242" spans="1:10" ht="25.95" customHeight="1">
      <c r="A1242" s="17" t="s">
        <v>1884</v>
      </c>
      <c r="B1242" s="19" t="s">
        <v>1957</v>
      </c>
      <c r="C1242" s="17" t="s">
        <v>78</v>
      </c>
      <c r="D1242" s="17" t="s">
        <v>1958</v>
      </c>
      <c r="E1242" s="396" t="s">
        <v>1887</v>
      </c>
      <c r="F1242" s="396"/>
      <c r="G1242" s="18" t="s">
        <v>1911</v>
      </c>
      <c r="H1242" s="21">
        <v>0.38</v>
      </c>
      <c r="I1242" s="20">
        <v>27.62</v>
      </c>
      <c r="J1242" s="20">
        <v>10.49</v>
      </c>
    </row>
    <row r="1243" spans="1:10" ht="25.95" customHeight="1">
      <c r="A1243" s="17" t="s">
        <v>1884</v>
      </c>
      <c r="B1243" s="19" t="s">
        <v>1959</v>
      </c>
      <c r="C1243" s="17" t="s">
        <v>78</v>
      </c>
      <c r="D1243" s="17" t="s">
        <v>1960</v>
      </c>
      <c r="E1243" s="396" t="s">
        <v>1887</v>
      </c>
      <c r="F1243" s="396"/>
      <c r="G1243" s="18" t="s">
        <v>1911</v>
      </c>
      <c r="H1243" s="21">
        <v>0.38</v>
      </c>
      <c r="I1243" s="20">
        <v>23.32</v>
      </c>
      <c r="J1243" s="20">
        <v>8.86</v>
      </c>
    </row>
    <row r="1244" spans="1:10" ht="25.95" customHeight="1">
      <c r="A1244" s="22" t="s">
        <v>1894</v>
      </c>
      <c r="B1244" s="24" t="s">
        <v>2515</v>
      </c>
      <c r="C1244" s="22" t="s">
        <v>78</v>
      </c>
      <c r="D1244" s="22" t="s">
        <v>2516</v>
      </c>
      <c r="E1244" s="397" t="s">
        <v>1928</v>
      </c>
      <c r="F1244" s="397"/>
      <c r="G1244" s="23" t="s">
        <v>114</v>
      </c>
      <c r="H1244" s="26">
        <v>1.0492999999999999</v>
      </c>
      <c r="I1244" s="25">
        <v>4.09</v>
      </c>
      <c r="J1244" s="25">
        <v>4.29</v>
      </c>
    </row>
    <row r="1245" spans="1:10" ht="24" customHeight="1">
      <c r="A1245" s="22" t="s">
        <v>1894</v>
      </c>
      <c r="B1245" s="24" t="s">
        <v>1965</v>
      </c>
      <c r="C1245" s="22" t="s">
        <v>78</v>
      </c>
      <c r="D1245" s="22" t="s">
        <v>1966</v>
      </c>
      <c r="E1245" s="397" t="s">
        <v>1928</v>
      </c>
      <c r="F1245" s="397"/>
      <c r="G1245" s="23" t="s">
        <v>268</v>
      </c>
      <c r="H1245" s="26">
        <v>8.8599999999999998E-2</v>
      </c>
      <c r="I1245" s="25">
        <v>2.2599999999999998</v>
      </c>
      <c r="J1245" s="25">
        <v>0.2</v>
      </c>
    </row>
    <row r="1246" spans="1:10">
      <c r="A1246" s="38"/>
      <c r="B1246" s="38"/>
      <c r="C1246" s="38"/>
      <c r="D1246" s="38"/>
      <c r="E1246" s="38" t="s">
        <v>1897</v>
      </c>
      <c r="F1246" s="39">
        <v>14.57</v>
      </c>
      <c r="G1246" s="38" t="s">
        <v>1898</v>
      </c>
      <c r="H1246" s="39">
        <v>0</v>
      </c>
      <c r="I1246" s="38" t="s">
        <v>1899</v>
      </c>
      <c r="J1246" s="39">
        <v>14.57</v>
      </c>
    </row>
    <row r="1247" spans="1:10">
      <c r="A1247" s="38"/>
      <c r="B1247" s="38"/>
      <c r="C1247" s="38"/>
      <c r="D1247" s="38"/>
      <c r="E1247" s="38" t="s">
        <v>1900</v>
      </c>
      <c r="F1247" s="39">
        <v>4.88</v>
      </c>
      <c r="G1247" s="38"/>
      <c r="H1247" s="398" t="s">
        <v>1901</v>
      </c>
      <c r="I1247" s="398"/>
      <c r="J1247" s="39">
        <v>28.72</v>
      </c>
    </row>
    <row r="1248" spans="1:10" ht="49.95" customHeight="1">
      <c r="A1248" s="32"/>
      <c r="B1248" s="32"/>
      <c r="C1248" s="32"/>
      <c r="D1248" s="32"/>
      <c r="E1248" s="32"/>
      <c r="F1248" s="32"/>
      <c r="G1248" s="32" t="s">
        <v>1902</v>
      </c>
      <c r="H1248" s="34" t="s">
        <v>2517</v>
      </c>
      <c r="I1248" s="32" t="s">
        <v>1904</v>
      </c>
      <c r="J1248" s="33">
        <v>6762.98</v>
      </c>
    </row>
    <row r="1249" spans="1:10" ht="1.05" customHeight="1">
      <c r="A1249" s="16"/>
      <c r="B1249" s="16"/>
      <c r="C1249" s="16"/>
      <c r="D1249" s="16"/>
      <c r="E1249" s="16"/>
      <c r="F1249" s="16"/>
      <c r="G1249" s="16"/>
      <c r="H1249" s="16"/>
      <c r="I1249" s="16"/>
      <c r="J1249" s="16"/>
    </row>
    <row r="1250" spans="1:10" ht="18" customHeight="1">
      <c r="A1250" s="2" t="s">
        <v>470</v>
      </c>
      <c r="B1250" s="4" t="s">
        <v>61</v>
      </c>
      <c r="C1250" s="2" t="s">
        <v>62</v>
      </c>
      <c r="D1250" s="2" t="s">
        <v>9</v>
      </c>
      <c r="E1250" s="391" t="s">
        <v>63</v>
      </c>
      <c r="F1250" s="391"/>
      <c r="G1250" s="3" t="s">
        <v>64</v>
      </c>
      <c r="H1250" s="4" t="s">
        <v>10</v>
      </c>
      <c r="I1250" s="4" t="s">
        <v>65</v>
      </c>
      <c r="J1250" s="4" t="s">
        <v>11</v>
      </c>
    </row>
    <row r="1251" spans="1:10" ht="39" customHeight="1">
      <c r="A1251" s="10" t="s">
        <v>1883</v>
      </c>
      <c r="B1251" s="12" t="s">
        <v>471</v>
      </c>
      <c r="C1251" s="10" t="s">
        <v>78</v>
      </c>
      <c r="D1251" s="10" t="s">
        <v>472</v>
      </c>
      <c r="E1251" s="395" t="s">
        <v>462</v>
      </c>
      <c r="F1251" s="395"/>
      <c r="G1251" s="11" t="s">
        <v>114</v>
      </c>
      <c r="H1251" s="15">
        <v>1</v>
      </c>
      <c r="I1251" s="13">
        <v>25.99</v>
      </c>
      <c r="J1251" s="13">
        <v>25.99</v>
      </c>
    </row>
    <row r="1252" spans="1:10" ht="25.95" customHeight="1">
      <c r="A1252" s="17" t="s">
        <v>1884</v>
      </c>
      <c r="B1252" s="19" t="s">
        <v>1959</v>
      </c>
      <c r="C1252" s="17" t="s">
        <v>78</v>
      </c>
      <c r="D1252" s="17" t="s">
        <v>1960</v>
      </c>
      <c r="E1252" s="396" t="s">
        <v>1887</v>
      </c>
      <c r="F1252" s="396"/>
      <c r="G1252" s="18" t="s">
        <v>1911</v>
      </c>
      <c r="H1252" s="21">
        <v>0.224</v>
      </c>
      <c r="I1252" s="20">
        <v>23.32</v>
      </c>
      <c r="J1252" s="20">
        <v>5.22</v>
      </c>
    </row>
    <row r="1253" spans="1:10" ht="25.95" customHeight="1">
      <c r="A1253" s="17" t="s">
        <v>1884</v>
      </c>
      <c r="B1253" s="19" t="s">
        <v>1957</v>
      </c>
      <c r="C1253" s="17" t="s">
        <v>78</v>
      </c>
      <c r="D1253" s="17" t="s">
        <v>1958</v>
      </c>
      <c r="E1253" s="396" t="s">
        <v>1887</v>
      </c>
      <c r="F1253" s="396"/>
      <c r="G1253" s="18" t="s">
        <v>1911</v>
      </c>
      <c r="H1253" s="21">
        <v>0.224</v>
      </c>
      <c r="I1253" s="20">
        <v>27.62</v>
      </c>
      <c r="J1253" s="20">
        <v>6.18</v>
      </c>
    </row>
    <row r="1254" spans="1:10" ht="25.95" customHeight="1">
      <c r="A1254" s="22" t="s">
        <v>1894</v>
      </c>
      <c r="B1254" s="24" t="s">
        <v>2518</v>
      </c>
      <c r="C1254" s="22" t="s">
        <v>78</v>
      </c>
      <c r="D1254" s="22" t="s">
        <v>2519</v>
      </c>
      <c r="E1254" s="397" t="s">
        <v>1928</v>
      </c>
      <c r="F1254" s="397"/>
      <c r="G1254" s="23" t="s">
        <v>114</v>
      </c>
      <c r="H1254" s="26">
        <v>1.0492999999999999</v>
      </c>
      <c r="I1254" s="25">
        <v>13.86</v>
      </c>
      <c r="J1254" s="25">
        <v>14.54</v>
      </c>
    </row>
    <row r="1255" spans="1:10" ht="24" customHeight="1">
      <c r="A1255" s="22" t="s">
        <v>1894</v>
      </c>
      <c r="B1255" s="24" t="s">
        <v>1965</v>
      </c>
      <c r="C1255" s="22" t="s">
        <v>78</v>
      </c>
      <c r="D1255" s="22" t="s">
        <v>1966</v>
      </c>
      <c r="E1255" s="397" t="s">
        <v>1928</v>
      </c>
      <c r="F1255" s="397"/>
      <c r="G1255" s="23" t="s">
        <v>268</v>
      </c>
      <c r="H1255" s="26">
        <v>2.6100000000000002E-2</v>
      </c>
      <c r="I1255" s="25">
        <v>2.2599999999999998</v>
      </c>
      <c r="J1255" s="25">
        <v>0.05</v>
      </c>
    </row>
    <row r="1256" spans="1:10">
      <c r="A1256" s="38"/>
      <c r="B1256" s="38"/>
      <c r="C1256" s="38"/>
      <c r="D1256" s="38"/>
      <c r="E1256" s="38" t="s">
        <v>1897</v>
      </c>
      <c r="F1256" s="39">
        <v>8.59</v>
      </c>
      <c r="G1256" s="38" t="s">
        <v>1898</v>
      </c>
      <c r="H1256" s="39">
        <v>0</v>
      </c>
      <c r="I1256" s="38" t="s">
        <v>1899</v>
      </c>
      <c r="J1256" s="39">
        <v>8.59</v>
      </c>
    </row>
    <row r="1257" spans="1:10">
      <c r="A1257" s="38"/>
      <c r="B1257" s="38"/>
      <c r="C1257" s="38"/>
      <c r="D1257" s="38"/>
      <c r="E1257" s="38" t="s">
        <v>1900</v>
      </c>
      <c r="F1257" s="39">
        <v>5.32</v>
      </c>
      <c r="G1257" s="38"/>
      <c r="H1257" s="398" t="s">
        <v>1901</v>
      </c>
      <c r="I1257" s="398"/>
      <c r="J1257" s="39">
        <v>31.31</v>
      </c>
    </row>
    <row r="1258" spans="1:10" ht="49.95" customHeight="1">
      <c r="A1258" s="32"/>
      <c r="B1258" s="32"/>
      <c r="C1258" s="32"/>
      <c r="D1258" s="32"/>
      <c r="E1258" s="32"/>
      <c r="F1258" s="32"/>
      <c r="G1258" s="32" t="s">
        <v>1902</v>
      </c>
      <c r="H1258" s="34" t="s">
        <v>2520</v>
      </c>
      <c r="I1258" s="32" t="s">
        <v>1904</v>
      </c>
      <c r="J1258" s="33">
        <v>146.21</v>
      </c>
    </row>
    <row r="1259" spans="1:10" ht="1.05" customHeight="1">
      <c r="A1259" s="16"/>
      <c r="B1259" s="16"/>
      <c r="C1259" s="16"/>
      <c r="D1259" s="16"/>
      <c r="E1259" s="16"/>
      <c r="F1259" s="16"/>
      <c r="G1259" s="16"/>
      <c r="H1259" s="16"/>
      <c r="I1259" s="16"/>
      <c r="J1259" s="16"/>
    </row>
    <row r="1260" spans="1:10" ht="18" customHeight="1">
      <c r="A1260" s="2" t="s">
        <v>473</v>
      </c>
      <c r="B1260" s="4" t="s">
        <v>61</v>
      </c>
      <c r="C1260" s="2" t="s">
        <v>62</v>
      </c>
      <c r="D1260" s="2" t="s">
        <v>9</v>
      </c>
      <c r="E1260" s="391" t="s">
        <v>63</v>
      </c>
      <c r="F1260" s="391"/>
      <c r="G1260" s="3" t="s">
        <v>64</v>
      </c>
      <c r="H1260" s="4" t="s">
        <v>10</v>
      </c>
      <c r="I1260" s="4" t="s">
        <v>65</v>
      </c>
      <c r="J1260" s="4" t="s">
        <v>11</v>
      </c>
    </row>
    <row r="1261" spans="1:10" ht="52.05" customHeight="1">
      <c r="A1261" s="10" t="s">
        <v>1883</v>
      </c>
      <c r="B1261" s="12" t="s">
        <v>474</v>
      </c>
      <c r="C1261" s="10" t="s">
        <v>78</v>
      </c>
      <c r="D1261" s="10" t="s">
        <v>475</v>
      </c>
      <c r="E1261" s="395" t="s">
        <v>466</v>
      </c>
      <c r="F1261" s="395"/>
      <c r="G1261" s="11" t="s">
        <v>268</v>
      </c>
      <c r="H1261" s="15">
        <v>1</v>
      </c>
      <c r="I1261" s="13">
        <v>19.45</v>
      </c>
      <c r="J1261" s="13">
        <v>19.45</v>
      </c>
    </row>
    <row r="1262" spans="1:10" ht="25.95" customHeight="1">
      <c r="A1262" s="17" t="s">
        <v>1884</v>
      </c>
      <c r="B1262" s="19" t="s">
        <v>1959</v>
      </c>
      <c r="C1262" s="17" t="s">
        <v>78</v>
      </c>
      <c r="D1262" s="17" t="s">
        <v>1960</v>
      </c>
      <c r="E1262" s="396" t="s">
        <v>1887</v>
      </c>
      <c r="F1262" s="396"/>
      <c r="G1262" s="18" t="s">
        <v>1911</v>
      </c>
      <c r="H1262" s="21">
        <v>0.1338</v>
      </c>
      <c r="I1262" s="20">
        <v>23.32</v>
      </c>
      <c r="J1262" s="20">
        <v>3.12</v>
      </c>
    </row>
    <row r="1263" spans="1:10" ht="25.95" customHeight="1">
      <c r="A1263" s="17" t="s">
        <v>1884</v>
      </c>
      <c r="B1263" s="19" t="s">
        <v>1957</v>
      </c>
      <c r="C1263" s="17" t="s">
        <v>78</v>
      </c>
      <c r="D1263" s="17" t="s">
        <v>1958</v>
      </c>
      <c r="E1263" s="396" t="s">
        <v>1887</v>
      </c>
      <c r="F1263" s="396"/>
      <c r="G1263" s="18" t="s">
        <v>1911</v>
      </c>
      <c r="H1263" s="21">
        <v>0.1338</v>
      </c>
      <c r="I1263" s="20">
        <v>27.62</v>
      </c>
      <c r="J1263" s="20">
        <v>3.69</v>
      </c>
    </row>
    <row r="1264" spans="1:10" ht="25.95" customHeight="1">
      <c r="A1264" s="22" t="s">
        <v>1894</v>
      </c>
      <c r="B1264" s="24" t="s">
        <v>2521</v>
      </c>
      <c r="C1264" s="22" t="s">
        <v>78</v>
      </c>
      <c r="D1264" s="22" t="s">
        <v>2522</v>
      </c>
      <c r="E1264" s="397" t="s">
        <v>1928</v>
      </c>
      <c r="F1264" s="397"/>
      <c r="G1264" s="23" t="s">
        <v>268</v>
      </c>
      <c r="H1264" s="26">
        <v>1</v>
      </c>
      <c r="I1264" s="25">
        <v>12.13</v>
      </c>
      <c r="J1264" s="25">
        <v>12.13</v>
      </c>
    </row>
    <row r="1265" spans="1:10" ht="24" customHeight="1">
      <c r="A1265" s="22" t="s">
        <v>1894</v>
      </c>
      <c r="B1265" s="24" t="s">
        <v>2363</v>
      </c>
      <c r="C1265" s="22" t="s">
        <v>78</v>
      </c>
      <c r="D1265" s="22" t="s">
        <v>2523</v>
      </c>
      <c r="E1265" s="397" t="s">
        <v>1928</v>
      </c>
      <c r="F1265" s="397"/>
      <c r="G1265" s="23" t="s">
        <v>268</v>
      </c>
      <c r="H1265" s="26">
        <v>3.5000000000000001E-3</v>
      </c>
      <c r="I1265" s="25">
        <v>65.400000000000006</v>
      </c>
      <c r="J1265" s="25">
        <v>0.22</v>
      </c>
    </row>
    <row r="1266" spans="1:10" ht="25.95" customHeight="1">
      <c r="A1266" s="22" t="s">
        <v>1894</v>
      </c>
      <c r="B1266" s="24" t="s">
        <v>1961</v>
      </c>
      <c r="C1266" s="22" t="s">
        <v>78</v>
      </c>
      <c r="D1266" s="22" t="s">
        <v>1962</v>
      </c>
      <c r="E1266" s="397" t="s">
        <v>1928</v>
      </c>
      <c r="F1266" s="397"/>
      <c r="G1266" s="23" t="s">
        <v>268</v>
      </c>
      <c r="H1266" s="26">
        <v>4.0000000000000001E-3</v>
      </c>
      <c r="I1266" s="25">
        <v>74.09</v>
      </c>
      <c r="J1266" s="25">
        <v>0.28999999999999998</v>
      </c>
    </row>
    <row r="1267" spans="1:10">
      <c r="A1267" s="38"/>
      <c r="B1267" s="38"/>
      <c r="C1267" s="38"/>
      <c r="D1267" s="38"/>
      <c r="E1267" s="38" t="s">
        <v>1897</v>
      </c>
      <c r="F1267" s="39">
        <v>5.12</v>
      </c>
      <c r="G1267" s="38" t="s">
        <v>1898</v>
      </c>
      <c r="H1267" s="39">
        <v>0</v>
      </c>
      <c r="I1267" s="38" t="s">
        <v>1899</v>
      </c>
      <c r="J1267" s="39">
        <v>5.12</v>
      </c>
    </row>
    <row r="1268" spans="1:10">
      <c r="A1268" s="38"/>
      <c r="B1268" s="38"/>
      <c r="C1268" s="38"/>
      <c r="D1268" s="38"/>
      <c r="E1268" s="38" t="s">
        <v>1900</v>
      </c>
      <c r="F1268" s="39">
        <v>3.98</v>
      </c>
      <c r="G1268" s="38"/>
      <c r="H1268" s="398" t="s">
        <v>1901</v>
      </c>
      <c r="I1268" s="398"/>
      <c r="J1268" s="39">
        <v>23.43</v>
      </c>
    </row>
    <row r="1269" spans="1:10" ht="49.95" customHeight="1">
      <c r="A1269" s="32"/>
      <c r="B1269" s="32"/>
      <c r="C1269" s="32"/>
      <c r="D1269" s="32"/>
      <c r="E1269" s="32"/>
      <c r="F1269" s="32"/>
      <c r="G1269" s="32" t="s">
        <v>1902</v>
      </c>
      <c r="H1269" s="34" t="s">
        <v>2524</v>
      </c>
      <c r="I1269" s="32" t="s">
        <v>1904</v>
      </c>
      <c r="J1269" s="33">
        <v>46.86</v>
      </c>
    </row>
    <row r="1270" spans="1:10" ht="1.05" customHeight="1">
      <c r="A1270" s="16"/>
      <c r="B1270" s="16"/>
      <c r="C1270" s="16"/>
      <c r="D1270" s="16"/>
      <c r="E1270" s="16"/>
      <c r="F1270" s="16"/>
      <c r="G1270" s="16"/>
      <c r="H1270" s="16"/>
      <c r="I1270" s="16"/>
      <c r="J1270" s="16"/>
    </row>
    <row r="1271" spans="1:10" ht="18" customHeight="1">
      <c r="A1271" s="2" t="s">
        <v>476</v>
      </c>
      <c r="B1271" s="4" t="s">
        <v>61</v>
      </c>
      <c r="C1271" s="2" t="s">
        <v>62</v>
      </c>
      <c r="D1271" s="2" t="s">
        <v>9</v>
      </c>
      <c r="E1271" s="391" t="s">
        <v>63</v>
      </c>
      <c r="F1271" s="391"/>
      <c r="G1271" s="3" t="s">
        <v>64</v>
      </c>
      <c r="H1271" s="4" t="s">
        <v>10</v>
      </c>
      <c r="I1271" s="4" t="s">
        <v>65</v>
      </c>
      <c r="J1271" s="4" t="s">
        <v>11</v>
      </c>
    </row>
    <row r="1272" spans="1:10" ht="52.05" customHeight="1">
      <c r="A1272" s="10" t="s">
        <v>1883</v>
      </c>
      <c r="B1272" s="12" t="s">
        <v>477</v>
      </c>
      <c r="C1272" s="10" t="s">
        <v>78</v>
      </c>
      <c r="D1272" s="10" t="s">
        <v>478</v>
      </c>
      <c r="E1272" s="395" t="s">
        <v>466</v>
      </c>
      <c r="F1272" s="395"/>
      <c r="G1272" s="11" t="s">
        <v>268</v>
      </c>
      <c r="H1272" s="15">
        <v>1</v>
      </c>
      <c r="I1272" s="13">
        <v>25.94</v>
      </c>
      <c r="J1272" s="13">
        <v>25.94</v>
      </c>
    </row>
    <row r="1273" spans="1:10" ht="25.95" customHeight="1">
      <c r="A1273" s="17" t="s">
        <v>1884</v>
      </c>
      <c r="B1273" s="19" t="s">
        <v>1959</v>
      </c>
      <c r="C1273" s="17" t="s">
        <v>78</v>
      </c>
      <c r="D1273" s="17" t="s">
        <v>1960</v>
      </c>
      <c r="E1273" s="396" t="s">
        <v>1887</v>
      </c>
      <c r="F1273" s="396"/>
      <c r="G1273" s="18" t="s">
        <v>1911</v>
      </c>
      <c r="H1273" s="21">
        <v>0.13750000000000001</v>
      </c>
      <c r="I1273" s="20">
        <v>23.32</v>
      </c>
      <c r="J1273" s="20">
        <v>3.2</v>
      </c>
    </row>
    <row r="1274" spans="1:10" ht="25.95" customHeight="1">
      <c r="A1274" s="17" t="s">
        <v>1884</v>
      </c>
      <c r="B1274" s="19" t="s">
        <v>1957</v>
      </c>
      <c r="C1274" s="17" t="s">
        <v>78</v>
      </c>
      <c r="D1274" s="17" t="s">
        <v>1958</v>
      </c>
      <c r="E1274" s="396" t="s">
        <v>1887</v>
      </c>
      <c r="F1274" s="396"/>
      <c r="G1274" s="18" t="s">
        <v>1911</v>
      </c>
      <c r="H1274" s="21">
        <v>0.13750000000000001</v>
      </c>
      <c r="I1274" s="20">
        <v>27.62</v>
      </c>
      <c r="J1274" s="20">
        <v>3.79</v>
      </c>
    </row>
    <row r="1275" spans="1:10" ht="25.95" customHeight="1">
      <c r="A1275" s="22" t="s">
        <v>1894</v>
      </c>
      <c r="B1275" s="24" t="s">
        <v>2525</v>
      </c>
      <c r="C1275" s="22" t="s">
        <v>78</v>
      </c>
      <c r="D1275" s="22" t="s">
        <v>2526</v>
      </c>
      <c r="E1275" s="397" t="s">
        <v>1928</v>
      </c>
      <c r="F1275" s="397"/>
      <c r="G1275" s="23" t="s">
        <v>268</v>
      </c>
      <c r="H1275" s="26">
        <v>1</v>
      </c>
      <c r="I1275" s="25">
        <v>18.25</v>
      </c>
      <c r="J1275" s="25">
        <v>18.25</v>
      </c>
    </row>
    <row r="1276" spans="1:10" ht="24" customHeight="1">
      <c r="A1276" s="22" t="s">
        <v>1894</v>
      </c>
      <c r="B1276" s="24" t="s">
        <v>2363</v>
      </c>
      <c r="C1276" s="22" t="s">
        <v>78</v>
      </c>
      <c r="D1276" s="22" t="s">
        <v>2523</v>
      </c>
      <c r="E1276" s="397" t="s">
        <v>1928</v>
      </c>
      <c r="F1276" s="397"/>
      <c r="G1276" s="23" t="s">
        <v>268</v>
      </c>
      <c r="H1276" s="26">
        <v>4.7000000000000002E-3</v>
      </c>
      <c r="I1276" s="25">
        <v>65.400000000000006</v>
      </c>
      <c r="J1276" s="25">
        <v>0.3</v>
      </c>
    </row>
    <row r="1277" spans="1:10" ht="25.95" customHeight="1">
      <c r="A1277" s="22" t="s">
        <v>1894</v>
      </c>
      <c r="B1277" s="24" t="s">
        <v>1961</v>
      </c>
      <c r="C1277" s="22" t="s">
        <v>78</v>
      </c>
      <c r="D1277" s="22" t="s">
        <v>1962</v>
      </c>
      <c r="E1277" s="397" t="s">
        <v>1928</v>
      </c>
      <c r="F1277" s="397"/>
      <c r="G1277" s="23" t="s">
        <v>268</v>
      </c>
      <c r="H1277" s="26">
        <v>5.4999999999999997E-3</v>
      </c>
      <c r="I1277" s="25">
        <v>74.09</v>
      </c>
      <c r="J1277" s="25">
        <v>0.4</v>
      </c>
    </row>
    <row r="1278" spans="1:10">
      <c r="A1278" s="38"/>
      <c r="B1278" s="38"/>
      <c r="C1278" s="38"/>
      <c r="D1278" s="38"/>
      <c r="E1278" s="38" t="s">
        <v>1897</v>
      </c>
      <c r="F1278" s="39">
        <v>5.27</v>
      </c>
      <c r="G1278" s="38" t="s">
        <v>1898</v>
      </c>
      <c r="H1278" s="39">
        <v>0</v>
      </c>
      <c r="I1278" s="38" t="s">
        <v>1899</v>
      </c>
      <c r="J1278" s="39">
        <v>5.27</v>
      </c>
    </row>
    <row r="1279" spans="1:10">
      <c r="A1279" s="38"/>
      <c r="B1279" s="38"/>
      <c r="C1279" s="38"/>
      <c r="D1279" s="38"/>
      <c r="E1279" s="38" t="s">
        <v>1900</v>
      </c>
      <c r="F1279" s="39">
        <v>5.31</v>
      </c>
      <c r="G1279" s="38"/>
      <c r="H1279" s="398" t="s">
        <v>1901</v>
      </c>
      <c r="I1279" s="398"/>
      <c r="J1279" s="39">
        <v>31.25</v>
      </c>
    </row>
    <row r="1280" spans="1:10" ht="49.95" customHeight="1">
      <c r="A1280" s="32"/>
      <c r="B1280" s="32"/>
      <c r="C1280" s="32"/>
      <c r="D1280" s="32"/>
      <c r="E1280" s="32"/>
      <c r="F1280" s="32"/>
      <c r="G1280" s="32" t="s">
        <v>1902</v>
      </c>
      <c r="H1280" s="34" t="s">
        <v>2305</v>
      </c>
      <c r="I1280" s="32" t="s">
        <v>1904</v>
      </c>
      <c r="J1280" s="33">
        <v>125</v>
      </c>
    </row>
    <row r="1281" spans="1:10" ht="1.05" customHeight="1">
      <c r="A1281" s="16"/>
      <c r="B1281" s="16"/>
      <c r="C1281" s="16"/>
      <c r="D1281" s="16"/>
      <c r="E1281" s="16"/>
      <c r="F1281" s="16"/>
      <c r="G1281" s="16"/>
      <c r="H1281" s="16"/>
      <c r="I1281" s="16"/>
      <c r="J1281" s="16"/>
    </row>
    <row r="1282" spans="1:10" ht="18" customHeight="1">
      <c r="A1282" s="2" t="s">
        <v>479</v>
      </c>
      <c r="B1282" s="4" t="s">
        <v>61</v>
      </c>
      <c r="C1282" s="2" t="s">
        <v>62</v>
      </c>
      <c r="D1282" s="2" t="s">
        <v>9</v>
      </c>
      <c r="E1282" s="391" t="s">
        <v>63</v>
      </c>
      <c r="F1282" s="391"/>
      <c r="G1282" s="3" t="s">
        <v>64</v>
      </c>
      <c r="H1282" s="4" t="s">
        <v>10</v>
      </c>
      <c r="I1282" s="4" t="s">
        <v>65</v>
      </c>
      <c r="J1282" s="4" t="s">
        <v>11</v>
      </c>
    </row>
    <row r="1283" spans="1:10" ht="52.05" customHeight="1">
      <c r="A1283" s="10" t="s">
        <v>1883</v>
      </c>
      <c r="B1283" s="12" t="s">
        <v>480</v>
      </c>
      <c r="C1283" s="10" t="s">
        <v>78</v>
      </c>
      <c r="D1283" s="10" t="s">
        <v>481</v>
      </c>
      <c r="E1283" s="395" t="s">
        <v>466</v>
      </c>
      <c r="F1283" s="395"/>
      <c r="G1283" s="11" t="s">
        <v>268</v>
      </c>
      <c r="H1283" s="15">
        <v>1</v>
      </c>
      <c r="I1283" s="13">
        <v>54.7</v>
      </c>
      <c r="J1283" s="13">
        <v>54.7</v>
      </c>
    </row>
    <row r="1284" spans="1:10" ht="25.95" customHeight="1">
      <c r="A1284" s="17" t="s">
        <v>1884</v>
      </c>
      <c r="B1284" s="19" t="s">
        <v>1957</v>
      </c>
      <c r="C1284" s="17" t="s">
        <v>78</v>
      </c>
      <c r="D1284" s="17" t="s">
        <v>1958</v>
      </c>
      <c r="E1284" s="396" t="s">
        <v>1887</v>
      </c>
      <c r="F1284" s="396"/>
      <c r="G1284" s="18" t="s">
        <v>1911</v>
      </c>
      <c r="H1284" s="21">
        <v>0.1525</v>
      </c>
      <c r="I1284" s="20">
        <v>27.62</v>
      </c>
      <c r="J1284" s="20">
        <v>4.21</v>
      </c>
    </row>
    <row r="1285" spans="1:10" ht="25.95" customHeight="1">
      <c r="A1285" s="17" t="s">
        <v>1884</v>
      </c>
      <c r="B1285" s="19" t="s">
        <v>1959</v>
      </c>
      <c r="C1285" s="17" t="s">
        <v>78</v>
      </c>
      <c r="D1285" s="17" t="s">
        <v>1960</v>
      </c>
      <c r="E1285" s="396" t="s">
        <v>1887</v>
      </c>
      <c r="F1285" s="396"/>
      <c r="G1285" s="18" t="s">
        <v>1911</v>
      </c>
      <c r="H1285" s="21">
        <v>0.1525</v>
      </c>
      <c r="I1285" s="20">
        <v>23.32</v>
      </c>
      <c r="J1285" s="20">
        <v>3.55</v>
      </c>
    </row>
    <row r="1286" spans="1:10" ht="25.95" customHeight="1">
      <c r="A1286" s="22" t="s">
        <v>1894</v>
      </c>
      <c r="B1286" s="24" t="s">
        <v>1961</v>
      </c>
      <c r="C1286" s="22" t="s">
        <v>78</v>
      </c>
      <c r="D1286" s="22" t="s">
        <v>1962</v>
      </c>
      <c r="E1286" s="397" t="s">
        <v>1928</v>
      </c>
      <c r="F1286" s="397"/>
      <c r="G1286" s="23" t="s">
        <v>268</v>
      </c>
      <c r="H1286" s="26">
        <v>1.4999999999999999E-2</v>
      </c>
      <c r="I1286" s="25">
        <v>74.09</v>
      </c>
      <c r="J1286" s="25">
        <v>1.1100000000000001</v>
      </c>
    </row>
    <row r="1287" spans="1:10" ht="25.95" customHeight="1">
      <c r="A1287" s="22" t="s">
        <v>1894</v>
      </c>
      <c r="B1287" s="24" t="s">
        <v>2527</v>
      </c>
      <c r="C1287" s="22" t="s">
        <v>78</v>
      </c>
      <c r="D1287" s="22" t="s">
        <v>2528</v>
      </c>
      <c r="E1287" s="397" t="s">
        <v>1928</v>
      </c>
      <c r="F1287" s="397"/>
      <c r="G1287" s="23" t="s">
        <v>268</v>
      </c>
      <c r="H1287" s="26">
        <v>1</v>
      </c>
      <c r="I1287" s="25">
        <v>45.12</v>
      </c>
      <c r="J1287" s="25">
        <v>45.12</v>
      </c>
    </row>
    <row r="1288" spans="1:10" ht="24" customHeight="1">
      <c r="A1288" s="22" t="s">
        <v>1894</v>
      </c>
      <c r="B1288" s="24" t="s">
        <v>1965</v>
      </c>
      <c r="C1288" s="22" t="s">
        <v>78</v>
      </c>
      <c r="D1288" s="22" t="s">
        <v>1966</v>
      </c>
      <c r="E1288" s="397" t="s">
        <v>1928</v>
      </c>
      <c r="F1288" s="397"/>
      <c r="G1288" s="23" t="s">
        <v>268</v>
      </c>
      <c r="H1288" s="26">
        <v>1.0500000000000001E-2</v>
      </c>
      <c r="I1288" s="25">
        <v>2.2599999999999998</v>
      </c>
      <c r="J1288" s="25">
        <v>0.02</v>
      </c>
    </row>
    <row r="1289" spans="1:10" ht="24" customHeight="1">
      <c r="A1289" s="22" t="s">
        <v>1894</v>
      </c>
      <c r="B1289" s="24" t="s">
        <v>2363</v>
      </c>
      <c r="C1289" s="22" t="s">
        <v>78</v>
      </c>
      <c r="D1289" s="22" t="s">
        <v>2523</v>
      </c>
      <c r="E1289" s="397" t="s">
        <v>1928</v>
      </c>
      <c r="F1289" s="397"/>
      <c r="G1289" s="23" t="s">
        <v>268</v>
      </c>
      <c r="H1289" s="26">
        <v>1.06E-2</v>
      </c>
      <c r="I1289" s="25">
        <v>65.400000000000006</v>
      </c>
      <c r="J1289" s="25">
        <v>0.69</v>
      </c>
    </row>
    <row r="1290" spans="1:10">
      <c r="A1290" s="38"/>
      <c r="B1290" s="38"/>
      <c r="C1290" s="38"/>
      <c r="D1290" s="38"/>
      <c r="E1290" s="38" t="s">
        <v>1897</v>
      </c>
      <c r="F1290" s="39">
        <v>5.84</v>
      </c>
      <c r="G1290" s="38" t="s">
        <v>1898</v>
      </c>
      <c r="H1290" s="39">
        <v>0</v>
      </c>
      <c r="I1290" s="38" t="s">
        <v>1899</v>
      </c>
      <c r="J1290" s="39">
        <v>5.84</v>
      </c>
    </row>
    <row r="1291" spans="1:10">
      <c r="A1291" s="38"/>
      <c r="B1291" s="38"/>
      <c r="C1291" s="38"/>
      <c r="D1291" s="38"/>
      <c r="E1291" s="38" t="s">
        <v>1900</v>
      </c>
      <c r="F1291" s="39">
        <v>11.21</v>
      </c>
      <c r="G1291" s="38"/>
      <c r="H1291" s="398" t="s">
        <v>1901</v>
      </c>
      <c r="I1291" s="398"/>
      <c r="J1291" s="39">
        <v>65.91</v>
      </c>
    </row>
    <row r="1292" spans="1:10" ht="49.95" customHeight="1">
      <c r="A1292" s="32"/>
      <c r="B1292" s="32"/>
      <c r="C1292" s="32"/>
      <c r="D1292" s="32"/>
      <c r="E1292" s="32"/>
      <c r="F1292" s="32"/>
      <c r="G1292" s="32" t="s">
        <v>1902</v>
      </c>
      <c r="H1292" s="34" t="s">
        <v>2524</v>
      </c>
      <c r="I1292" s="32" t="s">
        <v>1904</v>
      </c>
      <c r="J1292" s="33">
        <v>131.82</v>
      </c>
    </row>
    <row r="1293" spans="1:10" ht="1.05" customHeight="1">
      <c r="A1293" s="16"/>
      <c r="B1293" s="16"/>
      <c r="C1293" s="16"/>
      <c r="D1293" s="16"/>
      <c r="E1293" s="16"/>
      <c r="F1293" s="16"/>
      <c r="G1293" s="16"/>
      <c r="H1293" s="16"/>
      <c r="I1293" s="16"/>
      <c r="J1293" s="16"/>
    </row>
    <row r="1294" spans="1:10" ht="18" customHeight="1">
      <c r="A1294" s="2" t="s">
        <v>482</v>
      </c>
      <c r="B1294" s="4" t="s">
        <v>61</v>
      </c>
      <c r="C1294" s="2" t="s">
        <v>62</v>
      </c>
      <c r="D1294" s="2" t="s">
        <v>9</v>
      </c>
      <c r="E1294" s="391" t="s">
        <v>63</v>
      </c>
      <c r="F1294" s="391"/>
      <c r="G1294" s="3" t="s">
        <v>64</v>
      </c>
      <c r="H1294" s="4" t="s">
        <v>10</v>
      </c>
      <c r="I1294" s="4" t="s">
        <v>65</v>
      </c>
      <c r="J1294" s="4" t="s">
        <v>11</v>
      </c>
    </row>
    <row r="1295" spans="1:10" ht="52.05" customHeight="1">
      <c r="A1295" s="10" t="s">
        <v>1883</v>
      </c>
      <c r="B1295" s="12" t="s">
        <v>483</v>
      </c>
      <c r="C1295" s="10" t="s">
        <v>78</v>
      </c>
      <c r="D1295" s="10" t="s">
        <v>484</v>
      </c>
      <c r="E1295" s="395" t="s">
        <v>466</v>
      </c>
      <c r="F1295" s="395"/>
      <c r="G1295" s="11" t="s">
        <v>268</v>
      </c>
      <c r="H1295" s="15">
        <v>1</v>
      </c>
      <c r="I1295" s="13">
        <v>35.43</v>
      </c>
      <c r="J1295" s="13">
        <v>35.43</v>
      </c>
    </row>
    <row r="1296" spans="1:10" ht="25.95" customHeight="1">
      <c r="A1296" s="17" t="s">
        <v>1884</v>
      </c>
      <c r="B1296" s="19" t="s">
        <v>1959</v>
      </c>
      <c r="C1296" s="17" t="s">
        <v>78</v>
      </c>
      <c r="D1296" s="17" t="s">
        <v>1960</v>
      </c>
      <c r="E1296" s="396" t="s">
        <v>1887</v>
      </c>
      <c r="F1296" s="396"/>
      <c r="G1296" s="18" t="s">
        <v>1911</v>
      </c>
      <c r="H1296" s="21">
        <v>0.14180000000000001</v>
      </c>
      <c r="I1296" s="20">
        <v>23.32</v>
      </c>
      <c r="J1296" s="20">
        <v>3.3</v>
      </c>
    </row>
    <row r="1297" spans="1:10" ht="25.95" customHeight="1">
      <c r="A1297" s="17" t="s">
        <v>1884</v>
      </c>
      <c r="B1297" s="19" t="s">
        <v>1957</v>
      </c>
      <c r="C1297" s="17" t="s">
        <v>78</v>
      </c>
      <c r="D1297" s="17" t="s">
        <v>1958</v>
      </c>
      <c r="E1297" s="396" t="s">
        <v>1887</v>
      </c>
      <c r="F1297" s="396"/>
      <c r="G1297" s="18" t="s">
        <v>1911</v>
      </c>
      <c r="H1297" s="21">
        <v>0.14180000000000001</v>
      </c>
      <c r="I1297" s="20">
        <v>27.62</v>
      </c>
      <c r="J1297" s="20">
        <v>3.91</v>
      </c>
    </row>
    <row r="1298" spans="1:10" ht="24" customHeight="1">
      <c r="A1298" s="22" t="s">
        <v>1894</v>
      </c>
      <c r="B1298" s="24" t="s">
        <v>2363</v>
      </c>
      <c r="C1298" s="22" t="s">
        <v>78</v>
      </c>
      <c r="D1298" s="22" t="s">
        <v>2523</v>
      </c>
      <c r="E1298" s="397" t="s">
        <v>1928</v>
      </c>
      <c r="F1298" s="397"/>
      <c r="G1298" s="23" t="s">
        <v>268</v>
      </c>
      <c r="H1298" s="26">
        <v>5.8999999999999999E-3</v>
      </c>
      <c r="I1298" s="25">
        <v>65.400000000000006</v>
      </c>
      <c r="J1298" s="25">
        <v>0.38</v>
      </c>
    </row>
    <row r="1299" spans="1:10" ht="24" customHeight="1">
      <c r="A1299" s="22" t="s">
        <v>1894</v>
      </c>
      <c r="B1299" s="24" t="s">
        <v>1965</v>
      </c>
      <c r="C1299" s="22" t="s">
        <v>78</v>
      </c>
      <c r="D1299" s="22" t="s">
        <v>1966</v>
      </c>
      <c r="E1299" s="397" t="s">
        <v>1928</v>
      </c>
      <c r="F1299" s="397"/>
      <c r="G1299" s="23" t="s">
        <v>268</v>
      </c>
      <c r="H1299" s="26">
        <v>5.5999999999999999E-3</v>
      </c>
      <c r="I1299" s="25">
        <v>2.2599999999999998</v>
      </c>
      <c r="J1299" s="25">
        <v>0.01</v>
      </c>
    </row>
    <row r="1300" spans="1:10" ht="25.95" customHeight="1">
      <c r="A1300" s="22" t="s">
        <v>1894</v>
      </c>
      <c r="B1300" s="24" t="s">
        <v>1961</v>
      </c>
      <c r="C1300" s="22" t="s">
        <v>78</v>
      </c>
      <c r="D1300" s="22" t="s">
        <v>1962</v>
      </c>
      <c r="E1300" s="397" t="s">
        <v>1928</v>
      </c>
      <c r="F1300" s="397"/>
      <c r="G1300" s="23" t="s">
        <v>268</v>
      </c>
      <c r="H1300" s="26">
        <v>7.0000000000000001E-3</v>
      </c>
      <c r="I1300" s="25">
        <v>74.09</v>
      </c>
      <c r="J1300" s="25">
        <v>0.51</v>
      </c>
    </row>
    <row r="1301" spans="1:10" ht="25.95" customHeight="1">
      <c r="A1301" s="22" t="s">
        <v>1894</v>
      </c>
      <c r="B1301" s="24" t="s">
        <v>2529</v>
      </c>
      <c r="C1301" s="22" t="s">
        <v>78</v>
      </c>
      <c r="D1301" s="22" t="s">
        <v>2530</v>
      </c>
      <c r="E1301" s="397" t="s">
        <v>1928</v>
      </c>
      <c r="F1301" s="397"/>
      <c r="G1301" s="23" t="s">
        <v>268</v>
      </c>
      <c r="H1301" s="26">
        <v>1</v>
      </c>
      <c r="I1301" s="25">
        <v>27.32</v>
      </c>
      <c r="J1301" s="25">
        <v>27.32</v>
      </c>
    </row>
    <row r="1302" spans="1:10">
      <c r="A1302" s="38"/>
      <c r="B1302" s="38"/>
      <c r="C1302" s="38"/>
      <c r="D1302" s="38"/>
      <c r="E1302" s="38" t="s">
        <v>1897</v>
      </c>
      <c r="F1302" s="39">
        <v>5.43</v>
      </c>
      <c r="G1302" s="38" t="s">
        <v>1898</v>
      </c>
      <c r="H1302" s="39">
        <v>0</v>
      </c>
      <c r="I1302" s="38" t="s">
        <v>1899</v>
      </c>
      <c r="J1302" s="39">
        <v>5.43</v>
      </c>
    </row>
    <row r="1303" spans="1:10">
      <c r="A1303" s="38"/>
      <c r="B1303" s="38"/>
      <c r="C1303" s="38"/>
      <c r="D1303" s="38"/>
      <c r="E1303" s="38" t="s">
        <v>1900</v>
      </c>
      <c r="F1303" s="39">
        <v>7.26</v>
      </c>
      <c r="G1303" s="38"/>
      <c r="H1303" s="398" t="s">
        <v>1901</v>
      </c>
      <c r="I1303" s="398"/>
      <c r="J1303" s="39">
        <v>42.69</v>
      </c>
    </row>
    <row r="1304" spans="1:10" ht="49.95" customHeight="1">
      <c r="A1304" s="32"/>
      <c r="B1304" s="32"/>
      <c r="C1304" s="32"/>
      <c r="D1304" s="32"/>
      <c r="E1304" s="32"/>
      <c r="F1304" s="32"/>
      <c r="G1304" s="32" t="s">
        <v>1902</v>
      </c>
      <c r="H1304" s="34" t="s">
        <v>2524</v>
      </c>
      <c r="I1304" s="32" t="s">
        <v>1904</v>
      </c>
      <c r="J1304" s="33">
        <v>85.38</v>
      </c>
    </row>
    <row r="1305" spans="1:10" ht="1.05" customHeight="1">
      <c r="A1305" s="16"/>
      <c r="B1305" s="16"/>
      <c r="C1305" s="16"/>
      <c r="D1305" s="16"/>
      <c r="E1305" s="16"/>
      <c r="F1305" s="16"/>
      <c r="G1305" s="16"/>
      <c r="H1305" s="16"/>
      <c r="I1305" s="16"/>
      <c r="J1305" s="16"/>
    </row>
    <row r="1306" spans="1:10" ht="18" customHeight="1">
      <c r="A1306" s="2" t="s">
        <v>485</v>
      </c>
      <c r="B1306" s="4" t="s">
        <v>61</v>
      </c>
      <c r="C1306" s="2" t="s">
        <v>62</v>
      </c>
      <c r="D1306" s="2" t="s">
        <v>9</v>
      </c>
      <c r="E1306" s="391" t="s">
        <v>63</v>
      </c>
      <c r="F1306" s="391"/>
      <c r="G1306" s="3" t="s">
        <v>64</v>
      </c>
      <c r="H1306" s="4" t="s">
        <v>10</v>
      </c>
      <c r="I1306" s="4" t="s">
        <v>65</v>
      </c>
      <c r="J1306" s="4" t="s">
        <v>11</v>
      </c>
    </row>
    <row r="1307" spans="1:10" ht="52.05" customHeight="1">
      <c r="A1307" s="10" t="s">
        <v>1883</v>
      </c>
      <c r="B1307" s="12" t="s">
        <v>486</v>
      </c>
      <c r="C1307" s="10" t="s">
        <v>78</v>
      </c>
      <c r="D1307" s="10" t="s">
        <v>487</v>
      </c>
      <c r="E1307" s="395" t="s">
        <v>466</v>
      </c>
      <c r="F1307" s="395"/>
      <c r="G1307" s="11" t="s">
        <v>268</v>
      </c>
      <c r="H1307" s="15">
        <v>1</v>
      </c>
      <c r="I1307" s="13">
        <v>5.08</v>
      </c>
      <c r="J1307" s="13">
        <v>5.08</v>
      </c>
    </row>
    <row r="1308" spans="1:10" ht="25.95" customHeight="1">
      <c r="A1308" s="17" t="s">
        <v>1884</v>
      </c>
      <c r="B1308" s="19" t="s">
        <v>1959</v>
      </c>
      <c r="C1308" s="17" t="s">
        <v>78</v>
      </c>
      <c r="D1308" s="17" t="s">
        <v>1960</v>
      </c>
      <c r="E1308" s="396" t="s">
        <v>1887</v>
      </c>
      <c r="F1308" s="396"/>
      <c r="G1308" s="18" t="s">
        <v>1911</v>
      </c>
      <c r="H1308" s="21">
        <v>5.0099999999999999E-2</v>
      </c>
      <c r="I1308" s="20">
        <v>23.32</v>
      </c>
      <c r="J1308" s="20">
        <v>1.1599999999999999</v>
      </c>
    </row>
    <row r="1309" spans="1:10" ht="25.95" customHeight="1">
      <c r="A1309" s="17" t="s">
        <v>1884</v>
      </c>
      <c r="B1309" s="19" t="s">
        <v>1957</v>
      </c>
      <c r="C1309" s="17" t="s">
        <v>78</v>
      </c>
      <c r="D1309" s="17" t="s">
        <v>1958</v>
      </c>
      <c r="E1309" s="396" t="s">
        <v>1887</v>
      </c>
      <c r="F1309" s="396"/>
      <c r="G1309" s="18" t="s">
        <v>1911</v>
      </c>
      <c r="H1309" s="21">
        <v>5.0099999999999999E-2</v>
      </c>
      <c r="I1309" s="20">
        <v>27.62</v>
      </c>
      <c r="J1309" s="20">
        <v>1.38</v>
      </c>
    </row>
    <row r="1310" spans="1:10" ht="24" customHeight="1">
      <c r="A1310" s="22" t="s">
        <v>1894</v>
      </c>
      <c r="B1310" s="24" t="s">
        <v>1965</v>
      </c>
      <c r="C1310" s="22" t="s">
        <v>78</v>
      </c>
      <c r="D1310" s="22" t="s">
        <v>1966</v>
      </c>
      <c r="E1310" s="397" t="s">
        <v>1928</v>
      </c>
      <c r="F1310" s="397"/>
      <c r="G1310" s="23" t="s">
        <v>268</v>
      </c>
      <c r="H1310" s="26">
        <v>4.1999999999999997E-3</v>
      </c>
      <c r="I1310" s="25">
        <v>2.2599999999999998</v>
      </c>
      <c r="J1310" s="25">
        <v>0</v>
      </c>
    </row>
    <row r="1311" spans="1:10" ht="25.95" customHeight="1">
      <c r="A1311" s="22" t="s">
        <v>1894</v>
      </c>
      <c r="B1311" s="24" t="s">
        <v>2531</v>
      </c>
      <c r="C1311" s="22" t="s">
        <v>78</v>
      </c>
      <c r="D1311" s="22" t="s">
        <v>2532</v>
      </c>
      <c r="E1311" s="397" t="s">
        <v>1928</v>
      </c>
      <c r="F1311" s="397"/>
      <c r="G1311" s="23" t="s">
        <v>268</v>
      </c>
      <c r="H1311" s="26">
        <v>6.6E-3</v>
      </c>
      <c r="I1311" s="25">
        <v>12.72</v>
      </c>
      <c r="J1311" s="25">
        <v>0.08</v>
      </c>
    </row>
    <row r="1312" spans="1:10" ht="25.95" customHeight="1">
      <c r="A1312" s="22" t="s">
        <v>1894</v>
      </c>
      <c r="B1312" s="24" t="s">
        <v>2533</v>
      </c>
      <c r="C1312" s="22" t="s">
        <v>78</v>
      </c>
      <c r="D1312" s="22" t="s">
        <v>2534</v>
      </c>
      <c r="E1312" s="397" t="s">
        <v>1928</v>
      </c>
      <c r="F1312" s="397"/>
      <c r="G1312" s="23" t="s">
        <v>268</v>
      </c>
      <c r="H1312" s="26">
        <v>1</v>
      </c>
      <c r="I1312" s="25">
        <v>1.76</v>
      </c>
      <c r="J1312" s="25">
        <v>1.76</v>
      </c>
    </row>
    <row r="1313" spans="1:10" ht="25.95" customHeight="1">
      <c r="A1313" s="22" t="s">
        <v>1894</v>
      </c>
      <c r="B1313" s="24" t="s">
        <v>1961</v>
      </c>
      <c r="C1313" s="22" t="s">
        <v>78</v>
      </c>
      <c r="D1313" s="22" t="s">
        <v>1962</v>
      </c>
      <c r="E1313" s="397" t="s">
        <v>1928</v>
      </c>
      <c r="F1313" s="397"/>
      <c r="G1313" s="23" t="s">
        <v>268</v>
      </c>
      <c r="H1313" s="26">
        <v>5.4999999999999997E-3</v>
      </c>
      <c r="I1313" s="25">
        <v>74.09</v>
      </c>
      <c r="J1313" s="25">
        <v>0.4</v>
      </c>
    </row>
    <row r="1314" spans="1:10" ht="24" customHeight="1">
      <c r="A1314" s="22" t="s">
        <v>1894</v>
      </c>
      <c r="B1314" s="24" t="s">
        <v>2363</v>
      </c>
      <c r="C1314" s="22" t="s">
        <v>78</v>
      </c>
      <c r="D1314" s="22" t="s">
        <v>2523</v>
      </c>
      <c r="E1314" s="397" t="s">
        <v>1928</v>
      </c>
      <c r="F1314" s="397"/>
      <c r="G1314" s="23" t="s">
        <v>268</v>
      </c>
      <c r="H1314" s="26">
        <v>4.7000000000000002E-3</v>
      </c>
      <c r="I1314" s="25">
        <v>65.400000000000006</v>
      </c>
      <c r="J1314" s="25">
        <v>0.3</v>
      </c>
    </row>
    <row r="1315" spans="1:10">
      <c r="A1315" s="38"/>
      <c r="B1315" s="38"/>
      <c r="C1315" s="38"/>
      <c r="D1315" s="38"/>
      <c r="E1315" s="38" t="s">
        <v>1897</v>
      </c>
      <c r="F1315" s="39">
        <v>1.91</v>
      </c>
      <c r="G1315" s="38" t="s">
        <v>1898</v>
      </c>
      <c r="H1315" s="39">
        <v>0</v>
      </c>
      <c r="I1315" s="38" t="s">
        <v>1899</v>
      </c>
      <c r="J1315" s="39">
        <v>1.91</v>
      </c>
    </row>
    <row r="1316" spans="1:10">
      <c r="A1316" s="38"/>
      <c r="B1316" s="38"/>
      <c r="C1316" s="38"/>
      <c r="D1316" s="38"/>
      <c r="E1316" s="38" t="s">
        <v>1900</v>
      </c>
      <c r="F1316" s="39">
        <v>1.04</v>
      </c>
      <c r="G1316" s="38"/>
      <c r="H1316" s="398" t="s">
        <v>1901</v>
      </c>
      <c r="I1316" s="398"/>
      <c r="J1316" s="39">
        <v>6.12</v>
      </c>
    </row>
    <row r="1317" spans="1:10" ht="49.95" customHeight="1">
      <c r="A1317" s="32"/>
      <c r="B1317" s="32"/>
      <c r="C1317" s="32"/>
      <c r="D1317" s="32"/>
      <c r="E1317" s="32"/>
      <c r="F1317" s="32"/>
      <c r="G1317" s="32" t="s">
        <v>1902</v>
      </c>
      <c r="H1317" s="34" t="s">
        <v>2535</v>
      </c>
      <c r="I1317" s="32" t="s">
        <v>1904</v>
      </c>
      <c r="J1317" s="33">
        <v>165.24</v>
      </c>
    </row>
    <row r="1318" spans="1:10" ht="1.05" customHeight="1">
      <c r="A1318" s="16"/>
      <c r="B1318" s="16"/>
      <c r="C1318" s="16"/>
      <c r="D1318" s="16"/>
      <c r="E1318" s="16"/>
      <c r="F1318" s="16"/>
      <c r="G1318" s="16"/>
      <c r="H1318" s="16"/>
      <c r="I1318" s="16"/>
      <c r="J1318" s="16"/>
    </row>
    <row r="1319" spans="1:10" ht="18" customHeight="1">
      <c r="A1319" s="2" t="s">
        <v>488</v>
      </c>
      <c r="B1319" s="4" t="s">
        <v>61</v>
      </c>
      <c r="C1319" s="2" t="s">
        <v>62</v>
      </c>
      <c r="D1319" s="2" t="s">
        <v>9</v>
      </c>
      <c r="E1319" s="391" t="s">
        <v>63</v>
      </c>
      <c r="F1319" s="391"/>
      <c r="G1319" s="3" t="s">
        <v>64</v>
      </c>
      <c r="H1319" s="4" t="s">
        <v>10</v>
      </c>
      <c r="I1319" s="4" t="s">
        <v>65</v>
      </c>
      <c r="J1319" s="4" t="s">
        <v>11</v>
      </c>
    </row>
    <row r="1320" spans="1:10" ht="52.05" customHeight="1">
      <c r="A1320" s="10" t="s">
        <v>1883</v>
      </c>
      <c r="B1320" s="12" t="s">
        <v>489</v>
      </c>
      <c r="C1320" s="10" t="s">
        <v>78</v>
      </c>
      <c r="D1320" s="10" t="s">
        <v>490</v>
      </c>
      <c r="E1320" s="395" t="s">
        <v>466</v>
      </c>
      <c r="F1320" s="395"/>
      <c r="G1320" s="11" t="s">
        <v>268</v>
      </c>
      <c r="H1320" s="15">
        <v>1</v>
      </c>
      <c r="I1320" s="13">
        <v>19.350000000000001</v>
      </c>
      <c r="J1320" s="13">
        <v>19.350000000000001</v>
      </c>
    </row>
    <row r="1321" spans="1:10" ht="25.95" customHeight="1">
      <c r="A1321" s="17" t="s">
        <v>1884</v>
      </c>
      <c r="B1321" s="19" t="s">
        <v>1957</v>
      </c>
      <c r="C1321" s="17" t="s">
        <v>78</v>
      </c>
      <c r="D1321" s="17" t="s">
        <v>1958</v>
      </c>
      <c r="E1321" s="396" t="s">
        <v>1887</v>
      </c>
      <c r="F1321" s="396"/>
      <c r="G1321" s="18" t="s">
        <v>1911</v>
      </c>
      <c r="H1321" s="21">
        <v>0.12559999999999999</v>
      </c>
      <c r="I1321" s="20">
        <v>27.62</v>
      </c>
      <c r="J1321" s="20">
        <v>3.46</v>
      </c>
    </row>
    <row r="1322" spans="1:10" ht="25.95" customHeight="1">
      <c r="A1322" s="17" t="s">
        <v>1884</v>
      </c>
      <c r="B1322" s="19" t="s">
        <v>1959</v>
      </c>
      <c r="C1322" s="17" t="s">
        <v>78</v>
      </c>
      <c r="D1322" s="17" t="s">
        <v>1960</v>
      </c>
      <c r="E1322" s="396" t="s">
        <v>1887</v>
      </c>
      <c r="F1322" s="396"/>
      <c r="G1322" s="18" t="s">
        <v>1911</v>
      </c>
      <c r="H1322" s="21">
        <v>0.12559999999999999</v>
      </c>
      <c r="I1322" s="20">
        <v>23.32</v>
      </c>
      <c r="J1322" s="20">
        <v>2.92</v>
      </c>
    </row>
    <row r="1323" spans="1:10" ht="24" customHeight="1">
      <c r="A1323" s="22" t="s">
        <v>1894</v>
      </c>
      <c r="B1323" s="24" t="s">
        <v>1965</v>
      </c>
      <c r="C1323" s="22" t="s">
        <v>78</v>
      </c>
      <c r="D1323" s="22" t="s">
        <v>1966</v>
      </c>
      <c r="E1323" s="397" t="s">
        <v>1928</v>
      </c>
      <c r="F1323" s="397"/>
      <c r="G1323" s="23" t="s">
        <v>268</v>
      </c>
      <c r="H1323" s="26">
        <v>1.0500000000000001E-2</v>
      </c>
      <c r="I1323" s="25">
        <v>2.2599999999999998</v>
      </c>
      <c r="J1323" s="25">
        <v>0.02</v>
      </c>
    </row>
    <row r="1324" spans="1:10" ht="24" customHeight="1">
      <c r="A1324" s="22" t="s">
        <v>1894</v>
      </c>
      <c r="B1324" s="24" t="s">
        <v>2363</v>
      </c>
      <c r="C1324" s="22" t="s">
        <v>78</v>
      </c>
      <c r="D1324" s="22" t="s">
        <v>2523</v>
      </c>
      <c r="E1324" s="397" t="s">
        <v>1928</v>
      </c>
      <c r="F1324" s="397"/>
      <c r="G1324" s="23" t="s">
        <v>268</v>
      </c>
      <c r="H1324" s="26">
        <v>1.06E-2</v>
      </c>
      <c r="I1324" s="25">
        <v>65.400000000000006</v>
      </c>
      <c r="J1324" s="25">
        <v>0.69</v>
      </c>
    </row>
    <row r="1325" spans="1:10" ht="25.95" customHeight="1">
      <c r="A1325" s="22" t="s">
        <v>1894</v>
      </c>
      <c r="B1325" s="24" t="s">
        <v>1961</v>
      </c>
      <c r="C1325" s="22" t="s">
        <v>78</v>
      </c>
      <c r="D1325" s="22" t="s">
        <v>1962</v>
      </c>
      <c r="E1325" s="397" t="s">
        <v>1928</v>
      </c>
      <c r="F1325" s="397"/>
      <c r="G1325" s="23" t="s">
        <v>268</v>
      </c>
      <c r="H1325" s="26">
        <v>1.4999999999999999E-2</v>
      </c>
      <c r="I1325" s="25">
        <v>74.09</v>
      </c>
      <c r="J1325" s="25">
        <v>1.1100000000000001</v>
      </c>
    </row>
    <row r="1326" spans="1:10" ht="25.95" customHeight="1">
      <c r="A1326" s="22" t="s">
        <v>1894</v>
      </c>
      <c r="B1326" s="24" t="s">
        <v>2531</v>
      </c>
      <c r="C1326" s="22" t="s">
        <v>78</v>
      </c>
      <c r="D1326" s="22" t="s">
        <v>2532</v>
      </c>
      <c r="E1326" s="397" t="s">
        <v>1928</v>
      </c>
      <c r="F1326" s="397"/>
      <c r="G1326" s="23" t="s">
        <v>268</v>
      </c>
      <c r="H1326" s="26">
        <v>1.2E-2</v>
      </c>
      <c r="I1326" s="25">
        <v>12.72</v>
      </c>
      <c r="J1326" s="25">
        <v>0.15</v>
      </c>
    </row>
    <row r="1327" spans="1:10" ht="25.95" customHeight="1">
      <c r="A1327" s="22" t="s">
        <v>1894</v>
      </c>
      <c r="B1327" s="24" t="s">
        <v>2536</v>
      </c>
      <c r="C1327" s="22" t="s">
        <v>78</v>
      </c>
      <c r="D1327" s="22" t="s">
        <v>2537</v>
      </c>
      <c r="E1327" s="397" t="s">
        <v>1928</v>
      </c>
      <c r="F1327" s="397"/>
      <c r="G1327" s="23" t="s">
        <v>268</v>
      </c>
      <c r="H1327" s="26">
        <v>1</v>
      </c>
      <c r="I1327" s="25">
        <v>11</v>
      </c>
      <c r="J1327" s="25">
        <v>11</v>
      </c>
    </row>
    <row r="1328" spans="1:10">
      <c r="A1328" s="38"/>
      <c r="B1328" s="38"/>
      <c r="C1328" s="38"/>
      <c r="D1328" s="38"/>
      <c r="E1328" s="38" t="s">
        <v>1897</v>
      </c>
      <c r="F1328" s="39">
        <v>4.82</v>
      </c>
      <c r="G1328" s="38" t="s">
        <v>1898</v>
      </c>
      <c r="H1328" s="39">
        <v>0</v>
      </c>
      <c r="I1328" s="38" t="s">
        <v>1899</v>
      </c>
      <c r="J1328" s="39">
        <v>4.82</v>
      </c>
    </row>
    <row r="1329" spans="1:10">
      <c r="A1329" s="38"/>
      <c r="B1329" s="38"/>
      <c r="C1329" s="38"/>
      <c r="D1329" s="38"/>
      <c r="E1329" s="38" t="s">
        <v>1900</v>
      </c>
      <c r="F1329" s="39">
        <v>3.96</v>
      </c>
      <c r="G1329" s="38"/>
      <c r="H1329" s="398" t="s">
        <v>1901</v>
      </c>
      <c r="I1329" s="398"/>
      <c r="J1329" s="39">
        <v>23.31</v>
      </c>
    </row>
    <row r="1330" spans="1:10" ht="49.95" customHeight="1">
      <c r="A1330" s="32"/>
      <c r="B1330" s="32"/>
      <c r="C1330" s="32"/>
      <c r="D1330" s="32"/>
      <c r="E1330" s="32"/>
      <c r="F1330" s="32"/>
      <c r="G1330" s="32" t="s">
        <v>1902</v>
      </c>
      <c r="H1330" s="34" t="s">
        <v>2305</v>
      </c>
      <c r="I1330" s="32" t="s">
        <v>1904</v>
      </c>
      <c r="J1330" s="33">
        <v>93.24</v>
      </c>
    </row>
    <row r="1331" spans="1:10" ht="1.05" customHeight="1">
      <c r="A1331" s="16"/>
      <c r="B1331" s="16"/>
      <c r="C1331" s="16"/>
      <c r="D1331" s="16"/>
      <c r="E1331" s="16"/>
      <c r="F1331" s="16"/>
      <c r="G1331" s="16"/>
      <c r="H1331" s="16"/>
      <c r="I1331" s="16"/>
      <c r="J1331" s="16"/>
    </row>
    <row r="1332" spans="1:10" ht="18" customHeight="1">
      <c r="A1332" s="2" t="s">
        <v>491</v>
      </c>
      <c r="B1332" s="4" t="s">
        <v>61</v>
      </c>
      <c r="C1332" s="2" t="s">
        <v>62</v>
      </c>
      <c r="D1332" s="2" t="s">
        <v>9</v>
      </c>
      <c r="E1332" s="391" t="s">
        <v>63</v>
      </c>
      <c r="F1332" s="391"/>
      <c r="G1332" s="3" t="s">
        <v>64</v>
      </c>
      <c r="H1332" s="4" t="s">
        <v>10</v>
      </c>
      <c r="I1332" s="4" t="s">
        <v>65</v>
      </c>
      <c r="J1332" s="4" t="s">
        <v>11</v>
      </c>
    </row>
    <row r="1333" spans="1:10" ht="52.05" customHeight="1">
      <c r="A1333" s="10" t="s">
        <v>1883</v>
      </c>
      <c r="B1333" s="12" t="s">
        <v>492</v>
      </c>
      <c r="C1333" s="10" t="s">
        <v>78</v>
      </c>
      <c r="D1333" s="10" t="s">
        <v>493</v>
      </c>
      <c r="E1333" s="395" t="s">
        <v>466</v>
      </c>
      <c r="F1333" s="395"/>
      <c r="G1333" s="11" t="s">
        <v>268</v>
      </c>
      <c r="H1333" s="15">
        <v>1</v>
      </c>
      <c r="I1333" s="13">
        <v>3.4</v>
      </c>
      <c r="J1333" s="13">
        <v>3.4</v>
      </c>
    </row>
    <row r="1334" spans="1:10" ht="25.95" customHeight="1">
      <c r="A1334" s="17" t="s">
        <v>1884</v>
      </c>
      <c r="B1334" s="19" t="s">
        <v>1959</v>
      </c>
      <c r="C1334" s="17" t="s">
        <v>78</v>
      </c>
      <c r="D1334" s="17" t="s">
        <v>1960</v>
      </c>
      <c r="E1334" s="396" t="s">
        <v>1887</v>
      </c>
      <c r="F1334" s="396"/>
      <c r="G1334" s="18" t="s">
        <v>1911</v>
      </c>
      <c r="H1334" s="21">
        <v>3.8399999999999997E-2</v>
      </c>
      <c r="I1334" s="20">
        <v>23.32</v>
      </c>
      <c r="J1334" s="20">
        <v>0.89</v>
      </c>
    </row>
    <row r="1335" spans="1:10" ht="25.95" customHeight="1">
      <c r="A1335" s="17" t="s">
        <v>1884</v>
      </c>
      <c r="B1335" s="19" t="s">
        <v>1957</v>
      </c>
      <c r="C1335" s="17" t="s">
        <v>78</v>
      </c>
      <c r="D1335" s="17" t="s">
        <v>1958</v>
      </c>
      <c r="E1335" s="396" t="s">
        <v>1887</v>
      </c>
      <c r="F1335" s="396"/>
      <c r="G1335" s="18" t="s">
        <v>1911</v>
      </c>
      <c r="H1335" s="21">
        <v>3.8399999999999997E-2</v>
      </c>
      <c r="I1335" s="20">
        <v>27.62</v>
      </c>
      <c r="J1335" s="20">
        <v>1.06</v>
      </c>
    </row>
    <row r="1336" spans="1:10" ht="25.95" customHeight="1">
      <c r="A1336" s="22" t="s">
        <v>1894</v>
      </c>
      <c r="B1336" s="24" t="s">
        <v>1961</v>
      </c>
      <c r="C1336" s="22" t="s">
        <v>78</v>
      </c>
      <c r="D1336" s="22" t="s">
        <v>1962</v>
      </c>
      <c r="E1336" s="397" t="s">
        <v>1928</v>
      </c>
      <c r="F1336" s="397"/>
      <c r="G1336" s="23" t="s">
        <v>268</v>
      </c>
      <c r="H1336" s="26">
        <v>4.0000000000000001E-3</v>
      </c>
      <c r="I1336" s="25">
        <v>74.09</v>
      </c>
      <c r="J1336" s="25">
        <v>0.28999999999999998</v>
      </c>
    </row>
    <row r="1337" spans="1:10" ht="24" customHeight="1">
      <c r="A1337" s="22" t="s">
        <v>1894</v>
      </c>
      <c r="B1337" s="24" t="s">
        <v>2363</v>
      </c>
      <c r="C1337" s="22" t="s">
        <v>78</v>
      </c>
      <c r="D1337" s="22" t="s">
        <v>2523</v>
      </c>
      <c r="E1337" s="397" t="s">
        <v>1928</v>
      </c>
      <c r="F1337" s="397"/>
      <c r="G1337" s="23" t="s">
        <v>268</v>
      </c>
      <c r="H1337" s="26">
        <v>3.5000000000000001E-3</v>
      </c>
      <c r="I1337" s="25">
        <v>65.400000000000006</v>
      </c>
      <c r="J1337" s="25">
        <v>0.22</v>
      </c>
    </row>
    <row r="1338" spans="1:10" ht="25.95" customHeight="1">
      <c r="A1338" s="22" t="s">
        <v>1894</v>
      </c>
      <c r="B1338" s="24" t="s">
        <v>2538</v>
      </c>
      <c r="C1338" s="22" t="s">
        <v>78</v>
      </c>
      <c r="D1338" s="22" t="s">
        <v>2539</v>
      </c>
      <c r="E1338" s="397" t="s">
        <v>1928</v>
      </c>
      <c r="F1338" s="397"/>
      <c r="G1338" s="23" t="s">
        <v>268</v>
      </c>
      <c r="H1338" s="26">
        <v>1</v>
      </c>
      <c r="I1338" s="25">
        <v>0.88</v>
      </c>
      <c r="J1338" s="25">
        <v>0.88</v>
      </c>
    </row>
    <row r="1339" spans="1:10" ht="25.95" customHeight="1">
      <c r="A1339" s="22" t="s">
        <v>1894</v>
      </c>
      <c r="B1339" s="24" t="s">
        <v>2531</v>
      </c>
      <c r="C1339" s="22" t="s">
        <v>78</v>
      </c>
      <c r="D1339" s="22" t="s">
        <v>2532</v>
      </c>
      <c r="E1339" s="397" t="s">
        <v>1928</v>
      </c>
      <c r="F1339" s="397"/>
      <c r="G1339" s="23" t="s">
        <v>268</v>
      </c>
      <c r="H1339" s="26">
        <v>5.3E-3</v>
      </c>
      <c r="I1339" s="25">
        <v>12.72</v>
      </c>
      <c r="J1339" s="25">
        <v>0.06</v>
      </c>
    </row>
    <row r="1340" spans="1:10">
      <c r="A1340" s="38"/>
      <c r="B1340" s="38"/>
      <c r="C1340" s="38"/>
      <c r="D1340" s="38"/>
      <c r="E1340" s="38" t="s">
        <v>1897</v>
      </c>
      <c r="F1340" s="39">
        <v>1.46</v>
      </c>
      <c r="G1340" s="38" t="s">
        <v>1898</v>
      </c>
      <c r="H1340" s="39">
        <v>0</v>
      </c>
      <c r="I1340" s="38" t="s">
        <v>1899</v>
      </c>
      <c r="J1340" s="39">
        <v>1.46</v>
      </c>
    </row>
    <row r="1341" spans="1:10">
      <c r="A1341" s="38"/>
      <c r="B1341" s="38"/>
      <c r="C1341" s="38"/>
      <c r="D1341" s="38"/>
      <c r="E1341" s="38" t="s">
        <v>1900</v>
      </c>
      <c r="F1341" s="39">
        <v>0.69</v>
      </c>
      <c r="G1341" s="38"/>
      <c r="H1341" s="398" t="s">
        <v>1901</v>
      </c>
      <c r="I1341" s="398"/>
      <c r="J1341" s="39">
        <v>4.09</v>
      </c>
    </row>
    <row r="1342" spans="1:10" ht="49.95" customHeight="1">
      <c r="A1342" s="32"/>
      <c r="B1342" s="32"/>
      <c r="C1342" s="32"/>
      <c r="D1342" s="32"/>
      <c r="E1342" s="32"/>
      <c r="F1342" s="32"/>
      <c r="G1342" s="32" t="s">
        <v>1902</v>
      </c>
      <c r="H1342" s="34" t="s">
        <v>2540</v>
      </c>
      <c r="I1342" s="32" t="s">
        <v>1904</v>
      </c>
      <c r="J1342" s="33">
        <v>319.02</v>
      </c>
    </row>
    <row r="1343" spans="1:10" ht="1.05" customHeight="1">
      <c r="A1343" s="16"/>
      <c r="B1343" s="16"/>
      <c r="C1343" s="16"/>
      <c r="D1343" s="16"/>
      <c r="E1343" s="16"/>
      <c r="F1343" s="16"/>
      <c r="G1343" s="16"/>
      <c r="H1343" s="16"/>
      <c r="I1343" s="16"/>
      <c r="J1343" s="16"/>
    </row>
    <row r="1344" spans="1:10" ht="18" customHeight="1">
      <c r="A1344" s="2" t="s">
        <v>494</v>
      </c>
      <c r="B1344" s="4" t="s">
        <v>61</v>
      </c>
      <c r="C1344" s="2" t="s">
        <v>62</v>
      </c>
      <c r="D1344" s="2" t="s">
        <v>9</v>
      </c>
      <c r="E1344" s="391" t="s">
        <v>63</v>
      </c>
      <c r="F1344" s="391"/>
      <c r="G1344" s="3" t="s">
        <v>64</v>
      </c>
      <c r="H1344" s="4" t="s">
        <v>10</v>
      </c>
      <c r="I1344" s="4" t="s">
        <v>65</v>
      </c>
      <c r="J1344" s="4" t="s">
        <v>11</v>
      </c>
    </row>
    <row r="1345" spans="1:10" ht="39" customHeight="1">
      <c r="A1345" s="10" t="s">
        <v>1883</v>
      </c>
      <c r="B1345" s="12" t="s">
        <v>495</v>
      </c>
      <c r="C1345" s="10" t="s">
        <v>78</v>
      </c>
      <c r="D1345" s="10" t="s">
        <v>496</v>
      </c>
      <c r="E1345" s="395" t="s">
        <v>462</v>
      </c>
      <c r="F1345" s="395"/>
      <c r="G1345" s="11" t="s">
        <v>268</v>
      </c>
      <c r="H1345" s="15">
        <v>1</v>
      </c>
      <c r="I1345" s="13">
        <v>7.29</v>
      </c>
      <c r="J1345" s="13">
        <v>7.29</v>
      </c>
    </row>
    <row r="1346" spans="1:10" ht="25.95" customHeight="1">
      <c r="A1346" s="17" t="s">
        <v>1884</v>
      </c>
      <c r="B1346" s="19" t="s">
        <v>1957</v>
      </c>
      <c r="C1346" s="17" t="s">
        <v>78</v>
      </c>
      <c r="D1346" s="17" t="s">
        <v>1958</v>
      </c>
      <c r="E1346" s="396" t="s">
        <v>1887</v>
      </c>
      <c r="F1346" s="396"/>
      <c r="G1346" s="18" t="s">
        <v>1911</v>
      </c>
      <c r="H1346" s="21">
        <v>9.9400000000000002E-2</v>
      </c>
      <c r="I1346" s="20">
        <v>27.62</v>
      </c>
      <c r="J1346" s="20">
        <v>2.74</v>
      </c>
    </row>
    <row r="1347" spans="1:10" ht="25.95" customHeight="1">
      <c r="A1347" s="17" t="s">
        <v>1884</v>
      </c>
      <c r="B1347" s="19" t="s">
        <v>1959</v>
      </c>
      <c r="C1347" s="17" t="s">
        <v>78</v>
      </c>
      <c r="D1347" s="17" t="s">
        <v>1960</v>
      </c>
      <c r="E1347" s="396" t="s">
        <v>1887</v>
      </c>
      <c r="F1347" s="396"/>
      <c r="G1347" s="18" t="s">
        <v>1911</v>
      </c>
      <c r="H1347" s="21">
        <v>9.9400000000000002E-2</v>
      </c>
      <c r="I1347" s="20">
        <v>23.32</v>
      </c>
      <c r="J1347" s="20">
        <v>2.31</v>
      </c>
    </row>
    <row r="1348" spans="1:10" ht="25.95" customHeight="1">
      <c r="A1348" s="22" t="s">
        <v>1894</v>
      </c>
      <c r="B1348" s="24" t="s">
        <v>1961</v>
      </c>
      <c r="C1348" s="22" t="s">
        <v>78</v>
      </c>
      <c r="D1348" s="22" t="s">
        <v>1962</v>
      </c>
      <c r="E1348" s="397" t="s">
        <v>1928</v>
      </c>
      <c r="F1348" s="397"/>
      <c r="G1348" s="23" t="s">
        <v>268</v>
      </c>
      <c r="H1348" s="26">
        <v>9.4999999999999998E-3</v>
      </c>
      <c r="I1348" s="25">
        <v>74.09</v>
      </c>
      <c r="J1348" s="25">
        <v>0.7</v>
      </c>
    </row>
    <row r="1349" spans="1:10" ht="25.95" customHeight="1">
      <c r="A1349" s="22" t="s">
        <v>1894</v>
      </c>
      <c r="B1349" s="24" t="s">
        <v>2541</v>
      </c>
      <c r="C1349" s="22" t="s">
        <v>78</v>
      </c>
      <c r="D1349" s="22" t="s">
        <v>2542</v>
      </c>
      <c r="E1349" s="397" t="s">
        <v>1928</v>
      </c>
      <c r="F1349" s="397"/>
      <c r="G1349" s="23" t="s">
        <v>268</v>
      </c>
      <c r="H1349" s="26">
        <v>1</v>
      </c>
      <c r="I1349" s="25">
        <v>0.94</v>
      </c>
      <c r="J1349" s="25">
        <v>0.94</v>
      </c>
    </row>
    <row r="1350" spans="1:10" ht="24" customHeight="1">
      <c r="A1350" s="22" t="s">
        <v>1894</v>
      </c>
      <c r="B1350" s="24" t="s">
        <v>2363</v>
      </c>
      <c r="C1350" s="22" t="s">
        <v>78</v>
      </c>
      <c r="D1350" s="22" t="s">
        <v>2523</v>
      </c>
      <c r="E1350" s="397" t="s">
        <v>1928</v>
      </c>
      <c r="F1350" s="397"/>
      <c r="G1350" s="23" t="s">
        <v>268</v>
      </c>
      <c r="H1350" s="26">
        <v>8.2000000000000007E-3</v>
      </c>
      <c r="I1350" s="25">
        <v>65.400000000000006</v>
      </c>
      <c r="J1350" s="25">
        <v>0.53</v>
      </c>
    </row>
    <row r="1351" spans="1:10" ht="24" customHeight="1">
      <c r="A1351" s="22" t="s">
        <v>1894</v>
      </c>
      <c r="B1351" s="24" t="s">
        <v>1965</v>
      </c>
      <c r="C1351" s="22" t="s">
        <v>78</v>
      </c>
      <c r="D1351" s="22" t="s">
        <v>1966</v>
      </c>
      <c r="E1351" s="397" t="s">
        <v>1928</v>
      </c>
      <c r="F1351" s="397"/>
      <c r="G1351" s="23" t="s">
        <v>268</v>
      </c>
      <c r="H1351" s="26">
        <v>3.3099999999999997E-2</v>
      </c>
      <c r="I1351" s="25">
        <v>2.2599999999999998</v>
      </c>
      <c r="J1351" s="25">
        <v>7.0000000000000007E-2</v>
      </c>
    </row>
    <row r="1352" spans="1:10">
      <c r="A1352" s="38"/>
      <c r="B1352" s="38"/>
      <c r="C1352" s="38"/>
      <c r="D1352" s="38"/>
      <c r="E1352" s="38" t="s">
        <v>1897</v>
      </c>
      <c r="F1352" s="39">
        <v>3.81</v>
      </c>
      <c r="G1352" s="38" t="s">
        <v>1898</v>
      </c>
      <c r="H1352" s="39">
        <v>0</v>
      </c>
      <c r="I1352" s="38" t="s">
        <v>1899</v>
      </c>
      <c r="J1352" s="39">
        <v>3.81</v>
      </c>
    </row>
    <row r="1353" spans="1:10">
      <c r="A1353" s="38"/>
      <c r="B1353" s="38"/>
      <c r="C1353" s="38"/>
      <c r="D1353" s="38"/>
      <c r="E1353" s="38" t="s">
        <v>1900</v>
      </c>
      <c r="F1353" s="39">
        <v>1.49</v>
      </c>
      <c r="G1353" s="38"/>
      <c r="H1353" s="398" t="s">
        <v>1901</v>
      </c>
      <c r="I1353" s="398"/>
      <c r="J1353" s="39">
        <v>8.7799999999999994</v>
      </c>
    </row>
    <row r="1354" spans="1:10" ht="49.95" customHeight="1">
      <c r="A1354" s="32"/>
      <c r="B1354" s="32"/>
      <c r="C1354" s="32"/>
      <c r="D1354" s="32"/>
      <c r="E1354" s="32"/>
      <c r="F1354" s="32"/>
      <c r="G1354" s="32" t="s">
        <v>1902</v>
      </c>
      <c r="H1354" s="34" t="s">
        <v>2524</v>
      </c>
      <c r="I1354" s="32" t="s">
        <v>1904</v>
      </c>
      <c r="J1354" s="33">
        <v>17.559999999999999</v>
      </c>
    </row>
    <row r="1355" spans="1:10" ht="1.05" customHeight="1">
      <c r="A1355" s="16"/>
      <c r="B1355" s="16"/>
      <c r="C1355" s="16"/>
      <c r="D1355" s="16"/>
      <c r="E1355" s="16"/>
      <c r="F1355" s="16"/>
      <c r="G1355" s="16"/>
      <c r="H1355" s="16"/>
      <c r="I1355" s="16"/>
      <c r="J1355" s="16"/>
    </row>
    <row r="1356" spans="1:10" ht="18" customHeight="1">
      <c r="A1356" s="2" t="s">
        <v>497</v>
      </c>
      <c r="B1356" s="4" t="s">
        <v>61</v>
      </c>
      <c r="C1356" s="2" t="s">
        <v>62</v>
      </c>
      <c r="D1356" s="2" t="s">
        <v>9</v>
      </c>
      <c r="E1356" s="391" t="s">
        <v>63</v>
      </c>
      <c r="F1356" s="391"/>
      <c r="G1356" s="3" t="s">
        <v>64</v>
      </c>
      <c r="H1356" s="4" t="s">
        <v>10</v>
      </c>
      <c r="I1356" s="4" t="s">
        <v>65</v>
      </c>
      <c r="J1356" s="4" t="s">
        <v>11</v>
      </c>
    </row>
    <row r="1357" spans="1:10" ht="39" customHeight="1">
      <c r="A1357" s="10" t="s">
        <v>1883</v>
      </c>
      <c r="B1357" s="12" t="s">
        <v>498</v>
      </c>
      <c r="C1357" s="10" t="s">
        <v>78</v>
      </c>
      <c r="D1357" s="10" t="s">
        <v>499</v>
      </c>
      <c r="E1357" s="395" t="s">
        <v>466</v>
      </c>
      <c r="F1357" s="395"/>
      <c r="G1357" s="11" t="s">
        <v>268</v>
      </c>
      <c r="H1357" s="15">
        <v>1</v>
      </c>
      <c r="I1357" s="13">
        <v>7.7</v>
      </c>
      <c r="J1357" s="13">
        <v>7.7</v>
      </c>
    </row>
    <row r="1358" spans="1:10" ht="25.95" customHeight="1">
      <c r="A1358" s="17" t="s">
        <v>1884</v>
      </c>
      <c r="B1358" s="19" t="s">
        <v>1957</v>
      </c>
      <c r="C1358" s="17" t="s">
        <v>78</v>
      </c>
      <c r="D1358" s="17" t="s">
        <v>1958</v>
      </c>
      <c r="E1358" s="396" t="s">
        <v>1887</v>
      </c>
      <c r="F1358" s="396"/>
      <c r="G1358" s="18" t="s">
        <v>1911</v>
      </c>
      <c r="H1358" s="21">
        <v>5.2699999999999997E-2</v>
      </c>
      <c r="I1358" s="20">
        <v>27.62</v>
      </c>
      <c r="J1358" s="20">
        <v>1.45</v>
      </c>
    </row>
    <row r="1359" spans="1:10" ht="25.95" customHeight="1">
      <c r="A1359" s="17" t="s">
        <v>1884</v>
      </c>
      <c r="B1359" s="19" t="s">
        <v>1959</v>
      </c>
      <c r="C1359" s="17" t="s">
        <v>78</v>
      </c>
      <c r="D1359" s="17" t="s">
        <v>1960</v>
      </c>
      <c r="E1359" s="396" t="s">
        <v>1887</v>
      </c>
      <c r="F1359" s="396"/>
      <c r="G1359" s="18" t="s">
        <v>1911</v>
      </c>
      <c r="H1359" s="21">
        <v>5.2699999999999997E-2</v>
      </c>
      <c r="I1359" s="20">
        <v>23.32</v>
      </c>
      <c r="J1359" s="20">
        <v>1.22</v>
      </c>
    </row>
    <row r="1360" spans="1:10" ht="25.95" customHeight="1">
      <c r="A1360" s="22" t="s">
        <v>1894</v>
      </c>
      <c r="B1360" s="24" t="s">
        <v>1961</v>
      </c>
      <c r="C1360" s="22" t="s">
        <v>78</v>
      </c>
      <c r="D1360" s="22" t="s">
        <v>1962</v>
      </c>
      <c r="E1360" s="397" t="s">
        <v>1928</v>
      </c>
      <c r="F1360" s="397"/>
      <c r="G1360" s="23" t="s">
        <v>268</v>
      </c>
      <c r="H1360" s="26">
        <v>1.0999999999999999E-2</v>
      </c>
      <c r="I1360" s="25">
        <v>74.09</v>
      </c>
      <c r="J1360" s="25">
        <v>0.81</v>
      </c>
    </row>
    <row r="1361" spans="1:10" ht="24" customHeight="1">
      <c r="A1361" s="22" t="s">
        <v>1894</v>
      </c>
      <c r="B1361" s="24" t="s">
        <v>1965</v>
      </c>
      <c r="C1361" s="22" t="s">
        <v>78</v>
      </c>
      <c r="D1361" s="22" t="s">
        <v>1966</v>
      </c>
      <c r="E1361" s="397" t="s">
        <v>1928</v>
      </c>
      <c r="F1361" s="397"/>
      <c r="G1361" s="23" t="s">
        <v>268</v>
      </c>
      <c r="H1361" s="26">
        <v>8.8000000000000005E-3</v>
      </c>
      <c r="I1361" s="25">
        <v>2.2599999999999998</v>
      </c>
      <c r="J1361" s="25">
        <v>0.01</v>
      </c>
    </row>
    <row r="1362" spans="1:10" ht="24" customHeight="1">
      <c r="A1362" s="22" t="s">
        <v>1894</v>
      </c>
      <c r="B1362" s="24" t="s">
        <v>2363</v>
      </c>
      <c r="C1362" s="22" t="s">
        <v>78</v>
      </c>
      <c r="D1362" s="22" t="s">
        <v>2523</v>
      </c>
      <c r="E1362" s="397" t="s">
        <v>1928</v>
      </c>
      <c r="F1362" s="397"/>
      <c r="G1362" s="23" t="s">
        <v>268</v>
      </c>
      <c r="H1362" s="26">
        <v>9.4999999999999998E-3</v>
      </c>
      <c r="I1362" s="25">
        <v>65.400000000000006</v>
      </c>
      <c r="J1362" s="25">
        <v>0.62</v>
      </c>
    </row>
    <row r="1363" spans="1:10" ht="25.95" customHeight="1">
      <c r="A1363" s="22" t="s">
        <v>1894</v>
      </c>
      <c r="B1363" s="24" t="s">
        <v>2543</v>
      </c>
      <c r="C1363" s="22" t="s">
        <v>78</v>
      </c>
      <c r="D1363" s="22" t="s">
        <v>2544</v>
      </c>
      <c r="E1363" s="397" t="s">
        <v>1928</v>
      </c>
      <c r="F1363" s="397"/>
      <c r="G1363" s="23" t="s">
        <v>268</v>
      </c>
      <c r="H1363" s="26">
        <v>1</v>
      </c>
      <c r="I1363" s="25">
        <v>3.59</v>
      </c>
      <c r="J1363" s="25">
        <v>3.59</v>
      </c>
    </row>
    <row r="1364" spans="1:10">
      <c r="A1364" s="38"/>
      <c r="B1364" s="38"/>
      <c r="C1364" s="38"/>
      <c r="D1364" s="38"/>
      <c r="E1364" s="38" t="s">
        <v>1897</v>
      </c>
      <c r="F1364" s="39">
        <v>2.0099999999999998</v>
      </c>
      <c r="G1364" s="38" t="s">
        <v>1898</v>
      </c>
      <c r="H1364" s="39">
        <v>0</v>
      </c>
      <c r="I1364" s="38" t="s">
        <v>1899</v>
      </c>
      <c r="J1364" s="39">
        <v>2.0099999999999998</v>
      </c>
    </row>
    <row r="1365" spans="1:10">
      <c r="A1365" s="38"/>
      <c r="B1365" s="38"/>
      <c r="C1365" s="38"/>
      <c r="D1365" s="38"/>
      <c r="E1365" s="38" t="s">
        <v>1900</v>
      </c>
      <c r="F1365" s="39">
        <v>1.57</v>
      </c>
      <c r="G1365" s="38"/>
      <c r="H1365" s="398" t="s">
        <v>1901</v>
      </c>
      <c r="I1365" s="398"/>
      <c r="J1365" s="39">
        <v>9.27</v>
      </c>
    </row>
    <row r="1366" spans="1:10" ht="49.95" customHeight="1">
      <c r="A1366" s="32"/>
      <c r="B1366" s="32"/>
      <c r="C1366" s="32"/>
      <c r="D1366" s="32"/>
      <c r="E1366" s="32"/>
      <c r="F1366" s="32"/>
      <c r="G1366" s="32" t="s">
        <v>1902</v>
      </c>
      <c r="H1366" s="34" t="s">
        <v>1903</v>
      </c>
      <c r="I1366" s="32" t="s">
        <v>1904</v>
      </c>
      <c r="J1366" s="33">
        <v>9.27</v>
      </c>
    </row>
    <row r="1367" spans="1:10" ht="1.05" customHeight="1">
      <c r="A1367" s="16"/>
      <c r="B1367" s="16"/>
      <c r="C1367" s="16"/>
      <c r="D1367" s="16"/>
      <c r="E1367" s="16"/>
      <c r="F1367" s="16"/>
      <c r="G1367" s="16"/>
      <c r="H1367" s="16"/>
      <c r="I1367" s="16"/>
      <c r="J1367" s="16"/>
    </row>
    <row r="1368" spans="1:10" ht="18" customHeight="1">
      <c r="A1368" s="2" t="s">
        <v>500</v>
      </c>
      <c r="B1368" s="4" t="s">
        <v>61</v>
      </c>
      <c r="C1368" s="2" t="s">
        <v>62</v>
      </c>
      <c r="D1368" s="2" t="s">
        <v>9</v>
      </c>
      <c r="E1368" s="391" t="s">
        <v>63</v>
      </c>
      <c r="F1368" s="391"/>
      <c r="G1368" s="3" t="s">
        <v>64</v>
      </c>
      <c r="H1368" s="4" t="s">
        <v>10</v>
      </c>
      <c r="I1368" s="4" t="s">
        <v>65</v>
      </c>
      <c r="J1368" s="4" t="s">
        <v>11</v>
      </c>
    </row>
    <row r="1369" spans="1:10" ht="39" customHeight="1">
      <c r="A1369" s="10" t="s">
        <v>1883</v>
      </c>
      <c r="B1369" s="12" t="s">
        <v>501</v>
      </c>
      <c r="C1369" s="10" t="s">
        <v>78</v>
      </c>
      <c r="D1369" s="10" t="s">
        <v>502</v>
      </c>
      <c r="E1369" s="395" t="s">
        <v>462</v>
      </c>
      <c r="F1369" s="395"/>
      <c r="G1369" s="11" t="s">
        <v>268</v>
      </c>
      <c r="H1369" s="15">
        <v>1</v>
      </c>
      <c r="I1369" s="13">
        <v>16.11</v>
      </c>
      <c r="J1369" s="13">
        <v>16.11</v>
      </c>
    </row>
    <row r="1370" spans="1:10" ht="25.95" customHeight="1">
      <c r="A1370" s="17" t="s">
        <v>1884</v>
      </c>
      <c r="B1370" s="19" t="s">
        <v>1959</v>
      </c>
      <c r="C1370" s="17" t="s">
        <v>78</v>
      </c>
      <c r="D1370" s="17" t="s">
        <v>1960</v>
      </c>
      <c r="E1370" s="396" t="s">
        <v>1887</v>
      </c>
      <c r="F1370" s="396"/>
      <c r="G1370" s="18" t="s">
        <v>1911</v>
      </c>
      <c r="H1370" s="21">
        <v>7.3499999999999996E-2</v>
      </c>
      <c r="I1370" s="20">
        <v>23.32</v>
      </c>
      <c r="J1370" s="20">
        <v>1.71</v>
      </c>
    </row>
    <row r="1371" spans="1:10" ht="25.95" customHeight="1">
      <c r="A1371" s="17" t="s">
        <v>1884</v>
      </c>
      <c r="B1371" s="19" t="s">
        <v>1957</v>
      </c>
      <c r="C1371" s="17" t="s">
        <v>78</v>
      </c>
      <c r="D1371" s="17" t="s">
        <v>1958</v>
      </c>
      <c r="E1371" s="396" t="s">
        <v>1887</v>
      </c>
      <c r="F1371" s="396"/>
      <c r="G1371" s="18" t="s">
        <v>1911</v>
      </c>
      <c r="H1371" s="21">
        <v>7.3499999999999996E-2</v>
      </c>
      <c r="I1371" s="20">
        <v>27.62</v>
      </c>
      <c r="J1371" s="20">
        <v>2.0299999999999998</v>
      </c>
    </row>
    <row r="1372" spans="1:10" ht="25.95" customHeight="1">
      <c r="A1372" s="22" t="s">
        <v>1894</v>
      </c>
      <c r="B1372" s="24" t="s">
        <v>2545</v>
      </c>
      <c r="C1372" s="22" t="s">
        <v>78</v>
      </c>
      <c r="D1372" s="22" t="s">
        <v>2546</v>
      </c>
      <c r="E1372" s="397" t="s">
        <v>1928</v>
      </c>
      <c r="F1372" s="397"/>
      <c r="G1372" s="23" t="s">
        <v>268</v>
      </c>
      <c r="H1372" s="26">
        <v>1</v>
      </c>
      <c r="I1372" s="25">
        <v>10.02</v>
      </c>
      <c r="J1372" s="25">
        <v>10.02</v>
      </c>
    </row>
    <row r="1373" spans="1:10" ht="24" customHeight="1">
      <c r="A1373" s="22" t="s">
        <v>1894</v>
      </c>
      <c r="B1373" s="24" t="s">
        <v>1965</v>
      </c>
      <c r="C1373" s="22" t="s">
        <v>78</v>
      </c>
      <c r="D1373" s="22" t="s">
        <v>1966</v>
      </c>
      <c r="E1373" s="397" t="s">
        <v>1928</v>
      </c>
      <c r="F1373" s="397"/>
      <c r="G1373" s="23" t="s">
        <v>268</v>
      </c>
      <c r="H1373" s="26">
        <v>1.6500000000000001E-2</v>
      </c>
      <c r="I1373" s="25">
        <v>2.2599999999999998</v>
      </c>
      <c r="J1373" s="25">
        <v>0.03</v>
      </c>
    </row>
    <row r="1374" spans="1:10" ht="25.95" customHeight="1">
      <c r="A1374" s="22" t="s">
        <v>1894</v>
      </c>
      <c r="B1374" s="24" t="s">
        <v>1961</v>
      </c>
      <c r="C1374" s="22" t="s">
        <v>78</v>
      </c>
      <c r="D1374" s="22" t="s">
        <v>1962</v>
      </c>
      <c r="E1374" s="397" t="s">
        <v>1928</v>
      </c>
      <c r="F1374" s="397"/>
      <c r="G1374" s="23" t="s">
        <v>268</v>
      </c>
      <c r="H1374" s="26">
        <v>1.9E-2</v>
      </c>
      <c r="I1374" s="25">
        <v>74.09</v>
      </c>
      <c r="J1374" s="25">
        <v>1.4</v>
      </c>
    </row>
    <row r="1375" spans="1:10" ht="24" customHeight="1">
      <c r="A1375" s="22" t="s">
        <v>1894</v>
      </c>
      <c r="B1375" s="24" t="s">
        <v>2363</v>
      </c>
      <c r="C1375" s="22" t="s">
        <v>78</v>
      </c>
      <c r="D1375" s="22" t="s">
        <v>2523</v>
      </c>
      <c r="E1375" s="397" t="s">
        <v>1928</v>
      </c>
      <c r="F1375" s="397"/>
      <c r="G1375" s="23" t="s">
        <v>268</v>
      </c>
      <c r="H1375" s="26">
        <v>1.41E-2</v>
      </c>
      <c r="I1375" s="25">
        <v>65.400000000000006</v>
      </c>
      <c r="J1375" s="25">
        <v>0.92</v>
      </c>
    </row>
    <row r="1376" spans="1:10">
      <c r="A1376" s="38"/>
      <c r="B1376" s="38"/>
      <c r="C1376" s="38"/>
      <c r="D1376" s="38"/>
      <c r="E1376" s="38" t="s">
        <v>1897</v>
      </c>
      <c r="F1376" s="39">
        <v>2.81</v>
      </c>
      <c r="G1376" s="38" t="s">
        <v>1898</v>
      </c>
      <c r="H1376" s="39">
        <v>0</v>
      </c>
      <c r="I1376" s="38" t="s">
        <v>1899</v>
      </c>
      <c r="J1376" s="39">
        <v>2.81</v>
      </c>
    </row>
    <row r="1377" spans="1:10">
      <c r="A1377" s="38"/>
      <c r="B1377" s="38"/>
      <c r="C1377" s="38"/>
      <c r="D1377" s="38"/>
      <c r="E1377" s="38" t="s">
        <v>1900</v>
      </c>
      <c r="F1377" s="39">
        <v>3.3</v>
      </c>
      <c r="G1377" s="38"/>
      <c r="H1377" s="398" t="s">
        <v>1901</v>
      </c>
      <c r="I1377" s="398"/>
      <c r="J1377" s="39">
        <v>19.41</v>
      </c>
    </row>
    <row r="1378" spans="1:10" ht="49.95" customHeight="1">
      <c r="A1378" s="32"/>
      <c r="B1378" s="32"/>
      <c r="C1378" s="32"/>
      <c r="D1378" s="32"/>
      <c r="E1378" s="32"/>
      <c r="F1378" s="32"/>
      <c r="G1378" s="32" t="s">
        <v>1902</v>
      </c>
      <c r="H1378" s="34" t="s">
        <v>2547</v>
      </c>
      <c r="I1378" s="32" t="s">
        <v>1904</v>
      </c>
      <c r="J1378" s="33">
        <v>388.2</v>
      </c>
    </row>
    <row r="1379" spans="1:10" ht="1.05" customHeight="1">
      <c r="A1379" s="16"/>
      <c r="B1379" s="16"/>
      <c r="C1379" s="16"/>
      <c r="D1379" s="16"/>
      <c r="E1379" s="16"/>
      <c r="F1379" s="16"/>
      <c r="G1379" s="16"/>
      <c r="H1379" s="16"/>
      <c r="I1379" s="16"/>
      <c r="J1379" s="16"/>
    </row>
    <row r="1380" spans="1:10" ht="18" customHeight="1">
      <c r="A1380" s="2" t="s">
        <v>503</v>
      </c>
      <c r="B1380" s="4" t="s">
        <v>61</v>
      </c>
      <c r="C1380" s="2" t="s">
        <v>62</v>
      </c>
      <c r="D1380" s="2" t="s">
        <v>9</v>
      </c>
      <c r="E1380" s="391" t="s">
        <v>63</v>
      </c>
      <c r="F1380" s="391"/>
      <c r="G1380" s="3" t="s">
        <v>64</v>
      </c>
      <c r="H1380" s="4" t="s">
        <v>10</v>
      </c>
      <c r="I1380" s="4" t="s">
        <v>65</v>
      </c>
      <c r="J1380" s="4" t="s">
        <v>11</v>
      </c>
    </row>
    <row r="1381" spans="1:10" ht="39" customHeight="1">
      <c r="A1381" s="10" t="s">
        <v>1883</v>
      </c>
      <c r="B1381" s="12" t="s">
        <v>504</v>
      </c>
      <c r="C1381" s="10" t="s">
        <v>78</v>
      </c>
      <c r="D1381" s="10" t="s">
        <v>505</v>
      </c>
      <c r="E1381" s="395" t="s">
        <v>466</v>
      </c>
      <c r="F1381" s="395"/>
      <c r="G1381" s="11" t="s">
        <v>268</v>
      </c>
      <c r="H1381" s="15">
        <v>1</v>
      </c>
      <c r="I1381" s="13">
        <v>6.93</v>
      </c>
      <c r="J1381" s="13">
        <v>6.93</v>
      </c>
    </row>
    <row r="1382" spans="1:10" ht="25.95" customHeight="1">
      <c r="A1382" s="17" t="s">
        <v>1884</v>
      </c>
      <c r="B1382" s="19" t="s">
        <v>1957</v>
      </c>
      <c r="C1382" s="17" t="s">
        <v>78</v>
      </c>
      <c r="D1382" s="17" t="s">
        <v>1958</v>
      </c>
      <c r="E1382" s="396" t="s">
        <v>1887</v>
      </c>
      <c r="F1382" s="396"/>
      <c r="G1382" s="18" t="s">
        <v>1911</v>
      </c>
      <c r="H1382" s="21">
        <v>5.7599999999999998E-2</v>
      </c>
      <c r="I1382" s="20">
        <v>27.62</v>
      </c>
      <c r="J1382" s="20">
        <v>1.59</v>
      </c>
    </row>
    <row r="1383" spans="1:10" ht="25.95" customHeight="1">
      <c r="A1383" s="17" t="s">
        <v>1884</v>
      </c>
      <c r="B1383" s="19" t="s">
        <v>1959</v>
      </c>
      <c r="C1383" s="17" t="s">
        <v>78</v>
      </c>
      <c r="D1383" s="17" t="s">
        <v>1960</v>
      </c>
      <c r="E1383" s="396" t="s">
        <v>1887</v>
      </c>
      <c r="F1383" s="396"/>
      <c r="G1383" s="18" t="s">
        <v>1911</v>
      </c>
      <c r="H1383" s="21">
        <v>5.7599999999999998E-2</v>
      </c>
      <c r="I1383" s="20">
        <v>23.32</v>
      </c>
      <c r="J1383" s="20">
        <v>1.34</v>
      </c>
    </row>
    <row r="1384" spans="1:10" ht="25.95" customHeight="1">
      <c r="A1384" s="22" t="s">
        <v>1894</v>
      </c>
      <c r="B1384" s="24" t="s">
        <v>1961</v>
      </c>
      <c r="C1384" s="22" t="s">
        <v>78</v>
      </c>
      <c r="D1384" s="22" t="s">
        <v>1962</v>
      </c>
      <c r="E1384" s="397" t="s">
        <v>1928</v>
      </c>
      <c r="F1384" s="397"/>
      <c r="G1384" s="23" t="s">
        <v>268</v>
      </c>
      <c r="H1384" s="26">
        <v>8.0000000000000002E-3</v>
      </c>
      <c r="I1384" s="25">
        <v>74.09</v>
      </c>
      <c r="J1384" s="25">
        <v>0.59</v>
      </c>
    </row>
    <row r="1385" spans="1:10" ht="24" customHeight="1">
      <c r="A1385" s="22" t="s">
        <v>1894</v>
      </c>
      <c r="B1385" s="24" t="s">
        <v>2363</v>
      </c>
      <c r="C1385" s="22" t="s">
        <v>78</v>
      </c>
      <c r="D1385" s="22" t="s">
        <v>2523</v>
      </c>
      <c r="E1385" s="397" t="s">
        <v>1928</v>
      </c>
      <c r="F1385" s="397"/>
      <c r="G1385" s="23" t="s">
        <v>268</v>
      </c>
      <c r="H1385" s="26">
        <v>7.1000000000000004E-3</v>
      </c>
      <c r="I1385" s="25">
        <v>65.400000000000006</v>
      </c>
      <c r="J1385" s="25">
        <v>0.46</v>
      </c>
    </row>
    <row r="1386" spans="1:10" ht="24" customHeight="1">
      <c r="A1386" s="22" t="s">
        <v>1894</v>
      </c>
      <c r="B1386" s="24" t="s">
        <v>1965</v>
      </c>
      <c r="C1386" s="22" t="s">
        <v>78</v>
      </c>
      <c r="D1386" s="22" t="s">
        <v>1966</v>
      </c>
      <c r="E1386" s="397" t="s">
        <v>1928</v>
      </c>
      <c r="F1386" s="397"/>
      <c r="G1386" s="23" t="s">
        <v>268</v>
      </c>
      <c r="H1386" s="26">
        <v>6.4000000000000003E-3</v>
      </c>
      <c r="I1386" s="25">
        <v>2.2599999999999998</v>
      </c>
      <c r="J1386" s="25">
        <v>0.01</v>
      </c>
    </row>
    <row r="1387" spans="1:10" ht="25.95" customHeight="1">
      <c r="A1387" s="22" t="s">
        <v>1894</v>
      </c>
      <c r="B1387" s="24" t="s">
        <v>2548</v>
      </c>
      <c r="C1387" s="22" t="s">
        <v>78</v>
      </c>
      <c r="D1387" s="22" t="s">
        <v>2549</v>
      </c>
      <c r="E1387" s="397" t="s">
        <v>1928</v>
      </c>
      <c r="F1387" s="397"/>
      <c r="G1387" s="23" t="s">
        <v>268</v>
      </c>
      <c r="H1387" s="26">
        <v>1</v>
      </c>
      <c r="I1387" s="25">
        <v>2.94</v>
      </c>
      <c r="J1387" s="25">
        <v>2.94</v>
      </c>
    </row>
    <row r="1388" spans="1:10">
      <c r="A1388" s="38"/>
      <c r="B1388" s="38"/>
      <c r="C1388" s="38"/>
      <c r="D1388" s="38"/>
      <c r="E1388" s="38" t="s">
        <v>1897</v>
      </c>
      <c r="F1388" s="39">
        <v>2.2000000000000002</v>
      </c>
      <c r="G1388" s="38" t="s">
        <v>1898</v>
      </c>
      <c r="H1388" s="39">
        <v>0</v>
      </c>
      <c r="I1388" s="38" t="s">
        <v>1899</v>
      </c>
      <c r="J1388" s="39">
        <v>2.2000000000000002</v>
      </c>
    </row>
    <row r="1389" spans="1:10">
      <c r="A1389" s="38"/>
      <c r="B1389" s="38"/>
      <c r="C1389" s="38"/>
      <c r="D1389" s="38"/>
      <c r="E1389" s="38" t="s">
        <v>1900</v>
      </c>
      <c r="F1389" s="39">
        <v>1.42</v>
      </c>
      <c r="G1389" s="38"/>
      <c r="H1389" s="398" t="s">
        <v>1901</v>
      </c>
      <c r="I1389" s="398"/>
      <c r="J1389" s="39">
        <v>8.35</v>
      </c>
    </row>
    <row r="1390" spans="1:10" ht="49.95" customHeight="1">
      <c r="A1390" s="32"/>
      <c r="B1390" s="32"/>
      <c r="C1390" s="32"/>
      <c r="D1390" s="32"/>
      <c r="E1390" s="32"/>
      <c r="F1390" s="32"/>
      <c r="G1390" s="32" t="s">
        <v>1902</v>
      </c>
      <c r="H1390" s="34" t="s">
        <v>2550</v>
      </c>
      <c r="I1390" s="32" t="s">
        <v>1904</v>
      </c>
      <c r="J1390" s="33">
        <v>592.85</v>
      </c>
    </row>
    <row r="1391" spans="1:10" ht="1.05" customHeight="1">
      <c r="A1391" s="16"/>
      <c r="B1391" s="16"/>
      <c r="C1391" s="16"/>
      <c r="D1391" s="16"/>
      <c r="E1391" s="16"/>
      <c r="F1391" s="16"/>
      <c r="G1391" s="16"/>
      <c r="H1391" s="16"/>
      <c r="I1391" s="16"/>
      <c r="J1391" s="16"/>
    </row>
    <row r="1392" spans="1:10" ht="18" customHeight="1">
      <c r="A1392" s="2" t="s">
        <v>506</v>
      </c>
      <c r="B1392" s="4" t="s">
        <v>61</v>
      </c>
      <c r="C1392" s="2" t="s">
        <v>62</v>
      </c>
      <c r="D1392" s="2" t="s">
        <v>9</v>
      </c>
      <c r="E1392" s="391" t="s">
        <v>63</v>
      </c>
      <c r="F1392" s="391"/>
      <c r="G1392" s="3" t="s">
        <v>64</v>
      </c>
      <c r="H1392" s="4" t="s">
        <v>10</v>
      </c>
      <c r="I1392" s="4" t="s">
        <v>65</v>
      </c>
      <c r="J1392" s="4" t="s">
        <v>11</v>
      </c>
    </row>
    <row r="1393" spans="1:10" ht="39" customHeight="1">
      <c r="A1393" s="10" t="s">
        <v>1883</v>
      </c>
      <c r="B1393" s="12" t="s">
        <v>507</v>
      </c>
      <c r="C1393" s="10" t="s">
        <v>78</v>
      </c>
      <c r="D1393" s="10" t="s">
        <v>508</v>
      </c>
      <c r="E1393" s="395" t="s">
        <v>462</v>
      </c>
      <c r="F1393" s="395"/>
      <c r="G1393" s="11" t="s">
        <v>268</v>
      </c>
      <c r="H1393" s="15">
        <v>1</v>
      </c>
      <c r="I1393" s="13">
        <v>44.88</v>
      </c>
      <c r="J1393" s="13">
        <v>44.88</v>
      </c>
    </row>
    <row r="1394" spans="1:10" ht="25.95" customHeight="1">
      <c r="A1394" s="17" t="s">
        <v>1884</v>
      </c>
      <c r="B1394" s="19" t="s">
        <v>1959</v>
      </c>
      <c r="C1394" s="17" t="s">
        <v>78</v>
      </c>
      <c r="D1394" s="17" t="s">
        <v>1960</v>
      </c>
      <c r="E1394" s="396" t="s">
        <v>1887</v>
      </c>
      <c r="F1394" s="396"/>
      <c r="G1394" s="18" t="s">
        <v>1911</v>
      </c>
      <c r="H1394" s="21">
        <v>0.15060000000000001</v>
      </c>
      <c r="I1394" s="20">
        <v>23.32</v>
      </c>
      <c r="J1394" s="20">
        <v>3.51</v>
      </c>
    </row>
    <row r="1395" spans="1:10" ht="25.95" customHeight="1">
      <c r="A1395" s="17" t="s">
        <v>1884</v>
      </c>
      <c r="B1395" s="19" t="s">
        <v>1957</v>
      </c>
      <c r="C1395" s="17" t="s">
        <v>78</v>
      </c>
      <c r="D1395" s="17" t="s">
        <v>1958</v>
      </c>
      <c r="E1395" s="396" t="s">
        <v>1887</v>
      </c>
      <c r="F1395" s="396"/>
      <c r="G1395" s="18" t="s">
        <v>1911</v>
      </c>
      <c r="H1395" s="21">
        <v>0.15060000000000001</v>
      </c>
      <c r="I1395" s="20">
        <v>27.62</v>
      </c>
      <c r="J1395" s="20">
        <v>4.1500000000000004</v>
      </c>
    </row>
    <row r="1396" spans="1:10" ht="24" customHeight="1">
      <c r="A1396" s="22" t="s">
        <v>1894</v>
      </c>
      <c r="B1396" s="24" t="s">
        <v>1965</v>
      </c>
      <c r="C1396" s="22" t="s">
        <v>78</v>
      </c>
      <c r="D1396" s="22" t="s">
        <v>1966</v>
      </c>
      <c r="E1396" s="397" t="s">
        <v>1928</v>
      </c>
      <c r="F1396" s="397"/>
      <c r="G1396" s="23" t="s">
        <v>268</v>
      </c>
      <c r="H1396" s="26">
        <v>2.2200000000000001E-2</v>
      </c>
      <c r="I1396" s="25">
        <v>2.2599999999999998</v>
      </c>
      <c r="J1396" s="25">
        <v>0.05</v>
      </c>
    </row>
    <row r="1397" spans="1:10" ht="25.95" customHeight="1">
      <c r="A1397" s="22" t="s">
        <v>1894</v>
      </c>
      <c r="B1397" s="24" t="s">
        <v>2551</v>
      </c>
      <c r="C1397" s="22" t="s">
        <v>78</v>
      </c>
      <c r="D1397" s="22" t="s">
        <v>2552</v>
      </c>
      <c r="E1397" s="397" t="s">
        <v>1928</v>
      </c>
      <c r="F1397" s="397"/>
      <c r="G1397" s="23" t="s">
        <v>268</v>
      </c>
      <c r="H1397" s="26">
        <v>1</v>
      </c>
      <c r="I1397" s="25">
        <v>33.57</v>
      </c>
      <c r="J1397" s="25">
        <v>33.57</v>
      </c>
    </row>
    <row r="1398" spans="1:10" ht="24" customHeight="1">
      <c r="A1398" s="22" t="s">
        <v>1894</v>
      </c>
      <c r="B1398" s="24" t="s">
        <v>2363</v>
      </c>
      <c r="C1398" s="22" t="s">
        <v>78</v>
      </c>
      <c r="D1398" s="22" t="s">
        <v>2523</v>
      </c>
      <c r="E1398" s="397" t="s">
        <v>1928</v>
      </c>
      <c r="F1398" s="397"/>
      <c r="G1398" s="23" t="s">
        <v>268</v>
      </c>
      <c r="H1398" s="26">
        <v>2.12E-2</v>
      </c>
      <c r="I1398" s="25">
        <v>65.400000000000006</v>
      </c>
      <c r="J1398" s="25">
        <v>1.38</v>
      </c>
    </row>
    <row r="1399" spans="1:10" ht="25.95" customHeight="1">
      <c r="A1399" s="22" t="s">
        <v>1894</v>
      </c>
      <c r="B1399" s="24" t="s">
        <v>1961</v>
      </c>
      <c r="C1399" s="22" t="s">
        <v>78</v>
      </c>
      <c r="D1399" s="22" t="s">
        <v>1962</v>
      </c>
      <c r="E1399" s="397" t="s">
        <v>1928</v>
      </c>
      <c r="F1399" s="397"/>
      <c r="G1399" s="23" t="s">
        <v>268</v>
      </c>
      <c r="H1399" s="26">
        <v>0.03</v>
      </c>
      <c r="I1399" s="25">
        <v>74.09</v>
      </c>
      <c r="J1399" s="25">
        <v>2.2200000000000002</v>
      </c>
    </row>
    <row r="1400" spans="1:10">
      <c r="A1400" s="38"/>
      <c r="B1400" s="38"/>
      <c r="C1400" s="38"/>
      <c r="D1400" s="38"/>
      <c r="E1400" s="38" t="s">
        <v>1897</v>
      </c>
      <c r="F1400" s="39">
        <v>5.77</v>
      </c>
      <c r="G1400" s="38" t="s">
        <v>1898</v>
      </c>
      <c r="H1400" s="39">
        <v>0</v>
      </c>
      <c r="I1400" s="38" t="s">
        <v>1899</v>
      </c>
      <c r="J1400" s="39">
        <v>5.77</v>
      </c>
    </row>
    <row r="1401" spans="1:10">
      <c r="A1401" s="38"/>
      <c r="B1401" s="38"/>
      <c r="C1401" s="38"/>
      <c r="D1401" s="38"/>
      <c r="E1401" s="38" t="s">
        <v>1900</v>
      </c>
      <c r="F1401" s="39">
        <v>9.1999999999999993</v>
      </c>
      <c r="G1401" s="38"/>
      <c r="H1401" s="398" t="s">
        <v>1901</v>
      </c>
      <c r="I1401" s="398"/>
      <c r="J1401" s="39">
        <v>54.08</v>
      </c>
    </row>
    <row r="1402" spans="1:10" ht="49.95" customHeight="1">
      <c r="A1402" s="32"/>
      <c r="B1402" s="32"/>
      <c r="C1402" s="32"/>
      <c r="D1402" s="32"/>
      <c r="E1402" s="32"/>
      <c r="F1402" s="32"/>
      <c r="G1402" s="32" t="s">
        <v>1902</v>
      </c>
      <c r="H1402" s="34" t="s">
        <v>2553</v>
      </c>
      <c r="I1402" s="32" t="s">
        <v>1904</v>
      </c>
      <c r="J1402" s="33">
        <v>2109.12</v>
      </c>
    </row>
    <row r="1403" spans="1:10" ht="1.05" customHeight="1">
      <c r="A1403" s="16"/>
      <c r="B1403" s="16"/>
      <c r="C1403" s="16"/>
      <c r="D1403" s="16"/>
      <c r="E1403" s="16"/>
      <c r="F1403" s="16"/>
      <c r="G1403" s="16"/>
      <c r="H1403" s="16"/>
      <c r="I1403" s="16"/>
      <c r="J1403" s="16"/>
    </row>
    <row r="1404" spans="1:10" ht="18" customHeight="1">
      <c r="A1404" s="2" t="s">
        <v>509</v>
      </c>
      <c r="B1404" s="4" t="s">
        <v>61</v>
      </c>
      <c r="C1404" s="2" t="s">
        <v>62</v>
      </c>
      <c r="D1404" s="2" t="s">
        <v>9</v>
      </c>
      <c r="E1404" s="391" t="s">
        <v>63</v>
      </c>
      <c r="F1404" s="391"/>
      <c r="G1404" s="3" t="s">
        <v>64</v>
      </c>
      <c r="H1404" s="4" t="s">
        <v>10</v>
      </c>
      <c r="I1404" s="4" t="s">
        <v>65</v>
      </c>
      <c r="J1404" s="4" t="s">
        <v>11</v>
      </c>
    </row>
    <row r="1405" spans="1:10" ht="39" customHeight="1">
      <c r="A1405" s="10" t="s">
        <v>1883</v>
      </c>
      <c r="B1405" s="12" t="s">
        <v>510</v>
      </c>
      <c r="C1405" s="10" t="s">
        <v>78</v>
      </c>
      <c r="D1405" s="10" t="s">
        <v>511</v>
      </c>
      <c r="E1405" s="395" t="s">
        <v>466</v>
      </c>
      <c r="F1405" s="395"/>
      <c r="G1405" s="11" t="s">
        <v>268</v>
      </c>
      <c r="H1405" s="15">
        <v>1</v>
      </c>
      <c r="I1405" s="13">
        <v>11.61</v>
      </c>
      <c r="J1405" s="13">
        <v>11.61</v>
      </c>
    </row>
    <row r="1406" spans="1:10" ht="25.95" customHeight="1">
      <c r="A1406" s="17" t="s">
        <v>1884</v>
      </c>
      <c r="B1406" s="19" t="s">
        <v>1957</v>
      </c>
      <c r="C1406" s="17" t="s">
        <v>78</v>
      </c>
      <c r="D1406" s="17" t="s">
        <v>1958</v>
      </c>
      <c r="E1406" s="396" t="s">
        <v>1887</v>
      </c>
      <c r="F1406" s="396"/>
      <c r="G1406" s="18" t="s">
        <v>1911</v>
      </c>
      <c r="H1406" s="21">
        <v>7.51E-2</v>
      </c>
      <c r="I1406" s="20">
        <v>27.62</v>
      </c>
      <c r="J1406" s="20">
        <v>2.0699999999999998</v>
      </c>
    </row>
    <row r="1407" spans="1:10" ht="25.95" customHeight="1">
      <c r="A1407" s="17" t="s">
        <v>1884</v>
      </c>
      <c r="B1407" s="19" t="s">
        <v>1959</v>
      </c>
      <c r="C1407" s="17" t="s">
        <v>78</v>
      </c>
      <c r="D1407" s="17" t="s">
        <v>1960</v>
      </c>
      <c r="E1407" s="396" t="s">
        <v>1887</v>
      </c>
      <c r="F1407" s="396"/>
      <c r="G1407" s="18" t="s">
        <v>1911</v>
      </c>
      <c r="H1407" s="21">
        <v>7.51E-2</v>
      </c>
      <c r="I1407" s="20">
        <v>23.32</v>
      </c>
      <c r="J1407" s="20">
        <v>1.75</v>
      </c>
    </row>
    <row r="1408" spans="1:10" ht="25.95" customHeight="1">
      <c r="A1408" s="22" t="s">
        <v>1894</v>
      </c>
      <c r="B1408" s="24" t="s">
        <v>2554</v>
      </c>
      <c r="C1408" s="22" t="s">
        <v>78</v>
      </c>
      <c r="D1408" s="22" t="s">
        <v>2555</v>
      </c>
      <c r="E1408" s="397" t="s">
        <v>1928</v>
      </c>
      <c r="F1408" s="397"/>
      <c r="G1408" s="23" t="s">
        <v>268</v>
      </c>
      <c r="H1408" s="26">
        <v>1</v>
      </c>
      <c r="I1408" s="25">
        <v>6.36</v>
      </c>
      <c r="J1408" s="25">
        <v>6.36</v>
      </c>
    </row>
    <row r="1409" spans="1:10" ht="24" customHeight="1">
      <c r="A1409" s="22" t="s">
        <v>1894</v>
      </c>
      <c r="B1409" s="24" t="s">
        <v>1965</v>
      </c>
      <c r="C1409" s="22" t="s">
        <v>78</v>
      </c>
      <c r="D1409" s="22" t="s">
        <v>1966</v>
      </c>
      <c r="E1409" s="397" t="s">
        <v>1928</v>
      </c>
      <c r="F1409" s="397"/>
      <c r="G1409" s="23" t="s">
        <v>268</v>
      </c>
      <c r="H1409" s="26">
        <v>8.3999999999999995E-3</v>
      </c>
      <c r="I1409" s="25">
        <v>2.2599999999999998</v>
      </c>
      <c r="J1409" s="25">
        <v>0.01</v>
      </c>
    </row>
    <row r="1410" spans="1:10" ht="24" customHeight="1">
      <c r="A1410" s="22" t="s">
        <v>1894</v>
      </c>
      <c r="B1410" s="24" t="s">
        <v>2363</v>
      </c>
      <c r="C1410" s="22" t="s">
        <v>78</v>
      </c>
      <c r="D1410" s="22" t="s">
        <v>2523</v>
      </c>
      <c r="E1410" s="397" t="s">
        <v>1928</v>
      </c>
      <c r="F1410" s="397"/>
      <c r="G1410" s="23" t="s">
        <v>268</v>
      </c>
      <c r="H1410" s="26">
        <v>9.4000000000000004E-3</v>
      </c>
      <c r="I1410" s="25">
        <v>65.400000000000006</v>
      </c>
      <c r="J1410" s="25">
        <v>0.61</v>
      </c>
    </row>
    <row r="1411" spans="1:10" ht="25.95" customHeight="1">
      <c r="A1411" s="22" t="s">
        <v>1894</v>
      </c>
      <c r="B1411" s="24" t="s">
        <v>1961</v>
      </c>
      <c r="C1411" s="22" t="s">
        <v>78</v>
      </c>
      <c r="D1411" s="22" t="s">
        <v>1962</v>
      </c>
      <c r="E1411" s="397" t="s">
        <v>1928</v>
      </c>
      <c r="F1411" s="397"/>
      <c r="G1411" s="23" t="s">
        <v>268</v>
      </c>
      <c r="H1411" s="26">
        <v>1.0999999999999999E-2</v>
      </c>
      <c r="I1411" s="25">
        <v>74.09</v>
      </c>
      <c r="J1411" s="25">
        <v>0.81</v>
      </c>
    </row>
    <row r="1412" spans="1:10">
      <c r="A1412" s="38"/>
      <c r="B1412" s="38"/>
      <c r="C1412" s="38"/>
      <c r="D1412" s="38"/>
      <c r="E1412" s="38" t="s">
        <v>1897</v>
      </c>
      <c r="F1412" s="39">
        <v>2.87</v>
      </c>
      <c r="G1412" s="38" t="s">
        <v>1898</v>
      </c>
      <c r="H1412" s="39">
        <v>0</v>
      </c>
      <c r="I1412" s="38" t="s">
        <v>1899</v>
      </c>
      <c r="J1412" s="39">
        <v>2.87</v>
      </c>
    </row>
    <row r="1413" spans="1:10">
      <c r="A1413" s="38"/>
      <c r="B1413" s="38"/>
      <c r="C1413" s="38"/>
      <c r="D1413" s="38"/>
      <c r="E1413" s="38" t="s">
        <v>1900</v>
      </c>
      <c r="F1413" s="39">
        <v>2.38</v>
      </c>
      <c r="G1413" s="38"/>
      <c r="H1413" s="398" t="s">
        <v>1901</v>
      </c>
      <c r="I1413" s="398"/>
      <c r="J1413" s="39">
        <v>13.99</v>
      </c>
    </row>
    <row r="1414" spans="1:10" ht="49.95" customHeight="1">
      <c r="A1414" s="32"/>
      <c r="B1414" s="32"/>
      <c r="C1414" s="32"/>
      <c r="D1414" s="32"/>
      <c r="E1414" s="32"/>
      <c r="F1414" s="32"/>
      <c r="G1414" s="32" t="s">
        <v>1902</v>
      </c>
      <c r="H1414" s="34" t="s">
        <v>2556</v>
      </c>
      <c r="I1414" s="32" t="s">
        <v>1904</v>
      </c>
      <c r="J1414" s="33">
        <v>405.71</v>
      </c>
    </row>
    <row r="1415" spans="1:10" ht="1.05" customHeight="1">
      <c r="A1415" s="16"/>
      <c r="B1415" s="16"/>
      <c r="C1415" s="16"/>
      <c r="D1415" s="16"/>
      <c r="E1415" s="16"/>
      <c r="F1415" s="16"/>
      <c r="G1415" s="16"/>
      <c r="H1415" s="16"/>
      <c r="I1415" s="16"/>
      <c r="J1415" s="16"/>
    </row>
    <row r="1416" spans="1:10" ht="18" customHeight="1">
      <c r="A1416" s="2" t="s">
        <v>512</v>
      </c>
      <c r="B1416" s="4" t="s">
        <v>61</v>
      </c>
      <c r="C1416" s="2" t="s">
        <v>62</v>
      </c>
      <c r="D1416" s="2" t="s">
        <v>9</v>
      </c>
      <c r="E1416" s="391" t="s">
        <v>63</v>
      </c>
      <c r="F1416" s="391"/>
      <c r="G1416" s="3" t="s">
        <v>64</v>
      </c>
      <c r="H1416" s="4" t="s">
        <v>10</v>
      </c>
      <c r="I1416" s="4" t="s">
        <v>65</v>
      </c>
      <c r="J1416" s="4" t="s">
        <v>11</v>
      </c>
    </row>
    <row r="1417" spans="1:10" ht="39" customHeight="1">
      <c r="A1417" s="10" t="s">
        <v>1883</v>
      </c>
      <c r="B1417" s="12" t="s">
        <v>513</v>
      </c>
      <c r="C1417" s="10" t="s">
        <v>78</v>
      </c>
      <c r="D1417" s="10" t="s">
        <v>514</v>
      </c>
      <c r="E1417" s="395" t="s">
        <v>466</v>
      </c>
      <c r="F1417" s="395"/>
      <c r="G1417" s="11" t="s">
        <v>268</v>
      </c>
      <c r="H1417" s="15">
        <v>1</v>
      </c>
      <c r="I1417" s="13">
        <v>18.77</v>
      </c>
      <c r="J1417" s="13">
        <v>18.77</v>
      </c>
    </row>
    <row r="1418" spans="1:10" ht="25.95" customHeight="1">
      <c r="A1418" s="17" t="s">
        <v>1884</v>
      </c>
      <c r="B1418" s="19" t="s">
        <v>1959</v>
      </c>
      <c r="C1418" s="17" t="s">
        <v>78</v>
      </c>
      <c r="D1418" s="17" t="s">
        <v>1960</v>
      </c>
      <c r="E1418" s="396" t="s">
        <v>1887</v>
      </c>
      <c r="F1418" s="396"/>
      <c r="G1418" s="18" t="s">
        <v>1911</v>
      </c>
      <c r="H1418" s="21">
        <v>0.10050000000000001</v>
      </c>
      <c r="I1418" s="20">
        <v>23.32</v>
      </c>
      <c r="J1418" s="20">
        <v>2.34</v>
      </c>
    </row>
    <row r="1419" spans="1:10" ht="25.95" customHeight="1">
      <c r="A1419" s="17" t="s">
        <v>1884</v>
      </c>
      <c r="B1419" s="19" t="s">
        <v>1957</v>
      </c>
      <c r="C1419" s="17" t="s">
        <v>78</v>
      </c>
      <c r="D1419" s="17" t="s">
        <v>1958</v>
      </c>
      <c r="E1419" s="396" t="s">
        <v>1887</v>
      </c>
      <c r="F1419" s="396"/>
      <c r="G1419" s="18" t="s">
        <v>1911</v>
      </c>
      <c r="H1419" s="21">
        <v>0.10050000000000001</v>
      </c>
      <c r="I1419" s="20">
        <v>27.62</v>
      </c>
      <c r="J1419" s="20">
        <v>2.77</v>
      </c>
    </row>
    <row r="1420" spans="1:10" ht="24" customHeight="1">
      <c r="A1420" s="22" t="s">
        <v>1894</v>
      </c>
      <c r="B1420" s="24" t="s">
        <v>2363</v>
      </c>
      <c r="C1420" s="22" t="s">
        <v>78</v>
      </c>
      <c r="D1420" s="22" t="s">
        <v>2523</v>
      </c>
      <c r="E1420" s="397" t="s">
        <v>1928</v>
      </c>
      <c r="F1420" s="397"/>
      <c r="G1420" s="23" t="s">
        <v>268</v>
      </c>
      <c r="H1420" s="26">
        <v>1.18E-2</v>
      </c>
      <c r="I1420" s="25">
        <v>65.400000000000006</v>
      </c>
      <c r="J1420" s="25">
        <v>0.77</v>
      </c>
    </row>
    <row r="1421" spans="1:10" ht="25.95" customHeight="1">
      <c r="A1421" s="22" t="s">
        <v>1894</v>
      </c>
      <c r="B1421" s="24" t="s">
        <v>1961</v>
      </c>
      <c r="C1421" s="22" t="s">
        <v>78</v>
      </c>
      <c r="D1421" s="22" t="s">
        <v>1962</v>
      </c>
      <c r="E1421" s="397" t="s">
        <v>1928</v>
      </c>
      <c r="F1421" s="397"/>
      <c r="G1421" s="23" t="s">
        <v>268</v>
      </c>
      <c r="H1421" s="26">
        <v>1.4E-2</v>
      </c>
      <c r="I1421" s="25">
        <v>74.09</v>
      </c>
      <c r="J1421" s="25">
        <v>1.03</v>
      </c>
    </row>
    <row r="1422" spans="1:10" ht="24" customHeight="1">
      <c r="A1422" s="22" t="s">
        <v>1894</v>
      </c>
      <c r="B1422" s="24" t="s">
        <v>1965</v>
      </c>
      <c r="C1422" s="22" t="s">
        <v>78</v>
      </c>
      <c r="D1422" s="22" t="s">
        <v>1966</v>
      </c>
      <c r="E1422" s="397" t="s">
        <v>1928</v>
      </c>
      <c r="F1422" s="397"/>
      <c r="G1422" s="23" t="s">
        <v>268</v>
      </c>
      <c r="H1422" s="26">
        <v>1.12E-2</v>
      </c>
      <c r="I1422" s="25">
        <v>2.2599999999999998</v>
      </c>
      <c r="J1422" s="25">
        <v>0.02</v>
      </c>
    </row>
    <row r="1423" spans="1:10" ht="25.95" customHeight="1">
      <c r="A1423" s="22" t="s">
        <v>1894</v>
      </c>
      <c r="B1423" s="24" t="s">
        <v>2557</v>
      </c>
      <c r="C1423" s="22" t="s">
        <v>78</v>
      </c>
      <c r="D1423" s="22" t="s">
        <v>2558</v>
      </c>
      <c r="E1423" s="397" t="s">
        <v>1928</v>
      </c>
      <c r="F1423" s="397"/>
      <c r="G1423" s="23" t="s">
        <v>268</v>
      </c>
      <c r="H1423" s="26">
        <v>1</v>
      </c>
      <c r="I1423" s="25">
        <v>11.84</v>
      </c>
      <c r="J1423" s="25">
        <v>11.84</v>
      </c>
    </row>
    <row r="1424" spans="1:10">
      <c r="A1424" s="38"/>
      <c r="B1424" s="38"/>
      <c r="C1424" s="38"/>
      <c r="D1424" s="38"/>
      <c r="E1424" s="38" t="s">
        <v>1897</v>
      </c>
      <c r="F1424" s="39">
        <v>3.85</v>
      </c>
      <c r="G1424" s="38" t="s">
        <v>1898</v>
      </c>
      <c r="H1424" s="39">
        <v>0</v>
      </c>
      <c r="I1424" s="38" t="s">
        <v>1899</v>
      </c>
      <c r="J1424" s="39">
        <v>3.85</v>
      </c>
    </row>
    <row r="1425" spans="1:10">
      <c r="A1425" s="38"/>
      <c r="B1425" s="38"/>
      <c r="C1425" s="38"/>
      <c r="D1425" s="38"/>
      <c r="E1425" s="38" t="s">
        <v>1900</v>
      </c>
      <c r="F1425" s="39">
        <v>3.84</v>
      </c>
      <c r="G1425" s="38"/>
      <c r="H1425" s="398" t="s">
        <v>1901</v>
      </c>
      <c r="I1425" s="398"/>
      <c r="J1425" s="39">
        <v>22.61</v>
      </c>
    </row>
    <row r="1426" spans="1:10" ht="49.95" customHeight="1">
      <c r="A1426" s="32"/>
      <c r="B1426" s="32"/>
      <c r="C1426" s="32"/>
      <c r="D1426" s="32"/>
      <c r="E1426" s="32"/>
      <c r="F1426" s="32"/>
      <c r="G1426" s="32" t="s">
        <v>1902</v>
      </c>
      <c r="H1426" s="34" t="s">
        <v>1903</v>
      </c>
      <c r="I1426" s="32" t="s">
        <v>1904</v>
      </c>
      <c r="J1426" s="33">
        <v>22.61</v>
      </c>
    </row>
    <row r="1427" spans="1:10" ht="1.05" customHeight="1">
      <c r="A1427" s="16"/>
      <c r="B1427" s="16"/>
      <c r="C1427" s="16"/>
      <c r="D1427" s="16"/>
      <c r="E1427" s="16"/>
      <c r="F1427" s="16"/>
      <c r="G1427" s="16"/>
      <c r="H1427" s="16"/>
      <c r="I1427" s="16"/>
      <c r="J1427" s="16"/>
    </row>
    <row r="1428" spans="1:10" ht="18" customHeight="1">
      <c r="A1428" s="2" t="s">
        <v>515</v>
      </c>
      <c r="B1428" s="4" t="s">
        <v>61</v>
      </c>
      <c r="C1428" s="2" t="s">
        <v>62</v>
      </c>
      <c r="D1428" s="2" t="s">
        <v>9</v>
      </c>
      <c r="E1428" s="391" t="s">
        <v>63</v>
      </c>
      <c r="F1428" s="391"/>
      <c r="G1428" s="3" t="s">
        <v>64</v>
      </c>
      <c r="H1428" s="4" t="s">
        <v>10</v>
      </c>
      <c r="I1428" s="4" t="s">
        <v>65</v>
      </c>
      <c r="J1428" s="4" t="s">
        <v>11</v>
      </c>
    </row>
    <row r="1429" spans="1:10" ht="39" customHeight="1">
      <c r="A1429" s="10" t="s">
        <v>1883</v>
      </c>
      <c r="B1429" s="12" t="s">
        <v>516</v>
      </c>
      <c r="C1429" s="10" t="s">
        <v>78</v>
      </c>
      <c r="D1429" s="10" t="s">
        <v>517</v>
      </c>
      <c r="E1429" s="395" t="s">
        <v>462</v>
      </c>
      <c r="F1429" s="395"/>
      <c r="G1429" s="11" t="s">
        <v>268</v>
      </c>
      <c r="H1429" s="15">
        <v>1</v>
      </c>
      <c r="I1429" s="13">
        <v>12.9</v>
      </c>
      <c r="J1429" s="13">
        <v>12.9</v>
      </c>
    </row>
    <row r="1430" spans="1:10" ht="25.95" customHeight="1">
      <c r="A1430" s="17" t="s">
        <v>1884</v>
      </c>
      <c r="B1430" s="19" t="s">
        <v>1959</v>
      </c>
      <c r="C1430" s="17" t="s">
        <v>78</v>
      </c>
      <c r="D1430" s="17" t="s">
        <v>1960</v>
      </c>
      <c r="E1430" s="396" t="s">
        <v>1887</v>
      </c>
      <c r="F1430" s="396"/>
      <c r="G1430" s="18" t="s">
        <v>1911</v>
      </c>
      <c r="H1430" s="21">
        <v>0.13120000000000001</v>
      </c>
      <c r="I1430" s="20">
        <v>23.32</v>
      </c>
      <c r="J1430" s="20">
        <v>3.05</v>
      </c>
    </row>
    <row r="1431" spans="1:10" ht="25.95" customHeight="1">
      <c r="A1431" s="17" t="s">
        <v>1884</v>
      </c>
      <c r="B1431" s="19" t="s">
        <v>1957</v>
      </c>
      <c r="C1431" s="17" t="s">
        <v>78</v>
      </c>
      <c r="D1431" s="17" t="s">
        <v>1958</v>
      </c>
      <c r="E1431" s="396" t="s">
        <v>1887</v>
      </c>
      <c r="F1431" s="396"/>
      <c r="G1431" s="18" t="s">
        <v>1911</v>
      </c>
      <c r="H1431" s="21">
        <v>0.13120000000000001</v>
      </c>
      <c r="I1431" s="20">
        <v>27.62</v>
      </c>
      <c r="J1431" s="20">
        <v>3.62</v>
      </c>
    </row>
    <row r="1432" spans="1:10" ht="24" customHeight="1">
      <c r="A1432" s="22" t="s">
        <v>1894</v>
      </c>
      <c r="B1432" s="24" t="s">
        <v>2363</v>
      </c>
      <c r="C1432" s="22" t="s">
        <v>78</v>
      </c>
      <c r="D1432" s="22" t="s">
        <v>2523</v>
      </c>
      <c r="E1432" s="397" t="s">
        <v>1928</v>
      </c>
      <c r="F1432" s="397"/>
      <c r="G1432" s="23" t="s">
        <v>268</v>
      </c>
      <c r="H1432" s="26">
        <v>5.8999999999999999E-3</v>
      </c>
      <c r="I1432" s="25">
        <v>65.400000000000006</v>
      </c>
      <c r="J1432" s="25">
        <v>0.38</v>
      </c>
    </row>
    <row r="1433" spans="1:10" ht="24" customHeight="1">
      <c r="A1433" s="22" t="s">
        <v>1894</v>
      </c>
      <c r="B1433" s="24" t="s">
        <v>1965</v>
      </c>
      <c r="C1433" s="22" t="s">
        <v>78</v>
      </c>
      <c r="D1433" s="22" t="s">
        <v>1966</v>
      </c>
      <c r="E1433" s="397" t="s">
        <v>1928</v>
      </c>
      <c r="F1433" s="397"/>
      <c r="G1433" s="23" t="s">
        <v>268</v>
      </c>
      <c r="H1433" s="26">
        <v>3.15E-2</v>
      </c>
      <c r="I1433" s="25">
        <v>2.2599999999999998</v>
      </c>
      <c r="J1433" s="25">
        <v>7.0000000000000007E-2</v>
      </c>
    </row>
    <row r="1434" spans="1:10" ht="25.95" customHeight="1">
      <c r="A1434" s="22" t="s">
        <v>1894</v>
      </c>
      <c r="B1434" s="24" t="s">
        <v>1961</v>
      </c>
      <c r="C1434" s="22" t="s">
        <v>78</v>
      </c>
      <c r="D1434" s="22" t="s">
        <v>1962</v>
      </c>
      <c r="E1434" s="397" t="s">
        <v>1928</v>
      </c>
      <c r="F1434" s="397"/>
      <c r="G1434" s="23" t="s">
        <v>268</v>
      </c>
      <c r="H1434" s="26">
        <v>7.0000000000000001E-3</v>
      </c>
      <c r="I1434" s="25">
        <v>74.09</v>
      </c>
      <c r="J1434" s="25">
        <v>0.51</v>
      </c>
    </row>
    <row r="1435" spans="1:10" ht="25.95" customHeight="1">
      <c r="A1435" s="22" t="s">
        <v>1894</v>
      </c>
      <c r="B1435" s="24" t="s">
        <v>2559</v>
      </c>
      <c r="C1435" s="22" t="s">
        <v>78</v>
      </c>
      <c r="D1435" s="22" t="s">
        <v>2560</v>
      </c>
      <c r="E1435" s="397" t="s">
        <v>1928</v>
      </c>
      <c r="F1435" s="397"/>
      <c r="G1435" s="23" t="s">
        <v>268</v>
      </c>
      <c r="H1435" s="26">
        <v>1</v>
      </c>
      <c r="I1435" s="25">
        <v>5.27</v>
      </c>
      <c r="J1435" s="25">
        <v>5.27</v>
      </c>
    </row>
    <row r="1436" spans="1:10">
      <c r="A1436" s="38"/>
      <c r="B1436" s="38"/>
      <c r="C1436" s="38"/>
      <c r="D1436" s="38"/>
      <c r="E1436" s="38" t="s">
        <v>1897</v>
      </c>
      <c r="F1436" s="39">
        <v>5.0199999999999996</v>
      </c>
      <c r="G1436" s="38" t="s">
        <v>1898</v>
      </c>
      <c r="H1436" s="39">
        <v>0</v>
      </c>
      <c r="I1436" s="38" t="s">
        <v>1899</v>
      </c>
      <c r="J1436" s="39">
        <v>5.0199999999999996</v>
      </c>
    </row>
    <row r="1437" spans="1:10">
      <c r="A1437" s="38"/>
      <c r="B1437" s="38"/>
      <c r="C1437" s="38"/>
      <c r="D1437" s="38"/>
      <c r="E1437" s="38" t="s">
        <v>1900</v>
      </c>
      <c r="F1437" s="39">
        <v>2.64</v>
      </c>
      <c r="G1437" s="38"/>
      <c r="H1437" s="398" t="s">
        <v>1901</v>
      </c>
      <c r="I1437" s="398"/>
      <c r="J1437" s="39">
        <v>15.54</v>
      </c>
    </row>
    <row r="1438" spans="1:10" ht="49.95" customHeight="1">
      <c r="A1438" s="32"/>
      <c r="B1438" s="32"/>
      <c r="C1438" s="32"/>
      <c r="D1438" s="32"/>
      <c r="E1438" s="32"/>
      <c r="F1438" s="32"/>
      <c r="G1438" s="32" t="s">
        <v>1902</v>
      </c>
      <c r="H1438" s="34" t="s">
        <v>2561</v>
      </c>
      <c r="I1438" s="32" t="s">
        <v>1904</v>
      </c>
      <c r="J1438" s="33">
        <v>1367.52</v>
      </c>
    </row>
    <row r="1439" spans="1:10" ht="1.05" customHeight="1">
      <c r="A1439" s="16"/>
      <c r="B1439" s="16"/>
      <c r="C1439" s="16"/>
      <c r="D1439" s="16"/>
      <c r="E1439" s="16"/>
      <c r="F1439" s="16"/>
      <c r="G1439" s="16"/>
      <c r="H1439" s="16"/>
      <c r="I1439" s="16"/>
      <c r="J1439" s="16"/>
    </row>
    <row r="1440" spans="1:10" ht="18" customHeight="1">
      <c r="A1440" s="2" t="s">
        <v>518</v>
      </c>
      <c r="B1440" s="4" t="s">
        <v>61</v>
      </c>
      <c r="C1440" s="2" t="s">
        <v>62</v>
      </c>
      <c r="D1440" s="2" t="s">
        <v>9</v>
      </c>
      <c r="E1440" s="391" t="s">
        <v>63</v>
      </c>
      <c r="F1440" s="391"/>
      <c r="G1440" s="3" t="s">
        <v>64</v>
      </c>
      <c r="H1440" s="4" t="s">
        <v>10</v>
      </c>
      <c r="I1440" s="4" t="s">
        <v>65</v>
      </c>
      <c r="J1440" s="4" t="s">
        <v>11</v>
      </c>
    </row>
    <row r="1441" spans="1:10" ht="39" customHeight="1">
      <c r="A1441" s="10" t="s">
        <v>1883</v>
      </c>
      <c r="B1441" s="12" t="s">
        <v>519</v>
      </c>
      <c r="C1441" s="10" t="s">
        <v>78</v>
      </c>
      <c r="D1441" s="10" t="s">
        <v>520</v>
      </c>
      <c r="E1441" s="395" t="s">
        <v>466</v>
      </c>
      <c r="F1441" s="395"/>
      <c r="G1441" s="11" t="s">
        <v>268</v>
      </c>
      <c r="H1441" s="15">
        <v>1</v>
      </c>
      <c r="I1441" s="13">
        <v>7.64</v>
      </c>
      <c r="J1441" s="13">
        <v>7.64</v>
      </c>
    </row>
    <row r="1442" spans="1:10" ht="25.95" customHeight="1">
      <c r="A1442" s="17" t="s">
        <v>1884</v>
      </c>
      <c r="B1442" s="19" t="s">
        <v>1959</v>
      </c>
      <c r="C1442" s="17" t="s">
        <v>78</v>
      </c>
      <c r="D1442" s="17" t="s">
        <v>1960</v>
      </c>
      <c r="E1442" s="396" t="s">
        <v>1887</v>
      </c>
      <c r="F1442" s="396"/>
      <c r="G1442" s="18" t="s">
        <v>1911</v>
      </c>
      <c r="H1442" s="21">
        <v>7.51E-2</v>
      </c>
      <c r="I1442" s="20">
        <v>23.32</v>
      </c>
      <c r="J1442" s="20">
        <v>1.75</v>
      </c>
    </row>
    <row r="1443" spans="1:10" ht="25.95" customHeight="1">
      <c r="A1443" s="17" t="s">
        <v>1884</v>
      </c>
      <c r="B1443" s="19" t="s">
        <v>1957</v>
      </c>
      <c r="C1443" s="17" t="s">
        <v>78</v>
      </c>
      <c r="D1443" s="17" t="s">
        <v>1958</v>
      </c>
      <c r="E1443" s="396" t="s">
        <v>1887</v>
      </c>
      <c r="F1443" s="396"/>
      <c r="G1443" s="18" t="s">
        <v>1911</v>
      </c>
      <c r="H1443" s="21">
        <v>7.51E-2</v>
      </c>
      <c r="I1443" s="20">
        <v>27.62</v>
      </c>
      <c r="J1443" s="20">
        <v>2.0699999999999998</v>
      </c>
    </row>
    <row r="1444" spans="1:10" ht="24" customHeight="1">
      <c r="A1444" s="22" t="s">
        <v>1894</v>
      </c>
      <c r="B1444" s="24" t="s">
        <v>2363</v>
      </c>
      <c r="C1444" s="22" t="s">
        <v>78</v>
      </c>
      <c r="D1444" s="22" t="s">
        <v>2523</v>
      </c>
      <c r="E1444" s="397" t="s">
        <v>1928</v>
      </c>
      <c r="F1444" s="397"/>
      <c r="G1444" s="23" t="s">
        <v>268</v>
      </c>
      <c r="H1444" s="26">
        <v>9.4000000000000004E-3</v>
      </c>
      <c r="I1444" s="25">
        <v>65.400000000000006</v>
      </c>
      <c r="J1444" s="25">
        <v>0.61</v>
      </c>
    </row>
    <row r="1445" spans="1:10" ht="24" customHeight="1">
      <c r="A1445" s="22" t="s">
        <v>1894</v>
      </c>
      <c r="B1445" s="24" t="s">
        <v>1965</v>
      </c>
      <c r="C1445" s="22" t="s">
        <v>78</v>
      </c>
      <c r="D1445" s="22" t="s">
        <v>1966</v>
      </c>
      <c r="E1445" s="397" t="s">
        <v>1928</v>
      </c>
      <c r="F1445" s="397"/>
      <c r="G1445" s="23" t="s">
        <v>268</v>
      </c>
      <c r="H1445" s="26">
        <v>8.3999999999999995E-3</v>
      </c>
      <c r="I1445" s="25">
        <v>2.2599999999999998</v>
      </c>
      <c r="J1445" s="25">
        <v>0.01</v>
      </c>
    </row>
    <row r="1446" spans="1:10" ht="25.95" customHeight="1">
      <c r="A1446" s="22" t="s">
        <v>1894</v>
      </c>
      <c r="B1446" s="24" t="s">
        <v>2562</v>
      </c>
      <c r="C1446" s="22" t="s">
        <v>78</v>
      </c>
      <c r="D1446" s="22" t="s">
        <v>2563</v>
      </c>
      <c r="E1446" s="397" t="s">
        <v>1928</v>
      </c>
      <c r="F1446" s="397"/>
      <c r="G1446" s="23" t="s">
        <v>268</v>
      </c>
      <c r="H1446" s="26">
        <v>1</v>
      </c>
      <c r="I1446" s="25">
        <v>2.39</v>
      </c>
      <c r="J1446" s="25">
        <v>2.39</v>
      </c>
    </row>
    <row r="1447" spans="1:10" ht="25.95" customHeight="1">
      <c r="A1447" s="22" t="s">
        <v>1894</v>
      </c>
      <c r="B1447" s="24" t="s">
        <v>1961</v>
      </c>
      <c r="C1447" s="22" t="s">
        <v>78</v>
      </c>
      <c r="D1447" s="22" t="s">
        <v>1962</v>
      </c>
      <c r="E1447" s="397" t="s">
        <v>1928</v>
      </c>
      <c r="F1447" s="397"/>
      <c r="G1447" s="23" t="s">
        <v>268</v>
      </c>
      <c r="H1447" s="26">
        <v>1.0999999999999999E-2</v>
      </c>
      <c r="I1447" s="25">
        <v>74.09</v>
      </c>
      <c r="J1447" s="25">
        <v>0.81</v>
      </c>
    </row>
    <row r="1448" spans="1:10">
      <c r="A1448" s="38"/>
      <c r="B1448" s="38"/>
      <c r="C1448" s="38"/>
      <c r="D1448" s="38"/>
      <c r="E1448" s="38" t="s">
        <v>1897</v>
      </c>
      <c r="F1448" s="39">
        <v>2.87</v>
      </c>
      <c r="G1448" s="38" t="s">
        <v>1898</v>
      </c>
      <c r="H1448" s="39">
        <v>0</v>
      </c>
      <c r="I1448" s="38" t="s">
        <v>1899</v>
      </c>
      <c r="J1448" s="39">
        <v>2.87</v>
      </c>
    </row>
    <row r="1449" spans="1:10">
      <c r="A1449" s="38"/>
      <c r="B1449" s="38"/>
      <c r="C1449" s="38"/>
      <c r="D1449" s="38"/>
      <c r="E1449" s="38" t="s">
        <v>1900</v>
      </c>
      <c r="F1449" s="39">
        <v>1.56</v>
      </c>
      <c r="G1449" s="38"/>
      <c r="H1449" s="398" t="s">
        <v>1901</v>
      </c>
      <c r="I1449" s="398"/>
      <c r="J1449" s="39">
        <v>9.1999999999999993</v>
      </c>
    </row>
    <row r="1450" spans="1:10" ht="49.95" customHeight="1">
      <c r="A1450" s="32"/>
      <c r="B1450" s="32"/>
      <c r="C1450" s="32"/>
      <c r="D1450" s="32"/>
      <c r="E1450" s="32"/>
      <c r="F1450" s="32"/>
      <c r="G1450" s="32" t="s">
        <v>1902</v>
      </c>
      <c r="H1450" s="34" t="s">
        <v>2564</v>
      </c>
      <c r="I1450" s="32" t="s">
        <v>1904</v>
      </c>
      <c r="J1450" s="33">
        <v>27.6</v>
      </c>
    </row>
    <row r="1451" spans="1:10" ht="1.05" customHeight="1">
      <c r="A1451" s="16"/>
      <c r="B1451" s="16"/>
      <c r="C1451" s="16"/>
      <c r="D1451" s="16"/>
      <c r="E1451" s="16"/>
      <c r="F1451" s="16"/>
      <c r="G1451" s="16"/>
      <c r="H1451" s="16"/>
      <c r="I1451" s="16"/>
      <c r="J1451" s="16"/>
    </row>
    <row r="1452" spans="1:10" ht="18" customHeight="1">
      <c r="A1452" s="2" t="s">
        <v>521</v>
      </c>
      <c r="B1452" s="4" t="s">
        <v>61</v>
      </c>
      <c r="C1452" s="2" t="s">
        <v>62</v>
      </c>
      <c r="D1452" s="2" t="s">
        <v>9</v>
      </c>
      <c r="E1452" s="391" t="s">
        <v>63</v>
      </c>
      <c r="F1452" s="391"/>
      <c r="G1452" s="3" t="s">
        <v>64</v>
      </c>
      <c r="H1452" s="4" t="s">
        <v>10</v>
      </c>
      <c r="I1452" s="4" t="s">
        <v>65</v>
      </c>
      <c r="J1452" s="4" t="s">
        <v>11</v>
      </c>
    </row>
    <row r="1453" spans="1:10" ht="39" customHeight="1">
      <c r="A1453" s="10" t="s">
        <v>1883</v>
      </c>
      <c r="B1453" s="12" t="s">
        <v>522</v>
      </c>
      <c r="C1453" s="10" t="s">
        <v>78</v>
      </c>
      <c r="D1453" s="10" t="s">
        <v>523</v>
      </c>
      <c r="E1453" s="395" t="s">
        <v>466</v>
      </c>
      <c r="F1453" s="395"/>
      <c r="G1453" s="11" t="s">
        <v>268</v>
      </c>
      <c r="H1453" s="15">
        <v>1</v>
      </c>
      <c r="I1453" s="13">
        <v>41.74</v>
      </c>
      <c r="J1453" s="13">
        <v>41.74</v>
      </c>
    </row>
    <row r="1454" spans="1:10" ht="25.95" customHeight="1">
      <c r="A1454" s="17" t="s">
        <v>1884</v>
      </c>
      <c r="B1454" s="19" t="s">
        <v>1957</v>
      </c>
      <c r="C1454" s="17" t="s">
        <v>78</v>
      </c>
      <c r="D1454" s="17" t="s">
        <v>1958</v>
      </c>
      <c r="E1454" s="396" t="s">
        <v>1887</v>
      </c>
      <c r="F1454" s="396"/>
      <c r="G1454" s="18" t="s">
        <v>1911</v>
      </c>
      <c r="H1454" s="21">
        <v>0.1885</v>
      </c>
      <c r="I1454" s="20">
        <v>27.62</v>
      </c>
      <c r="J1454" s="20">
        <v>5.2</v>
      </c>
    </row>
    <row r="1455" spans="1:10" ht="25.95" customHeight="1">
      <c r="A1455" s="17" t="s">
        <v>1884</v>
      </c>
      <c r="B1455" s="19" t="s">
        <v>1959</v>
      </c>
      <c r="C1455" s="17" t="s">
        <v>78</v>
      </c>
      <c r="D1455" s="17" t="s">
        <v>1960</v>
      </c>
      <c r="E1455" s="396" t="s">
        <v>1887</v>
      </c>
      <c r="F1455" s="396"/>
      <c r="G1455" s="18" t="s">
        <v>1911</v>
      </c>
      <c r="H1455" s="21">
        <v>0.1885</v>
      </c>
      <c r="I1455" s="20">
        <v>23.32</v>
      </c>
      <c r="J1455" s="20">
        <v>4.3899999999999997</v>
      </c>
    </row>
    <row r="1456" spans="1:10" ht="24" customHeight="1">
      <c r="A1456" s="22" t="s">
        <v>1894</v>
      </c>
      <c r="B1456" s="24" t="s">
        <v>1965</v>
      </c>
      <c r="C1456" s="22" t="s">
        <v>78</v>
      </c>
      <c r="D1456" s="22" t="s">
        <v>1966</v>
      </c>
      <c r="E1456" s="397" t="s">
        <v>1928</v>
      </c>
      <c r="F1456" s="397"/>
      <c r="G1456" s="23" t="s">
        <v>268</v>
      </c>
      <c r="H1456" s="26">
        <v>2.1000000000000001E-2</v>
      </c>
      <c r="I1456" s="25">
        <v>2.2599999999999998</v>
      </c>
      <c r="J1456" s="25">
        <v>0.04</v>
      </c>
    </row>
    <row r="1457" spans="1:10" ht="25.95" customHeight="1">
      <c r="A1457" s="22" t="s">
        <v>1894</v>
      </c>
      <c r="B1457" s="24" t="s">
        <v>2565</v>
      </c>
      <c r="C1457" s="22" t="s">
        <v>78</v>
      </c>
      <c r="D1457" s="22" t="s">
        <v>2566</v>
      </c>
      <c r="E1457" s="397" t="s">
        <v>1928</v>
      </c>
      <c r="F1457" s="397"/>
      <c r="G1457" s="23" t="s">
        <v>268</v>
      </c>
      <c r="H1457" s="26">
        <v>1</v>
      </c>
      <c r="I1457" s="25">
        <v>28.51</v>
      </c>
      <c r="J1457" s="25">
        <v>28.51</v>
      </c>
    </row>
    <row r="1458" spans="1:10" ht="25.95" customHeight="1">
      <c r="A1458" s="22" t="s">
        <v>1894</v>
      </c>
      <c r="B1458" s="24" t="s">
        <v>1961</v>
      </c>
      <c r="C1458" s="22" t="s">
        <v>78</v>
      </c>
      <c r="D1458" s="22" t="s">
        <v>1962</v>
      </c>
      <c r="E1458" s="397" t="s">
        <v>1928</v>
      </c>
      <c r="F1458" s="397"/>
      <c r="G1458" s="23" t="s">
        <v>268</v>
      </c>
      <c r="H1458" s="26">
        <v>0.03</v>
      </c>
      <c r="I1458" s="25">
        <v>74.09</v>
      </c>
      <c r="J1458" s="25">
        <v>2.2200000000000002</v>
      </c>
    </row>
    <row r="1459" spans="1:10" ht="24" customHeight="1">
      <c r="A1459" s="22" t="s">
        <v>1894</v>
      </c>
      <c r="B1459" s="24" t="s">
        <v>2363</v>
      </c>
      <c r="C1459" s="22" t="s">
        <v>78</v>
      </c>
      <c r="D1459" s="22" t="s">
        <v>2523</v>
      </c>
      <c r="E1459" s="397" t="s">
        <v>1928</v>
      </c>
      <c r="F1459" s="397"/>
      <c r="G1459" s="23" t="s">
        <v>268</v>
      </c>
      <c r="H1459" s="26">
        <v>2.12E-2</v>
      </c>
      <c r="I1459" s="25">
        <v>65.400000000000006</v>
      </c>
      <c r="J1459" s="25">
        <v>1.38</v>
      </c>
    </row>
    <row r="1460" spans="1:10">
      <c r="A1460" s="38"/>
      <c r="B1460" s="38"/>
      <c r="C1460" s="38"/>
      <c r="D1460" s="38"/>
      <c r="E1460" s="38" t="s">
        <v>1897</v>
      </c>
      <c r="F1460" s="39">
        <v>7.23</v>
      </c>
      <c r="G1460" s="38" t="s">
        <v>1898</v>
      </c>
      <c r="H1460" s="39">
        <v>0</v>
      </c>
      <c r="I1460" s="38" t="s">
        <v>1899</v>
      </c>
      <c r="J1460" s="39">
        <v>7.23</v>
      </c>
    </row>
    <row r="1461" spans="1:10">
      <c r="A1461" s="38"/>
      <c r="B1461" s="38"/>
      <c r="C1461" s="38"/>
      <c r="D1461" s="38"/>
      <c r="E1461" s="38" t="s">
        <v>1900</v>
      </c>
      <c r="F1461" s="39">
        <v>8.5500000000000007</v>
      </c>
      <c r="G1461" s="38"/>
      <c r="H1461" s="398" t="s">
        <v>1901</v>
      </c>
      <c r="I1461" s="398"/>
      <c r="J1461" s="39">
        <v>50.29</v>
      </c>
    </row>
    <row r="1462" spans="1:10" ht="49.95" customHeight="1">
      <c r="A1462" s="32"/>
      <c r="B1462" s="32"/>
      <c r="C1462" s="32"/>
      <c r="D1462" s="32"/>
      <c r="E1462" s="32"/>
      <c r="F1462" s="32"/>
      <c r="G1462" s="32" t="s">
        <v>1902</v>
      </c>
      <c r="H1462" s="34" t="s">
        <v>2305</v>
      </c>
      <c r="I1462" s="32" t="s">
        <v>1904</v>
      </c>
      <c r="J1462" s="33">
        <v>201.16</v>
      </c>
    </row>
    <row r="1463" spans="1:10" ht="1.05" customHeight="1">
      <c r="A1463" s="16"/>
      <c r="B1463" s="16"/>
      <c r="C1463" s="16"/>
      <c r="D1463" s="16"/>
      <c r="E1463" s="16"/>
      <c r="F1463" s="16"/>
      <c r="G1463" s="16"/>
      <c r="H1463" s="16"/>
      <c r="I1463" s="16"/>
      <c r="J1463" s="16"/>
    </row>
    <row r="1464" spans="1:10" ht="18" customHeight="1">
      <c r="A1464" s="2" t="s">
        <v>524</v>
      </c>
      <c r="B1464" s="4" t="s">
        <v>61</v>
      </c>
      <c r="C1464" s="2" t="s">
        <v>62</v>
      </c>
      <c r="D1464" s="2" t="s">
        <v>9</v>
      </c>
      <c r="E1464" s="391" t="s">
        <v>63</v>
      </c>
      <c r="F1464" s="391"/>
      <c r="G1464" s="3" t="s">
        <v>64</v>
      </c>
      <c r="H1464" s="4" t="s">
        <v>10</v>
      </c>
      <c r="I1464" s="4" t="s">
        <v>65</v>
      </c>
      <c r="J1464" s="4" t="s">
        <v>11</v>
      </c>
    </row>
    <row r="1465" spans="1:10" ht="39" customHeight="1">
      <c r="A1465" s="10" t="s">
        <v>1883</v>
      </c>
      <c r="B1465" s="12" t="s">
        <v>525</v>
      </c>
      <c r="C1465" s="10" t="s">
        <v>78</v>
      </c>
      <c r="D1465" s="10" t="s">
        <v>526</v>
      </c>
      <c r="E1465" s="395" t="s">
        <v>462</v>
      </c>
      <c r="F1465" s="395"/>
      <c r="G1465" s="11" t="s">
        <v>268</v>
      </c>
      <c r="H1465" s="15">
        <v>1</v>
      </c>
      <c r="I1465" s="13">
        <v>8.74</v>
      </c>
      <c r="J1465" s="13">
        <v>8.74</v>
      </c>
    </row>
    <row r="1466" spans="1:10" ht="25.95" customHeight="1">
      <c r="A1466" s="17" t="s">
        <v>1884</v>
      </c>
      <c r="B1466" s="19" t="s">
        <v>1959</v>
      </c>
      <c r="C1466" s="17" t="s">
        <v>78</v>
      </c>
      <c r="D1466" s="17" t="s">
        <v>1960</v>
      </c>
      <c r="E1466" s="396" t="s">
        <v>1887</v>
      </c>
      <c r="F1466" s="396"/>
      <c r="G1466" s="18" t="s">
        <v>1911</v>
      </c>
      <c r="H1466" s="21">
        <v>0.13589999999999999</v>
      </c>
      <c r="I1466" s="20">
        <v>23.32</v>
      </c>
      <c r="J1466" s="20">
        <v>3.16</v>
      </c>
    </row>
    <row r="1467" spans="1:10" ht="25.95" customHeight="1">
      <c r="A1467" s="17" t="s">
        <v>1884</v>
      </c>
      <c r="B1467" s="19" t="s">
        <v>1957</v>
      </c>
      <c r="C1467" s="17" t="s">
        <v>78</v>
      </c>
      <c r="D1467" s="17" t="s">
        <v>1958</v>
      </c>
      <c r="E1467" s="396" t="s">
        <v>1887</v>
      </c>
      <c r="F1467" s="396"/>
      <c r="G1467" s="18" t="s">
        <v>1911</v>
      </c>
      <c r="H1467" s="21">
        <v>0.13589999999999999</v>
      </c>
      <c r="I1467" s="20">
        <v>27.62</v>
      </c>
      <c r="J1467" s="20">
        <v>3.75</v>
      </c>
    </row>
    <row r="1468" spans="1:10" ht="24" customHeight="1">
      <c r="A1468" s="22" t="s">
        <v>1894</v>
      </c>
      <c r="B1468" s="24" t="s">
        <v>1965</v>
      </c>
      <c r="C1468" s="22" t="s">
        <v>78</v>
      </c>
      <c r="D1468" s="22" t="s">
        <v>1966</v>
      </c>
      <c r="E1468" s="397" t="s">
        <v>1928</v>
      </c>
      <c r="F1468" s="397"/>
      <c r="G1468" s="23" t="s">
        <v>268</v>
      </c>
      <c r="H1468" s="26">
        <v>3.0200000000000001E-2</v>
      </c>
      <c r="I1468" s="25">
        <v>2.2599999999999998</v>
      </c>
      <c r="J1468" s="25">
        <v>0.06</v>
      </c>
    </row>
    <row r="1469" spans="1:10" ht="25.95" customHeight="1">
      <c r="A1469" s="22" t="s">
        <v>1894</v>
      </c>
      <c r="B1469" s="24" t="s">
        <v>2567</v>
      </c>
      <c r="C1469" s="22" t="s">
        <v>78</v>
      </c>
      <c r="D1469" s="22" t="s">
        <v>2568</v>
      </c>
      <c r="E1469" s="397" t="s">
        <v>1928</v>
      </c>
      <c r="F1469" s="397"/>
      <c r="G1469" s="23" t="s">
        <v>268</v>
      </c>
      <c r="H1469" s="26">
        <v>1</v>
      </c>
      <c r="I1469" s="25">
        <v>0.72</v>
      </c>
      <c r="J1469" s="25">
        <v>0.72</v>
      </c>
    </row>
    <row r="1470" spans="1:10" ht="24" customHeight="1">
      <c r="A1470" s="22" t="s">
        <v>1894</v>
      </c>
      <c r="B1470" s="24" t="s">
        <v>2363</v>
      </c>
      <c r="C1470" s="22" t="s">
        <v>78</v>
      </c>
      <c r="D1470" s="22" t="s">
        <v>2523</v>
      </c>
      <c r="E1470" s="397" t="s">
        <v>1928</v>
      </c>
      <c r="F1470" s="397"/>
      <c r="G1470" s="23" t="s">
        <v>268</v>
      </c>
      <c r="H1470" s="26">
        <v>7.1000000000000004E-3</v>
      </c>
      <c r="I1470" s="25">
        <v>65.400000000000006</v>
      </c>
      <c r="J1470" s="25">
        <v>0.46</v>
      </c>
    </row>
    <row r="1471" spans="1:10" ht="25.95" customHeight="1">
      <c r="A1471" s="22" t="s">
        <v>1894</v>
      </c>
      <c r="B1471" s="24" t="s">
        <v>1961</v>
      </c>
      <c r="C1471" s="22" t="s">
        <v>78</v>
      </c>
      <c r="D1471" s="22" t="s">
        <v>1962</v>
      </c>
      <c r="E1471" s="397" t="s">
        <v>1928</v>
      </c>
      <c r="F1471" s="397"/>
      <c r="G1471" s="23" t="s">
        <v>268</v>
      </c>
      <c r="H1471" s="26">
        <v>8.0000000000000002E-3</v>
      </c>
      <c r="I1471" s="25">
        <v>74.09</v>
      </c>
      <c r="J1471" s="25">
        <v>0.59</v>
      </c>
    </row>
    <row r="1472" spans="1:10">
      <c r="A1472" s="38"/>
      <c r="B1472" s="38"/>
      <c r="C1472" s="38"/>
      <c r="D1472" s="38"/>
      <c r="E1472" s="38" t="s">
        <v>1897</v>
      </c>
      <c r="F1472" s="39">
        <v>5.21</v>
      </c>
      <c r="G1472" s="38" t="s">
        <v>1898</v>
      </c>
      <c r="H1472" s="39">
        <v>0</v>
      </c>
      <c r="I1472" s="38" t="s">
        <v>1899</v>
      </c>
      <c r="J1472" s="39">
        <v>5.21</v>
      </c>
    </row>
    <row r="1473" spans="1:10">
      <c r="A1473" s="38"/>
      <c r="B1473" s="38"/>
      <c r="C1473" s="38"/>
      <c r="D1473" s="38"/>
      <c r="E1473" s="38" t="s">
        <v>1900</v>
      </c>
      <c r="F1473" s="39">
        <v>1.79</v>
      </c>
      <c r="G1473" s="38"/>
      <c r="H1473" s="398" t="s">
        <v>1901</v>
      </c>
      <c r="I1473" s="398"/>
      <c r="J1473" s="39">
        <v>10.53</v>
      </c>
    </row>
    <row r="1474" spans="1:10" ht="49.95" customHeight="1">
      <c r="A1474" s="32"/>
      <c r="B1474" s="32"/>
      <c r="C1474" s="32"/>
      <c r="D1474" s="32"/>
      <c r="E1474" s="32"/>
      <c r="F1474" s="32"/>
      <c r="G1474" s="32" t="s">
        <v>1902</v>
      </c>
      <c r="H1474" s="34" t="s">
        <v>2305</v>
      </c>
      <c r="I1474" s="32" t="s">
        <v>1904</v>
      </c>
      <c r="J1474" s="33">
        <v>42.12</v>
      </c>
    </row>
    <row r="1475" spans="1:10" ht="1.05" customHeight="1">
      <c r="A1475" s="16"/>
      <c r="B1475" s="16"/>
      <c r="C1475" s="16"/>
      <c r="D1475" s="16"/>
      <c r="E1475" s="16"/>
      <c r="F1475" s="16"/>
      <c r="G1475" s="16"/>
      <c r="H1475" s="16"/>
      <c r="I1475" s="16"/>
      <c r="J1475" s="16"/>
    </row>
    <row r="1476" spans="1:10" ht="18" customHeight="1">
      <c r="A1476" s="2" t="s">
        <v>527</v>
      </c>
      <c r="B1476" s="4" t="s">
        <v>61</v>
      </c>
      <c r="C1476" s="2" t="s">
        <v>62</v>
      </c>
      <c r="D1476" s="2" t="s">
        <v>9</v>
      </c>
      <c r="E1476" s="391" t="s">
        <v>63</v>
      </c>
      <c r="F1476" s="391"/>
      <c r="G1476" s="3" t="s">
        <v>64</v>
      </c>
      <c r="H1476" s="4" t="s">
        <v>10</v>
      </c>
      <c r="I1476" s="4" t="s">
        <v>65</v>
      </c>
      <c r="J1476" s="4" t="s">
        <v>11</v>
      </c>
    </row>
    <row r="1477" spans="1:10" ht="39" customHeight="1">
      <c r="A1477" s="10" t="s">
        <v>1883</v>
      </c>
      <c r="B1477" s="12" t="s">
        <v>528</v>
      </c>
      <c r="C1477" s="10" t="s">
        <v>78</v>
      </c>
      <c r="D1477" s="10" t="s">
        <v>529</v>
      </c>
      <c r="E1477" s="395" t="s">
        <v>462</v>
      </c>
      <c r="F1477" s="395"/>
      <c r="G1477" s="11" t="s">
        <v>268</v>
      </c>
      <c r="H1477" s="15">
        <v>1</v>
      </c>
      <c r="I1477" s="13">
        <v>13.98</v>
      </c>
      <c r="J1477" s="13">
        <v>13.98</v>
      </c>
    </row>
    <row r="1478" spans="1:10" ht="25.95" customHeight="1">
      <c r="A1478" s="17" t="s">
        <v>1884</v>
      </c>
      <c r="B1478" s="19" t="s">
        <v>1959</v>
      </c>
      <c r="C1478" s="17" t="s">
        <v>78</v>
      </c>
      <c r="D1478" s="17" t="s">
        <v>1960</v>
      </c>
      <c r="E1478" s="396" t="s">
        <v>1887</v>
      </c>
      <c r="F1478" s="396"/>
      <c r="G1478" s="18" t="s">
        <v>1911</v>
      </c>
      <c r="H1478" s="21">
        <v>0.14899999999999999</v>
      </c>
      <c r="I1478" s="20">
        <v>23.32</v>
      </c>
      <c r="J1478" s="20">
        <v>3.47</v>
      </c>
    </row>
    <row r="1479" spans="1:10" ht="25.95" customHeight="1">
      <c r="A1479" s="17" t="s">
        <v>1884</v>
      </c>
      <c r="B1479" s="19" t="s">
        <v>1957</v>
      </c>
      <c r="C1479" s="17" t="s">
        <v>78</v>
      </c>
      <c r="D1479" s="17" t="s">
        <v>1958</v>
      </c>
      <c r="E1479" s="396" t="s">
        <v>1887</v>
      </c>
      <c r="F1479" s="396"/>
      <c r="G1479" s="18" t="s">
        <v>1911</v>
      </c>
      <c r="H1479" s="21">
        <v>0.14899999999999999</v>
      </c>
      <c r="I1479" s="20">
        <v>27.62</v>
      </c>
      <c r="J1479" s="20">
        <v>4.1100000000000003</v>
      </c>
    </row>
    <row r="1480" spans="1:10" ht="25.95" customHeight="1">
      <c r="A1480" s="22" t="s">
        <v>1894</v>
      </c>
      <c r="B1480" s="24" t="s">
        <v>1961</v>
      </c>
      <c r="C1480" s="22" t="s">
        <v>78</v>
      </c>
      <c r="D1480" s="22" t="s">
        <v>1962</v>
      </c>
      <c r="E1480" s="397" t="s">
        <v>1928</v>
      </c>
      <c r="F1480" s="397"/>
      <c r="G1480" s="23" t="s">
        <v>268</v>
      </c>
      <c r="H1480" s="26">
        <v>9.4999999999999998E-3</v>
      </c>
      <c r="I1480" s="25">
        <v>74.09</v>
      </c>
      <c r="J1480" s="25">
        <v>0.7</v>
      </c>
    </row>
    <row r="1481" spans="1:10" ht="25.95" customHeight="1">
      <c r="A1481" s="22" t="s">
        <v>1894</v>
      </c>
      <c r="B1481" s="24" t="s">
        <v>2569</v>
      </c>
      <c r="C1481" s="22" t="s">
        <v>78</v>
      </c>
      <c r="D1481" s="22" t="s">
        <v>2570</v>
      </c>
      <c r="E1481" s="397" t="s">
        <v>1928</v>
      </c>
      <c r="F1481" s="397"/>
      <c r="G1481" s="23" t="s">
        <v>268</v>
      </c>
      <c r="H1481" s="26">
        <v>1</v>
      </c>
      <c r="I1481" s="25">
        <v>5.0999999999999996</v>
      </c>
      <c r="J1481" s="25">
        <v>5.0999999999999996</v>
      </c>
    </row>
    <row r="1482" spans="1:10" ht="24" customHeight="1">
      <c r="A1482" s="22" t="s">
        <v>1894</v>
      </c>
      <c r="B1482" s="24" t="s">
        <v>1965</v>
      </c>
      <c r="C1482" s="22" t="s">
        <v>78</v>
      </c>
      <c r="D1482" s="22" t="s">
        <v>1966</v>
      </c>
      <c r="E1482" s="397" t="s">
        <v>1928</v>
      </c>
      <c r="F1482" s="397"/>
      <c r="G1482" s="23" t="s">
        <v>268</v>
      </c>
      <c r="H1482" s="26">
        <v>3.3099999999999997E-2</v>
      </c>
      <c r="I1482" s="25">
        <v>2.2599999999999998</v>
      </c>
      <c r="J1482" s="25">
        <v>7.0000000000000007E-2</v>
      </c>
    </row>
    <row r="1483" spans="1:10" ht="24" customHeight="1">
      <c r="A1483" s="22" t="s">
        <v>1894</v>
      </c>
      <c r="B1483" s="24" t="s">
        <v>2363</v>
      </c>
      <c r="C1483" s="22" t="s">
        <v>78</v>
      </c>
      <c r="D1483" s="22" t="s">
        <v>2523</v>
      </c>
      <c r="E1483" s="397" t="s">
        <v>1928</v>
      </c>
      <c r="F1483" s="397"/>
      <c r="G1483" s="23" t="s">
        <v>268</v>
      </c>
      <c r="H1483" s="26">
        <v>8.2000000000000007E-3</v>
      </c>
      <c r="I1483" s="25">
        <v>65.400000000000006</v>
      </c>
      <c r="J1483" s="25">
        <v>0.53</v>
      </c>
    </row>
    <row r="1484" spans="1:10">
      <c r="A1484" s="38"/>
      <c r="B1484" s="38"/>
      <c r="C1484" s="38"/>
      <c r="D1484" s="38"/>
      <c r="E1484" s="38" t="s">
        <v>1897</v>
      </c>
      <c r="F1484" s="39">
        <v>5.7</v>
      </c>
      <c r="G1484" s="38" t="s">
        <v>1898</v>
      </c>
      <c r="H1484" s="39">
        <v>0</v>
      </c>
      <c r="I1484" s="38" t="s">
        <v>1899</v>
      </c>
      <c r="J1484" s="39">
        <v>5.7</v>
      </c>
    </row>
    <row r="1485" spans="1:10">
      <c r="A1485" s="38"/>
      <c r="B1485" s="38"/>
      <c r="C1485" s="38"/>
      <c r="D1485" s="38"/>
      <c r="E1485" s="38" t="s">
        <v>1900</v>
      </c>
      <c r="F1485" s="39">
        <v>2.86</v>
      </c>
      <c r="G1485" s="38"/>
      <c r="H1485" s="398" t="s">
        <v>1901</v>
      </c>
      <c r="I1485" s="398"/>
      <c r="J1485" s="39">
        <v>16.84</v>
      </c>
    </row>
    <row r="1486" spans="1:10" ht="49.95" customHeight="1">
      <c r="A1486" s="32"/>
      <c r="B1486" s="32"/>
      <c r="C1486" s="32"/>
      <c r="D1486" s="32"/>
      <c r="E1486" s="32"/>
      <c r="F1486" s="32"/>
      <c r="G1486" s="32" t="s">
        <v>1902</v>
      </c>
      <c r="H1486" s="34" t="s">
        <v>2571</v>
      </c>
      <c r="I1486" s="32" t="s">
        <v>1904</v>
      </c>
      <c r="J1486" s="33">
        <v>185.24</v>
      </c>
    </row>
    <row r="1487" spans="1:10" ht="1.05" customHeight="1">
      <c r="A1487" s="16"/>
      <c r="B1487" s="16"/>
      <c r="C1487" s="16"/>
      <c r="D1487" s="16"/>
      <c r="E1487" s="16"/>
      <c r="F1487" s="16"/>
      <c r="G1487" s="16"/>
      <c r="H1487" s="16"/>
      <c r="I1487" s="16"/>
      <c r="J1487" s="16"/>
    </row>
    <row r="1488" spans="1:10" ht="18" customHeight="1">
      <c r="A1488" s="2" t="s">
        <v>530</v>
      </c>
      <c r="B1488" s="4" t="s">
        <v>61</v>
      </c>
      <c r="C1488" s="2" t="s">
        <v>62</v>
      </c>
      <c r="D1488" s="2" t="s">
        <v>9</v>
      </c>
      <c r="E1488" s="391" t="s">
        <v>63</v>
      </c>
      <c r="F1488" s="391"/>
      <c r="G1488" s="3" t="s">
        <v>64</v>
      </c>
      <c r="H1488" s="4" t="s">
        <v>10</v>
      </c>
      <c r="I1488" s="4" t="s">
        <v>65</v>
      </c>
      <c r="J1488" s="4" t="s">
        <v>11</v>
      </c>
    </row>
    <row r="1489" spans="1:10" ht="39" customHeight="1">
      <c r="A1489" s="10" t="s">
        <v>1883</v>
      </c>
      <c r="B1489" s="12" t="s">
        <v>531</v>
      </c>
      <c r="C1489" s="10" t="s">
        <v>78</v>
      </c>
      <c r="D1489" s="10" t="s">
        <v>532</v>
      </c>
      <c r="E1489" s="395" t="s">
        <v>462</v>
      </c>
      <c r="F1489" s="395"/>
      <c r="G1489" s="11" t="s">
        <v>268</v>
      </c>
      <c r="H1489" s="15">
        <v>1</v>
      </c>
      <c r="I1489" s="13">
        <v>12.23</v>
      </c>
      <c r="J1489" s="13">
        <v>12.23</v>
      </c>
    </row>
    <row r="1490" spans="1:10" ht="25.95" customHeight="1">
      <c r="A1490" s="17" t="s">
        <v>1884</v>
      </c>
      <c r="B1490" s="19" t="s">
        <v>1959</v>
      </c>
      <c r="C1490" s="17" t="s">
        <v>78</v>
      </c>
      <c r="D1490" s="17" t="s">
        <v>1960</v>
      </c>
      <c r="E1490" s="396" t="s">
        <v>1887</v>
      </c>
      <c r="F1490" s="396"/>
      <c r="G1490" s="18" t="s">
        <v>1911</v>
      </c>
      <c r="H1490" s="21">
        <v>9.4399999999999998E-2</v>
      </c>
      <c r="I1490" s="20">
        <v>23.32</v>
      </c>
      <c r="J1490" s="20">
        <v>2.2000000000000002</v>
      </c>
    </row>
    <row r="1491" spans="1:10" ht="25.95" customHeight="1">
      <c r="A1491" s="17" t="s">
        <v>1884</v>
      </c>
      <c r="B1491" s="19" t="s">
        <v>1957</v>
      </c>
      <c r="C1491" s="17" t="s">
        <v>78</v>
      </c>
      <c r="D1491" s="17" t="s">
        <v>1958</v>
      </c>
      <c r="E1491" s="396" t="s">
        <v>1887</v>
      </c>
      <c r="F1491" s="396"/>
      <c r="G1491" s="18" t="s">
        <v>1911</v>
      </c>
      <c r="H1491" s="21">
        <v>9.4399999999999998E-2</v>
      </c>
      <c r="I1491" s="20">
        <v>27.62</v>
      </c>
      <c r="J1491" s="20">
        <v>2.6</v>
      </c>
    </row>
    <row r="1492" spans="1:10" ht="25.95" customHeight="1">
      <c r="A1492" s="22" t="s">
        <v>1894</v>
      </c>
      <c r="B1492" s="24" t="s">
        <v>1961</v>
      </c>
      <c r="C1492" s="22" t="s">
        <v>78</v>
      </c>
      <c r="D1492" s="22" t="s">
        <v>1962</v>
      </c>
      <c r="E1492" s="397" t="s">
        <v>1928</v>
      </c>
      <c r="F1492" s="397"/>
      <c r="G1492" s="23" t="s">
        <v>268</v>
      </c>
      <c r="H1492" s="26">
        <v>7.0000000000000001E-3</v>
      </c>
      <c r="I1492" s="25">
        <v>74.09</v>
      </c>
      <c r="J1492" s="25">
        <v>0.51</v>
      </c>
    </row>
    <row r="1493" spans="1:10" ht="25.95" customHeight="1">
      <c r="A1493" s="22" t="s">
        <v>1894</v>
      </c>
      <c r="B1493" s="24" t="s">
        <v>2572</v>
      </c>
      <c r="C1493" s="22" t="s">
        <v>78</v>
      </c>
      <c r="D1493" s="22" t="s">
        <v>2573</v>
      </c>
      <c r="E1493" s="397" t="s">
        <v>1928</v>
      </c>
      <c r="F1493" s="397"/>
      <c r="G1493" s="23" t="s">
        <v>268</v>
      </c>
      <c r="H1493" s="26">
        <v>1</v>
      </c>
      <c r="I1493" s="25">
        <v>6.47</v>
      </c>
      <c r="J1493" s="25">
        <v>6.47</v>
      </c>
    </row>
    <row r="1494" spans="1:10" ht="24" customHeight="1">
      <c r="A1494" s="22" t="s">
        <v>1894</v>
      </c>
      <c r="B1494" s="24" t="s">
        <v>1965</v>
      </c>
      <c r="C1494" s="22" t="s">
        <v>78</v>
      </c>
      <c r="D1494" s="22" t="s">
        <v>1966</v>
      </c>
      <c r="E1494" s="397" t="s">
        <v>1928</v>
      </c>
      <c r="F1494" s="397"/>
      <c r="G1494" s="23" t="s">
        <v>268</v>
      </c>
      <c r="H1494" s="26">
        <v>3.15E-2</v>
      </c>
      <c r="I1494" s="25">
        <v>2.2599999999999998</v>
      </c>
      <c r="J1494" s="25">
        <v>7.0000000000000007E-2</v>
      </c>
    </row>
    <row r="1495" spans="1:10" ht="24" customHeight="1">
      <c r="A1495" s="22" t="s">
        <v>1894</v>
      </c>
      <c r="B1495" s="24" t="s">
        <v>2363</v>
      </c>
      <c r="C1495" s="22" t="s">
        <v>78</v>
      </c>
      <c r="D1495" s="22" t="s">
        <v>2523</v>
      </c>
      <c r="E1495" s="397" t="s">
        <v>1928</v>
      </c>
      <c r="F1495" s="397"/>
      <c r="G1495" s="23" t="s">
        <v>268</v>
      </c>
      <c r="H1495" s="26">
        <v>5.8999999999999999E-3</v>
      </c>
      <c r="I1495" s="25">
        <v>65.400000000000006</v>
      </c>
      <c r="J1495" s="25">
        <v>0.38</v>
      </c>
    </row>
    <row r="1496" spans="1:10">
      <c r="A1496" s="38"/>
      <c r="B1496" s="38"/>
      <c r="C1496" s="38"/>
      <c r="D1496" s="38"/>
      <c r="E1496" s="38" t="s">
        <v>1897</v>
      </c>
      <c r="F1496" s="39">
        <v>3.61</v>
      </c>
      <c r="G1496" s="38" t="s">
        <v>1898</v>
      </c>
      <c r="H1496" s="39">
        <v>0</v>
      </c>
      <c r="I1496" s="38" t="s">
        <v>1899</v>
      </c>
      <c r="J1496" s="39">
        <v>3.61</v>
      </c>
    </row>
    <row r="1497" spans="1:10">
      <c r="A1497" s="38"/>
      <c r="B1497" s="38"/>
      <c r="C1497" s="38"/>
      <c r="D1497" s="38"/>
      <c r="E1497" s="38" t="s">
        <v>1900</v>
      </c>
      <c r="F1497" s="39">
        <v>2.5</v>
      </c>
      <c r="G1497" s="38"/>
      <c r="H1497" s="398" t="s">
        <v>1901</v>
      </c>
      <c r="I1497" s="398"/>
      <c r="J1497" s="39">
        <v>14.73</v>
      </c>
    </row>
    <row r="1498" spans="1:10" ht="49.95" customHeight="1">
      <c r="A1498" s="32"/>
      <c r="B1498" s="32"/>
      <c r="C1498" s="32"/>
      <c r="D1498" s="32"/>
      <c r="E1498" s="32"/>
      <c r="F1498" s="32"/>
      <c r="G1498" s="32" t="s">
        <v>1902</v>
      </c>
      <c r="H1498" s="34" t="s">
        <v>2574</v>
      </c>
      <c r="I1498" s="32" t="s">
        <v>1904</v>
      </c>
      <c r="J1498" s="33">
        <v>279.87</v>
      </c>
    </row>
    <row r="1499" spans="1:10" ht="1.05" customHeight="1">
      <c r="A1499" s="16"/>
      <c r="B1499" s="16"/>
      <c r="C1499" s="16"/>
      <c r="D1499" s="16"/>
      <c r="E1499" s="16"/>
      <c r="F1499" s="16"/>
      <c r="G1499" s="16"/>
      <c r="H1499" s="16"/>
      <c r="I1499" s="16"/>
      <c r="J1499" s="16"/>
    </row>
    <row r="1500" spans="1:10" ht="18" customHeight="1">
      <c r="A1500" s="2" t="s">
        <v>533</v>
      </c>
      <c r="B1500" s="4" t="s">
        <v>61</v>
      </c>
      <c r="C1500" s="2" t="s">
        <v>62</v>
      </c>
      <c r="D1500" s="2" t="s">
        <v>9</v>
      </c>
      <c r="E1500" s="391" t="s">
        <v>63</v>
      </c>
      <c r="F1500" s="391"/>
      <c r="G1500" s="3" t="s">
        <v>64</v>
      </c>
      <c r="H1500" s="4" t="s">
        <v>10</v>
      </c>
      <c r="I1500" s="4" t="s">
        <v>65</v>
      </c>
      <c r="J1500" s="4" t="s">
        <v>11</v>
      </c>
    </row>
    <row r="1501" spans="1:10" ht="39" customHeight="1">
      <c r="A1501" s="10" t="s">
        <v>1883</v>
      </c>
      <c r="B1501" s="12" t="s">
        <v>534</v>
      </c>
      <c r="C1501" s="10" t="s">
        <v>78</v>
      </c>
      <c r="D1501" s="10" t="s">
        <v>535</v>
      </c>
      <c r="E1501" s="395" t="s">
        <v>462</v>
      </c>
      <c r="F1501" s="395"/>
      <c r="G1501" s="11" t="s">
        <v>268</v>
      </c>
      <c r="H1501" s="15">
        <v>1</v>
      </c>
      <c r="I1501" s="13">
        <v>7.25</v>
      </c>
      <c r="J1501" s="13">
        <v>7.25</v>
      </c>
    </row>
    <row r="1502" spans="1:10" ht="25.95" customHeight="1">
      <c r="A1502" s="17" t="s">
        <v>1884</v>
      </c>
      <c r="B1502" s="19" t="s">
        <v>1957</v>
      </c>
      <c r="C1502" s="17" t="s">
        <v>78</v>
      </c>
      <c r="D1502" s="17" t="s">
        <v>1958</v>
      </c>
      <c r="E1502" s="396" t="s">
        <v>1887</v>
      </c>
      <c r="F1502" s="396"/>
      <c r="G1502" s="18" t="s">
        <v>1911</v>
      </c>
      <c r="H1502" s="21">
        <v>9.4399999999999998E-2</v>
      </c>
      <c r="I1502" s="20">
        <v>27.62</v>
      </c>
      <c r="J1502" s="20">
        <v>2.6</v>
      </c>
    </row>
    <row r="1503" spans="1:10" ht="25.95" customHeight="1">
      <c r="A1503" s="17" t="s">
        <v>1884</v>
      </c>
      <c r="B1503" s="19" t="s">
        <v>1959</v>
      </c>
      <c r="C1503" s="17" t="s">
        <v>78</v>
      </c>
      <c r="D1503" s="17" t="s">
        <v>1960</v>
      </c>
      <c r="E1503" s="396" t="s">
        <v>1887</v>
      </c>
      <c r="F1503" s="396"/>
      <c r="G1503" s="18" t="s">
        <v>1911</v>
      </c>
      <c r="H1503" s="21">
        <v>9.4399999999999998E-2</v>
      </c>
      <c r="I1503" s="20">
        <v>23.32</v>
      </c>
      <c r="J1503" s="20">
        <v>2.2000000000000002</v>
      </c>
    </row>
    <row r="1504" spans="1:10" ht="24" customHeight="1">
      <c r="A1504" s="22" t="s">
        <v>1894</v>
      </c>
      <c r="B1504" s="24" t="s">
        <v>1965</v>
      </c>
      <c r="C1504" s="22" t="s">
        <v>78</v>
      </c>
      <c r="D1504" s="22" t="s">
        <v>1966</v>
      </c>
      <c r="E1504" s="397" t="s">
        <v>1928</v>
      </c>
      <c r="F1504" s="397"/>
      <c r="G1504" s="23" t="s">
        <v>268</v>
      </c>
      <c r="H1504" s="26">
        <v>3.15E-2</v>
      </c>
      <c r="I1504" s="25">
        <v>2.2599999999999998</v>
      </c>
      <c r="J1504" s="25">
        <v>7.0000000000000007E-2</v>
      </c>
    </row>
    <row r="1505" spans="1:10" ht="24" customHeight="1">
      <c r="A1505" s="22" t="s">
        <v>1894</v>
      </c>
      <c r="B1505" s="24" t="s">
        <v>2363</v>
      </c>
      <c r="C1505" s="22" t="s">
        <v>78</v>
      </c>
      <c r="D1505" s="22" t="s">
        <v>2523</v>
      </c>
      <c r="E1505" s="397" t="s">
        <v>1928</v>
      </c>
      <c r="F1505" s="397"/>
      <c r="G1505" s="23" t="s">
        <v>268</v>
      </c>
      <c r="H1505" s="26">
        <v>5.8999999999999999E-3</v>
      </c>
      <c r="I1505" s="25">
        <v>65.400000000000006</v>
      </c>
      <c r="J1505" s="25">
        <v>0.38</v>
      </c>
    </row>
    <row r="1506" spans="1:10" ht="25.95" customHeight="1">
      <c r="A1506" s="22" t="s">
        <v>1894</v>
      </c>
      <c r="B1506" s="24" t="s">
        <v>1961</v>
      </c>
      <c r="C1506" s="22" t="s">
        <v>78</v>
      </c>
      <c r="D1506" s="22" t="s">
        <v>1962</v>
      </c>
      <c r="E1506" s="397" t="s">
        <v>1928</v>
      </c>
      <c r="F1506" s="397"/>
      <c r="G1506" s="23" t="s">
        <v>268</v>
      </c>
      <c r="H1506" s="26">
        <v>7.0000000000000001E-3</v>
      </c>
      <c r="I1506" s="25">
        <v>74.09</v>
      </c>
      <c r="J1506" s="25">
        <v>0.51</v>
      </c>
    </row>
    <row r="1507" spans="1:10" ht="25.95" customHeight="1">
      <c r="A1507" s="22" t="s">
        <v>1894</v>
      </c>
      <c r="B1507" s="24" t="s">
        <v>2575</v>
      </c>
      <c r="C1507" s="22" t="s">
        <v>78</v>
      </c>
      <c r="D1507" s="22" t="s">
        <v>2576</v>
      </c>
      <c r="E1507" s="397" t="s">
        <v>1928</v>
      </c>
      <c r="F1507" s="397"/>
      <c r="G1507" s="23" t="s">
        <v>268</v>
      </c>
      <c r="H1507" s="26">
        <v>1</v>
      </c>
      <c r="I1507" s="25">
        <v>1.49</v>
      </c>
      <c r="J1507" s="25">
        <v>1.49</v>
      </c>
    </row>
    <row r="1508" spans="1:10">
      <c r="A1508" s="38"/>
      <c r="B1508" s="38"/>
      <c r="C1508" s="38"/>
      <c r="D1508" s="38"/>
      <c r="E1508" s="38" t="s">
        <v>1897</v>
      </c>
      <c r="F1508" s="39">
        <v>3.61</v>
      </c>
      <c r="G1508" s="38" t="s">
        <v>1898</v>
      </c>
      <c r="H1508" s="39">
        <v>0</v>
      </c>
      <c r="I1508" s="38" t="s">
        <v>1899</v>
      </c>
      <c r="J1508" s="39">
        <v>3.61</v>
      </c>
    </row>
    <row r="1509" spans="1:10">
      <c r="A1509" s="38"/>
      <c r="B1509" s="38"/>
      <c r="C1509" s="38"/>
      <c r="D1509" s="38"/>
      <c r="E1509" s="38" t="s">
        <v>1900</v>
      </c>
      <c r="F1509" s="39">
        <v>1.48</v>
      </c>
      <c r="G1509" s="38"/>
      <c r="H1509" s="398" t="s">
        <v>1901</v>
      </c>
      <c r="I1509" s="398"/>
      <c r="J1509" s="39">
        <v>8.73</v>
      </c>
    </row>
    <row r="1510" spans="1:10" ht="49.95" customHeight="1">
      <c r="A1510" s="32"/>
      <c r="B1510" s="32"/>
      <c r="C1510" s="32"/>
      <c r="D1510" s="32"/>
      <c r="E1510" s="32"/>
      <c r="F1510" s="32"/>
      <c r="G1510" s="32" t="s">
        <v>1902</v>
      </c>
      <c r="H1510" s="34" t="s">
        <v>1903</v>
      </c>
      <c r="I1510" s="32" t="s">
        <v>1904</v>
      </c>
      <c r="J1510" s="33">
        <v>8.73</v>
      </c>
    </row>
    <row r="1511" spans="1:10" ht="1.05" customHeight="1">
      <c r="A1511" s="16"/>
      <c r="B1511" s="16"/>
      <c r="C1511" s="16"/>
      <c r="D1511" s="16"/>
      <c r="E1511" s="16"/>
      <c r="F1511" s="16"/>
      <c r="G1511" s="16"/>
      <c r="H1511" s="16"/>
      <c r="I1511" s="16"/>
      <c r="J1511" s="16"/>
    </row>
    <row r="1512" spans="1:10" ht="18" customHeight="1">
      <c r="A1512" s="2" t="s">
        <v>536</v>
      </c>
      <c r="B1512" s="4" t="s">
        <v>61</v>
      </c>
      <c r="C1512" s="2" t="s">
        <v>62</v>
      </c>
      <c r="D1512" s="2" t="s">
        <v>9</v>
      </c>
      <c r="E1512" s="391" t="s">
        <v>63</v>
      </c>
      <c r="F1512" s="391"/>
      <c r="G1512" s="3" t="s">
        <v>64</v>
      </c>
      <c r="H1512" s="4" t="s">
        <v>10</v>
      </c>
      <c r="I1512" s="4" t="s">
        <v>65</v>
      </c>
      <c r="J1512" s="4" t="s">
        <v>11</v>
      </c>
    </row>
    <row r="1513" spans="1:10" ht="39" customHeight="1">
      <c r="A1513" s="10" t="s">
        <v>1883</v>
      </c>
      <c r="B1513" s="12" t="s">
        <v>537</v>
      </c>
      <c r="C1513" s="10" t="s">
        <v>78</v>
      </c>
      <c r="D1513" s="10" t="s">
        <v>538</v>
      </c>
      <c r="E1513" s="395" t="s">
        <v>462</v>
      </c>
      <c r="F1513" s="395"/>
      <c r="G1513" s="11" t="s">
        <v>268</v>
      </c>
      <c r="H1513" s="15">
        <v>1</v>
      </c>
      <c r="I1513" s="13">
        <v>10.78</v>
      </c>
      <c r="J1513" s="13">
        <v>10.78</v>
      </c>
    </row>
    <row r="1514" spans="1:10" ht="25.95" customHeight="1">
      <c r="A1514" s="17" t="s">
        <v>1884</v>
      </c>
      <c r="B1514" s="19" t="s">
        <v>1957</v>
      </c>
      <c r="C1514" s="17" t="s">
        <v>78</v>
      </c>
      <c r="D1514" s="17" t="s">
        <v>1958</v>
      </c>
      <c r="E1514" s="396" t="s">
        <v>1887</v>
      </c>
      <c r="F1514" s="396"/>
      <c r="G1514" s="18" t="s">
        <v>1911</v>
      </c>
      <c r="H1514" s="21">
        <v>9.9400000000000002E-2</v>
      </c>
      <c r="I1514" s="20">
        <v>27.62</v>
      </c>
      <c r="J1514" s="20">
        <v>2.74</v>
      </c>
    </row>
    <row r="1515" spans="1:10" ht="25.95" customHeight="1">
      <c r="A1515" s="17" t="s">
        <v>1884</v>
      </c>
      <c r="B1515" s="19" t="s">
        <v>1959</v>
      </c>
      <c r="C1515" s="17" t="s">
        <v>78</v>
      </c>
      <c r="D1515" s="17" t="s">
        <v>1960</v>
      </c>
      <c r="E1515" s="396" t="s">
        <v>1887</v>
      </c>
      <c r="F1515" s="396"/>
      <c r="G1515" s="18" t="s">
        <v>1911</v>
      </c>
      <c r="H1515" s="21">
        <v>9.9400000000000002E-2</v>
      </c>
      <c r="I1515" s="20">
        <v>23.32</v>
      </c>
      <c r="J1515" s="20">
        <v>2.31</v>
      </c>
    </row>
    <row r="1516" spans="1:10" ht="25.95" customHeight="1">
      <c r="A1516" s="22" t="s">
        <v>1894</v>
      </c>
      <c r="B1516" s="24" t="s">
        <v>2577</v>
      </c>
      <c r="C1516" s="22" t="s">
        <v>78</v>
      </c>
      <c r="D1516" s="22" t="s">
        <v>2578</v>
      </c>
      <c r="E1516" s="397" t="s">
        <v>1928</v>
      </c>
      <c r="F1516" s="397"/>
      <c r="G1516" s="23" t="s">
        <v>268</v>
      </c>
      <c r="H1516" s="26">
        <v>1</v>
      </c>
      <c r="I1516" s="25">
        <v>4.43</v>
      </c>
      <c r="J1516" s="25">
        <v>4.43</v>
      </c>
    </row>
    <row r="1517" spans="1:10" ht="24" customHeight="1">
      <c r="A1517" s="22" t="s">
        <v>1894</v>
      </c>
      <c r="B1517" s="24" t="s">
        <v>1965</v>
      </c>
      <c r="C1517" s="22" t="s">
        <v>78</v>
      </c>
      <c r="D1517" s="22" t="s">
        <v>1966</v>
      </c>
      <c r="E1517" s="397" t="s">
        <v>1928</v>
      </c>
      <c r="F1517" s="397"/>
      <c r="G1517" s="23" t="s">
        <v>268</v>
      </c>
      <c r="H1517" s="26">
        <v>3.3099999999999997E-2</v>
      </c>
      <c r="I1517" s="25">
        <v>2.2599999999999998</v>
      </c>
      <c r="J1517" s="25">
        <v>7.0000000000000007E-2</v>
      </c>
    </row>
    <row r="1518" spans="1:10" ht="24" customHeight="1">
      <c r="A1518" s="22" t="s">
        <v>1894</v>
      </c>
      <c r="B1518" s="24" t="s">
        <v>2363</v>
      </c>
      <c r="C1518" s="22" t="s">
        <v>78</v>
      </c>
      <c r="D1518" s="22" t="s">
        <v>2523</v>
      </c>
      <c r="E1518" s="397" t="s">
        <v>1928</v>
      </c>
      <c r="F1518" s="397"/>
      <c r="G1518" s="23" t="s">
        <v>268</v>
      </c>
      <c r="H1518" s="26">
        <v>8.2000000000000007E-3</v>
      </c>
      <c r="I1518" s="25">
        <v>65.400000000000006</v>
      </c>
      <c r="J1518" s="25">
        <v>0.53</v>
      </c>
    </row>
    <row r="1519" spans="1:10" ht="25.95" customHeight="1">
      <c r="A1519" s="22" t="s">
        <v>1894</v>
      </c>
      <c r="B1519" s="24" t="s">
        <v>1961</v>
      </c>
      <c r="C1519" s="22" t="s">
        <v>78</v>
      </c>
      <c r="D1519" s="22" t="s">
        <v>1962</v>
      </c>
      <c r="E1519" s="397" t="s">
        <v>1928</v>
      </c>
      <c r="F1519" s="397"/>
      <c r="G1519" s="23" t="s">
        <v>268</v>
      </c>
      <c r="H1519" s="26">
        <v>9.4999999999999998E-3</v>
      </c>
      <c r="I1519" s="25">
        <v>74.09</v>
      </c>
      <c r="J1519" s="25">
        <v>0.7</v>
      </c>
    </row>
    <row r="1520" spans="1:10">
      <c r="A1520" s="38"/>
      <c r="B1520" s="38"/>
      <c r="C1520" s="38"/>
      <c r="D1520" s="38"/>
      <c r="E1520" s="38" t="s">
        <v>1897</v>
      </c>
      <c r="F1520" s="39">
        <v>3.81</v>
      </c>
      <c r="G1520" s="38" t="s">
        <v>1898</v>
      </c>
      <c r="H1520" s="39">
        <v>0</v>
      </c>
      <c r="I1520" s="38" t="s">
        <v>1899</v>
      </c>
      <c r="J1520" s="39">
        <v>3.81</v>
      </c>
    </row>
    <row r="1521" spans="1:10">
      <c r="A1521" s="38"/>
      <c r="B1521" s="38"/>
      <c r="C1521" s="38"/>
      <c r="D1521" s="38"/>
      <c r="E1521" s="38" t="s">
        <v>1900</v>
      </c>
      <c r="F1521" s="39">
        <v>2.2000000000000002</v>
      </c>
      <c r="G1521" s="38"/>
      <c r="H1521" s="398" t="s">
        <v>1901</v>
      </c>
      <c r="I1521" s="398"/>
      <c r="J1521" s="39">
        <v>12.98</v>
      </c>
    </row>
    <row r="1522" spans="1:10" ht="49.95" customHeight="1">
      <c r="A1522" s="32"/>
      <c r="B1522" s="32"/>
      <c r="C1522" s="32"/>
      <c r="D1522" s="32"/>
      <c r="E1522" s="32"/>
      <c r="F1522" s="32"/>
      <c r="G1522" s="32" t="s">
        <v>1902</v>
      </c>
      <c r="H1522" s="34" t="s">
        <v>2524</v>
      </c>
      <c r="I1522" s="32" t="s">
        <v>1904</v>
      </c>
      <c r="J1522" s="33">
        <v>25.96</v>
      </c>
    </row>
    <row r="1523" spans="1:10" ht="1.05" customHeight="1">
      <c r="A1523" s="16"/>
      <c r="B1523" s="16"/>
      <c r="C1523" s="16"/>
      <c r="D1523" s="16"/>
      <c r="E1523" s="16"/>
      <c r="F1523" s="16"/>
      <c r="G1523" s="16"/>
      <c r="H1523" s="16"/>
      <c r="I1523" s="16"/>
      <c r="J1523" s="16"/>
    </row>
    <row r="1524" spans="1:10" ht="18" customHeight="1">
      <c r="A1524" s="2" t="s">
        <v>539</v>
      </c>
      <c r="B1524" s="4" t="s">
        <v>61</v>
      </c>
      <c r="C1524" s="2" t="s">
        <v>62</v>
      </c>
      <c r="D1524" s="2" t="s">
        <v>9</v>
      </c>
      <c r="E1524" s="391" t="s">
        <v>63</v>
      </c>
      <c r="F1524" s="391"/>
      <c r="G1524" s="3" t="s">
        <v>64</v>
      </c>
      <c r="H1524" s="4" t="s">
        <v>10</v>
      </c>
      <c r="I1524" s="4" t="s">
        <v>65</v>
      </c>
      <c r="J1524" s="4" t="s">
        <v>11</v>
      </c>
    </row>
    <row r="1525" spans="1:10" ht="39" customHeight="1">
      <c r="A1525" s="10" t="s">
        <v>1883</v>
      </c>
      <c r="B1525" s="12" t="s">
        <v>540</v>
      </c>
      <c r="C1525" s="10" t="s">
        <v>78</v>
      </c>
      <c r="D1525" s="10" t="s">
        <v>541</v>
      </c>
      <c r="E1525" s="395" t="s">
        <v>462</v>
      </c>
      <c r="F1525" s="395"/>
      <c r="G1525" s="11" t="s">
        <v>268</v>
      </c>
      <c r="H1525" s="15">
        <v>1</v>
      </c>
      <c r="I1525" s="13">
        <v>15.04</v>
      </c>
      <c r="J1525" s="13">
        <v>15.04</v>
      </c>
    </row>
    <row r="1526" spans="1:10" ht="25.95" customHeight="1">
      <c r="A1526" s="17" t="s">
        <v>1884</v>
      </c>
      <c r="B1526" s="19" t="s">
        <v>1959</v>
      </c>
      <c r="C1526" s="17" t="s">
        <v>78</v>
      </c>
      <c r="D1526" s="17" t="s">
        <v>1960</v>
      </c>
      <c r="E1526" s="396" t="s">
        <v>1887</v>
      </c>
      <c r="F1526" s="396"/>
      <c r="G1526" s="18" t="s">
        <v>1911</v>
      </c>
      <c r="H1526" s="21">
        <v>6.3500000000000001E-2</v>
      </c>
      <c r="I1526" s="20">
        <v>23.32</v>
      </c>
      <c r="J1526" s="20">
        <v>1.48</v>
      </c>
    </row>
    <row r="1527" spans="1:10" ht="25.95" customHeight="1">
      <c r="A1527" s="17" t="s">
        <v>1884</v>
      </c>
      <c r="B1527" s="19" t="s">
        <v>1957</v>
      </c>
      <c r="C1527" s="17" t="s">
        <v>78</v>
      </c>
      <c r="D1527" s="17" t="s">
        <v>1958</v>
      </c>
      <c r="E1527" s="396" t="s">
        <v>1887</v>
      </c>
      <c r="F1527" s="396"/>
      <c r="G1527" s="18" t="s">
        <v>1911</v>
      </c>
      <c r="H1527" s="21">
        <v>6.3500000000000001E-2</v>
      </c>
      <c r="I1527" s="20">
        <v>27.62</v>
      </c>
      <c r="J1527" s="20">
        <v>1.75</v>
      </c>
    </row>
    <row r="1528" spans="1:10" ht="24" customHeight="1">
      <c r="A1528" s="22" t="s">
        <v>1894</v>
      </c>
      <c r="B1528" s="24" t="s">
        <v>2363</v>
      </c>
      <c r="C1528" s="22" t="s">
        <v>78</v>
      </c>
      <c r="D1528" s="22" t="s">
        <v>2523</v>
      </c>
      <c r="E1528" s="397" t="s">
        <v>1928</v>
      </c>
      <c r="F1528" s="397"/>
      <c r="G1528" s="23" t="s">
        <v>268</v>
      </c>
      <c r="H1528" s="26">
        <v>1.06E-2</v>
      </c>
      <c r="I1528" s="25">
        <v>65.400000000000006</v>
      </c>
      <c r="J1528" s="25">
        <v>0.69</v>
      </c>
    </row>
    <row r="1529" spans="1:10" ht="24" customHeight="1">
      <c r="A1529" s="22" t="s">
        <v>1894</v>
      </c>
      <c r="B1529" s="24" t="s">
        <v>1965</v>
      </c>
      <c r="C1529" s="22" t="s">
        <v>78</v>
      </c>
      <c r="D1529" s="22" t="s">
        <v>1966</v>
      </c>
      <c r="E1529" s="397" t="s">
        <v>1928</v>
      </c>
      <c r="F1529" s="397"/>
      <c r="G1529" s="23" t="s">
        <v>268</v>
      </c>
      <c r="H1529" s="26">
        <v>1.44E-2</v>
      </c>
      <c r="I1529" s="25">
        <v>2.2599999999999998</v>
      </c>
      <c r="J1529" s="25">
        <v>0.03</v>
      </c>
    </row>
    <row r="1530" spans="1:10" ht="25.95" customHeight="1">
      <c r="A1530" s="22" t="s">
        <v>1894</v>
      </c>
      <c r="B1530" s="24" t="s">
        <v>1961</v>
      </c>
      <c r="C1530" s="22" t="s">
        <v>78</v>
      </c>
      <c r="D1530" s="22" t="s">
        <v>1962</v>
      </c>
      <c r="E1530" s="397" t="s">
        <v>1928</v>
      </c>
      <c r="F1530" s="397"/>
      <c r="G1530" s="23" t="s">
        <v>268</v>
      </c>
      <c r="H1530" s="26">
        <v>1.2500000000000001E-2</v>
      </c>
      <c r="I1530" s="25">
        <v>74.09</v>
      </c>
      <c r="J1530" s="25">
        <v>0.92</v>
      </c>
    </row>
    <row r="1531" spans="1:10" ht="25.95" customHeight="1">
      <c r="A1531" s="22" t="s">
        <v>1894</v>
      </c>
      <c r="B1531" s="24" t="s">
        <v>2579</v>
      </c>
      <c r="C1531" s="22" t="s">
        <v>78</v>
      </c>
      <c r="D1531" s="22" t="s">
        <v>2580</v>
      </c>
      <c r="E1531" s="397" t="s">
        <v>1928</v>
      </c>
      <c r="F1531" s="397"/>
      <c r="G1531" s="23" t="s">
        <v>268</v>
      </c>
      <c r="H1531" s="26">
        <v>1</v>
      </c>
      <c r="I1531" s="25">
        <v>10.17</v>
      </c>
      <c r="J1531" s="25">
        <v>10.17</v>
      </c>
    </row>
    <row r="1532" spans="1:10">
      <c r="A1532" s="38"/>
      <c r="B1532" s="38"/>
      <c r="C1532" s="38"/>
      <c r="D1532" s="38"/>
      <c r="E1532" s="38" t="s">
        <v>1897</v>
      </c>
      <c r="F1532" s="39">
        <v>2.4300000000000002</v>
      </c>
      <c r="G1532" s="38" t="s">
        <v>1898</v>
      </c>
      <c r="H1532" s="39">
        <v>0</v>
      </c>
      <c r="I1532" s="38" t="s">
        <v>1899</v>
      </c>
      <c r="J1532" s="39">
        <v>2.4300000000000002</v>
      </c>
    </row>
    <row r="1533" spans="1:10">
      <c r="A1533" s="38"/>
      <c r="B1533" s="38"/>
      <c r="C1533" s="38"/>
      <c r="D1533" s="38"/>
      <c r="E1533" s="38" t="s">
        <v>1900</v>
      </c>
      <c r="F1533" s="39">
        <v>3.08</v>
      </c>
      <c r="G1533" s="38"/>
      <c r="H1533" s="398" t="s">
        <v>1901</v>
      </c>
      <c r="I1533" s="398"/>
      <c r="J1533" s="39">
        <v>18.12</v>
      </c>
    </row>
    <row r="1534" spans="1:10" ht="49.95" customHeight="1">
      <c r="A1534" s="32"/>
      <c r="B1534" s="32"/>
      <c r="C1534" s="32"/>
      <c r="D1534" s="32"/>
      <c r="E1534" s="32"/>
      <c r="F1534" s="32"/>
      <c r="G1534" s="32" t="s">
        <v>1902</v>
      </c>
      <c r="H1534" s="34" t="s">
        <v>1903</v>
      </c>
      <c r="I1534" s="32" t="s">
        <v>1904</v>
      </c>
      <c r="J1534" s="33">
        <v>18.12</v>
      </c>
    </row>
    <row r="1535" spans="1:10" ht="1.05" customHeight="1">
      <c r="A1535" s="16"/>
      <c r="B1535" s="16"/>
      <c r="C1535" s="16"/>
      <c r="D1535" s="16"/>
      <c r="E1535" s="16"/>
      <c r="F1535" s="16"/>
      <c r="G1535" s="16"/>
      <c r="H1535" s="16"/>
      <c r="I1535" s="16"/>
      <c r="J1535" s="16"/>
    </row>
    <row r="1536" spans="1:10" ht="18" customHeight="1">
      <c r="A1536" s="2" t="s">
        <v>542</v>
      </c>
      <c r="B1536" s="4" t="s">
        <v>61</v>
      </c>
      <c r="C1536" s="2" t="s">
        <v>62</v>
      </c>
      <c r="D1536" s="2" t="s">
        <v>9</v>
      </c>
      <c r="E1536" s="391" t="s">
        <v>63</v>
      </c>
      <c r="F1536" s="391"/>
      <c r="G1536" s="3" t="s">
        <v>64</v>
      </c>
      <c r="H1536" s="4" t="s">
        <v>10</v>
      </c>
      <c r="I1536" s="4" t="s">
        <v>65</v>
      </c>
      <c r="J1536" s="4" t="s">
        <v>11</v>
      </c>
    </row>
    <row r="1537" spans="1:10" ht="25.95" customHeight="1">
      <c r="A1537" s="10" t="s">
        <v>1883</v>
      </c>
      <c r="B1537" s="12" t="s">
        <v>543</v>
      </c>
      <c r="C1537" s="10" t="s">
        <v>78</v>
      </c>
      <c r="D1537" s="10" t="s">
        <v>544</v>
      </c>
      <c r="E1537" s="395" t="s">
        <v>462</v>
      </c>
      <c r="F1537" s="395"/>
      <c r="G1537" s="11" t="s">
        <v>268</v>
      </c>
      <c r="H1537" s="15">
        <v>1</v>
      </c>
      <c r="I1537" s="13">
        <v>4.2699999999999996</v>
      </c>
      <c r="J1537" s="13">
        <v>4.2699999999999996</v>
      </c>
    </row>
    <row r="1538" spans="1:10" ht="25.95" customHeight="1">
      <c r="A1538" s="17" t="s">
        <v>1884</v>
      </c>
      <c r="B1538" s="19" t="s">
        <v>1959</v>
      </c>
      <c r="C1538" s="17" t="s">
        <v>78</v>
      </c>
      <c r="D1538" s="17" t="s">
        <v>1960</v>
      </c>
      <c r="E1538" s="396" t="s">
        <v>1887</v>
      </c>
      <c r="F1538" s="396"/>
      <c r="G1538" s="18" t="s">
        <v>1911</v>
      </c>
      <c r="H1538" s="21">
        <v>4.7100000000000003E-2</v>
      </c>
      <c r="I1538" s="20">
        <v>23.32</v>
      </c>
      <c r="J1538" s="20">
        <v>1.0900000000000001</v>
      </c>
    </row>
    <row r="1539" spans="1:10" ht="25.95" customHeight="1">
      <c r="A1539" s="17" t="s">
        <v>1884</v>
      </c>
      <c r="B1539" s="19" t="s">
        <v>1957</v>
      </c>
      <c r="C1539" s="17" t="s">
        <v>78</v>
      </c>
      <c r="D1539" s="17" t="s">
        <v>1958</v>
      </c>
      <c r="E1539" s="396" t="s">
        <v>1887</v>
      </c>
      <c r="F1539" s="396"/>
      <c r="G1539" s="18" t="s">
        <v>1911</v>
      </c>
      <c r="H1539" s="21">
        <v>4.7100000000000003E-2</v>
      </c>
      <c r="I1539" s="20">
        <v>27.62</v>
      </c>
      <c r="J1539" s="20">
        <v>1.3</v>
      </c>
    </row>
    <row r="1540" spans="1:10" ht="25.95" customHeight="1">
      <c r="A1540" s="22" t="s">
        <v>1894</v>
      </c>
      <c r="B1540" s="24" t="s">
        <v>1961</v>
      </c>
      <c r="C1540" s="22" t="s">
        <v>78</v>
      </c>
      <c r="D1540" s="22" t="s">
        <v>1962</v>
      </c>
      <c r="E1540" s="397" t="s">
        <v>1928</v>
      </c>
      <c r="F1540" s="397"/>
      <c r="G1540" s="23" t="s">
        <v>268</v>
      </c>
      <c r="H1540" s="26">
        <v>8.0000000000000002E-3</v>
      </c>
      <c r="I1540" s="25">
        <v>74.09</v>
      </c>
      <c r="J1540" s="25">
        <v>0.59</v>
      </c>
    </row>
    <row r="1541" spans="1:10" ht="24" customHeight="1">
      <c r="A1541" s="22" t="s">
        <v>1894</v>
      </c>
      <c r="B1541" s="24" t="s">
        <v>2581</v>
      </c>
      <c r="C1541" s="22" t="s">
        <v>78</v>
      </c>
      <c r="D1541" s="22" t="s">
        <v>2582</v>
      </c>
      <c r="E1541" s="397" t="s">
        <v>1928</v>
      </c>
      <c r="F1541" s="397"/>
      <c r="G1541" s="23" t="s">
        <v>268</v>
      </c>
      <c r="H1541" s="26">
        <v>1</v>
      </c>
      <c r="I1541" s="25">
        <v>0.81</v>
      </c>
      <c r="J1541" s="25">
        <v>0.81</v>
      </c>
    </row>
    <row r="1542" spans="1:10" ht="24" customHeight="1">
      <c r="A1542" s="22" t="s">
        <v>1894</v>
      </c>
      <c r="B1542" s="24" t="s">
        <v>1965</v>
      </c>
      <c r="C1542" s="22" t="s">
        <v>78</v>
      </c>
      <c r="D1542" s="22" t="s">
        <v>1966</v>
      </c>
      <c r="E1542" s="397" t="s">
        <v>1928</v>
      </c>
      <c r="F1542" s="397"/>
      <c r="G1542" s="23" t="s">
        <v>268</v>
      </c>
      <c r="H1542" s="26">
        <v>1.0800000000000001E-2</v>
      </c>
      <c r="I1542" s="25">
        <v>2.2599999999999998</v>
      </c>
      <c r="J1542" s="25">
        <v>0.02</v>
      </c>
    </row>
    <row r="1543" spans="1:10" ht="24" customHeight="1">
      <c r="A1543" s="22" t="s">
        <v>1894</v>
      </c>
      <c r="B1543" s="24" t="s">
        <v>2363</v>
      </c>
      <c r="C1543" s="22" t="s">
        <v>78</v>
      </c>
      <c r="D1543" s="22" t="s">
        <v>2523</v>
      </c>
      <c r="E1543" s="397" t="s">
        <v>1928</v>
      </c>
      <c r="F1543" s="397"/>
      <c r="G1543" s="23" t="s">
        <v>268</v>
      </c>
      <c r="H1543" s="26">
        <v>7.1000000000000004E-3</v>
      </c>
      <c r="I1543" s="25">
        <v>65.400000000000006</v>
      </c>
      <c r="J1543" s="25">
        <v>0.46</v>
      </c>
    </row>
    <row r="1544" spans="1:10">
      <c r="A1544" s="38"/>
      <c r="B1544" s="38"/>
      <c r="C1544" s="38"/>
      <c r="D1544" s="38"/>
      <c r="E1544" s="38" t="s">
        <v>1897</v>
      </c>
      <c r="F1544" s="39">
        <v>1.8</v>
      </c>
      <c r="G1544" s="38" t="s">
        <v>1898</v>
      </c>
      <c r="H1544" s="39">
        <v>0</v>
      </c>
      <c r="I1544" s="38" t="s">
        <v>1899</v>
      </c>
      <c r="J1544" s="39">
        <v>1.8</v>
      </c>
    </row>
    <row r="1545" spans="1:10">
      <c r="A1545" s="38"/>
      <c r="B1545" s="38"/>
      <c r="C1545" s="38"/>
      <c r="D1545" s="38"/>
      <c r="E1545" s="38" t="s">
        <v>1900</v>
      </c>
      <c r="F1545" s="39">
        <v>0.87</v>
      </c>
      <c r="G1545" s="38"/>
      <c r="H1545" s="398" t="s">
        <v>1901</v>
      </c>
      <c r="I1545" s="398"/>
      <c r="J1545" s="39">
        <v>5.14</v>
      </c>
    </row>
    <row r="1546" spans="1:10" ht="49.95" customHeight="1">
      <c r="A1546" s="32"/>
      <c r="B1546" s="32"/>
      <c r="C1546" s="32"/>
      <c r="D1546" s="32"/>
      <c r="E1546" s="32"/>
      <c r="F1546" s="32"/>
      <c r="G1546" s="32" t="s">
        <v>1902</v>
      </c>
      <c r="H1546" s="34" t="s">
        <v>2101</v>
      </c>
      <c r="I1546" s="32" t="s">
        <v>1904</v>
      </c>
      <c r="J1546" s="33">
        <v>25.7</v>
      </c>
    </row>
    <row r="1547" spans="1:10" ht="1.05" customHeight="1">
      <c r="A1547" s="16"/>
      <c r="B1547" s="16"/>
      <c r="C1547" s="16"/>
      <c r="D1547" s="16"/>
      <c r="E1547" s="16"/>
      <c r="F1547" s="16"/>
      <c r="G1547" s="16"/>
      <c r="H1547" s="16"/>
      <c r="I1547" s="16"/>
      <c r="J1547" s="16"/>
    </row>
    <row r="1548" spans="1:10" ht="18" customHeight="1">
      <c r="A1548" s="2" t="s">
        <v>545</v>
      </c>
      <c r="B1548" s="4" t="s">
        <v>61</v>
      </c>
      <c r="C1548" s="2" t="s">
        <v>62</v>
      </c>
      <c r="D1548" s="2" t="s">
        <v>9</v>
      </c>
      <c r="E1548" s="391" t="s">
        <v>63</v>
      </c>
      <c r="F1548" s="391"/>
      <c r="G1548" s="3" t="s">
        <v>64</v>
      </c>
      <c r="H1548" s="4" t="s">
        <v>10</v>
      </c>
      <c r="I1548" s="4" t="s">
        <v>65</v>
      </c>
      <c r="J1548" s="4" t="s">
        <v>11</v>
      </c>
    </row>
    <row r="1549" spans="1:10" ht="25.95" customHeight="1">
      <c r="A1549" s="10" t="s">
        <v>1883</v>
      </c>
      <c r="B1549" s="12" t="s">
        <v>546</v>
      </c>
      <c r="C1549" s="10" t="s">
        <v>78</v>
      </c>
      <c r="D1549" s="10" t="s">
        <v>547</v>
      </c>
      <c r="E1549" s="395" t="s">
        <v>462</v>
      </c>
      <c r="F1549" s="395"/>
      <c r="G1549" s="11" t="s">
        <v>268</v>
      </c>
      <c r="H1549" s="15">
        <v>1</v>
      </c>
      <c r="I1549" s="13">
        <v>21.89</v>
      </c>
      <c r="J1549" s="13">
        <v>21.89</v>
      </c>
    </row>
    <row r="1550" spans="1:10" ht="25.95" customHeight="1">
      <c r="A1550" s="17" t="s">
        <v>1884</v>
      </c>
      <c r="B1550" s="19" t="s">
        <v>1957</v>
      </c>
      <c r="C1550" s="17" t="s">
        <v>78</v>
      </c>
      <c r="D1550" s="17" t="s">
        <v>1958</v>
      </c>
      <c r="E1550" s="396" t="s">
        <v>1887</v>
      </c>
      <c r="F1550" s="396"/>
      <c r="G1550" s="18" t="s">
        <v>1911</v>
      </c>
      <c r="H1550" s="21">
        <v>0.1</v>
      </c>
      <c r="I1550" s="20">
        <v>27.62</v>
      </c>
      <c r="J1550" s="20">
        <v>2.76</v>
      </c>
    </row>
    <row r="1551" spans="1:10" ht="25.95" customHeight="1">
      <c r="A1551" s="17" t="s">
        <v>1884</v>
      </c>
      <c r="B1551" s="19" t="s">
        <v>1959</v>
      </c>
      <c r="C1551" s="17" t="s">
        <v>78</v>
      </c>
      <c r="D1551" s="17" t="s">
        <v>1960</v>
      </c>
      <c r="E1551" s="396" t="s">
        <v>1887</v>
      </c>
      <c r="F1551" s="396"/>
      <c r="G1551" s="18" t="s">
        <v>1911</v>
      </c>
      <c r="H1551" s="21">
        <v>0.1</v>
      </c>
      <c r="I1551" s="20">
        <v>23.32</v>
      </c>
      <c r="J1551" s="20">
        <v>2.33</v>
      </c>
    </row>
    <row r="1552" spans="1:10" ht="25.95" customHeight="1">
      <c r="A1552" s="22" t="s">
        <v>1894</v>
      </c>
      <c r="B1552" s="24" t="s">
        <v>1961</v>
      </c>
      <c r="C1552" s="22" t="s">
        <v>78</v>
      </c>
      <c r="D1552" s="22" t="s">
        <v>1962</v>
      </c>
      <c r="E1552" s="397" t="s">
        <v>1928</v>
      </c>
      <c r="F1552" s="397"/>
      <c r="G1552" s="23" t="s">
        <v>268</v>
      </c>
      <c r="H1552" s="26">
        <v>0.03</v>
      </c>
      <c r="I1552" s="25">
        <v>74.09</v>
      </c>
      <c r="J1552" s="25">
        <v>2.2200000000000002</v>
      </c>
    </row>
    <row r="1553" spans="1:10" ht="24" customHeight="1">
      <c r="A1553" s="22" t="s">
        <v>1894</v>
      </c>
      <c r="B1553" s="24" t="s">
        <v>2363</v>
      </c>
      <c r="C1553" s="22" t="s">
        <v>78</v>
      </c>
      <c r="D1553" s="22" t="s">
        <v>2523</v>
      </c>
      <c r="E1553" s="397" t="s">
        <v>1928</v>
      </c>
      <c r="F1553" s="397"/>
      <c r="G1553" s="23" t="s">
        <v>268</v>
      </c>
      <c r="H1553" s="26">
        <v>2.12E-2</v>
      </c>
      <c r="I1553" s="25">
        <v>65.400000000000006</v>
      </c>
      <c r="J1553" s="25">
        <v>1.38</v>
      </c>
    </row>
    <row r="1554" spans="1:10" ht="24" customHeight="1">
      <c r="A1554" s="22" t="s">
        <v>1894</v>
      </c>
      <c r="B1554" s="24" t="s">
        <v>2583</v>
      </c>
      <c r="C1554" s="22" t="s">
        <v>78</v>
      </c>
      <c r="D1554" s="22" t="s">
        <v>2584</v>
      </c>
      <c r="E1554" s="397" t="s">
        <v>1928</v>
      </c>
      <c r="F1554" s="397"/>
      <c r="G1554" s="23" t="s">
        <v>268</v>
      </c>
      <c r="H1554" s="26">
        <v>1</v>
      </c>
      <c r="I1554" s="25">
        <v>13.15</v>
      </c>
      <c r="J1554" s="25">
        <v>13.15</v>
      </c>
    </row>
    <row r="1555" spans="1:10" ht="24" customHeight="1">
      <c r="A1555" s="22" t="s">
        <v>1894</v>
      </c>
      <c r="B1555" s="24" t="s">
        <v>1965</v>
      </c>
      <c r="C1555" s="22" t="s">
        <v>78</v>
      </c>
      <c r="D1555" s="22" t="s">
        <v>1966</v>
      </c>
      <c r="E1555" s="397" t="s">
        <v>1928</v>
      </c>
      <c r="F1555" s="397"/>
      <c r="G1555" s="23" t="s">
        <v>268</v>
      </c>
      <c r="H1555" s="26">
        <v>2.2200000000000001E-2</v>
      </c>
      <c r="I1555" s="25">
        <v>2.2599999999999998</v>
      </c>
      <c r="J1555" s="25">
        <v>0.05</v>
      </c>
    </row>
    <row r="1556" spans="1:10">
      <c r="A1556" s="38"/>
      <c r="B1556" s="38"/>
      <c r="C1556" s="38"/>
      <c r="D1556" s="38"/>
      <c r="E1556" s="38" t="s">
        <v>1897</v>
      </c>
      <c r="F1556" s="39">
        <v>3.83</v>
      </c>
      <c r="G1556" s="38" t="s">
        <v>1898</v>
      </c>
      <c r="H1556" s="39">
        <v>0</v>
      </c>
      <c r="I1556" s="38" t="s">
        <v>1899</v>
      </c>
      <c r="J1556" s="39">
        <v>3.83</v>
      </c>
    </row>
    <row r="1557" spans="1:10">
      <c r="A1557" s="38"/>
      <c r="B1557" s="38"/>
      <c r="C1557" s="38"/>
      <c r="D1557" s="38"/>
      <c r="E1557" s="38" t="s">
        <v>1900</v>
      </c>
      <c r="F1557" s="39">
        <v>4.4800000000000004</v>
      </c>
      <c r="G1557" s="38"/>
      <c r="H1557" s="398" t="s">
        <v>1901</v>
      </c>
      <c r="I1557" s="398"/>
      <c r="J1557" s="39">
        <v>26.37</v>
      </c>
    </row>
    <row r="1558" spans="1:10" ht="49.95" customHeight="1">
      <c r="A1558" s="32"/>
      <c r="B1558" s="32"/>
      <c r="C1558" s="32"/>
      <c r="D1558" s="32"/>
      <c r="E1558" s="32"/>
      <c r="F1558" s="32"/>
      <c r="G1558" s="32" t="s">
        <v>1902</v>
      </c>
      <c r="H1558" s="34" t="s">
        <v>2585</v>
      </c>
      <c r="I1558" s="32" t="s">
        <v>1904</v>
      </c>
      <c r="J1558" s="33">
        <v>184.59</v>
      </c>
    </row>
    <row r="1559" spans="1:10" ht="1.05" customHeight="1">
      <c r="A1559" s="16"/>
      <c r="B1559" s="16"/>
      <c r="C1559" s="16"/>
      <c r="D1559" s="16"/>
      <c r="E1559" s="16"/>
      <c r="F1559" s="16"/>
      <c r="G1559" s="16"/>
      <c r="H1559" s="16"/>
      <c r="I1559" s="16"/>
      <c r="J1559" s="16"/>
    </row>
    <row r="1560" spans="1:10" ht="18" customHeight="1">
      <c r="A1560" s="2" t="s">
        <v>548</v>
      </c>
      <c r="B1560" s="4" t="s">
        <v>61</v>
      </c>
      <c r="C1560" s="2" t="s">
        <v>62</v>
      </c>
      <c r="D1560" s="2" t="s">
        <v>9</v>
      </c>
      <c r="E1560" s="391" t="s">
        <v>63</v>
      </c>
      <c r="F1560" s="391"/>
      <c r="G1560" s="3" t="s">
        <v>64</v>
      </c>
      <c r="H1560" s="4" t="s">
        <v>10</v>
      </c>
      <c r="I1560" s="4" t="s">
        <v>65</v>
      </c>
      <c r="J1560" s="4" t="s">
        <v>11</v>
      </c>
    </row>
    <row r="1561" spans="1:10" ht="25.95" customHeight="1">
      <c r="A1561" s="10" t="s">
        <v>1883</v>
      </c>
      <c r="B1561" s="12" t="s">
        <v>549</v>
      </c>
      <c r="C1561" s="10" t="s">
        <v>78</v>
      </c>
      <c r="D1561" s="10" t="s">
        <v>550</v>
      </c>
      <c r="E1561" s="395" t="s">
        <v>462</v>
      </c>
      <c r="F1561" s="395"/>
      <c r="G1561" s="11" t="s">
        <v>268</v>
      </c>
      <c r="H1561" s="15">
        <v>1</v>
      </c>
      <c r="I1561" s="13">
        <v>6.34</v>
      </c>
      <c r="J1561" s="13">
        <v>6.34</v>
      </c>
    </row>
    <row r="1562" spans="1:10" ht="25.95" customHeight="1">
      <c r="A1562" s="17" t="s">
        <v>1884</v>
      </c>
      <c r="B1562" s="19" t="s">
        <v>1957</v>
      </c>
      <c r="C1562" s="17" t="s">
        <v>78</v>
      </c>
      <c r="D1562" s="17" t="s">
        <v>1958</v>
      </c>
      <c r="E1562" s="396" t="s">
        <v>1887</v>
      </c>
      <c r="F1562" s="396"/>
      <c r="G1562" s="18" t="s">
        <v>1911</v>
      </c>
      <c r="H1562" s="21">
        <v>5.7700000000000001E-2</v>
      </c>
      <c r="I1562" s="20">
        <v>27.62</v>
      </c>
      <c r="J1562" s="20">
        <v>1.59</v>
      </c>
    </row>
    <row r="1563" spans="1:10" ht="25.95" customHeight="1">
      <c r="A1563" s="17" t="s">
        <v>1884</v>
      </c>
      <c r="B1563" s="19" t="s">
        <v>1959</v>
      </c>
      <c r="C1563" s="17" t="s">
        <v>78</v>
      </c>
      <c r="D1563" s="17" t="s">
        <v>1960</v>
      </c>
      <c r="E1563" s="396" t="s">
        <v>1887</v>
      </c>
      <c r="F1563" s="396"/>
      <c r="G1563" s="18" t="s">
        <v>1911</v>
      </c>
      <c r="H1563" s="21">
        <v>5.7700000000000001E-2</v>
      </c>
      <c r="I1563" s="20">
        <v>23.32</v>
      </c>
      <c r="J1563" s="20">
        <v>1.34</v>
      </c>
    </row>
    <row r="1564" spans="1:10" ht="24" customHeight="1">
      <c r="A1564" s="22" t="s">
        <v>1894</v>
      </c>
      <c r="B1564" s="24" t="s">
        <v>2586</v>
      </c>
      <c r="C1564" s="22" t="s">
        <v>78</v>
      </c>
      <c r="D1564" s="22" t="s">
        <v>2587</v>
      </c>
      <c r="E1564" s="397" t="s">
        <v>1928</v>
      </c>
      <c r="F1564" s="397"/>
      <c r="G1564" s="23" t="s">
        <v>268</v>
      </c>
      <c r="H1564" s="26">
        <v>1</v>
      </c>
      <c r="I1564" s="25">
        <v>1.97</v>
      </c>
      <c r="J1564" s="25">
        <v>1.97</v>
      </c>
    </row>
    <row r="1565" spans="1:10" ht="24" customHeight="1">
      <c r="A1565" s="22" t="s">
        <v>1894</v>
      </c>
      <c r="B1565" s="24" t="s">
        <v>2363</v>
      </c>
      <c r="C1565" s="22" t="s">
        <v>78</v>
      </c>
      <c r="D1565" s="22" t="s">
        <v>2523</v>
      </c>
      <c r="E1565" s="397" t="s">
        <v>1928</v>
      </c>
      <c r="F1565" s="397"/>
      <c r="G1565" s="23" t="s">
        <v>268</v>
      </c>
      <c r="H1565" s="26">
        <v>9.4000000000000004E-3</v>
      </c>
      <c r="I1565" s="25">
        <v>65.400000000000006</v>
      </c>
      <c r="J1565" s="25">
        <v>0.61</v>
      </c>
    </row>
    <row r="1566" spans="1:10" ht="24" customHeight="1">
      <c r="A1566" s="22" t="s">
        <v>1894</v>
      </c>
      <c r="B1566" s="24" t="s">
        <v>1965</v>
      </c>
      <c r="C1566" s="22" t="s">
        <v>78</v>
      </c>
      <c r="D1566" s="22" t="s">
        <v>1966</v>
      </c>
      <c r="E1566" s="397" t="s">
        <v>1928</v>
      </c>
      <c r="F1566" s="397"/>
      <c r="G1566" s="23" t="s">
        <v>268</v>
      </c>
      <c r="H1566" s="26">
        <v>1.3100000000000001E-2</v>
      </c>
      <c r="I1566" s="25">
        <v>2.2599999999999998</v>
      </c>
      <c r="J1566" s="25">
        <v>0.02</v>
      </c>
    </row>
    <row r="1567" spans="1:10" ht="25.95" customHeight="1">
      <c r="A1567" s="22" t="s">
        <v>1894</v>
      </c>
      <c r="B1567" s="24" t="s">
        <v>1961</v>
      </c>
      <c r="C1567" s="22" t="s">
        <v>78</v>
      </c>
      <c r="D1567" s="22" t="s">
        <v>1962</v>
      </c>
      <c r="E1567" s="397" t="s">
        <v>1928</v>
      </c>
      <c r="F1567" s="397"/>
      <c r="G1567" s="23" t="s">
        <v>268</v>
      </c>
      <c r="H1567" s="26">
        <v>1.0999999999999999E-2</v>
      </c>
      <c r="I1567" s="25">
        <v>74.09</v>
      </c>
      <c r="J1567" s="25">
        <v>0.81</v>
      </c>
    </row>
    <row r="1568" spans="1:10">
      <c r="A1568" s="38"/>
      <c r="B1568" s="38"/>
      <c r="C1568" s="38"/>
      <c r="D1568" s="38"/>
      <c r="E1568" s="38" t="s">
        <v>1897</v>
      </c>
      <c r="F1568" s="39">
        <v>2.21</v>
      </c>
      <c r="G1568" s="38" t="s">
        <v>1898</v>
      </c>
      <c r="H1568" s="39">
        <v>0</v>
      </c>
      <c r="I1568" s="38" t="s">
        <v>1899</v>
      </c>
      <c r="J1568" s="39">
        <v>2.21</v>
      </c>
    </row>
    <row r="1569" spans="1:10">
      <c r="A1569" s="38"/>
      <c r="B1569" s="38"/>
      <c r="C1569" s="38"/>
      <c r="D1569" s="38"/>
      <c r="E1569" s="38" t="s">
        <v>1900</v>
      </c>
      <c r="F1569" s="39">
        <v>1.29</v>
      </c>
      <c r="G1569" s="38"/>
      <c r="H1569" s="398" t="s">
        <v>1901</v>
      </c>
      <c r="I1569" s="398"/>
      <c r="J1569" s="39">
        <v>7.63</v>
      </c>
    </row>
    <row r="1570" spans="1:10" ht="49.95" customHeight="1">
      <c r="A1570" s="32"/>
      <c r="B1570" s="32"/>
      <c r="C1570" s="32"/>
      <c r="D1570" s="32"/>
      <c r="E1570" s="32"/>
      <c r="F1570" s="32"/>
      <c r="G1570" s="32" t="s">
        <v>1902</v>
      </c>
      <c r="H1570" s="34" t="s">
        <v>2588</v>
      </c>
      <c r="I1570" s="32" t="s">
        <v>1904</v>
      </c>
      <c r="J1570" s="33">
        <v>244.16</v>
      </c>
    </row>
    <row r="1571" spans="1:10" ht="1.05" customHeight="1">
      <c r="A1571" s="16"/>
      <c r="B1571" s="16"/>
      <c r="C1571" s="16"/>
      <c r="D1571" s="16"/>
      <c r="E1571" s="16"/>
      <c r="F1571" s="16"/>
      <c r="G1571" s="16"/>
      <c r="H1571" s="16"/>
      <c r="I1571" s="16"/>
      <c r="J1571" s="16"/>
    </row>
    <row r="1572" spans="1:10" ht="18" customHeight="1">
      <c r="A1572" s="2" t="s">
        <v>551</v>
      </c>
      <c r="B1572" s="4" t="s">
        <v>61</v>
      </c>
      <c r="C1572" s="2" t="s">
        <v>62</v>
      </c>
      <c r="D1572" s="2" t="s">
        <v>9</v>
      </c>
      <c r="E1572" s="391" t="s">
        <v>63</v>
      </c>
      <c r="F1572" s="391"/>
      <c r="G1572" s="3" t="s">
        <v>64</v>
      </c>
      <c r="H1572" s="4" t="s">
        <v>10</v>
      </c>
      <c r="I1572" s="4" t="s">
        <v>65</v>
      </c>
      <c r="J1572" s="4" t="s">
        <v>11</v>
      </c>
    </row>
    <row r="1573" spans="1:10" ht="39" customHeight="1">
      <c r="A1573" s="10" t="s">
        <v>1883</v>
      </c>
      <c r="B1573" s="12" t="s">
        <v>552</v>
      </c>
      <c r="C1573" s="10" t="s">
        <v>78</v>
      </c>
      <c r="D1573" s="10" t="s">
        <v>553</v>
      </c>
      <c r="E1573" s="395" t="s">
        <v>466</v>
      </c>
      <c r="F1573" s="395"/>
      <c r="G1573" s="11" t="s">
        <v>268</v>
      </c>
      <c r="H1573" s="15">
        <v>1</v>
      </c>
      <c r="I1573" s="13">
        <v>9.42</v>
      </c>
      <c r="J1573" s="13">
        <v>9.42</v>
      </c>
    </row>
    <row r="1574" spans="1:10" ht="25.95" customHeight="1">
      <c r="A1574" s="17" t="s">
        <v>1884</v>
      </c>
      <c r="B1574" s="19" t="s">
        <v>1959</v>
      </c>
      <c r="C1574" s="17" t="s">
        <v>78</v>
      </c>
      <c r="D1574" s="17" t="s">
        <v>1960</v>
      </c>
      <c r="E1574" s="396" t="s">
        <v>1887</v>
      </c>
      <c r="F1574" s="396"/>
      <c r="G1574" s="18" t="s">
        <v>1911</v>
      </c>
      <c r="H1574" s="21">
        <v>6.7000000000000004E-2</v>
      </c>
      <c r="I1574" s="20">
        <v>23.32</v>
      </c>
      <c r="J1574" s="20">
        <v>1.56</v>
      </c>
    </row>
    <row r="1575" spans="1:10" ht="25.95" customHeight="1">
      <c r="A1575" s="17" t="s">
        <v>1884</v>
      </c>
      <c r="B1575" s="19" t="s">
        <v>1957</v>
      </c>
      <c r="C1575" s="17" t="s">
        <v>78</v>
      </c>
      <c r="D1575" s="17" t="s">
        <v>1958</v>
      </c>
      <c r="E1575" s="396" t="s">
        <v>1887</v>
      </c>
      <c r="F1575" s="396"/>
      <c r="G1575" s="18" t="s">
        <v>1911</v>
      </c>
      <c r="H1575" s="21">
        <v>6.7000000000000004E-2</v>
      </c>
      <c r="I1575" s="20">
        <v>27.62</v>
      </c>
      <c r="J1575" s="20">
        <v>1.85</v>
      </c>
    </row>
    <row r="1576" spans="1:10" ht="24" customHeight="1">
      <c r="A1576" s="22" t="s">
        <v>1894</v>
      </c>
      <c r="B1576" s="24" t="s">
        <v>2589</v>
      </c>
      <c r="C1576" s="22" t="s">
        <v>78</v>
      </c>
      <c r="D1576" s="22" t="s">
        <v>2590</v>
      </c>
      <c r="E1576" s="397" t="s">
        <v>1928</v>
      </c>
      <c r="F1576" s="397"/>
      <c r="G1576" s="23" t="s">
        <v>268</v>
      </c>
      <c r="H1576" s="26">
        <v>1</v>
      </c>
      <c r="I1576" s="25">
        <v>4.1900000000000004</v>
      </c>
      <c r="J1576" s="25">
        <v>4.1900000000000004</v>
      </c>
    </row>
    <row r="1577" spans="1:10" ht="24" customHeight="1">
      <c r="A1577" s="22" t="s">
        <v>1894</v>
      </c>
      <c r="B1577" s="24" t="s">
        <v>2363</v>
      </c>
      <c r="C1577" s="22" t="s">
        <v>78</v>
      </c>
      <c r="D1577" s="22" t="s">
        <v>2523</v>
      </c>
      <c r="E1577" s="397" t="s">
        <v>1928</v>
      </c>
      <c r="F1577" s="397"/>
      <c r="G1577" s="23" t="s">
        <v>268</v>
      </c>
      <c r="H1577" s="26">
        <v>1.18E-2</v>
      </c>
      <c r="I1577" s="25">
        <v>65.400000000000006</v>
      </c>
      <c r="J1577" s="25">
        <v>0.77</v>
      </c>
    </row>
    <row r="1578" spans="1:10" ht="25.95" customHeight="1">
      <c r="A1578" s="22" t="s">
        <v>1894</v>
      </c>
      <c r="B1578" s="24" t="s">
        <v>1961</v>
      </c>
      <c r="C1578" s="22" t="s">
        <v>78</v>
      </c>
      <c r="D1578" s="22" t="s">
        <v>1962</v>
      </c>
      <c r="E1578" s="397" t="s">
        <v>1928</v>
      </c>
      <c r="F1578" s="397"/>
      <c r="G1578" s="23" t="s">
        <v>268</v>
      </c>
      <c r="H1578" s="26">
        <v>1.4E-2</v>
      </c>
      <c r="I1578" s="25">
        <v>74.09</v>
      </c>
      <c r="J1578" s="25">
        <v>1.03</v>
      </c>
    </row>
    <row r="1579" spans="1:10" ht="24" customHeight="1">
      <c r="A1579" s="22" t="s">
        <v>1894</v>
      </c>
      <c r="B1579" s="24" t="s">
        <v>1965</v>
      </c>
      <c r="C1579" s="22" t="s">
        <v>78</v>
      </c>
      <c r="D1579" s="22" t="s">
        <v>1966</v>
      </c>
      <c r="E1579" s="397" t="s">
        <v>1928</v>
      </c>
      <c r="F1579" s="397"/>
      <c r="G1579" s="23" t="s">
        <v>268</v>
      </c>
      <c r="H1579" s="26">
        <v>1.12E-2</v>
      </c>
      <c r="I1579" s="25">
        <v>2.2599999999999998</v>
      </c>
      <c r="J1579" s="25">
        <v>0.02</v>
      </c>
    </row>
    <row r="1580" spans="1:10">
      <c r="A1580" s="38"/>
      <c r="B1580" s="38"/>
      <c r="C1580" s="38"/>
      <c r="D1580" s="38"/>
      <c r="E1580" s="38" t="s">
        <v>1897</v>
      </c>
      <c r="F1580" s="39">
        <v>2.56</v>
      </c>
      <c r="G1580" s="38" t="s">
        <v>1898</v>
      </c>
      <c r="H1580" s="39">
        <v>0</v>
      </c>
      <c r="I1580" s="38" t="s">
        <v>1899</v>
      </c>
      <c r="J1580" s="39">
        <v>2.56</v>
      </c>
    </row>
    <row r="1581" spans="1:10">
      <c r="A1581" s="38"/>
      <c r="B1581" s="38"/>
      <c r="C1581" s="38"/>
      <c r="D1581" s="38"/>
      <c r="E1581" s="38" t="s">
        <v>1900</v>
      </c>
      <c r="F1581" s="39">
        <v>1.93</v>
      </c>
      <c r="G1581" s="38"/>
      <c r="H1581" s="398" t="s">
        <v>1901</v>
      </c>
      <c r="I1581" s="398"/>
      <c r="J1581" s="39">
        <v>11.35</v>
      </c>
    </row>
    <row r="1582" spans="1:10" ht="49.95" customHeight="1">
      <c r="A1582" s="32"/>
      <c r="B1582" s="32"/>
      <c r="C1582" s="32"/>
      <c r="D1582" s="32"/>
      <c r="E1582" s="32"/>
      <c r="F1582" s="32"/>
      <c r="G1582" s="32" t="s">
        <v>1902</v>
      </c>
      <c r="H1582" s="34" t="s">
        <v>1903</v>
      </c>
      <c r="I1582" s="32" t="s">
        <v>1904</v>
      </c>
      <c r="J1582" s="33">
        <v>11.35</v>
      </c>
    </row>
    <row r="1583" spans="1:10" ht="1.05" customHeight="1">
      <c r="A1583" s="16"/>
      <c r="B1583" s="16"/>
      <c r="C1583" s="16"/>
      <c r="D1583" s="16"/>
      <c r="E1583" s="16"/>
      <c r="F1583" s="16"/>
      <c r="G1583" s="16"/>
      <c r="H1583" s="16"/>
      <c r="I1583" s="16"/>
      <c r="J1583" s="16"/>
    </row>
    <row r="1584" spans="1:10" ht="18" customHeight="1">
      <c r="A1584" s="2" t="s">
        <v>554</v>
      </c>
      <c r="B1584" s="4" t="s">
        <v>61</v>
      </c>
      <c r="C1584" s="2" t="s">
        <v>62</v>
      </c>
      <c r="D1584" s="2" t="s">
        <v>9</v>
      </c>
      <c r="E1584" s="391" t="s">
        <v>63</v>
      </c>
      <c r="F1584" s="391"/>
      <c r="G1584" s="3" t="s">
        <v>64</v>
      </c>
      <c r="H1584" s="4" t="s">
        <v>10</v>
      </c>
      <c r="I1584" s="4" t="s">
        <v>65</v>
      </c>
      <c r="J1584" s="4" t="s">
        <v>11</v>
      </c>
    </row>
    <row r="1585" spans="1:10" ht="39" customHeight="1">
      <c r="A1585" s="10" t="s">
        <v>1883</v>
      </c>
      <c r="B1585" s="12" t="s">
        <v>555</v>
      </c>
      <c r="C1585" s="10" t="s">
        <v>78</v>
      </c>
      <c r="D1585" s="10" t="s">
        <v>556</v>
      </c>
      <c r="E1585" s="395" t="s">
        <v>462</v>
      </c>
      <c r="F1585" s="395"/>
      <c r="G1585" s="11" t="s">
        <v>268</v>
      </c>
      <c r="H1585" s="15">
        <v>1</v>
      </c>
      <c r="I1585" s="13">
        <v>20.18</v>
      </c>
      <c r="J1585" s="13">
        <v>20.18</v>
      </c>
    </row>
    <row r="1586" spans="1:10" ht="25.95" customHeight="1">
      <c r="A1586" s="17" t="s">
        <v>1884</v>
      </c>
      <c r="B1586" s="19" t="s">
        <v>1957</v>
      </c>
      <c r="C1586" s="17" t="s">
        <v>78</v>
      </c>
      <c r="D1586" s="17" t="s">
        <v>1958</v>
      </c>
      <c r="E1586" s="396" t="s">
        <v>1887</v>
      </c>
      <c r="F1586" s="396"/>
      <c r="G1586" s="18" t="s">
        <v>1911</v>
      </c>
      <c r="H1586" s="21">
        <v>0.17480000000000001</v>
      </c>
      <c r="I1586" s="20">
        <v>27.62</v>
      </c>
      <c r="J1586" s="20">
        <v>4.82</v>
      </c>
    </row>
    <row r="1587" spans="1:10" ht="25.95" customHeight="1">
      <c r="A1587" s="17" t="s">
        <v>1884</v>
      </c>
      <c r="B1587" s="19" t="s">
        <v>1959</v>
      </c>
      <c r="C1587" s="17" t="s">
        <v>78</v>
      </c>
      <c r="D1587" s="17" t="s">
        <v>1960</v>
      </c>
      <c r="E1587" s="396" t="s">
        <v>1887</v>
      </c>
      <c r="F1587" s="396"/>
      <c r="G1587" s="18" t="s">
        <v>1911</v>
      </c>
      <c r="H1587" s="21">
        <v>0.17480000000000001</v>
      </c>
      <c r="I1587" s="20">
        <v>23.32</v>
      </c>
      <c r="J1587" s="20">
        <v>4.07</v>
      </c>
    </row>
    <row r="1588" spans="1:10" ht="39" customHeight="1">
      <c r="A1588" s="22" t="s">
        <v>1894</v>
      </c>
      <c r="B1588" s="24" t="s">
        <v>2591</v>
      </c>
      <c r="C1588" s="22" t="s">
        <v>78</v>
      </c>
      <c r="D1588" s="22" t="s">
        <v>2592</v>
      </c>
      <c r="E1588" s="397" t="s">
        <v>1928</v>
      </c>
      <c r="F1588" s="397"/>
      <c r="G1588" s="23" t="s">
        <v>268</v>
      </c>
      <c r="H1588" s="26">
        <v>1</v>
      </c>
      <c r="I1588" s="25">
        <v>9.85</v>
      </c>
      <c r="J1588" s="25">
        <v>9.85</v>
      </c>
    </row>
    <row r="1589" spans="1:10" ht="25.95" customHeight="1">
      <c r="A1589" s="22" t="s">
        <v>1894</v>
      </c>
      <c r="B1589" s="24" t="s">
        <v>1961</v>
      </c>
      <c r="C1589" s="22" t="s">
        <v>78</v>
      </c>
      <c r="D1589" s="22" t="s">
        <v>1962</v>
      </c>
      <c r="E1589" s="397" t="s">
        <v>1928</v>
      </c>
      <c r="F1589" s="397"/>
      <c r="G1589" s="23" t="s">
        <v>268</v>
      </c>
      <c r="H1589" s="26">
        <v>1.0500000000000001E-2</v>
      </c>
      <c r="I1589" s="25">
        <v>74.09</v>
      </c>
      <c r="J1589" s="25">
        <v>0.77</v>
      </c>
    </row>
    <row r="1590" spans="1:10" ht="24" customHeight="1">
      <c r="A1590" s="22" t="s">
        <v>1894</v>
      </c>
      <c r="B1590" s="24" t="s">
        <v>1965</v>
      </c>
      <c r="C1590" s="22" t="s">
        <v>78</v>
      </c>
      <c r="D1590" s="22" t="s">
        <v>1966</v>
      </c>
      <c r="E1590" s="397" t="s">
        <v>1928</v>
      </c>
      <c r="F1590" s="397"/>
      <c r="G1590" s="23" t="s">
        <v>268</v>
      </c>
      <c r="H1590" s="26">
        <v>4.8399999999999999E-2</v>
      </c>
      <c r="I1590" s="25">
        <v>2.2599999999999998</v>
      </c>
      <c r="J1590" s="25">
        <v>0.1</v>
      </c>
    </row>
    <row r="1591" spans="1:10" ht="24" customHeight="1">
      <c r="A1591" s="22" t="s">
        <v>1894</v>
      </c>
      <c r="B1591" s="24" t="s">
        <v>2363</v>
      </c>
      <c r="C1591" s="22" t="s">
        <v>78</v>
      </c>
      <c r="D1591" s="22" t="s">
        <v>2523</v>
      </c>
      <c r="E1591" s="397" t="s">
        <v>1928</v>
      </c>
      <c r="F1591" s="397"/>
      <c r="G1591" s="23" t="s">
        <v>268</v>
      </c>
      <c r="H1591" s="26">
        <v>8.8000000000000005E-3</v>
      </c>
      <c r="I1591" s="25">
        <v>65.400000000000006</v>
      </c>
      <c r="J1591" s="25">
        <v>0.56999999999999995</v>
      </c>
    </row>
    <row r="1592" spans="1:10">
      <c r="A1592" s="38"/>
      <c r="B1592" s="38"/>
      <c r="C1592" s="38"/>
      <c r="D1592" s="38"/>
      <c r="E1592" s="38" t="s">
        <v>1897</v>
      </c>
      <c r="F1592" s="39">
        <v>6.7</v>
      </c>
      <c r="G1592" s="38" t="s">
        <v>1898</v>
      </c>
      <c r="H1592" s="39">
        <v>0</v>
      </c>
      <c r="I1592" s="38" t="s">
        <v>1899</v>
      </c>
      <c r="J1592" s="39">
        <v>6.7</v>
      </c>
    </row>
    <row r="1593" spans="1:10">
      <c r="A1593" s="38"/>
      <c r="B1593" s="38"/>
      <c r="C1593" s="38"/>
      <c r="D1593" s="38"/>
      <c r="E1593" s="38" t="s">
        <v>1900</v>
      </c>
      <c r="F1593" s="39">
        <v>4.13</v>
      </c>
      <c r="G1593" s="38"/>
      <c r="H1593" s="398" t="s">
        <v>1901</v>
      </c>
      <c r="I1593" s="398"/>
      <c r="J1593" s="39">
        <v>24.31</v>
      </c>
    </row>
    <row r="1594" spans="1:10" ht="49.95" customHeight="1">
      <c r="A1594" s="32"/>
      <c r="B1594" s="32"/>
      <c r="C1594" s="32"/>
      <c r="D1594" s="32"/>
      <c r="E1594" s="32"/>
      <c r="F1594" s="32"/>
      <c r="G1594" s="32" t="s">
        <v>1902</v>
      </c>
      <c r="H1594" s="34" t="s">
        <v>2028</v>
      </c>
      <c r="I1594" s="32" t="s">
        <v>1904</v>
      </c>
      <c r="J1594" s="33">
        <v>291.72000000000003</v>
      </c>
    </row>
    <row r="1595" spans="1:10" ht="1.05" customHeight="1">
      <c r="A1595" s="16"/>
      <c r="B1595" s="16"/>
      <c r="C1595" s="16"/>
      <c r="D1595" s="16"/>
      <c r="E1595" s="16"/>
      <c r="F1595" s="16"/>
      <c r="G1595" s="16"/>
      <c r="H1595" s="16"/>
      <c r="I1595" s="16"/>
      <c r="J1595" s="16"/>
    </row>
    <row r="1596" spans="1:10" ht="18" customHeight="1">
      <c r="A1596" s="2" t="s">
        <v>557</v>
      </c>
      <c r="B1596" s="4" t="s">
        <v>61</v>
      </c>
      <c r="C1596" s="2" t="s">
        <v>62</v>
      </c>
      <c r="D1596" s="2" t="s">
        <v>9</v>
      </c>
      <c r="E1596" s="391" t="s">
        <v>63</v>
      </c>
      <c r="F1596" s="391"/>
      <c r="G1596" s="3" t="s">
        <v>64</v>
      </c>
      <c r="H1596" s="4" t="s">
        <v>10</v>
      </c>
      <c r="I1596" s="4" t="s">
        <v>65</v>
      </c>
      <c r="J1596" s="4" t="s">
        <v>11</v>
      </c>
    </row>
    <row r="1597" spans="1:10" ht="39" customHeight="1">
      <c r="A1597" s="10" t="s">
        <v>1883</v>
      </c>
      <c r="B1597" s="12" t="s">
        <v>558</v>
      </c>
      <c r="C1597" s="10" t="s">
        <v>78</v>
      </c>
      <c r="D1597" s="10" t="s">
        <v>559</v>
      </c>
      <c r="E1597" s="395" t="s">
        <v>462</v>
      </c>
      <c r="F1597" s="395"/>
      <c r="G1597" s="11" t="s">
        <v>268</v>
      </c>
      <c r="H1597" s="15">
        <v>1</v>
      </c>
      <c r="I1597" s="13">
        <v>13.81</v>
      </c>
      <c r="J1597" s="13">
        <v>13.81</v>
      </c>
    </row>
    <row r="1598" spans="1:10" ht="25.95" customHeight="1">
      <c r="A1598" s="17" t="s">
        <v>1884</v>
      </c>
      <c r="B1598" s="19" t="s">
        <v>1957</v>
      </c>
      <c r="C1598" s="17" t="s">
        <v>78</v>
      </c>
      <c r="D1598" s="17" t="s">
        <v>1958</v>
      </c>
      <c r="E1598" s="396" t="s">
        <v>1887</v>
      </c>
      <c r="F1598" s="396"/>
      <c r="G1598" s="18" t="s">
        <v>1911</v>
      </c>
      <c r="H1598" s="21">
        <v>0.1047</v>
      </c>
      <c r="I1598" s="20">
        <v>27.62</v>
      </c>
      <c r="J1598" s="20">
        <v>2.89</v>
      </c>
    </row>
    <row r="1599" spans="1:10" ht="25.95" customHeight="1">
      <c r="A1599" s="17" t="s">
        <v>1884</v>
      </c>
      <c r="B1599" s="19" t="s">
        <v>1959</v>
      </c>
      <c r="C1599" s="17" t="s">
        <v>78</v>
      </c>
      <c r="D1599" s="17" t="s">
        <v>1960</v>
      </c>
      <c r="E1599" s="396" t="s">
        <v>1887</v>
      </c>
      <c r="F1599" s="396"/>
      <c r="G1599" s="18" t="s">
        <v>1911</v>
      </c>
      <c r="H1599" s="21">
        <v>0.1047</v>
      </c>
      <c r="I1599" s="20">
        <v>23.32</v>
      </c>
      <c r="J1599" s="20">
        <v>2.44</v>
      </c>
    </row>
    <row r="1600" spans="1:10" ht="25.95" customHeight="1">
      <c r="A1600" s="22" t="s">
        <v>1894</v>
      </c>
      <c r="B1600" s="24" t="s">
        <v>1961</v>
      </c>
      <c r="C1600" s="22" t="s">
        <v>78</v>
      </c>
      <c r="D1600" s="22" t="s">
        <v>1962</v>
      </c>
      <c r="E1600" s="397" t="s">
        <v>1928</v>
      </c>
      <c r="F1600" s="397"/>
      <c r="G1600" s="23" t="s">
        <v>268</v>
      </c>
      <c r="H1600" s="26">
        <v>1.43E-2</v>
      </c>
      <c r="I1600" s="25">
        <v>74.09</v>
      </c>
      <c r="J1600" s="25">
        <v>1.05</v>
      </c>
    </row>
    <row r="1601" spans="1:10" ht="24" customHeight="1">
      <c r="A1601" s="22" t="s">
        <v>1894</v>
      </c>
      <c r="B1601" s="24" t="s">
        <v>2363</v>
      </c>
      <c r="C1601" s="22" t="s">
        <v>78</v>
      </c>
      <c r="D1601" s="22" t="s">
        <v>2523</v>
      </c>
      <c r="E1601" s="397" t="s">
        <v>1928</v>
      </c>
      <c r="F1601" s="397"/>
      <c r="G1601" s="23" t="s">
        <v>268</v>
      </c>
      <c r="H1601" s="26">
        <v>1.24E-2</v>
      </c>
      <c r="I1601" s="25">
        <v>65.400000000000006</v>
      </c>
      <c r="J1601" s="25">
        <v>0.81</v>
      </c>
    </row>
    <row r="1602" spans="1:10" ht="24" customHeight="1">
      <c r="A1602" s="22" t="s">
        <v>1894</v>
      </c>
      <c r="B1602" s="24" t="s">
        <v>1965</v>
      </c>
      <c r="C1602" s="22" t="s">
        <v>78</v>
      </c>
      <c r="D1602" s="22" t="s">
        <v>1966</v>
      </c>
      <c r="E1602" s="397" t="s">
        <v>1928</v>
      </c>
      <c r="F1602" s="397"/>
      <c r="G1602" s="23" t="s">
        <v>268</v>
      </c>
      <c r="H1602" s="26">
        <v>1.8499999999999999E-2</v>
      </c>
      <c r="I1602" s="25">
        <v>2.2599999999999998</v>
      </c>
      <c r="J1602" s="25">
        <v>0.04</v>
      </c>
    </row>
    <row r="1603" spans="1:10" ht="25.95" customHeight="1">
      <c r="A1603" s="22" t="s">
        <v>1894</v>
      </c>
      <c r="B1603" s="24" t="s">
        <v>2593</v>
      </c>
      <c r="C1603" s="22" t="s">
        <v>78</v>
      </c>
      <c r="D1603" s="22" t="s">
        <v>2594</v>
      </c>
      <c r="E1603" s="397" t="s">
        <v>1928</v>
      </c>
      <c r="F1603" s="397"/>
      <c r="G1603" s="23" t="s">
        <v>268</v>
      </c>
      <c r="H1603" s="26">
        <v>1</v>
      </c>
      <c r="I1603" s="25">
        <v>6.58</v>
      </c>
      <c r="J1603" s="25">
        <v>6.58</v>
      </c>
    </row>
    <row r="1604" spans="1:10">
      <c r="A1604" s="38"/>
      <c r="B1604" s="38"/>
      <c r="C1604" s="38"/>
      <c r="D1604" s="38"/>
      <c r="E1604" s="38" t="s">
        <v>1897</v>
      </c>
      <c r="F1604" s="39">
        <v>4.01</v>
      </c>
      <c r="G1604" s="38" t="s">
        <v>1898</v>
      </c>
      <c r="H1604" s="39">
        <v>0</v>
      </c>
      <c r="I1604" s="38" t="s">
        <v>1899</v>
      </c>
      <c r="J1604" s="39">
        <v>4.01</v>
      </c>
    </row>
    <row r="1605" spans="1:10">
      <c r="A1605" s="38"/>
      <c r="B1605" s="38"/>
      <c r="C1605" s="38"/>
      <c r="D1605" s="38"/>
      <c r="E1605" s="38" t="s">
        <v>1900</v>
      </c>
      <c r="F1605" s="39">
        <v>2.83</v>
      </c>
      <c r="G1605" s="38"/>
      <c r="H1605" s="398" t="s">
        <v>1901</v>
      </c>
      <c r="I1605" s="398"/>
      <c r="J1605" s="39">
        <v>16.64</v>
      </c>
    </row>
    <row r="1606" spans="1:10" ht="49.95" customHeight="1">
      <c r="A1606" s="32"/>
      <c r="B1606" s="32"/>
      <c r="C1606" s="32"/>
      <c r="D1606" s="32"/>
      <c r="E1606" s="32"/>
      <c r="F1606" s="32"/>
      <c r="G1606" s="32" t="s">
        <v>1902</v>
      </c>
      <c r="H1606" s="34" t="s">
        <v>2101</v>
      </c>
      <c r="I1606" s="32" t="s">
        <v>1904</v>
      </c>
      <c r="J1606" s="33">
        <v>83.2</v>
      </c>
    </row>
    <row r="1607" spans="1:10" ht="1.05" customHeight="1">
      <c r="A1607" s="16"/>
      <c r="B1607" s="16"/>
      <c r="C1607" s="16"/>
      <c r="D1607" s="16"/>
      <c r="E1607" s="16"/>
      <c r="F1607" s="16"/>
      <c r="G1607" s="16"/>
      <c r="H1607" s="16"/>
      <c r="I1607" s="16"/>
      <c r="J1607" s="16"/>
    </row>
    <row r="1608" spans="1:10" ht="18" customHeight="1">
      <c r="A1608" s="2" t="s">
        <v>560</v>
      </c>
      <c r="B1608" s="4" t="s">
        <v>61</v>
      </c>
      <c r="C1608" s="2" t="s">
        <v>62</v>
      </c>
      <c r="D1608" s="2" t="s">
        <v>9</v>
      </c>
      <c r="E1608" s="391" t="s">
        <v>63</v>
      </c>
      <c r="F1608" s="391"/>
      <c r="G1608" s="3" t="s">
        <v>64</v>
      </c>
      <c r="H1608" s="4" t="s">
        <v>10</v>
      </c>
      <c r="I1608" s="4" t="s">
        <v>65</v>
      </c>
      <c r="J1608" s="4" t="s">
        <v>11</v>
      </c>
    </row>
    <row r="1609" spans="1:10" ht="39" customHeight="1">
      <c r="A1609" s="10" t="s">
        <v>1883</v>
      </c>
      <c r="B1609" s="12" t="s">
        <v>561</v>
      </c>
      <c r="C1609" s="10" t="s">
        <v>78</v>
      </c>
      <c r="D1609" s="10" t="s">
        <v>562</v>
      </c>
      <c r="E1609" s="395" t="s">
        <v>462</v>
      </c>
      <c r="F1609" s="395"/>
      <c r="G1609" s="11" t="s">
        <v>268</v>
      </c>
      <c r="H1609" s="15">
        <v>1</v>
      </c>
      <c r="I1609" s="13">
        <v>16.96</v>
      </c>
      <c r="J1609" s="13">
        <v>16.96</v>
      </c>
    </row>
    <row r="1610" spans="1:10" ht="25.95" customHeight="1">
      <c r="A1610" s="17" t="s">
        <v>1884</v>
      </c>
      <c r="B1610" s="19" t="s">
        <v>1959</v>
      </c>
      <c r="C1610" s="17" t="s">
        <v>78</v>
      </c>
      <c r="D1610" s="17" t="s">
        <v>1960</v>
      </c>
      <c r="E1610" s="396" t="s">
        <v>1887</v>
      </c>
      <c r="F1610" s="396"/>
      <c r="G1610" s="18" t="s">
        <v>1911</v>
      </c>
      <c r="H1610" s="21">
        <v>0.21609999999999999</v>
      </c>
      <c r="I1610" s="20">
        <v>23.32</v>
      </c>
      <c r="J1610" s="20">
        <v>5.03</v>
      </c>
    </row>
    <row r="1611" spans="1:10" ht="25.95" customHeight="1">
      <c r="A1611" s="17" t="s">
        <v>1884</v>
      </c>
      <c r="B1611" s="19" t="s">
        <v>1957</v>
      </c>
      <c r="C1611" s="17" t="s">
        <v>78</v>
      </c>
      <c r="D1611" s="17" t="s">
        <v>1958</v>
      </c>
      <c r="E1611" s="396" t="s">
        <v>1887</v>
      </c>
      <c r="F1611" s="396"/>
      <c r="G1611" s="18" t="s">
        <v>1911</v>
      </c>
      <c r="H1611" s="21">
        <v>0.21609999999999999</v>
      </c>
      <c r="I1611" s="20">
        <v>27.62</v>
      </c>
      <c r="J1611" s="20">
        <v>5.96</v>
      </c>
    </row>
    <row r="1612" spans="1:10" ht="24" customHeight="1">
      <c r="A1612" s="22" t="s">
        <v>1894</v>
      </c>
      <c r="B1612" s="24" t="s">
        <v>1965</v>
      </c>
      <c r="C1612" s="22" t="s">
        <v>78</v>
      </c>
      <c r="D1612" s="22" t="s">
        <v>1966</v>
      </c>
      <c r="E1612" s="397" t="s">
        <v>1928</v>
      </c>
      <c r="F1612" s="397"/>
      <c r="G1612" s="23" t="s">
        <v>268</v>
      </c>
      <c r="H1612" s="26">
        <v>5.3999999999999999E-2</v>
      </c>
      <c r="I1612" s="25">
        <v>2.2599999999999998</v>
      </c>
      <c r="J1612" s="25">
        <v>0.12</v>
      </c>
    </row>
    <row r="1613" spans="1:10" ht="25.95" customHeight="1">
      <c r="A1613" s="22" t="s">
        <v>1894</v>
      </c>
      <c r="B1613" s="24" t="s">
        <v>1961</v>
      </c>
      <c r="C1613" s="22" t="s">
        <v>78</v>
      </c>
      <c r="D1613" s="22" t="s">
        <v>1962</v>
      </c>
      <c r="E1613" s="397" t="s">
        <v>1928</v>
      </c>
      <c r="F1613" s="397"/>
      <c r="G1613" s="23" t="s">
        <v>268</v>
      </c>
      <c r="H1613" s="26">
        <v>1.6500000000000001E-2</v>
      </c>
      <c r="I1613" s="25">
        <v>74.09</v>
      </c>
      <c r="J1613" s="25">
        <v>1.22</v>
      </c>
    </row>
    <row r="1614" spans="1:10" ht="25.95" customHeight="1">
      <c r="A1614" s="22" t="s">
        <v>1894</v>
      </c>
      <c r="B1614" s="24" t="s">
        <v>2595</v>
      </c>
      <c r="C1614" s="22" t="s">
        <v>78</v>
      </c>
      <c r="D1614" s="22" t="s">
        <v>2596</v>
      </c>
      <c r="E1614" s="397" t="s">
        <v>1928</v>
      </c>
      <c r="F1614" s="397"/>
      <c r="G1614" s="23" t="s">
        <v>268</v>
      </c>
      <c r="H1614" s="26">
        <v>1</v>
      </c>
      <c r="I1614" s="25">
        <v>3.71</v>
      </c>
      <c r="J1614" s="25">
        <v>3.71</v>
      </c>
    </row>
    <row r="1615" spans="1:10" ht="24" customHeight="1">
      <c r="A1615" s="22" t="s">
        <v>1894</v>
      </c>
      <c r="B1615" s="24" t="s">
        <v>2363</v>
      </c>
      <c r="C1615" s="22" t="s">
        <v>78</v>
      </c>
      <c r="D1615" s="22" t="s">
        <v>2523</v>
      </c>
      <c r="E1615" s="397" t="s">
        <v>1928</v>
      </c>
      <c r="F1615" s="397"/>
      <c r="G1615" s="23" t="s">
        <v>268</v>
      </c>
      <c r="H1615" s="26">
        <v>1.41E-2</v>
      </c>
      <c r="I1615" s="25">
        <v>65.400000000000006</v>
      </c>
      <c r="J1615" s="25">
        <v>0.92</v>
      </c>
    </row>
    <row r="1616" spans="1:10">
      <c r="A1616" s="38"/>
      <c r="B1616" s="38"/>
      <c r="C1616" s="38"/>
      <c r="D1616" s="38"/>
      <c r="E1616" s="38" t="s">
        <v>1897</v>
      </c>
      <c r="F1616" s="39">
        <v>8.2899999999999991</v>
      </c>
      <c r="G1616" s="38" t="s">
        <v>1898</v>
      </c>
      <c r="H1616" s="39">
        <v>0</v>
      </c>
      <c r="I1616" s="38" t="s">
        <v>1899</v>
      </c>
      <c r="J1616" s="39">
        <v>8.2899999999999991</v>
      </c>
    </row>
    <row r="1617" spans="1:10">
      <c r="A1617" s="38"/>
      <c r="B1617" s="38"/>
      <c r="C1617" s="38"/>
      <c r="D1617" s="38"/>
      <c r="E1617" s="38" t="s">
        <v>1900</v>
      </c>
      <c r="F1617" s="39">
        <v>3.47</v>
      </c>
      <c r="G1617" s="38"/>
      <c r="H1617" s="398" t="s">
        <v>1901</v>
      </c>
      <c r="I1617" s="398"/>
      <c r="J1617" s="39">
        <v>20.43</v>
      </c>
    </row>
    <row r="1618" spans="1:10" ht="49.95" customHeight="1">
      <c r="A1618" s="32"/>
      <c r="B1618" s="32"/>
      <c r="C1618" s="32"/>
      <c r="D1618" s="32"/>
      <c r="E1618" s="32"/>
      <c r="F1618" s="32"/>
      <c r="G1618" s="32" t="s">
        <v>1902</v>
      </c>
      <c r="H1618" s="34" t="s">
        <v>2325</v>
      </c>
      <c r="I1618" s="32" t="s">
        <v>1904</v>
      </c>
      <c r="J1618" s="33">
        <v>367.74</v>
      </c>
    </row>
    <row r="1619" spans="1:10" ht="1.05" customHeight="1">
      <c r="A1619" s="16"/>
      <c r="B1619" s="16"/>
      <c r="C1619" s="16"/>
      <c r="D1619" s="16"/>
      <c r="E1619" s="16"/>
      <c r="F1619" s="16"/>
      <c r="G1619" s="16"/>
      <c r="H1619" s="16"/>
      <c r="I1619" s="16"/>
      <c r="J1619" s="16"/>
    </row>
    <row r="1620" spans="1:10" ht="18" customHeight="1">
      <c r="A1620" s="2" t="s">
        <v>563</v>
      </c>
      <c r="B1620" s="4" t="s">
        <v>61</v>
      </c>
      <c r="C1620" s="2" t="s">
        <v>62</v>
      </c>
      <c r="D1620" s="2" t="s">
        <v>9</v>
      </c>
      <c r="E1620" s="391" t="s">
        <v>63</v>
      </c>
      <c r="F1620" s="391"/>
      <c r="G1620" s="3" t="s">
        <v>64</v>
      </c>
      <c r="H1620" s="4" t="s">
        <v>10</v>
      </c>
      <c r="I1620" s="4" t="s">
        <v>65</v>
      </c>
      <c r="J1620" s="4" t="s">
        <v>11</v>
      </c>
    </row>
    <row r="1621" spans="1:10" ht="25.95" customHeight="1">
      <c r="A1621" s="10" t="s">
        <v>1883</v>
      </c>
      <c r="B1621" s="12" t="s">
        <v>564</v>
      </c>
      <c r="C1621" s="10" t="s">
        <v>78</v>
      </c>
      <c r="D1621" s="10" t="s">
        <v>565</v>
      </c>
      <c r="E1621" s="395" t="s">
        <v>462</v>
      </c>
      <c r="F1621" s="395"/>
      <c r="G1621" s="11" t="s">
        <v>268</v>
      </c>
      <c r="H1621" s="15">
        <v>1</v>
      </c>
      <c r="I1621" s="13">
        <v>46.13</v>
      </c>
      <c r="J1621" s="13">
        <v>46.13</v>
      </c>
    </row>
    <row r="1622" spans="1:10" ht="25.95" customHeight="1">
      <c r="A1622" s="17" t="s">
        <v>1884</v>
      </c>
      <c r="B1622" s="19" t="s">
        <v>1957</v>
      </c>
      <c r="C1622" s="17" t="s">
        <v>78</v>
      </c>
      <c r="D1622" s="17" t="s">
        <v>1958</v>
      </c>
      <c r="E1622" s="396" t="s">
        <v>1887</v>
      </c>
      <c r="F1622" s="396"/>
      <c r="G1622" s="18" t="s">
        <v>1911</v>
      </c>
      <c r="H1622" s="21">
        <v>0.2</v>
      </c>
      <c r="I1622" s="20">
        <v>27.62</v>
      </c>
      <c r="J1622" s="20">
        <v>5.52</v>
      </c>
    </row>
    <row r="1623" spans="1:10" ht="25.95" customHeight="1">
      <c r="A1623" s="17" t="s">
        <v>1884</v>
      </c>
      <c r="B1623" s="19" t="s">
        <v>1959</v>
      </c>
      <c r="C1623" s="17" t="s">
        <v>78</v>
      </c>
      <c r="D1623" s="17" t="s">
        <v>1960</v>
      </c>
      <c r="E1623" s="396" t="s">
        <v>1887</v>
      </c>
      <c r="F1623" s="396"/>
      <c r="G1623" s="18" t="s">
        <v>1911</v>
      </c>
      <c r="H1623" s="21">
        <v>0.2</v>
      </c>
      <c r="I1623" s="20">
        <v>23.32</v>
      </c>
      <c r="J1623" s="20">
        <v>4.66</v>
      </c>
    </row>
    <row r="1624" spans="1:10" ht="24" customHeight="1">
      <c r="A1624" s="22" t="s">
        <v>1894</v>
      </c>
      <c r="B1624" s="24" t="s">
        <v>1965</v>
      </c>
      <c r="C1624" s="22" t="s">
        <v>78</v>
      </c>
      <c r="D1624" s="22" t="s">
        <v>1966</v>
      </c>
      <c r="E1624" s="397" t="s">
        <v>1928</v>
      </c>
      <c r="F1624" s="397"/>
      <c r="G1624" s="23" t="s">
        <v>268</v>
      </c>
      <c r="H1624" s="26">
        <v>3.3300000000000003E-2</v>
      </c>
      <c r="I1624" s="25">
        <v>2.2599999999999998</v>
      </c>
      <c r="J1624" s="25">
        <v>7.0000000000000007E-2</v>
      </c>
    </row>
    <row r="1625" spans="1:10" ht="24" customHeight="1">
      <c r="A1625" s="22" t="s">
        <v>1894</v>
      </c>
      <c r="B1625" s="24" t="s">
        <v>2363</v>
      </c>
      <c r="C1625" s="22" t="s">
        <v>78</v>
      </c>
      <c r="D1625" s="22" t="s">
        <v>2523</v>
      </c>
      <c r="E1625" s="397" t="s">
        <v>1928</v>
      </c>
      <c r="F1625" s="397"/>
      <c r="G1625" s="23" t="s">
        <v>268</v>
      </c>
      <c r="H1625" s="26">
        <v>3.1800000000000002E-2</v>
      </c>
      <c r="I1625" s="25">
        <v>65.400000000000006</v>
      </c>
      <c r="J1625" s="25">
        <v>2.0699999999999998</v>
      </c>
    </row>
    <row r="1626" spans="1:10" ht="25.95" customHeight="1">
      <c r="A1626" s="22" t="s">
        <v>1894</v>
      </c>
      <c r="B1626" s="24" t="s">
        <v>1961</v>
      </c>
      <c r="C1626" s="22" t="s">
        <v>78</v>
      </c>
      <c r="D1626" s="22" t="s">
        <v>1962</v>
      </c>
      <c r="E1626" s="397" t="s">
        <v>1928</v>
      </c>
      <c r="F1626" s="397"/>
      <c r="G1626" s="23" t="s">
        <v>268</v>
      </c>
      <c r="H1626" s="26">
        <v>4.4999999999999998E-2</v>
      </c>
      <c r="I1626" s="25">
        <v>74.09</v>
      </c>
      <c r="J1626" s="25">
        <v>3.33</v>
      </c>
    </row>
    <row r="1627" spans="1:10" ht="25.95" customHeight="1">
      <c r="A1627" s="22" t="s">
        <v>1894</v>
      </c>
      <c r="B1627" s="24" t="s">
        <v>2597</v>
      </c>
      <c r="C1627" s="22" t="s">
        <v>78</v>
      </c>
      <c r="D1627" s="22" t="s">
        <v>2598</v>
      </c>
      <c r="E1627" s="397" t="s">
        <v>1928</v>
      </c>
      <c r="F1627" s="397"/>
      <c r="G1627" s="23" t="s">
        <v>268</v>
      </c>
      <c r="H1627" s="26">
        <v>1</v>
      </c>
      <c r="I1627" s="25">
        <v>30.48</v>
      </c>
      <c r="J1627" s="25">
        <v>30.48</v>
      </c>
    </row>
    <row r="1628" spans="1:10">
      <c r="A1628" s="38"/>
      <c r="B1628" s="38"/>
      <c r="C1628" s="38"/>
      <c r="D1628" s="38"/>
      <c r="E1628" s="38" t="s">
        <v>1897</v>
      </c>
      <c r="F1628" s="39">
        <v>7.66</v>
      </c>
      <c r="G1628" s="38" t="s">
        <v>1898</v>
      </c>
      <c r="H1628" s="39">
        <v>0</v>
      </c>
      <c r="I1628" s="38" t="s">
        <v>1899</v>
      </c>
      <c r="J1628" s="39">
        <v>7.66</v>
      </c>
    </row>
    <row r="1629" spans="1:10">
      <c r="A1629" s="38"/>
      <c r="B1629" s="38"/>
      <c r="C1629" s="38"/>
      <c r="D1629" s="38"/>
      <c r="E1629" s="38" t="s">
        <v>1900</v>
      </c>
      <c r="F1629" s="39">
        <v>9.4499999999999993</v>
      </c>
      <c r="G1629" s="38"/>
      <c r="H1629" s="398" t="s">
        <v>1901</v>
      </c>
      <c r="I1629" s="398"/>
      <c r="J1629" s="39">
        <v>55.58</v>
      </c>
    </row>
    <row r="1630" spans="1:10" ht="49.95" customHeight="1">
      <c r="A1630" s="32"/>
      <c r="B1630" s="32"/>
      <c r="C1630" s="32"/>
      <c r="D1630" s="32"/>
      <c r="E1630" s="32"/>
      <c r="F1630" s="32"/>
      <c r="G1630" s="32" t="s">
        <v>1902</v>
      </c>
      <c r="H1630" s="34" t="s">
        <v>2599</v>
      </c>
      <c r="I1630" s="32" t="s">
        <v>1904</v>
      </c>
      <c r="J1630" s="33">
        <v>1222.76</v>
      </c>
    </row>
    <row r="1631" spans="1:10" ht="1.05" customHeight="1">
      <c r="A1631" s="16"/>
      <c r="B1631" s="16"/>
      <c r="C1631" s="16"/>
      <c r="D1631" s="16"/>
      <c r="E1631" s="16"/>
      <c r="F1631" s="16"/>
      <c r="G1631" s="16"/>
      <c r="H1631" s="16"/>
      <c r="I1631" s="16"/>
      <c r="J1631" s="16"/>
    </row>
    <row r="1632" spans="1:10" ht="18" customHeight="1">
      <c r="A1632" s="2" t="s">
        <v>566</v>
      </c>
      <c r="B1632" s="4" t="s">
        <v>61</v>
      </c>
      <c r="C1632" s="2" t="s">
        <v>62</v>
      </c>
      <c r="D1632" s="2" t="s">
        <v>9</v>
      </c>
      <c r="E1632" s="391" t="s">
        <v>63</v>
      </c>
      <c r="F1632" s="391"/>
      <c r="G1632" s="3" t="s">
        <v>64</v>
      </c>
      <c r="H1632" s="4" t="s">
        <v>10</v>
      </c>
      <c r="I1632" s="4" t="s">
        <v>65</v>
      </c>
      <c r="J1632" s="4" t="s">
        <v>11</v>
      </c>
    </row>
    <row r="1633" spans="1:10" ht="39" customHeight="1">
      <c r="A1633" s="10" t="s">
        <v>1883</v>
      </c>
      <c r="B1633" s="12" t="s">
        <v>567</v>
      </c>
      <c r="C1633" s="10" t="s">
        <v>78</v>
      </c>
      <c r="D1633" s="10" t="s">
        <v>568</v>
      </c>
      <c r="E1633" s="395" t="s">
        <v>462</v>
      </c>
      <c r="F1633" s="395"/>
      <c r="G1633" s="11" t="s">
        <v>268</v>
      </c>
      <c r="H1633" s="15">
        <v>1</v>
      </c>
      <c r="I1633" s="13">
        <v>13.17</v>
      </c>
      <c r="J1633" s="13">
        <v>13.17</v>
      </c>
    </row>
    <row r="1634" spans="1:10" ht="25.95" customHeight="1">
      <c r="A1634" s="17" t="s">
        <v>1884</v>
      </c>
      <c r="B1634" s="19" t="s">
        <v>1959</v>
      </c>
      <c r="C1634" s="17" t="s">
        <v>78</v>
      </c>
      <c r="D1634" s="17" t="s">
        <v>1960</v>
      </c>
      <c r="E1634" s="396" t="s">
        <v>1887</v>
      </c>
      <c r="F1634" s="396"/>
      <c r="G1634" s="18" t="s">
        <v>1911</v>
      </c>
      <c r="H1634" s="21">
        <v>0.2026</v>
      </c>
      <c r="I1634" s="20">
        <v>23.32</v>
      </c>
      <c r="J1634" s="20">
        <v>4.72</v>
      </c>
    </row>
    <row r="1635" spans="1:10" ht="25.95" customHeight="1">
      <c r="A1635" s="17" t="s">
        <v>1884</v>
      </c>
      <c r="B1635" s="19" t="s">
        <v>1957</v>
      </c>
      <c r="C1635" s="17" t="s">
        <v>78</v>
      </c>
      <c r="D1635" s="17" t="s">
        <v>1958</v>
      </c>
      <c r="E1635" s="396" t="s">
        <v>1887</v>
      </c>
      <c r="F1635" s="396"/>
      <c r="G1635" s="18" t="s">
        <v>1911</v>
      </c>
      <c r="H1635" s="21">
        <v>0.2026</v>
      </c>
      <c r="I1635" s="20">
        <v>27.62</v>
      </c>
      <c r="J1635" s="20">
        <v>5.59</v>
      </c>
    </row>
    <row r="1636" spans="1:10" ht="24" customHeight="1">
      <c r="A1636" s="22" t="s">
        <v>1894</v>
      </c>
      <c r="B1636" s="24" t="s">
        <v>1965</v>
      </c>
      <c r="C1636" s="22" t="s">
        <v>78</v>
      </c>
      <c r="D1636" s="22" t="s">
        <v>1966</v>
      </c>
      <c r="E1636" s="397" t="s">
        <v>1928</v>
      </c>
      <c r="F1636" s="397"/>
      <c r="G1636" s="23" t="s">
        <v>268</v>
      </c>
      <c r="H1636" s="26">
        <v>5.0700000000000002E-2</v>
      </c>
      <c r="I1636" s="25">
        <v>2.2599999999999998</v>
      </c>
      <c r="J1636" s="25">
        <v>0.11</v>
      </c>
    </row>
    <row r="1637" spans="1:10" ht="25.95" customHeight="1">
      <c r="A1637" s="22" t="s">
        <v>1894</v>
      </c>
      <c r="B1637" s="24" t="s">
        <v>1961</v>
      </c>
      <c r="C1637" s="22" t="s">
        <v>78</v>
      </c>
      <c r="D1637" s="22" t="s">
        <v>1962</v>
      </c>
      <c r="E1637" s="397" t="s">
        <v>1928</v>
      </c>
      <c r="F1637" s="397"/>
      <c r="G1637" s="23" t="s">
        <v>268</v>
      </c>
      <c r="H1637" s="26">
        <v>1.2E-2</v>
      </c>
      <c r="I1637" s="25">
        <v>74.09</v>
      </c>
      <c r="J1637" s="25">
        <v>0.88</v>
      </c>
    </row>
    <row r="1638" spans="1:10" ht="25.95" customHeight="1">
      <c r="A1638" s="22" t="s">
        <v>1894</v>
      </c>
      <c r="B1638" s="24" t="s">
        <v>2600</v>
      </c>
      <c r="C1638" s="22" t="s">
        <v>78</v>
      </c>
      <c r="D1638" s="22" t="s">
        <v>2601</v>
      </c>
      <c r="E1638" s="397" t="s">
        <v>1928</v>
      </c>
      <c r="F1638" s="397"/>
      <c r="G1638" s="23" t="s">
        <v>268</v>
      </c>
      <c r="H1638" s="26">
        <v>1</v>
      </c>
      <c r="I1638" s="25">
        <v>1.18</v>
      </c>
      <c r="J1638" s="25">
        <v>1.18</v>
      </c>
    </row>
    <row r="1639" spans="1:10" ht="24" customHeight="1">
      <c r="A1639" s="22" t="s">
        <v>1894</v>
      </c>
      <c r="B1639" s="24" t="s">
        <v>2363</v>
      </c>
      <c r="C1639" s="22" t="s">
        <v>78</v>
      </c>
      <c r="D1639" s="22" t="s">
        <v>2523</v>
      </c>
      <c r="E1639" s="397" t="s">
        <v>1928</v>
      </c>
      <c r="F1639" s="397"/>
      <c r="G1639" s="23" t="s">
        <v>268</v>
      </c>
      <c r="H1639" s="26">
        <v>1.06E-2</v>
      </c>
      <c r="I1639" s="25">
        <v>65.400000000000006</v>
      </c>
      <c r="J1639" s="25">
        <v>0.69</v>
      </c>
    </row>
    <row r="1640" spans="1:10">
      <c r="A1640" s="38"/>
      <c r="B1640" s="38"/>
      <c r="C1640" s="38"/>
      <c r="D1640" s="38"/>
      <c r="E1640" s="38" t="s">
        <v>1897</v>
      </c>
      <c r="F1640" s="39">
        <v>7.77</v>
      </c>
      <c r="G1640" s="38" t="s">
        <v>1898</v>
      </c>
      <c r="H1640" s="39">
        <v>0</v>
      </c>
      <c r="I1640" s="38" t="s">
        <v>1899</v>
      </c>
      <c r="J1640" s="39">
        <v>7.77</v>
      </c>
    </row>
    <row r="1641" spans="1:10">
      <c r="A1641" s="38"/>
      <c r="B1641" s="38"/>
      <c r="C1641" s="38"/>
      <c r="D1641" s="38"/>
      <c r="E1641" s="38" t="s">
        <v>1900</v>
      </c>
      <c r="F1641" s="39">
        <v>2.69</v>
      </c>
      <c r="G1641" s="38"/>
      <c r="H1641" s="398" t="s">
        <v>1901</v>
      </c>
      <c r="I1641" s="398"/>
      <c r="J1641" s="39">
        <v>15.86</v>
      </c>
    </row>
    <row r="1642" spans="1:10" ht="49.95" customHeight="1">
      <c r="A1642" s="32"/>
      <c r="B1642" s="32"/>
      <c r="C1642" s="32"/>
      <c r="D1642" s="32"/>
      <c r="E1642" s="32"/>
      <c r="F1642" s="32"/>
      <c r="G1642" s="32" t="s">
        <v>1902</v>
      </c>
      <c r="H1642" s="34" t="s">
        <v>2602</v>
      </c>
      <c r="I1642" s="32" t="s">
        <v>1904</v>
      </c>
      <c r="J1642" s="33">
        <v>888.16</v>
      </c>
    </row>
    <row r="1643" spans="1:10" ht="1.05" customHeight="1">
      <c r="A1643" s="16"/>
      <c r="B1643" s="16"/>
      <c r="C1643" s="16"/>
      <c r="D1643" s="16"/>
      <c r="E1643" s="16"/>
      <c r="F1643" s="16"/>
      <c r="G1643" s="16"/>
      <c r="H1643" s="16"/>
      <c r="I1643" s="16"/>
      <c r="J1643" s="16"/>
    </row>
    <row r="1644" spans="1:10" ht="18" customHeight="1">
      <c r="A1644" s="2" t="s">
        <v>569</v>
      </c>
      <c r="B1644" s="4" t="s">
        <v>61</v>
      </c>
      <c r="C1644" s="2" t="s">
        <v>62</v>
      </c>
      <c r="D1644" s="2" t="s">
        <v>9</v>
      </c>
      <c r="E1644" s="391" t="s">
        <v>63</v>
      </c>
      <c r="F1644" s="391"/>
      <c r="G1644" s="3" t="s">
        <v>64</v>
      </c>
      <c r="H1644" s="4" t="s">
        <v>10</v>
      </c>
      <c r="I1644" s="4" t="s">
        <v>65</v>
      </c>
      <c r="J1644" s="4" t="s">
        <v>11</v>
      </c>
    </row>
    <row r="1645" spans="1:10" ht="25.95" customHeight="1">
      <c r="A1645" s="10" t="s">
        <v>1883</v>
      </c>
      <c r="B1645" s="12" t="s">
        <v>570</v>
      </c>
      <c r="C1645" s="10" t="s">
        <v>78</v>
      </c>
      <c r="D1645" s="10" t="s">
        <v>571</v>
      </c>
      <c r="E1645" s="395" t="s">
        <v>462</v>
      </c>
      <c r="F1645" s="395"/>
      <c r="G1645" s="11" t="s">
        <v>268</v>
      </c>
      <c r="H1645" s="15">
        <v>1</v>
      </c>
      <c r="I1645" s="13">
        <v>18.95</v>
      </c>
      <c r="J1645" s="13">
        <v>18.95</v>
      </c>
    </row>
    <row r="1646" spans="1:10" ht="25.95" customHeight="1">
      <c r="A1646" s="17" t="s">
        <v>1884</v>
      </c>
      <c r="B1646" s="19" t="s">
        <v>1957</v>
      </c>
      <c r="C1646" s="17" t="s">
        <v>78</v>
      </c>
      <c r="D1646" s="17" t="s">
        <v>1958</v>
      </c>
      <c r="E1646" s="396" t="s">
        <v>1887</v>
      </c>
      <c r="F1646" s="396"/>
      <c r="G1646" s="18" t="s">
        <v>1911</v>
      </c>
      <c r="H1646" s="21">
        <v>0.14000000000000001</v>
      </c>
      <c r="I1646" s="20">
        <v>27.62</v>
      </c>
      <c r="J1646" s="20">
        <v>3.86</v>
      </c>
    </row>
    <row r="1647" spans="1:10" ht="25.95" customHeight="1">
      <c r="A1647" s="17" t="s">
        <v>1884</v>
      </c>
      <c r="B1647" s="19" t="s">
        <v>1959</v>
      </c>
      <c r="C1647" s="17" t="s">
        <v>78</v>
      </c>
      <c r="D1647" s="17" t="s">
        <v>1960</v>
      </c>
      <c r="E1647" s="396" t="s">
        <v>1887</v>
      </c>
      <c r="F1647" s="396"/>
      <c r="G1647" s="18" t="s">
        <v>1911</v>
      </c>
      <c r="H1647" s="21">
        <v>0.14000000000000001</v>
      </c>
      <c r="I1647" s="20">
        <v>23.32</v>
      </c>
      <c r="J1647" s="20">
        <v>3.26</v>
      </c>
    </row>
    <row r="1648" spans="1:10" ht="25.95" customHeight="1">
      <c r="A1648" s="22" t="s">
        <v>1894</v>
      </c>
      <c r="B1648" s="24" t="s">
        <v>2603</v>
      </c>
      <c r="C1648" s="22" t="s">
        <v>78</v>
      </c>
      <c r="D1648" s="22" t="s">
        <v>2604</v>
      </c>
      <c r="E1648" s="397" t="s">
        <v>1928</v>
      </c>
      <c r="F1648" s="397"/>
      <c r="G1648" s="23" t="s">
        <v>268</v>
      </c>
      <c r="H1648" s="26">
        <v>1</v>
      </c>
      <c r="I1648" s="25">
        <v>9.08</v>
      </c>
      <c r="J1648" s="25">
        <v>9.08</v>
      </c>
    </row>
    <row r="1649" spans="1:10" ht="24" customHeight="1">
      <c r="A1649" s="22" t="s">
        <v>1894</v>
      </c>
      <c r="B1649" s="24" t="s">
        <v>1965</v>
      </c>
      <c r="C1649" s="22" t="s">
        <v>78</v>
      </c>
      <c r="D1649" s="22" t="s">
        <v>1966</v>
      </c>
      <c r="E1649" s="397" t="s">
        <v>1928</v>
      </c>
      <c r="F1649" s="397"/>
      <c r="G1649" s="23" t="s">
        <v>268</v>
      </c>
      <c r="H1649" s="26">
        <v>2.3599999999999999E-2</v>
      </c>
      <c r="I1649" s="25">
        <v>2.2599999999999998</v>
      </c>
      <c r="J1649" s="25">
        <v>0.05</v>
      </c>
    </row>
    <row r="1650" spans="1:10" ht="25.95" customHeight="1">
      <c r="A1650" s="22" t="s">
        <v>1894</v>
      </c>
      <c r="B1650" s="24" t="s">
        <v>1961</v>
      </c>
      <c r="C1650" s="22" t="s">
        <v>78</v>
      </c>
      <c r="D1650" s="22" t="s">
        <v>1962</v>
      </c>
      <c r="E1650" s="397" t="s">
        <v>1928</v>
      </c>
      <c r="F1650" s="397"/>
      <c r="G1650" s="23" t="s">
        <v>268</v>
      </c>
      <c r="H1650" s="26">
        <v>2.1000000000000001E-2</v>
      </c>
      <c r="I1650" s="25">
        <v>74.09</v>
      </c>
      <c r="J1650" s="25">
        <v>1.55</v>
      </c>
    </row>
    <row r="1651" spans="1:10" ht="24" customHeight="1">
      <c r="A1651" s="22" t="s">
        <v>1894</v>
      </c>
      <c r="B1651" s="24" t="s">
        <v>2363</v>
      </c>
      <c r="C1651" s="22" t="s">
        <v>78</v>
      </c>
      <c r="D1651" s="22" t="s">
        <v>2523</v>
      </c>
      <c r="E1651" s="397" t="s">
        <v>1928</v>
      </c>
      <c r="F1651" s="397"/>
      <c r="G1651" s="23" t="s">
        <v>268</v>
      </c>
      <c r="H1651" s="26">
        <v>1.7600000000000001E-2</v>
      </c>
      <c r="I1651" s="25">
        <v>65.400000000000006</v>
      </c>
      <c r="J1651" s="25">
        <v>1.1499999999999999</v>
      </c>
    </row>
    <row r="1652" spans="1:10">
      <c r="A1652" s="38"/>
      <c r="B1652" s="38"/>
      <c r="C1652" s="38"/>
      <c r="D1652" s="38"/>
      <c r="E1652" s="38" t="s">
        <v>1897</v>
      </c>
      <c r="F1652" s="39">
        <v>5.36</v>
      </c>
      <c r="G1652" s="38" t="s">
        <v>1898</v>
      </c>
      <c r="H1652" s="39">
        <v>0</v>
      </c>
      <c r="I1652" s="38" t="s">
        <v>1899</v>
      </c>
      <c r="J1652" s="39">
        <v>5.36</v>
      </c>
    </row>
    <row r="1653" spans="1:10">
      <c r="A1653" s="38"/>
      <c r="B1653" s="38"/>
      <c r="C1653" s="38"/>
      <c r="D1653" s="38"/>
      <c r="E1653" s="38" t="s">
        <v>1900</v>
      </c>
      <c r="F1653" s="39">
        <v>3.88</v>
      </c>
      <c r="G1653" s="38"/>
      <c r="H1653" s="398" t="s">
        <v>1901</v>
      </c>
      <c r="I1653" s="398"/>
      <c r="J1653" s="39">
        <v>22.83</v>
      </c>
    </row>
    <row r="1654" spans="1:10" ht="49.95" customHeight="1">
      <c r="A1654" s="32"/>
      <c r="B1654" s="32"/>
      <c r="C1654" s="32"/>
      <c r="D1654" s="32"/>
      <c r="E1654" s="32"/>
      <c r="F1654" s="32"/>
      <c r="G1654" s="32" t="s">
        <v>1902</v>
      </c>
      <c r="H1654" s="34" t="s">
        <v>1903</v>
      </c>
      <c r="I1654" s="32" t="s">
        <v>1904</v>
      </c>
      <c r="J1654" s="33">
        <v>22.83</v>
      </c>
    </row>
    <row r="1655" spans="1:10" ht="1.05" customHeight="1">
      <c r="A1655" s="16"/>
      <c r="B1655" s="16"/>
      <c r="C1655" s="16"/>
      <c r="D1655" s="16"/>
      <c r="E1655" s="16"/>
      <c r="F1655" s="16"/>
      <c r="G1655" s="16"/>
      <c r="H1655" s="16"/>
      <c r="I1655" s="16"/>
      <c r="J1655" s="16"/>
    </row>
    <row r="1656" spans="1:10" ht="18" customHeight="1">
      <c r="A1656" s="2" t="s">
        <v>572</v>
      </c>
      <c r="B1656" s="4" t="s">
        <v>61</v>
      </c>
      <c r="C1656" s="2" t="s">
        <v>62</v>
      </c>
      <c r="D1656" s="2" t="s">
        <v>9</v>
      </c>
      <c r="E1656" s="391" t="s">
        <v>63</v>
      </c>
      <c r="F1656" s="391"/>
      <c r="G1656" s="3" t="s">
        <v>64</v>
      </c>
      <c r="H1656" s="4" t="s">
        <v>10</v>
      </c>
      <c r="I1656" s="4" t="s">
        <v>65</v>
      </c>
      <c r="J1656" s="4" t="s">
        <v>11</v>
      </c>
    </row>
    <row r="1657" spans="1:10" ht="39" customHeight="1">
      <c r="A1657" s="10" t="s">
        <v>1883</v>
      </c>
      <c r="B1657" s="12" t="s">
        <v>573</v>
      </c>
      <c r="C1657" s="10" t="s">
        <v>78</v>
      </c>
      <c r="D1657" s="10" t="s">
        <v>574</v>
      </c>
      <c r="E1657" s="395" t="s">
        <v>462</v>
      </c>
      <c r="F1657" s="395"/>
      <c r="G1657" s="11" t="s">
        <v>268</v>
      </c>
      <c r="H1657" s="15">
        <v>1</v>
      </c>
      <c r="I1657" s="13">
        <v>14.14</v>
      </c>
      <c r="J1657" s="13">
        <v>14.14</v>
      </c>
    </row>
    <row r="1658" spans="1:10" ht="25.95" customHeight="1">
      <c r="A1658" s="17" t="s">
        <v>1884</v>
      </c>
      <c r="B1658" s="19" t="s">
        <v>1957</v>
      </c>
      <c r="C1658" s="17" t="s">
        <v>78</v>
      </c>
      <c r="D1658" s="17" t="s">
        <v>1958</v>
      </c>
      <c r="E1658" s="396" t="s">
        <v>1887</v>
      </c>
      <c r="F1658" s="396"/>
      <c r="G1658" s="18" t="s">
        <v>1911</v>
      </c>
      <c r="H1658" s="21">
        <v>0.1013</v>
      </c>
      <c r="I1658" s="20">
        <v>27.62</v>
      </c>
      <c r="J1658" s="20">
        <v>2.79</v>
      </c>
    </row>
    <row r="1659" spans="1:10" ht="25.95" customHeight="1">
      <c r="A1659" s="17" t="s">
        <v>1884</v>
      </c>
      <c r="B1659" s="19" t="s">
        <v>1959</v>
      </c>
      <c r="C1659" s="17" t="s">
        <v>78</v>
      </c>
      <c r="D1659" s="17" t="s">
        <v>1960</v>
      </c>
      <c r="E1659" s="396" t="s">
        <v>1887</v>
      </c>
      <c r="F1659" s="396"/>
      <c r="G1659" s="18" t="s">
        <v>1911</v>
      </c>
      <c r="H1659" s="21">
        <v>0.1013</v>
      </c>
      <c r="I1659" s="20">
        <v>23.32</v>
      </c>
      <c r="J1659" s="20">
        <v>2.36</v>
      </c>
    </row>
    <row r="1660" spans="1:10" ht="25.95" customHeight="1">
      <c r="A1660" s="22" t="s">
        <v>1894</v>
      </c>
      <c r="B1660" s="24" t="s">
        <v>1961</v>
      </c>
      <c r="C1660" s="22" t="s">
        <v>78</v>
      </c>
      <c r="D1660" s="22" t="s">
        <v>1962</v>
      </c>
      <c r="E1660" s="397" t="s">
        <v>1928</v>
      </c>
      <c r="F1660" s="397"/>
      <c r="G1660" s="23" t="s">
        <v>268</v>
      </c>
      <c r="H1660" s="26">
        <v>8.0000000000000002E-3</v>
      </c>
      <c r="I1660" s="25">
        <v>74.09</v>
      </c>
      <c r="J1660" s="25">
        <v>0.59</v>
      </c>
    </row>
    <row r="1661" spans="1:10" ht="24" customHeight="1">
      <c r="A1661" s="22" t="s">
        <v>1894</v>
      </c>
      <c r="B1661" s="24" t="s">
        <v>2363</v>
      </c>
      <c r="C1661" s="22" t="s">
        <v>78</v>
      </c>
      <c r="D1661" s="22" t="s">
        <v>2523</v>
      </c>
      <c r="E1661" s="397" t="s">
        <v>1928</v>
      </c>
      <c r="F1661" s="397"/>
      <c r="G1661" s="23" t="s">
        <v>268</v>
      </c>
      <c r="H1661" s="26">
        <v>7.1000000000000004E-3</v>
      </c>
      <c r="I1661" s="25">
        <v>65.400000000000006</v>
      </c>
      <c r="J1661" s="25">
        <v>0.46</v>
      </c>
    </row>
    <row r="1662" spans="1:10" ht="24" customHeight="1">
      <c r="A1662" s="22" t="s">
        <v>1894</v>
      </c>
      <c r="B1662" s="24" t="s">
        <v>1965</v>
      </c>
      <c r="C1662" s="22" t="s">
        <v>78</v>
      </c>
      <c r="D1662" s="22" t="s">
        <v>1966</v>
      </c>
      <c r="E1662" s="397" t="s">
        <v>1928</v>
      </c>
      <c r="F1662" s="397"/>
      <c r="G1662" s="23" t="s">
        <v>268</v>
      </c>
      <c r="H1662" s="26">
        <v>3.3799999999999997E-2</v>
      </c>
      <c r="I1662" s="25">
        <v>2.2599999999999998</v>
      </c>
      <c r="J1662" s="25">
        <v>7.0000000000000007E-2</v>
      </c>
    </row>
    <row r="1663" spans="1:10" ht="25.95" customHeight="1">
      <c r="A1663" s="22" t="s">
        <v>1894</v>
      </c>
      <c r="B1663" s="24" t="s">
        <v>2605</v>
      </c>
      <c r="C1663" s="22" t="s">
        <v>78</v>
      </c>
      <c r="D1663" s="22" t="s">
        <v>2606</v>
      </c>
      <c r="E1663" s="397" t="s">
        <v>1928</v>
      </c>
      <c r="F1663" s="397"/>
      <c r="G1663" s="23" t="s">
        <v>268</v>
      </c>
      <c r="H1663" s="26">
        <v>1</v>
      </c>
      <c r="I1663" s="25">
        <v>7.87</v>
      </c>
      <c r="J1663" s="25">
        <v>7.87</v>
      </c>
    </row>
    <row r="1664" spans="1:10">
      <c r="A1664" s="38"/>
      <c r="B1664" s="38"/>
      <c r="C1664" s="38"/>
      <c r="D1664" s="38"/>
      <c r="E1664" s="38" t="s">
        <v>1897</v>
      </c>
      <c r="F1664" s="39">
        <v>3.88</v>
      </c>
      <c r="G1664" s="38" t="s">
        <v>1898</v>
      </c>
      <c r="H1664" s="39">
        <v>0</v>
      </c>
      <c r="I1664" s="38" t="s">
        <v>1899</v>
      </c>
      <c r="J1664" s="39">
        <v>3.88</v>
      </c>
    </row>
    <row r="1665" spans="1:10">
      <c r="A1665" s="38"/>
      <c r="B1665" s="38"/>
      <c r="C1665" s="38"/>
      <c r="D1665" s="38"/>
      <c r="E1665" s="38" t="s">
        <v>1900</v>
      </c>
      <c r="F1665" s="39">
        <v>2.89</v>
      </c>
      <c r="G1665" s="38"/>
      <c r="H1665" s="398" t="s">
        <v>1901</v>
      </c>
      <c r="I1665" s="398"/>
      <c r="J1665" s="39">
        <v>17.03</v>
      </c>
    </row>
    <row r="1666" spans="1:10" ht="49.95" customHeight="1">
      <c r="A1666" s="32"/>
      <c r="B1666" s="32"/>
      <c r="C1666" s="32"/>
      <c r="D1666" s="32"/>
      <c r="E1666" s="32"/>
      <c r="F1666" s="32"/>
      <c r="G1666" s="32" t="s">
        <v>1902</v>
      </c>
      <c r="H1666" s="34" t="s">
        <v>2524</v>
      </c>
      <c r="I1666" s="32" t="s">
        <v>1904</v>
      </c>
      <c r="J1666" s="33">
        <v>34.06</v>
      </c>
    </row>
    <row r="1667" spans="1:10" ht="1.05" customHeight="1">
      <c r="A1667" s="16"/>
      <c r="B1667" s="16"/>
      <c r="C1667" s="16"/>
      <c r="D1667" s="16"/>
      <c r="E1667" s="16"/>
      <c r="F1667" s="16"/>
      <c r="G1667" s="16"/>
      <c r="H1667" s="16"/>
      <c r="I1667" s="16"/>
      <c r="J1667" s="16"/>
    </row>
    <row r="1668" spans="1:10" ht="18" customHeight="1">
      <c r="A1668" s="2" t="s">
        <v>575</v>
      </c>
      <c r="B1668" s="4" t="s">
        <v>61</v>
      </c>
      <c r="C1668" s="2" t="s">
        <v>62</v>
      </c>
      <c r="D1668" s="2" t="s">
        <v>9</v>
      </c>
      <c r="E1668" s="391" t="s">
        <v>63</v>
      </c>
      <c r="F1668" s="391"/>
      <c r="G1668" s="3" t="s">
        <v>64</v>
      </c>
      <c r="H1668" s="4" t="s">
        <v>10</v>
      </c>
      <c r="I1668" s="4" t="s">
        <v>65</v>
      </c>
      <c r="J1668" s="4" t="s">
        <v>11</v>
      </c>
    </row>
    <row r="1669" spans="1:10" ht="25.95" customHeight="1">
      <c r="A1669" s="10" t="s">
        <v>1883</v>
      </c>
      <c r="B1669" s="12" t="s">
        <v>576</v>
      </c>
      <c r="C1669" s="10" t="s">
        <v>78</v>
      </c>
      <c r="D1669" s="10" t="s">
        <v>577</v>
      </c>
      <c r="E1669" s="395" t="s">
        <v>462</v>
      </c>
      <c r="F1669" s="395"/>
      <c r="G1669" s="11" t="s">
        <v>268</v>
      </c>
      <c r="H1669" s="15">
        <v>1</v>
      </c>
      <c r="I1669" s="13">
        <v>79.540000000000006</v>
      </c>
      <c r="J1669" s="13">
        <v>79.540000000000006</v>
      </c>
    </row>
    <row r="1670" spans="1:10" ht="25.95" customHeight="1">
      <c r="A1670" s="17" t="s">
        <v>1884</v>
      </c>
      <c r="B1670" s="19" t="s">
        <v>1957</v>
      </c>
      <c r="C1670" s="17" t="s">
        <v>78</v>
      </c>
      <c r="D1670" s="17" t="s">
        <v>1958</v>
      </c>
      <c r="E1670" s="396" t="s">
        <v>1887</v>
      </c>
      <c r="F1670" s="396"/>
      <c r="G1670" s="18" t="s">
        <v>1911</v>
      </c>
      <c r="H1670" s="21">
        <v>0.1</v>
      </c>
      <c r="I1670" s="20">
        <v>27.62</v>
      </c>
      <c r="J1670" s="20">
        <v>2.76</v>
      </c>
    </row>
    <row r="1671" spans="1:10" ht="25.95" customHeight="1">
      <c r="A1671" s="17" t="s">
        <v>1884</v>
      </c>
      <c r="B1671" s="19" t="s">
        <v>1959</v>
      </c>
      <c r="C1671" s="17" t="s">
        <v>78</v>
      </c>
      <c r="D1671" s="17" t="s">
        <v>1960</v>
      </c>
      <c r="E1671" s="396" t="s">
        <v>1887</v>
      </c>
      <c r="F1671" s="396"/>
      <c r="G1671" s="18" t="s">
        <v>1911</v>
      </c>
      <c r="H1671" s="21">
        <v>0.1</v>
      </c>
      <c r="I1671" s="20">
        <v>23.32</v>
      </c>
      <c r="J1671" s="20">
        <v>2.33</v>
      </c>
    </row>
    <row r="1672" spans="1:10" ht="24" customHeight="1">
      <c r="A1672" s="22" t="s">
        <v>1894</v>
      </c>
      <c r="B1672" s="24" t="s">
        <v>1965</v>
      </c>
      <c r="C1672" s="22" t="s">
        <v>78</v>
      </c>
      <c r="D1672" s="22" t="s">
        <v>1966</v>
      </c>
      <c r="E1672" s="397" t="s">
        <v>1928</v>
      </c>
      <c r="F1672" s="397"/>
      <c r="G1672" s="23" t="s">
        <v>268</v>
      </c>
      <c r="H1672" s="26">
        <v>2.2200000000000001E-2</v>
      </c>
      <c r="I1672" s="25">
        <v>2.2599999999999998</v>
      </c>
      <c r="J1672" s="25">
        <v>0.05</v>
      </c>
    </row>
    <row r="1673" spans="1:10" ht="25.95" customHeight="1">
      <c r="A1673" s="22" t="s">
        <v>1894</v>
      </c>
      <c r="B1673" s="24" t="s">
        <v>2607</v>
      </c>
      <c r="C1673" s="22" t="s">
        <v>78</v>
      </c>
      <c r="D1673" s="22" t="s">
        <v>2608</v>
      </c>
      <c r="E1673" s="397" t="s">
        <v>1928</v>
      </c>
      <c r="F1673" s="397"/>
      <c r="G1673" s="23" t="s">
        <v>268</v>
      </c>
      <c r="H1673" s="26">
        <v>1</v>
      </c>
      <c r="I1673" s="25">
        <v>70.8</v>
      </c>
      <c r="J1673" s="25">
        <v>70.8</v>
      </c>
    </row>
    <row r="1674" spans="1:10" ht="25.95" customHeight="1">
      <c r="A1674" s="22" t="s">
        <v>1894</v>
      </c>
      <c r="B1674" s="24" t="s">
        <v>1961</v>
      </c>
      <c r="C1674" s="22" t="s">
        <v>78</v>
      </c>
      <c r="D1674" s="22" t="s">
        <v>1962</v>
      </c>
      <c r="E1674" s="397" t="s">
        <v>1928</v>
      </c>
      <c r="F1674" s="397"/>
      <c r="G1674" s="23" t="s">
        <v>268</v>
      </c>
      <c r="H1674" s="26">
        <v>0.03</v>
      </c>
      <c r="I1674" s="25">
        <v>74.09</v>
      </c>
      <c r="J1674" s="25">
        <v>2.2200000000000002</v>
      </c>
    </row>
    <row r="1675" spans="1:10" ht="24" customHeight="1">
      <c r="A1675" s="22" t="s">
        <v>1894</v>
      </c>
      <c r="B1675" s="24" t="s">
        <v>2363</v>
      </c>
      <c r="C1675" s="22" t="s">
        <v>78</v>
      </c>
      <c r="D1675" s="22" t="s">
        <v>2523</v>
      </c>
      <c r="E1675" s="397" t="s">
        <v>1928</v>
      </c>
      <c r="F1675" s="397"/>
      <c r="G1675" s="23" t="s">
        <v>268</v>
      </c>
      <c r="H1675" s="26">
        <v>2.12E-2</v>
      </c>
      <c r="I1675" s="25">
        <v>65.400000000000006</v>
      </c>
      <c r="J1675" s="25">
        <v>1.38</v>
      </c>
    </row>
    <row r="1676" spans="1:10">
      <c r="A1676" s="38"/>
      <c r="B1676" s="38"/>
      <c r="C1676" s="38"/>
      <c r="D1676" s="38"/>
      <c r="E1676" s="38" t="s">
        <v>1897</v>
      </c>
      <c r="F1676" s="39">
        <v>3.83</v>
      </c>
      <c r="G1676" s="38" t="s">
        <v>1898</v>
      </c>
      <c r="H1676" s="39">
        <v>0</v>
      </c>
      <c r="I1676" s="38" t="s">
        <v>1899</v>
      </c>
      <c r="J1676" s="39">
        <v>3.83</v>
      </c>
    </row>
    <row r="1677" spans="1:10">
      <c r="A1677" s="38"/>
      <c r="B1677" s="38"/>
      <c r="C1677" s="38"/>
      <c r="D1677" s="38"/>
      <c r="E1677" s="38" t="s">
        <v>1900</v>
      </c>
      <c r="F1677" s="39">
        <v>16.3</v>
      </c>
      <c r="G1677" s="38"/>
      <c r="H1677" s="398" t="s">
        <v>1901</v>
      </c>
      <c r="I1677" s="398"/>
      <c r="J1677" s="39">
        <v>95.84</v>
      </c>
    </row>
    <row r="1678" spans="1:10" ht="49.95" customHeight="1">
      <c r="A1678" s="32"/>
      <c r="B1678" s="32"/>
      <c r="C1678" s="32"/>
      <c r="D1678" s="32"/>
      <c r="E1678" s="32"/>
      <c r="F1678" s="32"/>
      <c r="G1678" s="32" t="s">
        <v>1902</v>
      </c>
      <c r="H1678" s="34" t="s">
        <v>2524</v>
      </c>
      <c r="I1678" s="32" t="s">
        <v>1904</v>
      </c>
      <c r="J1678" s="33">
        <v>191.68</v>
      </c>
    </row>
    <row r="1679" spans="1:10" ht="1.05" customHeight="1">
      <c r="A1679" s="16"/>
      <c r="B1679" s="16"/>
      <c r="C1679" s="16"/>
      <c r="D1679" s="16"/>
      <c r="E1679" s="16"/>
      <c r="F1679" s="16"/>
      <c r="G1679" s="16"/>
      <c r="H1679" s="16"/>
      <c r="I1679" s="16"/>
      <c r="J1679" s="16"/>
    </row>
    <row r="1680" spans="1:10" ht="18" customHeight="1">
      <c r="A1680" s="2" t="s">
        <v>578</v>
      </c>
      <c r="B1680" s="4" t="s">
        <v>61</v>
      </c>
      <c r="C1680" s="2" t="s">
        <v>62</v>
      </c>
      <c r="D1680" s="2" t="s">
        <v>9</v>
      </c>
      <c r="E1680" s="391" t="s">
        <v>63</v>
      </c>
      <c r="F1680" s="391"/>
      <c r="G1680" s="3" t="s">
        <v>64</v>
      </c>
      <c r="H1680" s="4" t="s">
        <v>10</v>
      </c>
      <c r="I1680" s="4" t="s">
        <v>65</v>
      </c>
      <c r="J1680" s="4" t="s">
        <v>11</v>
      </c>
    </row>
    <row r="1681" spans="1:10" ht="39" customHeight="1">
      <c r="A1681" s="10" t="s">
        <v>1883</v>
      </c>
      <c r="B1681" s="12" t="s">
        <v>579</v>
      </c>
      <c r="C1681" s="10" t="s">
        <v>78</v>
      </c>
      <c r="D1681" s="10" t="s">
        <v>580</v>
      </c>
      <c r="E1681" s="395" t="s">
        <v>462</v>
      </c>
      <c r="F1681" s="395"/>
      <c r="G1681" s="11" t="s">
        <v>268</v>
      </c>
      <c r="H1681" s="15">
        <v>1</v>
      </c>
      <c r="I1681" s="13">
        <v>20.9</v>
      </c>
      <c r="J1681" s="13">
        <v>20.9</v>
      </c>
    </row>
    <row r="1682" spans="1:10" ht="25.95" customHeight="1">
      <c r="A1682" s="17" t="s">
        <v>1884</v>
      </c>
      <c r="B1682" s="19" t="s">
        <v>1959</v>
      </c>
      <c r="C1682" s="17" t="s">
        <v>78</v>
      </c>
      <c r="D1682" s="17" t="s">
        <v>1960</v>
      </c>
      <c r="E1682" s="396" t="s">
        <v>1887</v>
      </c>
      <c r="F1682" s="396"/>
      <c r="G1682" s="18" t="s">
        <v>1911</v>
      </c>
      <c r="H1682" s="21">
        <v>0.1208</v>
      </c>
      <c r="I1682" s="20">
        <v>23.32</v>
      </c>
      <c r="J1682" s="20">
        <v>2.81</v>
      </c>
    </row>
    <row r="1683" spans="1:10" ht="25.95" customHeight="1">
      <c r="A1683" s="17" t="s">
        <v>1884</v>
      </c>
      <c r="B1683" s="19" t="s">
        <v>1957</v>
      </c>
      <c r="C1683" s="17" t="s">
        <v>78</v>
      </c>
      <c r="D1683" s="17" t="s">
        <v>1958</v>
      </c>
      <c r="E1683" s="396" t="s">
        <v>1887</v>
      </c>
      <c r="F1683" s="396"/>
      <c r="G1683" s="18" t="s">
        <v>1911</v>
      </c>
      <c r="H1683" s="21">
        <v>0.1208</v>
      </c>
      <c r="I1683" s="20">
        <v>27.62</v>
      </c>
      <c r="J1683" s="20">
        <v>3.33</v>
      </c>
    </row>
    <row r="1684" spans="1:10" ht="24" customHeight="1">
      <c r="A1684" s="22" t="s">
        <v>1894</v>
      </c>
      <c r="B1684" s="24" t="s">
        <v>1965</v>
      </c>
      <c r="C1684" s="22" t="s">
        <v>78</v>
      </c>
      <c r="D1684" s="22" t="s">
        <v>1966</v>
      </c>
      <c r="E1684" s="397" t="s">
        <v>1928</v>
      </c>
      <c r="F1684" s="397"/>
      <c r="G1684" s="23" t="s">
        <v>268</v>
      </c>
      <c r="H1684" s="26">
        <v>4.0300000000000002E-2</v>
      </c>
      <c r="I1684" s="25">
        <v>2.2599999999999998</v>
      </c>
      <c r="J1684" s="25">
        <v>0.09</v>
      </c>
    </row>
    <row r="1685" spans="1:10" ht="24" customHeight="1">
      <c r="A1685" s="22" t="s">
        <v>1894</v>
      </c>
      <c r="B1685" s="24" t="s">
        <v>2363</v>
      </c>
      <c r="C1685" s="22" t="s">
        <v>78</v>
      </c>
      <c r="D1685" s="22" t="s">
        <v>2523</v>
      </c>
      <c r="E1685" s="397" t="s">
        <v>1928</v>
      </c>
      <c r="F1685" s="397"/>
      <c r="G1685" s="23" t="s">
        <v>268</v>
      </c>
      <c r="H1685" s="26">
        <v>9.4000000000000004E-3</v>
      </c>
      <c r="I1685" s="25">
        <v>65.400000000000006</v>
      </c>
      <c r="J1685" s="25">
        <v>0.61</v>
      </c>
    </row>
    <row r="1686" spans="1:10" ht="25.95" customHeight="1">
      <c r="A1686" s="22" t="s">
        <v>1894</v>
      </c>
      <c r="B1686" s="24" t="s">
        <v>2609</v>
      </c>
      <c r="C1686" s="22" t="s">
        <v>78</v>
      </c>
      <c r="D1686" s="22" t="s">
        <v>2610</v>
      </c>
      <c r="E1686" s="397" t="s">
        <v>1928</v>
      </c>
      <c r="F1686" s="397"/>
      <c r="G1686" s="23" t="s">
        <v>268</v>
      </c>
      <c r="H1686" s="26">
        <v>1</v>
      </c>
      <c r="I1686" s="25">
        <v>13.25</v>
      </c>
      <c r="J1686" s="25">
        <v>13.25</v>
      </c>
    </row>
    <row r="1687" spans="1:10" ht="25.95" customHeight="1">
      <c r="A1687" s="22" t="s">
        <v>1894</v>
      </c>
      <c r="B1687" s="24" t="s">
        <v>1961</v>
      </c>
      <c r="C1687" s="22" t="s">
        <v>78</v>
      </c>
      <c r="D1687" s="22" t="s">
        <v>1962</v>
      </c>
      <c r="E1687" s="397" t="s">
        <v>1928</v>
      </c>
      <c r="F1687" s="397"/>
      <c r="G1687" s="23" t="s">
        <v>268</v>
      </c>
      <c r="H1687" s="26">
        <v>1.0999999999999999E-2</v>
      </c>
      <c r="I1687" s="25">
        <v>74.09</v>
      </c>
      <c r="J1687" s="25">
        <v>0.81</v>
      </c>
    </row>
    <row r="1688" spans="1:10">
      <c r="A1688" s="38"/>
      <c r="B1688" s="38"/>
      <c r="C1688" s="38"/>
      <c r="D1688" s="38"/>
      <c r="E1688" s="38" t="s">
        <v>1897</v>
      </c>
      <c r="F1688" s="39">
        <v>4.62</v>
      </c>
      <c r="G1688" s="38" t="s">
        <v>1898</v>
      </c>
      <c r="H1688" s="39">
        <v>0</v>
      </c>
      <c r="I1688" s="38" t="s">
        <v>1899</v>
      </c>
      <c r="J1688" s="39">
        <v>4.62</v>
      </c>
    </row>
    <row r="1689" spans="1:10">
      <c r="A1689" s="38"/>
      <c r="B1689" s="38"/>
      <c r="C1689" s="38"/>
      <c r="D1689" s="38"/>
      <c r="E1689" s="38" t="s">
        <v>1900</v>
      </c>
      <c r="F1689" s="39">
        <v>4.28</v>
      </c>
      <c r="G1689" s="38"/>
      <c r="H1689" s="398" t="s">
        <v>1901</v>
      </c>
      <c r="I1689" s="398"/>
      <c r="J1689" s="39">
        <v>25.18</v>
      </c>
    </row>
    <row r="1690" spans="1:10" ht="49.95" customHeight="1">
      <c r="A1690" s="32"/>
      <c r="B1690" s="32"/>
      <c r="C1690" s="32"/>
      <c r="D1690" s="32"/>
      <c r="E1690" s="32"/>
      <c r="F1690" s="32"/>
      <c r="G1690" s="32" t="s">
        <v>1902</v>
      </c>
      <c r="H1690" s="34" t="s">
        <v>2564</v>
      </c>
      <c r="I1690" s="32" t="s">
        <v>1904</v>
      </c>
      <c r="J1690" s="33">
        <v>75.540000000000006</v>
      </c>
    </row>
    <row r="1691" spans="1:10" ht="1.05" customHeight="1">
      <c r="A1691" s="16"/>
      <c r="B1691" s="16"/>
      <c r="C1691" s="16"/>
      <c r="D1691" s="16"/>
      <c r="E1691" s="16"/>
      <c r="F1691" s="16"/>
      <c r="G1691" s="16"/>
      <c r="H1691" s="16"/>
      <c r="I1691" s="16"/>
      <c r="J1691" s="16"/>
    </row>
    <row r="1692" spans="1:10" ht="18" customHeight="1">
      <c r="A1692" s="2" t="s">
        <v>581</v>
      </c>
      <c r="B1692" s="4" t="s">
        <v>61</v>
      </c>
      <c r="C1692" s="2" t="s">
        <v>62</v>
      </c>
      <c r="D1692" s="2" t="s">
        <v>9</v>
      </c>
      <c r="E1692" s="391" t="s">
        <v>63</v>
      </c>
      <c r="F1692" s="391"/>
      <c r="G1692" s="3" t="s">
        <v>64</v>
      </c>
      <c r="H1692" s="4" t="s">
        <v>10</v>
      </c>
      <c r="I1692" s="4" t="s">
        <v>65</v>
      </c>
      <c r="J1692" s="4" t="s">
        <v>11</v>
      </c>
    </row>
    <row r="1693" spans="1:10" ht="25.95" customHeight="1">
      <c r="A1693" s="10" t="s">
        <v>1883</v>
      </c>
      <c r="B1693" s="12" t="s">
        <v>582</v>
      </c>
      <c r="C1693" s="10" t="s">
        <v>78</v>
      </c>
      <c r="D1693" s="10" t="s">
        <v>583</v>
      </c>
      <c r="E1693" s="395" t="s">
        <v>462</v>
      </c>
      <c r="F1693" s="395"/>
      <c r="G1693" s="11" t="s">
        <v>268</v>
      </c>
      <c r="H1693" s="15">
        <v>1</v>
      </c>
      <c r="I1693" s="13">
        <v>30.84</v>
      </c>
      <c r="J1693" s="13">
        <v>30.84</v>
      </c>
    </row>
    <row r="1694" spans="1:10" ht="25.95" customHeight="1">
      <c r="A1694" s="17" t="s">
        <v>1884</v>
      </c>
      <c r="B1694" s="19" t="s">
        <v>1957</v>
      </c>
      <c r="C1694" s="17" t="s">
        <v>78</v>
      </c>
      <c r="D1694" s="17" t="s">
        <v>1958</v>
      </c>
      <c r="E1694" s="396" t="s">
        <v>1887</v>
      </c>
      <c r="F1694" s="396"/>
      <c r="G1694" s="18" t="s">
        <v>1911</v>
      </c>
      <c r="H1694" s="21">
        <v>6.9400000000000003E-2</v>
      </c>
      <c r="I1694" s="20">
        <v>27.62</v>
      </c>
      <c r="J1694" s="20">
        <v>1.91</v>
      </c>
    </row>
    <row r="1695" spans="1:10" ht="25.95" customHeight="1">
      <c r="A1695" s="17" t="s">
        <v>1884</v>
      </c>
      <c r="B1695" s="19" t="s">
        <v>1959</v>
      </c>
      <c r="C1695" s="17" t="s">
        <v>78</v>
      </c>
      <c r="D1695" s="17" t="s">
        <v>1960</v>
      </c>
      <c r="E1695" s="396" t="s">
        <v>1887</v>
      </c>
      <c r="F1695" s="396"/>
      <c r="G1695" s="18" t="s">
        <v>1911</v>
      </c>
      <c r="H1695" s="21">
        <v>6.9400000000000003E-2</v>
      </c>
      <c r="I1695" s="20">
        <v>23.32</v>
      </c>
      <c r="J1695" s="20">
        <v>1.61</v>
      </c>
    </row>
    <row r="1696" spans="1:10" ht="24" customHeight="1">
      <c r="A1696" s="22" t="s">
        <v>1894</v>
      </c>
      <c r="B1696" s="24" t="s">
        <v>1965</v>
      </c>
      <c r="C1696" s="22" t="s">
        <v>78</v>
      </c>
      <c r="D1696" s="22" t="s">
        <v>1966</v>
      </c>
      <c r="E1696" s="397" t="s">
        <v>1928</v>
      </c>
      <c r="F1696" s="397"/>
      <c r="G1696" s="23" t="s">
        <v>268</v>
      </c>
      <c r="H1696" s="26">
        <v>1.5699999999999999E-2</v>
      </c>
      <c r="I1696" s="25">
        <v>2.2599999999999998</v>
      </c>
      <c r="J1696" s="25">
        <v>0.03</v>
      </c>
    </row>
    <row r="1697" spans="1:10" ht="25.95" customHeight="1">
      <c r="A1697" s="22" t="s">
        <v>1894</v>
      </c>
      <c r="B1697" s="24" t="s">
        <v>1961</v>
      </c>
      <c r="C1697" s="22" t="s">
        <v>78</v>
      </c>
      <c r="D1697" s="22" t="s">
        <v>1962</v>
      </c>
      <c r="E1697" s="397" t="s">
        <v>1928</v>
      </c>
      <c r="F1697" s="397"/>
      <c r="G1697" s="23" t="s">
        <v>268</v>
      </c>
      <c r="H1697" s="26">
        <v>1.4E-2</v>
      </c>
      <c r="I1697" s="25">
        <v>74.09</v>
      </c>
      <c r="J1697" s="25">
        <v>1.03</v>
      </c>
    </row>
    <row r="1698" spans="1:10" ht="24" customHeight="1">
      <c r="A1698" s="22" t="s">
        <v>1894</v>
      </c>
      <c r="B1698" s="24" t="s">
        <v>2363</v>
      </c>
      <c r="C1698" s="22" t="s">
        <v>78</v>
      </c>
      <c r="D1698" s="22" t="s">
        <v>2523</v>
      </c>
      <c r="E1698" s="397" t="s">
        <v>1928</v>
      </c>
      <c r="F1698" s="397"/>
      <c r="G1698" s="23" t="s">
        <v>268</v>
      </c>
      <c r="H1698" s="26">
        <v>1.18E-2</v>
      </c>
      <c r="I1698" s="25">
        <v>65.400000000000006</v>
      </c>
      <c r="J1698" s="25">
        <v>0.77</v>
      </c>
    </row>
    <row r="1699" spans="1:10" ht="25.95" customHeight="1">
      <c r="A1699" s="22" t="s">
        <v>1894</v>
      </c>
      <c r="B1699" s="24" t="s">
        <v>2611</v>
      </c>
      <c r="C1699" s="22" t="s">
        <v>78</v>
      </c>
      <c r="D1699" s="22" t="s">
        <v>2612</v>
      </c>
      <c r="E1699" s="397" t="s">
        <v>1928</v>
      </c>
      <c r="F1699" s="397"/>
      <c r="G1699" s="23" t="s">
        <v>268</v>
      </c>
      <c r="H1699" s="26">
        <v>1</v>
      </c>
      <c r="I1699" s="25">
        <v>25.49</v>
      </c>
      <c r="J1699" s="25">
        <v>25.49</v>
      </c>
    </row>
    <row r="1700" spans="1:10">
      <c r="A1700" s="38"/>
      <c r="B1700" s="38"/>
      <c r="C1700" s="38"/>
      <c r="D1700" s="38"/>
      <c r="E1700" s="38" t="s">
        <v>1897</v>
      </c>
      <c r="F1700" s="39">
        <v>2.66</v>
      </c>
      <c r="G1700" s="38" t="s">
        <v>1898</v>
      </c>
      <c r="H1700" s="39">
        <v>0</v>
      </c>
      <c r="I1700" s="38" t="s">
        <v>1899</v>
      </c>
      <c r="J1700" s="39">
        <v>2.66</v>
      </c>
    </row>
    <row r="1701" spans="1:10">
      <c r="A1701" s="38"/>
      <c r="B1701" s="38"/>
      <c r="C1701" s="38"/>
      <c r="D1701" s="38"/>
      <c r="E1701" s="38" t="s">
        <v>1900</v>
      </c>
      <c r="F1701" s="39">
        <v>6.32</v>
      </c>
      <c r="G1701" s="38"/>
      <c r="H1701" s="398" t="s">
        <v>1901</v>
      </c>
      <c r="I1701" s="398"/>
      <c r="J1701" s="39">
        <v>37.159999999999997</v>
      </c>
    </row>
    <row r="1702" spans="1:10" ht="49.95" customHeight="1">
      <c r="A1702" s="32"/>
      <c r="B1702" s="32"/>
      <c r="C1702" s="32"/>
      <c r="D1702" s="32"/>
      <c r="E1702" s="32"/>
      <c r="F1702" s="32"/>
      <c r="G1702" s="32" t="s">
        <v>1902</v>
      </c>
      <c r="H1702" s="34" t="s">
        <v>1903</v>
      </c>
      <c r="I1702" s="32" t="s">
        <v>1904</v>
      </c>
      <c r="J1702" s="33">
        <v>37.159999999999997</v>
      </c>
    </row>
    <row r="1703" spans="1:10" ht="1.05" customHeight="1">
      <c r="A1703" s="16"/>
      <c r="B1703" s="16"/>
      <c r="C1703" s="16"/>
      <c r="D1703" s="16"/>
      <c r="E1703" s="16"/>
      <c r="F1703" s="16"/>
      <c r="G1703" s="16"/>
      <c r="H1703" s="16"/>
      <c r="I1703" s="16"/>
      <c r="J1703" s="16"/>
    </row>
    <row r="1704" spans="1:10" ht="18" customHeight="1">
      <c r="A1704" s="2" t="s">
        <v>584</v>
      </c>
      <c r="B1704" s="4" t="s">
        <v>61</v>
      </c>
      <c r="C1704" s="2" t="s">
        <v>62</v>
      </c>
      <c r="D1704" s="2" t="s">
        <v>9</v>
      </c>
      <c r="E1704" s="391" t="s">
        <v>63</v>
      </c>
      <c r="F1704" s="391"/>
      <c r="G1704" s="3" t="s">
        <v>64</v>
      </c>
      <c r="H1704" s="4" t="s">
        <v>10</v>
      </c>
      <c r="I1704" s="4" t="s">
        <v>65</v>
      </c>
      <c r="J1704" s="4" t="s">
        <v>11</v>
      </c>
    </row>
    <row r="1705" spans="1:10" ht="25.95" customHeight="1">
      <c r="A1705" s="10" t="s">
        <v>1883</v>
      </c>
      <c r="B1705" s="12" t="s">
        <v>585</v>
      </c>
      <c r="C1705" s="10" t="s">
        <v>78</v>
      </c>
      <c r="D1705" s="10" t="s">
        <v>586</v>
      </c>
      <c r="E1705" s="395" t="s">
        <v>587</v>
      </c>
      <c r="F1705" s="395"/>
      <c r="G1705" s="11" t="s">
        <v>268</v>
      </c>
      <c r="H1705" s="15">
        <v>1</v>
      </c>
      <c r="I1705" s="13">
        <v>151.69999999999999</v>
      </c>
      <c r="J1705" s="13">
        <v>151.69999999999999</v>
      </c>
    </row>
    <row r="1706" spans="1:10" ht="25.95" customHeight="1">
      <c r="A1706" s="17" t="s">
        <v>1884</v>
      </c>
      <c r="B1706" s="19" t="s">
        <v>1957</v>
      </c>
      <c r="C1706" s="17" t="s">
        <v>78</v>
      </c>
      <c r="D1706" s="17" t="s">
        <v>1958</v>
      </c>
      <c r="E1706" s="396" t="s">
        <v>1887</v>
      </c>
      <c r="F1706" s="396"/>
      <c r="G1706" s="18" t="s">
        <v>1911</v>
      </c>
      <c r="H1706" s="21">
        <v>0.5343</v>
      </c>
      <c r="I1706" s="20">
        <v>27.62</v>
      </c>
      <c r="J1706" s="20">
        <v>14.75</v>
      </c>
    </row>
    <row r="1707" spans="1:10" ht="25.95" customHeight="1">
      <c r="A1707" s="17" t="s">
        <v>1884</v>
      </c>
      <c r="B1707" s="19" t="s">
        <v>1959</v>
      </c>
      <c r="C1707" s="17" t="s">
        <v>78</v>
      </c>
      <c r="D1707" s="17" t="s">
        <v>1960</v>
      </c>
      <c r="E1707" s="396" t="s">
        <v>1887</v>
      </c>
      <c r="F1707" s="396"/>
      <c r="G1707" s="18" t="s">
        <v>1911</v>
      </c>
      <c r="H1707" s="21">
        <v>0.5343</v>
      </c>
      <c r="I1707" s="20">
        <v>23.32</v>
      </c>
      <c r="J1707" s="20">
        <v>12.45</v>
      </c>
    </row>
    <row r="1708" spans="1:10" ht="52.05" customHeight="1">
      <c r="A1708" s="22" t="s">
        <v>1894</v>
      </c>
      <c r="B1708" s="24" t="s">
        <v>1963</v>
      </c>
      <c r="C1708" s="22" t="s">
        <v>78</v>
      </c>
      <c r="D1708" s="22" t="s">
        <v>1964</v>
      </c>
      <c r="E1708" s="397" t="s">
        <v>1928</v>
      </c>
      <c r="F1708" s="397"/>
      <c r="G1708" s="23" t="s">
        <v>268</v>
      </c>
      <c r="H1708" s="26">
        <v>1</v>
      </c>
      <c r="I1708" s="25">
        <v>124.34</v>
      </c>
      <c r="J1708" s="25">
        <v>124.34</v>
      </c>
    </row>
    <row r="1709" spans="1:10" ht="25.95" customHeight="1">
      <c r="A1709" s="22" t="s">
        <v>1894</v>
      </c>
      <c r="B1709" s="24" t="s">
        <v>2531</v>
      </c>
      <c r="C1709" s="22" t="s">
        <v>78</v>
      </c>
      <c r="D1709" s="22" t="s">
        <v>2532</v>
      </c>
      <c r="E1709" s="397" t="s">
        <v>1928</v>
      </c>
      <c r="F1709" s="397"/>
      <c r="G1709" s="23" t="s">
        <v>268</v>
      </c>
      <c r="H1709" s="26">
        <v>1.32E-2</v>
      </c>
      <c r="I1709" s="25">
        <v>12.72</v>
      </c>
      <c r="J1709" s="25">
        <v>0.16</v>
      </c>
    </row>
    <row r="1710" spans="1:10">
      <c r="A1710" s="38"/>
      <c r="B1710" s="38"/>
      <c r="C1710" s="38"/>
      <c r="D1710" s="38"/>
      <c r="E1710" s="38" t="s">
        <v>1897</v>
      </c>
      <c r="F1710" s="39">
        <v>20.5</v>
      </c>
      <c r="G1710" s="38" t="s">
        <v>1898</v>
      </c>
      <c r="H1710" s="39">
        <v>0</v>
      </c>
      <c r="I1710" s="38" t="s">
        <v>1899</v>
      </c>
      <c r="J1710" s="39">
        <v>20.5</v>
      </c>
    </row>
    <row r="1711" spans="1:10">
      <c r="A1711" s="38"/>
      <c r="B1711" s="38"/>
      <c r="C1711" s="38"/>
      <c r="D1711" s="38"/>
      <c r="E1711" s="38" t="s">
        <v>1900</v>
      </c>
      <c r="F1711" s="39">
        <v>31.09</v>
      </c>
      <c r="G1711" s="38"/>
      <c r="H1711" s="398" t="s">
        <v>1901</v>
      </c>
      <c r="I1711" s="398"/>
      <c r="J1711" s="39">
        <v>182.79</v>
      </c>
    </row>
    <row r="1712" spans="1:10" ht="49.95" customHeight="1">
      <c r="A1712" s="32"/>
      <c r="B1712" s="32"/>
      <c r="C1712" s="32"/>
      <c r="D1712" s="32"/>
      <c r="E1712" s="32"/>
      <c r="F1712" s="32"/>
      <c r="G1712" s="32" t="s">
        <v>1902</v>
      </c>
      <c r="H1712" s="34" t="s">
        <v>1903</v>
      </c>
      <c r="I1712" s="32" t="s">
        <v>1904</v>
      </c>
      <c r="J1712" s="33">
        <v>182.79</v>
      </c>
    </row>
    <row r="1713" spans="1:10" ht="1.05" customHeight="1">
      <c r="A1713" s="16"/>
      <c r="B1713" s="16"/>
      <c r="C1713" s="16"/>
      <c r="D1713" s="16"/>
      <c r="E1713" s="16"/>
      <c r="F1713" s="16"/>
      <c r="G1713" s="16"/>
      <c r="H1713" s="16"/>
      <c r="I1713" s="16"/>
      <c r="J1713" s="16"/>
    </row>
    <row r="1714" spans="1:10" ht="18" customHeight="1">
      <c r="A1714" s="2" t="s">
        <v>588</v>
      </c>
      <c r="B1714" s="4" t="s">
        <v>61</v>
      </c>
      <c r="C1714" s="2" t="s">
        <v>62</v>
      </c>
      <c r="D1714" s="2" t="s">
        <v>9</v>
      </c>
      <c r="E1714" s="391" t="s">
        <v>63</v>
      </c>
      <c r="F1714" s="391"/>
      <c r="G1714" s="3" t="s">
        <v>64</v>
      </c>
      <c r="H1714" s="4" t="s">
        <v>10</v>
      </c>
      <c r="I1714" s="4" t="s">
        <v>65</v>
      </c>
      <c r="J1714" s="4" t="s">
        <v>11</v>
      </c>
    </row>
    <row r="1715" spans="1:10" ht="39" customHeight="1">
      <c r="A1715" s="10" t="s">
        <v>1883</v>
      </c>
      <c r="B1715" s="12" t="s">
        <v>589</v>
      </c>
      <c r="C1715" s="10" t="s">
        <v>78</v>
      </c>
      <c r="D1715" s="10" t="s">
        <v>590</v>
      </c>
      <c r="E1715" s="395" t="s">
        <v>591</v>
      </c>
      <c r="F1715" s="395"/>
      <c r="G1715" s="11" t="s">
        <v>268</v>
      </c>
      <c r="H1715" s="15">
        <v>1</v>
      </c>
      <c r="I1715" s="13">
        <v>103.23</v>
      </c>
      <c r="J1715" s="13">
        <v>103.23</v>
      </c>
    </row>
    <row r="1716" spans="1:10" ht="25.95" customHeight="1">
      <c r="A1716" s="17" t="s">
        <v>1884</v>
      </c>
      <c r="B1716" s="19" t="s">
        <v>1959</v>
      </c>
      <c r="C1716" s="17" t="s">
        <v>78</v>
      </c>
      <c r="D1716" s="17" t="s">
        <v>1960</v>
      </c>
      <c r="E1716" s="396" t="s">
        <v>1887</v>
      </c>
      <c r="F1716" s="396"/>
      <c r="G1716" s="18" t="s">
        <v>1911</v>
      </c>
      <c r="H1716" s="21">
        <v>0.22120000000000001</v>
      </c>
      <c r="I1716" s="20">
        <v>23.32</v>
      </c>
      <c r="J1716" s="20">
        <v>5.15</v>
      </c>
    </row>
    <row r="1717" spans="1:10" ht="25.95" customHeight="1">
      <c r="A1717" s="17" t="s">
        <v>1884</v>
      </c>
      <c r="B1717" s="19" t="s">
        <v>1957</v>
      </c>
      <c r="C1717" s="17" t="s">
        <v>78</v>
      </c>
      <c r="D1717" s="17" t="s">
        <v>1958</v>
      </c>
      <c r="E1717" s="396" t="s">
        <v>1887</v>
      </c>
      <c r="F1717" s="396"/>
      <c r="G1717" s="18" t="s">
        <v>1911</v>
      </c>
      <c r="H1717" s="21">
        <v>0.22120000000000001</v>
      </c>
      <c r="I1717" s="20">
        <v>27.62</v>
      </c>
      <c r="J1717" s="20">
        <v>6.1</v>
      </c>
    </row>
    <row r="1718" spans="1:10" ht="25.95" customHeight="1">
      <c r="A1718" s="22" t="s">
        <v>1894</v>
      </c>
      <c r="B1718" s="24" t="s">
        <v>2531</v>
      </c>
      <c r="C1718" s="22" t="s">
        <v>78</v>
      </c>
      <c r="D1718" s="22" t="s">
        <v>2532</v>
      </c>
      <c r="E1718" s="397" t="s">
        <v>1928</v>
      </c>
      <c r="F1718" s="397"/>
      <c r="G1718" s="23" t="s">
        <v>268</v>
      </c>
      <c r="H1718" s="26">
        <v>1.06E-2</v>
      </c>
      <c r="I1718" s="25">
        <v>12.72</v>
      </c>
      <c r="J1718" s="25">
        <v>0.13</v>
      </c>
    </row>
    <row r="1719" spans="1:10" ht="25.95" customHeight="1">
      <c r="A1719" s="22" t="s">
        <v>1894</v>
      </c>
      <c r="B1719" s="24" t="s">
        <v>2613</v>
      </c>
      <c r="C1719" s="22" t="s">
        <v>78</v>
      </c>
      <c r="D1719" s="22" t="s">
        <v>2614</v>
      </c>
      <c r="E1719" s="397" t="s">
        <v>1928</v>
      </c>
      <c r="F1719" s="397"/>
      <c r="G1719" s="23" t="s">
        <v>268</v>
      </c>
      <c r="H1719" s="26">
        <v>1</v>
      </c>
      <c r="I1719" s="25">
        <v>91.85</v>
      </c>
      <c r="J1719" s="25">
        <v>91.85</v>
      </c>
    </row>
    <row r="1720" spans="1:10">
      <c r="A1720" s="38"/>
      <c r="B1720" s="38"/>
      <c r="C1720" s="38"/>
      <c r="D1720" s="38"/>
      <c r="E1720" s="38" t="s">
        <v>1897</v>
      </c>
      <c r="F1720" s="39">
        <v>8.48</v>
      </c>
      <c r="G1720" s="38" t="s">
        <v>1898</v>
      </c>
      <c r="H1720" s="39">
        <v>0</v>
      </c>
      <c r="I1720" s="38" t="s">
        <v>1899</v>
      </c>
      <c r="J1720" s="39">
        <v>8.48</v>
      </c>
    </row>
    <row r="1721" spans="1:10">
      <c r="A1721" s="38"/>
      <c r="B1721" s="38"/>
      <c r="C1721" s="38"/>
      <c r="D1721" s="38"/>
      <c r="E1721" s="38" t="s">
        <v>1900</v>
      </c>
      <c r="F1721" s="39">
        <v>21.16</v>
      </c>
      <c r="G1721" s="38"/>
      <c r="H1721" s="398" t="s">
        <v>1901</v>
      </c>
      <c r="I1721" s="398"/>
      <c r="J1721" s="39">
        <v>124.39</v>
      </c>
    </row>
    <row r="1722" spans="1:10" ht="49.95" customHeight="1">
      <c r="A1722" s="32"/>
      <c r="B1722" s="32"/>
      <c r="C1722" s="32"/>
      <c r="D1722" s="32"/>
      <c r="E1722" s="32"/>
      <c r="F1722" s="32"/>
      <c r="G1722" s="32" t="s">
        <v>1902</v>
      </c>
      <c r="H1722" s="34" t="s">
        <v>2547</v>
      </c>
      <c r="I1722" s="32" t="s">
        <v>1904</v>
      </c>
      <c r="J1722" s="33">
        <v>2487.8000000000002</v>
      </c>
    </row>
    <row r="1723" spans="1:10" ht="1.05" customHeight="1">
      <c r="A1723" s="16"/>
      <c r="B1723" s="16"/>
      <c r="C1723" s="16"/>
      <c r="D1723" s="16"/>
      <c r="E1723" s="16"/>
      <c r="F1723" s="16"/>
      <c r="G1723" s="16"/>
      <c r="H1723" s="16"/>
      <c r="I1723" s="16"/>
      <c r="J1723" s="16"/>
    </row>
    <row r="1724" spans="1:10" ht="18" customHeight="1">
      <c r="A1724" s="2" t="s">
        <v>592</v>
      </c>
      <c r="B1724" s="4" t="s">
        <v>61</v>
      </c>
      <c r="C1724" s="2" t="s">
        <v>62</v>
      </c>
      <c r="D1724" s="2" t="s">
        <v>9</v>
      </c>
      <c r="E1724" s="391" t="s">
        <v>63</v>
      </c>
      <c r="F1724" s="391"/>
      <c r="G1724" s="3" t="s">
        <v>64</v>
      </c>
      <c r="H1724" s="4" t="s">
        <v>10</v>
      </c>
      <c r="I1724" s="4" t="s">
        <v>65</v>
      </c>
      <c r="J1724" s="4" t="s">
        <v>11</v>
      </c>
    </row>
    <row r="1725" spans="1:10" ht="25.95" customHeight="1">
      <c r="A1725" s="10" t="s">
        <v>1883</v>
      </c>
      <c r="B1725" s="12" t="s">
        <v>593</v>
      </c>
      <c r="C1725" s="10" t="s">
        <v>78</v>
      </c>
      <c r="D1725" s="10" t="s">
        <v>594</v>
      </c>
      <c r="E1725" s="395" t="s">
        <v>591</v>
      </c>
      <c r="F1725" s="395"/>
      <c r="G1725" s="11" t="s">
        <v>268</v>
      </c>
      <c r="H1725" s="15">
        <v>1</v>
      </c>
      <c r="I1725" s="13">
        <v>43.38</v>
      </c>
      <c r="J1725" s="13">
        <v>43.38</v>
      </c>
    </row>
    <row r="1726" spans="1:10" ht="25.95" customHeight="1">
      <c r="A1726" s="17" t="s">
        <v>1884</v>
      </c>
      <c r="B1726" s="19" t="s">
        <v>1957</v>
      </c>
      <c r="C1726" s="17" t="s">
        <v>78</v>
      </c>
      <c r="D1726" s="17" t="s">
        <v>1958</v>
      </c>
      <c r="E1726" s="396" t="s">
        <v>1887</v>
      </c>
      <c r="F1726" s="396"/>
      <c r="G1726" s="18" t="s">
        <v>1911</v>
      </c>
      <c r="H1726" s="21">
        <v>0.11020000000000001</v>
      </c>
      <c r="I1726" s="20">
        <v>27.62</v>
      </c>
      <c r="J1726" s="20">
        <v>3.04</v>
      </c>
    </row>
    <row r="1727" spans="1:10" ht="25.95" customHeight="1">
      <c r="A1727" s="17" t="s">
        <v>1884</v>
      </c>
      <c r="B1727" s="19" t="s">
        <v>1959</v>
      </c>
      <c r="C1727" s="17" t="s">
        <v>78</v>
      </c>
      <c r="D1727" s="17" t="s">
        <v>1960</v>
      </c>
      <c r="E1727" s="396" t="s">
        <v>1887</v>
      </c>
      <c r="F1727" s="396"/>
      <c r="G1727" s="18" t="s">
        <v>1911</v>
      </c>
      <c r="H1727" s="21">
        <v>0.11020000000000001</v>
      </c>
      <c r="I1727" s="20">
        <v>23.32</v>
      </c>
      <c r="J1727" s="20">
        <v>2.56</v>
      </c>
    </row>
    <row r="1728" spans="1:10" ht="25.95" customHeight="1">
      <c r="A1728" s="22" t="s">
        <v>1894</v>
      </c>
      <c r="B1728" s="24" t="s">
        <v>2531</v>
      </c>
      <c r="C1728" s="22" t="s">
        <v>78</v>
      </c>
      <c r="D1728" s="22" t="s">
        <v>2532</v>
      </c>
      <c r="E1728" s="397" t="s">
        <v>1928</v>
      </c>
      <c r="F1728" s="397"/>
      <c r="G1728" s="23" t="s">
        <v>268</v>
      </c>
      <c r="H1728" s="26">
        <v>1.06E-2</v>
      </c>
      <c r="I1728" s="25">
        <v>12.72</v>
      </c>
      <c r="J1728" s="25">
        <v>0.13</v>
      </c>
    </row>
    <row r="1729" spans="1:10" ht="25.95" customHeight="1">
      <c r="A1729" s="22" t="s">
        <v>1894</v>
      </c>
      <c r="B1729" s="24" t="s">
        <v>2615</v>
      </c>
      <c r="C1729" s="22" t="s">
        <v>78</v>
      </c>
      <c r="D1729" s="22" t="s">
        <v>2616</v>
      </c>
      <c r="E1729" s="397" t="s">
        <v>1928</v>
      </c>
      <c r="F1729" s="397"/>
      <c r="G1729" s="23" t="s">
        <v>268</v>
      </c>
      <c r="H1729" s="26">
        <v>1</v>
      </c>
      <c r="I1729" s="25">
        <v>37.65</v>
      </c>
      <c r="J1729" s="25">
        <v>37.65</v>
      </c>
    </row>
    <row r="1730" spans="1:10">
      <c r="A1730" s="38"/>
      <c r="B1730" s="38"/>
      <c r="C1730" s="38"/>
      <c r="D1730" s="38"/>
      <c r="E1730" s="38" t="s">
        <v>1897</v>
      </c>
      <c r="F1730" s="39">
        <v>4.22</v>
      </c>
      <c r="G1730" s="38" t="s">
        <v>1898</v>
      </c>
      <c r="H1730" s="39">
        <v>0</v>
      </c>
      <c r="I1730" s="38" t="s">
        <v>1899</v>
      </c>
      <c r="J1730" s="39">
        <v>4.22</v>
      </c>
    </row>
    <row r="1731" spans="1:10">
      <c r="A1731" s="38"/>
      <c r="B1731" s="38"/>
      <c r="C1731" s="38"/>
      <c r="D1731" s="38"/>
      <c r="E1731" s="38" t="s">
        <v>1900</v>
      </c>
      <c r="F1731" s="39">
        <v>8.89</v>
      </c>
      <c r="G1731" s="38"/>
      <c r="H1731" s="398" t="s">
        <v>1901</v>
      </c>
      <c r="I1731" s="398"/>
      <c r="J1731" s="39">
        <v>52.27</v>
      </c>
    </row>
    <row r="1732" spans="1:10" ht="49.95" customHeight="1">
      <c r="A1732" s="32"/>
      <c r="B1732" s="32"/>
      <c r="C1732" s="32"/>
      <c r="D1732" s="32"/>
      <c r="E1732" s="32"/>
      <c r="F1732" s="32"/>
      <c r="G1732" s="32" t="s">
        <v>1902</v>
      </c>
      <c r="H1732" s="34" t="s">
        <v>2524</v>
      </c>
      <c r="I1732" s="32" t="s">
        <v>1904</v>
      </c>
      <c r="J1732" s="33">
        <v>104.54</v>
      </c>
    </row>
    <row r="1733" spans="1:10" ht="1.05" customHeight="1">
      <c r="A1733" s="16"/>
      <c r="B1733" s="16"/>
      <c r="C1733" s="16"/>
      <c r="D1733" s="16"/>
      <c r="E1733" s="16"/>
      <c r="F1733" s="16"/>
      <c r="G1733" s="16"/>
      <c r="H1733" s="16"/>
      <c r="I1733" s="16"/>
      <c r="J1733" s="16"/>
    </row>
    <row r="1734" spans="1:10" ht="18" customHeight="1">
      <c r="A1734" s="2" t="s">
        <v>595</v>
      </c>
      <c r="B1734" s="4" t="s">
        <v>61</v>
      </c>
      <c r="C1734" s="2" t="s">
        <v>62</v>
      </c>
      <c r="D1734" s="2" t="s">
        <v>9</v>
      </c>
      <c r="E1734" s="391" t="s">
        <v>63</v>
      </c>
      <c r="F1734" s="391"/>
      <c r="G1734" s="3" t="s">
        <v>64</v>
      </c>
      <c r="H1734" s="4" t="s">
        <v>10</v>
      </c>
      <c r="I1734" s="4" t="s">
        <v>65</v>
      </c>
      <c r="J1734" s="4" t="s">
        <v>11</v>
      </c>
    </row>
    <row r="1735" spans="1:10" ht="25.95" customHeight="1">
      <c r="A1735" s="10" t="s">
        <v>1883</v>
      </c>
      <c r="B1735" s="12" t="s">
        <v>596</v>
      </c>
      <c r="C1735" s="10" t="s">
        <v>78</v>
      </c>
      <c r="D1735" s="10" t="s">
        <v>597</v>
      </c>
      <c r="E1735" s="395" t="s">
        <v>591</v>
      </c>
      <c r="F1735" s="395"/>
      <c r="G1735" s="11" t="s">
        <v>268</v>
      </c>
      <c r="H1735" s="15">
        <v>1</v>
      </c>
      <c r="I1735" s="13">
        <v>35.93</v>
      </c>
      <c r="J1735" s="13">
        <v>35.93</v>
      </c>
    </row>
    <row r="1736" spans="1:10" ht="25.95" customHeight="1">
      <c r="A1736" s="17" t="s">
        <v>1884</v>
      </c>
      <c r="B1736" s="19" t="s">
        <v>1959</v>
      </c>
      <c r="C1736" s="17" t="s">
        <v>78</v>
      </c>
      <c r="D1736" s="17" t="s">
        <v>1960</v>
      </c>
      <c r="E1736" s="396" t="s">
        <v>1887</v>
      </c>
      <c r="F1736" s="396"/>
      <c r="G1736" s="18" t="s">
        <v>1911</v>
      </c>
      <c r="H1736" s="21">
        <v>0.11020000000000001</v>
      </c>
      <c r="I1736" s="20">
        <v>23.32</v>
      </c>
      <c r="J1736" s="20">
        <v>2.56</v>
      </c>
    </row>
    <row r="1737" spans="1:10" ht="25.95" customHeight="1">
      <c r="A1737" s="17" t="s">
        <v>1884</v>
      </c>
      <c r="B1737" s="19" t="s">
        <v>1957</v>
      </c>
      <c r="C1737" s="17" t="s">
        <v>78</v>
      </c>
      <c r="D1737" s="17" t="s">
        <v>1958</v>
      </c>
      <c r="E1737" s="396" t="s">
        <v>1887</v>
      </c>
      <c r="F1737" s="396"/>
      <c r="G1737" s="18" t="s">
        <v>1911</v>
      </c>
      <c r="H1737" s="21">
        <v>0.11020000000000001</v>
      </c>
      <c r="I1737" s="20">
        <v>27.62</v>
      </c>
      <c r="J1737" s="20">
        <v>3.04</v>
      </c>
    </row>
    <row r="1738" spans="1:10" ht="25.95" customHeight="1">
      <c r="A1738" s="22" t="s">
        <v>1894</v>
      </c>
      <c r="B1738" s="24" t="s">
        <v>2617</v>
      </c>
      <c r="C1738" s="22" t="s">
        <v>78</v>
      </c>
      <c r="D1738" s="22" t="s">
        <v>2618</v>
      </c>
      <c r="E1738" s="397" t="s">
        <v>1928</v>
      </c>
      <c r="F1738" s="397"/>
      <c r="G1738" s="23" t="s">
        <v>268</v>
      </c>
      <c r="H1738" s="26">
        <v>1</v>
      </c>
      <c r="I1738" s="25">
        <v>30.2</v>
      </c>
      <c r="J1738" s="25">
        <v>30.2</v>
      </c>
    </row>
    <row r="1739" spans="1:10" ht="25.95" customHeight="1">
      <c r="A1739" s="22" t="s">
        <v>1894</v>
      </c>
      <c r="B1739" s="24" t="s">
        <v>2531</v>
      </c>
      <c r="C1739" s="22" t="s">
        <v>78</v>
      </c>
      <c r="D1739" s="22" t="s">
        <v>2532</v>
      </c>
      <c r="E1739" s="397" t="s">
        <v>1928</v>
      </c>
      <c r="F1739" s="397"/>
      <c r="G1739" s="23" t="s">
        <v>268</v>
      </c>
      <c r="H1739" s="26">
        <v>1.06E-2</v>
      </c>
      <c r="I1739" s="25">
        <v>12.72</v>
      </c>
      <c r="J1739" s="25">
        <v>0.13</v>
      </c>
    </row>
    <row r="1740" spans="1:10">
      <c r="A1740" s="38"/>
      <c r="B1740" s="38"/>
      <c r="C1740" s="38"/>
      <c r="D1740" s="38"/>
      <c r="E1740" s="38" t="s">
        <v>1897</v>
      </c>
      <c r="F1740" s="39">
        <v>4.22</v>
      </c>
      <c r="G1740" s="38" t="s">
        <v>1898</v>
      </c>
      <c r="H1740" s="39">
        <v>0</v>
      </c>
      <c r="I1740" s="38" t="s">
        <v>1899</v>
      </c>
      <c r="J1740" s="39">
        <v>4.22</v>
      </c>
    </row>
    <row r="1741" spans="1:10">
      <c r="A1741" s="38"/>
      <c r="B1741" s="38"/>
      <c r="C1741" s="38"/>
      <c r="D1741" s="38"/>
      <c r="E1741" s="38" t="s">
        <v>1900</v>
      </c>
      <c r="F1741" s="39">
        <v>7.36</v>
      </c>
      <c r="G1741" s="38"/>
      <c r="H1741" s="398" t="s">
        <v>1901</v>
      </c>
      <c r="I1741" s="398"/>
      <c r="J1741" s="39">
        <v>43.29</v>
      </c>
    </row>
    <row r="1742" spans="1:10" ht="49.95" customHeight="1">
      <c r="A1742" s="32"/>
      <c r="B1742" s="32"/>
      <c r="C1742" s="32"/>
      <c r="D1742" s="32"/>
      <c r="E1742" s="32"/>
      <c r="F1742" s="32"/>
      <c r="G1742" s="32" t="s">
        <v>1902</v>
      </c>
      <c r="H1742" s="34" t="s">
        <v>2574</v>
      </c>
      <c r="I1742" s="32" t="s">
        <v>1904</v>
      </c>
      <c r="J1742" s="33">
        <v>822.51</v>
      </c>
    </row>
    <row r="1743" spans="1:10" ht="1.05" customHeight="1">
      <c r="A1743" s="16"/>
      <c r="B1743" s="16"/>
      <c r="C1743" s="16"/>
      <c r="D1743" s="16"/>
      <c r="E1743" s="16"/>
      <c r="F1743" s="16"/>
      <c r="G1743" s="16"/>
      <c r="H1743" s="16"/>
      <c r="I1743" s="16"/>
      <c r="J1743" s="16"/>
    </row>
    <row r="1744" spans="1:10" ht="18" customHeight="1">
      <c r="A1744" s="2" t="s">
        <v>598</v>
      </c>
      <c r="B1744" s="4" t="s">
        <v>61</v>
      </c>
      <c r="C1744" s="2" t="s">
        <v>62</v>
      </c>
      <c r="D1744" s="2" t="s">
        <v>9</v>
      </c>
      <c r="E1744" s="391" t="s">
        <v>63</v>
      </c>
      <c r="F1744" s="391"/>
      <c r="G1744" s="3" t="s">
        <v>64</v>
      </c>
      <c r="H1744" s="4" t="s">
        <v>10</v>
      </c>
      <c r="I1744" s="4" t="s">
        <v>65</v>
      </c>
      <c r="J1744" s="4" t="s">
        <v>11</v>
      </c>
    </row>
    <row r="1745" spans="1:10" ht="25.95" customHeight="1">
      <c r="A1745" s="10" t="s">
        <v>1883</v>
      </c>
      <c r="B1745" s="12" t="s">
        <v>599</v>
      </c>
      <c r="C1745" s="10" t="s">
        <v>78</v>
      </c>
      <c r="D1745" s="10" t="s">
        <v>600</v>
      </c>
      <c r="E1745" s="395" t="s">
        <v>591</v>
      </c>
      <c r="F1745" s="395"/>
      <c r="G1745" s="11" t="s">
        <v>268</v>
      </c>
      <c r="H1745" s="15">
        <v>1</v>
      </c>
      <c r="I1745" s="13">
        <v>29.63</v>
      </c>
      <c r="J1745" s="13">
        <v>29.63</v>
      </c>
    </row>
    <row r="1746" spans="1:10" ht="25.95" customHeight="1">
      <c r="A1746" s="17" t="s">
        <v>1884</v>
      </c>
      <c r="B1746" s="19" t="s">
        <v>1959</v>
      </c>
      <c r="C1746" s="17" t="s">
        <v>78</v>
      </c>
      <c r="D1746" s="17" t="s">
        <v>1960</v>
      </c>
      <c r="E1746" s="396" t="s">
        <v>1887</v>
      </c>
      <c r="F1746" s="396"/>
      <c r="G1746" s="18" t="s">
        <v>1911</v>
      </c>
      <c r="H1746" s="21">
        <v>0.11020000000000001</v>
      </c>
      <c r="I1746" s="20">
        <v>23.32</v>
      </c>
      <c r="J1746" s="20">
        <v>2.56</v>
      </c>
    </row>
    <row r="1747" spans="1:10" ht="25.95" customHeight="1">
      <c r="A1747" s="17" t="s">
        <v>1884</v>
      </c>
      <c r="B1747" s="19" t="s">
        <v>1957</v>
      </c>
      <c r="C1747" s="17" t="s">
        <v>78</v>
      </c>
      <c r="D1747" s="17" t="s">
        <v>1958</v>
      </c>
      <c r="E1747" s="396" t="s">
        <v>1887</v>
      </c>
      <c r="F1747" s="396"/>
      <c r="G1747" s="18" t="s">
        <v>1911</v>
      </c>
      <c r="H1747" s="21">
        <v>0.11020000000000001</v>
      </c>
      <c r="I1747" s="20">
        <v>27.62</v>
      </c>
      <c r="J1747" s="20">
        <v>3.04</v>
      </c>
    </row>
    <row r="1748" spans="1:10" ht="25.95" customHeight="1">
      <c r="A1748" s="22" t="s">
        <v>1894</v>
      </c>
      <c r="B1748" s="24" t="s">
        <v>2531</v>
      </c>
      <c r="C1748" s="22" t="s">
        <v>78</v>
      </c>
      <c r="D1748" s="22" t="s">
        <v>2532</v>
      </c>
      <c r="E1748" s="397" t="s">
        <v>1928</v>
      </c>
      <c r="F1748" s="397"/>
      <c r="G1748" s="23" t="s">
        <v>268</v>
      </c>
      <c r="H1748" s="26">
        <v>1.06E-2</v>
      </c>
      <c r="I1748" s="25">
        <v>12.72</v>
      </c>
      <c r="J1748" s="25">
        <v>0.13</v>
      </c>
    </row>
    <row r="1749" spans="1:10" ht="25.95" customHeight="1">
      <c r="A1749" s="22" t="s">
        <v>1894</v>
      </c>
      <c r="B1749" s="24" t="s">
        <v>2619</v>
      </c>
      <c r="C1749" s="22" t="s">
        <v>78</v>
      </c>
      <c r="D1749" s="22" t="s">
        <v>2620</v>
      </c>
      <c r="E1749" s="397" t="s">
        <v>1928</v>
      </c>
      <c r="F1749" s="397"/>
      <c r="G1749" s="23" t="s">
        <v>268</v>
      </c>
      <c r="H1749" s="26">
        <v>1</v>
      </c>
      <c r="I1749" s="25">
        <v>23.9</v>
      </c>
      <c r="J1749" s="25">
        <v>23.9</v>
      </c>
    </row>
    <row r="1750" spans="1:10">
      <c r="A1750" s="38"/>
      <c r="B1750" s="38"/>
      <c r="C1750" s="38"/>
      <c r="D1750" s="38"/>
      <c r="E1750" s="38" t="s">
        <v>1897</v>
      </c>
      <c r="F1750" s="39">
        <v>4.22</v>
      </c>
      <c r="G1750" s="38" t="s">
        <v>1898</v>
      </c>
      <c r="H1750" s="39">
        <v>0</v>
      </c>
      <c r="I1750" s="38" t="s">
        <v>1899</v>
      </c>
      <c r="J1750" s="39">
        <v>4.22</v>
      </c>
    </row>
    <row r="1751" spans="1:10">
      <c r="A1751" s="38"/>
      <c r="B1751" s="38"/>
      <c r="C1751" s="38"/>
      <c r="D1751" s="38"/>
      <c r="E1751" s="38" t="s">
        <v>1900</v>
      </c>
      <c r="F1751" s="39">
        <v>6.07</v>
      </c>
      <c r="G1751" s="38"/>
      <c r="H1751" s="398" t="s">
        <v>1901</v>
      </c>
      <c r="I1751" s="398"/>
      <c r="J1751" s="39">
        <v>35.700000000000003</v>
      </c>
    </row>
    <row r="1752" spans="1:10" ht="49.95" customHeight="1">
      <c r="A1752" s="32"/>
      <c r="B1752" s="32"/>
      <c r="C1752" s="32"/>
      <c r="D1752" s="32"/>
      <c r="E1752" s="32"/>
      <c r="F1752" s="32"/>
      <c r="G1752" s="32" t="s">
        <v>1902</v>
      </c>
      <c r="H1752" s="34" t="s">
        <v>2305</v>
      </c>
      <c r="I1752" s="32" t="s">
        <v>1904</v>
      </c>
      <c r="J1752" s="33">
        <v>142.80000000000001</v>
      </c>
    </row>
    <row r="1753" spans="1:10" ht="1.05" customHeight="1">
      <c r="A1753" s="16"/>
      <c r="B1753" s="16"/>
      <c r="C1753" s="16"/>
      <c r="D1753" s="16"/>
      <c r="E1753" s="16"/>
      <c r="F1753" s="16"/>
      <c r="G1753" s="16"/>
      <c r="H1753" s="16"/>
      <c r="I1753" s="16"/>
      <c r="J1753" s="16"/>
    </row>
    <row r="1754" spans="1:10" ht="18" customHeight="1">
      <c r="A1754" s="2" t="s">
        <v>601</v>
      </c>
      <c r="B1754" s="4" t="s">
        <v>61</v>
      </c>
      <c r="C1754" s="2" t="s">
        <v>62</v>
      </c>
      <c r="D1754" s="2" t="s">
        <v>9</v>
      </c>
      <c r="E1754" s="391" t="s">
        <v>63</v>
      </c>
      <c r="F1754" s="391"/>
      <c r="G1754" s="3" t="s">
        <v>64</v>
      </c>
      <c r="H1754" s="4" t="s">
        <v>10</v>
      </c>
      <c r="I1754" s="4" t="s">
        <v>65</v>
      </c>
      <c r="J1754" s="4" t="s">
        <v>11</v>
      </c>
    </row>
    <row r="1755" spans="1:10" ht="25.95" customHeight="1">
      <c r="A1755" s="10" t="s">
        <v>1883</v>
      </c>
      <c r="B1755" s="12" t="s">
        <v>602</v>
      </c>
      <c r="C1755" s="10" t="s">
        <v>78</v>
      </c>
      <c r="D1755" s="10" t="s">
        <v>603</v>
      </c>
      <c r="E1755" s="395" t="s">
        <v>591</v>
      </c>
      <c r="F1755" s="395"/>
      <c r="G1755" s="11" t="s">
        <v>268</v>
      </c>
      <c r="H1755" s="15">
        <v>1</v>
      </c>
      <c r="I1755" s="13">
        <v>46.71</v>
      </c>
      <c r="J1755" s="13">
        <v>46.71</v>
      </c>
    </row>
    <row r="1756" spans="1:10" ht="25.95" customHeight="1">
      <c r="A1756" s="17" t="s">
        <v>1884</v>
      </c>
      <c r="B1756" s="19" t="s">
        <v>1959</v>
      </c>
      <c r="C1756" s="17" t="s">
        <v>78</v>
      </c>
      <c r="D1756" s="17" t="s">
        <v>1960</v>
      </c>
      <c r="E1756" s="396" t="s">
        <v>1887</v>
      </c>
      <c r="F1756" s="396"/>
      <c r="G1756" s="18" t="s">
        <v>1911</v>
      </c>
      <c r="H1756" s="21">
        <v>0.14849999999999999</v>
      </c>
      <c r="I1756" s="20">
        <v>23.32</v>
      </c>
      <c r="J1756" s="20">
        <v>3.46</v>
      </c>
    </row>
    <row r="1757" spans="1:10" ht="25.95" customHeight="1">
      <c r="A1757" s="17" t="s">
        <v>1884</v>
      </c>
      <c r="B1757" s="19" t="s">
        <v>1957</v>
      </c>
      <c r="C1757" s="17" t="s">
        <v>78</v>
      </c>
      <c r="D1757" s="17" t="s">
        <v>1958</v>
      </c>
      <c r="E1757" s="396" t="s">
        <v>1887</v>
      </c>
      <c r="F1757" s="396"/>
      <c r="G1757" s="18" t="s">
        <v>1911</v>
      </c>
      <c r="H1757" s="21">
        <v>0.14849999999999999</v>
      </c>
      <c r="I1757" s="20">
        <v>27.62</v>
      </c>
      <c r="J1757" s="20">
        <v>4.0999999999999996</v>
      </c>
    </row>
    <row r="1758" spans="1:10" ht="25.95" customHeight="1">
      <c r="A1758" s="22" t="s">
        <v>1894</v>
      </c>
      <c r="B1758" s="24" t="s">
        <v>2531</v>
      </c>
      <c r="C1758" s="22" t="s">
        <v>78</v>
      </c>
      <c r="D1758" s="22" t="s">
        <v>2532</v>
      </c>
      <c r="E1758" s="397" t="s">
        <v>1928</v>
      </c>
      <c r="F1758" s="397"/>
      <c r="G1758" s="23" t="s">
        <v>268</v>
      </c>
      <c r="H1758" s="26">
        <v>1.32E-2</v>
      </c>
      <c r="I1758" s="25">
        <v>12.72</v>
      </c>
      <c r="J1758" s="25">
        <v>0.16</v>
      </c>
    </row>
    <row r="1759" spans="1:10" ht="25.95" customHeight="1">
      <c r="A1759" s="22" t="s">
        <v>1894</v>
      </c>
      <c r="B1759" s="24" t="s">
        <v>2621</v>
      </c>
      <c r="C1759" s="22" t="s">
        <v>78</v>
      </c>
      <c r="D1759" s="22" t="s">
        <v>2622</v>
      </c>
      <c r="E1759" s="397" t="s">
        <v>1928</v>
      </c>
      <c r="F1759" s="397"/>
      <c r="G1759" s="23" t="s">
        <v>268</v>
      </c>
      <c r="H1759" s="26">
        <v>1</v>
      </c>
      <c r="I1759" s="25">
        <v>38.99</v>
      </c>
      <c r="J1759" s="25">
        <v>38.99</v>
      </c>
    </row>
    <row r="1760" spans="1:10">
      <c r="A1760" s="38"/>
      <c r="B1760" s="38"/>
      <c r="C1760" s="38"/>
      <c r="D1760" s="38"/>
      <c r="E1760" s="38" t="s">
        <v>1897</v>
      </c>
      <c r="F1760" s="39">
        <v>5.69</v>
      </c>
      <c r="G1760" s="38" t="s">
        <v>1898</v>
      </c>
      <c r="H1760" s="39">
        <v>0</v>
      </c>
      <c r="I1760" s="38" t="s">
        <v>1899</v>
      </c>
      <c r="J1760" s="39">
        <v>5.69</v>
      </c>
    </row>
    <row r="1761" spans="1:10">
      <c r="A1761" s="38"/>
      <c r="B1761" s="38"/>
      <c r="C1761" s="38"/>
      <c r="D1761" s="38"/>
      <c r="E1761" s="38" t="s">
        <v>1900</v>
      </c>
      <c r="F1761" s="39">
        <v>9.57</v>
      </c>
      <c r="G1761" s="38"/>
      <c r="H1761" s="398" t="s">
        <v>1901</v>
      </c>
      <c r="I1761" s="398"/>
      <c r="J1761" s="39">
        <v>56.28</v>
      </c>
    </row>
    <row r="1762" spans="1:10" ht="49.95" customHeight="1">
      <c r="A1762" s="32"/>
      <c r="B1762" s="32"/>
      <c r="C1762" s="32"/>
      <c r="D1762" s="32"/>
      <c r="E1762" s="32"/>
      <c r="F1762" s="32"/>
      <c r="G1762" s="32" t="s">
        <v>1902</v>
      </c>
      <c r="H1762" s="34" t="s">
        <v>2571</v>
      </c>
      <c r="I1762" s="32" t="s">
        <v>1904</v>
      </c>
      <c r="J1762" s="33">
        <v>619.08000000000004</v>
      </c>
    </row>
    <row r="1763" spans="1:10" ht="1.05" customHeight="1">
      <c r="A1763" s="16"/>
      <c r="B1763" s="16"/>
      <c r="C1763" s="16"/>
      <c r="D1763" s="16"/>
      <c r="E1763" s="16"/>
      <c r="F1763" s="16"/>
      <c r="G1763" s="16"/>
      <c r="H1763" s="16"/>
      <c r="I1763" s="16"/>
      <c r="J1763" s="16"/>
    </row>
    <row r="1764" spans="1:10" ht="18" customHeight="1">
      <c r="A1764" s="2" t="s">
        <v>604</v>
      </c>
      <c r="B1764" s="4" t="s">
        <v>61</v>
      </c>
      <c r="C1764" s="2" t="s">
        <v>62</v>
      </c>
      <c r="D1764" s="2" t="s">
        <v>9</v>
      </c>
      <c r="E1764" s="391" t="s">
        <v>63</v>
      </c>
      <c r="F1764" s="391"/>
      <c r="G1764" s="3" t="s">
        <v>64</v>
      </c>
      <c r="H1764" s="4" t="s">
        <v>10</v>
      </c>
      <c r="I1764" s="4" t="s">
        <v>65</v>
      </c>
      <c r="J1764" s="4" t="s">
        <v>11</v>
      </c>
    </row>
    <row r="1765" spans="1:10" ht="25.95" customHeight="1">
      <c r="A1765" s="10" t="s">
        <v>1883</v>
      </c>
      <c r="B1765" s="12" t="s">
        <v>605</v>
      </c>
      <c r="C1765" s="10" t="s">
        <v>78</v>
      </c>
      <c r="D1765" s="10" t="s">
        <v>606</v>
      </c>
      <c r="E1765" s="395" t="s">
        <v>591</v>
      </c>
      <c r="F1765" s="395"/>
      <c r="G1765" s="11" t="s">
        <v>268</v>
      </c>
      <c r="H1765" s="15">
        <v>1</v>
      </c>
      <c r="I1765" s="13">
        <v>62.57</v>
      </c>
      <c r="J1765" s="13">
        <v>62.57</v>
      </c>
    </row>
    <row r="1766" spans="1:10" ht="25.95" customHeight="1">
      <c r="A1766" s="17" t="s">
        <v>1884</v>
      </c>
      <c r="B1766" s="19" t="s">
        <v>1957</v>
      </c>
      <c r="C1766" s="17" t="s">
        <v>78</v>
      </c>
      <c r="D1766" s="17" t="s">
        <v>1958</v>
      </c>
      <c r="E1766" s="396" t="s">
        <v>1887</v>
      </c>
      <c r="F1766" s="396"/>
      <c r="G1766" s="18" t="s">
        <v>1911</v>
      </c>
      <c r="H1766" s="21">
        <v>0.2021</v>
      </c>
      <c r="I1766" s="20">
        <v>27.62</v>
      </c>
      <c r="J1766" s="20">
        <v>5.58</v>
      </c>
    </row>
    <row r="1767" spans="1:10" ht="25.95" customHeight="1">
      <c r="A1767" s="17" t="s">
        <v>1884</v>
      </c>
      <c r="B1767" s="19" t="s">
        <v>1959</v>
      </c>
      <c r="C1767" s="17" t="s">
        <v>78</v>
      </c>
      <c r="D1767" s="17" t="s">
        <v>1960</v>
      </c>
      <c r="E1767" s="396" t="s">
        <v>1887</v>
      </c>
      <c r="F1767" s="396"/>
      <c r="G1767" s="18" t="s">
        <v>1911</v>
      </c>
      <c r="H1767" s="21">
        <v>0.2021</v>
      </c>
      <c r="I1767" s="20">
        <v>23.32</v>
      </c>
      <c r="J1767" s="20">
        <v>4.71</v>
      </c>
    </row>
    <row r="1768" spans="1:10" ht="25.95" customHeight="1">
      <c r="A1768" s="22" t="s">
        <v>1894</v>
      </c>
      <c r="B1768" s="24" t="s">
        <v>2531</v>
      </c>
      <c r="C1768" s="22" t="s">
        <v>78</v>
      </c>
      <c r="D1768" s="22" t="s">
        <v>2532</v>
      </c>
      <c r="E1768" s="397" t="s">
        <v>1928</v>
      </c>
      <c r="F1768" s="397"/>
      <c r="G1768" s="23" t="s">
        <v>268</v>
      </c>
      <c r="H1768" s="26">
        <v>1.6799999999999999E-2</v>
      </c>
      <c r="I1768" s="25">
        <v>12.72</v>
      </c>
      <c r="J1768" s="25">
        <v>0.21</v>
      </c>
    </row>
    <row r="1769" spans="1:10" ht="25.95" customHeight="1">
      <c r="A1769" s="22" t="s">
        <v>1894</v>
      </c>
      <c r="B1769" s="24" t="s">
        <v>2623</v>
      </c>
      <c r="C1769" s="22" t="s">
        <v>78</v>
      </c>
      <c r="D1769" s="22" t="s">
        <v>2624</v>
      </c>
      <c r="E1769" s="397" t="s">
        <v>1928</v>
      </c>
      <c r="F1769" s="397"/>
      <c r="G1769" s="23" t="s">
        <v>268</v>
      </c>
      <c r="H1769" s="26">
        <v>1</v>
      </c>
      <c r="I1769" s="25">
        <v>52.07</v>
      </c>
      <c r="J1769" s="25">
        <v>52.07</v>
      </c>
    </row>
    <row r="1770" spans="1:10">
      <c r="A1770" s="38"/>
      <c r="B1770" s="38"/>
      <c r="C1770" s="38"/>
      <c r="D1770" s="38"/>
      <c r="E1770" s="38" t="s">
        <v>1897</v>
      </c>
      <c r="F1770" s="39">
        <v>7.75</v>
      </c>
      <c r="G1770" s="38" t="s">
        <v>1898</v>
      </c>
      <c r="H1770" s="39">
        <v>0</v>
      </c>
      <c r="I1770" s="38" t="s">
        <v>1899</v>
      </c>
      <c r="J1770" s="39">
        <v>7.75</v>
      </c>
    </row>
    <row r="1771" spans="1:10">
      <c r="A1771" s="38"/>
      <c r="B1771" s="38"/>
      <c r="C1771" s="38"/>
      <c r="D1771" s="38"/>
      <c r="E1771" s="38" t="s">
        <v>1900</v>
      </c>
      <c r="F1771" s="39">
        <v>12.82</v>
      </c>
      <c r="G1771" s="38"/>
      <c r="H1771" s="398" t="s">
        <v>1901</v>
      </c>
      <c r="I1771" s="398"/>
      <c r="J1771" s="39">
        <v>75.39</v>
      </c>
    </row>
    <row r="1772" spans="1:10" ht="49.95" customHeight="1">
      <c r="A1772" s="32"/>
      <c r="B1772" s="32"/>
      <c r="C1772" s="32"/>
      <c r="D1772" s="32"/>
      <c r="E1772" s="32"/>
      <c r="F1772" s="32"/>
      <c r="G1772" s="32" t="s">
        <v>1902</v>
      </c>
      <c r="H1772" s="34" t="s">
        <v>1903</v>
      </c>
      <c r="I1772" s="32" t="s">
        <v>1904</v>
      </c>
      <c r="J1772" s="33">
        <v>75.39</v>
      </c>
    </row>
    <row r="1773" spans="1:10" ht="1.05" customHeight="1">
      <c r="A1773" s="16"/>
      <c r="B1773" s="16"/>
      <c r="C1773" s="16"/>
      <c r="D1773" s="16"/>
      <c r="E1773" s="16"/>
      <c r="F1773" s="16"/>
      <c r="G1773" s="16"/>
      <c r="H1773" s="16"/>
      <c r="I1773" s="16"/>
      <c r="J1773" s="16"/>
    </row>
    <row r="1774" spans="1:10" ht="18" customHeight="1">
      <c r="A1774" s="2" t="s">
        <v>607</v>
      </c>
      <c r="B1774" s="4" t="s">
        <v>61</v>
      </c>
      <c r="C1774" s="2" t="s">
        <v>62</v>
      </c>
      <c r="D1774" s="2" t="s">
        <v>9</v>
      </c>
      <c r="E1774" s="391" t="s">
        <v>63</v>
      </c>
      <c r="F1774" s="391"/>
      <c r="G1774" s="3" t="s">
        <v>64</v>
      </c>
      <c r="H1774" s="4" t="s">
        <v>10</v>
      </c>
      <c r="I1774" s="4" t="s">
        <v>65</v>
      </c>
      <c r="J1774" s="4" t="s">
        <v>11</v>
      </c>
    </row>
    <row r="1775" spans="1:10" ht="25.95" customHeight="1">
      <c r="A1775" s="10" t="s">
        <v>1883</v>
      </c>
      <c r="B1775" s="12" t="s">
        <v>608</v>
      </c>
      <c r="C1775" s="10" t="s">
        <v>78</v>
      </c>
      <c r="D1775" s="10" t="s">
        <v>609</v>
      </c>
      <c r="E1775" s="395" t="s">
        <v>591</v>
      </c>
      <c r="F1775" s="395"/>
      <c r="G1775" s="11" t="s">
        <v>268</v>
      </c>
      <c r="H1775" s="15">
        <v>1</v>
      </c>
      <c r="I1775" s="13">
        <v>101.27</v>
      </c>
      <c r="J1775" s="13">
        <v>101.27</v>
      </c>
    </row>
    <row r="1776" spans="1:10" ht="25.95" customHeight="1">
      <c r="A1776" s="17" t="s">
        <v>1884</v>
      </c>
      <c r="B1776" s="19" t="s">
        <v>1957</v>
      </c>
      <c r="C1776" s="17" t="s">
        <v>78</v>
      </c>
      <c r="D1776" s="17" t="s">
        <v>1958</v>
      </c>
      <c r="E1776" s="396" t="s">
        <v>1887</v>
      </c>
      <c r="F1776" s="396"/>
      <c r="G1776" s="18" t="s">
        <v>1911</v>
      </c>
      <c r="H1776" s="21">
        <v>0.33979999999999999</v>
      </c>
      <c r="I1776" s="20">
        <v>27.62</v>
      </c>
      <c r="J1776" s="20">
        <v>9.3800000000000008</v>
      </c>
    </row>
    <row r="1777" spans="1:10" ht="25.95" customHeight="1">
      <c r="A1777" s="17" t="s">
        <v>1884</v>
      </c>
      <c r="B1777" s="19" t="s">
        <v>1959</v>
      </c>
      <c r="C1777" s="17" t="s">
        <v>78</v>
      </c>
      <c r="D1777" s="17" t="s">
        <v>1960</v>
      </c>
      <c r="E1777" s="396" t="s">
        <v>1887</v>
      </c>
      <c r="F1777" s="396"/>
      <c r="G1777" s="18" t="s">
        <v>1911</v>
      </c>
      <c r="H1777" s="21">
        <v>0.33979999999999999</v>
      </c>
      <c r="I1777" s="20">
        <v>23.32</v>
      </c>
      <c r="J1777" s="20">
        <v>7.92</v>
      </c>
    </row>
    <row r="1778" spans="1:10" ht="25.95" customHeight="1">
      <c r="A1778" s="22" t="s">
        <v>1894</v>
      </c>
      <c r="B1778" s="24" t="s">
        <v>2531</v>
      </c>
      <c r="C1778" s="22" t="s">
        <v>78</v>
      </c>
      <c r="D1778" s="22" t="s">
        <v>2532</v>
      </c>
      <c r="E1778" s="397" t="s">
        <v>1928</v>
      </c>
      <c r="F1778" s="397"/>
      <c r="G1778" s="23" t="s">
        <v>268</v>
      </c>
      <c r="H1778" s="26">
        <v>2.4E-2</v>
      </c>
      <c r="I1778" s="25">
        <v>12.72</v>
      </c>
      <c r="J1778" s="25">
        <v>0.3</v>
      </c>
    </row>
    <row r="1779" spans="1:10" ht="25.95" customHeight="1">
      <c r="A1779" s="22" t="s">
        <v>1894</v>
      </c>
      <c r="B1779" s="24" t="s">
        <v>2625</v>
      </c>
      <c r="C1779" s="22" t="s">
        <v>78</v>
      </c>
      <c r="D1779" s="22" t="s">
        <v>2626</v>
      </c>
      <c r="E1779" s="397" t="s">
        <v>1928</v>
      </c>
      <c r="F1779" s="397"/>
      <c r="G1779" s="23" t="s">
        <v>268</v>
      </c>
      <c r="H1779" s="26">
        <v>1</v>
      </c>
      <c r="I1779" s="25">
        <v>83.67</v>
      </c>
      <c r="J1779" s="25">
        <v>83.67</v>
      </c>
    </row>
    <row r="1780" spans="1:10">
      <c r="A1780" s="38"/>
      <c r="B1780" s="38"/>
      <c r="C1780" s="38"/>
      <c r="D1780" s="38"/>
      <c r="E1780" s="38" t="s">
        <v>1897</v>
      </c>
      <c r="F1780" s="39">
        <v>13.04</v>
      </c>
      <c r="G1780" s="38" t="s">
        <v>1898</v>
      </c>
      <c r="H1780" s="39">
        <v>0</v>
      </c>
      <c r="I1780" s="38" t="s">
        <v>1899</v>
      </c>
      <c r="J1780" s="39">
        <v>13.04</v>
      </c>
    </row>
    <row r="1781" spans="1:10">
      <c r="A1781" s="38"/>
      <c r="B1781" s="38"/>
      <c r="C1781" s="38"/>
      <c r="D1781" s="38"/>
      <c r="E1781" s="38" t="s">
        <v>1900</v>
      </c>
      <c r="F1781" s="39">
        <v>20.76</v>
      </c>
      <c r="G1781" s="38"/>
      <c r="H1781" s="398" t="s">
        <v>1901</v>
      </c>
      <c r="I1781" s="398"/>
      <c r="J1781" s="39">
        <v>122.03</v>
      </c>
    </row>
    <row r="1782" spans="1:10" ht="49.95" customHeight="1">
      <c r="A1782" s="32"/>
      <c r="B1782" s="32"/>
      <c r="C1782" s="32"/>
      <c r="D1782" s="32"/>
      <c r="E1782" s="32"/>
      <c r="F1782" s="32"/>
      <c r="G1782" s="32" t="s">
        <v>1902</v>
      </c>
      <c r="H1782" s="34" t="s">
        <v>2524</v>
      </c>
      <c r="I1782" s="32" t="s">
        <v>1904</v>
      </c>
      <c r="J1782" s="33">
        <v>244.06</v>
      </c>
    </row>
    <row r="1783" spans="1:10" ht="1.05" customHeight="1">
      <c r="A1783" s="16"/>
      <c r="B1783" s="16"/>
      <c r="C1783" s="16"/>
      <c r="D1783" s="16"/>
      <c r="E1783" s="16"/>
      <c r="F1783" s="16"/>
      <c r="G1783" s="16"/>
      <c r="H1783" s="16"/>
      <c r="I1783" s="16"/>
      <c r="J1783" s="16"/>
    </row>
    <row r="1784" spans="1:10" ht="18" customHeight="1">
      <c r="A1784" s="2" t="s">
        <v>610</v>
      </c>
      <c r="B1784" s="4" t="s">
        <v>61</v>
      </c>
      <c r="C1784" s="2" t="s">
        <v>62</v>
      </c>
      <c r="D1784" s="2" t="s">
        <v>9</v>
      </c>
      <c r="E1784" s="391" t="s">
        <v>63</v>
      </c>
      <c r="F1784" s="391"/>
      <c r="G1784" s="3" t="s">
        <v>64</v>
      </c>
      <c r="H1784" s="4" t="s">
        <v>10</v>
      </c>
      <c r="I1784" s="4" t="s">
        <v>65</v>
      </c>
      <c r="J1784" s="4" t="s">
        <v>11</v>
      </c>
    </row>
    <row r="1785" spans="1:10" ht="39" customHeight="1">
      <c r="A1785" s="10" t="s">
        <v>1883</v>
      </c>
      <c r="B1785" s="12" t="s">
        <v>611</v>
      </c>
      <c r="C1785" s="10" t="s">
        <v>78</v>
      </c>
      <c r="D1785" s="10" t="s">
        <v>612</v>
      </c>
      <c r="E1785" s="395" t="s">
        <v>591</v>
      </c>
      <c r="F1785" s="395"/>
      <c r="G1785" s="11" t="s">
        <v>268</v>
      </c>
      <c r="H1785" s="15">
        <v>1</v>
      </c>
      <c r="I1785" s="13">
        <v>98.94</v>
      </c>
      <c r="J1785" s="13">
        <v>98.94</v>
      </c>
    </row>
    <row r="1786" spans="1:10" ht="25.95" customHeight="1">
      <c r="A1786" s="17" t="s">
        <v>1884</v>
      </c>
      <c r="B1786" s="19" t="s">
        <v>1957</v>
      </c>
      <c r="C1786" s="17" t="s">
        <v>78</v>
      </c>
      <c r="D1786" s="17" t="s">
        <v>1958</v>
      </c>
      <c r="E1786" s="396" t="s">
        <v>1887</v>
      </c>
      <c r="F1786" s="396"/>
      <c r="G1786" s="18" t="s">
        <v>1911</v>
      </c>
      <c r="H1786" s="21">
        <v>7.4200000000000002E-2</v>
      </c>
      <c r="I1786" s="20">
        <v>27.62</v>
      </c>
      <c r="J1786" s="20">
        <v>2.04</v>
      </c>
    </row>
    <row r="1787" spans="1:10" ht="25.95" customHeight="1">
      <c r="A1787" s="17" t="s">
        <v>1884</v>
      </c>
      <c r="B1787" s="19" t="s">
        <v>1959</v>
      </c>
      <c r="C1787" s="17" t="s">
        <v>78</v>
      </c>
      <c r="D1787" s="17" t="s">
        <v>1960</v>
      </c>
      <c r="E1787" s="396" t="s">
        <v>1887</v>
      </c>
      <c r="F1787" s="396"/>
      <c r="G1787" s="18" t="s">
        <v>1911</v>
      </c>
      <c r="H1787" s="21">
        <v>7.4200000000000002E-2</v>
      </c>
      <c r="I1787" s="20">
        <v>23.32</v>
      </c>
      <c r="J1787" s="20">
        <v>1.73</v>
      </c>
    </row>
    <row r="1788" spans="1:10" ht="25.95" customHeight="1">
      <c r="A1788" s="22" t="s">
        <v>1894</v>
      </c>
      <c r="B1788" s="24" t="s">
        <v>2627</v>
      </c>
      <c r="C1788" s="22" t="s">
        <v>78</v>
      </c>
      <c r="D1788" s="22" t="s">
        <v>2628</v>
      </c>
      <c r="E1788" s="397" t="s">
        <v>1928</v>
      </c>
      <c r="F1788" s="397"/>
      <c r="G1788" s="23" t="s">
        <v>268</v>
      </c>
      <c r="H1788" s="26">
        <v>1</v>
      </c>
      <c r="I1788" s="25">
        <v>95.09</v>
      </c>
      <c r="J1788" s="25">
        <v>95.09</v>
      </c>
    </row>
    <row r="1789" spans="1:10" ht="25.95" customHeight="1">
      <c r="A1789" s="22" t="s">
        <v>1894</v>
      </c>
      <c r="B1789" s="24" t="s">
        <v>2531</v>
      </c>
      <c r="C1789" s="22" t="s">
        <v>78</v>
      </c>
      <c r="D1789" s="22" t="s">
        <v>2532</v>
      </c>
      <c r="E1789" s="397" t="s">
        <v>1928</v>
      </c>
      <c r="F1789" s="397"/>
      <c r="G1789" s="23" t="s">
        <v>268</v>
      </c>
      <c r="H1789" s="26">
        <v>6.6E-3</v>
      </c>
      <c r="I1789" s="25">
        <v>12.72</v>
      </c>
      <c r="J1789" s="25">
        <v>0.08</v>
      </c>
    </row>
    <row r="1790" spans="1:10">
      <c r="A1790" s="38"/>
      <c r="B1790" s="38"/>
      <c r="C1790" s="38"/>
      <c r="D1790" s="38"/>
      <c r="E1790" s="38" t="s">
        <v>1897</v>
      </c>
      <c r="F1790" s="39">
        <v>2.84</v>
      </c>
      <c r="G1790" s="38" t="s">
        <v>1898</v>
      </c>
      <c r="H1790" s="39">
        <v>0</v>
      </c>
      <c r="I1790" s="38" t="s">
        <v>1899</v>
      </c>
      <c r="J1790" s="39">
        <v>2.84</v>
      </c>
    </row>
    <row r="1791" spans="1:10">
      <c r="A1791" s="38"/>
      <c r="B1791" s="38"/>
      <c r="C1791" s="38"/>
      <c r="D1791" s="38"/>
      <c r="E1791" s="38" t="s">
        <v>1900</v>
      </c>
      <c r="F1791" s="39">
        <v>20.28</v>
      </c>
      <c r="G1791" s="38"/>
      <c r="H1791" s="398" t="s">
        <v>1901</v>
      </c>
      <c r="I1791" s="398"/>
      <c r="J1791" s="39">
        <v>119.22</v>
      </c>
    </row>
    <row r="1792" spans="1:10" ht="49.95" customHeight="1">
      <c r="A1792" s="32"/>
      <c r="B1792" s="32"/>
      <c r="C1792" s="32"/>
      <c r="D1792" s="32"/>
      <c r="E1792" s="32"/>
      <c r="F1792" s="32"/>
      <c r="G1792" s="32" t="s">
        <v>1902</v>
      </c>
      <c r="H1792" s="34" t="s">
        <v>2524</v>
      </c>
      <c r="I1792" s="32" t="s">
        <v>1904</v>
      </c>
      <c r="J1792" s="33">
        <v>238.44</v>
      </c>
    </row>
    <row r="1793" spans="1:10" ht="1.05" customHeight="1">
      <c r="A1793" s="16"/>
      <c r="B1793" s="16"/>
      <c r="C1793" s="16"/>
      <c r="D1793" s="16"/>
      <c r="E1793" s="16"/>
      <c r="F1793" s="16"/>
      <c r="G1793" s="16"/>
      <c r="H1793" s="16"/>
      <c r="I1793" s="16"/>
      <c r="J1793" s="16"/>
    </row>
    <row r="1794" spans="1:10" ht="18" customHeight="1">
      <c r="A1794" s="2" t="s">
        <v>613</v>
      </c>
      <c r="B1794" s="4" t="s">
        <v>61</v>
      </c>
      <c r="C1794" s="2" t="s">
        <v>62</v>
      </c>
      <c r="D1794" s="2" t="s">
        <v>9</v>
      </c>
      <c r="E1794" s="391" t="s">
        <v>63</v>
      </c>
      <c r="F1794" s="391"/>
      <c r="G1794" s="3" t="s">
        <v>64</v>
      </c>
      <c r="H1794" s="4" t="s">
        <v>10</v>
      </c>
      <c r="I1794" s="4" t="s">
        <v>65</v>
      </c>
      <c r="J1794" s="4" t="s">
        <v>11</v>
      </c>
    </row>
    <row r="1795" spans="1:10" ht="39" customHeight="1">
      <c r="A1795" s="10" t="s">
        <v>1883</v>
      </c>
      <c r="B1795" s="12" t="s">
        <v>614</v>
      </c>
      <c r="C1795" s="10" t="s">
        <v>78</v>
      </c>
      <c r="D1795" s="10" t="s">
        <v>615</v>
      </c>
      <c r="E1795" s="395" t="s">
        <v>591</v>
      </c>
      <c r="F1795" s="395"/>
      <c r="G1795" s="11" t="s">
        <v>268</v>
      </c>
      <c r="H1795" s="15">
        <v>1</v>
      </c>
      <c r="I1795" s="13">
        <v>156.19</v>
      </c>
      <c r="J1795" s="13">
        <v>156.19</v>
      </c>
    </row>
    <row r="1796" spans="1:10" ht="25.95" customHeight="1">
      <c r="A1796" s="17" t="s">
        <v>1884</v>
      </c>
      <c r="B1796" s="19" t="s">
        <v>1959</v>
      </c>
      <c r="C1796" s="17" t="s">
        <v>78</v>
      </c>
      <c r="D1796" s="17" t="s">
        <v>1960</v>
      </c>
      <c r="E1796" s="396" t="s">
        <v>1887</v>
      </c>
      <c r="F1796" s="396"/>
      <c r="G1796" s="18" t="s">
        <v>1911</v>
      </c>
      <c r="H1796" s="21">
        <v>0.10100000000000001</v>
      </c>
      <c r="I1796" s="20">
        <v>23.32</v>
      </c>
      <c r="J1796" s="20">
        <v>2.35</v>
      </c>
    </row>
    <row r="1797" spans="1:10" ht="25.95" customHeight="1">
      <c r="A1797" s="17" t="s">
        <v>1884</v>
      </c>
      <c r="B1797" s="19" t="s">
        <v>1957</v>
      </c>
      <c r="C1797" s="17" t="s">
        <v>78</v>
      </c>
      <c r="D1797" s="17" t="s">
        <v>1958</v>
      </c>
      <c r="E1797" s="396" t="s">
        <v>1887</v>
      </c>
      <c r="F1797" s="396"/>
      <c r="G1797" s="18" t="s">
        <v>1911</v>
      </c>
      <c r="H1797" s="21">
        <v>0.10100000000000001</v>
      </c>
      <c r="I1797" s="20">
        <v>27.62</v>
      </c>
      <c r="J1797" s="20">
        <v>2.78</v>
      </c>
    </row>
    <row r="1798" spans="1:10" ht="25.95" customHeight="1">
      <c r="A1798" s="22" t="s">
        <v>1894</v>
      </c>
      <c r="B1798" s="24" t="s">
        <v>2531</v>
      </c>
      <c r="C1798" s="22" t="s">
        <v>78</v>
      </c>
      <c r="D1798" s="22" t="s">
        <v>2532</v>
      </c>
      <c r="E1798" s="397" t="s">
        <v>1928</v>
      </c>
      <c r="F1798" s="397"/>
      <c r="G1798" s="23" t="s">
        <v>268</v>
      </c>
      <c r="H1798" s="26">
        <v>8.3999999999999995E-3</v>
      </c>
      <c r="I1798" s="25">
        <v>12.72</v>
      </c>
      <c r="J1798" s="25">
        <v>0.1</v>
      </c>
    </row>
    <row r="1799" spans="1:10" ht="39" customHeight="1">
      <c r="A1799" s="22" t="s">
        <v>1894</v>
      </c>
      <c r="B1799" s="24" t="s">
        <v>2629</v>
      </c>
      <c r="C1799" s="22" t="s">
        <v>78</v>
      </c>
      <c r="D1799" s="22" t="s">
        <v>2630</v>
      </c>
      <c r="E1799" s="397" t="s">
        <v>1928</v>
      </c>
      <c r="F1799" s="397"/>
      <c r="G1799" s="23" t="s">
        <v>268</v>
      </c>
      <c r="H1799" s="26">
        <v>1</v>
      </c>
      <c r="I1799" s="25">
        <v>150.96</v>
      </c>
      <c r="J1799" s="25">
        <v>150.96</v>
      </c>
    </row>
    <row r="1800" spans="1:10">
      <c r="A1800" s="38"/>
      <c r="B1800" s="38"/>
      <c r="C1800" s="38"/>
      <c r="D1800" s="38"/>
      <c r="E1800" s="38" t="s">
        <v>1897</v>
      </c>
      <c r="F1800" s="39">
        <v>3.87</v>
      </c>
      <c r="G1800" s="38" t="s">
        <v>1898</v>
      </c>
      <c r="H1800" s="39">
        <v>0</v>
      </c>
      <c r="I1800" s="38" t="s">
        <v>1899</v>
      </c>
      <c r="J1800" s="39">
        <v>3.87</v>
      </c>
    </row>
    <row r="1801" spans="1:10">
      <c r="A1801" s="38"/>
      <c r="B1801" s="38"/>
      <c r="C1801" s="38"/>
      <c r="D1801" s="38"/>
      <c r="E1801" s="38" t="s">
        <v>1900</v>
      </c>
      <c r="F1801" s="39">
        <v>32.01</v>
      </c>
      <c r="G1801" s="38"/>
      <c r="H1801" s="398" t="s">
        <v>1901</v>
      </c>
      <c r="I1801" s="398"/>
      <c r="J1801" s="39">
        <v>188.2</v>
      </c>
    </row>
    <row r="1802" spans="1:10" ht="49.95" customHeight="1">
      <c r="A1802" s="32"/>
      <c r="B1802" s="32"/>
      <c r="C1802" s="32"/>
      <c r="D1802" s="32"/>
      <c r="E1802" s="32"/>
      <c r="F1802" s="32"/>
      <c r="G1802" s="32" t="s">
        <v>1902</v>
      </c>
      <c r="H1802" s="34" t="s">
        <v>1903</v>
      </c>
      <c r="I1802" s="32" t="s">
        <v>1904</v>
      </c>
      <c r="J1802" s="33">
        <v>188.2</v>
      </c>
    </row>
    <row r="1803" spans="1:10" ht="1.05" customHeight="1">
      <c r="A1803" s="16"/>
      <c r="B1803" s="16"/>
      <c r="C1803" s="16"/>
      <c r="D1803" s="16"/>
      <c r="E1803" s="16"/>
      <c r="F1803" s="16"/>
      <c r="G1803" s="16"/>
      <c r="H1803" s="16"/>
      <c r="I1803" s="16"/>
      <c r="J1803" s="16"/>
    </row>
    <row r="1804" spans="1:10" ht="18" customHeight="1">
      <c r="A1804" s="2" t="s">
        <v>616</v>
      </c>
      <c r="B1804" s="4" t="s">
        <v>61</v>
      </c>
      <c r="C1804" s="2" t="s">
        <v>62</v>
      </c>
      <c r="D1804" s="2" t="s">
        <v>9</v>
      </c>
      <c r="E1804" s="391" t="s">
        <v>63</v>
      </c>
      <c r="F1804" s="391"/>
      <c r="G1804" s="3" t="s">
        <v>64</v>
      </c>
      <c r="H1804" s="4" t="s">
        <v>10</v>
      </c>
      <c r="I1804" s="4" t="s">
        <v>65</v>
      </c>
      <c r="J1804" s="4" t="s">
        <v>11</v>
      </c>
    </row>
    <row r="1805" spans="1:10" ht="24" customHeight="1">
      <c r="A1805" s="10" t="s">
        <v>1883</v>
      </c>
      <c r="B1805" s="12" t="s">
        <v>617</v>
      </c>
      <c r="C1805" s="10" t="s">
        <v>72</v>
      </c>
      <c r="D1805" s="10" t="s">
        <v>618</v>
      </c>
      <c r="E1805" s="395" t="s">
        <v>74</v>
      </c>
      <c r="F1805" s="395"/>
      <c r="G1805" s="11" t="s">
        <v>75</v>
      </c>
      <c r="H1805" s="15">
        <v>1</v>
      </c>
      <c r="I1805" s="13">
        <v>7.56</v>
      </c>
      <c r="J1805" s="13">
        <v>7.56</v>
      </c>
    </row>
    <row r="1806" spans="1:10" ht="25.95" customHeight="1">
      <c r="A1806" s="17" t="s">
        <v>1884</v>
      </c>
      <c r="B1806" s="19" t="s">
        <v>1957</v>
      </c>
      <c r="C1806" s="17" t="s">
        <v>78</v>
      </c>
      <c r="D1806" s="17" t="s">
        <v>1958</v>
      </c>
      <c r="E1806" s="396" t="s">
        <v>1887</v>
      </c>
      <c r="F1806" s="396"/>
      <c r="G1806" s="18" t="s">
        <v>1911</v>
      </c>
      <c r="H1806" s="21">
        <v>0.09</v>
      </c>
      <c r="I1806" s="20">
        <v>27.62</v>
      </c>
      <c r="J1806" s="20">
        <v>2.48</v>
      </c>
    </row>
    <row r="1807" spans="1:10" ht="25.95" customHeight="1">
      <c r="A1807" s="22" t="s">
        <v>1894</v>
      </c>
      <c r="B1807" s="24" t="s">
        <v>2631</v>
      </c>
      <c r="C1807" s="22" t="s">
        <v>78</v>
      </c>
      <c r="D1807" s="22" t="s">
        <v>2632</v>
      </c>
      <c r="E1807" s="397" t="s">
        <v>1928</v>
      </c>
      <c r="F1807" s="397"/>
      <c r="G1807" s="23" t="s">
        <v>268</v>
      </c>
      <c r="H1807" s="26">
        <v>1.24E-2</v>
      </c>
      <c r="I1807" s="25">
        <v>7.84</v>
      </c>
      <c r="J1807" s="25">
        <v>0.09</v>
      </c>
    </row>
    <row r="1808" spans="1:10" ht="24" customHeight="1">
      <c r="A1808" s="22" t="s">
        <v>1894</v>
      </c>
      <c r="B1808" s="24" t="s">
        <v>2633</v>
      </c>
      <c r="C1808" s="22" t="s">
        <v>72</v>
      </c>
      <c r="D1808" s="22" t="s">
        <v>618</v>
      </c>
      <c r="E1808" s="397" t="s">
        <v>1928</v>
      </c>
      <c r="F1808" s="397"/>
      <c r="G1808" s="23" t="s">
        <v>268</v>
      </c>
      <c r="H1808" s="26">
        <v>1</v>
      </c>
      <c r="I1808" s="25">
        <v>4.99</v>
      </c>
      <c r="J1808" s="25">
        <v>4.99</v>
      </c>
    </row>
    <row r="1809" spans="1:10">
      <c r="A1809" s="38"/>
      <c r="B1809" s="38"/>
      <c r="C1809" s="38"/>
      <c r="D1809" s="38"/>
      <c r="E1809" s="38" t="s">
        <v>1897</v>
      </c>
      <c r="F1809" s="39">
        <v>1.92</v>
      </c>
      <c r="G1809" s="38" t="s">
        <v>1898</v>
      </c>
      <c r="H1809" s="39">
        <v>0</v>
      </c>
      <c r="I1809" s="38" t="s">
        <v>1899</v>
      </c>
      <c r="J1809" s="39">
        <v>1.92</v>
      </c>
    </row>
    <row r="1810" spans="1:10">
      <c r="A1810" s="38"/>
      <c r="B1810" s="38"/>
      <c r="C1810" s="38"/>
      <c r="D1810" s="38"/>
      <c r="E1810" s="38" t="s">
        <v>1900</v>
      </c>
      <c r="F1810" s="39">
        <v>1.54</v>
      </c>
      <c r="G1810" s="38"/>
      <c r="H1810" s="398" t="s">
        <v>1901</v>
      </c>
      <c r="I1810" s="398"/>
      <c r="J1810" s="39">
        <v>9.1</v>
      </c>
    </row>
    <row r="1811" spans="1:10" ht="49.95" customHeight="1">
      <c r="A1811" s="32"/>
      <c r="B1811" s="32"/>
      <c r="C1811" s="32"/>
      <c r="D1811" s="32"/>
      <c r="E1811" s="32"/>
      <c r="F1811" s="32"/>
      <c r="G1811" s="32" t="s">
        <v>1902</v>
      </c>
      <c r="H1811" s="34" t="s">
        <v>2524</v>
      </c>
      <c r="I1811" s="32" t="s">
        <v>1904</v>
      </c>
      <c r="J1811" s="33">
        <v>18.2</v>
      </c>
    </row>
    <row r="1812" spans="1:10" ht="1.05" customHeight="1">
      <c r="A1812" s="16"/>
      <c r="B1812" s="16"/>
      <c r="C1812" s="16"/>
      <c r="D1812" s="16"/>
      <c r="E1812" s="16"/>
      <c r="F1812" s="16"/>
      <c r="G1812" s="16"/>
      <c r="H1812" s="16"/>
      <c r="I1812" s="16"/>
      <c r="J1812" s="16"/>
    </row>
    <row r="1813" spans="1:10" ht="18" customHeight="1">
      <c r="A1813" s="2" t="s">
        <v>619</v>
      </c>
      <c r="B1813" s="4" t="s">
        <v>61</v>
      </c>
      <c r="C1813" s="2" t="s">
        <v>62</v>
      </c>
      <c r="D1813" s="2" t="s">
        <v>9</v>
      </c>
      <c r="E1813" s="391" t="s">
        <v>63</v>
      </c>
      <c r="F1813" s="391"/>
      <c r="G1813" s="3" t="s">
        <v>64</v>
      </c>
      <c r="H1813" s="4" t="s">
        <v>10</v>
      </c>
      <c r="I1813" s="4" t="s">
        <v>65</v>
      </c>
      <c r="J1813" s="4" t="s">
        <v>11</v>
      </c>
    </row>
    <row r="1814" spans="1:10" ht="24" customHeight="1">
      <c r="A1814" s="10" t="s">
        <v>1883</v>
      </c>
      <c r="B1814" s="12" t="s">
        <v>620</v>
      </c>
      <c r="C1814" s="10" t="s">
        <v>72</v>
      </c>
      <c r="D1814" s="10" t="s">
        <v>621</v>
      </c>
      <c r="E1814" s="395" t="s">
        <v>74</v>
      </c>
      <c r="F1814" s="395"/>
      <c r="G1814" s="11" t="s">
        <v>75</v>
      </c>
      <c r="H1814" s="15">
        <v>1</v>
      </c>
      <c r="I1814" s="13">
        <v>5.87</v>
      </c>
      <c r="J1814" s="13">
        <v>5.87</v>
      </c>
    </row>
    <row r="1815" spans="1:10" ht="25.95" customHeight="1">
      <c r="A1815" s="17" t="s">
        <v>1884</v>
      </c>
      <c r="B1815" s="19" t="s">
        <v>1957</v>
      </c>
      <c r="C1815" s="17" t="s">
        <v>78</v>
      </c>
      <c r="D1815" s="17" t="s">
        <v>1958</v>
      </c>
      <c r="E1815" s="396" t="s">
        <v>1887</v>
      </c>
      <c r="F1815" s="396"/>
      <c r="G1815" s="18" t="s">
        <v>1911</v>
      </c>
      <c r="H1815" s="21">
        <v>0.09</v>
      </c>
      <c r="I1815" s="20">
        <v>27.62</v>
      </c>
      <c r="J1815" s="20">
        <v>2.48</v>
      </c>
    </row>
    <row r="1816" spans="1:10" ht="24" customHeight="1">
      <c r="A1816" s="22" t="s">
        <v>1894</v>
      </c>
      <c r="B1816" s="24" t="s">
        <v>2634</v>
      </c>
      <c r="C1816" s="22" t="s">
        <v>72</v>
      </c>
      <c r="D1816" s="22" t="s">
        <v>621</v>
      </c>
      <c r="E1816" s="397" t="s">
        <v>1928</v>
      </c>
      <c r="F1816" s="397"/>
      <c r="G1816" s="23" t="s">
        <v>268</v>
      </c>
      <c r="H1816" s="26">
        <v>1</v>
      </c>
      <c r="I1816" s="25">
        <v>3.3</v>
      </c>
      <c r="J1816" s="25">
        <v>3.3</v>
      </c>
    </row>
    <row r="1817" spans="1:10" ht="25.95" customHeight="1">
      <c r="A1817" s="22" t="s">
        <v>1894</v>
      </c>
      <c r="B1817" s="24" t="s">
        <v>2631</v>
      </c>
      <c r="C1817" s="22" t="s">
        <v>78</v>
      </c>
      <c r="D1817" s="22" t="s">
        <v>2632</v>
      </c>
      <c r="E1817" s="397" t="s">
        <v>1928</v>
      </c>
      <c r="F1817" s="397"/>
      <c r="G1817" s="23" t="s">
        <v>268</v>
      </c>
      <c r="H1817" s="26">
        <v>1.24E-2</v>
      </c>
      <c r="I1817" s="25">
        <v>7.84</v>
      </c>
      <c r="J1817" s="25">
        <v>0.09</v>
      </c>
    </row>
    <row r="1818" spans="1:10">
      <c r="A1818" s="38"/>
      <c r="B1818" s="38"/>
      <c r="C1818" s="38"/>
      <c r="D1818" s="38"/>
      <c r="E1818" s="38" t="s">
        <v>1897</v>
      </c>
      <c r="F1818" s="39">
        <v>1.92</v>
      </c>
      <c r="G1818" s="38" t="s">
        <v>1898</v>
      </c>
      <c r="H1818" s="39">
        <v>0</v>
      </c>
      <c r="I1818" s="38" t="s">
        <v>1899</v>
      </c>
      <c r="J1818" s="39">
        <v>1.92</v>
      </c>
    </row>
    <row r="1819" spans="1:10">
      <c r="A1819" s="38"/>
      <c r="B1819" s="38"/>
      <c r="C1819" s="38"/>
      <c r="D1819" s="38"/>
      <c r="E1819" s="38" t="s">
        <v>1900</v>
      </c>
      <c r="F1819" s="39">
        <v>1.2</v>
      </c>
      <c r="G1819" s="38"/>
      <c r="H1819" s="398" t="s">
        <v>1901</v>
      </c>
      <c r="I1819" s="398"/>
      <c r="J1819" s="39">
        <v>7.07</v>
      </c>
    </row>
    <row r="1820" spans="1:10" ht="49.95" customHeight="1">
      <c r="A1820" s="32"/>
      <c r="B1820" s="32"/>
      <c r="C1820" s="32"/>
      <c r="D1820" s="32"/>
      <c r="E1820" s="32"/>
      <c r="F1820" s="32"/>
      <c r="G1820" s="32" t="s">
        <v>1902</v>
      </c>
      <c r="H1820" s="34" t="s">
        <v>1903</v>
      </c>
      <c r="I1820" s="32" t="s">
        <v>1904</v>
      </c>
      <c r="J1820" s="33">
        <v>7.07</v>
      </c>
    </row>
    <row r="1821" spans="1:10" ht="1.05" customHeight="1">
      <c r="A1821" s="16"/>
      <c r="B1821" s="16"/>
      <c r="C1821" s="16"/>
      <c r="D1821" s="16"/>
      <c r="E1821" s="16"/>
      <c r="F1821" s="16"/>
      <c r="G1821" s="16"/>
      <c r="H1821" s="16"/>
      <c r="I1821" s="16"/>
      <c r="J1821" s="16"/>
    </row>
    <row r="1822" spans="1:10" ht="18" customHeight="1">
      <c r="A1822" s="2" t="s">
        <v>622</v>
      </c>
      <c r="B1822" s="4" t="s">
        <v>61</v>
      </c>
      <c r="C1822" s="2" t="s">
        <v>62</v>
      </c>
      <c r="D1822" s="2" t="s">
        <v>9</v>
      </c>
      <c r="E1822" s="391" t="s">
        <v>63</v>
      </c>
      <c r="F1822" s="391"/>
      <c r="G1822" s="3" t="s">
        <v>64</v>
      </c>
      <c r="H1822" s="4" t="s">
        <v>10</v>
      </c>
      <c r="I1822" s="4" t="s">
        <v>65</v>
      </c>
      <c r="J1822" s="4" t="s">
        <v>11</v>
      </c>
    </row>
    <row r="1823" spans="1:10" ht="39" customHeight="1">
      <c r="A1823" s="10" t="s">
        <v>1883</v>
      </c>
      <c r="B1823" s="12" t="s">
        <v>623</v>
      </c>
      <c r="C1823" s="10" t="s">
        <v>78</v>
      </c>
      <c r="D1823" s="10" t="s">
        <v>624</v>
      </c>
      <c r="E1823" s="395" t="s">
        <v>625</v>
      </c>
      <c r="F1823" s="395"/>
      <c r="G1823" s="11" t="s">
        <v>268</v>
      </c>
      <c r="H1823" s="15">
        <v>1</v>
      </c>
      <c r="I1823" s="13">
        <v>680.92</v>
      </c>
      <c r="J1823" s="13">
        <v>680.92</v>
      </c>
    </row>
    <row r="1824" spans="1:10" ht="64.95" customHeight="1">
      <c r="A1824" s="17" t="s">
        <v>1884</v>
      </c>
      <c r="B1824" s="19" t="s">
        <v>2077</v>
      </c>
      <c r="C1824" s="17" t="s">
        <v>78</v>
      </c>
      <c r="D1824" s="17" t="s">
        <v>2078</v>
      </c>
      <c r="E1824" s="396" t="s">
        <v>1907</v>
      </c>
      <c r="F1824" s="396"/>
      <c r="G1824" s="18" t="s">
        <v>1908</v>
      </c>
      <c r="H1824" s="21">
        <v>0.15040000000000001</v>
      </c>
      <c r="I1824" s="20">
        <v>59.97</v>
      </c>
      <c r="J1824" s="20">
        <v>9.01</v>
      </c>
    </row>
    <row r="1825" spans="1:10" ht="64.95" customHeight="1">
      <c r="A1825" s="17" t="s">
        <v>1884</v>
      </c>
      <c r="B1825" s="19" t="s">
        <v>2079</v>
      </c>
      <c r="C1825" s="17" t="s">
        <v>78</v>
      </c>
      <c r="D1825" s="17" t="s">
        <v>2080</v>
      </c>
      <c r="E1825" s="396" t="s">
        <v>1907</v>
      </c>
      <c r="F1825" s="396"/>
      <c r="G1825" s="18" t="s">
        <v>1914</v>
      </c>
      <c r="H1825" s="21">
        <v>7.3800000000000004E-2</v>
      </c>
      <c r="I1825" s="20">
        <v>146.27000000000001</v>
      </c>
      <c r="J1825" s="20">
        <v>10.79</v>
      </c>
    </row>
    <row r="1826" spans="1:10" ht="39" customHeight="1">
      <c r="A1826" s="17" t="s">
        <v>1884</v>
      </c>
      <c r="B1826" s="19" t="s">
        <v>2635</v>
      </c>
      <c r="C1826" s="17" t="s">
        <v>78</v>
      </c>
      <c r="D1826" s="17" t="s">
        <v>2636</v>
      </c>
      <c r="E1826" s="396" t="s">
        <v>2637</v>
      </c>
      <c r="F1826" s="396"/>
      <c r="G1826" s="18" t="s">
        <v>81</v>
      </c>
      <c r="H1826" s="21">
        <v>5.67E-2</v>
      </c>
      <c r="I1826" s="20">
        <v>2450.15</v>
      </c>
      <c r="J1826" s="20">
        <v>138.91999999999999</v>
      </c>
    </row>
    <row r="1827" spans="1:10" ht="39" customHeight="1">
      <c r="A1827" s="17" t="s">
        <v>1884</v>
      </c>
      <c r="B1827" s="19" t="s">
        <v>2638</v>
      </c>
      <c r="C1827" s="17" t="s">
        <v>78</v>
      </c>
      <c r="D1827" s="17" t="s">
        <v>2639</v>
      </c>
      <c r="E1827" s="396" t="s">
        <v>2640</v>
      </c>
      <c r="F1827" s="396"/>
      <c r="G1827" s="18" t="s">
        <v>81</v>
      </c>
      <c r="H1827" s="21">
        <v>6.0499999999999998E-2</v>
      </c>
      <c r="I1827" s="20">
        <v>279.45999999999998</v>
      </c>
      <c r="J1827" s="20">
        <v>16.899999999999999</v>
      </c>
    </row>
    <row r="1828" spans="1:10" ht="24" customHeight="1">
      <c r="A1828" s="17" t="s">
        <v>1884</v>
      </c>
      <c r="B1828" s="19" t="s">
        <v>1909</v>
      </c>
      <c r="C1828" s="17" t="s">
        <v>78</v>
      </c>
      <c r="D1828" s="17" t="s">
        <v>1910</v>
      </c>
      <c r="E1828" s="396" t="s">
        <v>1887</v>
      </c>
      <c r="F1828" s="396"/>
      <c r="G1828" s="18" t="s">
        <v>1911</v>
      </c>
      <c r="H1828" s="21">
        <v>0.1142</v>
      </c>
      <c r="I1828" s="20">
        <v>22.95</v>
      </c>
      <c r="J1828" s="20">
        <v>2.62</v>
      </c>
    </row>
    <row r="1829" spans="1:10" ht="24" customHeight="1">
      <c r="A1829" s="17" t="s">
        <v>1884</v>
      </c>
      <c r="B1829" s="19" t="s">
        <v>1935</v>
      </c>
      <c r="C1829" s="17" t="s">
        <v>78</v>
      </c>
      <c r="D1829" s="17" t="s">
        <v>1936</v>
      </c>
      <c r="E1829" s="396" t="s">
        <v>1887</v>
      </c>
      <c r="F1829" s="396"/>
      <c r="G1829" s="18" t="s">
        <v>1911</v>
      </c>
      <c r="H1829" s="21">
        <v>0.14530000000000001</v>
      </c>
      <c r="I1829" s="20">
        <v>28.34</v>
      </c>
      <c r="J1829" s="20">
        <v>4.1100000000000003</v>
      </c>
    </row>
    <row r="1830" spans="1:10" ht="25.95" customHeight="1">
      <c r="A1830" s="22" t="s">
        <v>1894</v>
      </c>
      <c r="B1830" s="24" t="s">
        <v>2641</v>
      </c>
      <c r="C1830" s="22" t="s">
        <v>78</v>
      </c>
      <c r="D1830" s="22" t="s">
        <v>2642</v>
      </c>
      <c r="E1830" s="397" t="s">
        <v>1928</v>
      </c>
      <c r="F1830" s="397"/>
      <c r="G1830" s="23" t="s">
        <v>268</v>
      </c>
      <c r="H1830" s="26">
        <v>1</v>
      </c>
      <c r="I1830" s="25">
        <v>498.57</v>
      </c>
      <c r="J1830" s="25">
        <v>498.57</v>
      </c>
    </row>
    <row r="1831" spans="1:10">
      <c r="A1831" s="38"/>
      <c r="B1831" s="38"/>
      <c r="C1831" s="38"/>
      <c r="D1831" s="38"/>
      <c r="E1831" s="38" t="s">
        <v>1897</v>
      </c>
      <c r="F1831" s="39">
        <v>80.22</v>
      </c>
      <c r="G1831" s="38" t="s">
        <v>1898</v>
      </c>
      <c r="H1831" s="39">
        <v>0</v>
      </c>
      <c r="I1831" s="38" t="s">
        <v>1899</v>
      </c>
      <c r="J1831" s="39">
        <v>80.22</v>
      </c>
    </row>
    <row r="1832" spans="1:10">
      <c r="A1832" s="38"/>
      <c r="B1832" s="38"/>
      <c r="C1832" s="38"/>
      <c r="D1832" s="38"/>
      <c r="E1832" s="38" t="s">
        <v>1900</v>
      </c>
      <c r="F1832" s="39">
        <v>139.58000000000001</v>
      </c>
      <c r="G1832" s="38"/>
      <c r="H1832" s="398" t="s">
        <v>1901</v>
      </c>
      <c r="I1832" s="398"/>
      <c r="J1832" s="39">
        <v>820.5</v>
      </c>
    </row>
    <row r="1833" spans="1:10" ht="49.95" customHeight="1">
      <c r="A1833" s="32"/>
      <c r="B1833" s="32"/>
      <c r="C1833" s="32"/>
      <c r="D1833" s="32"/>
      <c r="E1833" s="32"/>
      <c r="F1833" s="32"/>
      <c r="G1833" s="32" t="s">
        <v>1902</v>
      </c>
      <c r="H1833" s="34" t="s">
        <v>2524</v>
      </c>
      <c r="I1833" s="32" t="s">
        <v>1904</v>
      </c>
      <c r="J1833" s="33">
        <v>1641</v>
      </c>
    </row>
    <row r="1834" spans="1:10" ht="1.05" customHeight="1">
      <c r="A1834" s="16"/>
      <c r="B1834" s="16"/>
      <c r="C1834" s="16"/>
      <c r="D1834" s="16"/>
      <c r="E1834" s="16"/>
      <c r="F1834" s="16"/>
      <c r="G1834" s="16"/>
      <c r="H1834" s="16"/>
      <c r="I1834" s="16"/>
      <c r="J1834" s="16"/>
    </row>
    <row r="1835" spans="1:10" ht="18" customHeight="1">
      <c r="A1835" s="2" t="s">
        <v>626</v>
      </c>
      <c r="B1835" s="4" t="s">
        <v>61</v>
      </c>
      <c r="C1835" s="2" t="s">
        <v>62</v>
      </c>
      <c r="D1835" s="2" t="s">
        <v>9</v>
      </c>
      <c r="E1835" s="391" t="s">
        <v>63</v>
      </c>
      <c r="F1835" s="391"/>
      <c r="G1835" s="3" t="s">
        <v>64</v>
      </c>
      <c r="H1835" s="4" t="s">
        <v>10</v>
      </c>
      <c r="I1835" s="4" t="s">
        <v>65</v>
      </c>
      <c r="J1835" s="4" t="s">
        <v>11</v>
      </c>
    </row>
    <row r="1836" spans="1:10" ht="39" customHeight="1">
      <c r="A1836" s="10" t="s">
        <v>1883</v>
      </c>
      <c r="B1836" s="12" t="s">
        <v>627</v>
      </c>
      <c r="C1836" s="10" t="s">
        <v>78</v>
      </c>
      <c r="D1836" s="10" t="s">
        <v>628</v>
      </c>
      <c r="E1836" s="395" t="s">
        <v>629</v>
      </c>
      <c r="F1836" s="395"/>
      <c r="G1836" s="11" t="s">
        <v>268</v>
      </c>
      <c r="H1836" s="15">
        <v>1</v>
      </c>
      <c r="I1836" s="13">
        <v>3312.64</v>
      </c>
      <c r="J1836" s="13">
        <v>3312.64</v>
      </c>
    </row>
    <row r="1837" spans="1:10" ht="25.95" customHeight="1">
      <c r="A1837" s="17" t="s">
        <v>1884</v>
      </c>
      <c r="B1837" s="19" t="s">
        <v>1957</v>
      </c>
      <c r="C1837" s="17" t="s">
        <v>78</v>
      </c>
      <c r="D1837" s="17" t="s">
        <v>1958</v>
      </c>
      <c r="E1837" s="396" t="s">
        <v>1887</v>
      </c>
      <c r="F1837" s="396"/>
      <c r="G1837" s="18" t="s">
        <v>1911</v>
      </c>
      <c r="H1837" s="21">
        <v>1.4821</v>
      </c>
      <c r="I1837" s="20">
        <v>27.62</v>
      </c>
      <c r="J1837" s="20">
        <v>40.93</v>
      </c>
    </row>
    <row r="1838" spans="1:10" ht="39" customHeight="1">
      <c r="A1838" s="17" t="s">
        <v>1884</v>
      </c>
      <c r="B1838" s="19" t="s">
        <v>2120</v>
      </c>
      <c r="C1838" s="17" t="s">
        <v>78</v>
      </c>
      <c r="D1838" s="17" t="s">
        <v>2121</v>
      </c>
      <c r="E1838" s="396" t="s">
        <v>1907</v>
      </c>
      <c r="F1838" s="396"/>
      <c r="G1838" s="18" t="s">
        <v>1914</v>
      </c>
      <c r="H1838" s="21">
        <v>0.26340000000000002</v>
      </c>
      <c r="I1838" s="20">
        <v>352.54</v>
      </c>
      <c r="J1838" s="20">
        <v>92.85</v>
      </c>
    </row>
    <row r="1839" spans="1:10" ht="39" customHeight="1">
      <c r="A1839" s="17" t="s">
        <v>1884</v>
      </c>
      <c r="B1839" s="19" t="s">
        <v>2200</v>
      </c>
      <c r="C1839" s="17" t="s">
        <v>78</v>
      </c>
      <c r="D1839" s="17" t="s">
        <v>2201</v>
      </c>
      <c r="E1839" s="396" t="s">
        <v>1907</v>
      </c>
      <c r="F1839" s="396"/>
      <c r="G1839" s="18" t="s">
        <v>1908</v>
      </c>
      <c r="H1839" s="21">
        <v>2.3611</v>
      </c>
      <c r="I1839" s="20">
        <v>180.02</v>
      </c>
      <c r="J1839" s="20">
        <v>425.04</v>
      </c>
    </row>
    <row r="1840" spans="1:10" ht="25.95" customHeight="1">
      <c r="A1840" s="17" t="s">
        <v>1884</v>
      </c>
      <c r="B1840" s="19" t="s">
        <v>1959</v>
      </c>
      <c r="C1840" s="17" t="s">
        <v>78</v>
      </c>
      <c r="D1840" s="17" t="s">
        <v>1960</v>
      </c>
      <c r="E1840" s="396" t="s">
        <v>1887</v>
      </c>
      <c r="F1840" s="396"/>
      <c r="G1840" s="18" t="s">
        <v>1911</v>
      </c>
      <c r="H1840" s="21">
        <v>1.4821</v>
      </c>
      <c r="I1840" s="20">
        <v>23.32</v>
      </c>
      <c r="J1840" s="20">
        <v>34.56</v>
      </c>
    </row>
    <row r="1841" spans="1:10" ht="25.95" customHeight="1">
      <c r="A1841" s="22" t="s">
        <v>1894</v>
      </c>
      <c r="B1841" s="24" t="s">
        <v>2643</v>
      </c>
      <c r="C1841" s="22" t="s">
        <v>78</v>
      </c>
      <c r="D1841" s="22" t="s">
        <v>2644</v>
      </c>
      <c r="E1841" s="397" t="s">
        <v>1928</v>
      </c>
      <c r="F1841" s="397"/>
      <c r="G1841" s="23" t="s">
        <v>268</v>
      </c>
      <c r="H1841" s="26">
        <v>1</v>
      </c>
      <c r="I1841" s="25">
        <v>2719.26</v>
      </c>
      <c r="J1841" s="25">
        <v>2719.26</v>
      </c>
    </row>
    <row r="1842" spans="1:10">
      <c r="A1842" s="38"/>
      <c r="B1842" s="38"/>
      <c r="C1842" s="38"/>
      <c r="D1842" s="38"/>
      <c r="E1842" s="38" t="s">
        <v>1897</v>
      </c>
      <c r="F1842" s="39">
        <v>123.34</v>
      </c>
      <c r="G1842" s="38" t="s">
        <v>1898</v>
      </c>
      <c r="H1842" s="39">
        <v>0</v>
      </c>
      <c r="I1842" s="38" t="s">
        <v>1899</v>
      </c>
      <c r="J1842" s="39">
        <v>123.34</v>
      </c>
    </row>
    <row r="1843" spans="1:10">
      <c r="A1843" s="38"/>
      <c r="B1843" s="38"/>
      <c r="C1843" s="38"/>
      <c r="D1843" s="38"/>
      <c r="E1843" s="38" t="s">
        <v>1900</v>
      </c>
      <c r="F1843" s="39">
        <v>679.09</v>
      </c>
      <c r="G1843" s="38"/>
      <c r="H1843" s="398" t="s">
        <v>1901</v>
      </c>
      <c r="I1843" s="398"/>
      <c r="J1843" s="39">
        <v>3991.73</v>
      </c>
    </row>
    <row r="1844" spans="1:10" ht="49.95" customHeight="1">
      <c r="A1844" s="32"/>
      <c r="B1844" s="32"/>
      <c r="C1844" s="32"/>
      <c r="D1844" s="32"/>
      <c r="E1844" s="32"/>
      <c r="F1844" s="32"/>
      <c r="G1844" s="32" t="s">
        <v>1902</v>
      </c>
      <c r="H1844" s="34" t="s">
        <v>2524</v>
      </c>
      <c r="I1844" s="32" t="s">
        <v>1904</v>
      </c>
      <c r="J1844" s="33">
        <v>7983.46</v>
      </c>
    </row>
    <row r="1845" spans="1:10" ht="1.05" customHeight="1">
      <c r="A1845" s="16"/>
      <c r="B1845" s="16"/>
      <c r="C1845" s="16"/>
      <c r="D1845" s="16"/>
      <c r="E1845" s="16"/>
      <c r="F1845" s="16"/>
      <c r="G1845" s="16"/>
      <c r="H1845" s="16"/>
      <c r="I1845" s="16"/>
      <c r="J1845" s="16"/>
    </row>
    <row r="1846" spans="1:10" ht="24" customHeight="1">
      <c r="A1846" s="5" t="s">
        <v>630</v>
      </c>
      <c r="B1846" s="5"/>
      <c r="C1846" s="5"/>
      <c r="D1846" s="5" t="s">
        <v>631</v>
      </c>
      <c r="E1846" s="5"/>
      <c r="F1846" s="394"/>
      <c r="G1846" s="394"/>
      <c r="H1846" s="7"/>
      <c r="I1846" s="5"/>
      <c r="J1846" s="8">
        <v>53243.79</v>
      </c>
    </row>
    <row r="1847" spans="1:10" ht="18" customHeight="1">
      <c r="A1847" s="2" t="s">
        <v>632</v>
      </c>
      <c r="B1847" s="4" t="s">
        <v>61</v>
      </c>
      <c r="C1847" s="2" t="s">
        <v>62</v>
      </c>
      <c r="D1847" s="2" t="s">
        <v>9</v>
      </c>
      <c r="E1847" s="391" t="s">
        <v>63</v>
      </c>
      <c r="F1847" s="391"/>
      <c r="G1847" s="3" t="s">
        <v>64</v>
      </c>
      <c r="H1847" s="4" t="s">
        <v>10</v>
      </c>
      <c r="I1847" s="4" t="s">
        <v>65</v>
      </c>
      <c r="J1847" s="4" t="s">
        <v>11</v>
      </c>
    </row>
    <row r="1848" spans="1:10" ht="25.95" customHeight="1">
      <c r="A1848" s="10" t="s">
        <v>1883</v>
      </c>
      <c r="B1848" s="12" t="s">
        <v>633</v>
      </c>
      <c r="C1848" s="10" t="s">
        <v>72</v>
      </c>
      <c r="D1848" s="10" t="s">
        <v>634</v>
      </c>
      <c r="E1848" s="395" t="s">
        <v>74</v>
      </c>
      <c r="F1848" s="395"/>
      <c r="G1848" s="11" t="s">
        <v>75</v>
      </c>
      <c r="H1848" s="15">
        <v>1</v>
      </c>
      <c r="I1848" s="13">
        <v>113.43</v>
      </c>
      <c r="J1848" s="13">
        <v>113.43</v>
      </c>
    </row>
    <row r="1849" spans="1:10" ht="25.95" customHeight="1">
      <c r="A1849" s="17" t="s">
        <v>1884</v>
      </c>
      <c r="B1849" s="19" t="s">
        <v>1957</v>
      </c>
      <c r="C1849" s="17" t="s">
        <v>78</v>
      </c>
      <c r="D1849" s="17" t="s">
        <v>1958</v>
      </c>
      <c r="E1849" s="396" t="s">
        <v>1887</v>
      </c>
      <c r="F1849" s="396"/>
      <c r="G1849" s="18" t="s">
        <v>1911</v>
      </c>
      <c r="H1849" s="21">
        <v>0.15</v>
      </c>
      <c r="I1849" s="20">
        <v>27.62</v>
      </c>
      <c r="J1849" s="20">
        <v>4.1399999999999997</v>
      </c>
    </row>
    <row r="1850" spans="1:10" ht="25.95" customHeight="1">
      <c r="A1850" s="17" t="s">
        <v>1884</v>
      </c>
      <c r="B1850" s="19" t="s">
        <v>1959</v>
      </c>
      <c r="C1850" s="17" t="s">
        <v>78</v>
      </c>
      <c r="D1850" s="17" t="s">
        <v>1960</v>
      </c>
      <c r="E1850" s="396" t="s">
        <v>1887</v>
      </c>
      <c r="F1850" s="396"/>
      <c r="G1850" s="18" t="s">
        <v>1911</v>
      </c>
      <c r="H1850" s="21">
        <v>0.15</v>
      </c>
      <c r="I1850" s="20">
        <v>23.32</v>
      </c>
      <c r="J1850" s="20">
        <v>3.49</v>
      </c>
    </row>
    <row r="1851" spans="1:10" ht="24" customHeight="1">
      <c r="A1851" s="22" t="s">
        <v>1894</v>
      </c>
      <c r="B1851" s="24" t="s">
        <v>2645</v>
      </c>
      <c r="C1851" s="22" t="s">
        <v>72</v>
      </c>
      <c r="D1851" s="22" t="s">
        <v>2646</v>
      </c>
      <c r="E1851" s="397" t="s">
        <v>1928</v>
      </c>
      <c r="F1851" s="397"/>
      <c r="G1851" s="23" t="s">
        <v>268</v>
      </c>
      <c r="H1851" s="26">
        <v>1</v>
      </c>
      <c r="I1851" s="25">
        <v>105.8</v>
      </c>
      <c r="J1851" s="25">
        <v>105.8</v>
      </c>
    </row>
    <row r="1852" spans="1:10">
      <c r="A1852" s="38"/>
      <c r="B1852" s="38"/>
      <c r="C1852" s="38"/>
      <c r="D1852" s="38"/>
      <c r="E1852" s="38" t="s">
        <v>1897</v>
      </c>
      <c r="F1852" s="39">
        <v>5.75</v>
      </c>
      <c r="G1852" s="38" t="s">
        <v>1898</v>
      </c>
      <c r="H1852" s="39">
        <v>0</v>
      </c>
      <c r="I1852" s="38" t="s">
        <v>1899</v>
      </c>
      <c r="J1852" s="39">
        <v>5.75</v>
      </c>
    </row>
    <row r="1853" spans="1:10">
      <c r="A1853" s="38"/>
      <c r="B1853" s="38"/>
      <c r="C1853" s="38"/>
      <c r="D1853" s="38"/>
      <c r="E1853" s="38" t="s">
        <v>1900</v>
      </c>
      <c r="F1853" s="39">
        <v>23.25</v>
      </c>
      <c r="G1853" s="38"/>
      <c r="H1853" s="398" t="s">
        <v>1901</v>
      </c>
      <c r="I1853" s="398"/>
      <c r="J1853" s="39">
        <v>136.68</v>
      </c>
    </row>
    <row r="1854" spans="1:10" ht="49.95" customHeight="1">
      <c r="A1854" s="32"/>
      <c r="B1854" s="32"/>
      <c r="C1854" s="32"/>
      <c r="D1854" s="32"/>
      <c r="E1854" s="32"/>
      <c r="F1854" s="32"/>
      <c r="G1854" s="32" t="s">
        <v>1902</v>
      </c>
      <c r="H1854" s="34" t="s">
        <v>2647</v>
      </c>
      <c r="I1854" s="32" t="s">
        <v>1904</v>
      </c>
      <c r="J1854" s="33">
        <v>3143.64</v>
      </c>
    </row>
    <row r="1855" spans="1:10" ht="1.05" customHeight="1">
      <c r="A1855" s="16"/>
      <c r="B1855" s="16"/>
      <c r="C1855" s="16"/>
      <c r="D1855" s="16"/>
      <c r="E1855" s="16"/>
      <c r="F1855" s="16"/>
      <c r="G1855" s="16"/>
      <c r="H1855" s="16"/>
      <c r="I1855" s="16"/>
      <c r="J1855" s="16"/>
    </row>
    <row r="1856" spans="1:10" ht="18" customHeight="1">
      <c r="A1856" s="2" t="s">
        <v>635</v>
      </c>
      <c r="B1856" s="4" t="s">
        <v>61</v>
      </c>
      <c r="C1856" s="2" t="s">
        <v>62</v>
      </c>
      <c r="D1856" s="2" t="s">
        <v>9</v>
      </c>
      <c r="E1856" s="391" t="s">
        <v>63</v>
      </c>
      <c r="F1856" s="391"/>
      <c r="G1856" s="3" t="s">
        <v>64</v>
      </c>
      <c r="H1856" s="4" t="s">
        <v>10</v>
      </c>
      <c r="I1856" s="4" t="s">
        <v>65</v>
      </c>
      <c r="J1856" s="4" t="s">
        <v>11</v>
      </c>
    </row>
    <row r="1857" spans="1:10" ht="52.05" customHeight="1">
      <c r="A1857" s="10" t="s">
        <v>1883</v>
      </c>
      <c r="B1857" s="12" t="s">
        <v>636</v>
      </c>
      <c r="C1857" s="10" t="s">
        <v>78</v>
      </c>
      <c r="D1857" s="10" t="s">
        <v>637</v>
      </c>
      <c r="E1857" s="395" t="s">
        <v>638</v>
      </c>
      <c r="F1857" s="395"/>
      <c r="G1857" s="11" t="s">
        <v>268</v>
      </c>
      <c r="H1857" s="15">
        <v>1</v>
      </c>
      <c r="I1857" s="13">
        <v>41.42</v>
      </c>
      <c r="J1857" s="13">
        <v>41.42</v>
      </c>
    </row>
    <row r="1858" spans="1:10" ht="25.95" customHeight="1">
      <c r="A1858" s="17" t="s">
        <v>1884</v>
      </c>
      <c r="B1858" s="19" t="s">
        <v>1957</v>
      </c>
      <c r="C1858" s="17" t="s">
        <v>78</v>
      </c>
      <c r="D1858" s="17" t="s">
        <v>1958</v>
      </c>
      <c r="E1858" s="396" t="s">
        <v>1887</v>
      </c>
      <c r="F1858" s="396"/>
      <c r="G1858" s="18" t="s">
        <v>1911</v>
      </c>
      <c r="H1858" s="21">
        <v>0.19259999999999999</v>
      </c>
      <c r="I1858" s="20">
        <v>27.62</v>
      </c>
      <c r="J1858" s="20">
        <v>5.31</v>
      </c>
    </row>
    <row r="1859" spans="1:10" ht="25.95" customHeight="1">
      <c r="A1859" s="17" t="s">
        <v>1884</v>
      </c>
      <c r="B1859" s="19" t="s">
        <v>1959</v>
      </c>
      <c r="C1859" s="17" t="s">
        <v>78</v>
      </c>
      <c r="D1859" s="17" t="s">
        <v>1960</v>
      </c>
      <c r="E1859" s="396" t="s">
        <v>1887</v>
      </c>
      <c r="F1859" s="396"/>
      <c r="G1859" s="18" t="s">
        <v>1911</v>
      </c>
      <c r="H1859" s="21">
        <v>0.19259999999999999</v>
      </c>
      <c r="I1859" s="20">
        <v>23.32</v>
      </c>
      <c r="J1859" s="20">
        <v>4.49</v>
      </c>
    </row>
    <row r="1860" spans="1:10" ht="25.95" customHeight="1">
      <c r="A1860" s="22" t="s">
        <v>1894</v>
      </c>
      <c r="B1860" s="24" t="s">
        <v>2648</v>
      </c>
      <c r="C1860" s="22" t="s">
        <v>78</v>
      </c>
      <c r="D1860" s="22" t="s">
        <v>2649</v>
      </c>
      <c r="E1860" s="397" t="s">
        <v>1928</v>
      </c>
      <c r="F1860" s="397"/>
      <c r="G1860" s="23" t="s">
        <v>268</v>
      </c>
      <c r="H1860" s="26">
        <v>1</v>
      </c>
      <c r="I1860" s="25">
        <v>20.92</v>
      </c>
      <c r="J1860" s="25">
        <v>20.92</v>
      </c>
    </row>
    <row r="1861" spans="1:10" ht="39" customHeight="1">
      <c r="A1861" s="22" t="s">
        <v>1894</v>
      </c>
      <c r="B1861" s="24" t="s">
        <v>2650</v>
      </c>
      <c r="C1861" s="22" t="s">
        <v>78</v>
      </c>
      <c r="D1861" s="22" t="s">
        <v>2651</v>
      </c>
      <c r="E1861" s="397" t="s">
        <v>1928</v>
      </c>
      <c r="F1861" s="397"/>
      <c r="G1861" s="23" t="s">
        <v>268</v>
      </c>
      <c r="H1861" s="26">
        <v>0.115</v>
      </c>
      <c r="I1861" s="25">
        <v>26.99</v>
      </c>
      <c r="J1861" s="25">
        <v>3.1</v>
      </c>
    </row>
    <row r="1862" spans="1:10" ht="25.95" customHeight="1">
      <c r="A1862" s="22" t="s">
        <v>1894</v>
      </c>
      <c r="B1862" s="24" t="s">
        <v>2652</v>
      </c>
      <c r="C1862" s="22" t="s">
        <v>78</v>
      </c>
      <c r="D1862" s="22" t="s">
        <v>2653</v>
      </c>
      <c r="E1862" s="397" t="s">
        <v>1928</v>
      </c>
      <c r="F1862" s="397"/>
      <c r="G1862" s="23" t="s">
        <v>268</v>
      </c>
      <c r="H1862" s="26">
        <v>2</v>
      </c>
      <c r="I1862" s="25">
        <v>3.8</v>
      </c>
      <c r="J1862" s="25">
        <v>7.6</v>
      </c>
    </row>
    <row r="1863" spans="1:10">
      <c r="A1863" s="38"/>
      <c r="B1863" s="38"/>
      <c r="C1863" s="38"/>
      <c r="D1863" s="38"/>
      <c r="E1863" s="38" t="s">
        <v>1897</v>
      </c>
      <c r="F1863" s="39">
        <v>7.39</v>
      </c>
      <c r="G1863" s="38" t="s">
        <v>1898</v>
      </c>
      <c r="H1863" s="39">
        <v>0</v>
      </c>
      <c r="I1863" s="38" t="s">
        <v>1899</v>
      </c>
      <c r="J1863" s="39">
        <v>7.39</v>
      </c>
    </row>
    <row r="1864" spans="1:10">
      <c r="A1864" s="38"/>
      <c r="B1864" s="38"/>
      <c r="C1864" s="38"/>
      <c r="D1864" s="38"/>
      <c r="E1864" s="38" t="s">
        <v>1900</v>
      </c>
      <c r="F1864" s="39">
        <v>8.49</v>
      </c>
      <c r="G1864" s="38"/>
      <c r="H1864" s="398" t="s">
        <v>1901</v>
      </c>
      <c r="I1864" s="398"/>
      <c r="J1864" s="39">
        <v>49.91</v>
      </c>
    </row>
    <row r="1865" spans="1:10" ht="49.95" customHeight="1">
      <c r="A1865" s="32"/>
      <c r="B1865" s="32"/>
      <c r="C1865" s="32"/>
      <c r="D1865" s="32"/>
      <c r="E1865" s="32"/>
      <c r="F1865" s="32"/>
      <c r="G1865" s="32" t="s">
        <v>1902</v>
      </c>
      <c r="H1865" s="34" t="s">
        <v>2647</v>
      </c>
      <c r="I1865" s="32" t="s">
        <v>1904</v>
      </c>
      <c r="J1865" s="33">
        <v>1147.93</v>
      </c>
    </row>
    <row r="1866" spans="1:10" ht="1.05" customHeight="1">
      <c r="A1866" s="16"/>
      <c r="B1866" s="16"/>
      <c r="C1866" s="16"/>
      <c r="D1866" s="16"/>
      <c r="E1866" s="16"/>
      <c r="F1866" s="16"/>
      <c r="G1866" s="16"/>
      <c r="H1866" s="16"/>
      <c r="I1866" s="16"/>
      <c r="J1866" s="16"/>
    </row>
    <row r="1867" spans="1:10" ht="18" customHeight="1">
      <c r="A1867" s="2" t="s">
        <v>639</v>
      </c>
      <c r="B1867" s="4" t="s">
        <v>61</v>
      </c>
      <c r="C1867" s="2" t="s">
        <v>62</v>
      </c>
      <c r="D1867" s="2" t="s">
        <v>9</v>
      </c>
      <c r="E1867" s="391" t="s">
        <v>63</v>
      </c>
      <c r="F1867" s="391"/>
      <c r="G1867" s="3" t="s">
        <v>64</v>
      </c>
      <c r="H1867" s="4" t="s">
        <v>10</v>
      </c>
      <c r="I1867" s="4" t="s">
        <v>65</v>
      </c>
      <c r="J1867" s="4" t="s">
        <v>11</v>
      </c>
    </row>
    <row r="1868" spans="1:10" ht="52.05" customHeight="1">
      <c r="A1868" s="10" t="s">
        <v>1883</v>
      </c>
      <c r="B1868" s="12" t="s">
        <v>640</v>
      </c>
      <c r="C1868" s="10" t="s">
        <v>78</v>
      </c>
      <c r="D1868" s="10" t="s">
        <v>641</v>
      </c>
      <c r="E1868" s="395" t="s">
        <v>638</v>
      </c>
      <c r="F1868" s="395"/>
      <c r="G1868" s="11" t="s">
        <v>268</v>
      </c>
      <c r="H1868" s="15">
        <v>1</v>
      </c>
      <c r="I1868" s="13">
        <v>10.32</v>
      </c>
      <c r="J1868" s="13">
        <v>10.32</v>
      </c>
    </row>
    <row r="1869" spans="1:10" ht="25.95" customHeight="1">
      <c r="A1869" s="17" t="s">
        <v>1884</v>
      </c>
      <c r="B1869" s="19" t="s">
        <v>1957</v>
      </c>
      <c r="C1869" s="17" t="s">
        <v>78</v>
      </c>
      <c r="D1869" s="17" t="s">
        <v>1958</v>
      </c>
      <c r="E1869" s="396" t="s">
        <v>1887</v>
      </c>
      <c r="F1869" s="396"/>
      <c r="G1869" s="18" t="s">
        <v>1911</v>
      </c>
      <c r="H1869" s="21">
        <v>0.127</v>
      </c>
      <c r="I1869" s="20">
        <v>27.62</v>
      </c>
      <c r="J1869" s="20">
        <v>3.5</v>
      </c>
    </row>
    <row r="1870" spans="1:10" ht="25.95" customHeight="1">
      <c r="A1870" s="17" t="s">
        <v>1884</v>
      </c>
      <c r="B1870" s="19" t="s">
        <v>1959</v>
      </c>
      <c r="C1870" s="17" t="s">
        <v>78</v>
      </c>
      <c r="D1870" s="17" t="s">
        <v>1960</v>
      </c>
      <c r="E1870" s="396" t="s">
        <v>1887</v>
      </c>
      <c r="F1870" s="396"/>
      <c r="G1870" s="18" t="s">
        <v>1911</v>
      </c>
      <c r="H1870" s="21">
        <v>0.127</v>
      </c>
      <c r="I1870" s="20">
        <v>23.32</v>
      </c>
      <c r="J1870" s="20">
        <v>2.96</v>
      </c>
    </row>
    <row r="1871" spans="1:10" ht="25.95" customHeight="1">
      <c r="A1871" s="22" t="s">
        <v>1894</v>
      </c>
      <c r="B1871" s="24" t="s">
        <v>1961</v>
      </c>
      <c r="C1871" s="22" t="s">
        <v>78</v>
      </c>
      <c r="D1871" s="22" t="s">
        <v>1962</v>
      </c>
      <c r="E1871" s="397" t="s">
        <v>1928</v>
      </c>
      <c r="F1871" s="397"/>
      <c r="G1871" s="23" t="s">
        <v>268</v>
      </c>
      <c r="H1871" s="26">
        <v>1.4999999999999999E-2</v>
      </c>
      <c r="I1871" s="25">
        <v>74.09</v>
      </c>
      <c r="J1871" s="25">
        <v>1.1100000000000001</v>
      </c>
    </row>
    <row r="1872" spans="1:10" ht="24" customHeight="1">
      <c r="A1872" s="22" t="s">
        <v>1894</v>
      </c>
      <c r="B1872" s="24" t="s">
        <v>2363</v>
      </c>
      <c r="C1872" s="22" t="s">
        <v>78</v>
      </c>
      <c r="D1872" s="22" t="s">
        <v>2523</v>
      </c>
      <c r="E1872" s="397" t="s">
        <v>1928</v>
      </c>
      <c r="F1872" s="397"/>
      <c r="G1872" s="23" t="s">
        <v>268</v>
      </c>
      <c r="H1872" s="26">
        <v>9.9000000000000008E-3</v>
      </c>
      <c r="I1872" s="25">
        <v>65.400000000000006</v>
      </c>
      <c r="J1872" s="25">
        <v>0.64</v>
      </c>
    </row>
    <row r="1873" spans="1:10" ht="25.95" customHeight="1">
      <c r="A1873" s="22" t="s">
        <v>1894</v>
      </c>
      <c r="B1873" s="24" t="s">
        <v>2654</v>
      </c>
      <c r="C1873" s="22" t="s">
        <v>78</v>
      </c>
      <c r="D1873" s="22" t="s">
        <v>2655</v>
      </c>
      <c r="E1873" s="397" t="s">
        <v>1928</v>
      </c>
      <c r="F1873" s="397"/>
      <c r="G1873" s="23" t="s">
        <v>268</v>
      </c>
      <c r="H1873" s="26">
        <v>1</v>
      </c>
      <c r="I1873" s="25">
        <v>2.1</v>
      </c>
      <c r="J1873" s="25">
        <v>2.1</v>
      </c>
    </row>
    <row r="1874" spans="1:10" ht="24" customHeight="1">
      <c r="A1874" s="22" t="s">
        <v>1894</v>
      </c>
      <c r="B1874" s="24" t="s">
        <v>1965</v>
      </c>
      <c r="C1874" s="22" t="s">
        <v>78</v>
      </c>
      <c r="D1874" s="22" t="s">
        <v>1966</v>
      </c>
      <c r="E1874" s="397" t="s">
        <v>1928</v>
      </c>
      <c r="F1874" s="397"/>
      <c r="G1874" s="23" t="s">
        <v>268</v>
      </c>
      <c r="H1874" s="26">
        <v>7.1000000000000004E-3</v>
      </c>
      <c r="I1874" s="25">
        <v>2.2599999999999998</v>
      </c>
      <c r="J1874" s="25">
        <v>0.01</v>
      </c>
    </row>
    <row r="1875" spans="1:10">
      <c r="A1875" s="38"/>
      <c r="B1875" s="38"/>
      <c r="C1875" s="38"/>
      <c r="D1875" s="38"/>
      <c r="E1875" s="38" t="s">
        <v>1897</v>
      </c>
      <c r="F1875" s="39">
        <v>4.87</v>
      </c>
      <c r="G1875" s="38" t="s">
        <v>1898</v>
      </c>
      <c r="H1875" s="39">
        <v>0</v>
      </c>
      <c r="I1875" s="38" t="s">
        <v>1899</v>
      </c>
      <c r="J1875" s="39">
        <v>4.87</v>
      </c>
    </row>
    <row r="1876" spans="1:10">
      <c r="A1876" s="38"/>
      <c r="B1876" s="38"/>
      <c r="C1876" s="38"/>
      <c r="D1876" s="38"/>
      <c r="E1876" s="38" t="s">
        <v>1900</v>
      </c>
      <c r="F1876" s="39">
        <v>2.11</v>
      </c>
      <c r="G1876" s="38"/>
      <c r="H1876" s="398" t="s">
        <v>1901</v>
      </c>
      <c r="I1876" s="398"/>
      <c r="J1876" s="39">
        <v>12.43</v>
      </c>
    </row>
    <row r="1877" spans="1:10" ht="49.95" customHeight="1">
      <c r="A1877" s="32"/>
      <c r="B1877" s="32"/>
      <c r="C1877" s="32"/>
      <c r="D1877" s="32"/>
      <c r="E1877" s="32"/>
      <c r="F1877" s="32"/>
      <c r="G1877" s="32" t="s">
        <v>1902</v>
      </c>
      <c r="H1877" s="34" t="s">
        <v>2656</v>
      </c>
      <c r="I1877" s="32" t="s">
        <v>1904</v>
      </c>
      <c r="J1877" s="33">
        <v>385.33</v>
      </c>
    </row>
    <row r="1878" spans="1:10" ht="1.05" customHeight="1">
      <c r="A1878" s="16"/>
      <c r="B1878" s="16"/>
      <c r="C1878" s="16"/>
      <c r="D1878" s="16"/>
      <c r="E1878" s="16"/>
      <c r="F1878" s="16"/>
      <c r="G1878" s="16"/>
      <c r="H1878" s="16"/>
      <c r="I1878" s="16"/>
      <c r="J1878" s="16"/>
    </row>
    <row r="1879" spans="1:10" ht="18" customHeight="1">
      <c r="A1879" s="2" t="s">
        <v>642</v>
      </c>
      <c r="B1879" s="4" t="s">
        <v>61</v>
      </c>
      <c r="C1879" s="2" t="s">
        <v>62</v>
      </c>
      <c r="D1879" s="2" t="s">
        <v>9</v>
      </c>
      <c r="E1879" s="391" t="s">
        <v>63</v>
      </c>
      <c r="F1879" s="391"/>
      <c r="G1879" s="3" t="s">
        <v>64</v>
      </c>
      <c r="H1879" s="4" t="s">
        <v>10</v>
      </c>
      <c r="I1879" s="4" t="s">
        <v>65</v>
      </c>
      <c r="J1879" s="4" t="s">
        <v>11</v>
      </c>
    </row>
    <row r="1880" spans="1:10" ht="39" customHeight="1">
      <c r="A1880" s="10" t="s">
        <v>1883</v>
      </c>
      <c r="B1880" s="12" t="s">
        <v>643</v>
      </c>
      <c r="C1880" s="10" t="s">
        <v>78</v>
      </c>
      <c r="D1880" s="10" t="s">
        <v>644</v>
      </c>
      <c r="E1880" s="395" t="s">
        <v>645</v>
      </c>
      <c r="F1880" s="395"/>
      <c r="G1880" s="11" t="s">
        <v>268</v>
      </c>
      <c r="H1880" s="15">
        <v>1</v>
      </c>
      <c r="I1880" s="13">
        <v>7.81</v>
      </c>
      <c r="J1880" s="13">
        <v>7.81</v>
      </c>
    </row>
    <row r="1881" spans="1:10" ht="25.95" customHeight="1">
      <c r="A1881" s="17" t="s">
        <v>1884</v>
      </c>
      <c r="B1881" s="19" t="s">
        <v>1959</v>
      </c>
      <c r="C1881" s="17" t="s">
        <v>78</v>
      </c>
      <c r="D1881" s="17" t="s">
        <v>1960</v>
      </c>
      <c r="E1881" s="396" t="s">
        <v>1887</v>
      </c>
      <c r="F1881" s="396"/>
      <c r="G1881" s="18" t="s">
        <v>1911</v>
      </c>
      <c r="H1881" s="21">
        <v>4.7500000000000001E-2</v>
      </c>
      <c r="I1881" s="20">
        <v>23.32</v>
      </c>
      <c r="J1881" s="20">
        <v>1.1000000000000001</v>
      </c>
    </row>
    <row r="1882" spans="1:10" ht="25.95" customHeight="1">
      <c r="A1882" s="17" t="s">
        <v>1884</v>
      </c>
      <c r="B1882" s="19" t="s">
        <v>1957</v>
      </c>
      <c r="C1882" s="17" t="s">
        <v>78</v>
      </c>
      <c r="D1882" s="17" t="s">
        <v>1958</v>
      </c>
      <c r="E1882" s="396" t="s">
        <v>1887</v>
      </c>
      <c r="F1882" s="396"/>
      <c r="G1882" s="18" t="s">
        <v>1911</v>
      </c>
      <c r="H1882" s="21">
        <v>4.7500000000000001E-2</v>
      </c>
      <c r="I1882" s="20">
        <v>27.62</v>
      </c>
      <c r="J1882" s="20">
        <v>1.31</v>
      </c>
    </row>
    <row r="1883" spans="1:10" ht="24" customHeight="1">
      <c r="A1883" s="22" t="s">
        <v>1894</v>
      </c>
      <c r="B1883" s="24" t="s">
        <v>2363</v>
      </c>
      <c r="C1883" s="22" t="s">
        <v>78</v>
      </c>
      <c r="D1883" s="22" t="s">
        <v>2523</v>
      </c>
      <c r="E1883" s="397" t="s">
        <v>1928</v>
      </c>
      <c r="F1883" s="397"/>
      <c r="G1883" s="23" t="s">
        <v>268</v>
      </c>
      <c r="H1883" s="26">
        <v>9.9000000000000008E-3</v>
      </c>
      <c r="I1883" s="25">
        <v>65.400000000000006</v>
      </c>
      <c r="J1883" s="25">
        <v>0.64</v>
      </c>
    </row>
    <row r="1884" spans="1:10" ht="25.95" customHeight="1">
      <c r="A1884" s="22" t="s">
        <v>1894</v>
      </c>
      <c r="B1884" s="24" t="s">
        <v>1961</v>
      </c>
      <c r="C1884" s="22" t="s">
        <v>78</v>
      </c>
      <c r="D1884" s="22" t="s">
        <v>1962</v>
      </c>
      <c r="E1884" s="397" t="s">
        <v>1928</v>
      </c>
      <c r="F1884" s="397"/>
      <c r="G1884" s="23" t="s">
        <v>268</v>
      </c>
      <c r="H1884" s="26">
        <v>1.4999999999999999E-2</v>
      </c>
      <c r="I1884" s="25">
        <v>74.09</v>
      </c>
      <c r="J1884" s="25">
        <v>1.1100000000000001</v>
      </c>
    </row>
    <row r="1885" spans="1:10" ht="24" customHeight="1">
      <c r="A1885" s="22" t="s">
        <v>1894</v>
      </c>
      <c r="B1885" s="24" t="s">
        <v>1965</v>
      </c>
      <c r="C1885" s="22" t="s">
        <v>78</v>
      </c>
      <c r="D1885" s="22" t="s">
        <v>1966</v>
      </c>
      <c r="E1885" s="397" t="s">
        <v>1928</v>
      </c>
      <c r="F1885" s="397"/>
      <c r="G1885" s="23" t="s">
        <v>268</v>
      </c>
      <c r="H1885" s="26">
        <v>2.5999999999999999E-2</v>
      </c>
      <c r="I1885" s="25">
        <v>2.2599999999999998</v>
      </c>
      <c r="J1885" s="25">
        <v>0.05</v>
      </c>
    </row>
    <row r="1886" spans="1:10" ht="25.95" customHeight="1">
      <c r="A1886" s="22" t="s">
        <v>1894</v>
      </c>
      <c r="B1886" s="24" t="s">
        <v>2657</v>
      </c>
      <c r="C1886" s="22" t="s">
        <v>78</v>
      </c>
      <c r="D1886" s="22" t="s">
        <v>2658</v>
      </c>
      <c r="E1886" s="397" t="s">
        <v>1928</v>
      </c>
      <c r="F1886" s="397"/>
      <c r="G1886" s="23" t="s">
        <v>268</v>
      </c>
      <c r="H1886" s="26">
        <v>1</v>
      </c>
      <c r="I1886" s="25">
        <v>3.6</v>
      </c>
      <c r="J1886" s="25">
        <v>3.6</v>
      </c>
    </row>
    <row r="1887" spans="1:10">
      <c r="A1887" s="38"/>
      <c r="B1887" s="38"/>
      <c r="C1887" s="38"/>
      <c r="D1887" s="38"/>
      <c r="E1887" s="38" t="s">
        <v>1897</v>
      </c>
      <c r="F1887" s="39">
        <v>1.81</v>
      </c>
      <c r="G1887" s="38" t="s">
        <v>1898</v>
      </c>
      <c r="H1887" s="39">
        <v>0</v>
      </c>
      <c r="I1887" s="38" t="s">
        <v>1899</v>
      </c>
      <c r="J1887" s="39">
        <v>1.81</v>
      </c>
    </row>
    <row r="1888" spans="1:10">
      <c r="A1888" s="38"/>
      <c r="B1888" s="38"/>
      <c r="C1888" s="38"/>
      <c r="D1888" s="38"/>
      <c r="E1888" s="38" t="s">
        <v>1900</v>
      </c>
      <c r="F1888" s="39">
        <v>1.6</v>
      </c>
      <c r="G1888" s="38"/>
      <c r="H1888" s="398" t="s">
        <v>1901</v>
      </c>
      <c r="I1888" s="398"/>
      <c r="J1888" s="39">
        <v>9.41</v>
      </c>
    </row>
    <row r="1889" spans="1:10" ht="49.95" customHeight="1">
      <c r="A1889" s="32"/>
      <c r="B1889" s="32"/>
      <c r="C1889" s="32"/>
      <c r="D1889" s="32"/>
      <c r="E1889" s="32"/>
      <c r="F1889" s="32"/>
      <c r="G1889" s="32" t="s">
        <v>1902</v>
      </c>
      <c r="H1889" s="34" t="s">
        <v>2524</v>
      </c>
      <c r="I1889" s="32" t="s">
        <v>1904</v>
      </c>
      <c r="J1889" s="33">
        <v>18.82</v>
      </c>
    </row>
    <row r="1890" spans="1:10" ht="1.05" customHeight="1">
      <c r="A1890" s="16"/>
      <c r="B1890" s="16"/>
      <c r="C1890" s="16"/>
      <c r="D1890" s="16"/>
      <c r="E1890" s="16"/>
      <c r="F1890" s="16"/>
      <c r="G1890" s="16"/>
      <c r="H1890" s="16"/>
      <c r="I1890" s="16"/>
      <c r="J1890" s="16"/>
    </row>
    <row r="1891" spans="1:10" ht="18" customHeight="1">
      <c r="A1891" s="2" t="s">
        <v>646</v>
      </c>
      <c r="B1891" s="4" t="s">
        <v>61</v>
      </c>
      <c r="C1891" s="2" t="s">
        <v>62</v>
      </c>
      <c r="D1891" s="2" t="s">
        <v>9</v>
      </c>
      <c r="E1891" s="391" t="s">
        <v>63</v>
      </c>
      <c r="F1891" s="391"/>
      <c r="G1891" s="3" t="s">
        <v>64</v>
      </c>
      <c r="H1891" s="4" t="s">
        <v>10</v>
      </c>
      <c r="I1891" s="4" t="s">
        <v>65</v>
      </c>
      <c r="J1891" s="4" t="s">
        <v>11</v>
      </c>
    </row>
    <row r="1892" spans="1:10" ht="52.05" customHeight="1">
      <c r="A1892" s="10" t="s">
        <v>1883</v>
      </c>
      <c r="B1892" s="12" t="s">
        <v>647</v>
      </c>
      <c r="C1892" s="10" t="s">
        <v>78</v>
      </c>
      <c r="D1892" s="10" t="s">
        <v>648</v>
      </c>
      <c r="E1892" s="395" t="s">
        <v>638</v>
      </c>
      <c r="F1892" s="395"/>
      <c r="G1892" s="11" t="s">
        <v>268</v>
      </c>
      <c r="H1892" s="15">
        <v>1</v>
      </c>
      <c r="I1892" s="13">
        <v>16.03</v>
      </c>
      <c r="J1892" s="13">
        <v>16.03</v>
      </c>
    </row>
    <row r="1893" spans="1:10" ht="25.95" customHeight="1">
      <c r="A1893" s="17" t="s">
        <v>1884</v>
      </c>
      <c r="B1893" s="19" t="s">
        <v>1959</v>
      </c>
      <c r="C1893" s="17" t="s">
        <v>78</v>
      </c>
      <c r="D1893" s="17" t="s">
        <v>1960</v>
      </c>
      <c r="E1893" s="396" t="s">
        <v>1887</v>
      </c>
      <c r="F1893" s="396"/>
      <c r="G1893" s="18" t="s">
        <v>1911</v>
      </c>
      <c r="H1893" s="21">
        <v>0.13789999999999999</v>
      </c>
      <c r="I1893" s="20">
        <v>23.32</v>
      </c>
      <c r="J1893" s="20">
        <v>3.21</v>
      </c>
    </row>
    <row r="1894" spans="1:10" ht="25.95" customHeight="1">
      <c r="A1894" s="17" t="s">
        <v>1884</v>
      </c>
      <c r="B1894" s="19" t="s">
        <v>1957</v>
      </c>
      <c r="C1894" s="17" t="s">
        <v>78</v>
      </c>
      <c r="D1894" s="17" t="s">
        <v>1958</v>
      </c>
      <c r="E1894" s="396" t="s">
        <v>1887</v>
      </c>
      <c r="F1894" s="396"/>
      <c r="G1894" s="18" t="s">
        <v>1911</v>
      </c>
      <c r="H1894" s="21">
        <v>0.13789999999999999</v>
      </c>
      <c r="I1894" s="20">
        <v>27.62</v>
      </c>
      <c r="J1894" s="20">
        <v>3.8</v>
      </c>
    </row>
    <row r="1895" spans="1:10" ht="39" customHeight="1">
      <c r="A1895" s="22" t="s">
        <v>1894</v>
      </c>
      <c r="B1895" s="24" t="s">
        <v>2650</v>
      </c>
      <c r="C1895" s="22" t="s">
        <v>78</v>
      </c>
      <c r="D1895" s="22" t="s">
        <v>2651</v>
      </c>
      <c r="E1895" s="397" t="s">
        <v>1928</v>
      </c>
      <c r="F1895" s="397"/>
      <c r="G1895" s="23" t="s">
        <v>268</v>
      </c>
      <c r="H1895" s="26">
        <v>0.05</v>
      </c>
      <c r="I1895" s="25">
        <v>26.99</v>
      </c>
      <c r="J1895" s="25">
        <v>1.34</v>
      </c>
    </row>
    <row r="1896" spans="1:10" ht="25.95" customHeight="1">
      <c r="A1896" s="22" t="s">
        <v>1894</v>
      </c>
      <c r="B1896" s="24" t="s">
        <v>2659</v>
      </c>
      <c r="C1896" s="22" t="s">
        <v>78</v>
      </c>
      <c r="D1896" s="22" t="s">
        <v>2660</v>
      </c>
      <c r="E1896" s="397" t="s">
        <v>1928</v>
      </c>
      <c r="F1896" s="397"/>
      <c r="G1896" s="23" t="s">
        <v>268</v>
      </c>
      <c r="H1896" s="26">
        <v>1</v>
      </c>
      <c r="I1896" s="25">
        <v>3.4</v>
      </c>
      <c r="J1896" s="25">
        <v>3.4</v>
      </c>
    </row>
    <row r="1897" spans="1:10" ht="25.95" customHeight="1">
      <c r="A1897" s="22" t="s">
        <v>1894</v>
      </c>
      <c r="B1897" s="24" t="s">
        <v>2661</v>
      </c>
      <c r="C1897" s="22" t="s">
        <v>78</v>
      </c>
      <c r="D1897" s="22" t="s">
        <v>2662</v>
      </c>
      <c r="E1897" s="397" t="s">
        <v>1928</v>
      </c>
      <c r="F1897" s="397"/>
      <c r="G1897" s="23" t="s">
        <v>268</v>
      </c>
      <c r="H1897" s="26">
        <v>2</v>
      </c>
      <c r="I1897" s="25">
        <v>2.14</v>
      </c>
      <c r="J1897" s="25">
        <v>4.28</v>
      </c>
    </row>
    <row r="1898" spans="1:10">
      <c r="A1898" s="38"/>
      <c r="B1898" s="38"/>
      <c r="C1898" s="38"/>
      <c r="D1898" s="38"/>
      <c r="E1898" s="38" t="s">
        <v>1897</v>
      </c>
      <c r="F1898" s="39">
        <v>5.28</v>
      </c>
      <c r="G1898" s="38" t="s">
        <v>1898</v>
      </c>
      <c r="H1898" s="39">
        <v>0</v>
      </c>
      <c r="I1898" s="38" t="s">
        <v>1899</v>
      </c>
      <c r="J1898" s="39">
        <v>5.28</v>
      </c>
    </row>
    <row r="1899" spans="1:10">
      <c r="A1899" s="38"/>
      <c r="B1899" s="38"/>
      <c r="C1899" s="38"/>
      <c r="D1899" s="38"/>
      <c r="E1899" s="38" t="s">
        <v>1900</v>
      </c>
      <c r="F1899" s="39">
        <v>3.28</v>
      </c>
      <c r="G1899" s="38"/>
      <c r="H1899" s="398" t="s">
        <v>1901</v>
      </c>
      <c r="I1899" s="398"/>
      <c r="J1899" s="39">
        <v>19.309999999999999</v>
      </c>
    </row>
    <row r="1900" spans="1:10" ht="49.95" customHeight="1">
      <c r="A1900" s="32"/>
      <c r="B1900" s="32"/>
      <c r="C1900" s="32"/>
      <c r="D1900" s="32"/>
      <c r="E1900" s="32"/>
      <c r="F1900" s="32"/>
      <c r="G1900" s="32" t="s">
        <v>1902</v>
      </c>
      <c r="H1900" s="34" t="s">
        <v>2663</v>
      </c>
      <c r="I1900" s="32" t="s">
        <v>1904</v>
      </c>
      <c r="J1900" s="33">
        <v>308.95999999999998</v>
      </c>
    </row>
    <row r="1901" spans="1:10" ht="1.05" customHeight="1">
      <c r="A1901" s="16"/>
      <c r="B1901" s="16"/>
      <c r="C1901" s="16"/>
      <c r="D1901" s="16"/>
      <c r="E1901" s="16"/>
      <c r="F1901" s="16"/>
      <c r="G1901" s="16"/>
      <c r="H1901" s="16"/>
      <c r="I1901" s="16"/>
      <c r="J1901" s="16"/>
    </row>
    <row r="1902" spans="1:10" ht="18" customHeight="1">
      <c r="A1902" s="2" t="s">
        <v>649</v>
      </c>
      <c r="B1902" s="4" t="s">
        <v>61</v>
      </c>
      <c r="C1902" s="2" t="s">
        <v>62</v>
      </c>
      <c r="D1902" s="2" t="s">
        <v>9</v>
      </c>
      <c r="E1902" s="391" t="s">
        <v>63</v>
      </c>
      <c r="F1902" s="391"/>
      <c r="G1902" s="3" t="s">
        <v>64</v>
      </c>
      <c r="H1902" s="4" t="s">
        <v>10</v>
      </c>
      <c r="I1902" s="4" t="s">
        <v>65</v>
      </c>
      <c r="J1902" s="4" t="s">
        <v>11</v>
      </c>
    </row>
    <row r="1903" spans="1:10" ht="52.05" customHeight="1">
      <c r="A1903" s="10" t="s">
        <v>1883</v>
      </c>
      <c r="B1903" s="12" t="s">
        <v>650</v>
      </c>
      <c r="C1903" s="10" t="s">
        <v>78</v>
      </c>
      <c r="D1903" s="10" t="s">
        <v>651</v>
      </c>
      <c r="E1903" s="395" t="s">
        <v>638</v>
      </c>
      <c r="F1903" s="395"/>
      <c r="G1903" s="11" t="s">
        <v>268</v>
      </c>
      <c r="H1903" s="15">
        <v>1</v>
      </c>
      <c r="I1903" s="13">
        <v>23.84</v>
      </c>
      <c r="J1903" s="13">
        <v>23.84</v>
      </c>
    </row>
    <row r="1904" spans="1:10" ht="25.95" customHeight="1">
      <c r="A1904" s="17" t="s">
        <v>1884</v>
      </c>
      <c r="B1904" s="19" t="s">
        <v>1957</v>
      </c>
      <c r="C1904" s="17" t="s">
        <v>78</v>
      </c>
      <c r="D1904" s="17" t="s">
        <v>1958</v>
      </c>
      <c r="E1904" s="396" t="s">
        <v>1887</v>
      </c>
      <c r="F1904" s="396"/>
      <c r="G1904" s="18" t="s">
        <v>1911</v>
      </c>
      <c r="H1904" s="21">
        <v>0.16520000000000001</v>
      </c>
      <c r="I1904" s="20">
        <v>27.62</v>
      </c>
      <c r="J1904" s="20">
        <v>4.5599999999999996</v>
      </c>
    </row>
    <row r="1905" spans="1:10" ht="25.95" customHeight="1">
      <c r="A1905" s="17" t="s">
        <v>1884</v>
      </c>
      <c r="B1905" s="19" t="s">
        <v>1959</v>
      </c>
      <c r="C1905" s="17" t="s">
        <v>78</v>
      </c>
      <c r="D1905" s="17" t="s">
        <v>1960</v>
      </c>
      <c r="E1905" s="396" t="s">
        <v>1887</v>
      </c>
      <c r="F1905" s="396"/>
      <c r="G1905" s="18" t="s">
        <v>1911</v>
      </c>
      <c r="H1905" s="21">
        <v>0.16520000000000001</v>
      </c>
      <c r="I1905" s="20">
        <v>23.32</v>
      </c>
      <c r="J1905" s="20">
        <v>3.85</v>
      </c>
    </row>
    <row r="1906" spans="1:10" ht="39" customHeight="1">
      <c r="A1906" s="22" t="s">
        <v>1894</v>
      </c>
      <c r="B1906" s="24" t="s">
        <v>2650</v>
      </c>
      <c r="C1906" s="22" t="s">
        <v>78</v>
      </c>
      <c r="D1906" s="22" t="s">
        <v>2651</v>
      </c>
      <c r="E1906" s="397" t="s">
        <v>1928</v>
      </c>
      <c r="F1906" s="397"/>
      <c r="G1906" s="23" t="s">
        <v>268</v>
      </c>
      <c r="H1906" s="26">
        <v>7.4999999999999997E-2</v>
      </c>
      <c r="I1906" s="25">
        <v>26.99</v>
      </c>
      <c r="J1906" s="25">
        <v>2.02</v>
      </c>
    </row>
    <row r="1907" spans="1:10" ht="25.95" customHeight="1">
      <c r="A1907" s="22" t="s">
        <v>1894</v>
      </c>
      <c r="B1907" s="24" t="s">
        <v>2664</v>
      </c>
      <c r="C1907" s="22" t="s">
        <v>78</v>
      </c>
      <c r="D1907" s="22" t="s">
        <v>2665</v>
      </c>
      <c r="E1907" s="397" t="s">
        <v>1928</v>
      </c>
      <c r="F1907" s="397"/>
      <c r="G1907" s="23" t="s">
        <v>268</v>
      </c>
      <c r="H1907" s="26">
        <v>2</v>
      </c>
      <c r="I1907" s="25">
        <v>3.15</v>
      </c>
      <c r="J1907" s="25">
        <v>6.3</v>
      </c>
    </row>
    <row r="1908" spans="1:10" ht="25.95" customHeight="1">
      <c r="A1908" s="22" t="s">
        <v>1894</v>
      </c>
      <c r="B1908" s="24" t="s">
        <v>2666</v>
      </c>
      <c r="C1908" s="22" t="s">
        <v>78</v>
      </c>
      <c r="D1908" s="22" t="s">
        <v>2667</v>
      </c>
      <c r="E1908" s="397" t="s">
        <v>1928</v>
      </c>
      <c r="F1908" s="397"/>
      <c r="G1908" s="23" t="s">
        <v>268</v>
      </c>
      <c r="H1908" s="26">
        <v>1</v>
      </c>
      <c r="I1908" s="25">
        <v>7.11</v>
      </c>
      <c r="J1908" s="25">
        <v>7.11</v>
      </c>
    </row>
    <row r="1909" spans="1:10">
      <c r="A1909" s="38"/>
      <c r="B1909" s="38"/>
      <c r="C1909" s="38"/>
      <c r="D1909" s="38"/>
      <c r="E1909" s="38" t="s">
        <v>1897</v>
      </c>
      <c r="F1909" s="39">
        <v>6.33</v>
      </c>
      <c r="G1909" s="38" t="s">
        <v>1898</v>
      </c>
      <c r="H1909" s="39">
        <v>0</v>
      </c>
      <c r="I1909" s="38" t="s">
        <v>1899</v>
      </c>
      <c r="J1909" s="39">
        <v>6.33</v>
      </c>
    </row>
    <row r="1910" spans="1:10">
      <c r="A1910" s="38"/>
      <c r="B1910" s="38"/>
      <c r="C1910" s="38"/>
      <c r="D1910" s="38"/>
      <c r="E1910" s="38" t="s">
        <v>1900</v>
      </c>
      <c r="F1910" s="39">
        <v>4.88</v>
      </c>
      <c r="G1910" s="38"/>
      <c r="H1910" s="398" t="s">
        <v>1901</v>
      </c>
      <c r="I1910" s="398"/>
      <c r="J1910" s="39">
        <v>28.72</v>
      </c>
    </row>
    <row r="1911" spans="1:10" ht="49.95" customHeight="1">
      <c r="A1911" s="32"/>
      <c r="B1911" s="32"/>
      <c r="C1911" s="32"/>
      <c r="D1911" s="32"/>
      <c r="E1911" s="32"/>
      <c r="F1911" s="32"/>
      <c r="G1911" s="32" t="s">
        <v>1902</v>
      </c>
      <c r="H1911" s="34" t="s">
        <v>2101</v>
      </c>
      <c r="I1911" s="32" t="s">
        <v>1904</v>
      </c>
      <c r="J1911" s="33">
        <v>143.6</v>
      </c>
    </row>
    <row r="1912" spans="1:10" ht="1.05" customHeight="1">
      <c r="A1912" s="16"/>
      <c r="B1912" s="16"/>
      <c r="C1912" s="16"/>
      <c r="D1912" s="16"/>
      <c r="E1912" s="16"/>
      <c r="F1912" s="16"/>
      <c r="G1912" s="16"/>
      <c r="H1912" s="16"/>
      <c r="I1912" s="16"/>
      <c r="J1912" s="16"/>
    </row>
    <row r="1913" spans="1:10" ht="18" customHeight="1">
      <c r="A1913" s="2" t="s">
        <v>652</v>
      </c>
      <c r="B1913" s="4" t="s">
        <v>61</v>
      </c>
      <c r="C1913" s="2" t="s">
        <v>62</v>
      </c>
      <c r="D1913" s="2" t="s">
        <v>9</v>
      </c>
      <c r="E1913" s="391" t="s">
        <v>63</v>
      </c>
      <c r="F1913" s="391"/>
      <c r="G1913" s="3" t="s">
        <v>64</v>
      </c>
      <c r="H1913" s="4" t="s">
        <v>10</v>
      </c>
      <c r="I1913" s="4" t="s">
        <v>65</v>
      </c>
      <c r="J1913" s="4" t="s">
        <v>11</v>
      </c>
    </row>
    <row r="1914" spans="1:10" ht="52.05" customHeight="1">
      <c r="A1914" s="10" t="s">
        <v>1883</v>
      </c>
      <c r="B1914" s="12" t="s">
        <v>653</v>
      </c>
      <c r="C1914" s="10" t="s">
        <v>78</v>
      </c>
      <c r="D1914" s="10" t="s">
        <v>654</v>
      </c>
      <c r="E1914" s="395" t="s">
        <v>638</v>
      </c>
      <c r="F1914" s="395"/>
      <c r="G1914" s="11" t="s">
        <v>268</v>
      </c>
      <c r="H1914" s="15">
        <v>1</v>
      </c>
      <c r="I1914" s="13">
        <v>28.7</v>
      </c>
      <c r="J1914" s="13">
        <v>28.7</v>
      </c>
    </row>
    <row r="1915" spans="1:10" ht="25.95" customHeight="1">
      <c r="A1915" s="17" t="s">
        <v>1884</v>
      </c>
      <c r="B1915" s="19" t="s">
        <v>1959</v>
      </c>
      <c r="C1915" s="17" t="s">
        <v>78</v>
      </c>
      <c r="D1915" s="17" t="s">
        <v>1960</v>
      </c>
      <c r="E1915" s="396" t="s">
        <v>1887</v>
      </c>
      <c r="F1915" s="396"/>
      <c r="G1915" s="18" t="s">
        <v>1911</v>
      </c>
      <c r="H1915" s="21">
        <v>0.19259999999999999</v>
      </c>
      <c r="I1915" s="20">
        <v>23.32</v>
      </c>
      <c r="J1915" s="20">
        <v>4.49</v>
      </c>
    </row>
    <row r="1916" spans="1:10" ht="25.95" customHeight="1">
      <c r="A1916" s="17" t="s">
        <v>1884</v>
      </c>
      <c r="B1916" s="19" t="s">
        <v>1957</v>
      </c>
      <c r="C1916" s="17" t="s">
        <v>78</v>
      </c>
      <c r="D1916" s="17" t="s">
        <v>1958</v>
      </c>
      <c r="E1916" s="396" t="s">
        <v>1887</v>
      </c>
      <c r="F1916" s="396"/>
      <c r="G1916" s="18" t="s">
        <v>1911</v>
      </c>
      <c r="H1916" s="21">
        <v>0.19259999999999999</v>
      </c>
      <c r="I1916" s="20">
        <v>27.62</v>
      </c>
      <c r="J1916" s="20">
        <v>5.31</v>
      </c>
    </row>
    <row r="1917" spans="1:10" ht="25.95" customHeight="1">
      <c r="A1917" s="22" t="s">
        <v>1894</v>
      </c>
      <c r="B1917" s="24" t="s">
        <v>2652</v>
      </c>
      <c r="C1917" s="22" t="s">
        <v>78</v>
      </c>
      <c r="D1917" s="22" t="s">
        <v>2653</v>
      </c>
      <c r="E1917" s="397" t="s">
        <v>1928</v>
      </c>
      <c r="F1917" s="397"/>
      <c r="G1917" s="23" t="s">
        <v>268</v>
      </c>
      <c r="H1917" s="26">
        <v>2</v>
      </c>
      <c r="I1917" s="25">
        <v>3.8</v>
      </c>
      <c r="J1917" s="25">
        <v>7.6</v>
      </c>
    </row>
    <row r="1918" spans="1:10" ht="39" customHeight="1">
      <c r="A1918" s="22" t="s">
        <v>1894</v>
      </c>
      <c r="B1918" s="24" t="s">
        <v>2650</v>
      </c>
      <c r="C1918" s="22" t="s">
        <v>78</v>
      </c>
      <c r="D1918" s="22" t="s">
        <v>2651</v>
      </c>
      <c r="E1918" s="397" t="s">
        <v>1928</v>
      </c>
      <c r="F1918" s="397"/>
      <c r="G1918" s="23" t="s">
        <v>268</v>
      </c>
      <c r="H1918" s="26">
        <v>0.115</v>
      </c>
      <c r="I1918" s="25">
        <v>26.99</v>
      </c>
      <c r="J1918" s="25">
        <v>3.1</v>
      </c>
    </row>
    <row r="1919" spans="1:10" ht="25.95" customHeight="1">
      <c r="A1919" s="22" t="s">
        <v>1894</v>
      </c>
      <c r="B1919" s="24" t="s">
        <v>2668</v>
      </c>
      <c r="C1919" s="22" t="s">
        <v>78</v>
      </c>
      <c r="D1919" s="22" t="s">
        <v>2669</v>
      </c>
      <c r="E1919" s="397" t="s">
        <v>1928</v>
      </c>
      <c r="F1919" s="397"/>
      <c r="G1919" s="23" t="s">
        <v>268</v>
      </c>
      <c r="H1919" s="26">
        <v>1</v>
      </c>
      <c r="I1919" s="25">
        <v>8.1999999999999993</v>
      </c>
      <c r="J1919" s="25">
        <v>8.1999999999999993</v>
      </c>
    </row>
    <row r="1920" spans="1:10">
      <c r="A1920" s="38"/>
      <c r="B1920" s="38"/>
      <c r="C1920" s="38"/>
      <c r="D1920" s="38"/>
      <c r="E1920" s="38" t="s">
        <v>1897</v>
      </c>
      <c r="F1920" s="39">
        <v>7.39</v>
      </c>
      <c r="G1920" s="38" t="s">
        <v>1898</v>
      </c>
      <c r="H1920" s="39">
        <v>0</v>
      </c>
      <c r="I1920" s="38" t="s">
        <v>1899</v>
      </c>
      <c r="J1920" s="39">
        <v>7.39</v>
      </c>
    </row>
    <row r="1921" spans="1:10">
      <c r="A1921" s="38"/>
      <c r="B1921" s="38"/>
      <c r="C1921" s="38"/>
      <c r="D1921" s="38"/>
      <c r="E1921" s="38" t="s">
        <v>1900</v>
      </c>
      <c r="F1921" s="39">
        <v>5.88</v>
      </c>
      <c r="G1921" s="38"/>
      <c r="H1921" s="398" t="s">
        <v>1901</v>
      </c>
      <c r="I1921" s="398"/>
      <c r="J1921" s="39">
        <v>34.58</v>
      </c>
    </row>
    <row r="1922" spans="1:10" ht="49.95" customHeight="1">
      <c r="A1922" s="32"/>
      <c r="B1922" s="32"/>
      <c r="C1922" s="32"/>
      <c r="D1922" s="32"/>
      <c r="E1922" s="32"/>
      <c r="F1922" s="32"/>
      <c r="G1922" s="32" t="s">
        <v>1902</v>
      </c>
      <c r="H1922" s="34" t="s">
        <v>2400</v>
      </c>
      <c r="I1922" s="32" t="s">
        <v>1904</v>
      </c>
      <c r="J1922" s="33">
        <v>345.8</v>
      </c>
    </row>
    <row r="1923" spans="1:10" ht="1.05" customHeight="1">
      <c r="A1923" s="16"/>
      <c r="B1923" s="16"/>
      <c r="C1923" s="16"/>
      <c r="D1923" s="16"/>
      <c r="E1923" s="16"/>
      <c r="F1923" s="16"/>
      <c r="G1923" s="16"/>
      <c r="H1923" s="16"/>
      <c r="I1923" s="16"/>
      <c r="J1923" s="16"/>
    </row>
    <row r="1924" spans="1:10" ht="18" customHeight="1">
      <c r="A1924" s="2" t="s">
        <v>655</v>
      </c>
      <c r="B1924" s="4" t="s">
        <v>61</v>
      </c>
      <c r="C1924" s="2" t="s">
        <v>62</v>
      </c>
      <c r="D1924" s="2" t="s">
        <v>9</v>
      </c>
      <c r="E1924" s="391" t="s">
        <v>63</v>
      </c>
      <c r="F1924" s="391"/>
      <c r="G1924" s="3" t="s">
        <v>64</v>
      </c>
      <c r="H1924" s="4" t="s">
        <v>10</v>
      </c>
      <c r="I1924" s="4" t="s">
        <v>65</v>
      </c>
      <c r="J1924" s="4" t="s">
        <v>11</v>
      </c>
    </row>
    <row r="1925" spans="1:10" ht="39" customHeight="1">
      <c r="A1925" s="10" t="s">
        <v>1883</v>
      </c>
      <c r="B1925" s="12" t="s">
        <v>656</v>
      </c>
      <c r="C1925" s="10" t="s">
        <v>78</v>
      </c>
      <c r="D1925" s="10" t="s">
        <v>657</v>
      </c>
      <c r="E1925" s="395" t="s">
        <v>462</v>
      </c>
      <c r="F1925" s="395"/>
      <c r="G1925" s="11" t="s">
        <v>268</v>
      </c>
      <c r="H1925" s="15">
        <v>1</v>
      </c>
      <c r="I1925" s="13">
        <v>10.33</v>
      </c>
      <c r="J1925" s="13">
        <v>10.33</v>
      </c>
    </row>
    <row r="1926" spans="1:10" ht="25.95" customHeight="1">
      <c r="A1926" s="17" t="s">
        <v>1884</v>
      </c>
      <c r="B1926" s="19" t="s">
        <v>1957</v>
      </c>
      <c r="C1926" s="17" t="s">
        <v>78</v>
      </c>
      <c r="D1926" s="17" t="s">
        <v>1958</v>
      </c>
      <c r="E1926" s="396" t="s">
        <v>1887</v>
      </c>
      <c r="F1926" s="396"/>
      <c r="G1926" s="18" t="s">
        <v>1911</v>
      </c>
      <c r="H1926" s="21">
        <v>0.152</v>
      </c>
      <c r="I1926" s="20">
        <v>27.62</v>
      </c>
      <c r="J1926" s="20">
        <v>4.1900000000000004</v>
      </c>
    </row>
    <row r="1927" spans="1:10" ht="25.95" customHeight="1">
      <c r="A1927" s="17" t="s">
        <v>1884</v>
      </c>
      <c r="B1927" s="19" t="s">
        <v>1959</v>
      </c>
      <c r="C1927" s="17" t="s">
        <v>78</v>
      </c>
      <c r="D1927" s="17" t="s">
        <v>1960</v>
      </c>
      <c r="E1927" s="396" t="s">
        <v>1887</v>
      </c>
      <c r="F1927" s="396"/>
      <c r="G1927" s="18" t="s">
        <v>1911</v>
      </c>
      <c r="H1927" s="21">
        <v>0.152</v>
      </c>
      <c r="I1927" s="20">
        <v>23.32</v>
      </c>
      <c r="J1927" s="20">
        <v>3.54</v>
      </c>
    </row>
    <row r="1928" spans="1:10" ht="24" customHeight="1">
      <c r="A1928" s="22" t="s">
        <v>1894</v>
      </c>
      <c r="B1928" s="24" t="s">
        <v>2363</v>
      </c>
      <c r="C1928" s="22" t="s">
        <v>78</v>
      </c>
      <c r="D1928" s="22" t="s">
        <v>2523</v>
      </c>
      <c r="E1928" s="397" t="s">
        <v>1928</v>
      </c>
      <c r="F1928" s="397"/>
      <c r="G1928" s="23" t="s">
        <v>268</v>
      </c>
      <c r="H1928" s="26">
        <v>7.1000000000000004E-3</v>
      </c>
      <c r="I1928" s="25">
        <v>65.400000000000006</v>
      </c>
      <c r="J1928" s="25">
        <v>0.46</v>
      </c>
    </row>
    <row r="1929" spans="1:10" ht="25.95" customHeight="1">
      <c r="A1929" s="22" t="s">
        <v>1894</v>
      </c>
      <c r="B1929" s="24" t="s">
        <v>1961</v>
      </c>
      <c r="C1929" s="22" t="s">
        <v>78</v>
      </c>
      <c r="D1929" s="22" t="s">
        <v>1962</v>
      </c>
      <c r="E1929" s="397" t="s">
        <v>1928</v>
      </c>
      <c r="F1929" s="397"/>
      <c r="G1929" s="23" t="s">
        <v>268</v>
      </c>
      <c r="H1929" s="26">
        <v>8.0000000000000002E-3</v>
      </c>
      <c r="I1929" s="25">
        <v>74.09</v>
      </c>
      <c r="J1929" s="25">
        <v>0.59</v>
      </c>
    </row>
    <row r="1930" spans="1:10" ht="25.95" customHeight="1">
      <c r="A1930" s="22" t="s">
        <v>1894</v>
      </c>
      <c r="B1930" s="24" t="s">
        <v>2670</v>
      </c>
      <c r="C1930" s="22" t="s">
        <v>78</v>
      </c>
      <c r="D1930" s="22" t="s">
        <v>2671</v>
      </c>
      <c r="E1930" s="397" t="s">
        <v>1928</v>
      </c>
      <c r="F1930" s="397"/>
      <c r="G1930" s="23" t="s">
        <v>268</v>
      </c>
      <c r="H1930" s="26">
        <v>1</v>
      </c>
      <c r="I1930" s="25">
        <v>1.48</v>
      </c>
      <c r="J1930" s="25">
        <v>1.48</v>
      </c>
    </row>
    <row r="1931" spans="1:10" ht="24" customHeight="1">
      <c r="A1931" s="22" t="s">
        <v>1894</v>
      </c>
      <c r="B1931" s="24" t="s">
        <v>1965</v>
      </c>
      <c r="C1931" s="22" t="s">
        <v>78</v>
      </c>
      <c r="D1931" s="22" t="s">
        <v>1966</v>
      </c>
      <c r="E1931" s="397" t="s">
        <v>1928</v>
      </c>
      <c r="F1931" s="397"/>
      <c r="G1931" s="23" t="s">
        <v>268</v>
      </c>
      <c r="H1931" s="26">
        <v>3.3799999999999997E-2</v>
      </c>
      <c r="I1931" s="25">
        <v>2.2599999999999998</v>
      </c>
      <c r="J1931" s="25">
        <v>7.0000000000000007E-2</v>
      </c>
    </row>
    <row r="1932" spans="1:10">
      <c r="A1932" s="38"/>
      <c r="B1932" s="38"/>
      <c r="C1932" s="38"/>
      <c r="D1932" s="38"/>
      <c r="E1932" s="38" t="s">
        <v>1897</v>
      </c>
      <c r="F1932" s="39">
        <v>5.83</v>
      </c>
      <c r="G1932" s="38" t="s">
        <v>1898</v>
      </c>
      <c r="H1932" s="39">
        <v>0</v>
      </c>
      <c r="I1932" s="38" t="s">
        <v>1899</v>
      </c>
      <c r="J1932" s="39">
        <v>5.83</v>
      </c>
    </row>
    <row r="1933" spans="1:10">
      <c r="A1933" s="38"/>
      <c r="B1933" s="38"/>
      <c r="C1933" s="38"/>
      <c r="D1933" s="38"/>
      <c r="E1933" s="38" t="s">
        <v>1900</v>
      </c>
      <c r="F1933" s="39">
        <v>2.11</v>
      </c>
      <c r="G1933" s="38"/>
      <c r="H1933" s="398" t="s">
        <v>1901</v>
      </c>
      <c r="I1933" s="398"/>
      <c r="J1933" s="39">
        <v>12.44</v>
      </c>
    </row>
    <row r="1934" spans="1:10" ht="49.95" customHeight="1">
      <c r="A1934" s="32"/>
      <c r="B1934" s="32"/>
      <c r="C1934" s="32"/>
      <c r="D1934" s="32"/>
      <c r="E1934" s="32"/>
      <c r="F1934" s="32"/>
      <c r="G1934" s="32" t="s">
        <v>1902</v>
      </c>
      <c r="H1934" s="34" t="s">
        <v>2672</v>
      </c>
      <c r="I1934" s="32" t="s">
        <v>1904</v>
      </c>
      <c r="J1934" s="33">
        <v>510.04</v>
      </c>
    </row>
    <row r="1935" spans="1:10" ht="1.05" customHeight="1">
      <c r="A1935" s="16"/>
      <c r="B1935" s="16"/>
      <c r="C1935" s="16"/>
      <c r="D1935" s="16"/>
      <c r="E1935" s="16"/>
      <c r="F1935" s="16"/>
      <c r="G1935" s="16"/>
      <c r="H1935" s="16"/>
      <c r="I1935" s="16"/>
      <c r="J1935" s="16"/>
    </row>
    <row r="1936" spans="1:10" ht="18" customHeight="1">
      <c r="A1936" s="2" t="s">
        <v>658</v>
      </c>
      <c r="B1936" s="4" t="s">
        <v>61</v>
      </c>
      <c r="C1936" s="2" t="s">
        <v>62</v>
      </c>
      <c r="D1936" s="2" t="s">
        <v>9</v>
      </c>
      <c r="E1936" s="391" t="s">
        <v>63</v>
      </c>
      <c r="F1936" s="391"/>
      <c r="G1936" s="3" t="s">
        <v>64</v>
      </c>
      <c r="H1936" s="4" t="s">
        <v>10</v>
      </c>
      <c r="I1936" s="4" t="s">
        <v>65</v>
      </c>
      <c r="J1936" s="4" t="s">
        <v>11</v>
      </c>
    </row>
    <row r="1937" spans="1:10" ht="39" customHeight="1">
      <c r="A1937" s="10" t="s">
        <v>1883</v>
      </c>
      <c r="B1937" s="12" t="s">
        <v>659</v>
      </c>
      <c r="C1937" s="10" t="s">
        <v>78</v>
      </c>
      <c r="D1937" s="10" t="s">
        <v>660</v>
      </c>
      <c r="E1937" s="395" t="s">
        <v>462</v>
      </c>
      <c r="F1937" s="395"/>
      <c r="G1937" s="11" t="s">
        <v>268</v>
      </c>
      <c r="H1937" s="15">
        <v>1</v>
      </c>
      <c r="I1937" s="13">
        <v>14.81</v>
      </c>
      <c r="J1937" s="13">
        <v>14.81</v>
      </c>
    </row>
    <row r="1938" spans="1:10" ht="25.95" customHeight="1">
      <c r="A1938" s="17" t="s">
        <v>1884</v>
      </c>
      <c r="B1938" s="19" t="s">
        <v>1959</v>
      </c>
      <c r="C1938" s="17" t="s">
        <v>78</v>
      </c>
      <c r="D1938" s="17" t="s">
        <v>1960</v>
      </c>
      <c r="E1938" s="396" t="s">
        <v>1887</v>
      </c>
      <c r="F1938" s="396"/>
      <c r="G1938" s="18" t="s">
        <v>1911</v>
      </c>
      <c r="H1938" s="21">
        <v>0.1812</v>
      </c>
      <c r="I1938" s="20">
        <v>23.32</v>
      </c>
      <c r="J1938" s="20">
        <v>4.22</v>
      </c>
    </row>
    <row r="1939" spans="1:10" ht="25.95" customHeight="1">
      <c r="A1939" s="17" t="s">
        <v>1884</v>
      </c>
      <c r="B1939" s="19" t="s">
        <v>1957</v>
      </c>
      <c r="C1939" s="17" t="s">
        <v>78</v>
      </c>
      <c r="D1939" s="17" t="s">
        <v>1958</v>
      </c>
      <c r="E1939" s="396" t="s">
        <v>1887</v>
      </c>
      <c r="F1939" s="396"/>
      <c r="G1939" s="18" t="s">
        <v>1911</v>
      </c>
      <c r="H1939" s="21">
        <v>0.1812</v>
      </c>
      <c r="I1939" s="20">
        <v>27.62</v>
      </c>
      <c r="J1939" s="20">
        <v>5</v>
      </c>
    </row>
    <row r="1940" spans="1:10" ht="24" customHeight="1">
      <c r="A1940" s="22" t="s">
        <v>1894</v>
      </c>
      <c r="B1940" s="24" t="s">
        <v>1965</v>
      </c>
      <c r="C1940" s="22" t="s">
        <v>78</v>
      </c>
      <c r="D1940" s="22" t="s">
        <v>1966</v>
      </c>
      <c r="E1940" s="397" t="s">
        <v>1928</v>
      </c>
      <c r="F1940" s="397"/>
      <c r="G1940" s="23" t="s">
        <v>268</v>
      </c>
      <c r="H1940" s="26">
        <v>4.0300000000000002E-2</v>
      </c>
      <c r="I1940" s="25">
        <v>2.2599999999999998</v>
      </c>
      <c r="J1940" s="25">
        <v>0.09</v>
      </c>
    </row>
    <row r="1941" spans="1:10" ht="24" customHeight="1">
      <c r="A1941" s="22" t="s">
        <v>1894</v>
      </c>
      <c r="B1941" s="24" t="s">
        <v>2363</v>
      </c>
      <c r="C1941" s="22" t="s">
        <v>78</v>
      </c>
      <c r="D1941" s="22" t="s">
        <v>2523</v>
      </c>
      <c r="E1941" s="397" t="s">
        <v>1928</v>
      </c>
      <c r="F1941" s="397"/>
      <c r="G1941" s="23" t="s">
        <v>268</v>
      </c>
      <c r="H1941" s="26">
        <v>9.4000000000000004E-3</v>
      </c>
      <c r="I1941" s="25">
        <v>65.400000000000006</v>
      </c>
      <c r="J1941" s="25">
        <v>0.61</v>
      </c>
    </row>
    <row r="1942" spans="1:10" ht="25.95" customHeight="1">
      <c r="A1942" s="22" t="s">
        <v>1894</v>
      </c>
      <c r="B1942" s="24" t="s">
        <v>2673</v>
      </c>
      <c r="C1942" s="22" t="s">
        <v>78</v>
      </c>
      <c r="D1942" s="22" t="s">
        <v>2674</v>
      </c>
      <c r="E1942" s="397" t="s">
        <v>1928</v>
      </c>
      <c r="F1942" s="397"/>
      <c r="G1942" s="23" t="s">
        <v>268</v>
      </c>
      <c r="H1942" s="26">
        <v>1</v>
      </c>
      <c r="I1942" s="25">
        <v>4.08</v>
      </c>
      <c r="J1942" s="25">
        <v>4.08</v>
      </c>
    </row>
    <row r="1943" spans="1:10" ht="25.95" customHeight="1">
      <c r="A1943" s="22" t="s">
        <v>1894</v>
      </c>
      <c r="B1943" s="24" t="s">
        <v>1961</v>
      </c>
      <c r="C1943" s="22" t="s">
        <v>78</v>
      </c>
      <c r="D1943" s="22" t="s">
        <v>1962</v>
      </c>
      <c r="E1943" s="397" t="s">
        <v>1928</v>
      </c>
      <c r="F1943" s="397"/>
      <c r="G1943" s="23" t="s">
        <v>268</v>
      </c>
      <c r="H1943" s="26">
        <v>1.0999999999999999E-2</v>
      </c>
      <c r="I1943" s="25">
        <v>74.09</v>
      </c>
      <c r="J1943" s="25">
        <v>0.81</v>
      </c>
    </row>
    <row r="1944" spans="1:10">
      <c r="A1944" s="38"/>
      <c r="B1944" s="38"/>
      <c r="C1944" s="38"/>
      <c r="D1944" s="38"/>
      <c r="E1944" s="38" t="s">
        <v>1897</v>
      </c>
      <c r="F1944" s="39">
        <v>6.94</v>
      </c>
      <c r="G1944" s="38" t="s">
        <v>1898</v>
      </c>
      <c r="H1944" s="39">
        <v>0</v>
      </c>
      <c r="I1944" s="38" t="s">
        <v>1899</v>
      </c>
      <c r="J1944" s="39">
        <v>6.94</v>
      </c>
    </row>
    <row r="1945" spans="1:10">
      <c r="A1945" s="38"/>
      <c r="B1945" s="38"/>
      <c r="C1945" s="38"/>
      <c r="D1945" s="38"/>
      <c r="E1945" s="38" t="s">
        <v>1900</v>
      </c>
      <c r="F1945" s="39">
        <v>3.03</v>
      </c>
      <c r="G1945" s="38"/>
      <c r="H1945" s="398" t="s">
        <v>1901</v>
      </c>
      <c r="I1945" s="398"/>
      <c r="J1945" s="39">
        <v>17.84</v>
      </c>
    </row>
    <row r="1946" spans="1:10" ht="49.95" customHeight="1">
      <c r="A1946" s="32"/>
      <c r="B1946" s="32"/>
      <c r="C1946" s="32"/>
      <c r="D1946" s="32"/>
      <c r="E1946" s="32"/>
      <c r="F1946" s="32"/>
      <c r="G1946" s="32" t="s">
        <v>1902</v>
      </c>
      <c r="H1946" s="34" t="s">
        <v>2026</v>
      </c>
      <c r="I1946" s="32" t="s">
        <v>1904</v>
      </c>
      <c r="J1946" s="33">
        <v>428.16</v>
      </c>
    </row>
    <row r="1947" spans="1:10" ht="1.05" customHeight="1">
      <c r="A1947" s="16"/>
      <c r="B1947" s="16"/>
      <c r="C1947" s="16"/>
      <c r="D1947" s="16"/>
      <c r="E1947" s="16"/>
      <c r="F1947" s="16"/>
      <c r="G1947" s="16"/>
      <c r="H1947" s="16"/>
      <c r="I1947" s="16"/>
      <c r="J1947" s="16"/>
    </row>
    <row r="1948" spans="1:10" ht="18" customHeight="1">
      <c r="A1948" s="2" t="s">
        <v>661</v>
      </c>
      <c r="B1948" s="4" t="s">
        <v>61</v>
      </c>
      <c r="C1948" s="2" t="s">
        <v>62</v>
      </c>
      <c r="D1948" s="2" t="s">
        <v>9</v>
      </c>
      <c r="E1948" s="391" t="s">
        <v>63</v>
      </c>
      <c r="F1948" s="391"/>
      <c r="G1948" s="3" t="s">
        <v>64</v>
      </c>
      <c r="H1948" s="4" t="s">
        <v>10</v>
      </c>
      <c r="I1948" s="4" t="s">
        <v>65</v>
      </c>
      <c r="J1948" s="4" t="s">
        <v>11</v>
      </c>
    </row>
    <row r="1949" spans="1:10" ht="52.05" customHeight="1">
      <c r="A1949" s="10" t="s">
        <v>1883</v>
      </c>
      <c r="B1949" s="12" t="s">
        <v>662</v>
      </c>
      <c r="C1949" s="10" t="s">
        <v>78</v>
      </c>
      <c r="D1949" s="10" t="s">
        <v>663</v>
      </c>
      <c r="E1949" s="395" t="s">
        <v>638</v>
      </c>
      <c r="F1949" s="395"/>
      <c r="G1949" s="11" t="s">
        <v>268</v>
      </c>
      <c r="H1949" s="15">
        <v>1</v>
      </c>
      <c r="I1949" s="13">
        <v>10.11</v>
      </c>
      <c r="J1949" s="13">
        <v>10.11</v>
      </c>
    </row>
    <row r="1950" spans="1:10" ht="25.95" customHeight="1">
      <c r="A1950" s="17" t="s">
        <v>1884</v>
      </c>
      <c r="B1950" s="19" t="s">
        <v>1957</v>
      </c>
      <c r="C1950" s="17" t="s">
        <v>78</v>
      </c>
      <c r="D1950" s="17" t="s">
        <v>1958</v>
      </c>
      <c r="E1950" s="396" t="s">
        <v>1887</v>
      </c>
      <c r="F1950" s="396"/>
      <c r="G1950" s="18" t="s">
        <v>1911</v>
      </c>
      <c r="H1950" s="21">
        <v>0.127</v>
      </c>
      <c r="I1950" s="20">
        <v>27.62</v>
      </c>
      <c r="J1950" s="20">
        <v>3.5</v>
      </c>
    </row>
    <row r="1951" spans="1:10" ht="25.95" customHeight="1">
      <c r="A1951" s="17" t="s">
        <v>1884</v>
      </c>
      <c r="B1951" s="19" t="s">
        <v>1959</v>
      </c>
      <c r="C1951" s="17" t="s">
        <v>78</v>
      </c>
      <c r="D1951" s="17" t="s">
        <v>1960</v>
      </c>
      <c r="E1951" s="396" t="s">
        <v>1887</v>
      </c>
      <c r="F1951" s="396"/>
      <c r="G1951" s="18" t="s">
        <v>1911</v>
      </c>
      <c r="H1951" s="21">
        <v>0.127</v>
      </c>
      <c r="I1951" s="20">
        <v>23.32</v>
      </c>
      <c r="J1951" s="20">
        <v>2.96</v>
      </c>
    </row>
    <row r="1952" spans="1:10" ht="24" customHeight="1">
      <c r="A1952" s="22" t="s">
        <v>1894</v>
      </c>
      <c r="B1952" s="24" t="s">
        <v>1965</v>
      </c>
      <c r="C1952" s="22" t="s">
        <v>78</v>
      </c>
      <c r="D1952" s="22" t="s">
        <v>1966</v>
      </c>
      <c r="E1952" s="397" t="s">
        <v>1928</v>
      </c>
      <c r="F1952" s="397"/>
      <c r="G1952" s="23" t="s">
        <v>268</v>
      </c>
      <c r="H1952" s="26">
        <v>7.1000000000000004E-3</v>
      </c>
      <c r="I1952" s="25">
        <v>2.2599999999999998</v>
      </c>
      <c r="J1952" s="25">
        <v>0.01</v>
      </c>
    </row>
    <row r="1953" spans="1:10" ht="24" customHeight="1">
      <c r="A1953" s="22" t="s">
        <v>1894</v>
      </c>
      <c r="B1953" s="24" t="s">
        <v>2363</v>
      </c>
      <c r="C1953" s="22" t="s">
        <v>78</v>
      </c>
      <c r="D1953" s="22" t="s">
        <v>2523</v>
      </c>
      <c r="E1953" s="397" t="s">
        <v>1928</v>
      </c>
      <c r="F1953" s="397"/>
      <c r="G1953" s="23" t="s">
        <v>268</v>
      </c>
      <c r="H1953" s="26">
        <v>9.9000000000000008E-3</v>
      </c>
      <c r="I1953" s="25">
        <v>65.400000000000006</v>
      </c>
      <c r="J1953" s="25">
        <v>0.64</v>
      </c>
    </row>
    <row r="1954" spans="1:10" ht="25.95" customHeight="1">
      <c r="A1954" s="22" t="s">
        <v>1894</v>
      </c>
      <c r="B1954" s="24" t="s">
        <v>1961</v>
      </c>
      <c r="C1954" s="22" t="s">
        <v>78</v>
      </c>
      <c r="D1954" s="22" t="s">
        <v>1962</v>
      </c>
      <c r="E1954" s="397" t="s">
        <v>1928</v>
      </c>
      <c r="F1954" s="397"/>
      <c r="G1954" s="23" t="s">
        <v>268</v>
      </c>
      <c r="H1954" s="26">
        <v>1.4999999999999999E-2</v>
      </c>
      <c r="I1954" s="25">
        <v>74.09</v>
      </c>
      <c r="J1954" s="25">
        <v>1.1100000000000001</v>
      </c>
    </row>
    <row r="1955" spans="1:10" ht="25.95" customHeight="1">
      <c r="A1955" s="22" t="s">
        <v>1894</v>
      </c>
      <c r="B1955" s="24" t="s">
        <v>2675</v>
      </c>
      <c r="C1955" s="22" t="s">
        <v>78</v>
      </c>
      <c r="D1955" s="22" t="s">
        <v>2676</v>
      </c>
      <c r="E1955" s="397" t="s">
        <v>1928</v>
      </c>
      <c r="F1955" s="397"/>
      <c r="G1955" s="23" t="s">
        <v>268</v>
      </c>
      <c r="H1955" s="26">
        <v>1</v>
      </c>
      <c r="I1955" s="25">
        <v>1.89</v>
      </c>
      <c r="J1955" s="25">
        <v>1.89</v>
      </c>
    </row>
    <row r="1956" spans="1:10">
      <c r="A1956" s="38"/>
      <c r="B1956" s="38"/>
      <c r="C1956" s="38"/>
      <c r="D1956" s="38"/>
      <c r="E1956" s="38" t="s">
        <v>1897</v>
      </c>
      <c r="F1956" s="39">
        <v>4.87</v>
      </c>
      <c r="G1956" s="38" t="s">
        <v>1898</v>
      </c>
      <c r="H1956" s="39">
        <v>0</v>
      </c>
      <c r="I1956" s="38" t="s">
        <v>1899</v>
      </c>
      <c r="J1956" s="39">
        <v>4.87</v>
      </c>
    </row>
    <row r="1957" spans="1:10">
      <c r="A1957" s="38"/>
      <c r="B1957" s="38"/>
      <c r="C1957" s="38"/>
      <c r="D1957" s="38"/>
      <c r="E1957" s="38" t="s">
        <v>1900</v>
      </c>
      <c r="F1957" s="39">
        <v>2.0699999999999998</v>
      </c>
      <c r="G1957" s="38"/>
      <c r="H1957" s="398" t="s">
        <v>1901</v>
      </c>
      <c r="I1957" s="398"/>
      <c r="J1957" s="39">
        <v>12.18</v>
      </c>
    </row>
    <row r="1958" spans="1:10" ht="49.95" customHeight="1">
      <c r="A1958" s="32"/>
      <c r="B1958" s="32"/>
      <c r="C1958" s="32"/>
      <c r="D1958" s="32"/>
      <c r="E1958" s="32"/>
      <c r="F1958" s="32"/>
      <c r="G1958" s="32" t="s">
        <v>1902</v>
      </c>
      <c r="H1958" s="34" t="s">
        <v>2677</v>
      </c>
      <c r="I1958" s="32" t="s">
        <v>1904</v>
      </c>
      <c r="J1958" s="33">
        <v>1120.56</v>
      </c>
    </row>
    <row r="1959" spans="1:10" ht="1.05" customHeight="1">
      <c r="A1959" s="16"/>
      <c r="B1959" s="16"/>
      <c r="C1959" s="16"/>
      <c r="D1959" s="16"/>
      <c r="E1959" s="16"/>
      <c r="F1959" s="16"/>
      <c r="G1959" s="16"/>
      <c r="H1959" s="16"/>
      <c r="I1959" s="16"/>
      <c r="J1959" s="16"/>
    </row>
    <row r="1960" spans="1:10" ht="18" customHeight="1">
      <c r="A1960" s="2" t="s">
        <v>664</v>
      </c>
      <c r="B1960" s="4" t="s">
        <v>61</v>
      </c>
      <c r="C1960" s="2" t="s">
        <v>62</v>
      </c>
      <c r="D1960" s="2" t="s">
        <v>9</v>
      </c>
      <c r="E1960" s="391" t="s">
        <v>63</v>
      </c>
      <c r="F1960" s="391"/>
      <c r="G1960" s="3" t="s">
        <v>64</v>
      </c>
      <c r="H1960" s="4" t="s">
        <v>10</v>
      </c>
      <c r="I1960" s="4" t="s">
        <v>65</v>
      </c>
      <c r="J1960" s="4" t="s">
        <v>11</v>
      </c>
    </row>
    <row r="1961" spans="1:10" ht="52.05" customHeight="1">
      <c r="A1961" s="10" t="s">
        <v>1883</v>
      </c>
      <c r="B1961" s="12" t="s">
        <v>665</v>
      </c>
      <c r="C1961" s="10" t="s">
        <v>78</v>
      </c>
      <c r="D1961" s="10" t="s">
        <v>666</v>
      </c>
      <c r="E1961" s="395" t="s">
        <v>638</v>
      </c>
      <c r="F1961" s="395"/>
      <c r="G1961" s="11" t="s">
        <v>268</v>
      </c>
      <c r="H1961" s="15">
        <v>1</v>
      </c>
      <c r="I1961" s="13">
        <v>15.37</v>
      </c>
      <c r="J1961" s="13">
        <v>15.37</v>
      </c>
    </row>
    <row r="1962" spans="1:10" ht="25.95" customHeight="1">
      <c r="A1962" s="17" t="s">
        <v>1884</v>
      </c>
      <c r="B1962" s="19" t="s">
        <v>1959</v>
      </c>
      <c r="C1962" s="17" t="s">
        <v>78</v>
      </c>
      <c r="D1962" s="17" t="s">
        <v>1960</v>
      </c>
      <c r="E1962" s="396" t="s">
        <v>1887</v>
      </c>
      <c r="F1962" s="396"/>
      <c r="G1962" s="18" t="s">
        <v>1911</v>
      </c>
      <c r="H1962" s="21">
        <v>0.13789999999999999</v>
      </c>
      <c r="I1962" s="20">
        <v>23.32</v>
      </c>
      <c r="J1962" s="20">
        <v>3.21</v>
      </c>
    </row>
    <row r="1963" spans="1:10" ht="25.95" customHeight="1">
      <c r="A1963" s="17" t="s">
        <v>1884</v>
      </c>
      <c r="B1963" s="19" t="s">
        <v>1957</v>
      </c>
      <c r="C1963" s="17" t="s">
        <v>78</v>
      </c>
      <c r="D1963" s="17" t="s">
        <v>1958</v>
      </c>
      <c r="E1963" s="396" t="s">
        <v>1887</v>
      </c>
      <c r="F1963" s="396"/>
      <c r="G1963" s="18" t="s">
        <v>1911</v>
      </c>
      <c r="H1963" s="21">
        <v>0.13789999999999999</v>
      </c>
      <c r="I1963" s="20">
        <v>27.62</v>
      </c>
      <c r="J1963" s="20">
        <v>3.8</v>
      </c>
    </row>
    <row r="1964" spans="1:10" ht="39" customHeight="1">
      <c r="A1964" s="22" t="s">
        <v>1894</v>
      </c>
      <c r="B1964" s="24" t="s">
        <v>2650</v>
      </c>
      <c r="C1964" s="22" t="s">
        <v>78</v>
      </c>
      <c r="D1964" s="22" t="s">
        <v>2651</v>
      </c>
      <c r="E1964" s="397" t="s">
        <v>1928</v>
      </c>
      <c r="F1964" s="397"/>
      <c r="G1964" s="23" t="s">
        <v>268</v>
      </c>
      <c r="H1964" s="26">
        <v>0.05</v>
      </c>
      <c r="I1964" s="25">
        <v>26.99</v>
      </c>
      <c r="J1964" s="25">
        <v>1.34</v>
      </c>
    </row>
    <row r="1965" spans="1:10" ht="25.95" customHeight="1">
      <c r="A1965" s="22" t="s">
        <v>1894</v>
      </c>
      <c r="B1965" s="24" t="s">
        <v>2678</v>
      </c>
      <c r="C1965" s="22" t="s">
        <v>78</v>
      </c>
      <c r="D1965" s="22" t="s">
        <v>2679</v>
      </c>
      <c r="E1965" s="397" t="s">
        <v>1928</v>
      </c>
      <c r="F1965" s="397"/>
      <c r="G1965" s="23" t="s">
        <v>268</v>
      </c>
      <c r="H1965" s="26">
        <v>1</v>
      </c>
      <c r="I1965" s="25">
        <v>2.74</v>
      </c>
      <c r="J1965" s="25">
        <v>2.74</v>
      </c>
    </row>
    <row r="1966" spans="1:10" ht="25.95" customHeight="1">
      <c r="A1966" s="22" t="s">
        <v>1894</v>
      </c>
      <c r="B1966" s="24" t="s">
        <v>2661</v>
      </c>
      <c r="C1966" s="22" t="s">
        <v>78</v>
      </c>
      <c r="D1966" s="22" t="s">
        <v>2662</v>
      </c>
      <c r="E1966" s="397" t="s">
        <v>1928</v>
      </c>
      <c r="F1966" s="397"/>
      <c r="G1966" s="23" t="s">
        <v>268</v>
      </c>
      <c r="H1966" s="26">
        <v>2</v>
      </c>
      <c r="I1966" s="25">
        <v>2.14</v>
      </c>
      <c r="J1966" s="25">
        <v>4.28</v>
      </c>
    </row>
    <row r="1967" spans="1:10">
      <c r="A1967" s="38"/>
      <c r="B1967" s="38"/>
      <c r="C1967" s="38"/>
      <c r="D1967" s="38"/>
      <c r="E1967" s="38" t="s">
        <v>1897</v>
      </c>
      <c r="F1967" s="39">
        <v>5.28</v>
      </c>
      <c r="G1967" s="38" t="s">
        <v>1898</v>
      </c>
      <c r="H1967" s="39">
        <v>0</v>
      </c>
      <c r="I1967" s="38" t="s">
        <v>1899</v>
      </c>
      <c r="J1967" s="39">
        <v>5.28</v>
      </c>
    </row>
    <row r="1968" spans="1:10">
      <c r="A1968" s="38"/>
      <c r="B1968" s="38"/>
      <c r="C1968" s="38"/>
      <c r="D1968" s="38"/>
      <c r="E1968" s="38" t="s">
        <v>1900</v>
      </c>
      <c r="F1968" s="39">
        <v>3.15</v>
      </c>
      <c r="G1968" s="38"/>
      <c r="H1968" s="398" t="s">
        <v>1901</v>
      </c>
      <c r="I1968" s="398"/>
      <c r="J1968" s="39">
        <v>18.52</v>
      </c>
    </row>
    <row r="1969" spans="1:10" ht="49.95" customHeight="1">
      <c r="A1969" s="32"/>
      <c r="B1969" s="32"/>
      <c r="C1969" s="32"/>
      <c r="D1969" s="32"/>
      <c r="E1969" s="32"/>
      <c r="F1969" s="32"/>
      <c r="G1969" s="32" t="s">
        <v>1902</v>
      </c>
      <c r="H1969" s="34" t="s">
        <v>2680</v>
      </c>
      <c r="I1969" s="32" t="s">
        <v>1904</v>
      </c>
      <c r="J1969" s="33">
        <v>870.44</v>
      </c>
    </row>
    <row r="1970" spans="1:10" ht="1.05" customHeight="1">
      <c r="A1970" s="16"/>
      <c r="B1970" s="16"/>
      <c r="C1970" s="16"/>
      <c r="D1970" s="16"/>
      <c r="E1970" s="16"/>
      <c r="F1970" s="16"/>
      <c r="G1970" s="16"/>
      <c r="H1970" s="16"/>
      <c r="I1970" s="16"/>
      <c r="J1970" s="16"/>
    </row>
    <row r="1971" spans="1:10" ht="18" customHeight="1">
      <c r="A1971" s="2" t="s">
        <v>667</v>
      </c>
      <c r="B1971" s="4" t="s">
        <v>61</v>
      </c>
      <c r="C1971" s="2" t="s">
        <v>62</v>
      </c>
      <c r="D1971" s="2" t="s">
        <v>9</v>
      </c>
      <c r="E1971" s="391" t="s">
        <v>63</v>
      </c>
      <c r="F1971" s="391"/>
      <c r="G1971" s="3" t="s">
        <v>64</v>
      </c>
      <c r="H1971" s="4" t="s">
        <v>10</v>
      </c>
      <c r="I1971" s="4" t="s">
        <v>65</v>
      </c>
      <c r="J1971" s="4" t="s">
        <v>11</v>
      </c>
    </row>
    <row r="1972" spans="1:10" ht="52.05" customHeight="1">
      <c r="A1972" s="10" t="s">
        <v>1883</v>
      </c>
      <c r="B1972" s="12" t="s">
        <v>668</v>
      </c>
      <c r="C1972" s="10" t="s">
        <v>78</v>
      </c>
      <c r="D1972" s="10" t="s">
        <v>669</v>
      </c>
      <c r="E1972" s="395" t="s">
        <v>638</v>
      </c>
      <c r="F1972" s="395"/>
      <c r="G1972" s="11" t="s">
        <v>268</v>
      </c>
      <c r="H1972" s="15">
        <v>1</v>
      </c>
      <c r="I1972" s="13">
        <v>22.97</v>
      </c>
      <c r="J1972" s="13">
        <v>22.97</v>
      </c>
    </row>
    <row r="1973" spans="1:10" ht="25.95" customHeight="1">
      <c r="A1973" s="17" t="s">
        <v>1884</v>
      </c>
      <c r="B1973" s="19" t="s">
        <v>1959</v>
      </c>
      <c r="C1973" s="17" t="s">
        <v>78</v>
      </c>
      <c r="D1973" s="17" t="s">
        <v>1960</v>
      </c>
      <c r="E1973" s="396" t="s">
        <v>1887</v>
      </c>
      <c r="F1973" s="396"/>
      <c r="G1973" s="18" t="s">
        <v>1911</v>
      </c>
      <c r="H1973" s="21">
        <v>0.16520000000000001</v>
      </c>
      <c r="I1973" s="20">
        <v>23.32</v>
      </c>
      <c r="J1973" s="20">
        <v>3.85</v>
      </c>
    </row>
    <row r="1974" spans="1:10" ht="25.95" customHeight="1">
      <c r="A1974" s="17" t="s">
        <v>1884</v>
      </c>
      <c r="B1974" s="19" t="s">
        <v>1957</v>
      </c>
      <c r="C1974" s="17" t="s">
        <v>78</v>
      </c>
      <c r="D1974" s="17" t="s">
        <v>1958</v>
      </c>
      <c r="E1974" s="396" t="s">
        <v>1887</v>
      </c>
      <c r="F1974" s="396"/>
      <c r="G1974" s="18" t="s">
        <v>1911</v>
      </c>
      <c r="H1974" s="21">
        <v>0.16520000000000001</v>
      </c>
      <c r="I1974" s="20">
        <v>27.62</v>
      </c>
      <c r="J1974" s="20">
        <v>4.5599999999999996</v>
      </c>
    </row>
    <row r="1975" spans="1:10" ht="25.95" customHeight="1">
      <c r="A1975" s="22" t="s">
        <v>1894</v>
      </c>
      <c r="B1975" s="24" t="s">
        <v>2681</v>
      </c>
      <c r="C1975" s="22" t="s">
        <v>78</v>
      </c>
      <c r="D1975" s="22" t="s">
        <v>2682</v>
      </c>
      <c r="E1975" s="397" t="s">
        <v>1928</v>
      </c>
      <c r="F1975" s="397"/>
      <c r="G1975" s="23" t="s">
        <v>268</v>
      </c>
      <c r="H1975" s="26">
        <v>1</v>
      </c>
      <c r="I1975" s="25">
        <v>6.24</v>
      </c>
      <c r="J1975" s="25">
        <v>6.24</v>
      </c>
    </row>
    <row r="1976" spans="1:10" ht="39" customHeight="1">
      <c r="A1976" s="22" t="s">
        <v>1894</v>
      </c>
      <c r="B1976" s="24" t="s">
        <v>2650</v>
      </c>
      <c r="C1976" s="22" t="s">
        <v>78</v>
      </c>
      <c r="D1976" s="22" t="s">
        <v>2651</v>
      </c>
      <c r="E1976" s="397" t="s">
        <v>1928</v>
      </c>
      <c r="F1976" s="397"/>
      <c r="G1976" s="23" t="s">
        <v>268</v>
      </c>
      <c r="H1976" s="26">
        <v>7.4999999999999997E-2</v>
      </c>
      <c r="I1976" s="25">
        <v>26.99</v>
      </c>
      <c r="J1976" s="25">
        <v>2.02</v>
      </c>
    </row>
    <row r="1977" spans="1:10" ht="25.95" customHeight="1">
      <c r="A1977" s="22" t="s">
        <v>1894</v>
      </c>
      <c r="B1977" s="24" t="s">
        <v>2664</v>
      </c>
      <c r="C1977" s="22" t="s">
        <v>78</v>
      </c>
      <c r="D1977" s="22" t="s">
        <v>2665</v>
      </c>
      <c r="E1977" s="397" t="s">
        <v>1928</v>
      </c>
      <c r="F1977" s="397"/>
      <c r="G1977" s="23" t="s">
        <v>268</v>
      </c>
      <c r="H1977" s="26">
        <v>2</v>
      </c>
      <c r="I1977" s="25">
        <v>3.15</v>
      </c>
      <c r="J1977" s="25">
        <v>6.3</v>
      </c>
    </row>
    <row r="1978" spans="1:10">
      <c r="A1978" s="38"/>
      <c r="B1978" s="38"/>
      <c r="C1978" s="38"/>
      <c r="D1978" s="38"/>
      <c r="E1978" s="38" t="s">
        <v>1897</v>
      </c>
      <c r="F1978" s="39">
        <v>6.33</v>
      </c>
      <c r="G1978" s="38" t="s">
        <v>1898</v>
      </c>
      <c r="H1978" s="39">
        <v>0</v>
      </c>
      <c r="I1978" s="38" t="s">
        <v>1899</v>
      </c>
      <c r="J1978" s="39">
        <v>6.33</v>
      </c>
    </row>
    <row r="1979" spans="1:10">
      <c r="A1979" s="38"/>
      <c r="B1979" s="38"/>
      <c r="C1979" s="38"/>
      <c r="D1979" s="38"/>
      <c r="E1979" s="38" t="s">
        <v>1900</v>
      </c>
      <c r="F1979" s="39">
        <v>4.7</v>
      </c>
      <c r="G1979" s="38"/>
      <c r="H1979" s="398" t="s">
        <v>1901</v>
      </c>
      <c r="I1979" s="398"/>
      <c r="J1979" s="39">
        <v>27.67</v>
      </c>
    </row>
    <row r="1980" spans="1:10" ht="49.95" customHeight="1">
      <c r="A1980" s="32"/>
      <c r="B1980" s="32"/>
      <c r="C1980" s="32"/>
      <c r="D1980" s="32"/>
      <c r="E1980" s="32"/>
      <c r="F1980" s="32"/>
      <c r="G1980" s="32" t="s">
        <v>1902</v>
      </c>
      <c r="H1980" s="34" t="s">
        <v>2683</v>
      </c>
      <c r="I1980" s="32" t="s">
        <v>1904</v>
      </c>
      <c r="J1980" s="33">
        <v>359.71</v>
      </c>
    </row>
    <row r="1981" spans="1:10" ht="1.05" customHeight="1">
      <c r="A1981" s="16"/>
      <c r="B1981" s="16"/>
      <c r="C1981" s="16"/>
      <c r="D1981" s="16"/>
      <c r="E1981" s="16"/>
      <c r="F1981" s="16"/>
      <c r="G1981" s="16"/>
      <c r="H1981" s="16"/>
      <c r="I1981" s="16"/>
      <c r="J1981" s="16"/>
    </row>
    <row r="1982" spans="1:10" ht="18" customHeight="1">
      <c r="A1982" s="2" t="s">
        <v>670</v>
      </c>
      <c r="B1982" s="4" t="s">
        <v>61</v>
      </c>
      <c r="C1982" s="2" t="s">
        <v>62</v>
      </c>
      <c r="D1982" s="2" t="s">
        <v>9</v>
      </c>
      <c r="E1982" s="391" t="s">
        <v>63</v>
      </c>
      <c r="F1982" s="391"/>
      <c r="G1982" s="3" t="s">
        <v>64</v>
      </c>
      <c r="H1982" s="4" t="s">
        <v>10</v>
      </c>
      <c r="I1982" s="4" t="s">
        <v>65</v>
      </c>
      <c r="J1982" s="4" t="s">
        <v>11</v>
      </c>
    </row>
    <row r="1983" spans="1:10" ht="52.05" customHeight="1">
      <c r="A1983" s="10" t="s">
        <v>1883</v>
      </c>
      <c r="B1983" s="12" t="s">
        <v>662</v>
      </c>
      <c r="C1983" s="10" t="s">
        <v>78</v>
      </c>
      <c r="D1983" s="10" t="s">
        <v>663</v>
      </c>
      <c r="E1983" s="395" t="s">
        <v>638</v>
      </c>
      <c r="F1983" s="395"/>
      <c r="G1983" s="11" t="s">
        <v>268</v>
      </c>
      <c r="H1983" s="15">
        <v>1</v>
      </c>
      <c r="I1983" s="13">
        <v>10.11</v>
      </c>
      <c r="J1983" s="13">
        <v>10.11</v>
      </c>
    </row>
    <row r="1984" spans="1:10" ht="25.95" customHeight="1">
      <c r="A1984" s="17" t="s">
        <v>1884</v>
      </c>
      <c r="B1984" s="19" t="s">
        <v>1957</v>
      </c>
      <c r="C1984" s="17" t="s">
        <v>78</v>
      </c>
      <c r="D1984" s="17" t="s">
        <v>1958</v>
      </c>
      <c r="E1984" s="396" t="s">
        <v>1887</v>
      </c>
      <c r="F1984" s="396"/>
      <c r="G1984" s="18" t="s">
        <v>1911</v>
      </c>
      <c r="H1984" s="21">
        <v>0.127</v>
      </c>
      <c r="I1984" s="20">
        <v>27.62</v>
      </c>
      <c r="J1984" s="20">
        <v>3.5</v>
      </c>
    </row>
    <row r="1985" spans="1:10" ht="25.95" customHeight="1">
      <c r="A1985" s="17" t="s">
        <v>1884</v>
      </c>
      <c r="B1985" s="19" t="s">
        <v>1959</v>
      </c>
      <c r="C1985" s="17" t="s">
        <v>78</v>
      </c>
      <c r="D1985" s="17" t="s">
        <v>1960</v>
      </c>
      <c r="E1985" s="396" t="s">
        <v>1887</v>
      </c>
      <c r="F1985" s="396"/>
      <c r="G1985" s="18" t="s">
        <v>1911</v>
      </c>
      <c r="H1985" s="21">
        <v>0.127</v>
      </c>
      <c r="I1985" s="20">
        <v>23.32</v>
      </c>
      <c r="J1985" s="20">
        <v>2.96</v>
      </c>
    </row>
    <row r="1986" spans="1:10" ht="24" customHeight="1">
      <c r="A1986" s="22" t="s">
        <v>1894</v>
      </c>
      <c r="B1986" s="24" t="s">
        <v>1965</v>
      </c>
      <c r="C1986" s="22" t="s">
        <v>78</v>
      </c>
      <c r="D1986" s="22" t="s">
        <v>1966</v>
      </c>
      <c r="E1986" s="397" t="s">
        <v>1928</v>
      </c>
      <c r="F1986" s="397"/>
      <c r="G1986" s="23" t="s">
        <v>268</v>
      </c>
      <c r="H1986" s="26">
        <v>7.1000000000000004E-3</v>
      </c>
      <c r="I1986" s="25">
        <v>2.2599999999999998</v>
      </c>
      <c r="J1986" s="25">
        <v>0.01</v>
      </c>
    </row>
    <row r="1987" spans="1:10" ht="24" customHeight="1">
      <c r="A1987" s="22" t="s">
        <v>1894</v>
      </c>
      <c r="B1987" s="24" t="s">
        <v>2363</v>
      </c>
      <c r="C1987" s="22" t="s">
        <v>78</v>
      </c>
      <c r="D1987" s="22" t="s">
        <v>2523</v>
      </c>
      <c r="E1987" s="397" t="s">
        <v>1928</v>
      </c>
      <c r="F1987" s="397"/>
      <c r="G1987" s="23" t="s">
        <v>268</v>
      </c>
      <c r="H1987" s="26">
        <v>9.9000000000000008E-3</v>
      </c>
      <c r="I1987" s="25">
        <v>65.400000000000006</v>
      </c>
      <c r="J1987" s="25">
        <v>0.64</v>
      </c>
    </row>
    <row r="1988" spans="1:10" ht="25.95" customHeight="1">
      <c r="A1988" s="22" t="s">
        <v>1894</v>
      </c>
      <c r="B1988" s="24" t="s">
        <v>1961</v>
      </c>
      <c r="C1988" s="22" t="s">
        <v>78</v>
      </c>
      <c r="D1988" s="22" t="s">
        <v>1962</v>
      </c>
      <c r="E1988" s="397" t="s">
        <v>1928</v>
      </c>
      <c r="F1988" s="397"/>
      <c r="G1988" s="23" t="s">
        <v>268</v>
      </c>
      <c r="H1988" s="26">
        <v>1.4999999999999999E-2</v>
      </c>
      <c r="I1988" s="25">
        <v>74.09</v>
      </c>
      <c r="J1988" s="25">
        <v>1.1100000000000001</v>
      </c>
    </row>
    <row r="1989" spans="1:10" ht="25.95" customHeight="1">
      <c r="A1989" s="22" t="s">
        <v>1894</v>
      </c>
      <c r="B1989" s="24" t="s">
        <v>2675</v>
      </c>
      <c r="C1989" s="22" t="s">
        <v>78</v>
      </c>
      <c r="D1989" s="22" t="s">
        <v>2676</v>
      </c>
      <c r="E1989" s="397" t="s">
        <v>1928</v>
      </c>
      <c r="F1989" s="397"/>
      <c r="G1989" s="23" t="s">
        <v>268</v>
      </c>
      <c r="H1989" s="26">
        <v>1</v>
      </c>
      <c r="I1989" s="25">
        <v>1.89</v>
      </c>
      <c r="J1989" s="25">
        <v>1.89</v>
      </c>
    </row>
    <row r="1990" spans="1:10">
      <c r="A1990" s="38"/>
      <c r="B1990" s="38"/>
      <c r="C1990" s="38"/>
      <c r="D1990" s="38"/>
      <c r="E1990" s="38" t="s">
        <v>1897</v>
      </c>
      <c r="F1990" s="39">
        <v>4.87</v>
      </c>
      <c r="G1990" s="38" t="s">
        <v>1898</v>
      </c>
      <c r="H1990" s="39">
        <v>0</v>
      </c>
      <c r="I1990" s="38" t="s">
        <v>1899</v>
      </c>
      <c r="J1990" s="39">
        <v>4.87</v>
      </c>
    </row>
    <row r="1991" spans="1:10">
      <c r="A1991" s="38"/>
      <c r="B1991" s="38"/>
      <c r="C1991" s="38"/>
      <c r="D1991" s="38"/>
      <c r="E1991" s="38" t="s">
        <v>1900</v>
      </c>
      <c r="F1991" s="39">
        <v>2.0699999999999998</v>
      </c>
      <c r="G1991" s="38"/>
      <c r="H1991" s="398" t="s">
        <v>1901</v>
      </c>
      <c r="I1991" s="398"/>
      <c r="J1991" s="39">
        <v>12.18</v>
      </c>
    </row>
    <row r="1992" spans="1:10" ht="49.95" customHeight="1">
      <c r="A1992" s="32"/>
      <c r="B1992" s="32"/>
      <c r="C1992" s="32"/>
      <c r="D1992" s="32"/>
      <c r="E1992" s="32"/>
      <c r="F1992" s="32"/>
      <c r="G1992" s="32" t="s">
        <v>1902</v>
      </c>
      <c r="H1992" s="34" t="s">
        <v>2684</v>
      </c>
      <c r="I1992" s="32" t="s">
        <v>1904</v>
      </c>
      <c r="J1992" s="33">
        <v>535.91999999999996</v>
      </c>
    </row>
    <row r="1993" spans="1:10" ht="1.05" customHeight="1">
      <c r="A1993" s="16"/>
      <c r="B1993" s="16"/>
      <c r="C1993" s="16"/>
      <c r="D1993" s="16"/>
      <c r="E1993" s="16"/>
      <c r="F1993" s="16"/>
      <c r="G1993" s="16"/>
      <c r="H1993" s="16"/>
      <c r="I1993" s="16"/>
      <c r="J1993" s="16"/>
    </row>
    <row r="1994" spans="1:10" ht="18" customHeight="1">
      <c r="A1994" s="2" t="s">
        <v>671</v>
      </c>
      <c r="B1994" s="4" t="s">
        <v>61</v>
      </c>
      <c r="C1994" s="2" t="s">
        <v>62</v>
      </c>
      <c r="D1994" s="2" t="s">
        <v>9</v>
      </c>
      <c r="E1994" s="391" t="s">
        <v>63</v>
      </c>
      <c r="F1994" s="391"/>
      <c r="G1994" s="3" t="s">
        <v>64</v>
      </c>
      <c r="H1994" s="4" t="s">
        <v>10</v>
      </c>
      <c r="I1994" s="4" t="s">
        <v>65</v>
      </c>
      <c r="J1994" s="4" t="s">
        <v>11</v>
      </c>
    </row>
    <row r="1995" spans="1:10" ht="39" customHeight="1">
      <c r="A1995" s="10" t="s">
        <v>1883</v>
      </c>
      <c r="B1995" s="12" t="s">
        <v>525</v>
      </c>
      <c r="C1995" s="10" t="s">
        <v>78</v>
      </c>
      <c r="D1995" s="10" t="s">
        <v>526</v>
      </c>
      <c r="E1995" s="395" t="s">
        <v>462</v>
      </c>
      <c r="F1995" s="395"/>
      <c r="G1995" s="11" t="s">
        <v>268</v>
      </c>
      <c r="H1995" s="15">
        <v>1</v>
      </c>
      <c r="I1995" s="13">
        <v>8.74</v>
      </c>
      <c r="J1995" s="13">
        <v>8.74</v>
      </c>
    </row>
    <row r="1996" spans="1:10" ht="25.95" customHeight="1">
      <c r="A1996" s="17" t="s">
        <v>1884</v>
      </c>
      <c r="B1996" s="19" t="s">
        <v>1959</v>
      </c>
      <c r="C1996" s="17" t="s">
        <v>78</v>
      </c>
      <c r="D1996" s="17" t="s">
        <v>1960</v>
      </c>
      <c r="E1996" s="396" t="s">
        <v>1887</v>
      </c>
      <c r="F1996" s="396"/>
      <c r="G1996" s="18" t="s">
        <v>1911</v>
      </c>
      <c r="H1996" s="21">
        <v>0.13589999999999999</v>
      </c>
      <c r="I1996" s="20">
        <v>23.32</v>
      </c>
      <c r="J1996" s="20">
        <v>3.16</v>
      </c>
    </row>
    <row r="1997" spans="1:10" ht="25.95" customHeight="1">
      <c r="A1997" s="17" t="s">
        <v>1884</v>
      </c>
      <c r="B1997" s="19" t="s">
        <v>1957</v>
      </c>
      <c r="C1997" s="17" t="s">
        <v>78</v>
      </c>
      <c r="D1997" s="17" t="s">
        <v>1958</v>
      </c>
      <c r="E1997" s="396" t="s">
        <v>1887</v>
      </c>
      <c r="F1997" s="396"/>
      <c r="G1997" s="18" t="s">
        <v>1911</v>
      </c>
      <c r="H1997" s="21">
        <v>0.13589999999999999</v>
      </c>
      <c r="I1997" s="20">
        <v>27.62</v>
      </c>
      <c r="J1997" s="20">
        <v>3.75</v>
      </c>
    </row>
    <row r="1998" spans="1:10" ht="24" customHeight="1">
      <c r="A1998" s="22" t="s">
        <v>1894</v>
      </c>
      <c r="B1998" s="24" t="s">
        <v>1965</v>
      </c>
      <c r="C1998" s="22" t="s">
        <v>78</v>
      </c>
      <c r="D1998" s="22" t="s">
        <v>1966</v>
      </c>
      <c r="E1998" s="397" t="s">
        <v>1928</v>
      </c>
      <c r="F1998" s="397"/>
      <c r="G1998" s="23" t="s">
        <v>268</v>
      </c>
      <c r="H1998" s="26">
        <v>3.0200000000000001E-2</v>
      </c>
      <c r="I1998" s="25">
        <v>2.2599999999999998</v>
      </c>
      <c r="J1998" s="25">
        <v>0.06</v>
      </c>
    </row>
    <row r="1999" spans="1:10" ht="25.95" customHeight="1">
      <c r="A1999" s="22" t="s">
        <v>1894</v>
      </c>
      <c r="B1999" s="24" t="s">
        <v>2567</v>
      </c>
      <c r="C1999" s="22" t="s">
        <v>78</v>
      </c>
      <c r="D1999" s="22" t="s">
        <v>2568</v>
      </c>
      <c r="E1999" s="397" t="s">
        <v>1928</v>
      </c>
      <c r="F1999" s="397"/>
      <c r="G1999" s="23" t="s">
        <v>268</v>
      </c>
      <c r="H1999" s="26">
        <v>1</v>
      </c>
      <c r="I1999" s="25">
        <v>0.72</v>
      </c>
      <c r="J1999" s="25">
        <v>0.72</v>
      </c>
    </row>
    <row r="2000" spans="1:10" ht="24" customHeight="1">
      <c r="A2000" s="22" t="s">
        <v>1894</v>
      </c>
      <c r="B2000" s="24" t="s">
        <v>2363</v>
      </c>
      <c r="C2000" s="22" t="s">
        <v>78</v>
      </c>
      <c r="D2000" s="22" t="s">
        <v>2523</v>
      </c>
      <c r="E2000" s="397" t="s">
        <v>1928</v>
      </c>
      <c r="F2000" s="397"/>
      <c r="G2000" s="23" t="s">
        <v>268</v>
      </c>
      <c r="H2000" s="26">
        <v>7.1000000000000004E-3</v>
      </c>
      <c r="I2000" s="25">
        <v>65.400000000000006</v>
      </c>
      <c r="J2000" s="25">
        <v>0.46</v>
      </c>
    </row>
    <row r="2001" spans="1:10" ht="25.95" customHeight="1">
      <c r="A2001" s="22" t="s">
        <v>1894</v>
      </c>
      <c r="B2001" s="24" t="s">
        <v>1961</v>
      </c>
      <c r="C2001" s="22" t="s">
        <v>78</v>
      </c>
      <c r="D2001" s="22" t="s">
        <v>1962</v>
      </c>
      <c r="E2001" s="397" t="s">
        <v>1928</v>
      </c>
      <c r="F2001" s="397"/>
      <c r="G2001" s="23" t="s">
        <v>268</v>
      </c>
      <c r="H2001" s="26">
        <v>8.0000000000000002E-3</v>
      </c>
      <c r="I2001" s="25">
        <v>74.09</v>
      </c>
      <c r="J2001" s="25">
        <v>0.59</v>
      </c>
    </row>
    <row r="2002" spans="1:10">
      <c r="A2002" s="38"/>
      <c r="B2002" s="38"/>
      <c r="C2002" s="38"/>
      <c r="D2002" s="38"/>
      <c r="E2002" s="38" t="s">
        <v>1897</v>
      </c>
      <c r="F2002" s="39">
        <v>5.21</v>
      </c>
      <c r="G2002" s="38" t="s">
        <v>1898</v>
      </c>
      <c r="H2002" s="39">
        <v>0</v>
      </c>
      <c r="I2002" s="38" t="s">
        <v>1899</v>
      </c>
      <c r="J2002" s="39">
        <v>5.21</v>
      </c>
    </row>
    <row r="2003" spans="1:10">
      <c r="A2003" s="38"/>
      <c r="B2003" s="38"/>
      <c r="C2003" s="38"/>
      <c r="D2003" s="38"/>
      <c r="E2003" s="38" t="s">
        <v>1900</v>
      </c>
      <c r="F2003" s="39">
        <v>1.79</v>
      </c>
      <c r="G2003" s="38"/>
      <c r="H2003" s="398" t="s">
        <v>1901</v>
      </c>
      <c r="I2003" s="398"/>
      <c r="J2003" s="39">
        <v>10.53</v>
      </c>
    </row>
    <row r="2004" spans="1:10" ht="49.95" customHeight="1">
      <c r="A2004" s="32"/>
      <c r="B2004" s="32"/>
      <c r="C2004" s="32"/>
      <c r="D2004" s="32"/>
      <c r="E2004" s="32"/>
      <c r="F2004" s="32"/>
      <c r="G2004" s="32" t="s">
        <v>1902</v>
      </c>
      <c r="H2004" s="34" t="s">
        <v>2585</v>
      </c>
      <c r="I2004" s="32" t="s">
        <v>1904</v>
      </c>
      <c r="J2004" s="33">
        <v>73.709999999999994</v>
      </c>
    </row>
    <row r="2005" spans="1:10" ht="1.05" customHeight="1">
      <c r="A2005" s="16"/>
      <c r="B2005" s="16"/>
      <c r="C2005" s="16"/>
      <c r="D2005" s="16"/>
      <c r="E2005" s="16"/>
      <c r="F2005" s="16"/>
      <c r="G2005" s="16"/>
      <c r="H2005" s="16"/>
      <c r="I2005" s="16"/>
      <c r="J2005" s="16"/>
    </row>
    <row r="2006" spans="1:10" ht="18" customHeight="1">
      <c r="A2006" s="2" t="s">
        <v>672</v>
      </c>
      <c r="B2006" s="4" t="s">
        <v>61</v>
      </c>
      <c r="C2006" s="2" t="s">
        <v>62</v>
      </c>
      <c r="D2006" s="2" t="s">
        <v>9</v>
      </c>
      <c r="E2006" s="391" t="s">
        <v>63</v>
      </c>
      <c r="F2006" s="391"/>
      <c r="G2006" s="3" t="s">
        <v>64</v>
      </c>
      <c r="H2006" s="4" t="s">
        <v>10</v>
      </c>
      <c r="I2006" s="4" t="s">
        <v>65</v>
      </c>
      <c r="J2006" s="4" t="s">
        <v>11</v>
      </c>
    </row>
    <row r="2007" spans="1:10" ht="39" customHeight="1">
      <c r="A2007" s="10" t="s">
        <v>1883</v>
      </c>
      <c r="B2007" s="12" t="s">
        <v>673</v>
      </c>
      <c r="C2007" s="10" t="s">
        <v>78</v>
      </c>
      <c r="D2007" s="10" t="s">
        <v>674</v>
      </c>
      <c r="E2007" s="395" t="s">
        <v>462</v>
      </c>
      <c r="F2007" s="395"/>
      <c r="G2007" s="11" t="s">
        <v>268</v>
      </c>
      <c r="H2007" s="15">
        <v>1</v>
      </c>
      <c r="I2007" s="13">
        <v>12.14</v>
      </c>
      <c r="J2007" s="13">
        <v>12.14</v>
      </c>
    </row>
    <row r="2008" spans="1:10" ht="25.95" customHeight="1">
      <c r="A2008" s="17" t="s">
        <v>1884</v>
      </c>
      <c r="B2008" s="19" t="s">
        <v>1957</v>
      </c>
      <c r="C2008" s="17" t="s">
        <v>78</v>
      </c>
      <c r="D2008" s="17" t="s">
        <v>1958</v>
      </c>
      <c r="E2008" s="396" t="s">
        <v>1887</v>
      </c>
      <c r="F2008" s="396"/>
      <c r="G2008" s="18" t="s">
        <v>1911</v>
      </c>
      <c r="H2008" s="21">
        <v>0.16209999999999999</v>
      </c>
      <c r="I2008" s="20">
        <v>27.62</v>
      </c>
      <c r="J2008" s="20">
        <v>4.47</v>
      </c>
    </row>
    <row r="2009" spans="1:10" ht="25.95" customHeight="1">
      <c r="A2009" s="17" t="s">
        <v>1884</v>
      </c>
      <c r="B2009" s="19" t="s">
        <v>1959</v>
      </c>
      <c r="C2009" s="17" t="s">
        <v>78</v>
      </c>
      <c r="D2009" s="17" t="s">
        <v>1960</v>
      </c>
      <c r="E2009" s="396" t="s">
        <v>1887</v>
      </c>
      <c r="F2009" s="396"/>
      <c r="G2009" s="18" t="s">
        <v>1911</v>
      </c>
      <c r="H2009" s="21">
        <v>0.16209999999999999</v>
      </c>
      <c r="I2009" s="20">
        <v>23.32</v>
      </c>
      <c r="J2009" s="20">
        <v>3.78</v>
      </c>
    </row>
    <row r="2010" spans="1:10" ht="25.95" customHeight="1">
      <c r="A2010" s="22" t="s">
        <v>1894</v>
      </c>
      <c r="B2010" s="24" t="s">
        <v>2562</v>
      </c>
      <c r="C2010" s="22" t="s">
        <v>78</v>
      </c>
      <c r="D2010" s="22" t="s">
        <v>2563</v>
      </c>
      <c r="E2010" s="397" t="s">
        <v>1928</v>
      </c>
      <c r="F2010" s="397"/>
      <c r="G2010" s="23" t="s">
        <v>268</v>
      </c>
      <c r="H2010" s="26">
        <v>1</v>
      </c>
      <c r="I2010" s="25">
        <v>2.39</v>
      </c>
      <c r="J2010" s="25">
        <v>2.39</v>
      </c>
    </row>
    <row r="2011" spans="1:10" ht="25.95" customHeight="1">
      <c r="A2011" s="22" t="s">
        <v>1894</v>
      </c>
      <c r="B2011" s="24" t="s">
        <v>1961</v>
      </c>
      <c r="C2011" s="22" t="s">
        <v>78</v>
      </c>
      <c r="D2011" s="22" t="s">
        <v>1962</v>
      </c>
      <c r="E2011" s="397" t="s">
        <v>1928</v>
      </c>
      <c r="F2011" s="397"/>
      <c r="G2011" s="23" t="s">
        <v>268</v>
      </c>
      <c r="H2011" s="26">
        <v>1.0999999999999999E-2</v>
      </c>
      <c r="I2011" s="25">
        <v>74.09</v>
      </c>
      <c r="J2011" s="25">
        <v>0.81</v>
      </c>
    </row>
    <row r="2012" spans="1:10" ht="24" customHeight="1">
      <c r="A2012" s="22" t="s">
        <v>1894</v>
      </c>
      <c r="B2012" s="24" t="s">
        <v>1965</v>
      </c>
      <c r="C2012" s="22" t="s">
        <v>78</v>
      </c>
      <c r="D2012" s="22" t="s">
        <v>1966</v>
      </c>
      <c r="E2012" s="397" t="s">
        <v>1928</v>
      </c>
      <c r="F2012" s="397"/>
      <c r="G2012" s="23" t="s">
        <v>268</v>
      </c>
      <c r="H2012" s="26">
        <v>3.5999999999999997E-2</v>
      </c>
      <c r="I2012" s="25">
        <v>2.2599999999999998</v>
      </c>
      <c r="J2012" s="25">
        <v>0.08</v>
      </c>
    </row>
    <row r="2013" spans="1:10" ht="24" customHeight="1">
      <c r="A2013" s="22" t="s">
        <v>1894</v>
      </c>
      <c r="B2013" s="24" t="s">
        <v>2363</v>
      </c>
      <c r="C2013" s="22" t="s">
        <v>78</v>
      </c>
      <c r="D2013" s="22" t="s">
        <v>2523</v>
      </c>
      <c r="E2013" s="397" t="s">
        <v>1928</v>
      </c>
      <c r="F2013" s="397"/>
      <c r="G2013" s="23" t="s">
        <v>268</v>
      </c>
      <c r="H2013" s="26">
        <v>9.4000000000000004E-3</v>
      </c>
      <c r="I2013" s="25">
        <v>65.400000000000006</v>
      </c>
      <c r="J2013" s="25">
        <v>0.61</v>
      </c>
    </row>
    <row r="2014" spans="1:10">
      <c r="A2014" s="38"/>
      <c r="B2014" s="38"/>
      <c r="C2014" s="38"/>
      <c r="D2014" s="38"/>
      <c r="E2014" s="38" t="s">
        <v>1897</v>
      </c>
      <c r="F2014" s="39">
        <v>6.21</v>
      </c>
      <c r="G2014" s="38" t="s">
        <v>1898</v>
      </c>
      <c r="H2014" s="39">
        <v>0</v>
      </c>
      <c r="I2014" s="38" t="s">
        <v>1899</v>
      </c>
      <c r="J2014" s="39">
        <v>6.21</v>
      </c>
    </row>
    <row r="2015" spans="1:10">
      <c r="A2015" s="38"/>
      <c r="B2015" s="38"/>
      <c r="C2015" s="38"/>
      <c r="D2015" s="38"/>
      <c r="E2015" s="38" t="s">
        <v>1900</v>
      </c>
      <c r="F2015" s="39">
        <v>2.48</v>
      </c>
      <c r="G2015" s="38"/>
      <c r="H2015" s="398" t="s">
        <v>1901</v>
      </c>
      <c r="I2015" s="398"/>
      <c r="J2015" s="39">
        <v>14.62</v>
      </c>
    </row>
    <row r="2016" spans="1:10" ht="49.95" customHeight="1">
      <c r="A2016" s="32"/>
      <c r="B2016" s="32"/>
      <c r="C2016" s="32"/>
      <c r="D2016" s="32"/>
      <c r="E2016" s="32"/>
      <c r="F2016" s="32"/>
      <c r="G2016" s="32" t="s">
        <v>1902</v>
      </c>
      <c r="H2016" s="34" t="s">
        <v>2305</v>
      </c>
      <c r="I2016" s="32" t="s">
        <v>1904</v>
      </c>
      <c r="J2016" s="33">
        <v>58.48</v>
      </c>
    </row>
    <row r="2017" spans="1:10" ht="1.05" customHeight="1">
      <c r="A2017" s="16"/>
      <c r="B2017" s="16"/>
      <c r="C2017" s="16"/>
      <c r="D2017" s="16"/>
      <c r="E2017" s="16"/>
      <c r="F2017" s="16"/>
      <c r="G2017" s="16"/>
      <c r="H2017" s="16"/>
      <c r="I2017" s="16"/>
      <c r="J2017" s="16"/>
    </row>
    <row r="2018" spans="1:10" ht="18" customHeight="1">
      <c r="A2018" s="2" t="s">
        <v>675</v>
      </c>
      <c r="B2018" s="4" t="s">
        <v>61</v>
      </c>
      <c r="C2018" s="2" t="s">
        <v>62</v>
      </c>
      <c r="D2018" s="2" t="s">
        <v>9</v>
      </c>
      <c r="E2018" s="391" t="s">
        <v>63</v>
      </c>
      <c r="F2018" s="391"/>
      <c r="G2018" s="3" t="s">
        <v>64</v>
      </c>
      <c r="H2018" s="4" t="s">
        <v>10</v>
      </c>
      <c r="I2018" s="4" t="s">
        <v>65</v>
      </c>
      <c r="J2018" s="4" t="s">
        <v>11</v>
      </c>
    </row>
    <row r="2019" spans="1:10" ht="52.05" customHeight="1">
      <c r="A2019" s="10" t="s">
        <v>1883</v>
      </c>
      <c r="B2019" s="12" t="s">
        <v>676</v>
      </c>
      <c r="C2019" s="10" t="s">
        <v>78</v>
      </c>
      <c r="D2019" s="10" t="s">
        <v>677</v>
      </c>
      <c r="E2019" s="395" t="s">
        <v>638</v>
      </c>
      <c r="F2019" s="395"/>
      <c r="G2019" s="11" t="s">
        <v>268</v>
      </c>
      <c r="H2019" s="15">
        <v>1</v>
      </c>
      <c r="I2019" s="13">
        <v>14.64</v>
      </c>
      <c r="J2019" s="13">
        <v>14.64</v>
      </c>
    </row>
    <row r="2020" spans="1:10" ht="25.95" customHeight="1">
      <c r="A2020" s="17" t="s">
        <v>1884</v>
      </c>
      <c r="B2020" s="19" t="s">
        <v>1959</v>
      </c>
      <c r="C2020" s="17" t="s">
        <v>78</v>
      </c>
      <c r="D2020" s="17" t="s">
        <v>1960</v>
      </c>
      <c r="E2020" s="396" t="s">
        <v>1887</v>
      </c>
      <c r="F2020" s="396"/>
      <c r="G2020" s="18" t="s">
        <v>1911</v>
      </c>
      <c r="H2020" s="21">
        <v>0.16930000000000001</v>
      </c>
      <c r="I2020" s="20">
        <v>23.32</v>
      </c>
      <c r="J2020" s="20">
        <v>3.94</v>
      </c>
    </row>
    <row r="2021" spans="1:10" ht="25.95" customHeight="1">
      <c r="A2021" s="17" t="s">
        <v>1884</v>
      </c>
      <c r="B2021" s="19" t="s">
        <v>1957</v>
      </c>
      <c r="C2021" s="17" t="s">
        <v>78</v>
      </c>
      <c r="D2021" s="17" t="s">
        <v>1958</v>
      </c>
      <c r="E2021" s="396" t="s">
        <v>1887</v>
      </c>
      <c r="F2021" s="396"/>
      <c r="G2021" s="18" t="s">
        <v>1911</v>
      </c>
      <c r="H2021" s="21">
        <v>0.16930000000000001</v>
      </c>
      <c r="I2021" s="20">
        <v>27.62</v>
      </c>
      <c r="J2021" s="20">
        <v>4.67</v>
      </c>
    </row>
    <row r="2022" spans="1:10" ht="25.95" customHeight="1">
      <c r="A2022" s="22" t="s">
        <v>1894</v>
      </c>
      <c r="B2022" s="24" t="s">
        <v>2685</v>
      </c>
      <c r="C2022" s="22" t="s">
        <v>78</v>
      </c>
      <c r="D2022" s="22" t="s">
        <v>2686</v>
      </c>
      <c r="E2022" s="397" t="s">
        <v>1928</v>
      </c>
      <c r="F2022" s="397"/>
      <c r="G2022" s="23" t="s">
        <v>268</v>
      </c>
      <c r="H2022" s="26">
        <v>1</v>
      </c>
      <c r="I2022" s="25">
        <v>3.39</v>
      </c>
      <c r="J2022" s="25">
        <v>3.39</v>
      </c>
    </row>
    <row r="2023" spans="1:10" ht="24" customHeight="1">
      <c r="A2023" s="22" t="s">
        <v>1894</v>
      </c>
      <c r="B2023" s="24" t="s">
        <v>2363</v>
      </c>
      <c r="C2023" s="22" t="s">
        <v>78</v>
      </c>
      <c r="D2023" s="22" t="s">
        <v>2523</v>
      </c>
      <c r="E2023" s="397" t="s">
        <v>1928</v>
      </c>
      <c r="F2023" s="397"/>
      <c r="G2023" s="23" t="s">
        <v>268</v>
      </c>
      <c r="H2023" s="26">
        <v>1.4800000000000001E-2</v>
      </c>
      <c r="I2023" s="25">
        <v>65.400000000000006</v>
      </c>
      <c r="J2023" s="25">
        <v>0.96</v>
      </c>
    </row>
    <row r="2024" spans="1:10" ht="25.95" customHeight="1">
      <c r="A2024" s="22" t="s">
        <v>1894</v>
      </c>
      <c r="B2024" s="24" t="s">
        <v>1961</v>
      </c>
      <c r="C2024" s="22" t="s">
        <v>78</v>
      </c>
      <c r="D2024" s="22" t="s">
        <v>1962</v>
      </c>
      <c r="E2024" s="397" t="s">
        <v>1928</v>
      </c>
      <c r="F2024" s="397"/>
      <c r="G2024" s="23" t="s">
        <v>268</v>
      </c>
      <c r="H2024" s="26">
        <v>2.2499999999999999E-2</v>
      </c>
      <c r="I2024" s="25">
        <v>74.09</v>
      </c>
      <c r="J2024" s="25">
        <v>1.66</v>
      </c>
    </row>
    <row r="2025" spans="1:10" ht="24" customHeight="1">
      <c r="A2025" s="22" t="s">
        <v>1894</v>
      </c>
      <c r="B2025" s="24" t="s">
        <v>1965</v>
      </c>
      <c r="C2025" s="22" t="s">
        <v>78</v>
      </c>
      <c r="D2025" s="22" t="s">
        <v>1966</v>
      </c>
      <c r="E2025" s="397" t="s">
        <v>1928</v>
      </c>
      <c r="F2025" s="397"/>
      <c r="G2025" s="23" t="s">
        <v>268</v>
      </c>
      <c r="H2025" s="26">
        <v>1.0699999999999999E-2</v>
      </c>
      <c r="I2025" s="25">
        <v>2.2599999999999998</v>
      </c>
      <c r="J2025" s="25">
        <v>0.02</v>
      </c>
    </row>
    <row r="2026" spans="1:10">
      <c r="A2026" s="38"/>
      <c r="B2026" s="38"/>
      <c r="C2026" s="38"/>
      <c r="D2026" s="38"/>
      <c r="E2026" s="38" t="s">
        <v>1897</v>
      </c>
      <c r="F2026" s="39">
        <v>6.49</v>
      </c>
      <c r="G2026" s="38" t="s">
        <v>1898</v>
      </c>
      <c r="H2026" s="39">
        <v>0</v>
      </c>
      <c r="I2026" s="38" t="s">
        <v>1899</v>
      </c>
      <c r="J2026" s="39">
        <v>6.49</v>
      </c>
    </row>
    <row r="2027" spans="1:10">
      <c r="A2027" s="38"/>
      <c r="B2027" s="38"/>
      <c r="C2027" s="38"/>
      <c r="D2027" s="38"/>
      <c r="E2027" s="38" t="s">
        <v>1900</v>
      </c>
      <c r="F2027" s="39">
        <v>3</v>
      </c>
      <c r="G2027" s="38"/>
      <c r="H2027" s="398" t="s">
        <v>1901</v>
      </c>
      <c r="I2027" s="398"/>
      <c r="J2027" s="39">
        <v>17.64</v>
      </c>
    </row>
    <row r="2028" spans="1:10" ht="49.95" customHeight="1">
      <c r="A2028" s="32"/>
      <c r="B2028" s="32"/>
      <c r="C2028" s="32"/>
      <c r="D2028" s="32"/>
      <c r="E2028" s="32"/>
      <c r="F2028" s="32"/>
      <c r="G2028" s="32" t="s">
        <v>1902</v>
      </c>
      <c r="H2028" s="34" t="s">
        <v>2305</v>
      </c>
      <c r="I2028" s="32" t="s">
        <v>1904</v>
      </c>
      <c r="J2028" s="33">
        <v>70.56</v>
      </c>
    </row>
    <row r="2029" spans="1:10" ht="1.05" customHeight="1">
      <c r="A2029" s="16"/>
      <c r="B2029" s="16"/>
      <c r="C2029" s="16"/>
      <c r="D2029" s="16"/>
      <c r="E2029" s="16"/>
      <c r="F2029" s="16"/>
      <c r="G2029" s="16"/>
      <c r="H2029" s="16"/>
      <c r="I2029" s="16"/>
      <c r="J2029" s="16"/>
    </row>
    <row r="2030" spans="1:10" ht="18" customHeight="1">
      <c r="A2030" s="2" t="s">
        <v>678</v>
      </c>
      <c r="B2030" s="4" t="s">
        <v>61</v>
      </c>
      <c r="C2030" s="2" t="s">
        <v>62</v>
      </c>
      <c r="D2030" s="2" t="s">
        <v>9</v>
      </c>
      <c r="E2030" s="391" t="s">
        <v>63</v>
      </c>
      <c r="F2030" s="391"/>
      <c r="G2030" s="3" t="s">
        <v>64</v>
      </c>
      <c r="H2030" s="4" t="s">
        <v>10</v>
      </c>
      <c r="I2030" s="4" t="s">
        <v>65</v>
      </c>
      <c r="J2030" s="4" t="s">
        <v>11</v>
      </c>
    </row>
    <row r="2031" spans="1:10" ht="52.05" customHeight="1">
      <c r="A2031" s="10" t="s">
        <v>1883</v>
      </c>
      <c r="B2031" s="12" t="s">
        <v>679</v>
      </c>
      <c r="C2031" s="10" t="s">
        <v>78</v>
      </c>
      <c r="D2031" s="10" t="s">
        <v>680</v>
      </c>
      <c r="E2031" s="395" t="s">
        <v>638</v>
      </c>
      <c r="F2031" s="395"/>
      <c r="G2031" s="11" t="s">
        <v>268</v>
      </c>
      <c r="H2031" s="15">
        <v>1</v>
      </c>
      <c r="I2031" s="13">
        <v>26.63</v>
      </c>
      <c r="J2031" s="13">
        <v>26.63</v>
      </c>
    </row>
    <row r="2032" spans="1:10" ht="25.95" customHeight="1">
      <c r="A2032" s="17" t="s">
        <v>1884</v>
      </c>
      <c r="B2032" s="19" t="s">
        <v>1957</v>
      </c>
      <c r="C2032" s="17" t="s">
        <v>78</v>
      </c>
      <c r="D2032" s="17" t="s">
        <v>1958</v>
      </c>
      <c r="E2032" s="396" t="s">
        <v>1887</v>
      </c>
      <c r="F2032" s="396"/>
      <c r="G2032" s="18" t="s">
        <v>1911</v>
      </c>
      <c r="H2032" s="21">
        <v>0.18390000000000001</v>
      </c>
      <c r="I2032" s="20">
        <v>27.62</v>
      </c>
      <c r="J2032" s="20">
        <v>5.07</v>
      </c>
    </row>
    <row r="2033" spans="1:10" ht="25.95" customHeight="1">
      <c r="A2033" s="17" t="s">
        <v>1884</v>
      </c>
      <c r="B2033" s="19" t="s">
        <v>1959</v>
      </c>
      <c r="C2033" s="17" t="s">
        <v>78</v>
      </c>
      <c r="D2033" s="17" t="s">
        <v>1960</v>
      </c>
      <c r="E2033" s="396" t="s">
        <v>1887</v>
      </c>
      <c r="F2033" s="396"/>
      <c r="G2033" s="18" t="s">
        <v>1911</v>
      </c>
      <c r="H2033" s="21">
        <v>0.18390000000000001</v>
      </c>
      <c r="I2033" s="20">
        <v>23.32</v>
      </c>
      <c r="J2033" s="20">
        <v>4.28</v>
      </c>
    </row>
    <row r="2034" spans="1:10" ht="25.95" customHeight="1">
      <c r="A2034" s="22" t="s">
        <v>1894</v>
      </c>
      <c r="B2034" s="24" t="s">
        <v>2687</v>
      </c>
      <c r="C2034" s="22" t="s">
        <v>78</v>
      </c>
      <c r="D2034" s="22" t="s">
        <v>2688</v>
      </c>
      <c r="E2034" s="397" t="s">
        <v>1928</v>
      </c>
      <c r="F2034" s="397"/>
      <c r="G2034" s="23" t="s">
        <v>268</v>
      </c>
      <c r="H2034" s="26">
        <v>1</v>
      </c>
      <c r="I2034" s="25">
        <v>8.84</v>
      </c>
      <c r="J2034" s="25">
        <v>8.84</v>
      </c>
    </row>
    <row r="2035" spans="1:10" ht="39" customHeight="1">
      <c r="A2035" s="22" t="s">
        <v>1894</v>
      </c>
      <c r="B2035" s="24" t="s">
        <v>2650</v>
      </c>
      <c r="C2035" s="22" t="s">
        <v>78</v>
      </c>
      <c r="D2035" s="22" t="s">
        <v>2651</v>
      </c>
      <c r="E2035" s="397" t="s">
        <v>1928</v>
      </c>
      <c r="F2035" s="397"/>
      <c r="G2035" s="23" t="s">
        <v>268</v>
      </c>
      <c r="H2035" s="26">
        <v>7.4999999999999997E-2</v>
      </c>
      <c r="I2035" s="25">
        <v>26.99</v>
      </c>
      <c r="J2035" s="25">
        <v>2.02</v>
      </c>
    </row>
    <row r="2036" spans="1:10" ht="25.95" customHeight="1">
      <c r="A2036" s="22" t="s">
        <v>1894</v>
      </c>
      <c r="B2036" s="24" t="s">
        <v>2661</v>
      </c>
      <c r="C2036" s="22" t="s">
        <v>78</v>
      </c>
      <c r="D2036" s="22" t="s">
        <v>2662</v>
      </c>
      <c r="E2036" s="397" t="s">
        <v>1928</v>
      </c>
      <c r="F2036" s="397"/>
      <c r="G2036" s="23" t="s">
        <v>268</v>
      </c>
      <c r="H2036" s="26">
        <v>3</v>
      </c>
      <c r="I2036" s="25">
        <v>2.14</v>
      </c>
      <c r="J2036" s="25">
        <v>6.42</v>
      </c>
    </row>
    <row r="2037" spans="1:10">
      <c r="A2037" s="38"/>
      <c r="B2037" s="38"/>
      <c r="C2037" s="38"/>
      <c r="D2037" s="38"/>
      <c r="E2037" s="38" t="s">
        <v>1897</v>
      </c>
      <c r="F2037" s="39">
        <v>7.05</v>
      </c>
      <c r="G2037" s="38" t="s">
        <v>1898</v>
      </c>
      <c r="H2037" s="39">
        <v>0</v>
      </c>
      <c r="I2037" s="38" t="s">
        <v>1899</v>
      </c>
      <c r="J2037" s="39">
        <v>7.05</v>
      </c>
    </row>
    <row r="2038" spans="1:10">
      <c r="A2038" s="38"/>
      <c r="B2038" s="38"/>
      <c r="C2038" s="38"/>
      <c r="D2038" s="38"/>
      <c r="E2038" s="38" t="s">
        <v>1900</v>
      </c>
      <c r="F2038" s="39">
        <v>5.45</v>
      </c>
      <c r="G2038" s="38"/>
      <c r="H2038" s="398" t="s">
        <v>1901</v>
      </c>
      <c r="I2038" s="398"/>
      <c r="J2038" s="39">
        <v>32.08</v>
      </c>
    </row>
    <row r="2039" spans="1:10" ht="49.95" customHeight="1">
      <c r="A2039" s="32"/>
      <c r="B2039" s="32"/>
      <c r="C2039" s="32"/>
      <c r="D2039" s="32"/>
      <c r="E2039" s="32"/>
      <c r="F2039" s="32"/>
      <c r="G2039" s="32" t="s">
        <v>1902</v>
      </c>
      <c r="H2039" s="34" t="s">
        <v>2400</v>
      </c>
      <c r="I2039" s="32" t="s">
        <v>1904</v>
      </c>
      <c r="J2039" s="33">
        <v>320.8</v>
      </c>
    </row>
    <row r="2040" spans="1:10" ht="1.05" customHeight="1">
      <c r="A2040" s="16"/>
      <c r="B2040" s="16"/>
      <c r="C2040" s="16"/>
      <c r="D2040" s="16"/>
      <c r="E2040" s="16"/>
      <c r="F2040" s="16"/>
      <c r="G2040" s="16"/>
      <c r="H2040" s="16"/>
      <c r="I2040" s="16"/>
      <c r="J2040" s="16"/>
    </row>
    <row r="2041" spans="1:10" ht="18" customHeight="1">
      <c r="A2041" s="2" t="s">
        <v>681</v>
      </c>
      <c r="B2041" s="4" t="s">
        <v>61</v>
      </c>
      <c r="C2041" s="2" t="s">
        <v>62</v>
      </c>
      <c r="D2041" s="2" t="s">
        <v>9</v>
      </c>
      <c r="E2041" s="391" t="s">
        <v>63</v>
      </c>
      <c r="F2041" s="391"/>
      <c r="G2041" s="3" t="s">
        <v>64</v>
      </c>
      <c r="H2041" s="4" t="s">
        <v>10</v>
      </c>
      <c r="I2041" s="4" t="s">
        <v>65</v>
      </c>
      <c r="J2041" s="4" t="s">
        <v>11</v>
      </c>
    </row>
    <row r="2042" spans="1:10" ht="52.05" customHeight="1">
      <c r="A2042" s="10" t="s">
        <v>1883</v>
      </c>
      <c r="B2042" s="12" t="s">
        <v>682</v>
      </c>
      <c r="C2042" s="10" t="s">
        <v>78</v>
      </c>
      <c r="D2042" s="10" t="s">
        <v>683</v>
      </c>
      <c r="E2042" s="395" t="s">
        <v>638</v>
      </c>
      <c r="F2042" s="395"/>
      <c r="G2042" s="11" t="s">
        <v>268</v>
      </c>
      <c r="H2042" s="15">
        <v>1</v>
      </c>
      <c r="I2042" s="13">
        <v>29.82</v>
      </c>
      <c r="J2042" s="13">
        <v>29.82</v>
      </c>
    </row>
    <row r="2043" spans="1:10" ht="25.95" customHeight="1">
      <c r="A2043" s="17" t="s">
        <v>1884</v>
      </c>
      <c r="B2043" s="19" t="s">
        <v>1957</v>
      </c>
      <c r="C2043" s="17" t="s">
        <v>78</v>
      </c>
      <c r="D2043" s="17" t="s">
        <v>1958</v>
      </c>
      <c r="E2043" s="396" t="s">
        <v>1887</v>
      </c>
      <c r="F2043" s="396"/>
      <c r="G2043" s="18" t="s">
        <v>1911</v>
      </c>
      <c r="H2043" s="21">
        <v>0.127</v>
      </c>
      <c r="I2043" s="20">
        <v>27.62</v>
      </c>
      <c r="J2043" s="20">
        <v>3.5</v>
      </c>
    </row>
    <row r="2044" spans="1:10" ht="25.95" customHeight="1">
      <c r="A2044" s="17" t="s">
        <v>1884</v>
      </c>
      <c r="B2044" s="19" t="s">
        <v>1959</v>
      </c>
      <c r="C2044" s="17" t="s">
        <v>78</v>
      </c>
      <c r="D2044" s="17" t="s">
        <v>1960</v>
      </c>
      <c r="E2044" s="396" t="s">
        <v>1887</v>
      </c>
      <c r="F2044" s="396"/>
      <c r="G2044" s="18" t="s">
        <v>1911</v>
      </c>
      <c r="H2044" s="21">
        <v>0.127</v>
      </c>
      <c r="I2044" s="20">
        <v>23.32</v>
      </c>
      <c r="J2044" s="20">
        <v>2.96</v>
      </c>
    </row>
    <row r="2045" spans="1:10" ht="25.95" customHeight="1">
      <c r="A2045" s="22" t="s">
        <v>1894</v>
      </c>
      <c r="B2045" s="24" t="s">
        <v>2689</v>
      </c>
      <c r="C2045" s="22" t="s">
        <v>78</v>
      </c>
      <c r="D2045" s="22" t="s">
        <v>2690</v>
      </c>
      <c r="E2045" s="397" t="s">
        <v>1928</v>
      </c>
      <c r="F2045" s="397"/>
      <c r="G2045" s="23" t="s">
        <v>268</v>
      </c>
      <c r="H2045" s="26">
        <v>1</v>
      </c>
      <c r="I2045" s="25">
        <v>12.23</v>
      </c>
      <c r="J2045" s="25">
        <v>12.23</v>
      </c>
    </row>
    <row r="2046" spans="1:10" ht="39" customHeight="1">
      <c r="A2046" s="22" t="s">
        <v>1894</v>
      </c>
      <c r="B2046" s="24" t="s">
        <v>2650</v>
      </c>
      <c r="C2046" s="22" t="s">
        <v>78</v>
      </c>
      <c r="D2046" s="22" t="s">
        <v>2651</v>
      </c>
      <c r="E2046" s="397" t="s">
        <v>1928</v>
      </c>
      <c r="F2046" s="397"/>
      <c r="G2046" s="23" t="s">
        <v>268</v>
      </c>
      <c r="H2046" s="26">
        <v>0.1</v>
      </c>
      <c r="I2046" s="25">
        <v>26.99</v>
      </c>
      <c r="J2046" s="25">
        <v>2.69</v>
      </c>
    </row>
    <row r="2047" spans="1:10" ht="25.95" customHeight="1">
      <c r="A2047" s="22" t="s">
        <v>1894</v>
      </c>
      <c r="B2047" s="24" t="s">
        <v>2664</v>
      </c>
      <c r="C2047" s="22" t="s">
        <v>78</v>
      </c>
      <c r="D2047" s="22" t="s">
        <v>2665</v>
      </c>
      <c r="E2047" s="397" t="s">
        <v>1928</v>
      </c>
      <c r="F2047" s="397"/>
      <c r="G2047" s="23" t="s">
        <v>268</v>
      </c>
      <c r="H2047" s="26">
        <v>2</v>
      </c>
      <c r="I2047" s="25">
        <v>3.15</v>
      </c>
      <c r="J2047" s="25">
        <v>6.3</v>
      </c>
    </row>
    <row r="2048" spans="1:10" ht="25.95" customHeight="1">
      <c r="A2048" s="22" t="s">
        <v>1894</v>
      </c>
      <c r="B2048" s="24" t="s">
        <v>2661</v>
      </c>
      <c r="C2048" s="22" t="s">
        <v>78</v>
      </c>
      <c r="D2048" s="22" t="s">
        <v>2662</v>
      </c>
      <c r="E2048" s="397" t="s">
        <v>1928</v>
      </c>
      <c r="F2048" s="397"/>
      <c r="G2048" s="23" t="s">
        <v>268</v>
      </c>
      <c r="H2048" s="26">
        <v>1</v>
      </c>
      <c r="I2048" s="25">
        <v>2.14</v>
      </c>
      <c r="J2048" s="25">
        <v>2.14</v>
      </c>
    </row>
    <row r="2049" spans="1:10">
      <c r="A2049" s="38"/>
      <c r="B2049" s="38"/>
      <c r="C2049" s="38"/>
      <c r="D2049" s="38"/>
      <c r="E2049" s="38" t="s">
        <v>1897</v>
      </c>
      <c r="F2049" s="39">
        <v>4.87</v>
      </c>
      <c r="G2049" s="38" t="s">
        <v>1898</v>
      </c>
      <c r="H2049" s="39">
        <v>0</v>
      </c>
      <c r="I2049" s="38" t="s">
        <v>1899</v>
      </c>
      <c r="J2049" s="39">
        <v>4.87</v>
      </c>
    </row>
    <row r="2050" spans="1:10">
      <c r="A2050" s="38"/>
      <c r="B2050" s="38"/>
      <c r="C2050" s="38"/>
      <c r="D2050" s="38"/>
      <c r="E2050" s="38" t="s">
        <v>1900</v>
      </c>
      <c r="F2050" s="39">
        <v>6.11</v>
      </c>
      <c r="G2050" s="38"/>
      <c r="H2050" s="398" t="s">
        <v>1901</v>
      </c>
      <c r="I2050" s="398"/>
      <c r="J2050" s="39">
        <v>35.93</v>
      </c>
    </row>
    <row r="2051" spans="1:10" ht="49.95" customHeight="1">
      <c r="A2051" s="32"/>
      <c r="B2051" s="32"/>
      <c r="C2051" s="32"/>
      <c r="D2051" s="32"/>
      <c r="E2051" s="32"/>
      <c r="F2051" s="32"/>
      <c r="G2051" s="32" t="s">
        <v>1902</v>
      </c>
      <c r="H2051" s="34" t="s">
        <v>2564</v>
      </c>
      <c r="I2051" s="32" t="s">
        <v>1904</v>
      </c>
      <c r="J2051" s="33">
        <v>107.79</v>
      </c>
    </row>
    <row r="2052" spans="1:10" ht="1.05" customHeight="1">
      <c r="A2052" s="16"/>
      <c r="B2052" s="16"/>
      <c r="C2052" s="16"/>
      <c r="D2052" s="16"/>
      <c r="E2052" s="16"/>
      <c r="F2052" s="16"/>
      <c r="G2052" s="16"/>
      <c r="H2052" s="16"/>
      <c r="I2052" s="16"/>
      <c r="J2052" s="16"/>
    </row>
    <row r="2053" spans="1:10" ht="18" customHeight="1">
      <c r="A2053" s="2" t="s">
        <v>684</v>
      </c>
      <c r="B2053" s="4" t="s">
        <v>61</v>
      </c>
      <c r="C2053" s="2" t="s">
        <v>62</v>
      </c>
      <c r="D2053" s="2" t="s">
        <v>9</v>
      </c>
      <c r="E2053" s="391" t="s">
        <v>63</v>
      </c>
      <c r="F2053" s="391"/>
      <c r="G2053" s="3" t="s">
        <v>64</v>
      </c>
      <c r="H2053" s="4" t="s">
        <v>10</v>
      </c>
      <c r="I2053" s="4" t="s">
        <v>65</v>
      </c>
      <c r="J2053" s="4" t="s">
        <v>11</v>
      </c>
    </row>
    <row r="2054" spans="1:10" ht="52.05" customHeight="1">
      <c r="A2054" s="10" t="s">
        <v>1883</v>
      </c>
      <c r="B2054" s="12" t="s">
        <v>685</v>
      </c>
      <c r="C2054" s="10" t="s">
        <v>78</v>
      </c>
      <c r="D2054" s="10" t="s">
        <v>686</v>
      </c>
      <c r="E2054" s="395" t="s">
        <v>638</v>
      </c>
      <c r="F2054" s="395"/>
      <c r="G2054" s="11" t="s">
        <v>268</v>
      </c>
      <c r="H2054" s="15">
        <v>1</v>
      </c>
      <c r="I2054" s="13">
        <v>40.44</v>
      </c>
      <c r="J2054" s="13">
        <v>40.44</v>
      </c>
    </row>
    <row r="2055" spans="1:10" ht="25.95" customHeight="1">
      <c r="A2055" s="17" t="s">
        <v>1884</v>
      </c>
      <c r="B2055" s="19" t="s">
        <v>1959</v>
      </c>
      <c r="C2055" s="17" t="s">
        <v>78</v>
      </c>
      <c r="D2055" s="17" t="s">
        <v>1960</v>
      </c>
      <c r="E2055" s="396" t="s">
        <v>1887</v>
      </c>
      <c r="F2055" s="396"/>
      <c r="G2055" s="18" t="s">
        <v>1911</v>
      </c>
      <c r="H2055" s="21">
        <v>0.2203</v>
      </c>
      <c r="I2055" s="20">
        <v>23.32</v>
      </c>
      <c r="J2055" s="20">
        <v>5.13</v>
      </c>
    </row>
    <row r="2056" spans="1:10" ht="25.95" customHeight="1">
      <c r="A2056" s="17" t="s">
        <v>1884</v>
      </c>
      <c r="B2056" s="19" t="s">
        <v>1957</v>
      </c>
      <c r="C2056" s="17" t="s">
        <v>78</v>
      </c>
      <c r="D2056" s="17" t="s">
        <v>1958</v>
      </c>
      <c r="E2056" s="396" t="s">
        <v>1887</v>
      </c>
      <c r="F2056" s="396"/>
      <c r="G2056" s="18" t="s">
        <v>1911</v>
      </c>
      <c r="H2056" s="21">
        <v>0.2203</v>
      </c>
      <c r="I2056" s="20">
        <v>27.62</v>
      </c>
      <c r="J2056" s="20">
        <v>6.08</v>
      </c>
    </row>
    <row r="2057" spans="1:10" ht="25.95" customHeight="1">
      <c r="A2057" s="22" t="s">
        <v>1894</v>
      </c>
      <c r="B2057" s="24" t="s">
        <v>2664</v>
      </c>
      <c r="C2057" s="22" t="s">
        <v>78</v>
      </c>
      <c r="D2057" s="22" t="s">
        <v>2665</v>
      </c>
      <c r="E2057" s="397" t="s">
        <v>1928</v>
      </c>
      <c r="F2057" s="397"/>
      <c r="G2057" s="23" t="s">
        <v>268</v>
      </c>
      <c r="H2057" s="26">
        <v>3</v>
      </c>
      <c r="I2057" s="25">
        <v>3.15</v>
      </c>
      <c r="J2057" s="25">
        <v>9.4499999999999993</v>
      </c>
    </row>
    <row r="2058" spans="1:10" ht="39" customHeight="1">
      <c r="A2058" s="22" t="s">
        <v>1894</v>
      </c>
      <c r="B2058" s="24" t="s">
        <v>2650</v>
      </c>
      <c r="C2058" s="22" t="s">
        <v>78</v>
      </c>
      <c r="D2058" s="22" t="s">
        <v>2651</v>
      </c>
      <c r="E2058" s="397" t="s">
        <v>1928</v>
      </c>
      <c r="F2058" s="397"/>
      <c r="G2058" s="23" t="s">
        <v>268</v>
      </c>
      <c r="H2058" s="26">
        <v>0.1125</v>
      </c>
      <c r="I2058" s="25">
        <v>26.99</v>
      </c>
      <c r="J2058" s="25">
        <v>3.03</v>
      </c>
    </row>
    <row r="2059" spans="1:10" ht="25.95" customHeight="1">
      <c r="A2059" s="22" t="s">
        <v>1894</v>
      </c>
      <c r="B2059" s="24" t="s">
        <v>2691</v>
      </c>
      <c r="C2059" s="22" t="s">
        <v>78</v>
      </c>
      <c r="D2059" s="22" t="s">
        <v>2692</v>
      </c>
      <c r="E2059" s="397" t="s">
        <v>1928</v>
      </c>
      <c r="F2059" s="397"/>
      <c r="G2059" s="23" t="s">
        <v>268</v>
      </c>
      <c r="H2059" s="26">
        <v>1</v>
      </c>
      <c r="I2059" s="25">
        <v>16.75</v>
      </c>
      <c r="J2059" s="25">
        <v>16.75</v>
      </c>
    </row>
    <row r="2060" spans="1:10">
      <c r="A2060" s="38"/>
      <c r="B2060" s="38"/>
      <c r="C2060" s="38"/>
      <c r="D2060" s="38"/>
      <c r="E2060" s="38" t="s">
        <v>1897</v>
      </c>
      <c r="F2060" s="39">
        <v>8.4499999999999993</v>
      </c>
      <c r="G2060" s="38" t="s">
        <v>1898</v>
      </c>
      <c r="H2060" s="39">
        <v>0</v>
      </c>
      <c r="I2060" s="38" t="s">
        <v>1899</v>
      </c>
      <c r="J2060" s="39">
        <v>8.4499999999999993</v>
      </c>
    </row>
    <row r="2061" spans="1:10">
      <c r="A2061" s="38"/>
      <c r="B2061" s="38"/>
      <c r="C2061" s="38"/>
      <c r="D2061" s="38"/>
      <c r="E2061" s="38" t="s">
        <v>1900</v>
      </c>
      <c r="F2061" s="39">
        <v>8.2899999999999991</v>
      </c>
      <c r="G2061" s="38"/>
      <c r="H2061" s="398" t="s">
        <v>1901</v>
      </c>
      <c r="I2061" s="398"/>
      <c r="J2061" s="39">
        <v>48.73</v>
      </c>
    </row>
    <row r="2062" spans="1:10" ht="49.95" customHeight="1">
      <c r="A2062" s="32"/>
      <c r="B2062" s="32"/>
      <c r="C2062" s="32"/>
      <c r="D2062" s="32"/>
      <c r="E2062" s="32"/>
      <c r="F2062" s="32"/>
      <c r="G2062" s="32" t="s">
        <v>1902</v>
      </c>
      <c r="H2062" s="34" t="s">
        <v>2305</v>
      </c>
      <c r="I2062" s="32" t="s">
        <v>1904</v>
      </c>
      <c r="J2062" s="33">
        <v>194.92</v>
      </c>
    </row>
    <row r="2063" spans="1:10" ht="1.05" customHeight="1">
      <c r="A2063" s="16"/>
      <c r="B2063" s="16"/>
      <c r="C2063" s="16"/>
      <c r="D2063" s="16"/>
      <c r="E2063" s="16"/>
      <c r="F2063" s="16"/>
      <c r="G2063" s="16"/>
      <c r="H2063" s="16"/>
      <c r="I2063" s="16"/>
      <c r="J2063" s="16"/>
    </row>
    <row r="2064" spans="1:10" ht="18" customHeight="1">
      <c r="A2064" s="2" t="s">
        <v>687</v>
      </c>
      <c r="B2064" s="4" t="s">
        <v>61</v>
      </c>
      <c r="C2064" s="2" t="s">
        <v>62</v>
      </c>
      <c r="D2064" s="2" t="s">
        <v>9</v>
      </c>
      <c r="E2064" s="391" t="s">
        <v>63</v>
      </c>
      <c r="F2064" s="391"/>
      <c r="G2064" s="3" t="s">
        <v>64</v>
      </c>
      <c r="H2064" s="4" t="s">
        <v>10</v>
      </c>
      <c r="I2064" s="4" t="s">
        <v>65</v>
      </c>
      <c r="J2064" s="4" t="s">
        <v>11</v>
      </c>
    </row>
    <row r="2065" spans="1:10" ht="52.05" customHeight="1">
      <c r="A2065" s="10" t="s">
        <v>1883</v>
      </c>
      <c r="B2065" s="12" t="s">
        <v>688</v>
      </c>
      <c r="C2065" s="10" t="s">
        <v>78</v>
      </c>
      <c r="D2065" s="10" t="s">
        <v>689</v>
      </c>
      <c r="E2065" s="395" t="s">
        <v>638</v>
      </c>
      <c r="F2065" s="395"/>
      <c r="G2065" s="11" t="s">
        <v>268</v>
      </c>
      <c r="H2065" s="15">
        <v>1</v>
      </c>
      <c r="I2065" s="13">
        <v>41.22</v>
      </c>
      <c r="J2065" s="13">
        <v>41.22</v>
      </c>
    </row>
    <row r="2066" spans="1:10" ht="25.95" customHeight="1">
      <c r="A2066" s="17" t="s">
        <v>1884</v>
      </c>
      <c r="B2066" s="19" t="s">
        <v>1959</v>
      </c>
      <c r="C2066" s="17" t="s">
        <v>78</v>
      </c>
      <c r="D2066" s="17" t="s">
        <v>1960</v>
      </c>
      <c r="E2066" s="396" t="s">
        <v>1887</v>
      </c>
      <c r="F2066" s="396"/>
      <c r="G2066" s="18" t="s">
        <v>1911</v>
      </c>
      <c r="H2066" s="21">
        <v>0.20830000000000001</v>
      </c>
      <c r="I2066" s="20">
        <v>23.32</v>
      </c>
      <c r="J2066" s="20">
        <v>4.8499999999999996</v>
      </c>
    </row>
    <row r="2067" spans="1:10" ht="25.95" customHeight="1">
      <c r="A2067" s="17" t="s">
        <v>1884</v>
      </c>
      <c r="B2067" s="19" t="s">
        <v>1957</v>
      </c>
      <c r="C2067" s="17" t="s">
        <v>78</v>
      </c>
      <c r="D2067" s="17" t="s">
        <v>1958</v>
      </c>
      <c r="E2067" s="396" t="s">
        <v>1887</v>
      </c>
      <c r="F2067" s="396"/>
      <c r="G2067" s="18" t="s">
        <v>1911</v>
      </c>
      <c r="H2067" s="21">
        <v>0.20830000000000001</v>
      </c>
      <c r="I2067" s="20">
        <v>27.62</v>
      </c>
      <c r="J2067" s="20">
        <v>5.75</v>
      </c>
    </row>
    <row r="2068" spans="1:10" ht="25.95" customHeight="1">
      <c r="A2068" s="22" t="s">
        <v>1894</v>
      </c>
      <c r="B2068" s="24" t="s">
        <v>2652</v>
      </c>
      <c r="C2068" s="22" t="s">
        <v>78</v>
      </c>
      <c r="D2068" s="22" t="s">
        <v>2653</v>
      </c>
      <c r="E2068" s="397" t="s">
        <v>1928</v>
      </c>
      <c r="F2068" s="397"/>
      <c r="G2068" s="23" t="s">
        <v>268</v>
      </c>
      <c r="H2068" s="26">
        <v>2</v>
      </c>
      <c r="I2068" s="25">
        <v>3.8</v>
      </c>
      <c r="J2068" s="25">
        <v>7.6</v>
      </c>
    </row>
    <row r="2069" spans="1:10" ht="25.95" customHeight="1">
      <c r="A2069" s="22" t="s">
        <v>1894</v>
      </c>
      <c r="B2069" s="24" t="s">
        <v>2661</v>
      </c>
      <c r="C2069" s="22" t="s">
        <v>78</v>
      </c>
      <c r="D2069" s="22" t="s">
        <v>2662</v>
      </c>
      <c r="E2069" s="397" t="s">
        <v>1928</v>
      </c>
      <c r="F2069" s="397"/>
      <c r="G2069" s="23" t="s">
        <v>268</v>
      </c>
      <c r="H2069" s="26">
        <v>1</v>
      </c>
      <c r="I2069" s="25">
        <v>2.14</v>
      </c>
      <c r="J2069" s="25">
        <v>2.14</v>
      </c>
    </row>
    <row r="2070" spans="1:10" ht="39" customHeight="1">
      <c r="A2070" s="22" t="s">
        <v>1894</v>
      </c>
      <c r="B2070" s="24" t="s">
        <v>2650</v>
      </c>
      <c r="C2070" s="22" t="s">
        <v>78</v>
      </c>
      <c r="D2070" s="22" t="s">
        <v>2651</v>
      </c>
      <c r="E2070" s="397" t="s">
        <v>1928</v>
      </c>
      <c r="F2070" s="397"/>
      <c r="G2070" s="23" t="s">
        <v>268</v>
      </c>
      <c r="H2070" s="26">
        <v>0.14000000000000001</v>
      </c>
      <c r="I2070" s="25">
        <v>26.99</v>
      </c>
      <c r="J2070" s="25">
        <v>3.77</v>
      </c>
    </row>
    <row r="2071" spans="1:10" ht="25.95" customHeight="1">
      <c r="A2071" s="22" t="s">
        <v>1894</v>
      </c>
      <c r="B2071" s="24" t="s">
        <v>2693</v>
      </c>
      <c r="C2071" s="22" t="s">
        <v>78</v>
      </c>
      <c r="D2071" s="22" t="s">
        <v>2694</v>
      </c>
      <c r="E2071" s="397" t="s">
        <v>1928</v>
      </c>
      <c r="F2071" s="397"/>
      <c r="G2071" s="23" t="s">
        <v>268</v>
      </c>
      <c r="H2071" s="26">
        <v>1</v>
      </c>
      <c r="I2071" s="25">
        <v>17.11</v>
      </c>
      <c r="J2071" s="25">
        <v>17.11</v>
      </c>
    </row>
    <row r="2072" spans="1:10">
      <c r="A2072" s="38"/>
      <c r="B2072" s="38"/>
      <c r="C2072" s="38"/>
      <c r="D2072" s="38"/>
      <c r="E2072" s="38" t="s">
        <v>1897</v>
      </c>
      <c r="F2072" s="39">
        <v>7.98</v>
      </c>
      <c r="G2072" s="38" t="s">
        <v>1898</v>
      </c>
      <c r="H2072" s="39">
        <v>0</v>
      </c>
      <c r="I2072" s="38" t="s">
        <v>1899</v>
      </c>
      <c r="J2072" s="39">
        <v>7.98</v>
      </c>
    </row>
    <row r="2073" spans="1:10">
      <c r="A2073" s="38"/>
      <c r="B2073" s="38"/>
      <c r="C2073" s="38"/>
      <c r="D2073" s="38"/>
      <c r="E2073" s="38" t="s">
        <v>1900</v>
      </c>
      <c r="F2073" s="39">
        <v>8.4499999999999993</v>
      </c>
      <c r="G2073" s="38"/>
      <c r="H2073" s="398" t="s">
        <v>1901</v>
      </c>
      <c r="I2073" s="398"/>
      <c r="J2073" s="39">
        <v>49.67</v>
      </c>
    </row>
    <row r="2074" spans="1:10" ht="49.95" customHeight="1">
      <c r="A2074" s="32"/>
      <c r="B2074" s="32"/>
      <c r="C2074" s="32"/>
      <c r="D2074" s="32"/>
      <c r="E2074" s="32"/>
      <c r="F2074" s="32"/>
      <c r="G2074" s="32" t="s">
        <v>1902</v>
      </c>
      <c r="H2074" s="34" t="s">
        <v>2571</v>
      </c>
      <c r="I2074" s="32" t="s">
        <v>1904</v>
      </c>
      <c r="J2074" s="33">
        <v>546.37</v>
      </c>
    </row>
    <row r="2075" spans="1:10" ht="1.05" customHeight="1">
      <c r="A2075" s="16"/>
      <c r="B2075" s="16"/>
      <c r="C2075" s="16"/>
      <c r="D2075" s="16"/>
      <c r="E2075" s="16"/>
      <c r="F2075" s="16"/>
      <c r="G2075" s="16"/>
      <c r="H2075" s="16"/>
      <c r="I2075" s="16"/>
      <c r="J2075" s="16"/>
    </row>
    <row r="2076" spans="1:10" ht="18" customHeight="1">
      <c r="A2076" s="2" t="s">
        <v>690</v>
      </c>
      <c r="B2076" s="4" t="s">
        <v>61</v>
      </c>
      <c r="C2076" s="2" t="s">
        <v>62</v>
      </c>
      <c r="D2076" s="2" t="s">
        <v>9</v>
      </c>
      <c r="E2076" s="391" t="s">
        <v>63</v>
      </c>
      <c r="F2076" s="391"/>
      <c r="G2076" s="3" t="s">
        <v>64</v>
      </c>
      <c r="H2076" s="4" t="s">
        <v>10</v>
      </c>
      <c r="I2076" s="4" t="s">
        <v>65</v>
      </c>
      <c r="J2076" s="4" t="s">
        <v>11</v>
      </c>
    </row>
    <row r="2077" spans="1:10" ht="52.05" customHeight="1">
      <c r="A2077" s="10" t="s">
        <v>1883</v>
      </c>
      <c r="B2077" s="12" t="s">
        <v>691</v>
      </c>
      <c r="C2077" s="10" t="s">
        <v>78</v>
      </c>
      <c r="D2077" s="10" t="s">
        <v>692</v>
      </c>
      <c r="E2077" s="395" t="s">
        <v>638</v>
      </c>
      <c r="F2077" s="395"/>
      <c r="G2077" s="11" t="s">
        <v>268</v>
      </c>
      <c r="H2077" s="15">
        <v>1</v>
      </c>
      <c r="I2077" s="13">
        <v>47.44</v>
      </c>
      <c r="J2077" s="13">
        <v>47.44</v>
      </c>
    </row>
    <row r="2078" spans="1:10" ht="25.95" customHeight="1">
      <c r="A2078" s="17" t="s">
        <v>1884</v>
      </c>
      <c r="B2078" s="19" t="s">
        <v>1957</v>
      </c>
      <c r="C2078" s="17" t="s">
        <v>78</v>
      </c>
      <c r="D2078" s="17" t="s">
        <v>1958</v>
      </c>
      <c r="E2078" s="396" t="s">
        <v>1887</v>
      </c>
      <c r="F2078" s="396"/>
      <c r="G2078" s="18" t="s">
        <v>1911</v>
      </c>
      <c r="H2078" s="21">
        <v>0.24890000000000001</v>
      </c>
      <c r="I2078" s="20">
        <v>27.62</v>
      </c>
      <c r="J2078" s="20">
        <v>6.87</v>
      </c>
    </row>
    <row r="2079" spans="1:10" ht="25.95" customHeight="1">
      <c r="A2079" s="17" t="s">
        <v>1884</v>
      </c>
      <c r="B2079" s="19" t="s">
        <v>1959</v>
      </c>
      <c r="C2079" s="17" t="s">
        <v>78</v>
      </c>
      <c r="D2079" s="17" t="s">
        <v>1960</v>
      </c>
      <c r="E2079" s="396" t="s">
        <v>1887</v>
      </c>
      <c r="F2079" s="396"/>
      <c r="G2079" s="18" t="s">
        <v>1911</v>
      </c>
      <c r="H2079" s="21">
        <v>0.24890000000000001</v>
      </c>
      <c r="I2079" s="20">
        <v>23.32</v>
      </c>
      <c r="J2079" s="20">
        <v>5.8</v>
      </c>
    </row>
    <row r="2080" spans="1:10" ht="39" customHeight="1">
      <c r="A2080" s="22" t="s">
        <v>1894</v>
      </c>
      <c r="B2080" s="24" t="s">
        <v>2650</v>
      </c>
      <c r="C2080" s="22" t="s">
        <v>78</v>
      </c>
      <c r="D2080" s="22" t="s">
        <v>2651</v>
      </c>
      <c r="E2080" s="397" t="s">
        <v>1928</v>
      </c>
      <c r="F2080" s="397"/>
      <c r="G2080" s="23" t="s">
        <v>268</v>
      </c>
      <c r="H2080" s="26">
        <v>0.1525</v>
      </c>
      <c r="I2080" s="25">
        <v>26.99</v>
      </c>
      <c r="J2080" s="25">
        <v>4.1100000000000003</v>
      </c>
    </row>
    <row r="2081" spans="1:10" ht="25.95" customHeight="1">
      <c r="A2081" s="22" t="s">
        <v>1894</v>
      </c>
      <c r="B2081" s="24" t="s">
        <v>2664</v>
      </c>
      <c r="C2081" s="22" t="s">
        <v>78</v>
      </c>
      <c r="D2081" s="22" t="s">
        <v>2665</v>
      </c>
      <c r="E2081" s="397" t="s">
        <v>1928</v>
      </c>
      <c r="F2081" s="397"/>
      <c r="G2081" s="23" t="s">
        <v>268</v>
      </c>
      <c r="H2081" s="26">
        <v>1</v>
      </c>
      <c r="I2081" s="25">
        <v>3.15</v>
      </c>
      <c r="J2081" s="25">
        <v>3.15</v>
      </c>
    </row>
    <row r="2082" spans="1:10" ht="25.95" customHeight="1">
      <c r="A2082" s="22" t="s">
        <v>1894</v>
      </c>
      <c r="B2082" s="24" t="s">
        <v>2652</v>
      </c>
      <c r="C2082" s="22" t="s">
        <v>78</v>
      </c>
      <c r="D2082" s="22" t="s">
        <v>2653</v>
      </c>
      <c r="E2082" s="397" t="s">
        <v>1928</v>
      </c>
      <c r="F2082" s="397"/>
      <c r="G2082" s="23" t="s">
        <v>268</v>
      </c>
      <c r="H2082" s="26">
        <v>2</v>
      </c>
      <c r="I2082" s="25">
        <v>3.8</v>
      </c>
      <c r="J2082" s="25">
        <v>7.6</v>
      </c>
    </row>
    <row r="2083" spans="1:10" ht="25.95" customHeight="1">
      <c r="A2083" s="22" t="s">
        <v>1894</v>
      </c>
      <c r="B2083" s="24" t="s">
        <v>2695</v>
      </c>
      <c r="C2083" s="22" t="s">
        <v>78</v>
      </c>
      <c r="D2083" s="22" t="s">
        <v>2696</v>
      </c>
      <c r="E2083" s="397" t="s">
        <v>1928</v>
      </c>
      <c r="F2083" s="397"/>
      <c r="G2083" s="23" t="s">
        <v>268</v>
      </c>
      <c r="H2083" s="26">
        <v>1</v>
      </c>
      <c r="I2083" s="25">
        <v>19.91</v>
      </c>
      <c r="J2083" s="25">
        <v>19.91</v>
      </c>
    </row>
    <row r="2084" spans="1:10">
      <c r="A2084" s="38"/>
      <c r="B2084" s="38"/>
      <c r="C2084" s="38"/>
      <c r="D2084" s="38"/>
      <c r="E2084" s="38" t="s">
        <v>1897</v>
      </c>
      <c r="F2084" s="39">
        <v>9.5500000000000007</v>
      </c>
      <c r="G2084" s="38" t="s">
        <v>1898</v>
      </c>
      <c r="H2084" s="39">
        <v>0</v>
      </c>
      <c r="I2084" s="38" t="s">
        <v>1899</v>
      </c>
      <c r="J2084" s="39">
        <v>9.5500000000000007</v>
      </c>
    </row>
    <row r="2085" spans="1:10">
      <c r="A2085" s="38"/>
      <c r="B2085" s="38"/>
      <c r="C2085" s="38"/>
      <c r="D2085" s="38"/>
      <c r="E2085" s="38" t="s">
        <v>1900</v>
      </c>
      <c r="F2085" s="39">
        <v>9.7200000000000006</v>
      </c>
      <c r="G2085" s="38"/>
      <c r="H2085" s="398" t="s">
        <v>1901</v>
      </c>
      <c r="I2085" s="398"/>
      <c r="J2085" s="39">
        <v>57.16</v>
      </c>
    </row>
    <row r="2086" spans="1:10" ht="49.95" customHeight="1">
      <c r="A2086" s="32"/>
      <c r="B2086" s="32"/>
      <c r="C2086" s="32"/>
      <c r="D2086" s="32"/>
      <c r="E2086" s="32"/>
      <c r="F2086" s="32"/>
      <c r="G2086" s="32" t="s">
        <v>1902</v>
      </c>
      <c r="H2086" s="34" t="s">
        <v>1903</v>
      </c>
      <c r="I2086" s="32" t="s">
        <v>1904</v>
      </c>
      <c r="J2086" s="33">
        <v>57.16</v>
      </c>
    </row>
    <row r="2087" spans="1:10" ht="1.05" customHeight="1">
      <c r="A2087" s="16"/>
      <c r="B2087" s="16"/>
      <c r="C2087" s="16"/>
      <c r="D2087" s="16"/>
      <c r="E2087" s="16"/>
      <c r="F2087" s="16"/>
      <c r="G2087" s="16"/>
      <c r="H2087" s="16"/>
      <c r="I2087" s="16"/>
      <c r="J2087" s="16"/>
    </row>
    <row r="2088" spans="1:10" ht="18" customHeight="1">
      <c r="A2088" s="2" t="s">
        <v>693</v>
      </c>
      <c r="B2088" s="4" t="s">
        <v>61</v>
      </c>
      <c r="C2088" s="2" t="s">
        <v>62</v>
      </c>
      <c r="D2088" s="2" t="s">
        <v>9</v>
      </c>
      <c r="E2088" s="391" t="s">
        <v>63</v>
      </c>
      <c r="F2088" s="391"/>
      <c r="G2088" s="3" t="s">
        <v>64</v>
      </c>
      <c r="H2088" s="4" t="s">
        <v>10</v>
      </c>
      <c r="I2088" s="4" t="s">
        <v>65</v>
      </c>
      <c r="J2088" s="4" t="s">
        <v>11</v>
      </c>
    </row>
    <row r="2089" spans="1:10" ht="52.05" customHeight="1">
      <c r="A2089" s="10" t="s">
        <v>1883</v>
      </c>
      <c r="B2089" s="12" t="s">
        <v>694</v>
      </c>
      <c r="C2089" s="10" t="s">
        <v>78</v>
      </c>
      <c r="D2089" s="10" t="s">
        <v>695</v>
      </c>
      <c r="E2089" s="395" t="s">
        <v>638</v>
      </c>
      <c r="F2089" s="395"/>
      <c r="G2089" s="11" t="s">
        <v>268</v>
      </c>
      <c r="H2089" s="15">
        <v>1</v>
      </c>
      <c r="I2089" s="13">
        <v>50.67</v>
      </c>
      <c r="J2089" s="13">
        <v>50.67</v>
      </c>
    </row>
    <row r="2090" spans="1:10" ht="25.95" customHeight="1">
      <c r="A2090" s="17" t="s">
        <v>1884</v>
      </c>
      <c r="B2090" s="19" t="s">
        <v>1959</v>
      </c>
      <c r="C2090" s="17" t="s">
        <v>78</v>
      </c>
      <c r="D2090" s="17" t="s">
        <v>1960</v>
      </c>
      <c r="E2090" s="396" t="s">
        <v>1887</v>
      </c>
      <c r="F2090" s="396"/>
      <c r="G2090" s="18" t="s">
        <v>1911</v>
      </c>
      <c r="H2090" s="21">
        <v>0.25679999999999997</v>
      </c>
      <c r="I2090" s="20">
        <v>23.32</v>
      </c>
      <c r="J2090" s="20">
        <v>5.98</v>
      </c>
    </row>
    <row r="2091" spans="1:10" ht="25.95" customHeight="1">
      <c r="A2091" s="17" t="s">
        <v>1884</v>
      </c>
      <c r="B2091" s="19" t="s">
        <v>1957</v>
      </c>
      <c r="C2091" s="17" t="s">
        <v>78</v>
      </c>
      <c r="D2091" s="17" t="s">
        <v>1958</v>
      </c>
      <c r="E2091" s="396" t="s">
        <v>1887</v>
      </c>
      <c r="F2091" s="396"/>
      <c r="G2091" s="18" t="s">
        <v>1911</v>
      </c>
      <c r="H2091" s="21">
        <v>0.25679999999999997</v>
      </c>
      <c r="I2091" s="20">
        <v>27.62</v>
      </c>
      <c r="J2091" s="20">
        <v>7.09</v>
      </c>
    </row>
    <row r="2092" spans="1:10" ht="25.95" customHeight="1">
      <c r="A2092" s="22" t="s">
        <v>1894</v>
      </c>
      <c r="B2092" s="24" t="s">
        <v>2652</v>
      </c>
      <c r="C2092" s="22" t="s">
        <v>78</v>
      </c>
      <c r="D2092" s="22" t="s">
        <v>2653</v>
      </c>
      <c r="E2092" s="397" t="s">
        <v>1928</v>
      </c>
      <c r="F2092" s="397"/>
      <c r="G2092" s="23" t="s">
        <v>268</v>
      </c>
      <c r="H2092" s="26">
        <v>3</v>
      </c>
      <c r="I2092" s="25">
        <v>3.8</v>
      </c>
      <c r="J2092" s="25">
        <v>11.4</v>
      </c>
    </row>
    <row r="2093" spans="1:10" ht="39" customHeight="1">
      <c r="A2093" s="22" t="s">
        <v>1894</v>
      </c>
      <c r="B2093" s="24" t="s">
        <v>2650</v>
      </c>
      <c r="C2093" s="22" t="s">
        <v>78</v>
      </c>
      <c r="D2093" s="22" t="s">
        <v>2651</v>
      </c>
      <c r="E2093" s="397" t="s">
        <v>1928</v>
      </c>
      <c r="F2093" s="397"/>
      <c r="G2093" s="23" t="s">
        <v>268</v>
      </c>
      <c r="H2093" s="26">
        <v>0.17249999999999999</v>
      </c>
      <c r="I2093" s="25">
        <v>26.99</v>
      </c>
      <c r="J2093" s="25">
        <v>4.6500000000000004</v>
      </c>
    </row>
    <row r="2094" spans="1:10" ht="25.95" customHeight="1">
      <c r="A2094" s="22" t="s">
        <v>1894</v>
      </c>
      <c r="B2094" s="24" t="s">
        <v>2697</v>
      </c>
      <c r="C2094" s="22" t="s">
        <v>78</v>
      </c>
      <c r="D2094" s="22" t="s">
        <v>2698</v>
      </c>
      <c r="E2094" s="397" t="s">
        <v>1928</v>
      </c>
      <c r="F2094" s="397"/>
      <c r="G2094" s="23" t="s">
        <v>268</v>
      </c>
      <c r="H2094" s="26">
        <v>1</v>
      </c>
      <c r="I2094" s="25">
        <v>21.55</v>
      </c>
      <c r="J2094" s="25">
        <v>21.55</v>
      </c>
    </row>
    <row r="2095" spans="1:10">
      <c r="A2095" s="38"/>
      <c r="B2095" s="38"/>
      <c r="C2095" s="38"/>
      <c r="D2095" s="38"/>
      <c r="E2095" s="38" t="s">
        <v>1897</v>
      </c>
      <c r="F2095" s="39">
        <v>9.85</v>
      </c>
      <c r="G2095" s="38" t="s">
        <v>1898</v>
      </c>
      <c r="H2095" s="39">
        <v>0</v>
      </c>
      <c r="I2095" s="38" t="s">
        <v>1899</v>
      </c>
      <c r="J2095" s="39">
        <v>9.85</v>
      </c>
    </row>
    <row r="2096" spans="1:10">
      <c r="A2096" s="38"/>
      <c r="B2096" s="38"/>
      <c r="C2096" s="38"/>
      <c r="D2096" s="38"/>
      <c r="E2096" s="38" t="s">
        <v>1900</v>
      </c>
      <c r="F2096" s="39">
        <v>10.38</v>
      </c>
      <c r="G2096" s="38"/>
      <c r="H2096" s="398" t="s">
        <v>1901</v>
      </c>
      <c r="I2096" s="398"/>
      <c r="J2096" s="39">
        <v>61.05</v>
      </c>
    </row>
    <row r="2097" spans="1:10" ht="49.95" customHeight="1">
      <c r="A2097" s="32"/>
      <c r="B2097" s="32"/>
      <c r="C2097" s="32"/>
      <c r="D2097" s="32"/>
      <c r="E2097" s="32"/>
      <c r="F2097" s="32"/>
      <c r="G2097" s="32" t="s">
        <v>1902</v>
      </c>
      <c r="H2097" s="34" t="s">
        <v>2325</v>
      </c>
      <c r="I2097" s="32" t="s">
        <v>1904</v>
      </c>
      <c r="J2097" s="33">
        <v>1098.9000000000001</v>
      </c>
    </row>
    <row r="2098" spans="1:10" ht="1.05" customHeight="1">
      <c r="A2098" s="16"/>
      <c r="B2098" s="16"/>
      <c r="C2098" s="16"/>
      <c r="D2098" s="16"/>
      <c r="E2098" s="16"/>
      <c r="F2098" s="16"/>
      <c r="G2098" s="16"/>
      <c r="H2098" s="16"/>
      <c r="I2098" s="16"/>
      <c r="J2098" s="16"/>
    </row>
    <row r="2099" spans="1:10" ht="18" customHeight="1">
      <c r="A2099" s="2" t="s">
        <v>696</v>
      </c>
      <c r="B2099" s="4" t="s">
        <v>61</v>
      </c>
      <c r="C2099" s="2" t="s">
        <v>62</v>
      </c>
      <c r="D2099" s="2" t="s">
        <v>9</v>
      </c>
      <c r="E2099" s="391" t="s">
        <v>63</v>
      </c>
      <c r="F2099" s="391"/>
      <c r="G2099" s="3" t="s">
        <v>64</v>
      </c>
      <c r="H2099" s="4" t="s">
        <v>10</v>
      </c>
      <c r="I2099" s="4" t="s">
        <v>65</v>
      </c>
      <c r="J2099" s="4" t="s">
        <v>11</v>
      </c>
    </row>
    <row r="2100" spans="1:10" ht="52.05" customHeight="1">
      <c r="A2100" s="10" t="s">
        <v>1883</v>
      </c>
      <c r="B2100" s="12" t="s">
        <v>697</v>
      </c>
      <c r="C2100" s="10" t="s">
        <v>78</v>
      </c>
      <c r="D2100" s="10" t="s">
        <v>698</v>
      </c>
      <c r="E2100" s="395" t="s">
        <v>638</v>
      </c>
      <c r="F2100" s="395"/>
      <c r="G2100" s="11" t="s">
        <v>268</v>
      </c>
      <c r="H2100" s="15">
        <v>1</v>
      </c>
      <c r="I2100" s="13">
        <v>5.4</v>
      </c>
      <c r="J2100" s="13">
        <v>5.4</v>
      </c>
    </row>
    <row r="2101" spans="1:10" ht="25.95" customHeight="1">
      <c r="A2101" s="17" t="s">
        <v>1884</v>
      </c>
      <c r="B2101" s="19" t="s">
        <v>1957</v>
      </c>
      <c r="C2101" s="17" t="s">
        <v>78</v>
      </c>
      <c r="D2101" s="17" t="s">
        <v>1958</v>
      </c>
      <c r="E2101" s="396" t="s">
        <v>1887</v>
      </c>
      <c r="F2101" s="396"/>
      <c r="G2101" s="18" t="s">
        <v>1911</v>
      </c>
      <c r="H2101" s="21">
        <v>2.2800000000000001E-2</v>
      </c>
      <c r="I2101" s="20">
        <v>27.62</v>
      </c>
      <c r="J2101" s="20">
        <v>0.62</v>
      </c>
    </row>
    <row r="2102" spans="1:10" ht="25.95" customHeight="1">
      <c r="A2102" s="17" t="s">
        <v>1884</v>
      </c>
      <c r="B2102" s="19" t="s">
        <v>1959</v>
      </c>
      <c r="C2102" s="17" t="s">
        <v>78</v>
      </c>
      <c r="D2102" s="17" t="s">
        <v>1960</v>
      </c>
      <c r="E2102" s="396" t="s">
        <v>1887</v>
      </c>
      <c r="F2102" s="396"/>
      <c r="G2102" s="18" t="s">
        <v>1911</v>
      </c>
      <c r="H2102" s="21">
        <v>2.2800000000000001E-2</v>
      </c>
      <c r="I2102" s="20">
        <v>23.32</v>
      </c>
      <c r="J2102" s="20">
        <v>0.53</v>
      </c>
    </row>
    <row r="2103" spans="1:10" ht="24" customHeight="1">
      <c r="A2103" s="22" t="s">
        <v>1894</v>
      </c>
      <c r="B2103" s="24" t="s">
        <v>2363</v>
      </c>
      <c r="C2103" s="22" t="s">
        <v>78</v>
      </c>
      <c r="D2103" s="22" t="s">
        <v>2523</v>
      </c>
      <c r="E2103" s="397" t="s">
        <v>1928</v>
      </c>
      <c r="F2103" s="397"/>
      <c r="G2103" s="23" t="s">
        <v>268</v>
      </c>
      <c r="H2103" s="26">
        <v>7.3000000000000001E-3</v>
      </c>
      <c r="I2103" s="25">
        <v>65.400000000000006</v>
      </c>
      <c r="J2103" s="25">
        <v>0.47</v>
      </c>
    </row>
    <row r="2104" spans="1:10" ht="24" customHeight="1">
      <c r="A2104" s="22" t="s">
        <v>1894</v>
      </c>
      <c r="B2104" s="24" t="s">
        <v>1965</v>
      </c>
      <c r="C2104" s="22" t="s">
        <v>78</v>
      </c>
      <c r="D2104" s="22" t="s">
        <v>1966</v>
      </c>
      <c r="E2104" s="397" t="s">
        <v>1928</v>
      </c>
      <c r="F2104" s="397"/>
      <c r="G2104" s="23" t="s">
        <v>268</v>
      </c>
      <c r="H2104" s="26">
        <v>8.0000000000000002E-3</v>
      </c>
      <c r="I2104" s="25">
        <v>2.2599999999999998</v>
      </c>
      <c r="J2104" s="25">
        <v>0.01</v>
      </c>
    </row>
    <row r="2105" spans="1:10" ht="25.95" customHeight="1">
      <c r="A2105" s="22" t="s">
        <v>1894</v>
      </c>
      <c r="B2105" s="24" t="s">
        <v>2699</v>
      </c>
      <c r="C2105" s="22" t="s">
        <v>78</v>
      </c>
      <c r="D2105" s="22" t="s">
        <v>2700</v>
      </c>
      <c r="E2105" s="397" t="s">
        <v>1928</v>
      </c>
      <c r="F2105" s="397"/>
      <c r="G2105" s="23" t="s">
        <v>268</v>
      </c>
      <c r="H2105" s="26">
        <v>1</v>
      </c>
      <c r="I2105" s="25">
        <v>2.96</v>
      </c>
      <c r="J2105" s="25">
        <v>2.96</v>
      </c>
    </row>
    <row r="2106" spans="1:10" ht="25.95" customHeight="1">
      <c r="A2106" s="22" t="s">
        <v>1894</v>
      </c>
      <c r="B2106" s="24" t="s">
        <v>1961</v>
      </c>
      <c r="C2106" s="22" t="s">
        <v>78</v>
      </c>
      <c r="D2106" s="22" t="s">
        <v>1962</v>
      </c>
      <c r="E2106" s="397" t="s">
        <v>1928</v>
      </c>
      <c r="F2106" s="397"/>
      <c r="G2106" s="23" t="s">
        <v>268</v>
      </c>
      <c r="H2106" s="26">
        <v>1.0999999999999999E-2</v>
      </c>
      <c r="I2106" s="25">
        <v>74.09</v>
      </c>
      <c r="J2106" s="25">
        <v>0.81</v>
      </c>
    </row>
    <row r="2107" spans="1:10">
      <c r="A2107" s="38"/>
      <c r="B2107" s="38"/>
      <c r="C2107" s="38"/>
      <c r="D2107" s="38"/>
      <c r="E2107" s="38" t="s">
        <v>1897</v>
      </c>
      <c r="F2107" s="39">
        <v>0.86</v>
      </c>
      <c r="G2107" s="38" t="s">
        <v>1898</v>
      </c>
      <c r="H2107" s="39">
        <v>0</v>
      </c>
      <c r="I2107" s="38" t="s">
        <v>1899</v>
      </c>
      <c r="J2107" s="39">
        <v>0.86</v>
      </c>
    </row>
    <row r="2108" spans="1:10">
      <c r="A2108" s="38"/>
      <c r="B2108" s="38"/>
      <c r="C2108" s="38"/>
      <c r="D2108" s="38"/>
      <c r="E2108" s="38" t="s">
        <v>1900</v>
      </c>
      <c r="F2108" s="39">
        <v>1.1000000000000001</v>
      </c>
      <c r="G2108" s="38"/>
      <c r="H2108" s="398" t="s">
        <v>1901</v>
      </c>
      <c r="I2108" s="398"/>
      <c r="J2108" s="39">
        <v>6.5</v>
      </c>
    </row>
    <row r="2109" spans="1:10" ht="49.95" customHeight="1">
      <c r="A2109" s="32"/>
      <c r="B2109" s="32"/>
      <c r="C2109" s="32"/>
      <c r="D2109" s="32"/>
      <c r="E2109" s="32"/>
      <c r="F2109" s="32"/>
      <c r="G2109" s="32" t="s">
        <v>1902</v>
      </c>
      <c r="H2109" s="34" t="s">
        <v>2701</v>
      </c>
      <c r="I2109" s="32" t="s">
        <v>1904</v>
      </c>
      <c r="J2109" s="33">
        <v>474.5</v>
      </c>
    </row>
    <row r="2110" spans="1:10" ht="1.05" customHeight="1">
      <c r="A2110" s="16"/>
      <c r="B2110" s="16"/>
      <c r="C2110" s="16"/>
      <c r="D2110" s="16"/>
      <c r="E2110" s="16"/>
      <c r="F2110" s="16"/>
      <c r="G2110" s="16"/>
      <c r="H2110" s="16"/>
      <c r="I2110" s="16"/>
      <c r="J2110" s="16"/>
    </row>
    <row r="2111" spans="1:10" ht="18" customHeight="1">
      <c r="A2111" s="2" t="s">
        <v>699</v>
      </c>
      <c r="B2111" s="4" t="s">
        <v>61</v>
      </c>
      <c r="C2111" s="2" t="s">
        <v>62</v>
      </c>
      <c r="D2111" s="2" t="s">
        <v>9</v>
      </c>
      <c r="E2111" s="391" t="s">
        <v>63</v>
      </c>
      <c r="F2111" s="391"/>
      <c r="G2111" s="3" t="s">
        <v>64</v>
      </c>
      <c r="H2111" s="4" t="s">
        <v>10</v>
      </c>
      <c r="I2111" s="4" t="s">
        <v>65</v>
      </c>
      <c r="J2111" s="4" t="s">
        <v>11</v>
      </c>
    </row>
    <row r="2112" spans="1:10" ht="52.05" customHeight="1">
      <c r="A2112" s="10" t="s">
        <v>1883</v>
      </c>
      <c r="B2112" s="12" t="s">
        <v>700</v>
      </c>
      <c r="C2112" s="10" t="s">
        <v>78</v>
      </c>
      <c r="D2112" s="10" t="s">
        <v>701</v>
      </c>
      <c r="E2112" s="395" t="s">
        <v>638</v>
      </c>
      <c r="F2112" s="395"/>
      <c r="G2112" s="11" t="s">
        <v>268</v>
      </c>
      <c r="H2112" s="15">
        <v>1</v>
      </c>
      <c r="I2112" s="13">
        <v>14.73</v>
      </c>
      <c r="J2112" s="13">
        <v>14.73</v>
      </c>
    </row>
    <row r="2113" spans="1:10" ht="25.95" customHeight="1">
      <c r="A2113" s="17" t="s">
        <v>1884</v>
      </c>
      <c r="B2113" s="19" t="s">
        <v>1959</v>
      </c>
      <c r="C2113" s="17" t="s">
        <v>78</v>
      </c>
      <c r="D2113" s="17" t="s">
        <v>1960</v>
      </c>
      <c r="E2113" s="396" t="s">
        <v>1887</v>
      </c>
      <c r="F2113" s="396"/>
      <c r="G2113" s="18" t="s">
        <v>1911</v>
      </c>
      <c r="H2113" s="21">
        <v>0.11020000000000001</v>
      </c>
      <c r="I2113" s="20">
        <v>23.32</v>
      </c>
      <c r="J2113" s="20">
        <v>2.56</v>
      </c>
    </row>
    <row r="2114" spans="1:10" ht="25.95" customHeight="1">
      <c r="A2114" s="17" t="s">
        <v>1884</v>
      </c>
      <c r="B2114" s="19" t="s">
        <v>1957</v>
      </c>
      <c r="C2114" s="17" t="s">
        <v>78</v>
      </c>
      <c r="D2114" s="17" t="s">
        <v>1958</v>
      </c>
      <c r="E2114" s="396" t="s">
        <v>1887</v>
      </c>
      <c r="F2114" s="396"/>
      <c r="G2114" s="18" t="s">
        <v>1911</v>
      </c>
      <c r="H2114" s="21">
        <v>0.11020000000000001</v>
      </c>
      <c r="I2114" s="20">
        <v>27.62</v>
      </c>
      <c r="J2114" s="20">
        <v>3.04</v>
      </c>
    </row>
    <row r="2115" spans="1:10" ht="24" customHeight="1">
      <c r="A2115" s="22" t="s">
        <v>1894</v>
      </c>
      <c r="B2115" s="24" t="s">
        <v>2363</v>
      </c>
      <c r="C2115" s="22" t="s">
        <v>78</v>
      </c>
      <c r="D2115" s="22" t="s">
        <v>2523</v>
      </c>
      <c r="E2115" s="397" t="s">
        <v>1928</v>
      </c>
      <c r="F2115" s="397"/>
      <c r="G2115" s="23" t="s">
        <v>268</v>
      </c>
      <c r="H2115" s="26">
        <v>1.67E-2</v>
      </c>
      <c r="I2115" s="25">
        <v>65.400000000000006</v>
      </c>
      <c r="J2115" s="25">
        <v>1.0900000000000001</v>
      </c>
    </row>
    <row r="2116" spans="1:10" ht="24" customHeight="1">
      <c r="A2116" s="22" t="s">
        <v>1894</v>
      </c>
      <c r="B2116" s="24" t="s">
        <v>1965</v>
      </c>
      <c r="C2116" s="22" t="s">
        <v>78</v>
      </c>
      <c r="D2116" s="22" t="s">
        <v>1966</v>
      </c>
      <c r="E2116" s="397" t="s">
        <v>1928</v>
      </c>
      <c r="F2116" s="397"/>
      <c r="G2116" s="23" t="s">
        <v>268</v>
      </c>
      <c r="H2116" s="26">
        <v>4.5999999999999999E-2</v>
      </c>
      <c r="I2116" s="25">
        <v>2.2599999999999998</v>
      </c>
      <c r="J2116" s="25">
        <v>0.1</v>
      </c>
    </row>
    <row r="2117" spans="1:10" ht="25.95" customHeight="1">
      <c r="A2117" s="22" t="s">
        <v>1894</v>
      </c>
      <c r="B2117" s="24" t="s">
        <v>1961</v>
      </c>
      <c r="C2117" s="22" t="s">
        <v>78</v>
      </c>
      <c r="D2117" s="22" t="s">
        <v>1962</v>
      </c>
      <c r="E2117" s="397" t="s">
        <v>1928</v>
      </c>
      <c r="F2117" s="397"/>
      <c r="G2117" s="23" t="s">
        <v>268</v>
      </c>
      <c r="H2117" s="26">
        <v>2.5999999999999999E-2</v>
      </c>
      <c r="I2117" s="25">
        <v>74.09</v>
      </c>
      <c r="J2117" s="25">
        <v>1.92</v>
      </c>
    </row>
    <row r="2118" spans="1:10" ht="25.95" customHeight="1">
      <c r="A2118" s="22" t="s">
        <v>1894</v>
      </c>
      <c r="B2118" s="24" t="s">
        <v>2702</v>
      </c>
      <c r="C2118" s="22" t="s">
        <v>78</v>
      </c>
      <c r="D2118" s="22" t="s">
        <v>2703</v>
      </c>
      <c r="E2118" s="397" t="s">
        <v>1928</v>
      </c>
      <c r="F2118" s="397"/>
      <c r="G2118" s="23" t="s">
        <v>268</v>
      </c>
      <c r="H2118" s="26">
        <v>1</v>
      </c>
      <c r="I2118" s="25">
        <v>6.02</v>
      </c>
      <c r="J2118" s="25">
        <v>6.02</v>
      </c>
    </row>
    <row r="2119" spans="1:10">
      <c r="A2119" s="38"/>
      <c r="B2119" s="38"/>
      <c r="C2119" s="38"/>
      <c r="D2119" s="38"/>
      <c r="E2119" s="38" t="s">
        <v>1897</v>
      </c>
      <c r="F2119" s="39">
        <v>4.22</v>
      </c>
      <c r="G2119" s="38" t="s">
        <v>1898</v>
      </c>
      <c r="H2119" s="39">
        <v>0</v>
      </c>
      <c r="I2119" s="38" t="s">
        <v>1899</v>
      </c>
      <c r="J2119" s="39">
        <v>4.22</v>
      </c>
    </row>
    <row r="2120" spans="1:10">
      <c r="A2120" s="38"/>
      <c r="B2120" s="38"/>
      <c r="C2120" s="38"/>
      <c r="D2120" s="38"/>
      <c r="E2120" s="38" t="s">
        <v>1900</v>
      </c>
      <c r="F2120" s="39">
        <v>3.01</v>
      </c>
      <c r="G2120" s="38"/>
      <c r="H2120" s="398" t="s">
        <v>1901</v>
      </c>
      <c r="I2120" s="398"/>
      <c r="J2120" s="39">
        <v>17.739999999999998</v>
      </c>
    </row>
    <row r="2121" spans="1:10" ht="49.95" customHeight="1">
      <c r="A2121" s="32"/>
      <c r="B2121" s="32"/>
      <c r="C2121" s="32"/>
      <c r="D2121" s="32"/>
      <c r="E2121" s="32"/>
      <c r="F2121" s="32"/>
      <c r="G2121" s="32" t="s">
        <v>1902</v>
      </c>
      <c r="H2121" s="34" t="s">
        <v>2704</v>
      </c>
      <c r="I2121" s="32" t="s">
        <v>1904</v>
      </c>
      <c r="J2121" s="33">
        <v>443.5</v>
      </c>
    </row>
    <row r="2122" spans="1:10" ht="1.05" customHeight="1">
      <c r="A2122" s="16"/>
      <c r="B2122" s="16"/>
      <c r="C2122" s="16"/>
      <c r="D2122" s="16"/>
      <c r="E2122" s="16"/>
      <c r="F2122" s="16"/>
      <c r="G2122" s="16"/>
      <c r="H2122" s="16"/>
      <c r="I2122" s="16"/>
      <c r="J2122" s="16"/>
    </row>
    <row r="2123" spans="1:10" ht="18" customHeight="1">
      <c r="A2123" s="2" t="s">
        <v>702</v>
      </c>
      <c r="B2123" s="4" t="s">
        <v>61</v>
      </c>
      <c r="C2123" s="2" t="s">
        <v>62</v>
      </c>
      <c r="D2123" s="2" t="s">
        <v>9</v>
      </c>
      <c r="E2123" s="391" t="s">
        <v>63</v>
      </c>
      <c r="F2123" s="391"/>
      <c r="G2123" s="3" t="s">
        <v>64</v>
      </c>
      <c r="H2123" s="4" t="s">
        <v>10</v>
      </c>
      <c r="I2123" s="4" t="s">
        <v>65</v>
      </c>
      <c r="J2123" s="4" t="s">
        <v>11</v>
      </c>
    </row>
    <row r="2124" spans="1:10" ht="52.05" customHeight="1">
      <c r="A2124" s="10" t="s">
        <v>1883</v>
      </c>
      <c r="B2124" s="12" t="s">
        <v>703</v>
      </c>
      <c r="C2124" s="10" t="s">
        <v>78</v>
      </c>
      <c r="D2124" s="10" t="s">
        <v>704</v>
      </c>
      <c r="E2124" s="395" t="s">
        <v>638</v>
      </c>
      <c r="F2124" s="395"/>
      <c r="G2124" s="11" t="s">
        <v>268</v>
      </c>
      <c r="H2124" s="15">
        <v>1</v>
      </c>
      <c r="I2124" s="13">
        <v>17.809999999999999</v>
      </c>
      <c r="J2124" s="13">
        <v>17.809999999999999</v>
      </c>
    </row>
    <row r="2125" spans="1:10" ht="25.95" customHeight="1">
      <c r="A2125" s="17" t="s">
        <v>1884</v>
      </c>
      <c r="B2125" s="19" t="s">
        <v>1959</v>
      </c>
      <c r="C2125" s="17" t="s">
        <v>78</v>
      </c>
      <c r="D2125" s="17" t="s">
        <v>1960</v>
      </c>
      <c r="E2125" s="396" t="s">
        <v>1887</v>
      </c>
      <c r="F2125" s="396"/>
      <c r="G2125" s="18" t="s">
        <v>1911</v>
      </c>
      <c r="H2125" s="21">
        <v>0.14480000000000001</v>
      </c>
      <c r="I2125" s="20">
        <v>23.32</v>
      </c>
      <c r="J2125" s="20">
        <v>3.37</v>
      </c>
    </row>
    <row r="2126" spans="1:10" ht="25.95" customHeight="1">
      <c r="A2126" s="17" t="s">
        <v>1884</v>
      </c>
      <c r="B2126" s="19" t="s">
        <v>1957</v>
      </c>
      <c r="C2126" s="17" t="s">
        <v>78</v>
      </c>
      <c r="D2126" s="17" t="s">
        <v>1958</v>
      </c>
      <c r="E2126" s="396" t="s">
        <v>1887</v>
      </c>
      <c r="F2126" s="396"/>
      <c r="G2126" s="18" t="s">
        <v>1911</v>
      </c>
      <c r="H2126" s="21">
        <v>0.14480000000000001</v>
      </c>
      <c r="I2126" s="20">
        <v>27.62</v>
      </c>
      <c r="J2126" s="20">
        <v>3.99</v>
      </c>
    </row>
    <row r="2127" spans="1:10" ht="24" customHeight="1">
      <c r="A2127" s="22" t="s">
        <v>1894</v>
      </c>
      <c r="B2127" s="24" t="s">
        <v>2363</v>
      </c>
      <c r="C2127" s="22" t="s">
        <v>78</v>
      </c>
      <c r="D2127" s="22" t="s">
        <v>2523</v>
      </c>
      <c r="E2127" s="397" t="s">
        <v>1928</v>
      </c>
      <c r="F2127" s="397"/>
      <c r="G2127" s="23" t="s">
        <v>268</v>
      </c>
      <c r="H2127" s="26">
        <v>2.4500000000000001E-2</v>
      </c>
      <c r="I2127" s="25">
        <v>65.400000000000006</v>
      </c>
      <c r="J2127" s="25">
        <v>1.6</v>
      </c>
    </row>
    <row r="2128" spans="1:10" ht="24" customHeight="1">
      <c r="A2128" s="22" t="s">
        <v>1894</v>
      </c>
      <c r="B2128" s="24" t="s">
        <v>1965</v>
      </c>
      <c r="C2128" s="22" t="s">
        <v>78</v>
      </c>
      <c r="D2128" s="22" t="s">
        <v>1966</v>
      </c>
      <c r="E2128" s="397" t="s">
        <v>1928</v>
      </c>
      <c r="F2128" s="397"/>
      <c r="G2128" s="23" t="s">
        <v>268</v>
      </c>
      <c r="H2128" s="26">
        <v>5.4000000000000003E-3</v>
      </c>
      <c r="I2128" s="25">
        <v>2.2599999999999998</v>
      </c>
      <c r="J2128" s="25">
        <v>0.01</v>
      </c>
    </row>
    <row r="2129" spans="1:10" ht="25.95" customHeight="1">
      <c r="A2129" s="22" t="s">
        <v>1894</v>
      </c>
      <c r="B2129" s="24" t="s">
        <v>1961</v>
      </c>
      <c r="C2129" s="22" t="s">
        <v>78</v>
      </c>
      <c r="D2129" s="22" t="s">
        <v>1962</v>
      </c>
      <c r="E2129" s="397" t="s">
        <v>1928</v>
      </c>
      <c r="F2129" s="397"/>
      <c r="G2129" s="23" t="s">
        <v>268</v>
      </c>
      <c r="H2129" s="26">
        <v>0.04</v>
      </c>
      <c r="I2129" s="25">
        <v>74.09</v>
      </c>
      <c r="J2129" s="25">
        <v>2.96</v>
      </c>
    </row>
    <row r="2130" spans="1:10" ht="25.95" customHeight="1">
      <c r="A2130" s="22" t="s">
        <v>1894</v>
      </c>
      <c r="B2130" s="24" t="s">
        <v>2705</v>
      </c>
      <c r="C2130" s="22" t="s">
        <v>78</v>
      </c>
      <c r="D2130" s="22" t="s">
        <v>2706</v>
      </c>
      <c r="E2130" s="397" t="s">
        <v>1928</v>
      </c>
      <c r="F2130" s="397"/>
      <c r="G2130" s="23" t="s">
        <v>268</v>
      </c>
      <c r="H2130" s="26">
        <v>1</v>
      </c>
      <c r="I2130" s="25">
        <v>5.88</v>
      </c>
      <c r="J2130" s="25">
        <v>5.88</v>
      </c>
    </row>
    <row r="2131" spans="1:10">
      <c r="A2131" s="38"/>
      <c r="B2131" s="38"/>
      <c r="C2131" s="38"/>
      <c r="D2131" s="38"/>
      <c r="E2131" s="38" t="s">
        <v>1897</v>
      </c>
      <c r="F2131" s="39">
        <v>5.55</v>
      </c>
      <c r="G2131" s="38" t="s">
        <v>1898</v>
      </c>
      <c r="H2131" s="39">
        <v>0</v>
      </c>
      <c r="I2131" s="38" t="s">
        <v>1899</v>
      </c>
      <c r="J2131" s="39">
        <v>5.55</v>
      </c>
    </row>
    <row r="2132" spans="1:10">
      <c r="A2132" s="38"/>
      <c r="B2132" s="38"/>
      <c r="C2132" s="38"/>
      <c r="D2132" s="38"/>
      <c r="E2132" s="38" t="s">
        <v>1900</v>
      </c>
      <c r="F2132" s="39">
        <v>3.65</v>
      </c>
      <c r="G2132" s="38"/>
      <c r="H2132" s="398" t="s">
        <v>1901</v>
      </c>
      <c r="I2132" s="398"/>
      <c r="J2132" s="39">
        <v>21.46</v>
      </c>
    </row>
    <row r="2133" spans="1:10" ht="49.95" customHeight="1">
      <c r="A2133" s="32"/>
      <c r="B2133" s="32"/>
      <c r="C2133" s="32"/>
      <c r="D2133" s="32"/>
      <c r="E2133" s="32"/>
      <c r="F2133" s="32"/>
      <c r="G2133" s="32" t="s">
        <v>1902</v>
      </c>
      <c r="H2133" s="34" t="s">
        <v>2707</v>
      </c>
      <c r="I2133" s="32" t="s">
        <v>1904</v>
      </c>
      <c r="J2133" s="33">
        <v>1351.98</v>
      </c>
    </row>
    <row r="2134" spans="1:10" ht="1.05" customHeight="1">
      <c r="A2134" s="16"/>
      <c r="B2134" s="16"/>
      <c r="C2134" s="16"/>
      <c r="D2134" s="16"/>
      <c r="E2134" s="16"/>
      <c r="F2134" s="16"/>
      <c r="G2134" s="16"/>
      <c r="H2134" s="16"/>
      <c r="I2134" s="16"/>
      <c r="J2134" s="16"/>
    </row>
    <row r="2135" spans="1:10" ht="18" customHeight="1">
      <c r="A2135" s="2" t="s">
        <v>705</v>
      </c>
      <c r="B2135" s="4" t="s">
        <v>61</v>
      </c>
      <c r="C2135" s="2" t="s">
        <v>62</v>
      </c>
      <c r="D2135" s="2" t="s">
        <v>9</v>
      </c>
      <c r="E2135" s="391" t="s">
        <v>63</v>
      </c>
      <c r="F2135" s="391"/>
      <c r="G2135" s="3" t="s">
        <v>64</v>
      </c>
      <c r="H2135" s="4" t="s">
        <v>10</v>
      </c>
      <c r="I2135" s="4" t="s">
        <v>65</v>
      </c>
      <c r="J2135" s="4" t="s">
        <v>11</v>
      </c>
    </row>
    <row r="2136" spans="1:10" ht="39" customHeight="1">
      <c r="A2136" s="10" t="s">
        <v>1883</v>
      </c>
      <c r="B2136" s="12" t="s">
        <v>498</v>
      </c>
      <c r="C2136" s="10" t="s">
        <v>78</v>
      </c>
      <c r="D2136" s="10" t="s">
        <v>499</v>
      </c>
      <c r="E2136" s="395" t="s">
        <v>466</v>
      </c>
      <c r="F2136" s="395"/>
      <c r="G2136" s="11" t="s">
        <v>268</v>
      </c>
      <c r="H2136" s="15">
        <v>1</v>
      </c>
      <c r="I2136" s="13">
        <v>7.7</v>
      </c>
      <c r="J2136" s="13">
        <v>7.7</v>
      </c>
    </row>
    <row r="2137" spans="1:10" ht="25.95" customHeight="1">
      <c r="A2137" s="17" t="s">
        <v>1884</v>
      </c>
      <c r="B2137" s="19" t="s">
        <v>1957</v>
      </c>
      <c r="C2137" s="17" t="s">
        <v>78</v>
      </c>
      <c r="D2137" s="17" t="s">
        <v>1958</v>
      </c>
      <c r="E2137" s="396" t="s">
        <v>1887</v>
      </c>
      <c r="F2137" s="396"/>
      <c r="G2137" s="18" t="s">
        <v>1911</v>
      </c>
      <c r="H2137" s="21">
        <v>5.2699999999999997E-2</v>
      </c>
      <c r="I2137" s="20">
        <v>27.62</v>
      </c>
      <c r="J2137" s="20">
        <v>1.45</v>
      </c>
    </row>
    <row r="2138" spans="1:10" ht="25.95" customHeight="1">
      <c r="A2138" s="17" t="s">
        <v>1884</v>
      </c>
      <c r="B2138" s="19" t="s">
        <v>1959</v>
      </c>
      <c r="C2138" s="17" t="s">
        <v>78</v>
      </c>
      <c r="D2138" s="17" t="s">
        <v>1960</v>
      </c>
      <c r="E2138" s="396" t="s">
        <v>1887</v>
      </c>
      <c r="F2138" s="396"/>
      <c r="G2138" s="18" t="s">
        <v>1911</v>
      </c>
      <c r="H2138" s="21">
        <v>5.2699999999999997E-2</v>
      </c>
      <c r="I2138" s="20">
        <v>23.32</v>
      </c>
      <c r="J2138" s="20">
        <v>1.22</v>
      </c>
    </row>
    <row r="2139" spans="1:10" ht="25.95" customHeight="1">
      <c r="A2139" s="22" t="s">
        <v>1894</v>
      </c>
      <c r="B2139" s="24" t="s">
        <v>1961</v>
      </c>
      <c r="C2139" s="22" t="s">
        <v>78</v>
      </c>
      <c r="D2139" s="22" t="s">
        <v>1962</v>
      </c>
      <c r="E2139" s="397" t="s">
        <v>1928</v>
      </c>
      <c r="F2139" s="397"/>
      <c r="G2139" s="23" t="s">
        <v>268</v>
      </c>
      <c r="H2139" s="26">
        <v>1.0999999999999999E-2</v>
      </c>
      <c r="I2139" s="25">
        <v>74.09</v>
      </c>
      <c r="J2139" s="25">
        <v>0.81</v>
      </c>
    </row>
    <row r="2140" spans="1:10" ht="24" customHeight="1">
      <c r="A2140" s="22" t="s">
        <v>1894</v>
      </c>
      <c r="B2140" s="24" t="s">
        <v>1965</v>
      </c>
      <c r="C2140" s="22" t="s">
        <v>78</v>
      </c>
      <c r="D2140" s="22" t="s">
        <v>1966</v>
      </c>
      <c r="E2140" s="397" t="s">
        <v>1928</v>
      </c>
      <c r="F2140" s="397"/>
      <c r="G2140" s="23" t="s">
        <v>268</v>
      </c>
      <c r="H2140" s="26">
        <v>8.8000000000000005E-3</v>
      </c>
      <c r="I2140" s="25">
        <v>2.2599999999999998</v>
      </c>
      <c r="J2140" s="25">
        <v>0.01</v>
      </c>
    </row>
    <row r="2141" spans="1:10" ht="24" customHeight="1">
      <c r="A2141" s="22" t="s">
        <v>1894</v>
      </c>
      <c r="B2141" s="24" t="s">
        <v>2363</v>
      </c>
      <c r="C2141" s="22" t="s">
        <v>78</v>
      </c>
      <c r="D2141" s="22" t="s">
        <v>2523</v>
      </c>
      <c r="E2141" s="397" t="s">
        <v>1928</v>
      </c>
      <c r="F2141" s="397"/>
      <c r="G2141" s="23" t="s">
        <v>268</v>
      </c>
      <c r="H2141" s="26">
        <v>9.4999999999999998E-3</v>
      </c>
      <c r="I2141" s="25">
        <v>65.400000000000006</v>
      </c>
      <c r="J2141" s="25">
        <v>0.62</v>
      </c>
    </row>
    <row r="2142" spans="1:10" ht="25.95" customHeight="1">
      <c r="A2142" s="22" t="s">
        <v>1894</v>
      </c>
      <c r="B2142" s="24" t="s">
        <v>2543</v>
      </c>
      <c r="C2142" s="22" t="s">
        <v>78</v>
      </c>
      <c r="D2142" s="22" t="s">
        <v>2544</v>
      </c>
      <c r="E2142" s="397" t="s">
        <v>1928</v>
      </c>
      <c r="F2142" s="397"/>
      <c r="G2142" s="23" t="s">
        <v>268</v>
      </c>
      <c r="H2142" s="26">
        <v>1</v>
      </c>
      <c r="I2142" s="25">
        <v>3.59</v>
      </c>
      <c r="J2142" s="25">
        <v>3.59</v>
      </c>
    </row>
    <row r="2143" spans="1:10">
      <c r="A2143" s="38"/>
      <c r="B2143" s="38"/>
      <c r="C2143" s="38"/>
      <c r="D2143" s="38"/>
      <c r="E2143" s="38" t="s">
        <v>1897</v>
      </c>
      <c r="F2143" s="39">
        <v>2.0099999999999998</v>
      </c>
      <c r="G2143" s="38" t="s">
        <v>1898</v>
      </c>
      <c r="H2143" s="39">
        <v>0</v>
      </c>
      <c r="I2143" s="38" t="s">
        <v>1899</v>
      </c>
      <c r="J2143" s="39">
        <v>2.0099999999999998</v>
      </c>
    </row>
    <row r="2144" spans="1:10">
      <c r="A2144" s="38"/>
      <c r="B2144" s="38"/>
      <c r="C2144" s="38"/>
      <c r="D2144" s="38"/>
      <c r="E2144" s="38" t="s">
        <v>1900</v>
      </c>
      <c r="F2144" s="39">
        <v>1.57</v>
      </c>
      <c r="G2144" s="38"/>
      <c r="H2144" s="398" t="s">
        <v>1901</v>
      </c>
      <c r="I2144" s="398"/>
      <c r="J2144" s="39">
        <v>9.27</v>
      </c>
    </row>
    <row r="2145" spans="1:10" ht="49.95" customHeight="1">
      <c r="A2145" s="32"/>
      <c r="B2145" s="32"/>
      <c r="C2145" s="32"/>
      <c r="D2145" s="32"/>
      <c r="E2145" s="32"/>
      <c r="F2145" s="32"/>
      <c r="G2145" s="32" t="s">
        <v>1902</v>
      </c>
      <c r="H2145" s="34" t="s">
        <v>2647</v>
      </c>
      <c r="I2145" s="32" t="s">
        <v>1904</v>
      </c>
      <c r="J2145" s="33">
        <v>213.21</v>
      </c>
    </row>
    <row r="2146" spans="1:10" ht="1.05" customHeight="1">
      <c r="A2146" s="16"/>
      <c r="B2146" s="16"/>
      <c r="C2146" s="16"/>
      <c r="D2146" s="16"/>
      <c r="E2146" s="16"/>
      <c r="F2146" s="16"/>
      <c r="G2146" s="16"/>
      <c r="H2146" s="16"/>
      <c r="I2146" s="16"/>
      <c r="J2146" s="16"/>
    </row>
    <row r="2147" spans="1:10" ht="18" customHeight="1">
      <c r="A2147" s="2" t="s">
        <v>706</v>
      </c>
      <c r="B2147" s="4" t="s">
        <v>61</v>
      </c>
      <c r="C2147" s="2" t="s">
        <v>62</v>
      </c>
      <c r="D2147" s="2" t="s">
        <v>9</v>
      </c>
      <c r="E2147" s="391" t="s">
        <v>63</v>
      </c>
      <c r="F2147" s="391"/>
      <c r="G2147" s="3" t="s">
        <v>64</v>
      </c>
      <c r="H2147" s="4" t="s">
        <v>10</v>
      </c>
      <c r="I2147" s="4" t="s">
        <v>65</v>
      </c>
      <c r="J2147" s="4" t="s">
        <v>11</v>
      </c>
    </row>
    <row r="2148" spans="1:10" ht="39" customHeight="1">
      <c r="A2148" s="10" t="s">
        <v>1883</v>
      </c>
      <c r="B2148" s="12" t="s">
        <v>707</v>
      </c>
      <c r="C2148" s="10" t="s">
        <v>78</v>
      </c>
      <c r="D2148" s="10" t="s">
        <v>708</v>
      </c>
      <c r="E2148" s="395" t="s">
        <v>645</v>
      </c>
      <c r="F2148" s="395"/>
      <c r="G2148" s="11" t="s">
        <v>268</v>
      </c>
      <c r="H2148" s="15">
        <v>1</v>
      </c>
      <c r="I2148" s="13">
        <v>18.91</v>
      </c>
      <c r="J2148" s="13">
        <v>18.91</v>
      </c>
    </row>
    <row r="2149" spans="1:10" ht="25.95" customHeight="1">
      <c r="A2149" s="17" t="s">
        <v>1884</v>
      </c>
      <c r="B2149" s="19" t="s">
        <v>1957</v>
      </c>
      <c r="C2149" s="17" t="s">
        <v>78</v>
      </c>
      <c r="D2149" s="17" t="s">
        <v>1958</v>
      </c>
      <c r="E2149" s="396" t="s">
        <v>1887</v>
      </c>
      <c r="F2149" s="396"/>
      <c r="G2149" s="18" t="s">
        <v>1911</v>
      </c>
      <c r="H2149" s="21">
        <v>5.16E-2</v>
      </c>
      <c r="I2149" s="20">
        <v>27.62</v>
      </c>
      <c r="J2149" s="20">
        <v>1.42</v>
      </c>
    </row>
    <row r="2150" spans="1:10" ht="25.95" customHeight="1">
      <c r="A2150" s="17" t="s">
        <v>1884</v>
      </c>
      <c r="B2150" s="19" t="s">
        <v>1959</v>
      </c>
      <c r="C2150" s="17" t="s">
        <v>78</v>
      </c>
      <c r="D2150" s="17" t="s">
        <v>1960</v>
      </c>
      <c r="E2150" s="396" t="s">
        <v>1887</v>
      </c>
      <c r="F2150" s="396"/>
      <c r="G2150" s="18" t="s">
        <v>1911</v>
      </c>
      <c r="H2150" s="21">
        <v>5.16E-2</v>
      </c>
      <c r="I2150" s="20">
        <v>23.32</v>
      </c>
      <c r="J2150" s="20">
        <v>1.2</v>
      </c>
    </row>
    <row r="2151" spans="1:10" ht="39" customHeight="1">
      <c r="A2151" s="22" t="s">
        <v>1894</v>
      </c>
      <c r="B2151" s="24" t="s">
        <v>2650</v>
      </c>
      <c r="C2151" s="22" t="s">
        <v>78</v>
      </c>
      <c r="D2151" s="22" t="s">
        <v>2651</v>
      </c>
      <c r="E2151" s="397" t="s">
        <v>1928</v>
      </c>
      <c r="F2151" s="397"/>
      <c r="G2151" s="23" t="s">
        <v>268</v>
      </c>
      <c r="H2151" s="26">
        <v>6.25E-2</v>
      </c>
      <c r="I2151" s="25">
        <v>26.99</v>
      </c>
      <c r="J2151" s="25">
        <v>1.68</v>
      </c>
    </row>
    <row r="2152" spans="1:10" ht="25.95" customHeight="1">
      <c r="A2152" s="22" t="s">
        <v>1894</v>
      </c>
      <c r="B2152" s="24" t="s">
        <v>2708</v>
      </c>
      <c r="C2152" s="22" t="s">
        <v>78</v>
      </c>
      <c r="D2152" s="22" t="s">
        <v>2709</v>
      </c>
      <c r="E2152" s="397" t="s">
        <v>1928</v>
      </c>
      <c r="F2152" s="397"/>
      <c r="G2152" s="23" t="s">
        <v>268</v>
      </c>
      <c r="H2152" s="26">
        <v>1</v>
      </c>
      <c r="I2152" s="25">
        <v>8.36</v>
      </c>
      <c r="J2152" s="25">
        <v>8.36</v>
      </c>
    </row>
    <row r="2153" spans="1:10" ht="25.95" customHeight="1">
      <c r="A2153" s="22" t="s">
        <v>1894</v>
      </c>
      <c r="B2153" s="24" t="s">
        <v>2710</v>
      </c>
      <c r="C2153" s="22" t="s">
        <v>78</v>
      </c>
      <c r="D2153" s="22" t="s">
        <v>2711</v>
      </c>
      <c r="E2153" s="397" t="s">
        <v>1928</v>
      </c>
      <c r="F2153" s="397"/>
      <c r="G2153" s="23" t="s">
        <v>268</v>
      </c>
      <c r="H2153" s="26">
        <v>1</v>
      </c>
      <c r="I2153" s="25">
        <v>3.43</v>
      </c>
      <c r="J2153" s="25">
        <v>3.43</v>
      </c>
    </row>
    <row r="2154" spans="1:10" ht="25.95" customHeight="1">
      <c r="A2154" s="22" t="s">
        <v>1894</v>
      </c>
      <c r="B2154" s="24" t="s">
        <v>2712</v>
      </c>
      <c r="C2154" s="22" t="s">
        <v>78</v>
      </c>
      <c r="D2154" s="22" t="s">
        <v>2713</v>
      </c>
      <c r="E2154" s="397" t="s">
        <v>1928</v>
      </c>
      <c r="F2154" s="397"/>
      <c r="G2154" s="23" t="s">
        <v>268</v>
      </c>
      <c r="H2154" s="26">
        <v>1</v>
      </c>
      <c r="I2154" s="25">
        <v>2.82</v>
      </c>
      <c r="J2154" s="25">
        <v>2.82</v>
      </c>
    </row>
    <row r="2155" spans="1:10">
      <c r="A2155" s="38"/>
      <c r="B2155" s="38"/>
      <c r="C2155" s="38"/>
      <c r="D2155" s="38"/>
      <c r="E2155" s="38" t="s">
        <v>1897</v>
      </c>
      <c r="F2155" s="39">
        <v>1.97</v>
      </c>
      <c r="G2155" s="38" t="s">
        <v>1898</v>
      </c>
      <c r="H2155" s="39">
        <v>0</v>
      </c>
      <c r="I2155" s="38" t="s">
        <v>1899</v>
      </c>
      <c r="J2155" s="39">
        <v>1.97</v>
      </c>
    </row>
    <row r="2156" spans="1:10">
      <c r="A2156" s="38"/>
      <c r="B2156" s="38"/>
      <c r="C2156" s="38"/>
      <c r="D2156" s="38"/>
      <c r="E2156" s="38" t="s">
        <v>1900</v>
      </c>
      <c r="F2156" s="39">
        <v>3.87</v>
      </c>
      <c r="G2156" s="38"/>
      <c r="H2156" s="398" t="s">
        <v>1901</v>
      </c>
      <c r="I2156" s="398"/>
      <c r="J2156" s="39">
        <v>22.78</v>
      </c>
    </row>
    <row r="2157" spans="1:10" ht="49.95" customHeight="1">
      <c r="A2157" s="32"/>
      <c r="B2157" s="32"/>
      <c r="C2157" s="32"/>
      <c r="D2157" s="32"/>
      <c r="E2157" s="32"/>
      <c r="F2157" s="32"/>
      <c r="G2157" s="32" t="s">
        <v>1902</v>
      </c>
      <c r="H2157" s="34" t="s">
        <v>2714</v>
      </c>
      <c r="I2157" s="32" t="s">
        <v>1904</v>
      </c>
      <c r="J2157" s="33">
        <v>136.68</v>
      </c>
    </row>
    <row r="2158" spans="1:10" ht="1.05" customHeight="1">
      <c r="A2158" s="16"/>
      <c r="B2158" s="16"/>
      <c r="C2158" s="16"/>
      <c r="D2158" s="16"/>
      <c r="E2158" s="16"/>
      <c r="F2158" s="16"/>
      <c r="G2158" s="16"/>
      <c r="H2158" s="16"/>
      <c r="I2158" s="16"/>
      <c r="J2158" s="16"/>
    </row>
    <row r="2159" spans="1:10" ht="18" customHeight="1">
      <c r="A2159" s="2" t="s">
        <v>709</v>
      </c>
      <c r="B2159" s="4" t="s">
        <v>61</v>
      </c>
      <c r="C2159" s="2" t="s">
        <v>62</v>
      </c>
      <c r="D2159" s="2" t="s">
        <v>9</v>
      </c>
      <c r="E2159" s="391" t="s">
        <v>63</v>
      </c>
      <c r="F2159" s="391"/>
      <c r="G2159" s="3" t="s">
        <v>64</v>
      </c>
      <c r="H2159" s="4" t="s">
        <v>10</v>
      </c>
      <c r="I2159" s="4" t="s">
        <v>65</v>
      </c>
      <c r="J2159" s="4" t="s">
        <v>11</v>
      </c>
    </row>
    <row r="2160" spans="1:10" ht="39" customHeight="1">
      <c r="A2160" s="10" t="s">
        <v>1883</v>
      </c>
      <c r="B2160" s="12" t="s">
        <v>710</v>
      </c>
      <c r="C2160" s="10" t="s">
        <v>72</v>
      </c>
      <c r="D2160" s="10" t="s">
        <v>711</v>
      </c>
      <c r="E2160" s="395" t="s">
        <v>74</v>
      </c>
      <c r="F2160" s="395"/>
      <c r="G2160" s="11" t="s">
        <v>75</v>
      </c>
      <c r="H2160" s="15">
        <v>1</v>
      </c>
      <c r="I2160" s="13">
        <v>17.21</v>
      </c>
      <c r="J2160" s="13">
        <v>17.21</v>
      </c>
    </row>
    <row r="2161" spans="1:10" ht="25.95" customHeight="1">
      <c r="A2161" s="17" t="s">
        <v>1884</v>
      </c>
      <c r="B2161" s="19" t="s">
        <v>1959</v>
      </c>
      <c r="C2161" s="17" t="s">
        <v>78</v>
      </c>
      <c r="D2161" s="17" t="s">
        <v>1960</v>
      </c>
      <c r="E2161" s="396" t="s">
        <v>1887</v>
      </c>
      <c r="F2161" s="396"/>
      <c r="G2161" s="18" t="s">
        <v>1911</v>
      </c>
      <c r="H2161" s="21">
        <v>7.4300000000000005E-2</v>
      </c>
      <c r="I2161" s="20">
        <v>23.32</v>
      </c>
      <c r="J2161" s="20">
        <v>1.73</v>
      </c>
    </row>
    <row r="2162" spans="1:10" ht="25.95" customHeight="1">
      <c r="A2162" s="17" t="s">
        <v>1884</v>
      </c>
      <c r="B2162" s="19" t="s">
        <v>1957</v>
      </c>
      <c r="C2162" s="17" t="s">
        <v>78</v>
      </c>
      <c r="D2162" s="17" t="s">
        <v>1958</v>
      </c>
      <c r="E2162" s="396" t="s">
        <v>1887</v>
      </c>
      <c r="F2162" s="396"/>
      <c r="G2162" s="18" t="s">
        <v>1911</v>
      </c>
      <c r="H2162" s="21">
        <v>7.4300000000000005E-2</v>
      </c>
      <c r="I2162" s="20">
        <v>27.62</v>
      </c>
      <c r="J2162" s="20">
        <v>2.0499999999999998</v>
      </c>
    </row>
    <row r="2163" spans="1:10" ht="39" customHeight="1">
      <c r="A2163" s="22" t="s">
        <v>1894</v>
      </c>
      <c r="B2163" s="24" t="s">
        <v>2650</v>
      </c>
      <c r="C2163" s="22" t="s">
        <v>78</v>
      </c>
      <c r="D2163" s="22" t="s">
        <v>2651</v>
      </c>
      <c r="E2163" s="397" t="s">
        <v>1928</v>
      </c>
      <c r="F2163" s="397"/>
      <c r="G2163" s="23" t="s">
        <v>268</v>
      </c>
      <c r="H2163" s="26">
        <v>9.5000000000000001E-2</v>
      </c>
      <c r="I2163" s="25">
        <v>26.99</v>
      </c>
      <c r="J2163" s="25">
        <v>2.56</v>
      </c>
    </row>
    <row r="2164" spans="1:10" ht="25.95" customHeight="1">
      <c r="A2164" s="22" t="s">
        <v>1894</v>
      </c>
      <c r="B2164" s="24" t="s">
        <v>2715</v>
      </c>
      <c r="C2164" s="22" t="s">
        <v>78</v>
      </c>
      <c r="D2164" s="22" t="s">
        <v>2716</v>
      </c>
      <c r="E2164" s="397" t="s">
        <v>1928</v>
      </c>
      <c r="F2164" s="397"/>
      <c r="G2164" s="23" t="s">
        <v>268</v>
      </c>
      <c r="H2164" s="26">
        <v>1</v>
      </c>
      <c r="I2164" s="25">
        <v>8.0500000000000007</v>
      </c>
      <c r="J2164" s="25">
        <v>8.0500000000000007</v>
      </c>
    </row>
    <row r="2165" spans="1:10" ht="25.95" customHeight="1">
      <c r="A2165" s="22" t="s">
        <v>1894</v>
      </c>
      <c r="B2165" s="24" t="s">
        <v>2712</v>
      </c>
      <c r="C2165" s="22" t="s">
        <v>78</v>
      </c>
      <c r="D2165" s="22" t="s">
        <v>2713</v>
      </c>
      <c r="E2165" s="397" t="s">
        <v>1928</v>
      </c>
      <c r="F2165" s="397"/>
      <c r="G2165" s="23" t="s">
        <v>268</v>
      </c>
      <c r="H2165" s="26">
        <v>1</v>
      </c>
      <c r="I2165" s="25">
        <v>2.82</v>
      </c>
      <c r="J2165" s="25">
        <v>2.82</v>
      </c>
    </row>
    <row r="2166" spans="1:10">
      <c r="A2166" s="38"/>
      <c r="B2166" s="38"/>
      <c r="C2166" s="38"/>
      <c r="D2166" s="38"/>
      <c r="E2166" s="38" t="s">
        <v>1897</v>
      </c>
      <c r="F2166" s="39">
        <v>2.84</v>
      </c>
      <c r="G2166" s="38" t="s">
        <v>1898</v>
      </c>
      <c r="H2166" s="39">
        <v>0</v>
      </c>
      <c r="I2166" s="38" t="s">
        <v>1899</v>
      </c>
      <c r="J2166" s="39">
        <v>2.84</v>
      </c>
    </row>
    <row r="2167" spans="1:10">
      <c r="A2167" s="38"/>
      <c r="B2167" s="38"/>
      <c r="C2167" s="38"/>
      <c r="D2167" s="38"/>
      <c r="E2167" s="38" t="s">
        <v>1900</v>
      </c>
      <c r="F2167" s="39">
        <v>3.52</v>
      </c>
      <c r="G2167" s="38"/>
      <c r="H2167" s="398" t="s">
        <v>1901</v>
      </c>
      <c r="I2167" s="398"/>
      <c r="J2167" s="39">
        <v>20.73</v>
      </c>
    </row>
    <row r="2168" spans="1:10" ht="49.95" customHeight="1">
      <c r="A2168" s="32"/>
      <c r="B2168" s="32"/>
      <c r="C2168" s="32"/>
      <c r="D2168" s="32"/>
      <c r="E2168" s="32"/>
      <c r="F2168" s="32"/>
      <c r="G2168" s="32" t="s">
        <v>1902</v>
      </c>
      <c r="H2168" s="34" t="s">
        <v>2305</v>
      </c>
      <c r="I2168" s="32" t="s">
        <v>1904</v>
      </c>
      <c r="J2168" s="33">
        <v>82.92</v>
      </c>
    </row>
    <row r="2169" spans="1:10" ht="1.05" customHeight="1">
      <c r="A2169" s="16"/>
      <c r="B2169" s="16"/>
      <c r="C2169" s="16"/>
      <c r="D2169" s="16"/>
      <c r="E2169" s="16"/>
      <c r="F2169" s="16"/>
      <c r="G2169" s="16"/>
      <c r="H2169" s="16"/>
      <c r="I2169" s="16"/>
      <c r="J2169" s="16"/>
    </row>
    <row r="2170" spans="1:10" ht="18" customHeight="1">
      <c r="A2170" s="2" t="s">
        <v>712</v>
      </c>
      <c r="B2170" s="4" t="s">
        <v>61</v>
      </c>
      <c r="C2170" s="2" t="s">
        <v>62</v>
      </c>
      <c r="D2170" s="2" t="s">
        <v>9</v>
      </c>
      <c r="E2170" s="391" t="s">
        <v>63</v>
      </c>
      <c r="F2170" s="391"/>
      <c r="G2170" s="3" t="s">
        <v>64</v>
      </c>
      <c r="H2170" s="4" t="s">
        <v>10</v>
      </c>
      <c r="I2170" s="4" t="s">
        <v>65</v>
      </c>
      <c r="J2170" s="4" t="s">
        <v>11</v>
      </c>
    </row>
    <row r="2171" spans="1:10" ht="52.05" customHeight="1">
      <c r="A2171" s="10" t="s">
        <v>1883</v>
      </c>
      <c r="B2171" s="12" t="s">
        <v>713</v>
      </c>
      <c r="C2171" s="10" t="s">
        <v>78</v>
      </c>
      <c r="D2171" s="10" t="s">
        <v>714</v>
      </c>
      <c r="E2171" s="395" t="s">
        <v>638</v>
      </c>
      <c r="F2171" s="395"/>
      <c r="G2171" s="11" t="s">
        <v>268</v>
      </c>
      <c r="H2171" s="15">
        <v>1</v>
      </c>
      <c r="I2171" s="13">
        <v>24.53</v>
      </c>
      <c r="J2171" s="13">
        <v>24.53</v>
      </c>
    </row>
    <row r="2172" spans="1:10" ht="25.95" customHeight="1">
      <c r="A2172" s="17" t="s">
        <v>1884</v>
      </c>
      <c r="B2172" s="19" t="s">
        <v>1957</v>
      </c>
      <c r="C2172" s="17" t="s">
        <v>78</v>
      </c>
      <c r="D2172" s="17" t="s">
        <v>1958</v>
      </c>
      <c r="E2172" s="396" t="s">
        <v>1887</v>
      </c>
      <c r="F2172" s="396"/>
      <c r="G2172" s="18" t="s">
        <v>1911</v>
      </c>
      <c r="H2172" s="21">
        <v>0.18390000000000001</v>
      </c>
      <c r="I2172" s="20">
        <v>27.62</v>
      </c>
      <c r="J2172" s="20">
        <v>5.07</v>
      </c>
    </row>
    <row r="2173" spans="1:10" ht="25.95" customHeight="1">
      <c r="A2173" s="17" t="s">
        <v>1884</v>
      </c>
      <c r="B2173" s="19" t="s">
        <v>1959</v>
      </c>
      <c r="C2173" s="17" t="s">
        <v>78</v>
      </c>
      <c r="D2173" s="17" t="s">
        <v>1960</v>
      </c>
      <c r="E2173" s="396" t="s">
        <v>1887</v>
      </c>
      <c r="F2173" s="396"/>
      <c r="G2173" s="18" t="s">
        <v>1911</v>
      </c>
      <c r="H2173" s="21">
        <v>0.18390000000000001</v>
      </c>
      <c r="I2173" s="20">
        <v>23.32</v>
      </c>
      <c r="J2173" s="20">
        <v>4.28</v>
      </c>
    </row>
    <row r="2174" spans="1:10" ht="25.95" customHeight="1">
      <c r="A2174" s="22" t="s">
        <v>1894</v>
      </c>
      <c r="B2174" s="24" t="s">
        <v>2661</v>
      </c>
      <c r="C2174" s="22" t="s">
        <v>78</v>
      </c>
      <c r="D2174" s="22" t="s">
        <v>2662</v>
      </c>
      <c r="E2174" s="397" t="s">
        <v>1928</v>
      </c>
      <c r="F2174" s="397"/>
      <c r="G2174" s="23" t="s">
        <v>268</v>
      </c>
      <c r="H2174" s="26">
        <v>3</v>
      </c>
      <c r="I2174" s="25">
        <v>2.14</v>
      </c>
      <c r="J2174" s="25">
        <v>6.42</v>
      </c>
    </row>
    <row r="2175" spans="1:10" ht="25.95" customHeight="1">
      <c r="A2175" s="22" t="s">
        <v>1894</v>
      </c>
      <c r="B2175" s="24" t="s">
        <v>2717</v>
      </c>
      <c r="C2175" s="22" t="s">
        <v>78</v>
      </c>
      <c r="D2175" s="22" t="s">
        <v>2718</v>
      </c>
      <c r="E2175" s="397" t="s">
        <v>1928</v>
      </c>
      <c r="F2175" s="397"/>
      <c r="G2175" s="23" t="s">
        <v>268</v>
      </c>
      <c r="H2175" s="26">
        <v>1</v>
      </c>
      <c r="I2175" s="25">
        <v>6.74</v>
      </c>
      <c r="J2175" s="25">
        <v>6.74</v>
      </c>
    </row>
    <row r="2176" spans="1:10" ht="39" customHeight="1">
      <c r="A2176" s="22" t="s">
        <v>1894</v>
      </c>
      <c r="B2176" s="24" t="s">
        <v>2650</v>
      </c>
      <c r="C2176" s="22" t="s">
        <v>78</v>
      </c>
      <c r="D2176" s="22" t="s">
        <v>2651</v>
      </c>
      <c r="E2176" s="397" t="s">
        <v>1928</v>
      </c>
      <c r="F2176" s="397"/>
      <c r="G2176" s="23" t="s">
        <v>268</v>
      </c>
      <c r="H2176" s="26">
        <v>7.4999999999999997E-2</v>
      </c>
      <c r="I2176" s="25">
        <v>26.99</v>
      </c>
      <c r="J2176" s="25">
        <v>2.02</v>
      </c>
    </row>
    <row r="2177" spans="1:10">
      <c r="A2177" s="38"/>
      <c r="B2177" s="38"/>
      <c r="C2177" s="38"/>
      <c r="D2177" s="38"/>
      <c r="E2177" s="38" t="s">
        <v>1897</v>
      </c>
      <c r="F2177" s="39">
        <v>7.05</v>
      </c>
      <c r="G2177" s="38" t="s">
        <v>1898</v>
      </c>
      <c r="H2177" s="39">
        <v>0</v>
      </c>
      <c r="I2177" s="38" t="s">
        <v>1899</v>
      </c>
      <c r="J2177" s="39">
        <v>7.05</v>
      </c>
    </row>
    <row r="2178" spans="1:10">
      <c r="A2178" s="38"/>
      <c r="B2178" s="38"/>
      <c r="C2178" s="38"/>
      <c r="D2178" s="38"/>
      <c r="E2178" s="38" t="s">
        <v>1900</v>
      </c>
      <c r="F2178" s="39">
        <v>5.0199999999999996</v>
      </c>
      <c r="G2178" s="38"/>
      <c r="H2178" s="398" t="s">
        <v>1901</v>
      </c>
      <c r="I2178" s="398"/>
      <c r="J2178" s="39">
        <v>29.55</v>
      </c>
    </row>
    <row r="2179" spans="1:10" ht="49.95" customHeight="1">
      <c r="A2179" s="32"/>
      <c r="B2179" s="32"/>
      <c r="C2179" s="32"/>
      <c r="D2179" s="32"/>
      <c r="E2179" s="32"/>
      <c r="F2179" s="32"/>
      <c r="G2179" s="32" t="s">
        <v>1902</v>
      </c>
      <c r="H2179" s="34" t="s">
        <v>2508</v>
      </c>
      <c r="I2179" s="32" t="s">
        <v>1904</v>
      </c>
      <c r="J2179" s="33">
        <v>1182</v>
      </c>
    </row>
    <row r="2180" spans="1:10" ht="1.05" customHeight="1">
      <c r="A2180" s="16"/>
      <c r="B2180" s="16"/>
      <c r="C2180" s="16"/>
      <c r="D2180" s="16"/>
      <c r="E2180" s="16"/>
      <c r="F2180" s="16"/>
      <c r="G2180" s="16"/>
      <c r="H2180" s="16"/>
      <c r="I2180" s="16"/>
      <c r="J2180" s="16"/>
    </row>
    <row r="2181" spans="1:10" ht="18" customHeight="1">
      <c r="A2181" s="2" t="s">
        <v>715</v>
      </c>
      <c r="B2181" s="4" t="s">
        <v>61</v>
      </c>
      <c r="C2181" s="2" t="s">
        <v>62</v>
      </c>
      <c r="D2181" s="2" t="s">
        <v>9</v>
      </c>
      <c r="E2181" s="391" t="s">
        <v>63</v>
      </c>
      <c r="F2181" s="391"/>
      <c r="G2181" s="3" t="s">
        <v>64</v>
      </c>
      <c r="H2181" s="4" t="s">
        <v>10</v>
      </c>
      <c r="I2181" s="4" t="s">
        <v>65</v>
      </c>
      <c r="J2181" s="4" t="s">
        <v>11</v>
      </c>
    </row>
    <row r="2182" spans="1:10" ht="39" customHeight="1">
      <c r="A2182" s="10" t="s">
        <v>1883</v>
      </c>
      <c r="B2182" s="12" t="s">
        <v>716</v>
      </c>
      <c r="C2182" s="10" t="s">
        <v>72</v>
      </c>
      <c r="D2182" s="10" t="s">
        <v>717</v>
      </c>
      <c r="E2182" s="395" t="s">
        <v>74</v>
      </c>
      <c r="F2182" s="395"/>
      <c r="G2182" s="11" t="s">
        <v>75</v>
      </c>
      <c r="H2182" s="15">
        <v>1</v>
      </c>
      <c r="I2182" s="13">
        <v>32.729999999999997</v>
      </c>
      <c r="J2182" s="13">
        <v>32.729999999999997</v>
      </c>
    </row>
    <row r="2183" spans="1:10" ht="25.95" customHeight="1">
      <c r="A2183" s="17" t="s">
        <v>1884</v>
      </c>
      <c r="B2183" s="19" t="s">
        <v>1957</v>
      </c>
      <c r="C2183" s="17" t="s">
        <v>78</v>
      </c>
      <c r="D2183" s="17" t="s">
        <v>1958</v>
      </c>
      <c r="E2183" s="396" t="s">
        <v>1887</v>
      </c>
      <c r="F2183" s="396"/>
      <c r="G2183" s="18" t="s">
        <v>1911</v>
      </c>
      <c r="H2183" s="21">
        <v>0.1676</v>
      </c>
      <c r="I2183" s="20">
        <v>27.62</v>
      </c>
      <c r="J2183" s="20">
        <v>4.62</v>
      </c>
    </row>
    <row r="2184" spans="1:10" ht="25.95" customHeight="1">
      <c r="A2184" s="22" t="s">
        <v>1894</v>
      </c>
      <c r="B2184" s="24" t="s">
        <v>2661</v>
      </c>
      <c r="C2184" s="22" t="s">
        <v>78</v>
      </c>
      <c r="D2184" s="22" t="s">
        <v>2662</v>
      </c>
      <c r="E2184" s="397" t="s">
        <v>1928</v>
      </c>
      <c r="F2184" s="397"/>
      <c r="G2184" s="23" t="s">
        <v>268</v>
      </c>
      <c r="H2184" s="26">
        <v>1</v>
      </c>
      <c r="I2184" s="25">
        <v>2.14</v>
      </c>
      <c r="J2184" s="25">
        <v>2.14</v>
      </c>
    </row>
    <row r="2185" spans="1:10" ht="25.95" customHeight="1">
      <c r="A2185" s="22" t="s">
        <v>1894</v>
      </c>
      <c r="B2185" s="24" t="s">
        <v>2664</v>
      </c>
      <c r="C2185" s="22" t="s">
        <v>78</v>
      </c>
      <c r="D2185" s="22" t="s">
        <v>2665</v>
      </c>
      <c r="E2185" s="397" t="s">
        <v>1928</v>
      </c>
      <c r="F2185" s="397"/>
      <c r="G2185" s="23" t="s">
        <v>268</v>
      </c>
      <c r="H2185" s="26">
        <v>2</v>
      </c>
      <c r="I2185" s="25">
        <v>3.15</v>
      </c>
      <c r="J2185" s="25">
        <v>6.3</v>
      </c>
    </row>
    <row r="2186" spans="1:10" ht="39" customHeight="1">
      <c r="A2186" s="22" t="s">
        <v>1894</v>
      </c>
      <c r="B2186" s="24" t="s">
        <v>2650</v>
      </c>
      <c r="C2186" s="22" t="s">
        <v>78</v>
      </c>
      <c r="D2186" s="22" t="s">
        <v>2651</v>
      </c>
      <c r="E2186" s="397" t="s">
        <v>1928</v>
      </c>
      <c r="F2186" s="397"/>
      <c r="G2186" s="23" t="s">
        <v>268</v>
      </c>
      <c r="H2186" s="26">
        <v>0.1125</v>
      </c>
      <c r="I2186" s="25">
        <v>26.99</v>
      </c>
      <c r="J2186" s="25">
        <v>3.03</v>
      </c>
    </row>
    <row r="2187" spans="1:10" ht="25.95" customHeight="1">
      <c r="A2187" s="22" t="s">
        <v>1894</v>
      </c>
      <c r="B2187" s="24" t="s">
        <v>2719</v>
      </c>
      <c r="C2187" s="22" t="s">
        <v>78</v>
      </c>
      <c r="D2187" s="22" t="s">
        <v>2720</v>
      </c>
      <c r="E2187" s="397" t="s">
        <v>1928</v>
      </c>
      <c r="F2187" s="397"/>
      <c r="G2187" s="23" t="s">
        <v>268</v>
      </c>
      <c r="H2187" s="26">
        <v>1</v>
      </c>
      <c r="I2187" s="25">
        <v>16.64</v>
      </c>
      <c r="J2187" s="25">
        <v>16.64</v>
      </c>
    </row>
    <row r="2188" spans="1:10">
      <c r="A2188" s="38"/>
      <c r="B2188" s="38"/>
      <c r="C2188" s="38"/>
      <c r="D2188" s="38"/>
      <c r="E2188" s="38" t="s">
        <v>1897</v>
      </c>
      <c r="F2188" s="39">
        <v>3.57</v>
      </c>
      <c r="G2188" s="38" t="s">
        <v>1898</v>
      </c>
      <c r="H2188" s="39">
        <v>0</v>
      </c>
      <c r="I2188" s="38" t="s">
        <v>1899</v>
      </c>
      <c r="J2188" s="39">
        <v>3.57</v>
      </c>
    </row>
    <row r="2189" spans="1:10">
      <c r="A2189" s="38"/>
      <c r="B2189" s="38"/>
      <c r="C2189" s="38"/>
      <c r="D2189" s="38"/>
      <c r="E2189" s="38" t="s">
        <v>1900</v>
      </c>
      <c r="F2189" s="39">
        <v>6.7</v>
      </c>
      <c r="G2189" s="38"/>
      <c r="H2189" s="398" t="s">
        <v>1901</v>
      </c>
      <c r="I2189" s="398"/>
      <c r="J2189" s="39">
        <v>39.43</v>
      </c>
    </row>
    <row r="2190" spans="1:10" ht="49.95" customHeight="1">
      <c r="A2190" s="32"/>
      <c r="B2190" s="32"/>
      <c r="C2190" s="32"/>
      <c r="D2190" s="32"/>
      <c r="E2190" s="32"/>
      <c r="F2190" s="32"/>
      <c r="G2190" s="32" t="s">
        <v>1902</v>
      </c>
      <c r="H2190" s="34" t="s">
        <v>2101</v>
      </c>
      <c r="I2190" s="32" t="s">
        <v>1904</v>
      </c>
      <c r="J2190" s="33">
        <v>197.15</v>
      </c>
    </row>
    <row r="2191" spans="1:10" ht="1.05" customHeight="1">
      <c r="A2191" s="16"/>
      <c r="B2191" s="16"/>
      <c r="C2191" s="16"/>
      <c r="D2191" s="16"/>
      <c r="E2191" s="16"/>
      <c r="F2191" s="16"/>
      <c r="G2191" s="16"/>
      <c r="H2191" s="16"/>
      <c r="I2191" s="16"/>
      <c r="J2191" s="16"/>
    </row>
    <row r="2192" spans="1:10" ht="18" customHeight="1">
      <c r="A2192" s="2" t="s">
        <v>718</v>
      </c>
      <c r="B2192" s="4" t="s">
        <v>61</v>
      </c>
      <c r="C2192" s="2" t="s">
        <v>62</v>
      </c>
      <c r="D2192" s="2" t="s">
        <v>9</v>
      </c>
      <c r="E2192" s="391" t="s">
        <v>63</v>
      </c>
      <c r="F2192" s="391"/>
      <c r="G2192" s="3" t="s">
        <v>64</v>
      </c>
      <c r="H2192" s="4" t="s">
        <v>10</v>
      </c>
      <c r="I2192" s="4" t="s">
        <v>65</v>
      </c>
      <c r="J2192" s="4" t="s">
        <v>11</v>
      </c>
    </row>
    <row r="2193" spans="1:10" ht="39" customHeight="1">
      <c r="A2193" s="10" t="s">
        <v>1883</v>
      </c>
      <c r="B2193" s="12" t="s">
        <v>719</v>
      </c>
      <c r="C2193" s="10" t="s">
        <v>78</v>
      </c>
      <c r="D2193" s="10" t="s">
        <v>720</v>
      </c>
      <c r="E2193" s="395" t="s">
        <v>466</v>
      </c>
      <c r="F2193" s="395"/>
      <c r="G2193" s="11" t="s">
        <v>268</v>
      </c>
      <c r="H2193" s="15">
        <v>1</v>
      </c>
      <c r="I2193" s="13">
        <v>6.66</v>
      </c>
      <c r="J2193" s="13">
        <v>6.66</v>
      </c>
    </row>
    <row r="2194" spans="1:10" ht="25.95" customHeight="1">
      <c r="A2194" s="17" t="s">
        <v>1884</v>
      </c>
      <c r="B2194" s="19" t="s">
        <v>1957</v>
      </c>
      <c r="C2194" s="17" t="s">
        <v>78</v>
      </c>
      <c r="D2194" s="17" t="s">
        <v>1958</v>
      </c>
      <c r="E2194" s="396" t="s">
        <v>1887</v>
      </c>
      <c r="F2194" s="396"/>
      <c r="G2194" s="18" t="s">
        <v>1911</v>
      </c>
      <c r="H2194" s="21">
        <v>7.6700000000000004E-2</v>
      </c>
      <c r="I2194" s="20">
        <v>27.62</v>
      </c>
      <c r="J2194" s="20">
        <v>2.11</v>
      </c>
    </row>
    <row r="2195" spans="1:10" ht="25.95" customHeight="1">
      <c r="A2195" s="17" t="s">
        <v>1884</v>
      </c>
      <c r="B2195" s="19" t="s">
        <v>1959</v>
      </c>
      <c r="C2195" s="17" t="s">
        <v>78</v>
      </c>
      <c r="D2195" s="17" t="s">
        <v>1960</v>
      </c>
      <c r="E2195" s="396" t="s">
        <v>1887</v>
      </c>
      <c r="F2195" s="396"/>
      <c r="G2195" s="18" t="s">
        <v>1911</v>
      </c>
      <c r="H2195" s="21">
        <v>7.6700000000000004E-2</v>
      </c>
      <c r="I2195" s="20">
        <v>23.32</v>
      </c>
      <c r="J2195" s="20">
        <v>1.78</v>
      </c>
    </row>
    <row r="2196" spans="1:10" ht="24" customHeight="1">
      <c r="A2196" s="22" t="s">
        <v>1894</v>
      </c>
      <c r="B2196" s="24" t="s">
        <v>1965</v>
      </c>
      <c r="C2196" s="22" t="s">
        <v>78</v>
      </c>
      <c r="D2196" s="22" t="s">
        <v>1966</v>
      </c>
      <c r="E2196" s="397" t="s">
        <v>1928</v>
      </c>
      <c r="F2196" s="397"/>
      <c r="G2196" s="23" t="s">
        <v>268</v>
      </c>
      <c r="H2196" s="26">
        <v>9.5999999999999992E-3</v>
      </c>
      <c r="I2196" s="25">
        <v>2.2599999999999998</v>
      </c>
      <c r="J2196" s="25">
        <v>0.02</v>
      </c>
    </row>
    <row r="2197" spans="1:10" ht="25.95" customHeight="1">
      <c r="A2197" s="22" t="s">
        <v>1894</v>
      </c>
      <c r="B2197" s="24" t="s">
        <v>1961</v>
      </c>
      <c r="C2197" s="22" t="s">
        <v>78</v>
      </c>
      <c r="D2197" s="22" t="s">
        <v>1962</v>
      </c>
      <c r="E2197" s="397" t="s">
        <v>1928</v>
      </c>
      <c r="F2197" s="397"/>
      <c r="G2197" s="23" t="s">
        <v>268</v>
      </c>
      <c r="H2197" s="26">
        <v>1.2E-2</v>
      </c>
      <c r="I2197" s="25">
        <v>74.09</v>
      </c>
      <c r="J2197" s="25">
        <v>0.88</v>
      </c>
    </row>
    <row r="2198" spans="1:10" ht="24" customHeight="1">
      <c r="A2198" s="22" t="s">
        <v>1894</v>
      </c>
      <c r="B2198" s="24" t="s">
        <v>2363</v>
      </c>
      <c r="C2198" s="22" t="s">
        <v>78</v>
      </c>
      <c r="D2198" s="22" t="s">
        <v>2523</v>
      </c>
      <c r="E2198" s="397" t="s">
        <v>1928</v>
      </c>
      <c r="F2198" s="397"/>
      <c r="G2198" s="23" t="s">
        <v>268</v>
      </c>
      <c r="H2198" s="26">
        <v>1.06E-2</v>
      </c>
      <c r="I2198" s="25">
        <v>65.400000000000006</v>
      </c>
      <c r="J2198" s="25">
        <v>0.69</v>
      </c>
    </row>
    <row r="2199" spans="1:10" ht="25.95" customHeight="1">
      <c r="A2199" s="22" t="s">
        <v>1894</v>
      </c>
      <c r="B2199" s="24" t="s">
        <v>2600</v>
      </c>
      <c r="C2199" s="22" t="s">
        <v>78</v>
      </c>
      <c r="D2199" s="22" t="s">
        <v>2601</v>
      </c>
      <c r="E2199" s="397" t="s">
        <v>1928</v>
      </c>
      <c r="F2199" s="397"/>
      <c r="G2199" s="23" t="s">
        <v>268</v>
      </c>
      <c r="H2199" s="26">
        <v>1</v>
      </c>
      <c r="I2199" s="25">
        <v>1.18</v>
      </c>
      <c r="J2199" s="25">
        <v>1.18</v>
      </c>
    </row>
    <row r="2200" spans="1:10">
      <c r="A2200" s="38"/>
      <c r="B2200" s="38"/>
      <c r="C2200" s="38"/>
      <c r="D2200" s="38"/>
      <c r="E2200" s="38" t="s">
        <v>1897</v>
      </c>
      <c r="F2200" s="39">
        <v>2.93</v>
      </c>
      <c r="G2200" s="38" t="s">
        <v>1898</v>
      </c>
      <c r="H2200" s="39">
        <v>0</v>
      </c>
      <c r="I2200" s="38" t="s">
        <v>1899</v>
      </c>
      <c r="J2200" s="39">
        <v>2.93</v>
      </c>
    </row>
    <row r="2201" spans="1:10">
      <c r="A2201" s="38"/>
      <c r="B2201" s="38"/>
      <c r="C2201" s="38"/>
      <c r="D2201" s="38"/>
      <c r="E2201" s="38" t="s">
        <v>1900</v>
      </c>
      <c r="F2201" s="39">
        <v>1.36</v>
      </c>
      <c r="G2201" s="38"/>
      <c r="H2201" s="398" t="s">
        <v>1901</v>
      </c>
      <c r="I2201" s="398"/>
      <c r="J2201" s="39">
        <v>8.02</v>
      </c>
    </row>
    <row r="2202" spans="1:10" ht="49.95" customHeight="1">
      <c r="A2202" s="32"/>
      <c r="B2202" s="32"/>
      <c r="C2202" s="32"/>
      <c r="D2202" s="32"/>
      <c r="E2202" s="32"/>
      <c r="F2202" s="32"/>
      <c r="G2202" s="32" t="s">
        <v>1902</v>
      </c>
      <c r="H2202" s="34" t="s">
        <v>2564</v>
      </c>
      <c r="I2202" s="32" t="s">
        <v>1904</v>
      </c>
      <c r="J2202" s="33">
        <v>24.06</v>
      </c>
    </row>
    <row r="2203" spans="1:10" ht="1.05" customHeight="1">
      <c r="A2203" s="16"/>
      <c r="B2203" s="16"/>
      <c r="C2203" s="16"/>
      <c r="D2203" s="16"/>
      <c r="E2203" s="16"/>
      <c r="F2203" s="16"/>
      <c r="G2203" s="16"/>
      <c r="H2203" s="16"/>
      <c r="I2203" s="16"/>
      <c r="J2203" s="16"/>
    </row>
    <row r="2204" spans="1:10" ht="18" customHeight="1">
      <c r="A2204" s="2" t="s">
        <v>721</v>
      </c>
      <c r="B2204" s="4" t="s">
        <v>61</v>
      </c>
      <c r="C2204" s="2" t="s">
        <v>62</v>
      </c>
      <c r="D2204" s="2" t="s">
        <v>9</v>
      </c>
      <c r="E2204" s="391" t="s">
        <v>63</v>
      </c>
      <c r="F2204" s="391"/>
      <c r="G2204" s="3" t="s">
        <v>64</v>
      </c>
      <c r="H2204" s="4" t="s">
        <v>10</v>
      </c>
      <c r="I2204" s="4" t="s">
        <v>65</v>
      </c>
      <c r="J2204" s="4" t="s">
        <v>11</v>
      </c>
    </row>
    <row r="2205" spans="1:10" ht="39" customHeight="1">
      <c r="A2205" s="10" t="s">
        <v>1883</v>
      </c>
      <c r="B2205" s="12" t="s">
        <v>722</v>
      </c>
      <c r="C2205" s="10" t="s">
        <v>78</v>
      </c>
      <c r="D2205" s="10" t="s">
        <v>723</v>
      </c>
      <c r="E2205" s="395" t="s">
        <v>466</v>
      </c>
      <c r="F2205" s="395"/>
      <c r="G2205" s="11" t="s">
        <v>268</v>
      </c>
      <c r="H2205" s="15">
        <v>1</v>
      </c>
      <c r="I2205" s="13">
        <v>10.96</v>
      </c>
      <c r="J2205" s="13">
        <v>10.96</v>
      </c>
    </row>
    <row r="2206" spans="1:10" ht="25.95" customHeight="1">
      <c r="A2206" s="17" t="s">
        <v>1884</v>
      </c>
      <c r="B2206" s="19" t="s">
        <v>1957</v>
      </c>
      <c r="C2206" s="17" t="s">
        <v>78</v>
      </c>
      <c r="D2206" s="17" t="s">
        <v>1958</v>
      </c>
      <c r="E2206" s="396" t="s">
        <v>1887</v>
      </c>
      <c r="F2206" s="396"/>
      <c r="G2206" s="18" t="s">
        <v>1911</v>
      </c>
      <c r="H2206" s="21">
        <v>0.1002</v>
      </c>
      <c r="I2206" s="20">
        <v>27.62</v>
      </c>
      <c r="J2206" s="20">
        <v>2.76</v>
      </c>
    </row>
    <row r="2207" spans="1:10" ht="25.95" customHeight="1">
      <c r="A2207" s="17" t="s">
        <v>1884</v>
      </c>
      <c r="B2207" s="19" t="s">
        <v>1959</v>
      </c>
      <c r="C2207" s="17" t="s">
        <v>78</v>
      </c>
      <c r="D2207" s="17" t="s">
        <v>1960</v>
      </c>
      <c r="E2207" s="396" t="s">
        <v>1887</v>
      </c>
      <c r="F2207" s="396"/>
      <c r="G2207" s="18" t="s">
        <v>1911</v>
      </c>
      <c r="H2207" s="21">
        <v>0.1002</v>
      </c>
      <c r="I2207" s="20">
        <v>23.32</v>
      </c>
      <c r="J2207" s="20">
        <v>2.33</v>
      </c>
    </row>
    <row r="2208" spans="1:10" ht="25.95" customHeight="1">
      <c r="A2208" s="22" t="s">
        <v>1894</v>
      </c>
      <c r="B2208" s="24" t="s">
        <v>2595</v>
      </c>
      <c r="C2208" s="22" t="s">
        <v>78</v>
      </c>
      <c r="D2208" s="22" t="s">
        <v>2596</v>
      </c>
      <c r="E2208" s="397" t="s">
        <v>1928</v>
      </c>
      <c r="F2208" s="397"/>
      <c r="G2208" s="23" t="s">
        <v>268</v>
      </c>
      <c r="H2208" s="26">
        <v>1</v>
      </c>
      <c r="I2208" s="25">
        <v>3.71</v>
      </c>
      <c r="J2208" s="25">
        <v>3.71</v>
      </c>
    </row>
    <row r="2209" spans="1:10" ht="25.95" customHeight="1">
      <c r="A2209" s="22" t="s">
        <v>1894</v>
      </c>
      <c r="B2209" s="24" t="s">
        <v>1961</v>
      </c>
      <c r="C2209" s="22" t="s">
        <v>78</v>
      </c>
      <c r="D2209" s="22" t="s">
        <v>1962</v>
      </c>
      <c r="E2209" s="397" t="s">
        <v>1928</v>
      </c>
      <c r="F2209" s="397"/>
      <c r="G2209" s="23" t="s">
        <v>268</v>
      </c>
      <c r="H2209" s="26">
        <v>1.6500000000000001E-2</v>
      </c>
      <c r="I2209" s="25">
        <v>74.09</v>
      </c>
      <c r="J2209" s="25">
        <v>1.22</v>
      </c>
    </row>
    <row r="2210" spans="1:10" ht="24" customHeight="1">
      <c r="A2210" s="22" t="s">
        <v>1894</v>
      </c>
      <c r="B2210" s="24" t="s">
        <v>2363</v>
      </c>
      <c r="C2210" s="22" t="s">
        <v>78</v>
      </c>
      <c r="D2210" s="22" t="s">
        <v>2523</v>
      </c>
      <c r="E2210" s="397" t="s">
        <v>1928</v>
      </c>
      <c r="F2210" s="397"/>
      <c r="G2210" s="23" t="s">
        <v>268</v>
      </c>
      <c r="H2210" s="26">
        <v>1.41E-2</v>
      </c>
      <c r="I2210" s="25">
        <v>65.400000000000006</v>
      </c>
      <c r="J2210" s="25">
        <v>0.92</v>
      </c>
    </row>
    <row r="2211" spans="1:10" ht="24" customHeight="1">
      <c r="A2211" s="22" t="s">
        <v>1894</v>
      </c>
      <c r="B2211" s="24" t="s">
        <v>1965</v>
      </c>
      <c r="C2211" s="22" t="s">
        <v>78</v>
      </c>
      <c r="D2211" s="22" t="s">
        <v>1966</v>
      </c>
      <c r="E2211" s="397" t="s">
        <v>1928</v>
      </c>
      <c r="F2211" s="397"/>
      <c r="G2211" s="23" t="s">
        <v>268</v>
      </c>
      <c r="H2211" s="26">
        <v>1.26E-2</v>
      </c>
      <c r="I2211" s="25">
        <v>2.2599999999999998</v>
      </c>
      <c r="J2211" s="25">
        <v>0.02</v>
      </c>
    </row>
    <row r="2212" spans="1:10">
      <c r="A2212" s="38"/>
      <c r="B2212" s="38"/>
      <c r="C2212" s="38"/>
      <c r="D2212" s="38"/>
      <c r="E2212" s="38" t="s">
        <v>1897</v>
      </c>
      <c r="F2212" s="39">
        <v>3.83</v>
      </c>
      <c r="G2212" s="38" t="s">
        <v>1898</v>
      </c>
      <c r="H2212" s="39">
        <v>0</v>
      </c>
      <c r="I2212" s="38" t="s">
        <v>1899</v>
      </c>
      <c r="J2212" s="39">
        <v>3.83</v>
      </c>
    </row>
    <row r="2213" spans="1:10">
      <c r="A2213" s="38"/>
      <c r="B2213" s="38"/>
      <c r="C2213" s="38"/>
      <c r="D2213" s="38"/>
      <c r="E2213" s="38" t="s">
        <v>1900</v>
      </c>
      <c r="F2213" s="39">
        <v>2.2400000000000002</v>
      </c>
      <c r="G2213" s="38"/>
      <c r="H2213" s="398" t="s">
        <v>1901</v>
      </c>
      <c r="I2213" s="398"/>
      <c r="J2213" s="39">
        <v>13.2</v>
      </c>
    </row>
    <row r="2214" spans="1:10" ht="49.95" customHeight="1">
      <c r="A2214" s="32"/>
      <c r="B2214" s="32"/>
      <c r="C2214" s="32"/>
      <c r="D2214" s="32"/>
      <c r="E2214" s="32"/>
      <c r="F2214" s="32"/>
      <c r="G2214" s="32" t="s">
        <v>1902</v>
      </c>
      <c r="H2214" s="34" t="s">
        <v>2028</v>
      </c>
      <c r="I2214" s="32" t="s">
        <v>1904</v>
      </c>
      <c r="J2214" s="33">
        <v>158.4</v>
      </c>
    </row>
    <row r="2215" spans="1:10" ht="1.05" customHeight="1">
      <c r="A2215" s="16"/>
      <c r="B2215" s="16"/>
      <c r="C2215" s="16"/>
      <c r="D2215" s="16"/>
      <c r="E2215" s="16"/>
      <c r="F2215" s="16"/>
      <c r="G2215" s="16"/>
      <c r="H2215" s="16"/>
      <c r="I2215" s="16"/>
      <c r="J2215" s="16"/>
    </row>
    <row r="2216" spans="1:10" ht="18" customHeight="1">
      <c r="A2216" s="2" t="s">
        <v>724</v>
      </c>
      <c r="B2216" s="4" t="s">
        <v>61</v>
      </c>
      <c r="C2216" s="2" t="s">
        <v>62</v>
      </c>
      <c r="D2216" s="2" t="s">
        <v>9</v>
      </c>
      <c r="E2216" s="391" t="s">
        <v>63</v>
      </c>
      <c r="F2216" s="391"/>
      <c r="G2216" s="3" t="s">
        <v>64</v>
      </c>
      <c r="H2216" s="4" t="s">
        <v>10</v>
      </c>
      <c r="I2216" s="4" t="s">
        <v>65</v>
      </c>
      <c r="J2216" s="4" t="s">
        <v>11</v>
      </c>
    </row>
    <row r="2217" spans="1:10" ht="52.05" customHeight="1">
      <c r="A2217" s="10" t="s">
        <v>1883</v>
      </c>
      <c r="B2217" s="12" t="s">
        <v>725</v>
      </c>
      <c r="C2217" s="10" t="s">
        <v>78</v>
      </c>
      <c r="D2217" s="10" t="s">
        <v>726</v>
      </c>
      <c r="E2217" s="395" t="s">
        <v>638</v>
      </c>
      <c r="F2217" s="395"/>
      <c r="G2217" s="11" t="s">
        <v>268</v>
      </c>
      <c r="H2217" s="15">
        <v>1</v>
      </c>
      <c r="I2217" s="13">
        <v>10.050000000000001</v>
      </c>
      <c r="J2217" s="13">
        <v>10.050000000000001</v>
      </c>
    </row>
    <row r="2218" spans="1:10" ht="25.95" customHeight="1">
      <c r="A2218" s="17" t="s">
        <v>1884</v>
      </c>
      <c r="B2218" s="19" t="s">
        <v>1957</v>
      </c>
      <c r="C2218" s="17" t="s">
        <v>78</v>
      </c>
      <c r="D2218" s="17" t="s">
        <v>1958</v>
      </c>
      <c r="E2218" s="396" t="s">
        <v>1887</v>
      </c>
      <c r="F2218" s="396"/>
      <c r="G2218" s="18" t="s">
        <v>1911</v>
      </c>
      <c r="H2218" s="21">
        <v>1.14E-2</v>
      </c>
      <c r="I2218" s="20">
        <v>27.62</v>
      </c>
      <c r="J2218" s="20">
        <v>0.31</v>
      </c>
    </row>
    <row r="2219" spans="1:10" ht="25.95" customHeight="1">
      <c r="A2219" s="17" t="s">
        <v>1884</v>
      </c>
      <c r="B2219" s="19" t="s">
        <v>1959</v>
      </c>
      <c r="C2219" s="17" t="s">
        <v>78</v>
      </c>
      <c r="D2219" s="17" t="s">
        <v>1960</v>
      </c>
      <c r="E2219" s="396" t="s">
        <v>1887</v>
      </c>
      <c r="F2219" s="396"/>
      <c r="G2219" s="18" t="s">
        <v>1911</v>
      </c>
      <c r="H2219" s="21">
        <v>1.14E-2</v>
      </c>
      <c r="I2219" s="20">
        <v>23.32</v>
      </c>
      <c r="J2219" s="20">
        <v>0.26</v>
      </c>
    </row>
    <row r="2220" spans="1:10" ht="25.95" customHeight="1">
      <c r="A2220" s="22" t="s">
        <v>1894</v>
      </c>
      <c r="B2220" s="24" t="s">
        <v>2721</v>
      </c>
      <c r="C2220" s="22" t="s">
        <v>78</v>
      </c>
      <c r="D2220" s="22" t="s">
        <v>2722</v>
      </c>
      <c r="E2220" s="397" t="s">
        <v>1928</v>
      </c>
      <c r="F2220" s="397"/>
      <c r="G2220" s="23" t="s">
        <v>268</v>
      </c>
      <c r="H2220" s="26">
        <v>1</v>
      </c>
      <c r="I2220" s="25">
        <v>8.19</v>
      </c>
      <c r="J2220" s="25">
        <v>8.19</v>
      </c>
    </row>
    <row r="2221" spans="1:10" ht="24" customHeight="1">
      <c r="A2221" s="22" t="s">
        <v>1894</v>
      </c>
      <c r="B2221" s="24" t="s">
        <v>1965</v>
      </c>
      <c r="C2221" s="22" t="s">
        <v>78</v>
      </c>
      <c r="D2221" s="22" t="s">
        <v>1966</v>
      </c>
      <c r="E2221" s="397" t="s">
        <v>1928</v>
      </c>
      <c r="F2221" s="397"/>
      <c r="G2221" s="23" t="s">
        <v>268</v>
      </c>
      <c r="H2221" s="26">
        <v>8.0000000000000002E-3</v>
      </c>
      <c r="I2221" s="25">
        <v>2.2599999999999998</v>
      </c>
      <c r="J2221" s="25">
        <v>0.01</v>
      </c>
    </row>
    <row r="2222" spans="1:10" ht="25.95" customHeight="1">
      <c r="A2222" s="22" t="s">
        <v>1894</v>
      </c>
      <c r="B2222" s="24" t="s">
        <v>1961</v>
      </c>
      <c r="C2222" s="22" t="s">
        <v>78</v>
      </c>
      <c r="D2222" s="22" t="s">
        <v>1962</v>
      </c>
      <c r="E2222" s="397" t="s">
        <v>1928</v>
      </c>
      <c r="F2222" s="397"/>
      <c r="G2222" s="23" t="s">
        <v>268</v>
      </c>
      <c r="H2222" s="26">
        <v>1.0999999999999999E-2</v>
      </c>
      <c r="I2222" s="25">
        <v>74.09</v>
      </c>
      <c r="J2222" s="25">
        <v>0.81</v>
      </c>
    </row>
    <row r="2223" spans="1:10" ht="24" customHeight="1">
      <c r="A2223" s="22" t="s">
        <v>1894</v>
      </c>
      <c r="B2223" s="24" t="s">
        <v>2363</v>
      </c>
      <c r="C2223" s="22" t="s">
        <v>78</v>
      </c>
      <c r="D2223" s="22" t="s">
        <v>2523</v>
      </c>
      <c r="E2223" s="397" t="s">
        <v>1928</v>
      </c>
      <c r="F2223" s="397"/>
      <c r="G2223" s="23" t="s">
        <v>268</v>
      </c>
      <c r="H2223" s="26">
        <v>7.3000000000000001E-3</v>
      </c>
      <c r="I2223" s="25">
        <v>65.400000000000006</v>
      </c>
      <c r="J2223" s="25">
        <v>0.47</v>
      </c>
    </row>
    <row r="2224" spans="1:10">
      <c r="A2224" s="38"/>
      <c r="B2224" s="38"/>
      <c r="C2224" s="38"/>
      <c r="D2224" s="38"/>
      <c r="E2224" s="38" t="s">
        <v>1897</v>
      </c>
      <c r="F2224" s="39">
        <v>0.43</v>
      </c>
      <c r="G2224" s="38" t="s">
        <v>1898</v>
      </c>
      <c r="H2224" s="39">
        <v>0</v>
      </c>
      <c r="I2224" s="38" t="s">
        <v>1899</v>
      </c>
      <c r="J2224" s="39">
        <v>0.43</v>
      </c>
    </row>
    <row r="2225" spans="1:10">
      <c r="A2225" s="38"/>
      <c r="B2225" s="38"/>
      <c r="C2225" s="38"/>
      <c r="D2225" s="38"/>
      <c r="E2225" s="38" t="s">
        <v>1900</v>
      </c>
      <c r="F2225" s="39">
        <v>2.06</v>
      </c>
      <c r="G2225" s="38"/>
      <c r="H2225" s="398" t="s">
        <v>1901</v>
      </c>
      <c r="I2225" s="398"/>
      <c r="J2225" s="39">
        <v>12.11</v>
      </c>
    </row>
    <row r="2226" spans="1:10" ht="49.95" customHeight="1">
      <c r="A2226" s="32"/>
      <c r="B2226" s="32"/>
      <c r="C2226" s="32"/>
      <c r="D2226" s="32"/>
      <c r="E2226" s="32"/>
      <c r="F2226" s="32"/>
      <c r="G2226" s="32" t="s">
        <v>1902</v>
      </c>
      <c r="H2226" s="34" t="s">
        <v>2585</v>
      </c>
      <c r="I2226" s="32" t="s">
        <v>1904</v>
      </c>
      <c r="J2226" s="33">
        <v>84.77</v>
      </c>
    </row>
    <row r="2227" spans="1:10" ht="1.05" customHeight="1">
      <c r="A2227" s="16"/>
      <c r="B2227" s="16"/>
      <c r="C2227" s="16"/>
      <c r="D2227" s="16"/>
      <c r="E2227" s="16"/>
      <c r="F2227" s="16"/>
      <c r="G2227" s="16"/>
      <c r="H2227" s="16"/>
      <c r="I2227" s="16"/>
      <c r="J2227" s="16"/>
    </row>
    <row r="2228" spans="1:10" ht="18" customHeight="1">
      <c r="A2228" s="2" t="s">
        <v>727</v>
      </c>
      <c r="B2228" s="4" t="s">
        <v>61</v>
      </c>
      <c r="C2228" s="2" t="s">
        <v>62</v>
      </c>
      <c r="D2228" s="2" t="s">
        <v>9</v>
      </c>
      <c r="E2228" s="391" t="s">
        <v>63</v>
      </c>
      <c r="F2228" s="391"/>
      <c r="G2228" s="3" t="s">
        <v>64</v>
      </c>
      <c r="H2228" s="4" t="s">
        <v>10</v>
      </c>
      <c r="I2228" s="4" t="s">
        <v>65</v>
      </c>
      <c r="J2228" s="4" t="s">
        <v>11</v>
      </c>
    </row>
    <row r="2229" spans="1:10" ht="39" customHeight="1">
      <c r="A2229" s="10" t="s">
        <v>1883</v>
      </c>
      <c r="B2229" s="12" t="s">
        <v>728</v>
      </c>
      <c r="C2229" s="10" t="s">
        <v>78</v>
      </c>
      <c r="D2229" s="10" t="s">
        <v>729</v>
      </c>
      <c r="E2229" s="395" t="s">
        <v>638</v>
      </c>
      <c r="F2229" s="395"/>
      <c r="G2229" s="11" t="s">
        <v>114</v>
      </c>
      <c r="H2229" s="15">
        <v>1</v>
      </c>
      <c r="I2229" s="13">
        <v>21.11</v>
      </c>
      <c r="J2229" s="13">
        <v>21.11</v>
      </c>
    </row>
    <row r="2230" spans="1:10" ht="25.95" customHeight="1">
      <c r="A2230" s="17" t="s">
        <v>1884</v>
      </c>
      <c r="B2230" s="19" t="s">
        <v>1959</v>
      </c>
      <c r="C2230" s="17" t="s">
        <v>78</v>
      </c>
      <c r="D2230" s="17" t="s">
        <v>1960</v>
      </c>
      <c r="E2230" s="396" t="s">
        <v>1887</v>
      </c>
      <c r="F2230" s="396"/>
      <c r="G2230" s="18" t="s">
        <v>1911</v>
      </c>
      <c r="H2230" s="21">
        <v>0.29299999999999998</v>
      </c>
      <c r="I2230" s="20">
        <v>23.32</v>
      </c>
      <c r="J2230" s="20">
        <v>6.83</v>
      </c>
    </row>
    <row r="2231" spans="1:10" ht="25.95" customHeight="1">
      <c r="A2231" s="17" t="s">
        <v>1884</v>
      </c>
      <c r="B2231" s="19" t="s">
        <v>1957</v>
      </c>
      <c r="C2231" s="17" t="s">
        <v>78</v>
      </c>
      <c r="D2231" s="17" t="s">
        <v>1958</v>
      </c>
      <c r="E2231" s="396" t="s">
        <v>1887</v>
      </c>
      <c r="F2231" s="396"/>
      <c r="G2231" s="18" t="s">
        <v>1911</v>
      </c>
      <c r="H2231" s="21">
        <v>0.29299999999999998</v>
      </c>
      <c r="I2231" s="20">
        <v>27.62</v>
      </c>
      <c r="J2231" s="20">
        <v>8.09</v>
      </c>
    </row>
    <row r="2232" spans="1:10" ht="24" customHeight="1">
      <c r="A2232" s="22" t="s">
        <v>1894</v>
      </c>
      <c r="B2232" s="24" t="s">
        <v>1965</v>
      </c>
      <c r="C2232" s="22" t="s">
        <v>78</v>
      </c>
      <c r="D2232" s="22" t="s">
        <v>1966</v>
      </c>
      <c r="E2232" s="397" t="s">
        <v>1928</v>
      </c>
      <c r="F2232" s="397"/>
      <c r="G2232" s="23" t="s">
        <v>268</v>
      </c>
      <c r="H2232" s="26">
        <v>1.6299999999999999E-2</v>
      </c>
      <c r="I2232" s="25">
        <v>2.2599999999999998</v>
      </c>
      <c r="J2232" s="25">
        <v>0.03</v>
      </c>
    </row>
    <row r="2233" spans="1:10" ht="25.95" customHeight="1">
      <c r="A2233" s="22" t="s">
        <v>1894</v>
      </c>
      <c r="B2233" s="24" t="s">
        <v>2723</v>
      </c>
      <c r="C2233" s="22" t="s">
        <v>78</v>
      </c>
      <c r="D2233" s="22" t="s">
        <v>2724</v>
      </c>
      <c r="E2233" s="397" t="s">
        <v>1928</v>
      </c>
      <c r="F2233" s="397"/>
      <c r="G2233" s="23" t="s">
        <v>114</v>
      </c>
      <c r="H2233" s="26">
        <v>1.0548999999999999</v>
      </c>
      <c r="I2233" s="25">
        <v>5.84</v>
      </c>
      <c r="J2233" s="25">
        <v>6.16</v>
      </c>
    </row>
    <row r="2234" spans="1:10">
      <c r="A2234" s="38"/>
      <c r="B2234" s="38"/>
      <c r="C2234" s="38"/>
      <c r="D2234" s="38"/>
      <c r="E2234" s="38" t="s">
        <v>1897</v>
      </c>
      <c r="F2234" s="39">
        <v>11.24</v>
      </c>
      <c r="G2234" s="38" t="s">
        <v>1898</v>
      </c>
      <c r="H2234" s="39">
        <v>0</v>
      </c>
      <c r="I2234" s="38" t="s">
        <v>1899</v>
      </c>
      <c r="J2234" s="39">
        <v>11.24</v>
      </c>
    </row>
    <row r="2235" spans="1:10">
      <c r="A2235" s="38"/>
      <c r="B2235" s="38"/>
      <c r="C2235" s="38"/>
      <c r="D2235" s="38"/>
      <c r="E2235" s="38" t="s">
        <v>1900</v>
      </c>
      <c r="F2235" s="39">
        <v>4.32</v>
      </c>
      <c r="G2235" s="38"/>
      <c r="H2235" s="398" t="s">
        <v>1901</v>
      </c>
      <c r="I2235" s="398"/>
      <c r="J2235" s="39">
        <v>25.43</v>
      </c>
    </row>
    <row r="2236" spans="1:10" ht="49.95" customHeight="1">
      <c r="A2236" s="32"/>
      <c r="B2236" s="32"/>
      <c r="C2236" s="32"/>
      <c r="D2236" s="32"/>
      <c r="E2236" s="32"/>
      <c r="F2236" s="32"/>
      <c r="G2236" s="32" t="s">
        <v>1902</v>
      </c>
      <c r="H2236" s="34" t="s">
        <v>2725</v>
      </c>
      <c r="I2236" s="32" t="s">
        <v>1904</v>
      </c>
      <c r="J2236" s="33">
        <v>2151.63</v>
      </c>
    </row>
    <row r="2237" spans="1:10" ht="1.05" customHeight="1">
      <c r="A2237" s="16"/>
      <c r="B2237" s="16"/>
      <c r="C2237" s="16"/>
      <c r="D2237" s="16"/>
      <c r="E2237" s="16"/>
      <c r="F2237" s="16"/>
      <c r="G2237" s="16"/>
      <c r="H2237" s="16"/>
      <c r="I2237" s="16"/>
      <c r="J2237" s="16"/>
    </row>
    <row r="2238" spans="1:10" ht="18" customHeight="1">
      <c r="A2238" s="2" t="s">
        <v>730</v>
      </c>
      <c r="B2238" s="4" t="s">
        <v>61</v>
      </c>
      <c r="C2238" s="2" t="s">
        <v>62</v>
      </c>
      <c r="D2238" s="2" t="s">
        <v>9</v>
      </c>
      <c r="E2238" s="391" t="s">
        <v>63</v>
      </c>
      <c r="F2238" s="391"/>
      <c r="G2238" s="3" t="s">
        <v>64</v>
      </c>
      <c r="H2238" s="4" t="s">
        <v>10</v>
      </c>
      <c r="I2238" s="4" t="s">
        <v>65</v>
      </c>
      <c r="J2238" s="4" t="s">
        <v>11</v>
      </c>
    </row>
    <row r="2239" spans="1:10" ht="39" customHeight="1">
      <c r="A2239" s="10" t="s">
        <v>1883</v>
      </c>
      <c r="B2239" s="12" t="s">
        <v>731</v>
      </c>
      <c r="C2239" s="10" t="s">
        <v>78</v>
      </c>
      <c r="D2239" s="10" t="s">
        <v>732</v>
      </c>
      <c r="E2239" s="395" t="s">
        <v>638</v>
      </c>
      <c r="F2239" s="395"/>
      <c r="G2239" s="11" t="s">
        <v>114</v>
      </c>
      <c r="H2239" s="15">
        <v>1</v>
      </c>
      <c r="I2239" s="13">
        <v>26.4</v>
      </c>
      <c r="J2239" s="13">
        <v>26.4</v>
      </c>
    </row>
    <row r="2240" spans="1:10" ht="25.95" customHeight="1">
      <c r="A2240" s="17" t="s">
        <v>1884</v>
      </c>
      <c r="B2240" s="19" t="s">
        <v>1957</v>
      </c>
      <c r="C2240" s="17" t="s">
        <v>78</v>
      </c>
      <c r="D2240" s="17" t="s">
        <v>1958</v>
      </c>
      <c r="E2240" s="396" t="s">
        <v>1887</v>
      </c>
      <c r="F2240" s="396"/>
      <c r="G2240" s="18" t="s">
        <v>1911</v>
      </c>
      <c r="H2240" s="21">
        <v>0.31819999999999998</v>
      </c>
      <c r="I2240" s="20">
        <v>27.62</v>
      </c>
      <c r="J2240" s="20">
        <v>8.7799999999999994</v>
      </c>
    </row>
    <row r="2241" spans="1:10" ht="25.95" customHeight="1">
      <c r="A2241" s="17" t="s">
        <v>1884</v>
      </c>
      <c r="B2241" s="19" t="s">
        <v>1959</v>
      </c>
      <c r="C2241" s="17" t="s">
        <v>78</v>
      </c>
      <c r="D2241" s="17" t="s">
        <v>1960</v>
      </c>
      <c r="E2241" s="396" t="s">
        <v>1887</v>
      </c>
      <c r="F2241" s="396"/>
      <c r="G2241" s="18" t="s">
        <v>1911</v>
      </c>
      <c r="H2241" s="21">
        <v>0.31819999999999998</v>
      </c>
      <c r="I2241" s="20">
        <v>23.32</v>
      </c>
      <c r="J2241" s="20">
        <v>7.42</v>
      </c>
    </row>
    <row r="2242" spans="1:10" ht="24" customHeight="1">
      <c r="A2242" s="22" t="s">
        <v>1894</v>
      </c>
      <c r="B2242" s="24" t="s">
        <v>1965</v>
      </c>
      <c r="C2242" s="22" t="s">
        <v>78</v>
      </c>
      <c r="D2242" s="22" t="s">
        <v>1966</v>
      </c>
      <c r="E2242" s="397" t="s">
        <v>1928</v>
      </c>
      <c r="F2242" s="397"/>
      <c r="G2242" s="23" t="s">
        <v>268</v>
      </c>
      <c r="H2242" s="26">
        <v>1.77E-2</v>
      </c>
      <c r="I2242" s="25">
        <v>2.2599999999999998</v>
      </c>
      <c r="J2242" s="25">
        <v>0.04</v>
      </c>
    </row>
    <row r="2243" spans="1:10" ht="25.95" customHeight="1">
      <c r="A2243" s="22" t="s">
        <v>1894</v>
      </c>
      <c r="B2243" s="24" t="s">
        <v>2726</v>
      </c>
      <c r="C2243" s="22" t="s">
        <v>78</v>
      </c>
      <c r="D2243" s="22" t="s">
        <v>2727</v>
      </c>
      <c r="E2243" s="397" t="s">
        <v>1928</v>
      </c>
      <c r="F2243" s="397"/>
      <c r="G2243" s="23" t="s">
        <v>114</v>
      </c>
      <c r="H2243" s="26">
        <v>1.0548999999999999</v>
      </c>
      <c r="I2243" s="25">
        <v>9.64</v>
      </c>
      <c r="J2243" s="25">
        <v>10.16</v>
      </c>
    </row>
    <row r="2244" spans="1:10">
      <c r="A2244" s="38"/>
      <c r="B2244" s="38"/>
      <c r="C2244" s="38"/>
      <c r="D2244" s="38"/>
      <c r="E2244" s="38" t="s">
        <v>1897</v>
      </c>
      <c r="F2244" s="39">
        <v>12.21</v>
      </c>
      <c r="G2244" s="38" t="s">
        <v>1898</v>
      </c>
      <c r="H2244" s="39">
        <v>0</v>
      </c>
      <c r="I2244" s="38" t="s">
        <v>1899</v>
      </c>
      <c r="J2244" s="39">
        <v>12.21</v>
      </c>
    </row>
    <row r="2245" spans="1:10">
      <c r="A2245" s="38"/>
      <c r="B2245" s="38"/>
      <c r="C2245" s="38"/>
      <c r="D2245" s="38"/>
      <c r="E2245" s="38" t="s">
        <v>1900</v>
      </c>
      <c r="F2245" s="39">
        <v>5.41</v>
      </c>
      <c r="G2245" s="38"/>
      <c r="H2245" s="398" t="s">
        <v>1901</v>
      </c>
      <c r="I2245" s="398"/>
      <c r="J2245" s="39">
        <v>31.81</v>
      </c>
    </row>
    <row r="2246" spans="1:10" ht="49.95" customHeight="1">
      <c r="A2246" s="32"/>
      <c r="B2246" s="32"/>
      <c r="C2246" s="32"/>
      <c r="D2246" s="32"/>
      <c r="E2246" s="32"/>
      <c r="F2246" s="32"/>
      <c r="G2246" s="32" t="s">
        <v>1902</v>
      </c>
      <c r="H2246" s="34" t="s">
        <v>2728</v>
      </c>
      <c r="I2246" s="32" t="s">
        <v>1904</v>
      </c>
      <c r="J2246" s="33">
        <v>4735.87</v>
      </c>
    </row>
    <row r="2247" spans="1:10" ht="1.05" customHeight="1">
      <c r="A2247" s="16"/>
      <c r="B2247" s="16"/>
      <c r="C2247" s="16"/>
      <c r="D2247" s="16"/>
      <c r="E2247" s="16"/>
      <c r="F2247" s="16"/>
      <c r="G2247" s="16"/>
      <c r="H2247" s="16"/>
      <c r="I2247" s="16"/>
      <c r="J2247" s="16"/>
    </row>
    <row r="2248" spans="1:10" ht="18" customHeight="1">
      <c r="A2248" s="2" t="s">
        <v>733</v>
      </c>
      <c r="B2248" s="4" t="s">
        <v>61</v>
      </c>
      <c r="C2248" s="2" t="s">
        <v>62</v>
      </c>
      <c r="D2248" s="2" t="s">
        <v>9</v>
      </c>
      <c r="E2248" s="391" t="s">
        <v>63</v>
      </c>
      <c r="F2248" s="391"/>
      <c r="G2248" s="3" t="s">
        <v>64</v>
      </c>
      <c r="H2248" s="4" t="s">
        <v>10</v>
      </c>
      <c r="I2248" s="4" t="s">
        <v>65</v>
      </c>
      <c r="J2248" s="4" t="s">
        <v>11</v>
      </c>
    </row>
    <row r="2249" spans="1:10" ht="39" customHeight="1">
      <c r="A2249" s="10" t="s">
        <v>1883</v>
      </c>
      <c r="B2249" s="12" t="s">
        <v>734</v>
      </c>
      <c r="C2249" s="10" t="s">
        <v>78</v>
      </c>
      <c r="D2249" s="10" t="s">
        <v>735</v>
      </c>
      <c r="E2249" s="395" t="s">
        <v>638</v>
      </c>
      <c r="F2249" s="395"/>
      <c r="G2249" s="11" t="s">
        <v>114</v>
      </c>
      <c r="H2249" s="15">
        <v>1</v>
      </c>
      <c r="I2249" s="13">
        <v>32.81</v>
      </c>
      <c r="J2249" s="13">
        <v>32.81</v>
      </c>
    </row>
    <row r="2250" spans="1:10" ht="25.95" customHeight="1">
      <c r="A2250" s="17" t="s">
        <v>1884</v>
      </c>
      <c r="B2250" s="19" t="s">
        <v>1959</v>
      </c>
      <c r="C2250" s="17" t="s">
        <v>78</v>
      </c>
      <c r="D2250" s="17" t="s">
        <v>1960</v>
      </c>
      <c r="E2250" s="396" t="s">
        <v>1887</v>
      </c>
      <c r="F2250" s="396"/>
      <c r="G2250" s="18" t="s">
        <v>1911</v>
      </c>
      <c r="H2250" s="21">
        <v>0.38129999999999997</v>
      </c>
      <c r="I2250" s="20">
        <v>23.32</v>
      </c>
      <c r="J2250" s="20">
        <v>8.89</v>
      </c>
    </row>
    <row r="2251" spans="1:10" ht="25.95" customHeight="1">
      <c r="A2251" s="17" t="s">
        <v>1884</v>
      </c>
      <c r="B2251" s="19" t="s">
        <v>1957</v>
      </c>
      <c r="C2251" s="17" t="s">
        <v>78</v>
      </c>
      <c r="D2251" s="17" t="s">
        <v>1958</v>
      </c>
      <c r="E2251" s="396" t="s">
        <v>1887</v>
      </c>
      <c r="F2251" s="396"/>
      <c r="G2251" s="18" t="s">
        <v>1911</v>
      </c>
      <c r="H2251" s="21">
        <v>0.38129999999999997</v>
      </c>
      <c r="I2251" s="20">
        <v>27.62</v>
      </c>
      <c r="J2251" s="20">
        <v>10.53</v>
      </c>
    </row>
    <row r="2252" spans="1:10" ht="25.95" customHeight="1">
      <c r="A2252" s="22" t="s">
        <v>1894</v>
      </c>
      <c r="B2252" s="24" t="s">
        <v>2729</v>
      </c>
      <c r="C2252" s="22" t="s">
        <v>78</v>
      </c>
      <c r="D2252" s="22" t="s">
        <v>2730</v>
      </c>
      <c r="E2252" s="397" t="s">
        <v>1928</v>
      </c>
      <c r="F2252" s="397"/>
      <c r="G2252" s="23" t="s">
        <v>114</v>
      </c>
      <c r="H2252" s="26">
        <v>1.0548999999999999</v>
      </c>
      <c r="I2252" s="25">
        <v>12.66</v>
      </c>
      <c r="J2252" s="25">
        <v>13.35</v>
      </c>
    </row>
    <row r="2253" spans="1:10" ht="24" customHeight="1">
      <c r="A2253" s="22" t="s">
        <v>1894</v>
      </c>
      <c r="B2253" s="24" t="s">
        <v>1965</v>
      </c>
      <c r="C2253" s="22" t="s">
        <v>78</v>
      </c>
      <c r="D2253" s="22" t="s">
        <v>1966</v>
      </c>
      <c r="E2253" s="397" t="s">
        <v>1928</v>
      </c>
      <c r="F2253" s="397"/>
      <c r="G2253" s="23" t="s">
        <v>268</v>
      </c>
      <c r="H2253" s="26">
        <v>2.12E-2</v>
      </c>
      <c r="I2253" s="25">
        <v>2.2599999999999998</v>
      </c>
      <c r="J2253" s="25">
        <v>0.04</v>
      </c>
    </row>
    <row r="2254" spans="1:10">
      <c r="A2254" s="38"/>
      <c r="B2254" s="38"/>
      <c r="C2254" s="38"/>
      <c r="D2254" s="38"/>
      <c r="E2254" s="38" t="s">
        <v>1897</v>
      </c>
      <c r="F2254" s="39">
        <v>14.62</v>
      </c>
      <c r="G2254" s="38" t="s">
        <v>1898</v>
      </c>
      <c r="H2254" s="39">
        <v>0</v>
      </c>
      <c r="I2254" s="38" t="s">
        <v>1899</v>
      </c>
      <c r="J2254" s="39">
        <v>14.62</v>
      </c>
    </row>
    <row r="2255" spans="1:10">
      <c r="A2255" s="38"/>
      <c r="B2255" s="38"/>
      <c r="C2255" s="38"/>
      <c r="D2255" s="38"/>
      <c r="E2255" s="38" t="s">
        <v>1900</v>
      </c>
      <c r="F2255" s="39">
        <v>6.72</v>
      </c>
      <c r="G2255" s="38"/>
      <c r="H2255" s="398" t="s">
        <v>1901</v>
      </c>
      <c r="I2255" s="398"/>
      <c r="J2255" s="39">
        <v>39.53</v>
      </c>
    </row>
    <row r="2256" spans="1:10" ht="49.95" customHeight="1">
      <c r="A2256" s="32"/>
      <c r="B2256" s="32"/>
      <c r="C2256" s="32"/>
      <c r="D2256" s="32"/>
      <c r="E2256" s="32"/>
      <c r="F2256" s="32"/>
      <c r="G2256" s="32" t="s">
        <v>1902</v>
      </c>
      <c r="H2256" s="34" t="s">
        <v>2731</v>
      </c>
      <c r="I2256" s="32" t="s">
        <v>1904</v>
      </c>
      <c r="J2256" s="33">
        <v>2165.84</v>
      </c>
    </row>
    <row r="2257" spans="1:10" ht="1.05" customHeight="1">
      <c r="A2257" s="16"/>
      <c r="B2257" s="16"/>
      <c r="C2257" s="16"/>
      <c r="D2257" s="16"/>
      <c r="E2257" s="16"/>
      <c r="F2257" s="16"/>
      <c r="G2257" s="16"/>
      <c r="H2257" s="16"/>
      <c r="I2257" s="16"/>
      <c r="J2257" s="16"/>
    </row>
    <row r="2258" spans="1:10" ht="18" customHeight="1">
      <c r="A2258" s="2" t="s">
        <v>736</v>
      </c>
      <c r="B2258" s="4" t="s">
        <v>61</v>
      </c>
      <c r="C2258" s="2" t="s">
        <v>62</v>
      </c>
      <c r="D2258" s="2" t="s">
        <v>9</v>
      </c>
      <c r="E2258" s="391" t="s">
        <v>63</v>
      </c>
      <c r="F2258" s="391"/>
      <c r="G2258" s="3" t="s">
        <v>64</v>
      </c>
      <c r="H2258" s="4" t="s">
        <v>10</v>
      </c>
      <c r="I2258" s="4" t="s">
        <v>65</v>
      </c>
      <c r="J2258" s="4" t="s">
        <v>11</v>
      </c>
    </row>
    <row r="2259" spans="1:10" ht="39" customHeight="1">
      <c r="A2259" s="10" t="s">
        <v>1883</v>
      </c>
      <c r="B2259" s="12" t="s">
        <v>737</v>
      </c>
      <c r="C2259" s="10" t="s">
        <v>78</v>
      </c>
      <c r="D2259" s="10" t="s">
        <v>738</v>
      </c>
      <c r="E2259" s="395" t="s">
        <v>638</v>
      </c>
      <c r="F2259" s="395"/>
      <c r="G2259" s="11" t="s">
        <v>114</v>
      </c>
      <c r="H2259" s="15">
        <v>1</v>
      </c>
      <c r="I2259" s="13">
        <v>36.78</v>
      </c>
      <c r="J2259" s="13">
        <v>36.78</v>
      </c>
    </row>
    <row r="2260" spans="1:10" ht="25.95" customHeight="1">
      <c r="A2260" s="17" t="s">
        <v>1884</v>
      </c>
      <c r="B2260" s="19" t="s">
        <v>1957</v>
      </c>
      <c r="C2260" s="17" t="s">
        <v>78</v>
      </c>
      <c r="D2260" s="17" t="s">
        <v>1958</v>
      </c>
      <c r="E2260" s="396" t="s">
        <v>1887</v>
      </c>
      <c r="F2260" s="396"/>
      <c r="G2260" s="18" t="s">
        <v>1911</v>
      </c>
      <c r="H2260" s="21">
        <v>0.44440000000000002</v>
      </c>
      <c r="I2260" s="20">
        <v>27.62</v>
      </c>
      <c r="J2260" s="20">
        <v>12.27</v>
      </c>
    </row>
    <row r="2261" spans="1:10" ht="25.95" customHeight="1">
      <c r="A2261" s="17" t="s">
        <v>1884</v>
      </c>
      <c r="B2261" s="19" t="s">
        <v>1959</v>
      </c>
      <c r="C2261" s="17" t="s">
        <v>78</v>
      </c>
      <c r="D2261" s="17" t="s">
        <v>1960</v>
      </c>
      <c r="E2261" s="396" t="s">
        <v>1887</v>
      </c>
      <c r="F2261" s="396"/>
      <c r="G2261" s="18" t="s">
        <v>1911</v>
      </c>
      <c r="H2261" s="21">
        <v>0.44440000000000002</v>
      </c>
      <c r="I2261" s="20">
        <v>23.32</v>
      </c>
      <c r="J2261" s="20">
        <v>10.36</v>
      </c>
    </row>
    <row r="2262" spans="1:10" ht="24" customHeight="1">
      <c r="A2262" s="22" t="s">
        <v>1894</v>
      </c>
      <c r="B2262" s="24" t="s">
        <v>1965</v>
      </c>
      <c r="C2262" s="22" t="s">
        <v>78</v>
      </c>
      <c r="D2262" s="22" t="s">
        <v>1966</v>
      </c>
      <c r="E2262" s="397" t="s">
        <v>1928</v>
      </c>
      <c r="F2262" s="397"/>
      <c r="G2262" s="23" t="s">
        <v>268</v>
      </c>
      <c r="H2262" s="26">
        <v>2.47E-2</v>
      </c>
      <c r="I2262" s="25">
        <v>2.2599999999999998</v>
      </c>
      <c r="J2262" s="25">
        <v>0.05</v>
      </c>
    </row>
    <row r="2263" spans="1:10" ht="25.95" customHeight="1">
      <c r="A2263" s="22" t="s">
        <v>1894</v>
      </c>
      <c r="B2263" s="24" t="s">
        <v>2732</v>
      </c>
      <c r="C2263" s="22" t="s">
        <v>78</v>
      </c>
      <c r="D2263" s="22" t="s">
        <v>2733</v>
      </c>
      <c r="E2263" s="397" t="s">
        <v>1928</v>
      </c>
      <c r="F2263" s="397"/>
      <c r="G2263" s="23" t="s">
        <v>114</v>
      </c>
      <c r="H2263" s="26">
        <v>1.0548999999999999</v>
      </c>
      <c r="I2263" s="25">
        <v>13.37</v>
      </c>
      <c r="J2263" s="25">
        <v>14.1</v>
      </c>
    </row>
    <row r="2264" spans="1:10">
      <c r="A2264" s="38"/>
      <c r="B2264" s="38"/>
      <c r="C2264" s="38"/>
      <c r="D2264" s="38"/>
      <c r="E2264" s="38" t="s">
        <v>1897</v>
      </c>
      <c r="F2264" s="39">
        <v>17.05</v>
      </c>
      <c r="G2264" s="38" t="s">
        <v>1898</v>
      </c>
      <c r="H2264" s="39">
        <v>0</v>
      </c>
      <c r="I2264" s="38" t="s">
        <v>1899</v>
      </c>
      <c r="J2264" s="39">
        <v>17.05</v>
      </c>
    </row>
    <row r="2265" spans="1:10">
      <c r="A2265" s="38"/>
      <c r="B2265" s="38"/>
      <c r="C2265" s="38"/>
      <c r="D2265" s="38"/>
      <c r="E2265" s="38" t="s">
        <v>1900</v>
      </c>
      <c r="F2265" s="39">
        <v>7.53</v>
      </c>
      <c r="G2265" s="38"/>
      <c r="H2265" s="398" t="s">
        <v>1901</v>
      </c>
      <c r="I2265" s="398"/>
      <c r="J2265" s="39">
        <v>44.31</v>
      </c>
    </row>
    <row r="2266" spans="1:10" ht="49.95" customHeight="1">
      <c r="A2266" s="32"/>
      <c r="B2266" s="32"/>
      <c r="C2266" s="32"/>
      <c r="D2266" s="32"/>
      <c r="E2266" s="32"/>
      <c r="F2266" s="32"/>
      <c r="G2266" s="32" t="s">
        <v>1902</v>
      </c>
      <c r="H2266" s="34" t="s">
        <v>2734</v>
      </c>
      <c r="I2266" s="32" t="s">
        <v>1904</v>
      </c>
      <c r="J2266" s="33">
        <v>4348.58</v>
      </c>
    </row>
    <row r="2267" spans="1:10" ht="1.05" customHeight="1">
      <c r="A2267" s="16"/>
      <c r="B2267" s="16"/>
      <c r="C2267" s="16"/>
      <c r="D2267" s="16"/>
      <c r="E2267" s="16"/>
      <c r="F2267" s="16"/>
      <c r="G2267" s="16"/>
      <c r="H2267" s="16"/>
      <c r="I2267" s="16"/>
      <c r="J2267" s="16"/>
    </row>
    <row r="2268" spans="1:10" ht="18" customHeight="1">
      <c r="A2268" s="2" t="s">
        <v>739</v>
      </c>
      <c r="B2268" s="4" t="s">
        <v>61</v>
      </c>
      <c r="C2268" s="2" t="s">
        <v>62</v>
      </c>
      <c r="D2268" s="2" t="s">
        <v>9</v>
      </c>
      <c r="E2268" s="391" t="s">
        <v>63</v>
      </c>
      <c r="F2268" s="391"/>
      <c r="G2268" s="3" t="s">
        <v>64</v>
      </c>
      <c r="H2268" s="4" t="s">
        <v>10</v>
      </c>
      <c r="I2268" s="4" t="s">
        <v>65</v>
      </c>
      <c r="J2268" s="4" t="s">
        <v>11</v>
      </c>
    </row>
    <row r="2269" spans="1:10" ht="39" customHeight="1">
      <c r="A2269" s="10" t="s">
        <v>1883</v>
      </c>
      <c r="B2269" s="12" t="s">
        <v>740</v>
      </c>
      <c r="C2269" s="10" t="s">
        <v>78</v>
      </c>
      <c r="D2269" s="10" t="s">
        <v>741</v>
      </c>
      <c r="E2269" s="395" t="s">
        <v>742</v>
      </c>
      <c r="F2269" s="395"/>
      <c r="G2269" s="11" t="s">
        <v>114</v>
      </c>
      <c r="H2269" s="15">
        <v>1</v>
      </c>
      <c r="I2269" s="13">
        <v>78.17</v>
      </c>
      <c r="J2269" s="13">
        <v>78.17</v>
      </c>
    </row>
    <row r="2270" spans="1:10" ht="24" customHeight="1">
      <c r="A2270" s="17" t="s">
        <v>1884</v>
      </c>
      <c r="B2270" s="19" t="s">
        <v>1909</v>
      </c>
      <c r="C2270" s="17" t="s">
        <v>78</v>
      </c>
      <c r="D2270" s="17" t="s">
        <v>1910</v>
      </c>
      <c r="E2270" s="396" t="s">
        <v>1887</v>
      </c>
      <c r="F2270" s="396"/>
      <c r="G2270" s="18" t="s">
        <v>1911</v>
      </c>
      <c r="H2270" s="21">
        <v>8.9200000000000002E-2</v>
      </c>
      <c r="I2270" s="20">
        <v>22.95</v>
      </c>
      <c r="J2270" s="20">
        <v>2.04</v>
      </c>
    </row>
    <row r="2271" spans="1:10" ht="24" customHeight="1">
      <c r="A2271" s="17" t="s">
        <v>1884</v>
      </c>
      <c r="B2271" s="19" t="s">
        <v>2735</v>
      </c>
      <c r="C2271" s="17" t="s">
        <v>78</v>
      </c>
      <c r="D2271" s="17" t="s">
        <v>2736</v>
      </c>
      <c r="E2271" s="396" t="s">
        <v>1887</v>
      </c>
      <c r="F2271" s="396"/>
      <c r="G2271" s="18" t="s">
        <v>1911</v>
      </c>
      <c r="H2271" s="21">
        <v>8.9200000000000002E-2</v>
      </c>
      <c r="I2271" s="20">
        <v>17.88</v>
      </c>
      <c r="J2271" s="20">
        <v>1.59</v>
      </c>
    </row>
    <row r="2272" spans="1:10" ht="25.95" customHeight="1">
      <c r="A2272" s="22" t="s">
        <v>1894</v>
      </c>
      <c r="B2272" s="24" t="s">
        <v>2737</v>
      </c>
      <c r="C2272" s="22" t="s">
        <v>78</v>
      </c>
      <c r="D2272" s="22" t="s">
        <v>2738</v>
      </c>
      <c r="E2272" s="397" t="s">
        <v>1928</v>
      </c>
      <c r="F2272" s="397"/>
      <c r="G2272" s="23" t="s">
        <v>114</v>
      </c>
      <c r="H2272" s="26">
        <v>1.05</v>
      </c>
      <c r="I2272" s="25">
        <v>70.62</v>
      </c>
      <c r="J2272" s="25">
        <v>74.150000000000006</v>
      </c>
    </row>
    <row r="2273" spans="1:10" ht="39" customHeight="1">
      <c r="A2273" s="22" t="s">
        <v>1894</v>
      </c>
      <c r="B2273" s="24" t="s">
        <v>2650</v>
      </c>
      <c r="C2273" s="22" t="s">
        <v>78</v>
      </c>
      <c r="D2273" s="22" t="s">
        <v>2651</v>
      </c>
      <c r="E2273" s="397" t="s">
        <v>1928</v>
      </c>
      <c r="F2273" s="397"/>
      <c r="G2273" s="23" t="s">
        <v>268</v>
      </c>
      <c r="H2273" s="26">
        <v>1.46E-2</v>
      </c>
      <c r="I2273" s="25">
        <v>26.99</v>
      </c>
      <c r="J2273" s="25">
        <v>0.39</v>
      </c>
    </row>
    <row r="2274" spans="1:10">
      <c r="A2274" s="38"/>
      <c r="B2274" s="38"/>
      <c r="C2274" s="38"/>
      <c r="D2274" s="38"/>
      <c r="E2274" s="38" t="s">
        <v>1897</v>
      </c>
      <c r="F2274" s="39">
        <v>2.5099999999999998</v>
      </c>
      <c r="G2274" s="38" t="s">
        <v>1898</v>
      </c>
      <c r="H2274" s="39">
        <v>0</v>
      </c>
      <c r="I2274" s="38" t="s">
        <v>1899</v>
      </c>
      <c r="J2274" s="39">
        <v>2.5099999999999998</v>
      </c>
    </row>
    <row r="2275" spans="1:10">
      <c r="A2275" s="38"/>
      <c r="B2275" s="38"/>
      <c r="C2275" s="38"/>
      <c r="D2275" s="38"/>
      <c r="E2275" s="38" t="s">
        <v>1900</v>
      </c>
      <c r="F2275" s="39">
        <v>16.02</v>
      </c>
      <c r="G2275" s="38"/>
      <c r="H2275" s="398" t="s">
        <v>1901</v>
      </c>
      <c r="I2275" s="398"/>
      <c r="J2275" s="39">
        <v>94.19</v>
      </c>
    </row>
    <row r="2276" spans="1:10" ht="49.95" customHeight="1">
      <c r="A2276" s="32"/>
      <c r="B2276" s="32"/>
      <c r="C2276" s="32"/>
      <c r="D2276" s="32"/>
      <c r="E2276" s="32"/>
      <c r="F2276" s="32"/>
      <c r="G2276" s="32" t="s">
        <v>1902</v>
      </c>
      <c r="H2276" s="34" t="s">
        <v>2739</v>
      </c>
      <c r="I2276" s="32" t="s">
        <v>1904</v>
      </c>
      <c r="J2276" s="33">
        <v>12515.96</v>
      </c>
    </row>
    <row r="2277" spans="1:10" ht="1.05" customHeight="1">
      <c r="A2277" s="16"/>
      <c r="B2277" s="16"/>
      <c r="C2277" s="16"/>
      <c r="D2277" s="16"/>
      <c r="E2277" s="16"/>
      <c r="F2277" s="16"/>
      <c r="G2277" s="16"/>
      <c r="H2277" s="16"/>
      <c r="I2277" s="16"/>
      <c r="J2277" s="16"/>
    </row>
    <row r="2278" spans="1:10" ht="18" customHeight="1">
      <c r="A2278" s="2" t="s">
        <v>743</v>
      </c>
      <c r="B2278" s="4" t="s">
        <v>61</v>
      </c>
      <c r="C2278" s="2" t="s">
        <v>62</v>
      </c>
      <c r="D2278" s="2" t="s">
        <v>9</v>
      </c>
      <c r="E2278" s="391" t="s">
        <v>63</v>
      </c>
      <c r="F2278" s="391"/>
      <c r="G2278" s="3" t="s">
        <v>64</v>
      </c>
      <c r="H2278" s="4" t="s">
        <v>10</v>
      </c>
      <c r="I2278" s="4" t="s">
        <v>65</v>
      </c>
      <c r="J2278" s="4" t="s">
        <v>11</v>
      </c>
    </row>
    <row r="2279" spans="1:10" ht="39" customHeight="1">
      <c r="A2279" s="10" t="s">
        <v>1883</v>
      </c>
      <c r="B2279" s="12" t="s">
        <v>744</v>
      </c>
      <c r="C2279" s="10" t="s">
        <v>78</v>
      </c>
      <c r="D2279" s="10" t="s">
        <v>745</v>
      </c>
      <c r="E2279" s="395" t="s">
        <v>466</v>
      </c>
      <c r="F2279" s="395"/>
      <c r="G2279" s="11" t="s">
        <v>114</v>
      </c>
      <c r="H2279" s="15">
        <v>1</v>
      </c>
      <c r="I2279" s="13">
        <v>6.64</v>
      </c>
      <c r="J2279" s="13">
        <v>6.64</v>
      </c>
    </row>
    <row r="2280" spans="1:10" ht="25.95" customHeight="1">
      <c r="A2280" s="17" t="s">
        <v>1884</v>
      </c>
      <c r="B2280" s="19" t="s">
        <v>1959</v>
      </c>
      <c r="C2280" s="17" t="s">
        <v>78</v>
      </c>
      <c r="D2280" s="17" t="s">
        <v>1960</v>
      </c>
      <c r="E2280" s="396" t="s">
        <v>1887</v>
      </c>
      <c r="F2280" s="396"/>
      <c r="G2280" s="18" t="s">
        <v>1911</v>
      </c>
      <c r="H2280" s="21">
        <v>4.6300000000000001E-2</v>
      </c>
      <c r="I2280" s="20">
        <v>23.32</v>
      </c>
      <c r="J2280" s="20">
        <v>1.07</v>
      </c>
    </row>
    <row r="2281" spans="1:10" ht="25.95" customHeight="1">
      <c r="A2281" s="17" t="s">
        <v>1884</v>
      </c>
      <c r="B2281" s="19" t="s">
        <v>1957</v>
      </c>
      <c r="C2281" s="17" t="s">
        <v>78</v>
      </c>
      <c r="D2281" s="17" t="s">
        <v>1958</v>
      </c>
      <c r="E2281" s="396" t="s">
        <v>1887</v>
      </c>
      <c r="F2281" s="396"/>
      <c r="G2281" s="18" t="s">
        <v>1911</v>
      </c>
      <c r="H2281" s="21">
        <v>4.6300000000000001E-2</v>
      </c>
      <c r="I2281" s="20">
        <v>27.62</v>
      </c>
      <c r="J2281" s="20">
        <v>1.27</v>
      </c>
    </row>
    <row r="2282" spans="1:10" ht="25.95" customHeight="1">
      <c r="A2282" s="22" t="s">
        <v>1894</v>
      </c>
      <c r="B2282" s="24" t="s">
        <v>2515</v>
      </c>
      <c r="C2282" s="22" t="s">
        <v>78</v>
      </c>
      <c r="D2282" s="22" t="s">
        <v>2516</v>
      </c>
      <c r="E2282" s="397" t="s">
        <v>1928</v>
      </c>
      <c r="F2282" s="397"/>
      <c r="G2282" s="23" t="s">
        <v>114</v>
      </c>
      <c r="H2282" s="26">
        <v>1.0492999999999999</v>
      </c>
      <c r="I2282" s="25">
        <v>4.09</v>
      </c>
      <c r="J2282" s="25">
        <v>4.29</v>
      </c>
    </row>
    <row r="2283" spans="1:10" ht="24" customHeight="1">
      <c r="A2283" s="22" t="s">
        <v>1894</v>
      </c>
      <c r="B2283" s="24" t="s">
        <v>1965</v>
      </c>
      <c r="C2283" s="22" t="s">
        <v>78</v>
      </c>
      <c r="D2283" s="22" t="s">
        <v>1966</v>
      </c>
      <c r="E2283" s="397" t="s">
        <v>1928</v>
      </c>
      <c r="F2283" s="397"/>
      <c r="G2283" s="23" t="s">
        <v>268</v>
      </c>
      <c r="H2283" s="26">
        <v>5.1000000000000004E-3</v>
      </c>
      <c r="I2283" s="25">
        <v>2.2599999999999998</v>
      </c>
      <c r="J2283" s="25">
        <v>0.01</v>
      </c>
    </row>
    <row r="2284" spans="1:10">
      <c r="A2284" s="38"/>
      <c r="B2284" s="38"/>
      <c r="C2284" s="38"/>
      <c r="D2284" s="38"/>
      <c r="E2284" s="38" t="s">
        <v>1897</v>
      </c>
      <c r="F2284" s="39">
        <v>1.76</v>
      </c>
      <c r="G2284" s="38" t="s">
        <v>1898</v>
      </c>
      <c r="H2284" s="39">
        <v>0</v>
      </c>
      <c r="I2284" s="38" t="s">
        <v>1899</v>
      </c>
      <c r="J2284" s="39">
        <v>1.76</v>
      </c>
    </row>
    <row r="2285" spans="1:10">
      <c r="A2285" s="38"/>
      <c r="B2285" s="38"/>
      <c r="C2285" s="38"/>
      <c r="D2285" s="38"/>
      <c r="E2285" s="38" t="s">
        <v>1900</v>
      </c>
      <c r="F2285" s="39">
        <v>1.36</v>
      </c>
      <c r="G2285" s="38"/>
      <c r="H2285" s="398" t="s">
        <v>1901</v>
      </c>
      <c r="I2285" s="398"/>
      <c r="J2285" s="39">
        <v>8</v>
      </c>
    </row>
    <row r="2286" spans="1:10" ht="49.95" customHeight="1">
      <c r="A2286" s="32"/>
      <c r="B2286" s="32"/>
      <c r="C2286" s="32"/>
      <c r="D2286" s="32"/>
      <c r="E2286" s="32"/>
      <c r="F2286" s="32"/>
      <c r="G2286" s="32" t="s">
        <v>1902</v>
      </c>
      <c r="H2286" s="34" t="s">
        <v>2740</v>
      </c>
      <c r="I2286" s="32" t="s">
        <v>1904</v>
      </c>
      <c r="J2286" s="33">
        <v>456.16</v>
      </c>
    </row>
    <row r="2287" spans="1:10" ht="1.05" customHeight="1">
      <c r="A2287" s="16"/>
      <c r="B2287" s="16"/>
      <c r="C2287" s="16"/>
      <c r="D2287" s="16"/>
      <c r="E2287" s="16"/>
      <c r="F2287" s="16"/>
      <c r="G2287" s="16"/>
      <c r="H2287" s="16"/>
      <c r="I2287" s="16"/>
      <c r="J2287" s="16"/>
    </row>
    <row r="2288" spans="1:10" ht="18" customHeight="1">
      <c r="A2288" s="2" t="s">
        <v>746</v>
      </c>
      <c r="B2288" s="4" t="s">
        <v>61</v>
      </c>
      <c r="C2288" s="2" t="s">
        <v>62</v>
      </c>
      <c r="D2288" s="2" t="s">
        <v>9</v>
      </c>
      <c r="E2288" s="391" t="s">
        <v>63</v>
      </c>
      <c r="F2288" s="391"/>
      <c r="G2288" s="3" t="s">
        <v>64</v>
      </c>
      <c r="H2288" s="4" t="s">
        <v>10</v>
      </c>
      <c r="I2288" s="4" t="s">
        <v>65</v>
      </c>
      <c r="J2288" s="4" t="s">
        <v>11</v>
      </c>
    </row>
    <row r="2289" spans="1:10" ht="39" customHeight="1">
      <c r="A2289" s="10" t="s">
        <v>1883</v>
      </c>
      <c r="B2289" s="12" t="s">
        <v>747</v>
      </c>
      <c r="C2289" s="10" t="s">
        <v>78</v>
      </c>
      <c r="D2289" s="10" t="s">
        <v>748</v>
      </c>
      <c r="E2289" s="395" t="s">
        <v>466</v>
      </c>
      <c r="F2289" s="395"/>
      <c r="G2289" s="11" t="s">
        <v>114</v>
      </c>
      <c r="H2289" s="15">
        <v>1</v>
      </c>
      <c r="I2289" s="13">
        <v>12.35</v>
      </c>
      <c r="J2289" s="13">
        <v>12.35</v>
      </c>
    </row>
    <row r="2290" spans="1:10" ht="25.95" customHeight="1">
      <c r="A2290" s="17" t="s">
        <v>1884</v>
      </c>
      <c r="B2290" s="19" t="s">
        <v>1959</v>
      </c>
      <c r="C2290" s="17" t="s">
        <v>78</v>
      </c>
      <c r="D2290" s="17" t="s">
        <v>1960</v>
      </c>
      <c r="E2290" s="396" t="s">
        <v>1887</v>
      </c>
      <c r="F2290" s="396"/>
      <c r="G2290" s="18" t="s">
        <v>1911</v>
      </c>
      <c r="H2290" s="21">
        <v>6.0499999999999998E-2</v>
      </c>
      <c r="I2290" s="20">
        <v>23.32</v>
      </c>
      <c r="J2290" s="20">
        <v>1.41</v>
      </c>
    </row>
    <row r="2291" spans="1:10" ht="25.95" customHeight="1">
      <c r="A2291" s="17" t="s">
        <v>1884</v>
      </c>
      <c r="B2291" s="19" t="s">
        <v>1957</v>
      </c>
      <c r="C2291" s="17" t="s">
        <v>78</v>
      </c>
      <c r="D2291" s="17" t="s">
        <v>1958</v>
      </c>
      <c r="E2291" s="396" t="s">
        <v>1887</v>
      </c>
      <c r="F2291" s="396"/>
      <c r="G2291" s="18" t="s">
        <v>1911</v>
      </c>
      <c r="H2291" s="21">
        <v>6.0499999999999998E-2</v>
      </c>
      <c r="I2291" s="20">
        <v>27.62</v>
      </c>
      <c r="J2291" s="20">
        <v>1.67</v>
      </c>
    </row>
    <row r="2292" spans="1:10" ht="25.95" customHeight="1">
      <c r="A2292" s="22" t="s">
        <v>1894</v>
      </c>
      <c r="B2292" s="24" t="s">
        <v>2509</v>
      </c>
      <c r="C2292" s="22" t="s">
        <v>78</v>
      </c>
      <c r="D2292" s="22" t="s">
        <v>2510</v>
      </c>
      <c r="E2292" s="397" t="s">
        <v>1928</v>
      </c>
      <c r="F2292" s="397"/>
      <c r="G2292" s="23" t="s">
        <v>114</v>
      </c>
      <c r="H2292" s="26">
        <v>1.0492999999999999</v>
      </c>
      <c r="I2292" s="25">
        <v>8.83</v>
      </c>
      <c r="J2292" s="25">
        <v>9.26</v>
      </c>
    </row>
    <row r="2293" spans="1:10" ht="24" customHeight="1">
      <c r="A2293" s="22" t="s">
        <v>1894</v>
      </c>
      <c r="B2293" s="24" t="s">
        <v>1965</v>
      </c>
      <c r="C2293" s="22" t="s">
        <v>78</v>
      </c>
      <c r="D2293" s="22" t="s">
        <v>1966</v>
      </c>
      <c r="E2293" s="397" t="s">
        <v>1928</v>
      </c>
      <c r="F2293" s="397"/>
      <c r="G2293" s="23" t="s">
        <v>268</v>
      </c>
      <c r="H2293" s="26">
        <v>6.7000000000000002E-3</v>
      </c>
      <c r="I2293" s="25">
        <v>2.2599999999999998</v>
      </c>
      <c r="J2293" s="25">
        <v>0.01</v>
      </c>
    </row>
    <row r="2294" spans="1:10">
      <c r="A2294" s="38"/>
      <c r="B2294" s="38"/>
      <c r="C2294" s="38"/>
      <c r="D2294" s="38"/>
      <c r="E2294" s="38" t="s">
        <v>1897</v>
      </c>
      <c r="F2294" s="39">
        <v>2.3199999999999998</v>
      </c>
      <c r="G2294" s="38" t="s">
        <v>1898</v>
      </c>
      <c r="H2294" s="39">
        <v>0</v>
      </c>
      <c r="I2294" s="38" t="s">
        <v>1899</v>
      </c>
      <c r="J2294" s="39">
        <v>2.3199999999999998</v>
      </c>
    </row>
    <row r="2295" spans="1:10">
      <c r="A2295" s="38"/>
      <c r="B2295" s="38"/>
      <c r="C2295" s="38"/>
      <c r="D2295" s="38"/>
      <c r="E2295" s="38" t="s">
        <v>1900</v>
      </c>
      <c r="F2295" s="39">
        <v>2.5299999999999998</v>
      </c>
      <c r="G2295" s="38"/>
      <c r="H2295" s="398" t="s">
        <v>1901</v>
      </c>
      <c r="I2295" s="398"/>
      <c r="J2295" s="39">
        <v>14.88</v>
      </c>
    </row>
    <row r="2296" spans="1:10" ht="49.95" customHeight="1">
      <c r="A2296" s="32"/>
      <c r="B2296" s="32"/>
      <c r="C2296" s="32"/>
      <c r="D2296" s="32"/>
      <c r="E2296" s="32"/>
      <c r="F2296" s="32"/>
      <c r="G2296" s="32" t="s">
        <v>1902</v>
      </c>
      <c r="H2296" s="34" t="s">
        <v>2741</v>
      </c>
      <c r="I2296" s="32" t="s">
        <v>1904</v>
      </c>
      <c r="J2296" s="33">
        <v>1476.24</v>
      </c>
    </row>
    <row r="2297" spans="1:10" ht="1.05" customHeight="1">
      <c r="A2297" s="16"/>
      <c r="B2297" s="16"/>
      <c r="C2297" s="16"/>
      <c r="D2297" s="16"/>
      <c r="E2297" s="16"/>
      <c r="F2297" s="16"/>
      <c r="G2297" s="16"/>
      <c r="H2297" s="16"/>
      <c r="I2297" s="16"/>
      <c r="J2297" s="16"/>
    </row>
    <row r="2298" spans="1:10" ht="18" customHeight="1">
      <c r="A2298" s="2" t="s">
        <v>749</v>
      </c>
      <c r="B2298" s="4" t="s">
        <v>61</v>
      </c>
      <c r="C2298" s="2" t="s">
        <v>62</v>
      </c>
      <c r="D2298" s="2" t="s">
        <v>9</v>
      </c>
      <c r="E2298" s="391" t="s">
        <v>63</v>
      </c>
      <c r="F2298" s="391"/>
      <c r="G2298" s="3" t="s">
        <v>64</v>
      </c>
      <c r="H2298" s="4" t="s">
        <v>10</v>
      </c>
      <c r="I2298" s="4" t="s">
        <v>65</v>
      </c>
      <c r="J2298" s="4" t="s">
        <v>11</v>
      </c>
    </row>
    <row r="2299" spans="1:10" ht="39" customHeight="1">
      <c r="A2299" s="10" t="s">
        <v>1883</v>
      </c>
      <c r="B2299" s="12" t="s">
        <v>750</v>
      </c>
      <c r="C2299" s="10" t="s">
        <v>78</v>
      </c>
      <c r="D2299" s="10" t="s">
        <v>751</v>
      </c>
      <c r="E2299" s="395" t="s">
        <v>625</v>
      </c>
      <c r="F2299" s="395"/>
      <c r="G2299" s="11" t="s">
        <v>268</v>
      </c>
      <c r="H2299" s="15">
        <v>1</v>
      </c>
      <c r="I2299" s="13">
        <v>335.54</v>
      </c>
      <c r="J2299" s="13">
        <v>335.54</v>
      </c>
    </row>
    <row r="2300" spans="1:10" ht="24" customHeight="1">
      <c r="A2300" s="17" t="s">
        <v>1884</v>
      </c>
      <c r="B2300" s="19" t="s">
        <v>1935</v>
      </c>
      <c r="C2300" s="17" t="s">
        <v>78</v>
      </c>
      <c r="D2300" s="17" t="s">
        <v>1936</v>
      </c>
      <c r="E2300" s="396" t="s">
        <v>1887</v>
      </c>
      <c r="F2300" s="396"/>
      <c r="G2300" s="18" t="s">
        <v>1911</v>
      </c>
      <c r="H2300" s="21">
        <v>8.5800000000000001E-2</v>
      </c>
      <c r="I2300" s="20">
        <v>28.34</v>
      </c>
      <c r="J2300" s="20">
        <v>2.4300000000000002</v>
      </c>
    </row>
    <row r="2301" spans="1:10" ht="64.95" customHeight="1">
      <c r="A2301" s="17" t="s">
        <v>1884</v>
      </c>
      <c r="B2301" s="19" t="s">
        <v>2077</v>
      </c>
      <c r="C2301" s="17" t="s">
        <v>78</v>
      </c>
      <c r="D2301" s="17" t="s">
        <v>2078</v>
      </c>
      <c r="E2301" s="396" t="s">
        <v>1907</v>
      </c>
      <c r="F2301" s="396"/>
      <c r="G2301" s="18" t="s">
        <v>1908</v>
      </c>
      <c r="H2301" s="21">
        <v>8.8800000000000004E-2</v>
      </c>
      <c r="I2301" s="20">
        <v>59.97</v>
      </c>
      <c r="J2301" s="20">
        <v>5.32</v>
      </c>
    </row>
    <row r="2302" spans="1:10" ht="24" customHeight="1">
      <c r="A2302" s="17" t="s">
        <v>1884</v>
      </c>
      <c r="B2302" s="19" t="s">
        <v>1909</v>
      </c>
      <c r="C2302" s="17" t="s">
        <v>78</v>
      </c>
      <c r="D2302" s="17" t="s">
        <v>1910</v>
      </c>
      <c r="E2302" s="396" t="s">
        <v>1887</v>
      </c>
      <c r="F2302" s="396"/>
      <c r="G2302" s="18" t="s">
        <v>1911</v>
      </c>
      <c r="H2302" s="21">
        <v>6.7400000000000002E-2</v>
      </c>
      <c r="I2302" s="20">
        <v>22.95</v>
      </c>
      <c r="J2302" s="20">
        <v>1.54</v>
      </c>
    </row>
    <row r="2303" spans="1:10" ht="39" customHeight="1">
      <c r="A2303" s="17" t="s">
        <v>1884</v>
      </c>
      <c r="B2303" s="19" t="s">
        <v>2638</v>
      </c>
      <c r="C2303" s="17" t="s">
        <v>78</v>
      </c>
      <c r="D2303" s="17" t="s">
        <v>2639</v>
      </c>
      <c r="E2303" s="396" t="s">
        <v>2640</v>
      </c>
      <c r="F2303" s="396"/>
      <c r="G2303" s="18" t="s">
        <v>81</v>
      </c>
      <c r="H2303" s="21">
        <v>4.0500000000000001E-2</v>
      </c>
      <c r="I2303" s="20">
        <v>279.45999999999998</v>
      </c>
      <c r="J2303" s="20">
        <v>11.31</v>
      </c>
    </row>
    <row r="2304" spans="1:10" ht="64.95" customHeight="1">
      <c r="A2304" s="17" t="s">
        <v>1884</v>
      </c>
      <c r="B2304" s="19" t="s">
        <v>2079</v>
      </c>
      <c r="C2304" s="17" t="s">
        <v>78</v>
      </c>
      <c r="D2304" s="17" t="s">
        <v>2080</v>
      </c>
      <c r="E2304" s="396" t="s">
        <v>1907</v>
      </c>
      <c r="F2304" s="396"/>
      <c r="G2304" s="18" t="s">
        <v>1914</v>
      </c>
      <c r="H2304" s="21">
        <v>4.36E-2</v>
      </c>
      <c r="I2304" s="20">
        <v>146.27000000000001</v>
      </c>
      <c r="J2304" s="20">
        <v>6.37</v>
      </c>
    </row>
    <row r="2305" spans="1:10" ht="25.95" customHeight="1">
      <c r="A2305" s="22" t="s">
        <v>1894</v>
      </c>
      <c r="B2305" s="24" t="s">
        <v>2742</v>
      </c>
      <c r="C2305" s="22" t="s">
        <v>78</v>
      </c>
      <c r="D2305" s="22" t="s">
        <v>2743</v>
      </c>
      <c r="E2305" s="397" t="s">
        <v>1928</v>
      </c>
      <c r="F2305" s="397"/>
      <c r="G2305" s="23" t="s">
        <v>268</v>
      </c>
      <c r="H2305" s="26">
        <v>1</v>
      </c>
      <c r="I2305" s="25">
        <v>308.57</v>
      </c>
      <c r="J2305" s="25">
        <v>308.57</v>
      </c>
    </row>
    <row r="2306" spans="1:10">
      <c r="A2306" s="38"/>
      <c r="B2306" s="38"/>
      <c r="C2306" s="38"/>
      <c r="D2306" s="38"/>
      <c r="E2306" s="38" t="s">
        <v>1897</v>
      </c>
      <c r="F2306" s="39">
        <v>9.5399999999999991</v>
      </c>
      <c r="G2306" s="38" t="s">
        <v>1898</v>
      </c>
      <c r="H2306" s="39">
        <v>0</v>
      </c>
      <c r="I2306" s="38" t="s">
        <v>1899</v>
      </c>
      <c r="J2306" s="39">
        <v>9.5399999999999991</v>
      </c>
    </row>
    <row r="2307" spans="1:10">
      <c r="A2307" s="38"/>
      <c r="B2307" s="38"/>
      <c r="C2307" s="38"/>
      <c r="D2307" s="38"/>
      <c r="E2307" s="38" t="s">
        <v>1900</v>
      </c>
      <c r="F2307" s="39">
        <v>68.78</v>
      </c>
      <c r="G2307" s="38"/>
      <c r="H2307" s="398" t="s">
        <v>1901</v>
      </c>
      <c r="I2307" s="398"/>
      <c r="J2307" s="39">
        <v>404.32</v>
      </c>
    </row>
    <row r="2308" spans="1:10" ht="49.95" customHeight="1">
      <c r="A2308" s="32"/>
      <c r="B2308" s="32"/>
      <c r="C2308" s="32"/>
      <c r="D2308" s="32"/>
      <c r="E2308" s="32"/>
      <c r="F2308" s="32"/>
      <c r="G2308" s="32" t="s">
        <v>1902</v>
      </c>
      <c r="H2308" s="34" t="s">
        <v>2656</v>
      </c>
      <c r="I2308" s="32" t="s">
        <v>1904</v>
      </c>
      <c r="J2308" s="33">
        <v>12533.92</v>
      </c>
    </row>
    <row r="2309" spans="1:10" ht="1.05" customHeight="1">
      <c r="A2309" s="16"/>
      <c r="B2309" s="16"/>
      <c r="C2309" s="16"/>
      <c r="D2309" s="16"/>
      <c r="E2309" s="16"/>
      <c r="F2309" s="16"/>
      <c r="G2309" s="16"/>
      <c r="H2309" s="16"/>
      <c r="I2309" s="16"/>
      <c r="J2309" s="16"/>
    </row>
    <row r="2310" spans="1:10" ht="18" customHeight="1">
      <c r="A2310" s="2" t="s">
        <v>752</v>
      </c>
      <c r="B2310" s="4" t="s">
        <v>61</v>
      </c>
      <c r="C2310" s="2" t="s">
        <v>62</v>
      </c>
      <c r="D2310" s="2" t="s">
        <v>9</v>
      </c>
      <c r="E2310" s="391" t="s">
        <v>63</v>
      </c>
      <c r="F2310" s="391"/>
      <c r="G2310" s="3" t="s">
        <v>64</v>
      </c>
      <c r="H2310" s="4" t="s">
        <v>10</v>
      </c>
      <c r="I2310" s="4" t="s">
        <v>65</v>
      </c>
      <c r="J2310" s="4" t="s">
        <v>11</v>
      </c>
    </row>
    <row r="2311" spans="1:10" ht="39" customHeight="1">
      <c r="A2311" s="10" t="s">
        <v>1883</v>
      </c>
      <c r="B2311" s="12" t="s">
        <v>753</v>
      </c>
      <c r="C2311" s="10" t="s">
        <v>72</v>
      </c>
      <c r="D2311" s="10" t="s">
        <v>754</v>
      </c>
      <c r="E2311" s="395" t="s">
        <v>74</v>
      </c>
      <c r="F2311" s="395"/>
      <c r="G2311" s="11" t="s">
        <v>75</v>
      </c>
      <c r="H2311" s="15">
        <v>1</v>
      </c>
      <c r="I2311" s="13">
        <v>105.36</v>
      </c>
      <c r="J2311" s="13">
        <v>105.36</v>
      </c>
    </row>
    <row r="2312" spans="1:10" ht="25.95" customHeight="1">
      <c r="A2312" s="17" t="s">
        <v>1884</v>
      </c>
      <c r="B2312" s="19" t="s">
        <v>1959</v>
      </c>
      <c r="C2312" s="17" t="s">
        <v>78</v>
      </c>
      <c r="D2312" s="17" t="s">
        <v>1960</v>
      </c>
      <c r="E2312" s="396" t="s">
        <v>1887</v>
      </c>
      <c r="F2312" s="396"/>
      <c r="G2312" s="18" t="s">
        <v>1911</v>
      </c>
      <c r="H2312" s="21">
        <v>0.3987</v>
      </c>
      <c r="I2312" s="20">
        <v>23.32</v>
      </c>
      <c r="J2312" s="20">
        <v>9.2899999999999991</v>
      </c>
    </row>
    <row r="2313" spans="1:10" ht="25.95" customHeight="1">
      <c r="A2313" s="17" t="s">
        <v>1884</v>
      </c>
      <c r="B2313" s="19" t="s">
        <v>1957</v>
      </c>
      <c r="C2313" s="17" t="s">
        <v>78</v>
      </c>
      <c r="D2313" s="17" t="s">
        <v>1958</v>
      </c>
      <c r="E2313" s="396" t="s">
        <v>1887</v>
      </c>
      <c r="F2313" s="396"/>
      <c r="G2313" s="18" t="s">
        <v>1911</v>
      </c>
      <c r="H2313" s="21">
        <v>0.3987</v>
      </c>
      <c r="I2313" s="20">
        <v>27.62</v>
      </c>
      <c r="J2313" s="20">
        <v>11.01</v>
      </c>
    </row>
    <row r="2314" spans="1:10" ht="39" customHeight="1">
      <c r="A2314" s="22" t="s">
        <v>1894</v>
      </c>
      <c r="B2314" s="24" t="s">
        <v>2650</v>
      </c>
      <c r="C2314" s="22" t="s">
        <v>78</v>
      </c>
      <c r="D2314" s="22" t="s">
        <v>2651</v>
      </c>
      <c r="E2314" s="397" t="s">
        <v>1928</v>
      </c>
      <c r="F2314" s="397"/>
      <c r="G2314" s="23" t="s">
        <v>268</v>
      </c>
      <c r="H2314" s="26">
        <v>0.03</v>
      </c>
      <c r="I2314" s="25">
        <v>26.99</v>
      </c>
      <c r="J2314" s="25">
        <v>0.8</v>
      </c>
    </row>
    <row r="2315" spans="1:10" ht="25.95" customHeight="1">
      <c r="A2315" s="22" t="s">
        <v>1894</v>
      </c>
      <c r="B2315" s="24" t="s">
        <v>1961</v>
      </c>
      <c r="C2315" s="22" t="s">
        <v>78</v>
      </c>
      <c r="D2315" s="22" t="s">
        <v>1962</v>
      </c>
      <c r="E2315" s="397" t="s">
        <v>1928</v>
      </c>
      <c r="F2315" s="397"/>
      <c r="G2315" s="23" t="s">
        <v>268</v>
      </c>
      <c r="H2315" s="26">
        <v>4.3999999999999997E-2</v>
      </c>
      <c r="I2315" s="25">
        <v>74.09</v>
      </c>
      <c r="J2315" s="25">
        <v>3.25</v>
      </c>
    </row>
    <row r="2316" spans="1:10" ht="24" customHeight="1">
      <c r="A2316" s="22" t="s">
        <v>1894</v>
      </c>
      <c r="B2316" s="24" t="s">
        <v>1965</v>
      </c>
      <c r="C2316" s="22" t="s">
        <v>78</v>
      </c>
      <c r="D2316" s="22" t="s">
        <v>1966</v>
      </c>
      <c r="E2316" s="397" t="s">
        <v>1928</v>
      </c>
      <c r="F2316" s="397"/>
      <c r="G2316" s="23" t="s">
        <v>268</v>
      </c>
      <c r="H2316" s="26">
        <v>1.54E-2</v>
      </c>
      <c r="I2316" s="25">
        <v>2.2599999999999998</v>
      </c>
      <c r="J2316" s="25">
        <v>0.03</v>
      </c>
    </row>
    <row r="2317" spans="1:10" ht="39" customHeight="1">
      <c r="A2317" s="22" t="s">
        <v>1894</v>
      </c>
      <c r="B2317" s="24" t="s">
        <v>2744</v>
      </c>
      <c r="C2317" s="22" t="s">
        <v>72</v>
      </c>
      <c r="D2317" s="22" t="s">
        <v>754</v>
      </c>
      <c r="E2317" s="397" t="s">
        <v>1928</v>
      </c>
      <c r="F2317" s="397"/>
      <c r="G2317" s="23" t="s">
        <v>268</v>
      </c>
      <c r="H2317" s="26">
        <v>1</v>
      </c>
      <c r="I2317" s="25">
        <v>75.930000000000007</v>
      </c>
      <c r="J2317" s="25">
        <v>75.930000000000007</v>
      </c>
    </row>
    <row r="2318" spans="1:10" ht="24" customHeight="1">
      <c r="A2318" s="22" t="s">
        <v>1894</v>
      </c>
      <c r="B2318" s="24" t="s">
        <v>2363</v>
      </c>
      <c r="C2318" s="22" t="s">
        <v>78</v>
      </c>
      <c r="D2318" s="22" t="s">
        <v>2523</v>
      </c>
      <c r="E2318" s="397" t="s">
        <v>1928</v>
      </c>
      <c r="F2318" s="397"/>
      <c r="G2318" s="23" t="s">
        <v>268</v>
      </c>
      <c r="H2318" s="26">
        <v>2.92E-2</v>
      </c>
      <c r="I2318" s="25">
        <v>65.400000000000006</v>
      </c>
      <c r="J2318" s="25">
        <v>1.9</v>
      </c>
    </row>
    <row r="2319" spans="1:10" ht="25.95" customHeight="1">
      <c r="A2319" s="22" t="s">
        <v>1894</v>
      </c>
      <c r="B2319" s="24" t="s">
        <v>2664</v>
      </c>
      <c r="C2319" s="22" t="s">
        <v>78</v>
      </c>
      <c r="D2319" s="22" t="s">
        <v>2665</v>
      </c>
      <c r="E2319" s="397" t="s">
        <v>1928</v>
      </c>
      <c r="F2319" s="397"/>
      <c r="G2319" s="23" t="s">
        <v>268</v>
      </c>
      <c r="H2319" s="26">
        <v>1</v>
      </c>
      <c r="I2319" s="25">
        <v>3.15</v>
      </c>
      <c r="J2319" s="25">
        <v>3.15</v>
      </c>
    </row>
    <row r="2320" spans="1:10">
      <c r="A2320" s="38"/>
      <c r="B2320" s="38"/>
      <c r="C2320" s="38"/>
      <c r="D2320" s="38"/>
      <c r="E2320" s="38" t="s">
        <v>1897</v>
      </c>
      <c r="F2320" s="39">
        <v>15.29</v>
      </c>
      <c r="G2320" s="38" t="s">
        <v>1898</v>
      </c>
      <c r="H2320" s="39">
        <v>0</v>
      </c>
      <c r="I2320" s="38" t="s">
        <v>1899</v>
      </c>
      <c r="J2320" s="39">
        <v>15.29</v>
      </c>
    </row>
    <row r="2321" spans="1:10">
      <c r="A2321" s="38"/>
      <c r="B2321" s="38"/>
      <c r="C2321" s="38"/>
      <c r="D2321" s="38"/>
      <c r="E2321" s="38" t="s">
        <v>1900</v>
      </c>
      <c r="F2321" s="39">
        <v>21.59</v>
      </c>
      <c r="G2321" s="38"/>
      <c r="H2321" s="398" t="s">
        <v>1901</v>
      </c>
      <c r="I2321" s="398"/>
      <c r="J2321" s="39">
        <v>126.95</v>
      </c>
    </row>
    <row r="2322" spans="1:10" ht="49.95" customHeight="1">
      <c r="A2322" s="32"/>
      <c r="B2322" s="32"/>
      <c r="C2322" s="32"/>
      <c r="D2322" s="32"/>
      <c r="E2322" s="32"/>
      <c r="F2322" s="32"/>
      <c r="G2322" s="32" t="s">
        <v>1902</v>
      </c>
      <c r="H2322" s="34" t="s">
        <v>2745</v>
      </c>
      <c r="I2322" s="32" t="s">
        <v>1904</v>
      </c>
      <c r="J2322" s="33">
        <v>1142.55</v>
      </c>
    </row>
    <row r="2323" spans="1:10" ht="1.05" customHeight="1">
      <c r="A2323" s="16"/>
      <c r="B2323" s="16"/>
      <c r="C2323" s="16"/>
      <c r="D2323" s="16"/>
      <c r="E2323" s="16"/>
      <c r="F2323" s="16"/>
      <c r="G2323" s="16"/>
      <c r="H2323" s="16"/>
      <c r="I2323" s="16"/>
      <c r="J2323" s="16"/>
    </row>
    <row r="2324" spans="1:10" ht="18" customHeight="1">
      <c r="A2324" s="2" t="s">
        <v>755</v>
      </c>
      <c r="B2324" s="4" t="s">
        <v>61</v>
      </c>
      <c r="C2324" s="2" t="s">
        <v>62</v>
      </c>
      <c r="D2324" s="2" t="s">
        <v>9</v>
      </c>
      <c r="E2324" s="391" t="s">
        <v>63</v>
      </c>
      <c r="F2324" s="391"/>
      <c r="G2324" s="3" t="s">
        <v>64</v>
      </c>
      <c r="H2324" s="4" t="s">
        <v>10</v>
      </c>
      <c r="I2324" s="4" t="s">
        <v>65</v>
      </c>
      <c r="J2324" s="4" t="s">
        <v>11</v>
      </c>
    </row>
    <row r="2325" spans="1:10" ht="39" customHeight="1">
      <c r="A2325" s="10" t="s">
        <v>1883</v>
      </c>
      <c r="B2325" s="12" t="s">
        <v>756</v>
      </c>
      <c r="C2325" s="10" t="s">
        <v>72</v>
      </c>
      <c r="D2325" s="10" t="s">
        <v>757</v>
      </c>
      <c r="E2325" s="395" t="s">
        <v>74</v>
      </c>
      <c r="F2325" s="395"/>
      <c r="G2325" s="11" t="s">
        <v>75</v>
      </c>
      <c r="H2325" s="15">
        <v>1</v>
      </c>
      <c r="I2325" s="13">
        <v>71.28</v>
      </c>
      <c r="J2325" s="13">
        <v>71.28</v>
      </c>
    </row>
    <row r="2326" spans="1:10" ht="25.95" customHeight="1">
      <c r="A2326" s="17" t="s">
        <v>1884</v>
      </c>
      <c r="B2326" s="19" t="s">
        <v>1959</v>
      </c>
      <c r="C2326" s="17" t="s">
        <v>78</v>
      </c>
      <c r="D2326" s="17" t="s">
        <v>1960</v>
      </c>
      <c r="E2326" s="396" t="s">
        <v>1887</v>
      </c>
      <c r="F2326" s="396"/>
      <c r="G2326" s="18" t="s">
        <v>1911</v>
      </c>
      <c r="H2326" s="21">
        <v>0.38</v>
      </c>
      <c r="I2326" s="20">
        <v>23.32</v>
      </c>
      <c r="J2326" s="20">
        <v>8.86</v>
      </c>
    </row>
    <row r="2327" spans="1:10" ht="25.95" customHeight="1">
      <c r="A2327" s="17" t="s">
        <v>1884</v>
      </c>
      <c r="B2327" s="19" t="s">
        <v>1957</v>
      </c>
      <c r="C2327" s="17" t="s">
        <v>78</v>
      </c>
      <c r="D2327" s="17" t="s">
        <v>1958</v>
      </c>
      <c r="E2327" s="396" t="s">
        <v>1887</v>
      </c>
      <c r="F2327" s="396"/>
      <c r="G2327" s="18" t="s">
        <v>1911</v>
      </c>
      <c r="H2327" s="21">
        <v>0.38</v>
      </c>
      <c r="I2327" s="20">
        <v>27.62</v>
      </c>
      <c r="J2327" s="20">
        <v>10.49</v>
      </c>
    </row>
    <row r="2328" spans="1:10" ht="25.95" customHeight="1">
      <c r="A2328" s="22" t="s">
        <v>1894</v>
      </c>
      <c r="B2328" s="24" t="s">
        <v>1961</v>
      </c>
      <c r="C2328" s="22" t="s">
        <v>78</v>
      </c>
      <c r="D2328" s="22" t="s">
        <v>1962</v>
      </c>
      <c r="E2328" s="397" t="s">
        <v>1928</v>
      </c>
      <c r="F2328" s="397"/>
      <c r="G2328" s="23" t="s">
        <v>268</v>
      </c>
      <c r="H2328" s="26">
        <v>2.2499999999999999E-2</v>
      </c>
      <c r="I2328" s="25">
        <v>74.09</v>
      </c>
      <c r="J2328" s="25">
        <v>1.66</v>
      </c>
    </row>
    <row r="2329" spans="1:10" ht="39" customHeight="1">
      <c r="A2329" s="22" t="s">
        <v>1894</v>
      </c>
      <c r="B2329" s="24" t="s">
        <v>2746</v>
      </c>
      <c r="C2329" s="22" t="s">
        <v>72</v>
      </c>
      <c r="D2329" s="22" t="s">
        <v>757</v>
      </c>
      <c r="E2329" s="397" t="s">
        <v>1928</v>
      </c>
      <c r="F2329" s="397"/>
      <c r="G2329" s="23" t="s">
        <v>268</v>
      </c>
      <c r="H2329" s="26">
        <v>1</v>
      </c>
      <c r="I2329" s="25">
        <v>46.25</v>
      </c>
      <c r="J2329" s="25">
        <v>46.25</v>
      </c>
    </row>
    <row r="2330" spans="1:10" ht="24" customHeight="1">
      <c r="A2330" s="22" t="s">
        <v>1894</v>
      </c>
      <c r="B2330" s="24" t="s">
        <v>2363</v>
      </c>
      <c r="C2330" s="22" t="s">
        <v>78</v>
      </c>
      <c r="D2330" s="22" t="s">
        <v>2523</v>
      </c>
      <c r="E2330" s="397" t="s">
        <v>1928</v>
      </c>
      <c r="F2330" s="397"/>
      <c r="G2330" s="23" t="s">
        <v>268</v>
      </c>
      <c r="H2330" s="26">
        <v>1.4800000000000001E-2</v>
      </c>
      <c r="I2330" s="25">
        <v>65.400000000000006</v>
      </c>
      <c r="J2330" s="25">
        <v>0.96</v>
      </c>
    </row>
    <row r="2331" spans="1:10" ht="25.95" customHeight="1">
      <c r="A2331" s="22" t="s">
        <v>1894</v>
      </c>
      <c r="B2331" s="24" t="s">
        <v>2661</v>
      </c>
      <c r="C2331" s="22" t="s">
        <v>78</v>
      </c>
      <c r="D2331" s="22" t="s">
        <v>2662</v>
      </c>
      <c r="E2331" s="397" t="s">
        <v>1928</v>
      </c>
      <c r="F2331" s="397"/>
      <c r="G2331" s="23" t="s">
        <v>268</v>
      </c>
      <c r="H2331" s="26">
        <v>1</v>
      </c>
      <c r="I2331" s="25">
        <v>2.14</v>
      </c>
      <c r="J2331" s="25">
        <v>2.14</v>
      </c>
    </row>
    <row r="2332" spans="1:10" ht="39" customHeight="1">
      <c r="A2332" s="22" t="s">
        <v>1894</v>
      </c>
      <c r="B2332" s="24" t="s">
        <v>2650</v>
      </c>
      <c r="C2332" s="22" t="s">
        <v>78</v>
      </c>
      <c r="D2332" s="22" t="s">
        <v>2651</v>
      </c>
      <c r="E2332" s="397" t="s">
        <v>1928</v>
      </c>
      <c r="F2332" s="397"/>
      <c r="G2332" s="23" t="s">
        <v>268</v>
      </c>
      <c r="H2332" s="26">
        <v>0.03</v>
      </c>
      <c r="I2332" s="25">
        <v>26.99</v>
      </c>
      <c r="J2332" s="25">
        <v>0.8</v>
      </c>
    </row>
    <row r="2333" spans="1:10" ht="24" customHeight="1">
      <c r="A2333" s="22" t="s">
        <v>1894</v>
      </c>
      <c r="B2333" s="24" t="s">
        <v>1965</v>
      </c>
      <c r="C2333" s="22" t="s">
        <v>78</v>
      </c>
      <c r="D2333" s="22" t="s">
        <v>1966</v>
      </c>
      <c r="E2333" s="397" t="s">
        <v>1928</v>
      </c>
      <c r="F2333" s="397"/>
      <c r="G2333" s="23" t="s">
        <v>268</v>
      </c>
      <c r="H2333" s="26">
        <v>5.7000000000000002E-2</v>
      </c>
      <c r="I2333" s="25">
        <v>2.2599999999999998</v>
      </c>
      <c r="J2333" s="25">
        <v>0.12</v>
      </c>
    </row>
    <row r="2334" spans="1:10">
      <c r="A2334" s="38"/>
      <c r="B2334" s="38"/>
      <c r="C2334" s="38"/>
      <c r="D2334" s="38"/>
      <c r="E2334" s="38" t="s">
        <v>1897</v>
      </c>
      <c r="F2334" s="39">
        <v>14.57</v>
      </c>
      <c r="G2334" s="38" t="s">
        <v>1898</v>
      </c>
      <c r="H2334" s="39">
        <v>0</v>
      </c>
      <c r="I2334" s="38" t="s">
        <v>1899</v>
      </c>
      <c r="J2334" s="39">
        <v>14.57</v>
      </c>
    </row>
    <row r="2335" spans="1:10">
      <c r="A2335" s="38"/>
      <c r="B2335" s="38"/>
      <c r="C2335" s="38"/>
      <c r="D2335" s="38"/>
      <c r="E2335" s="38" t="s">
        <v>1900</v>
      </c>
      <c r="F2335" s="39">
        <v>14.61</v>
      </c>
      <c r="G2335" s="38"/>
      <c r="H2335" s="398" t="s">
        <v>1901</v>
      </c>
      <c r="I2335" s="398"/>
      <c r="J2335" s="39">
        <v>85.89</v>
      </c>
    </row>
    <row r="2336" spans="1:10" ht="49.95" customHeight="1">
      <c r="A2336" s="32"/>
      <c r="B2336" s="32"/>
      <c r="C2336" s="32"/>
      <c r="D2336" s="32"/>
      <c r="E2336" s="32"/>
      <c r="F2336" s="32"/>
      <c r="G2336" s="32" t="s">
        <v>1902</v>
      </c>
      <c r="H2336" s="34" t="s">
        <v>2747</v>
      </c>
      <c r="I2336" s="32" t="s">
        <v>1904</v>
      </c>
      <c r="J2336" s="33">
        <v>2576.6999999999998</v>
      </c>
    </row>
    <row r="2337" spans="1:10" ht="1.05" customHeight="1">
      <c r="A2337" s="16"/>
      <c r="B2337" s="16"/>
      <c r="C2337" s="16"/>
      <c r="D2337" s="16"/>
      <c r="E2337" s="16"/>
      <c r="F2337" s="16"/>
      <c r="G2337" s="16"/>
      <c r="H2337" s="16"/>
      <c r="I2337" s="16"/>
      <c r="J2337" s="16"/>
    </row>
    <row r="2338" spans="1:10" ht="24" customHeight="1">
      <c r="A2338" s="5" t="s">
        <v>758</v>
      </c>
      <c r="B2338" s="5"/>
      <c r="C2338" s="5"/>
      <c r="D2338" s="5" t="s">
        <v>759</v>
      </c>
      <c r="E2338" s="5"/>
      <c r="F2338" s="394"/>
      <c r="G2338" s="394"/>
      <c r="H2338" s="7"/>
      <c r="I2338" s="5"/>
      <c r="J2338" s="8">
        <v>77660.539999999994</v>
      </c>
    </row>
    <row r="2339" spans="1:10" ht="18" customHeight="1">
      <c r="A2339" s="2" t="s">
        <v>760</v>
      </c>
      <c r="B2339" s="4" t="s">
        <v>61</v>
      </c>
      <c r="C2339" s="2" t="s">
        <v>62</v>
      </c>
      <c r="D2339" s="2" t="s">
        <v>9</v>
      </c>
      <c r="E2339" s="391" t="s">
        <v>63</v>
      </c>
      <c r="F2339" s="391"/>
      <c r="G2339" s="3" t="s">
        <v>64</v>
      </c>
      <c r="H2339" s="4" t="s">
        <v>10</v>
      </c>
      <c r="I2339" s="4" t="s">
        <v>65</v>
      </c>
      <c r="J2339" s="4" t="s">
        <v>11</v>
      </c>
    </row>
    <row r="2340" spans="1:10" ht="39" customHeight="1">
      <c r="A2340" s="10" t="s">
        <v>1883</v>
      </c>
      <c r="B2340" s="12" t="s">
        <v>761</v>
      </c>
      <c r="C2340" s="10" t="s">
        <v>78</v>
      </c>
      <c r="D2340" s="10" t="s">
        <v>762</v>
      </c>
      <c r="E2340" s="395" t="s">
        <v>645</v>
      </c>
      <c r="F2340" s="395"/>
      <c r="G2340" s="11" t="s">
        <v>268</v>
      </c>
      <c r="H2340" s="15">
        <v>1</v>
      </c>
      <c r="I2340" s="13">
        <v>20.83</v>
      </c>
      <c r="J2340" s="13">
        <v>20.83</v>
      </c>
    </row>
    <row r="2341" spans="1:10" ht="25.95" customHeight="1">
      <c r="A2341" s="17" t="s">
        <v>1884</v>
      </c>
      <c r="B2341" s="19" t="s">
        <v>1959</v>
      </c>
      <c r="C2341" s="17" t="s">
        <v>78</v>
      </c>
      <c r="D2341" s="17" t="s">
        <v>1960</v>
      </c>
      <c r="E2341" s="396" t="s">
        <v>1887</v>
      </c>
      <c r="F2341" s="396"/>
      <c r="G2341" s="18" t="s">
        <v>1911</v>
      </c>
      <c r="H2341" s="21">
        <v>6.5000000000000002E-2</v>
      </c>
      <c r="I2341" s="20">
        <v>23.32</v>
      </c>
      <c r="J2341" s="20">
        <v>1.51</v>
      </c>
    </row>
    <row r="2342" spans="1:10" ht="25.95" customHeight="1">
      <c r="A2342" s="17" t="s">
        <v>1884</v>
      </c>
      <c r="B2342" s="19" t="s">
        <v>1957</v>
      </c>
      <c r="C2342" s="17" t="s">
        <v>78</v>
      </c>
      <c r="D2342" s="17" t="s">
        <v>1958</v>
      </c>
      <c r="E2342" s="396" t="s">
        <v>1887</v>
      </c>
      <c r="F2342" s="396"/>
      <c r="G2342" s="18" t="s">
        <v>1911</v>
      </c>
      <c r="H2342" s="21">
        <v>6.5000000000000002E-2</v>
      </c>
      <c r="I2342" s="20">
        <v>27.62</v>
      </c>
      <c r="J2342" s="20">
        <v>1.79</v>
      </c>
    </row>
    <row r="2343" spans="1:10" ht="25.95" customHeight="1">
      <c r="A2343" s="22" t="s">
        <v>1894</v>
      </c>
      <c r="B2343" s="24" t="s">
        <v>2748</v>
      </c>
      <c r="C2343" s="22" t="s">
        <v>78</v>
      </c>
      <c r="D2343" s="22" t="s">
        <v>2749</v>
      </c>
      <c r="E2343" s="397" t="s">
        <v>1928</v>
      </c>
      <c r="F2343" s="397"/>
      <c r="G2343" s="23" t="s">
        <v>268</v>
      </c>
      <c r="H2343" s="26">
        <v>1</v>
      </c>
      <c r="I2343" s="25">
        <v>4.46</v>
      </c>
      <c r="J2343" s="25">
        <v>4.46</v>
      </c>
    </row>
    <row r="2344" spans="1:10" ht="39" customHeight="1">
      <c r="A2344" s="22" t="s">
        <v>1894</v>
      </c>
      <c r="B2344" s="24" t="s">
        <v>2650</v>
      </c>
      <c r="C2344" s="22" t="s">
        <v>78</v>
      </c>
      <c r="D2344" s="22" t="s">
        <v>2651</v>
      </c>
      <c r="E2344" s="397" t="s">
        <v>1928</v>
      </c>
      <c r="F2344" s="397"/>
      <c r="G2344" s="23" t="s">
        <v>268</v>
      </c>
      <c r="H2344" s="26">
        <v>5.7500000000000002E-2</v>
      </c>
      <c r="I2344" s="25">
        <v>26.99</v>
      </c>
      <c r="J2344" s="25">
        <v>1.55</v>
      </c>
    </row>
    <row r="2345" spans="1:10" ht="24" customHeight="1">
      <c r="A2345" s="22" t="s">
        <v>1894</v>
      </c>
      <c r="B2345" s="24" t="s">
        <v>2750</v>
      </c>
      <c r="C2345" s="22" t="s">
        <v>78</v>
      </c>
      <c r="D2345" s="22" t="s">
        <v>2751</v>
      </c>
      <c r="E2345" s="397" t="s">
        <v>1928</v>
      </c>
      <c r="F2345" s="397"/>
      <c r="G2345" s="23" t="s">
        <v>268</v>
      </c>
      <c r="H2345" s="26">
        <v>1</v>
      </c>
      <c r="I2345" s="25">
        <v>11.52</v>
      </c>
      <c r="J2345" s="25">
        <v>11.52</v>
      </c>
    </row>
    <row r="2346" spans="1:10">
      <c r="A2346" s="38"/>
      <c r="B2346" s="38"/>
      <c r="C2346" s="38"/>
      <c r="D2346" s="38"/>
      <c r="E2346" s="38" t="s">
        <v>1897</v>
      </c>
      <c r="F2346" s="39">
        <v>2.48</v>
      </c>
      <c r="G2346" s="38" t="s">
        <v>1898</v>
      </c>
      <c r="H2346" s="39">
        <v>0</v>
      </c>
      <c r="I2346" s="38" t="s">
        <v>1899</v>
      </c>
      <c r="J2346" s="39">
        <v>2.48</v>
      </c>
    </row>
    <row r="2347" spans="1:10">
      <c r="A2347" s="38"/>
      <c r="B2347" s="38"/>
      <c r="C2347" s="38"/>
      <c r="D2347" s="38"/>
      <c r="E2347" s="38" t="s">
        <v>1900</v>
      </c>
      <c r="F2347" s="39">
        <v>4.2699999999999996</v>
      </c>
      <c r="G2347" s="38"/>
      <c r="H2347" s="398" t="s">
        <v>1901</v>
      </c>
      <c r="I2347" s="398"/>
      <c r="J2347" s="39">
        <v>25.1</v>
      </c>
    </row>
    <row r="2348" spans="1:10" ht="49.95" customHeight="1">
      <c r="A2348" s="32"/>
      <c r="B2348" s="32"/>
      <c r="C2348" s="32"/>
      <c r="D2348" s="32"/>
      <c r="E2348" s="32"/>
      <c r="F2348" s="32"/>
      <c r="G2348" s="32" t="s">
        <v>1902</v>
      </c>
      <c r="H2348" s="34" t="s">
        <v>2318</v>
      </c>
      <c r="I2348" s="32" t="s">
        <v>1904</v>
      </c>
      <c r="J2348" s="33">
        <v>351.4</v>
      </c>
    </row>
    <row r="2349" spans="1:10" ht="1.05" customHeight="1">
      <c r="A2349" s="16"/>
      <c r="B2349" s="16"/>
      <c r="C2349" s="16"/>
      <c r="D2349" s="16"/>
      <c r="E2349" s="16"/>
      <c r="F2349" s="16"/>
      <c r="G2349" s="16"/>
      <c r="H2349" s="16"/>
      <c r="I2349" s="16"/>
      <c r="J2349" s="16"/>
    </row>
    <row r="2350" spans="1:10" ht="18" customHeight="1">
      <c r="A2350" s="2" t="s">
        <v>763</v>
      </c>
      <c r="B2350" s="4" t="s">
        <v>61</v>
      </c>
      <c r="C2350" s="2" t="s">
        <v>62</v>
      </c>
      <c r="D2350" s="2" t="s">
        <v>9</v>
      </c>
      <c r="E2350" s="391" t="s">
        <v>63</v>
      </c>
      <c r="F2350" s="391"/>
      <c r="G2350" s="3" t="s">
        <v>64</v>
      </c>
      <c r="H2350" s="4" t="s">
        <v>10</v>
      </c>
      <c r="I2350" s="4" t="s">
        <v>65</v>
      </c>
      <c r="J2350" s="4" t="s">
        <v>11</v>
      </c>
    </row>
    <row r="2351" spans="1:10" ht="39" customHeight="1">
      <c r="A2351" s="10" t="s">
        <v>1883</v>
      </c>
      <c r="B2351" s="12" t="s">
        <v>764</v>
      </c>
      <c r="C2351" s="10" t="s">
        <v>78</v>
      </c>
      <c r="D2351" s="10" t="s">
        <v>765</v>
      </c>
      <c r="E2351" s="395" t="s">
        <v>645</v>
      </c>
      <c r="F2351" s="395"/>
      <c r="G2351" s="11" t="s">
        <v>268</v>
      </c>
      <c r="H2351" s="15">
        <v>1</v>
      </c>
      <c r="I2351" s="13">
        <v>40.85</v>
      </c>
      <c r="J2351" s="13">
        <v>40.85</v>
      </c>
    </row>
    <row r="2352" spans="1:10" ht="25.95" customHeight="1">
      <c r="A2352" s="17" t="s">
        <v>1884</v>
      </c>
      <c r="B2352" s="19" t="s">
        <v>1959</v>
      </c>
      <c r="C2352" s="17" t="s">
        <v>78</v>
      </c>
      <c r="D2352" s="17" t="s">
        <v>1960</v>
      </c>
      <c r="E2352" s="396" t="s">
        <v>1887</v>
      </c>
      <c r="F2352" s="396"/>
      <c r="G2352" s="18" t="s">
        <v>1911</v>
      </c>
      <c r="H2352" s="21">
        <v>0.1288</v>
      </c>
      <c r="I2352" s="20">
        <v>23.32</v>
      </c>
      <c r="J2352" s="20">
        <v>3</v>
      </c>
    </row>
    <row r="2353" spans="1:10" ht="25.95" customHeight="1">
      <c r="A2353" s="17" t="s">
        <v>1884</v>
      </c>
      <c r="B2353" s="19" t="s">
        <v>1957</v>
      </c>
      <c r="C2353" s="17" t="s">
        <v>78</v>
      </c>
      <c r="D2353" s="17" t="s">
        <v>1958</v>
      </c>
      <c r="E2353" s="396" t="s">
        <v>1887</v>
      </c>
      <c r="F2353" s="396"/>
      <c r="G2353" s="18" t="s">
        <v>1911</v>
      </c>
      <c r="H2353" s="21">
        <v>0.1288</v>
      </c>
      <c r="I2353" s="20">
        <v>27.62</v>
      </c>
      <c r="J2353" s="20">
        <v>3.55</v>
      </c>
    </row>
    <row r="2354" spans="1:10" ht="25.95" customHeight="1">
      <c r="A2354" s="22" t="s">
        <v>1894</v>
      </c>
      <c r="B2354" s="24" t="s">
        <v>2752</v>
      </c>
      <c r="C2354" s="22" t="s">
        <v>78</v>
      </c>
      <c r="D2354" s="22" t="s">
        <v>2753</v>
      </c>
      <c r="E2354" s="397" t="s">
        <v>1928</v>
      </c>
      <c r="F2354" s="397"/>
      <c r="G2354" s="23" t="s">
        <v>268</v>
      </c>
      <c r="H2354" s="26">
        <v>1</v>
      </c>
      <c r="I2354" s="25">
        <v>22.28</v>
      </c>
      <c r="J2354" s="25">
        <v>22.28</v>
      </c>
    </row>
    <row r="2355" spans="1:10" ht="25.95" customHeight="1">
      <c r="A2355" s="22" t="s">
        <v>1894</v>
      </c>
      <c r="B2355" s="24" t="s">
        <v>2748</v>
      </c>
      <c r="C2355" s="22" t="s">
        <v>78</v>
      </c>
      <c r="D2355" s="22" t="s">
        <v>2749</v>
      </c>
      <c r="E2355" s="397" t="s">
        <v>1928</v>
      </c>
      <c r="F2355" s="397"/>
      <c r="G2355" s="23" t="s">
        <v>268</v>
      </c>
      <c r="H2355" s="26">
        <v>2</v>
      </c>
      <c r="I2355" s="25">
        <v>4.46</v>
      </c>
      <c r="J2355" s="25">
        <v>8.92</v>
      </c>
    </row>
    <row r="2356" spans="1:10" ht="39" customHeight="1">
      <c r="A2356" s="22" t="s">
        <v>1894</v>
      </c>
      <c r="B2356" s="24" t="s">
        <v>2650</v>
      </c>
      <c r="C2356" s="22" t="s">
        <v>78</v>
      </c>
      <c r="D2356" s="22" t="s">
        <v>2651</v>
      </c>
      <c r="E2356" s="397" t="s">
        <v>1928</v>
      </c>
      <c r="F2356" s="397"/>
      <c r="G2356" s="23" t="s">
        <v>268</v>
      </c>
      <c r="H2356" s="26">
        <v>0.115</v>
      </c>
      <c r="I2356" s="25">
        <v>26.99</v>
      </c>
      <c r="J2356" s="25">
        <v>3.1</v>
      </c>
    </row>
    <row r="2357" spans="1:10">
      <c r="A2357" s="38"/>
      <c r="B2357" s="38"/>
      <c r="C2357" s="38"/>
      <c r="D2357" s="38"/>
      <c r="E2357" s="38" t="s">
        <v>1897</v>
      </c>
      <c r="F2357" s="39">
        <v>4.93</v>
      </c>
      <c r="G2357" s="38" t="s">
        <v>1898</v>
      </c>
      <c r="H2357" s="39">
        <v>0</v>
      </c>
      <c r="I2357" s="38" t="s">
        <v>1899</v>
      </c>
      <c r="J2357" s="39">
        <v>4.93</v>
      </c>
    </row>
    <row r="2358" spans="1:10">
      <c r="A2358" s="38"/>
      <c r="B2358" s="38"/>
      <c r="C2358" s="38"/>
      <c r="D2358" s="38"/>
      <c r="E2358" s="38" t="s">
        <v>1900</v>
      </c>
      <c r="F2358" s="39">
        <v>8.3699999999999992</v>
      </c>
      <c r="G2358" s="38"/>
      <c r="H2358" s="398" t="s">
        <v>1901</v>
      </c>
      <c r="I2358" s="398"/>
      <c r="J2358" s="39">
        <v>49.22</v>
      </c>
    </row>
    <row r="2359" spans="1:10" ht="49.95" customHeight="1">
      <c r="A2359" s="32"/>
      <c r="B2359" s="32"/>
      <c r="C2359" s="32"/>
      <c r="D2359" s="32"/>
      <c r="E2359" s="32"/>
      <c r="F2359" s="32"/>
      <c r="G2359" s="32" t="s">
        <v>1902</v>
      </c>
      <c r="H2359" s="34" t="s">
        <v>2305</v>
      </c>
      <c r="I2359" s="32" t="s">
        <v>1904</v>
      </c>
      <c r="J2359" s="33">
        <v>196.88</v>
      </c>
    </row>
    <row r="2360" spans="1:10" ht="1.05" customHeight="1">
      <c r="A2360" s="16"/>
      <c r="B2360" s="16"/>
      <c r="C2360" s="16"/>
      <c r="D2360" s="16"/>
      <c r="E2360" s="16"/>
      <c r="F2360" s="16"/>
      <c r="G2360" s="16"/>
      <c r="H2360" s="16"/>
      <c r="I2360" s="16"/>
      <c r="J2360" s="16"/>
    </row>
    <row r="2361" spans="1:10" ht="18" customHeight="1">
      <c r="A2361" s="2" t="s">
        <v>766</v>
      </c>
      <c r="B2361" s="4" t="s">
        <v>61</v>
      </c>
      <c r="C2361" s="2" t="s">
        <v>62</v>
      </c>
      <c r="D2361" s="2" t="s">
        <v>9</v>
      </c>
      <c r="E2361" s="391" t="s">
        <v>63</v>
      </c>
      <c r="F2361" s="391"/>
      <c r="G2361" s="3" t="s">
        <v>64</v>
      </c>
      <c r="H2361" s="4" t="s">
        <v>10</v>
      </c>
      <c r="I2361" s="4" t="s">
        <v>65</v>
      </c>
      <c r="J2361" s="4" t="s">
        <v>11</v>
      </c>
    </row>
    <row r="2362" spans="1:10" ht="39" customHeight="1">
      <c r="A2362" s="10" t="s">
        <v>1883</v>
      </c>
      <c r="B2362" s="12" t="s">
        <v>767</v>
      </c>
      <c r="C2362" s="10" t="s">
        <v>78</v>
      </c>
      <c r="D2362" s="10" t="s">
        <v>768</v>
      </c>
      <c r="E2362" s="395" t="s">
        <v>645</v>
      </c>
      <c r="F2362" s="395"/>
      <c r="G2362" s="11" t="s">
        <v>268</v>
      </c>
      <c r="H2362" s="15">
        <v>1</v>
      </c>
      <c r="I2362" s="13">
        <v>139.85</v>
      </c>
      <c r="J2362" s="13">
        <v>139.85</v>
      </c>
    </row>
    <row r="2363" spans="1:10" ht="25.95" customHeight="1">
      <c r="A2363" s="17" t="s">
        <v>1884</v>
      </c>
      <c r="B2363" s="19" t="s">
        <v>1957</v>
      </c>
      <c r="C2363" s="17" t="s">
        <v>78</v>
      </c>
      <c r="D2363" s="17" t="s">
        <v>1958</v>
      </c>
      <c r="E2363" s="396" t="s">
        <v>1887</v>
      </c>
      <c r="F2363" s="396"/>
      <c r="G2363" s="18" t="s">
        <v>1911</v>
      </c>
      <c r="H2363" s="21">
        <v>0.2601</v>
      </c>
      <c r="I2363" s="20">
        <v>27.62</v>
      </c>
      <c r="J2363" s="20">
        <v>7.18</v>
      </c>
    </row>
    <row r="2364" spans="1:10" ht="25.95" customHeight="1">
      <c r="A2364" s="17" t="s">
        <v>1884</v>
      </c>
      <c r="B2364" s="19" t="s">
        <v>1959</v>
      </c>
      <c r="C2364" s="17" t="s">
        <v>78</v>
      </c>
      <c r="D2364" s="17" t="s">
        <v>1960</v>
      </c>
      <c r="E2364" s="396" t="s">
        <v>1887</v>
      </c>
      <c r="F2364" s="396"/>
      <c r="G2364" s="18" t="s">
        <v>1911</v>
      </c>
      <c r="H2364" s="21">
        <v>0.2601</v>
      </c>
      <c r="I2364" s="20">
        <v>23.32</v>
      </c>
      <c r="J2364" s="20">
        <v>6.06</v>
      </c>
    </row>
    <row r="2365" spans="1:10" ht="39" customHeight="1">
      <c r="A2365" s="22" t="s">
        <v>1894</v>
      </c>
      <c r="B2365" s="24" t="s">
        <v>2650</v>
      </c>
      <c r="C2365" s="22" t="s">
        <v>78</v>
      </c>
      <c r="D2365" s="22" t="s">
        <v>2651</v>
      </c>
      <c r="E2365" s="397" t="s">
        <v>1928</v>
      </c>
      <c r="F2365" s="397"/>
      <c r="G2365" s="23" t="s">
        <v>268</v>
      </c>
      <c r="H2365" s="26">
        <v>0.17499999999999999</v>
      </c>
      <c r="I2365" s="25">
        <v>26.99</v>
      </c>
      <c r="J2365" s="25">
        <v>4.72</v>
      </c>
    </row>
    <row r="2366" spans="1:10" ht="25.95" customHeight="1">
      <c r="A2366" s="22" t="s">
        <v>1894</v>
      </c>
      <c r="B2366" s="24" t="s">
        <v>2754</v>
      </c>
      <c r="C2366" s="22" t="s">
        <v>78</v>
      </c>
      <c r="D2366" s="22" t="s">
        <v>2755</v>
      </c>
      <c r="E2366" s="397" t="s">
        <v>1928</v>
      </c>
      <c r="F2366" s="397"/>
      <c r="G2366" s="23" t="s">
        <v>268</v>
      </c>
      <c r="H2366" s="26">
        <v>1</v>
      </c>
      <c r="I2366" s="25">
        <v>91.05</v>
      </c>
      <c r="J2366" s="25">
        <v>91.05</v>
      </c>
    </row>
    <row r="2367" spans="1:10" ht="25.95" customHeight="1">
      <c r="A2367" s="22" t="s">
        <v>1894</v>
      </c>
      <c r="B2367" s="24" t="s">
        <v>2756</v>
      </c>
      <c r="C2367" s="22" t="s">
        <v>78</v>
      </c>
      <c r="D2367" s="22" t="s">
        <v>2757</v>
      </c>
      <c r="E2367" s="397" t="s">
        <v>1928</v>
      </c>
      <c r="F2367" s="397"/>
      <c r="G2367" s="23" t="s">
        <v>268</v>
      </c>
      <c r="H2367" s="26">
        <v>2</v>
      </c>
      <c r="I2367" s="25">
        <v>15.42</v>
      </c>
      <c r="J2367" s="25">
        <v>30.84</v>
      </c>
    </row>
    <row r="2368" spans="1:10">
      <c r="A2368" s="38"/>
      <c r="B2368" s="38"/>
      <c r="C2368" s="38"/>
      <c r="D2368" s="38"/>
      <c r="E2368" s="38" t="s">
        <v>1897</v>
      </c>
      <c r="F2368" s="39">
        <v>9.98</v>
      </c>
      <c r="G2368" s="38" t="s">
        <v>1898</v>
      </c>
      <c r="H2368" s="39">
        <v>0</v>
      </c>
      <c r="I2368" s="38" t="s">
        <v>1899</v>
      </c>
      <c r="J2368" s="39">
        <v>9.98</v>
      </c>
    </row>
    <row r="2369" spans="1:10">
      <c r="A2369" s="38"/>
      <c r="B2369" s="38"/>
      <c r="C2369" s="38"/>
      <c r="D2369" s="38"/>
      <c r="E2369" s="38" t="s">
        <v>1900</v>
      </c>
      <c r="F2369" s="39">
        <v>28.66</v>
      </c>
      <c r="G2369" s="38"/>
      <c r="H2369" s="398" t="s">
        <v>1901</v>
      </c>
      <c r="I2369" s="398"/>
      <c r="J2369" s="39">
        <v>168.51</v>
      </c>
    </row>
    <row r="2370" spans="1:10" ht="49.95" customHeight="1">
      <c r="A2370" s="32"/>
      <c r="B2370" s="32"/>
      <c r="C2370" s="32"/>
      <c r="D2370" s="32"/>
      <c r="E2370" s="32"/>
      <c r="F2370" s="32"/>
      <c r="G2370" s="32" t="s">
        <v>1902</v>
      </c>
      <c r="H2370" s="34" t="s">
        <v>2714</v>
      </c>
      <c r="I2370" s="32" t="s">
        <v>1904</v>
      </c>
      <c r="J2370" s="33">
        <v>1011.06</v>
      </c>
    </row>
    <row r="2371" spans="1:10" ht="1.05" customHeight="1">
      <c r="A2371" s="16"/>
      <c r="B2371" s="16"/>
      <c r="C2371" s="16"/>
      <c r="D2371" s="16"/>
      <c r="E2371" s="16"/>
      <c r="F2371" s="16"/>
      <c r="G2371" s="16"/>
      <c r="H2371" s="16"/>
      <c r="I2371" s="16"/>
      <c r="J2371" s="16"/>
    </row>
    <row r="2372" spans="1:10" ht="18" customHeight="1">
      <c r="A2372" s="2" t="s">
        <v>769</v>
      </c>
      <c r="B2372" s="4" t="s">
        <v>61</v>
      </c>
      <c r="C2372" s="2" t="s">
        <v>62</v>
      </c>
      <c r="D2372" s="2" t="s">
        <v>9</v>
      </c>
      <c r="E2372" s="391" t="s">
        <v>63</v>
      </c>
      <c r="F2372" s="391"/>
      <c r="G2372" s="3" t="s">
        <v>64</v>
      </c>
      <c r="H2372" s="4" t="s">
        <v>10</v>
      </c>
      <c r="I2372" s="4" t="s">
        <v>65</v>
      </c>
      <c r="J2372" s="4" t="s">
        <v>11</v>
      </c>
    </row>
    <row r="2373" spans="1:10" ht="39" customHeight="1">
      <c r="A2373" s="10" t="s">
        <v>1883</v>
      </c>
      <c r="B2373" s="12" t="s">
        <v>770</v>
      </c>
      <c r="C2373" s="10" t="s">
        <v>78</v>
      </c>
      <c r="D2373" s="10" t="s">
        <v>771</v>
      </c>
      <c r="E2373" s="395" t="s">
        <v>645</v>
      </c>
      <c r="F2373" s="395"/>
      <c r="G2373" s="11" t="s">
        <v>268</v>
      </c>
      <c r="H2373" s="15">
        <v>1</v>
      </c>
      <c r="I2373" s="13">
        <v>36.9</v>
      </c>
      <c r="J2373" s="13">
        <v>36.9</v>
      </c>
    </row>
    <row r="2374" spans="1:10" ht="25.95" customHeight="1">
      <c r="A2374" s="17" t="s">
        <v>1884</v>
      </c>
      <c r="B2374" s="19" t="s">
        <v>1957</v>
      </c>
      <c r="C2374" s="17" t="s">
        <v>78</v>
      </c>
      <c r="D2374" s="17" t="s">
        <v>1958</v>
      </c>
      <c r="E2374" s="396" t="s">
        <v>1887</v>
      </c>
      <c r="F2374" s="396"/>
      <c r="G2374" s="18" t="s">
        <v>1911</v>
      </c>
      <c r="H2374" s="21">
        <v>0.1288</v>
      </c>
      <c r="I2374" s="20">
        <v>27.62</v>
      </c>
      <c r="J2374" s="20">
        <v>3.55</v>
      </c>
    </row>
    <row r="2375" spans="1:10" ht="25.95" customHeight="1">
      <c r="A2375" s="17" t="s">
        <v>1884</v>
      </c>
      <c r="B2375" s="19" t="s">
        <v>1959</v>
      </c>
      <c r="C2375" s="17" t="s">
        <v>78</v>
      </c>
      <c r="D2375" s="17" t="s">
        <v>1960</v>
      </c>
      <c r="E2375" s="396" t="s">
        <v>1887</v>
      </c>
      <c r="F2375" s="396"/>
      <c r="G2375" s="18" t="s">
        <v>1911</v>
      </c>
      <c r="H2375" s="21">
        <v>0.1288</v>
      </c>
      <c r="I2375" s="20">
        <v>23.32</v>
      </c>
      <c r="J2375" s="20">
        <v>3</v>
      </c>
    </row>
    <row r="2376" spans="1:10" ht="39" customHeight="1">
      <c r="A2376" s="22" t="s">
        <v>1894</v>
      </c>
      <c r="B2376" s="24" t="s">
        <v>2650</v>
      </c>
      <c r="C2376" s="22" t="s">
        <v>78</v>
      </c>
      <c r="D2376" s="22" t="s">
        <v>2651</v>
      </c>
      <c r="E2376" s="397" t="s">
        <v>1928</v>
      </c>
      <c r="F2376" s="397"/>
      <c r="G2376" s="23" t="s">
        <v>268</v>
      </c>
      <c r="H2376" s="26">
        <v>0.115</v>
      </c>
      <c r="I2376" s="25">
        <v>26.99</v>
      </c>
      <c r="J2376" s="25">
        <v>3.1</v>
      </c>
    </row>
    <row r="2377" spans="1:10" ht="25.95" customHeight="1">
      <c r="A2377" s="22" t="s">
        <v>1894</v>
      </c>
      <c r="B2377" s="24" t="s">
        <v>2758</v>
      </c>
      <c r="C2377" s="22" t="s">
        <v>78</v>
      </c>
      <c r="D2377" s="22" t="s">
        <v>2759</v>
      </c>
      <c r="E2377" s="397" t="s">
        <v>1928</v>
      </c>
      <c r="F2377" s="397"/>
      <c r="G2377" s="23" t="s">
        <v>268</v>
      </c>
      <c r="H2377" s="26">
        <v>1</v>
      </c>
      <c r="I2377" s="25">
        <v>18.329999999999998</v>
      </c>
      <c r="J2377" s="25">
        <v>18.329999999999998</v>
      </c>
    </row>
    <row r="2378" spans="1:10" ht="25.95" customHeight="1">
      <c r="A2378" s="22" t="s">
        <v>1894</v>
      </c>
      <c r="B2378" s="24" t="s">
        <v>2748</v>
      </c>
      <c r="C2378" s="22" t="s">
        <v>78</v>
      </c>
      <c r="D2378" s="22" t="s">
        <v>2749</v>
      </c>
      <c r="E2378" s="397" t="s">
        <v>1928</v>
      </c>
      <c r="F2378" s="397"/>
      <c r="G2378" s="23" t="s">
        <v>268</v>
      </c>
      <c r="H2378" s="26">
        <v>2</v>
      </c>
      <c r="I2378" s="25">
        <v>4.46</v>
      </c>
      <c r="J2378" s="25">
        <v>8.92</v>
      </c>
    </row>
    <row r="2379" spans="1:10">
      <c r="A2379" s="38"/>
      <c r="B2379" s="38"/>
      <c r="C2379" s="38"/>
      <c r="D2379" s="38"/>
      <c r="E2379" s="38" t="s">
        <v>1897</v>
      </c>
      <c r="F2379" s="39">
        <v>4.93</v>
      </c>
      <c r="G2379" s="38" t="s">
        <v>1898</v>
      </c>
      <c r="H2379" s="39">
        <v>0</v>
      </c>
      <c r="I2379" s="38" t="s">
        <v>1899</v>
      </c>
      <c r="J2379" s="39">
        <v>4.93</v>
      </c>
    </row>
    <row r="2380" spans="1:10">
      <c r="A2380" s="38"/>
      <c r="B2380" s="38"/>
      <c r="C2380" s="38"/>
      <c r="D2380" s="38"/>
      <c r="E2380" s="38" t="s">
        <v>1900</v>
      </c>
      <c r="F2380" s="39">
        <v>7.56</v>
      </c>
      <c r="G2380" s="38"/>
      <c r="H2380" s="398" t="s">
        <v>1901</v>
      </c>
      <c r="I2380" s="398"/>
      <c r="J2380" s="39">
        <v>44.46</v>
      </c>
    </row>
    <row r="2381" spans="1:10" ht="49.95" customHeight="1">
      <c r="A2381" s="32"/>
      <c r="B2381" s="32"/>
      <c r="C2381" s="32"/>
      <c r="D2381" s="32"/>
      <c r="E2381" s="32"/>
      <c r="F2381" s="32"/>
      <c r="G2381" s="32" t="s">
        <v>1902</v>
      </c>
      <c r="H2381" s="34" t="s">
        <v>2684</v>
      </c>
      <c r="I2381" s="32" t="s">
        <v>1904</v>
      </c>
      <c r="J2381" s="33">
        <v>1956.24</v>
      </c>
    </row>
    <row r="2382" spans="1:10" ht="1.05" customHeight="1">
      <c r="A2382" s="16"/>
      <c r="B2382" s="16"/>
      <c r="C2382" s="16"/>
      <c r="D2382" s="16"/>
      <c r="E2382" s="16"/>
      <c r="F2382" s="16"/>
      <c r="G2382" s="16"/>
      <c r="H2382" s="16"/>
      <c r="I2382" s="16"/>
      <c r="J2382" s="16"/>
    </row>
    <row r="2383" spans="1:10" ht="18" customHeight="1">
      <c r="A2383" s="2" t="s">
        <v>772</v>
      </c>
      <c r="B2383" s="4" t="s">
        <v>61</v>
      </c>
      <c r="C2383" s="2" t="s">
        <v>62</v>
      </c>
      <c r="D2383" s="2" t="s">
        <v>9</v>
      </c>
      <c r="E2383" s="391" t="s">
        <v>63</v>
      </c>
      <c r="F2383" s="391"/>
      <c r="G2383" s="3" t="s">
        <v>64</v>
      </c>
      <c r="H2383" s="4" t="s">
        <v>10</v>
      </c>
      <c r="I2383" s="4" t="s">
        <v>65</v>
      </c>
      <c r="J2383" s="4" t="s">
        <v>11</v>
      </c>
    </row>
    <row r="2384" spans="1:10" ht="39" customHeight="1">
      <c r="A2384" s="10" t="s">
        <v>1883</v>
      </c>
      <c r="B2384" s="12" t="s">
        <v>773</v>
      </c>
      <c r="C2384" s="10" t="s">
        <v>78</v>
      </c>
      <c r="D2384" s="10" t="s">
        <v>774</v>
      </c>
      <c r="E2384" s="395" t="s">
        <v>645</v>
      </c>
      <c r="F2384" s="395"/>
      <c r="G2384" s="11" t="s">
        <v>268</v>
      </c>
      <c r="H2384" s="15">
        <v>1</v>
      </c>
      <c r="I2384" s="13">
        <v>115.12</v>
      </c>
      <c r="J2384" s="13">
        <v>115.12</v>
      </c>
    </row>
    <row r="2385" spans="1:10" ht="25.95" customHeight="1">
      <c r="A2385" s="17" t="s">
        <v>1884</v>
      </c>
      <c r="B2385" s="19" t="s">
        <v>1959</v>
      </c>
      <c r="C2385" s="17" t="s">
        <v>78</v>
      </c>
      <c r="D2385" s="17" t="s">
        <v>1960</v>
      </c>
      <c r="E2385" s="396" t="s">
        <v>1887</v>
      </c>
      <c r="F2385" s="396"/>
      <c r="G2385" s="18" t="s">
        <v>1911</v>
      </c>
      <c r="H2385" s="21">
        <v>0.2601</v>
      </c>
      <c r="I2385" s="20">
        <v>23.32</v>
      </c>
      <c r="J2385" s="20">
        <v>6.06</v>
      </c>
    </row>
    <row r="2386" spans="1:10" ht="25.95" customHeight="1">
      <c r="A2386" s="17" t="s">
        <v>1884</v>
      </c>
      <c r="B2386" s="19" t="s">
        <v>1957</v>
      </c>
      <c r="C2386" s="17" t="s">
        <v>78</v>
      </c>
      <c r="D2386" s="17" t="s">
        <v>1958</v>
      </c>
      <c r="E2386" s="396" t="s">
        <v>1887</v>
      </c>
      <c r="F2386" s="396"/>
      <c r="G2386" s="18" t="s">
        <v>1911</v>
      </c>
      <c r="H2386" s="21">
        <v>0.2601</v>
      </c>
      <c r="I2386" s="20">
        <v>27.62</v>
      </c>
      <c r="J2386" s="20">
        <v>7.18</v>
      </c>
    </row>
    <row r="2387" spans="1:10" ht="25.95" customHeight="1">
      <c r="A2387" s="22" t="s">
        <v>1894</v>
      </c>
      <c r="B2387" s="24" t="s">
        <v>2756</v>
      </c>
      <c r="C2387" s="22" t="s">
        <v>78</v>
      </c>
      <c r="D2387" s="22" t="s">
        <v>2757</v>
      </c>
      <c r="E2387" s="397" t="s">
        <v>1928</v>
      </c>
      <c r="F2387" s="397"/>
      <c r="G2387" s="23" t="s">
        <v>268</v>
      </c>
      <c r="H2387" s="26">
        <v>2</v>
      </c>
      <c r="I2387" s="25">
        <v>15.42</v>
      </c>
      <c r="J2387" s="25">
        <v>30.84</v>
      </c>
    </row>
    <row r="2388" spans="1:10" ht="39" customHeight="1">
      <c r="A2388" s="22" t="s">
        <v>1894</v>
      </c>
      <c r="B2388" s="24" t="s">
        <v>2650</v>
      </c>
      <c r="C2388" s="22" t="s">
        <v>78</v>
      </c>
      <c r="D2388" s="22" t="s">
        <v>2651</v>
      </c>
      <c r="E2388" s="397" t="s">
        <v>1928</v>
      </c>
      <c r="F2388" s="397"/>
      <c r="G2388" s="23" t="s">
        <v>268</v>
      </c>
      <c r="H2388" s="26">
        <v>0.17499999999999999</v>
      </c>
      <c r="I2388" s="25">
        <v>26.99</v>
      </c>
      <c r="J2388" s="25">
        <v>4.72</v>
      </c>
    </row>
    <row r="2389" spans="1:10" ht="25.95" customHeight="1">
      <c r="A2389" s="22" t="s">
        <v>1894</v>
      </c>
      <c r="B2389" s="24" t="s">
        <v>2760</v>
      </c>
      <c r="C2389" s="22" t="s">
        <v>78</v>
      </c>
      <c r="D2389" s="22" t="s">
        <v>2761</v>
      </c>
      <c r="E2389" s="397" t="s">
        <v>1928</v>
      </c>
      <c r="F2389" s="397"/>
      <c r="G2389" s="23" t="s">
        <v>268</v>
      </c>
      <c r="H2389" s="26">
        <v>1</v>
      </c>
      <c r="I2389" s="25">
        <v>66.319999999999993</v>
      </c>
      <c r="J2389" s="25">
        <v>66.319999999999993</v>
      </c>
    </row>
    <row r="2390" spans="1:10">
      <c r="A2390" s="38"/>
      <c r="B2390" s="38"/>
      <c r="C2390" s="38"/>
      <c r="D2390" s="38"/>
      <c r="E2390" s="38" t="s">
        <v>1897</v>
      </c>
      <c r="F2390" s="39">
        <v>9.98</v>
      </c>
      <c r="G2390" s="38" t="s">
        <v>1898</v>
      </c>
      <c r="H2390" s="39">
        <v>0</v>
      </c>
      <c r="I2390" s="38" t="s">
        <v>1899</v>
      </c>
      <c r="J2390" s="39">
        <v>9.98</v>
      </c>
    </row>
    <row r="2391" spans="1:10">
      <c r="A2391" s="38"/>
      <c r="B2391" s="38"/>
      <c r="C2391" s="38"/>
      <c r="D2391" s="38"/>
      <c r="E2391" s="38" t="s">
        <v>1900</v>
      </c>
      <c r="F2391" s="39">
        <v>23.59</v>
      </c>
      <c r="G2391" s="38"/>
      <c r="H2391" s="398" t="s">
        <v>1901</v>
      </c>
      <c r="I2391" s="398"/>
      <c r="J2391" s="39">
        <v>138.71</v>
      </c>
    </row>
    <row r="2392" spans="1:10" ht="49.95" customHeight="1">
      <c r="A2392" s="32"/>
      <c r="B2392" s="32"/>
      <c r="C2392" s="32"/>
      <c r="D2392" s="32"/>
      <c r="E2392" s="32"/>
      <c r="F2392" s="32"/>
      <c r="G2392" s="32" t="s">
        <v>1902</v>
      </c>
      <c r="H2392" s="34" t="s">
        <v>2524</v>
      </c>
      <c r="I2392" s="32" t="s">
        <v>1904</v>
      </c>
      <c r="J2392" s="33">
        <v>277.42</v>
      </c>
    </row>
    <row r="2393" spans="1:10" ht="1.05" customHeight="1">
      <c r="A2393" s="16"/>
      <c r="B2393" s="16"/>
      <c r="C2393" s="16"/>
      <c r="D2393" s="16"/>
      <c r="E2393" s="16"/>
      <c r="F2393" s="16"/>
      <c r="G2393" s="16"/>
      <c r="H2393" s="16"/>
      <c r="I2393" s="16"/>
      <c r="J2393" s="16"/>
    </row>
    <row r="2394" spans="1:10" ht="18" customHeight="1">
      <c r="A2394" s="2" t="s">
        <v>775</v>
      </c>
      <c r="B2394" s="4" t="s">
        <v>61</v>
      </c>
      <c r="C2394" s="2" t="s">
        <v>62</v>
      </c>
      <c r="D2394" s="2" t="s">
        <v>9</v>
      </c>
      <c r="E2394" s="391" t="s">
        <v>63</v>
      </c>
      <c r="F2394" s="391"/>
      <c r="G2394" s="3" t="s">
        <v>64</v>
      </c>
      <c r="H2394" s="4" t="s">
        <v>10</v>
      </c>
      <c r="I2394" s="4" t="s">
        <v>65</v>
      </c>
      <c r="J2394" s="4" t="s">
        <v>11</v>
      </c>
    </row>
    <row r="2395" spans="1:10" ht="39" customHeight="1">
      <c r="A2395" s="10" t="s">
        <v>1883</v>
      </c>
      <c r="B2395" s="12" t="s">
        <v>776</v>
      </c>
      <c r="C2395" s="10" t="s">
        <v>78</v>
      </c>
      <c r="D2395" s="10" t="s">
        <v>777</v>
      </c>
      <c r="E2395" s="395" t="s">
        <v>645</v>
      </c>
      <c r="F2395" s="395"/>
      <c r="G2395" s="11" t="s">
        <v>268</v>
      </c>
      <c r="H2395" s="15">
        <v>1</v>
      </c>
      <c r="I2395" s="13">
        <v>35.979999999999997</v>
      </c>
      <c r="J2395" s="13">
        <v>35.979999999999997</v>
      </c>
    </row>
    <row r="2396" spans="1:10" ht="25.95" customHeight="1">
      <c r="A2396" s="17" t="s">
        <v>1884</v>
      </c>
      <c r="B2396" s="19" t="s">
        <v>1957</v>
      </c>
      <c r="C2396" s="17" t="s">
        <v>78</v>
      </c>
      <c r="D2396" s="17" t="s">
        <v>1958</v>
      </c>
      <c r="E2396" s="396" t="s">
        <v>1887</v>
      </c>
      <c r="F2396" s="396"/>
      <c r="G2396" s="18" t="s">
        <v>1911</v>
      </c>
      <c r="H2396" s="21">
        <v>0.1288</v>
      </c>
      <c r="I2396" s="20">
        <v>27.62</v>
      </c>
      <c r="J2396" s="20">
        <v>3.55</v>
      </c>
    </row>
    <row r="2397" spans="1:10" ht="25.95" customHeight="1">
      <c r="A2397" s="17" t="s">
        <v>1884</v>
      </c>
      <c r="B2397" s="19" t="s">
        <v>1959</v>
      </c>
      <c r="C2397" s="17" t="s">
        <v>78</v>
      </c>
      <c r="D2397" s="17" t="s">
        <v>1960</v>
      </c>
      <c r="E2397" s="396" t="s">
        <v>1887</v>
      </c>
      <c r="F2397" s="396"/>
      <c r="G2397" s="18" t="s">
        <v>1911</v>
      </c>
      <c r="H2397" s="21">
        <v>0.1288</v>
      </c>
      <c r="I2397" s="20">
        <v>23.32</v>
      </c>
      <c r="J2397" s="20">
        <v>3</v>
      </c>
    </row>
    <row r="2398" spans="1:10" ht="25.95" customHeight="1">
      <c r="A2398" s="22" t="s">
        <v>1894</v>
      </c>
      <c r="B2398" s="24" t="s">
        <v>2748</v>
      </c>
      <c r="C2398" s="22" t="s">
        <v>78</v>
      </c>
      <c r="D2398" s="22" t="s">
        <v>2749</v>
      </c>
      <c r="E2398" s="397" t="s">
        <v>1928</v>
      </c>
      <c r="F2398" s="397"/>
      <c r="G2398" s="23" t="s">
        <v>268</v>
      </c>
      <c r="H2398" s="26">
        <v>2</v>
      </c>
      <c r="I2398" s="25">
        <v>4.46</v>
      </c>
      <c r="J2398" s="25">
        <v>8.92</v>
      </c>
    </row>
    <row r="2399" spans="1:10" ht="39" customHeight="1">
      <c r="A2399" s="22" t="s">
        <v>1894</v>
      </c>
      <c r="B2399" s="24" t="s">
        <v>2650</v>
      </c>
      <c r="C2399" s="22" t="s">
        <v>78</v>
      </c>
      <c r="D2399" s="22" t="s">
        <v>2651</v>
      </c>
      <c r="E2399" s="397" t="s">
        <v>1928</v>
      </c>
      <c r="F2399" s="397"/>
      <c r="G2399" s="23" t="s">
        <v>268</v>
      </c>
      <c r="H2399" s="26">
        <v>0.115</v>
      </c>
      <c r="I2399" s="25">
        <v>26.99</v>
      </c>
      <c r="J2399" s="25">
        <v>3.1</v>
      </c>
    </row>
    <row r="2400" spans="1:10" ht="25.95" customHeight="1">
      <c r="A2400" s="22" t="s">
        <v>1894</v>
      </c>
      <c r="B2400" s="24" t="s">
        <v>2762</v>
      </c>
      <c r="C2400" s="22" t="s">
        <v>78</v>
      </c>
      <c r="D2400" s="22" t="s">
        <v>2763</v>
      </c>
      <c r="E2400" s="397" t="s">
        <v>1928</v>
      </c>
      <c r="F2400" s="397"/>
      <c r="G2400" s="23" t="s">
        <v>268</v>
      </c>
      <c r="H2400" s="26">
        <v>1</v>
      </c>
      <c r="I2400" s="25">
        <v>17.41</v>
      </c>
      <c r="J2400" s="25">
        <v>17.41</v>
      </c>
    </row>
    <row r="2401" spans="1:10">
      <c r="A2401" s="38"/>
      <c r="B2401" s="38"/>
      <c r="C2401" s="38"/>
      <c r="D2401" s="38"/>
      <c r="E2401" s="38" t="s">
        <v>1897</v>
      </c>
      <c r="F2401" s="39">
        <v>4.93</v>
      </c>
      <c r="G2401" s="38" t="s">
        <v>1898</v>
      </c>
      <c r="H2401" s="39">
        <v>0</v>
      </c>
      <c r="I2401" s="38" t="s">
        <v>1899</v>
      </c>
      <c r="J2401" s="39">
        <v>4.93</v>
      </c>
    </row>
    <row r="2402" spans="1:10">
      <c r="A2402" s="38"/>
      <c r="B2402" s="38"/>
      <c r="C2402" s="38"/>
      <c r="D2402" s="38"/>
      <c r="E2402" s="38" t="s">
        <v>1900</v>
      </c>
      <c r="F2402" s="39">
        <v>7.37</v>
      </c>
      <c r="G2402" s="38"/>
      <c r="H2402" s="398" t="s">
        <v>1901</v>
      </c>
      <c r="I2402" s="398"/>
      <c r="J2402" s="39">
        <v>43.35</v>
      </c>
    </row>
    <row r="2403" spans="1:10" ht="49.95" customHeight="1">
      <c r="A2403" s="32"/>
      <c r="B2403" s="32"/>
      <c r="C2403" s="32"/>
      <c r="D2403" s="32"/>
      <c r="E2403" s="32"/>
      <c r="F2403" s="32"/>
      <c r="G2403" s="32" t="s">
        <v>1902</v>
      </c>
      <c r="H2403" s="34" t="s">
        <v>2028</v>
      </c>
      <c r="I2403" s="32" t="s">
        <v>1904</v>
      </c>
      <c r="J2403" s="33">
        <v>520.20000000000005</v>
      </c>
    </row>
    <row r="2404" spans="1:10" ht="1.05" customHeight="1">
      <c r="A2404" s="16"/>
      <c r="B2404" s="16"/>
      <c r="C2404" s="16"/>
      <c r="D2404" s="16"/>
      <c r="E2404" s="16"/>
      <c r="F2404" s="16"/>
      <c r="G2404" s="16"/>
      <c r="H2404" s="16"/>
      <c r="I2404" s="16"/>
      <c r="J2404" s="16"/>
    </row>
    <row r="2405" spans="1:10" ht="18" customHeight="1">
      <c r="A2405" s="2" t="s">
        <v>778</v>
      </c>
      <c r="B2405" s="4" t="s">
        <v>61</v>
      </c>
      <c r="C2405" s="2" t="s">
        <v>62</v>
      </c>
      <c r="D2405" s="2" t="s">
        <v>9</v>
      </c>
      <c r="E2405" s="391" t="s">
        <v>63</v>
      </c>
      <c r="F2405" s="391"/>
      <c r="G2405" s="3" t="s">
        <v>64</v>
      </c>
      <c r="H2405" s="4" t="s">
        <v>10</v>
      </c>
      <c r="I2405" s="4" t="s">
        <v>65</v>
      </c>
      <c r="J2405" s="4" t="s">
        <v>11</v>
      </c>
    </row>
    <row r="2406" spans="1:10" ht="39" customHeight="1">
      <c r="A2406" s="10" t="s">
        <v>1883</v>
      </c>
      <c r="B2406" s="12" t="s">
        <v>779</v>
      </c>
      <c r="C2406" s="10" t="s">
        <v>78</v>
      </c>
      <c r="D2406" s="10" t="s">
        <v>780</v>
      </c>
      <c r="E2406" s="395" t="s">
        <v>645</v>
      </c>
      <c r="F2406" s="395"/>
      <c r="G2406" s="11" t="s">
        <v>268</v>
      </c>
      <c r="H2406" s="15">
        <v>1</v>
      </c>
      <c r="I2406" s="13">
        <v>117.94</v>
      </c>
      <c r="J2406" s="13">
        <v>117.94</v>
      </c>
    </row>
    <row r="2407" spans="1:10" ht="25.95" customHeight="1">
      <c r="A2407" s="17" t="s">
        <v>1884</v>
      </c>
      <c r="B2407" s="19" t="s">
        <v>1959</v>
      </c>
      <c r="C2407" s="17" t="s">
        <v>78</v>
      </c>
      <c r="D2407" s="17" t="s">
        <v>1960</v>
      </c>
      <c r="E2407" s="396" t="s">
        <v>1887</v>
      </c>
      <c r="F2407" s="396"/>
      <c r="G2407" s="18" t="s">
        <v>1911</v>
      </c>
      <c r="H2407" s="21">
        <v>0.2601</v>
      </c>
      <c r="I2407" s="20">
        <v>23.32</v>
      </c>
      <c r="J2407" s="20">
        <v>6.06</v>
      </c>
    </row>
    <row r="2408" spans="1:10" ht="25.95" customHeight="1">
      <c r="A2408" s="17" t="s">
        <v>1884</v>
      </c>
      <c r="B2408" s="19" t="s">
        <v>1957</v>
      </c>
      <c r="C2408" s="17" t="s">
        <v>78</v>
      </c>
      <c r="D2408" s="17" t="s">
        <v>1958</v>
      </c>
      <c r="E2408" s="396" t="s">
        <v>1887</v>
      </c>
      <c r="F2408" s="396"/>
      <c r="G2408" s="18" t="s">
        <v>1911</v>
      </c>
      <c r="H2408" s="21">
        <v>0.2601</v>
      </c>
      <c r="I2408" s="20">
        <v>27.62</v>
      </c>
      <c r="J2408" s="20">
        <v>7.18</v>
      </c>
    </row>
    <row r="2409" spans="1:10" ht="25.95" customHeight="1">
      <c r="A2409" s="22" t="s">
        <v>1894</v>
      </c>
      <c r="B2409" s="24" t="s">
        <v>2756</v>
      </c>
      <c r="C2409" s="22" t="s">
        <v>78</v>
      </c>
      <c r="D2409" s="22" t="s">
        <v>2757</v>
      </c>
      <c r="E2409" s="397" t="s">
        <v>1928</v>
      </c>
      <c r="F2409" s="397"/>
      <c r="G2409" s="23" t="s">
        <v>268</v>
      </c>
      <c r="H2409" s="26">
        <v>2</v>
      </c>
      <c r="I2409" s="25">
        <v>15.42</v>
      </c>
      <c r="J2409" s="25">
        <v>30.84</v>
      </c>
    </row>
    <row r="2410" spans="1:10" ht="39" customHeight="1">
      <c r="A2410" s="22" t="s">
        <v>1894</v>
      </c>
      <c r="B2410" s="24" t="s">
        <v>2650</v>
      </c>
      <c r="C2410" s="22" t="s">
        <v>78</v>
      </c>
      <c r="D2410" s="22" t="s">
        <v>2651</v>
      </c>
      <c r="E2410" s="397" t="s">
        <v>1928</v>
      </c>
      <c r="F2410" s="397"/>
      <c r="G2410" s="23" t="s">
        <v>268</v>
      </c>
      <c r="H2410" s="26">
        <v>0.17499999999999999</v>
      </c>
      <c r="I2410" s="25">
        <v>26.99</v>
      </c>
      <c r="J2410" s="25">
        <v>4.72</v>
      </c>
    </row>
    <row r="2411" spans="1:10" ht="25.95" customHeight="1">
      <c r="A2411" s="22" t="s">
        <v>1894</v>
      </c>
      <c r="B2411" s="24" t="s">
        <v>2764</v>
      </c>
      <c r="C2411" s="22" t="s">
        <v>78</v>
      </c>
      <c r="D2411" s="22" t="s">
        <v>2765</v>
      </c>
      <c r="E2411" s="397" t="s">
        <v>1928</v>
      </c>
      <c r="F2411" s="397"/>
      <c r="G2411" s="23" t="s">
        <v>268</v>
      </c>
      <c r="H2411" s="26">
        <v>1</v>
      </c>
      <c r="I2411" s="25">
        <v>69.14</v>
      </c>
      <c r="J2411" s="25">
        <v>69.14</v>
      </c>
    </row>
    <row r="2412" spans="1:10">
      <c r="A2412" s="38"/>
      <c r="B2412" s="38"/>
      <c r="C2412" s="38"/>
      <c r="D2412" s="38"/>
      <c r="E2412" s="38" t="s">
        <v>1897</v>
      </c>
      <c r="F2412" s="39">
        <v>9.98</v>
      </c>
      <c r="G2412" s="38" t="s">
        <v>1898</v>
      </c>
      <c r="H2412" s="39">
        <v>0</v>
      </c>
      <c r="I2412" s="38" t="s">
        <v>1899</v>
      </c>
      <c r="J2412" s="39">
        <v>9.98</v>
      </c>
    </row>
    <row r="2413" spans="1:10">
      <c r="A2413" s="38"/>
      <c r="B2413" s="38"/>
      <c r="C2413" s="38"/>
      <c r="D2413" s="38"/>
      <c r="E2413" s="38" t="s">
        <v>1900</v>
      </c>
      <c r="F2413" s="39">
        <v>24.17</v>
      </c>
      <c r="G2413" s="38"/>
      <c r="H2413" s="398" t="s">
        <v>1901</v>
      </c>
      <c r="I2413" s="398"/>
      <c r="J2413" s="39">
        <v>142.11000000000001</v>
      </c>
    </row>
    <row r="2414" spans="1:10" ht="49.95" customHeight="1">
      <c r="A2414" s="32"/>
      <c r="B2414" s="32"/>
      <c r="C2414" s="32"/>
      <c r="D2414" s="32"/>
      <c r="E2414" s="32"/>
      <c r="F2414" s="32"/>
      <c r="G2414" s="32" t="s">
        <v>1902</v>
      </c>
      <c r="H2414" s="34" t="s">
        <v>2028</v>
      </c>
      <c r="I2414" s="32" t="s">
        <v>1904</v>
      </c>
      <c r="J2414" s="33">
        <v>1705.32</v>
      </c>
    </row>
    <row r="2415" spans="1:10" ht="1.05" customHeight="1">
      <c r="A2415" s="16"/>
      <c r="B2415" s="16"/>
      <c r="C2415" s="16"/>
      <c r="D2415" s="16"/>
      <c r="E2415" s="16"/>
      <c r="F2415" s="16"/>
      <c r="G2415" s="16"/>
      <c r="H2415" s="16"/>
      <c r="I2415" s="16"/>
      <c r="J2415" s="16"/>
    </row>
    <row r="2416" spans="1:10" ht="18" customHeight="1">
      <c r="A2416" s="2" t="s">
        <v>781</v>
      </c>
      <c r="B2416" s="4" t="s">
        <v>61</v>
      </c>
      <c r="C2416" s="2" t="s">
        <v>62</v>
      </c>
      <c r="D2416" s="2" t="s">
        <v>9</v>
      </c>
      <c r="E2416" s="391" t="s">
        <v>63</v>
      </c>
      <c r="F2416" s="391"/>
      <c r="G2416" s="3" t="s">
        <v>64</v>
      </c>
      <c r="H2416" s="4" t="s">
        <v>10</v>
      </c>
      <c r="I2416" s="4" t="s">
        <v>65</v>
      </c>
      <c r="J2416" s="4" t="s">
        <v>11</v>
      </c>
    </row>
    <row r="2417" spans="1:10" ht="39" customHeight="1">
      <c r="A2417" s="10" t="s">
        <v>1883</v>
      </c>
      <c r="B2417" s="12" t="s">
        <v>782</v>
      </c>
      <c r="C2417" s="10" t="s">
        <v>78</v>
      </c>
      <c r="D2417" s="10" t="s">
        <v>783</v>
      </c>
      <c r="E2417" s="395" t="s">
        <v>645</v>
      </c>
      <c r="F2417" s="395"/>
      <c r="G2417" s="11" t="s">
        <v>268</v>
      </c>
      <c r="H2417" s="15">
        <v>1</v>
      </c>
      <c r="I2417" s="13">
        <v>75.37</v>
      </c>
      <c r="J2417" s="13">
        <v>75.37</v>
      </c>
    </row>
    <row r="2418" spans="1:10" ht="25.95" customHeight="1">
      <c r="A2418" s="17" t="s">
        <v>1884</v>
      </c>
      <c r="B2418" s="19" t="s">
        <v>1959</v>
      </c>
      <c r="C2418" s="17" t="s">
        <v>78</v>
      </c>
      <c r="D2418" s="17" t="s">
        <v>1960</v>
      </c>
      <c r="E2418" s="396" t="s">
        <v>1887</v>
      </c>
      <c r="F2418" s="396"/>
      <c r="G2418" s="18" t="s">
        <v>1911</v>
      </c>
      <c r="H2418" s="21">
        <v>0.17169999999999999</v>
      </c>
      <c r="I2418" s="20">
        <v>23.32</v>
      </c>
      <c r="J2418" s="20">
        <v>4</v>
      </c>
    </row>
    <row r="2419" spans="1:10" ht="25.95" customHeight="1">
      <c r="A2419" s="17" t="s">
        <v>1884</v>
      </c>
      <c r="B2419" s="19" t="s">
        <v>1957</v>
      </c>
      <c r="C2419" s="17" t="s">
        <v>78</v>
      </c>
      <c r="D2419" s="17" t="s">
        <v>1958</v>
      </c>
      <c r="E2419" s="396" t="s">
        <v>1887</v>
      </c>
      <c r="F2419" s="396"/>
      <c r="G2419" s="18" t="s">
        <v>1911</v>
      </c>
      <c r="H2419" s="21">
        <v>0.17169999999999999</v>
      </c>
      <c r="I2419" s="20">
        <v>27.62</v>
      </c>
      <c r="J2419" s="20">
        <v>4.74</v>
      </c>
    </row>
    <row r="2420" spans="1:10" ht="39" customHeight="1">
      <c r="A2420" s="22" t="s">
        <v>1894</v>
      </c>
      <c r="B2420" s="24" t="s">
        <v>2650</v>
      </c>
      <c r="C2420" s="22" t="s">
        <v>78</v>
      </c>
      <c r="D2420" s="22" t="s">
        <v>2651</v>
      </c>
      <c r="E2420" s="397" t="s">
        <v>1928</v>
      </c>
      <c r="F2420" s="397"/>
      <c r="G2420" s="23" t="s">
        <v>268</v>
      </c>
      <c r="H2420" s="26">
        <v>0.17249999999999999</v>
      </c>
      <c r="I2420" s="25">
        <v>26.99</v>
      </c>
      <c r="J2420" s="25">
        <v>4.6500000000000004</v>
      </c>
    </row>
    <row r="2421" spans="1:10" ht="25.95" customHeight="1">
      <c r="A2421" s="22" t="s">
        <v>1894</v>
      </c>
      <c r="B2421" s="24" t="s">
        <v>2766</v>
      </c>
      <c r="C2421" s="22" t="s">
        <v>78</v>
      </c>
      <c r="D2421" s="22" t="s">
        <v>2767</v>
      </c>
      <c r="E2421" s="397" t="s">
        <v>1928</v>
      </c>
      <c r="F2421" s="397"/>
      <c r="G2421" s="23" t="s">
        <v>268</v>
      </c>
      <c r="H2421" s="26">
        <v>1</v>
      </c>
      <c r="I2421" s="25">
        <v>48.6</v>
      </c>
      <c r="J2421" s="25">
        <v>48.6</v>
      </c>
    </row>
    <row r="2422" spans="1:10" ht="25.95" customHeight="1">
      <c r="A2422" s="22" t="s">
        <v>1894</v>
      </c>
      <c r="B2422" s="24" t="s">
        <v>2748</v>
      </c>
      <c r="C2422" s="22" t="s">
        <v>78</v>
      </c>
      <c r="D2422" s="22" t="s">
        <v>2749</v>
      </c>
      <c r="E2422" s="397" t="s">
        <v>1928</v>
      </c>
      <c r="F2422" s="397"/>
      <c r="G2422" s="23" t="s">
        <v>268</v>
      </c>
      <c r="H2422" s="26">
        <v>3</v>
      </c>
      <c r="I2422" s="25">
        <v>4.46</v>
      </c>
      <c r="J2422" s="25">
        <v>13.38</v>
      </c>
    </row>
    <row r="2423" spans="1:10">
      <c r="A2423" s="38"/>
      <c r="B2423" s="38"/>
      <c r="C2423" s="38"/>
      <c r="D2423" s="38"/>
      <c r="E2423" s="38" t="s">
        <v>1897</v>
      </c>
      <c r="F2423" s="39">
        <v>6.58</v>
      </c>
      <c r="G2423" s="38" t="s">
        <v>1898</v>
      </c>
      <c r="H2423" s="39">
        <v>0</v>
      </c>
      <c r="I2423" s="38" t="s">
        <v>1899</v>
      </c>
      <c r="J2423" s="39">
        <v>6.58</v>
      </c>
    </row>
    <row r="2424" spans="1:10">
      <c r="A2424" s="38"/>
      <c r="B2424" s="38"/>
      <c r="C2424" s="38"/>
      <c r="D2424" s="38"/>
      <c r="E2424" s="38" t="s">
        <v>1900</v>
      </c>
      <c r="F2424" s="39">
        <v>15.45</v>
      </c>
      <c r="G2424" s="38"/>
      <c r="H2424" s="398" t="s">
        <v>1901</v>
      </c>
      <c r="I2424" s="398"/>
      <c r="J2424" s="39">
        <v>90.82</v>
      </c>
    </row>
    <row r="2425" spans="1:10" ht="49.95" customHeight="1">
      <c r="A2425" s="32"/>
      <c r="B2425" s="32"/>
      <c r="C2425" s="32"/>
      <c r="D2425" s="32"/>
      <c r="E2425" s="32"/>
      <c r="F2425" s="32"/>
      <c r="G2425" s="32" t="s">
        <v>1902</v>
      </c>
      <c r="H2425" s="34" t="s">
        <v>2535</v>
      </c>
      <c r="I2425" s="32" t="s">
        <v>1904</v>
      </c>
      <c r="J2425" s="33">
        <v>2452.14</v>
      </c>
    </row>
    <row r="2426" spans="1:10" ht="1.05" customHeight="1">
      <c r="A2426" s="16"/>
      <c r="B2426" s="16"/>
      <c r="C2426" s="16"/>
      <c r="D2426" s="16"/>
      <c r="E2426" s="16"/>
      <c r="F2426" s="16"/>
      <c r="G2426" s="16"/>
      <c r="H2426" s="16"/>
      <c r="I2426" s="16"/>
      <c r="J2426" s="16"/>
    </row>
    <row r="2427" spans="1:10" ht="18" customHeight="1">
      <c r="A2427" s="2" t="s">
        <v>784</v>
      </c>
      <c r="B2427" s="4" t="s">
        <v>61</v>
      </c>
      <c r="C2427" s="2" t="s">
        <v>62</v>
      </c>
      <c r="D2427" s="2" t="s">
        <v>9</v>
      </c>
      <c r="E2427" s="391" t="s">
        <v>63</v>
      </c>
      <c r="F2427" s="391"/>
      <c r="G2427" s="3" t="s">
        <v>64</v>
      </c>
      <c r="H2427" s="4" t="s">
        <v>10</v>
      </c>
      <c r="I2427" s="4" t="s">
        <v>65</v>
      </c>
      <c r="J2427" s="4" t="s">
        <v>11</v>
      </c>
    </row>
    <row r="2428" spans="1:10" ht="39" customHeight="1">
      <c r="A2428" s="10" t="s">
        <v>1883</v>
      </c>
      <c r="B2428" s="12" t="s">
        <v>785</v>
      </c>
      <c r="C2428" s="10" t="s">
        <v>78</v>
      </c>
      <c r="D2428" s="10" t="s">
        <v>786</v>
      </c>
      <c r="E2428" s="395" t="s">
        <v>645</v>
      </c>
      <c r="F2428" s="395"/>
      <c r="G2428" s="11" t="s">
        <v>268</v>
      </c>
      <c r="H2428" s="15">
        <v>1</v>
      </c>
      <c r="I2428" s="13">
        <v>177.7</v>
      </c>
      <c r="J2428" s="13">
        <v>177.7</v>
      </c>
    </row>
    <row r="2429" spans="1:10" ht="25.95" customHeight="1">
      <c r="A2429" s="17" t="s">
        <v>1884</v>
      </c>
      <c r="B2429" s="19" t="s">
        <v>1959</v>
      </c>
      <c r="C2429" s="17" t="s">
        <v>78</v>
      </c>
      <c r="D2429" s="17" t="s">
        <v>1960</v>
      </c>
      <c r="E2429" s="396" t="s">
        <v>1887</v>
      </c>
      <c r="F2429" s="396"/>
      <c r="G2429" s="18" t="s">
        <v>1911</v>
      </c>
      <c r="H2429" s="21">
        <v>0.31790000000000002</v>
      </c>
      <c r="I2429" s="20">
        <v>23.32</v>
      </c>
      <c r="J2429" s="20">
        <v>7.41</v>
      </c>
    </row>
    <row r="2430" spans="1:10" ht="25.95" customHeight="1">
      <c r="A2430" s="17" t="s">
        <v>1884</v>
      </c>
      <c r="B2430" s="19" t="s">
        <v>1957</v>
      </c>
      <c r="C2430" s="17" t="s">
        <v>78</v>
      </c>
      <c r="D2430" s="17" t="s">
        <v>1958</v>
      </c>
      <c r="E2430" s="396" t="s">
        <v>1887</v>
      </c>
      <c r="F2430" s="396"/>
      <c r="G2430" s="18" t="s">
        <v>1911</v>
      </c>
      <c r="H2430" s="21">
        <v>0.31790000000000002</v>
      </c>
      <c r="I2430" s="20">
        <v>27.62</v>
      </c>
      <c r="J2430" s="20">
        <v>8.7799999999999994</v>
      </c>
    </row>
    <row r="2431" spans="1:10" ht="25.95" customHeight="1">
      <c r="A2431" s="22" t="s">
        <v>1894</v>
      </c>
      <c r="B2431" s="24" t="s">
        <v>2768</v>
      </c>
      <c r="C2431" s="22" t="s">
        <v>78</v>
      </c>
      <c r="D2431" s="22" t="s">
        <v>2769</v>
      </c>
      <c r="E2431" s="397" t="s">
        <v>1928</v>
      </c>
      <c r="F2431" s="397"/>
      <c r="G2431" s="23" t="s">
        <v>268</v>
      </c>
      <c r="H2431" s="26">
        <v>1</v>
      </c>
      <c r="I2431" s="25">
        <v>119.94</v>
      </c>
      <c r="J2431" s="25">
        <v>119.94</v>
      </c>
    </row>
    <row r="2432" spans="1:10" ht="39" customHeight="1">
      <c r="A2432" s="22" t="s">
        <v>1894</v>
      </c>
      <c r="B2432" s="24" t="s">
        <v>2650</v>
      </c>
      <c r="C2432" s="22" t="s">
        <v>78</v>
      </c>
      <c r="D2432" s="22" t="s">
        <v>2651</v>
      </c>
      <c r="E2432" s="397" t="s">
        <v>1928</v>
      </c>
      <c r="F2432" s="397"/>
      <c r="G2432" s="23" t="s">
        <v>268</v>
      </c>
      <c r="H2432" s="26">
        <v>0.23250000000000001</v>
      </c>
      <c r="I2432" s="25">
        <v>26.99</v>
      </c>
      <c r="J2432" s="25">
        <v>6.27</v>
      </c>
    </row>
    <row r="2433" spans="1:10" ht="25.95" customHeight="1">
      <c r="A2433" s="22" t="s">
        <v>1894</v>
      </c>
      <c r="B2433" s="24" t="s">
        <v>2748</v>
      </c>
      <c r="C2433" s="22" t="s">
        <v>78</v>
      </c>
      <c r="D2433" s="22" t="s">
        <v>2749</v>
      </c>
      <c r="E2433" s="397" t="s">
        <v>1928</v>
      </c>
      <c r="F2433" s="397"/>
      <c r="G2433" s="23" t="s">
        <v>268</v>
      </c>
      <c r="H2433" s="26">
        <v>1</v>
      </c>
      <c r="I2433" s="25">
        <v>4.46</v>
      </c>
      <c r="J2433" s="25">
        <v>4.46</v>
      </c>
    </row>
    <row r="2434" spans="1:10" ht="25.95" customHeight="1">
      <c r="A2434" s="22" t="s">
        <v>1894</v>
      </c>
      <c r="B2434" s="24" t="s">
        <v>2756</v>
      </c>
      <c r="C2434" s="22" t="s">
        <v>78</v>
      </c>
      <c r="D2434" s="22" t="s">
        <v>2757</v>
      </c>
      <c r="E2434" s="397" t="s">
        <v>1928</v>
      </c>
      <c r="F2434" s="397"/>
      <c r="G2434" s="23" t="s">
        <v>268</v>
      </c>
      <c r="H2434" s="26">
        <v>2</v>
      </c>
      <c r="I2434" s="25">
        <v>15.42</v>
      </c>
      <c r="J2434" s="25">
        <v>30.84</v>
      </c>
    </row>
    <row r="2435" spans="1:10">
      <c r="A2435" s="38"/>
      <c r="B2435" s="38"/>
      <c r="C2435" s="38"/>
      <c r="D2435" s="38"/>
      <c r="E2435" s="38" t="s">
        <v>1897</v>
      </c>
      <c r="F2435" s="39">
        <v>12.19</v>
      </c>
      <c r="G2435" s="38" t="s">
        <v>1898</v>
      </c>
      <c r="H2435" s="39">
        <v>0</v>
      </c>
      <c r="I2435" s="38" t="s">
        <v>1899</v>
      </c>
      <c r="J2435" s="39">
        <v>12.19</v>
      </c>
    </row>
    <row r="2436" spans="1:10">
      <c r="A2436" s="38"/>
      <c r="B2436" s="38"/>
      <c r="C2436" s="38"/>
      <c r="D2436" s="38"/>
      <c r="E2436" s="38" t="s">
        <v>1900</v>
      </c>
      <c r="F2436" s="39">
        <v>36.42</v>
      </c>
      <c r="G2436" s="38"/>
      <c r="H2436" s="398" t="s">
        <v>1901</v>
      </c>
      <c r="I2436" s="398"/>
      <c r="J2436" s="39">
        <v>214.12</v>
      </c>
    </row>
    <row r="2437" spans="1:10" ht="49.95" customHeight="1">
      <c r="A2437" s="32"/>
      <c r="B2437" s="32"/>
      <c r="C2437" s="32"/>
      <c r="D2437" s="32"/>
      <c r="E2437" s="32"/>
      <c r="F2437" s="32"/>
      <c r="G2437" s="32" t="s">
        <v>1902</v>
      </c>
      <c r="H2437" s="34" t="s">
        <v>2325</v>
      </c>
      <c r="I2437" s="32" t="s">
        <v>1904</v>
      </c>
      <c r="J2437" s="33">
        <v>3854.16</v>
      </c>
    </row>
    <row r="2438" spans="1:10" ht="1.05" customHeight="1">
      <c r="A2438" s="16"/>
      <c r="B2438" s="16"/>
      <c r="C2438" s="16"/>
      <c r="D2438" s="16"/>
      <c r="E2438" s="16"/>
      <c r="F2438" s="16"/>
      <c r="G2438" s="16"/>
      <c r="H2438" s="16"/>
      <c r="I2438" s="16"/>
      <c r="J2438" s="16"/>
    </row>
    <row r="2439" spans="1:10" ht="18" customHeight="1">
      <c r="A2439" s="2" t="s">
        <v>787</v>
      </c>
      <c r="B2439" s="4" t="s">
        <v>61</v>
      </c>
      <c r="C2439" s="2" t="s">
        <v>62</v>
      </c>
      <c r="D2439" s="2" t="s">
        <v>9</v>
      </c>
      <c r="E2439" s="391" t="s">
        <v>63</v>
      </c>
      <c r="F2439" s="391"/>
      <c r="G2439" s="3" t="s">
        <v>64</v>
      </c>
      <c r="H2439" s="4" t="s">
        <v>10</v>
      </c>
      <c r="I2439" s="4" t="s">
        <v>65</v>
      </c>
      <c r="J2439" s="4" t="s">
        <v>11</v>
      </c>
    </row>
    <row r="2440" spans="1:10" ht="39" customHeight="1">
      <c r="A2440" s="10" t="s">
        <v>1883</v>
      </c>
      <c r="B2440" s="12" t="s">
        <v>788</v>
      </c>
      <c r="C2440" s="10" t="s">
        <v>78</v>
      </c>
      <c r="D2440" s="10" t="s">
        <v>789</v>
      </c>
      <c r="E2440" s="395" t="s">
        <v>645</v>
      </c>
      <c r="F2440" s="395"/>
      <c r="G2440" s="11" t="s">
        <v>268</v>
      </c>
      <c r="H2440" s="15">
        <v>1</v>
      </c>
      <c r="I2440" s="13">
        <v>234.95</v>
      </c>
      <c r="J2440" s="13">
        <v>234.95</v>
      </c>
    </row>
    <row r="2441" spans="1:10" ht="25.95" customHeight="1">
      <c r="A2441" s="17" t="s">
        <v>1884</v>
      </c>
      <c r="B2441" s="19" t="s">
        <v>1959</v>
      </c>
      <c r="C2441" s="17" t="s">
        <v>78</v>
      </c>
      <c r="D2441" s="17" t="s">
        <v>1960</v>
      </c>
      <c r="E2441" s="396" t="s">
        <v>1887</v>
      </c>
      <c r="F2441" s="396"/>
      <c r="G2441" s="18" t="s">
        <v>1911</v>
      </c>
      <c r="H2441" s="21">
        <v>0.3468</v>
      </c>
      <c r="I2441" s="20">
        <v>23.32</v>
      </c>
      <c r="J2441" s="20">
        <v>8.08</v>
      </c>
    </row>
    <row r="2442" spans="1:10" ht="25.95" customHeight="1">
      <c r="A2442" s="17" t="s">
        <v>1884</v>
      </c>
      <c r="B2442" s="19" t="s">
        <v>1957</v>
      </c>
      <c r="C2442" s="17" t="s">
        <v>78</v>
      </c>
      <c r="D2442" s="17" t="s">
        <v>1958</v>
      </c>
      <c r="E2442" s="396" t="s">
        <v>1887</v>
      </c>
      <c r="F2442" s="396"/>
      <c r="G2442" s="18" t="s">
        <v>1911</v>
      </c>
      <c r="H2442" s="21">
        <v>0.3468</v>
      </c>
      <c r="I2442" s="20">
        <v>27.62</v>
      </c>
      <c r="J2442" s="20">
        <v>9.57</v>
      </c>
    </row>
    <row r="2443" spans="1:10" ht="25.95" customHeight="1">
      <c r="A2443" s="22" t="s">
        <v>1894</v>
      </c>
      <c r="B2443" s="24" t="s">
        <v>2756</v>
      </c>
      <c r="C2443" s="22" t="s">
        <v>78</v>
      </c>
      <c r="D2443" s="22" t="s">
        <v>2757</v>
      </c>
      <c r="E2443" s="397" t="s">
        <v>1928</v>
      </c>
      <c r="F2443" s="397"/>
      <c r="G2443" s="23" t="s">
        <v>268</v>
      </c>
      <c r="H2443" s="26">
        <v>3</v>
      </c>
      <c r="I2443" s="25">
        <v>15.42</v>
      </c>
      <c r="J2443" s="25">
        <v>46.26</v>
      </c>
    </row>
    <row r="2444" spans="1:10" ht="39" customHeight="1">
      <c r="A2444" s="22" t="s">
        <v>1894</v>
      </c>
      <c r="B2444" s="24" t="s">
        <v>2650</v>
      </c>
      <c r="C2444" s="22" t="s">
        <v>78</v>
      </c>
      <c r="D2444" s="22" t="s">
        <v>2651</v>
      </c>
      <c r="E2444" s="397" t="s">
        <v>1928</v>
      </c>
      <c r="F2444" s="397"/>
      <c r="G2444" s="23" t="s">
        <v>268</v>
      </c>
      <c r="H2444" s="26">
        <v>0.26250000000000001</v>
      </c>
      <c r="I2444" s="25">
        <v>26.99</v>
      </c>
      <c r="J2444" s="25">
        <v>7.08</v>
      </c>
    </row>
    <row r="2445" spans="1:10" ht="25.95" customHeight="1">
      <c r="A2445" s="22" t="s">
        <v>1894</v>
      </c>
      <c r="B2445" s="24" t="s">
        <v>2770</v>
      </c>
      <c r="C2445" s="22" t="s">
        <v>78</v>
      </c>
      <c r="D2445" s="22" t="s">
        <v>2771</v>
      </c>
      <c r="E2445" s="397" t="s">
        <v>1928</v>
      </c>
      <c r="F2445" s="397"/>
      <c r="G2445" s="23" t="s">
        <v>268</v>
      </c>
      <c r="H2445" s="26">
        <v>1</v>
      </c>
      <c r="I2445" s="25">
        <v>163.96</v>
      </c>
      <c r="J2445" s="25">
        <v>163.96</v>
      </c>
    </row>
    <row r="2446" spans="1:10">
      <c r="A2446" s="38"/>
      <c r="B2446" s="38"/>
      <c r="C2446" s="38"/>
      <c r="D2446" s="38"/>
      <c r="E2446" s="38" t="s">
        <v>1897</v>
      </c>
      <c r="F2446" s="39">
        <v>13.3</v>
      </c>
      <c r="G2446" s="38" t="s">
        <v>1898</v>
      </c>
      <c r="H2446" s="39">
        <v>0</v>
      </c>
      <c r="I2446" s="38" t="s">
        <v>1899</v>
      </c>
      <c r="J2446" s="39">
        <v>13.3</v>
      </c>
    </row>
    <row r="2447" spans="1:10">
      <c r="A2447" s="38"/>
      <c r="B2447" s="38"/>
      <c r="C2447" s="38"/>
      <c r="D2447" s="38"/>
      <c r="E2447" s="38" t="s">
        <v>1900</v>
      </c>
      <c r="F2447" s="39">
        <v>48.16</v>
      </c>
      <c r="G2447" s="38"/>
      <c r="H2447" s="398" t="s">
        <v>1901</v>
      </c>
      <c r="I2447" s="398"/>
      <c r="J2447" s="39">
        <v>283.11</v>
      </c>
    </row>
    <row r="2448" spans="1:10" ht="49.95" customHeight="1">
      <c r="A2448" s="32"/>
      <c r="B2448" s="32"/>
      <c r="C2448" s="32"/>
      <c r="D2448" s="32"/>
      <c r="E2448" s="32"/>
      <c r="F2448" s="32"/>
      <c r="G2448" s="32" t="s">
        <v>1902</v>
      </c>
      <c r="H2448" s="34" t="s">
        <v>2524</v>
      </c>
      <c r="I2448" s="32" t="s">
        <v>1904</v>
      </c>
      <c r="J2448" s="33">
        <v>566.22</v>
      </c>
    </row>
    <row r="2449" spans="1:10" ht="1.05" customHeight="1">
      <c r="A2449" s="16"/>
      <c r="B2449" s="16"/>
      <c r="C2449" s="16"/>
      <c r="D2449" s="16"/>
      <c r="E2449" s="16"/>
      <c r="F2449" s="16"/>
      <c r="G2449" s="16"/>
      <c r="H2449" s="16"/>
      <c r="I2449" s="16"/>
      <c r="J2449" s="16"/>
    </row>
    <row r="2450" spans="1:10" ht="18" customHeight="1">
      <c r="A2450" s="2" t="s">
        <v>790</v>
      </c>
      <c r="B2450" s="4" t="s">
        <v>61</v>
      </c>
      <c r="C2450" s="2" t="s">
        <v>62</v>
      </c>
      <c r="D2450" s="2" t="s">
        <v>9</v>
      </c>
      <c r="E2450" s="391" t="s">
        <v>63</v>
      </c>
      <c r="F2450" s="391"/>
      <c r="G2450" s="3" t="s">
        <v>64</v>
      </c>
      <c r="H2450" s="4" t="s">
        <v>10</v>
      </c>
      <c r="I2450" s="4" t="s">
        <v>65</v>
      </c>
      <c r="J2450" s="4" t="s">
        <v>11</v>
      </c>
    </row>
    <row r="2451" spans="1:10" ht="39" customHeight="1">
      <c r="A2451" s="10" t="s">
        <v>1883</v>
      </c>
      <c r="B2451" s="12" t="s">
        <v>791</v>
      </c>
      <c r="C2451" s="10" t="s">
        <v>78</v>
      </c>
      <c r="D2451" s="10" t="s">
        <v>792</v>
      </c>
      <c r="E2451" s="395" t="s">
        <v>645</v>
      </c>
      <c r="F2451" s="395"/>
      <c r="G2451" s="11" t="s">
        <v>268</v>
      </c>
      <c r="H2451" s="15">
        <v>1</v>
      </c>
      <c r="I2451" s="13">
        <v>81.069999999999993</v>
      </c>
      <c r="J2451" s="13">
        <v>81.069999999999993</v>
      </c>
    </row>
    <row r="2452" spans="1:10" ht="25.95" customHeight="1">
      <c r="A2452" s="17" t="s">
        <v>1884</v>
      </c>
      <c r="B2452" s="19" t="s">
        <v>1959</v>
      </c>
      <c r="C2452" s="17" t="s">
        <v>78</v>
      </c>
      <c r="D2452" s="17" t="s">
        <v>1960</v>
      </c>
      <c r="E2452" s="396" t="s">
        <v>1887</v>
      </c>
      <c r="F2452" s="396"/>
      <c r="G2452" s="18" t="s">
        <v>1911</v>
      </c>
      <c r="H2452" s="21">
        <v>0.15179999999999999</v>
      </c>
      <c r="I2452" s="20">
        <v>23.32</v>
      </c>
      <c r="J2452" s="20">
        <v>3.53</v>
      </c>
    </row>
    <row r="2453" spans="1:10" ht="25.95" customHeight="1">
      <c r="A2453" s="17" t="s">
        <v>1884</v>
      </c>
      <c r="B2453" s="19" t="s">
        <v>1957</v>
      </c>
      <c r="C2453" s="17" t="s">
        <v>78</v>
      </c>
      <c r="D2453" s="17" t="s">
        <v>1958</v>
      </c>
      <c r="E2453" s="396" t="s">
        <v>1887</v>
      </c>
      <c r="F2453" s="396"/>
      <c r="G2453" s="18" t="s">
        <v>1911</v>
      </c>
      <c r="H2453" s="21">
        <v>0.15179999999999999</v>
      </c>
      <c r="I2453" s="20">
        <v>27.62</v>
      </c>
      <c r="J2453" s="20">
        <v>4.1900000000000004</v>
      </c>
    </row>
    <row r="2454" spans="1:10" ht="39" customHeight="1">
      <c r="A2454" s="22" t="s">
        <v>1894</v>
      </c>
      <c r="B2454" s="24" t="s">
        <v>2650</v>
      </c>
      <c r="C2454" s="22" t="s">
        <v>78</v>
      </c>
      <c r="D2454" s="22" t="s">
        <v>2651</v>
      </c>
      <c r="E2454" s="397" t="s">
        <v>1928</v>
      </c>
      <c r="F2454" s="397"/>
      <c r="G2454" s="23" t="s">
        <v>268</v>
      </c>
      <c r="H2454" s="26">
        <v>0.14499999999999999</v>
      </c>
      <c r="I2454" s="25">
        <v>26.99</v>
      </c>
      <c r="J2454" s="25">
        <v>3.91</v>
      </c>
    </row>
    <row r="2455" spans="1:10" ht="25.95" customHeight="1">
      <c r="A2455" s="22" t="s">
        <v>1894</v>
      </c>
      <c r="B2455" s="24" t="s">
        <v>2748</v>
      </c>
      <c r="C2455" s="22" t="s">
        <v>78</v>
      </c>
      <c r="D2455" s="22" t="s">
        <v>2749</v>
      </c>
      <c r="E2455" s="397" t="s">
        <v>1928</v>
      </c>
      <c r="F2455" s="397"/>
      <c r="G2455" s="23" t="s">
        <v>268</v>
      </c>
      <c r="H2455" s="26">
        <v>1</v>
      </c>
      <c r="I2455" s="25">
        <v>4.46</v>
      </c>
      <c r="J2455" s="25">
        <v>4.46</v>
      </c>
    </row>
    <row r="2456" spans="1:10" ht="25.95" customHeight="1">
      <c r="A2456" s="22" t="s">
        <v>1894</v>
      </c>
      <c r="B2456" s="24" t="s">
        <v>2756</v>
      </c>
      <c r="C2456" s="22" t="s">
        <v>78</v>
      </c>
      <c r="D2456" s="22" t="s">
        <v>2757</v>
      </c>
      <c r="E2456" s="397" t="s">
        <v>1928</v>
      </c>
      <c r="F2456" s="397"/>
      <c r="G2456" s="23" t="s">
        <v>268</v>
      </c>
      <c r="H2456" s="26">
        <v>1</v>
      </c>
      <c r="I2456" s="25">
        <v>15.42</v>
      </c>
      <c r="J2456" s="25">
        <v>15.42</v>
      </c>
    </row>
    <row r="2457" spans="1:10" ht="25.95" customHeight="1">
      <c r="A2457" s="22" t="s">
        <v>1894</v>
      </c>
      <c r="B2457" s="24" t="s">
        <v>2772</v>
      </c>
      <c r="C2457" s="22" t="s">
        <v>78</v>
      </c>
      <c r="D2457" s="22" t="s">
        <v>2773</v>
      </c>
      <c r="E2457" s="397" t="s">
        <v>1928</v>
      </c>
      <c r="F2457" s="397"/>
      <c r="G2457" s="23" t="s">
        <v>268</v>
      </c>
      <c r="H2457" s="26">
        <v>1</v>
      </c>
      <c r="I2457" s="25">
        <v>49.56</v>
      </c>
      <c r="J2457" s="25">
        <v>49.56</v>
      </c>
    </row>
    <row r="2458" spans="1:10">
      <c r="A2458" s="38"/>
      <c r="B2458" s="38"/>
      <c r="C2458" s="38"/>
      <c r="D2458" s="38"/>
      <c r="E2458" s="38" t="s">
        <v>1897</v>
      </c>
      <c r="F2458" s="39">
        <v>5.81</v>
      </c>
      <c r="G2458" s="38" t="s">
        <v>1898</v>
      </c>
      <c r="H2458" s="39">
        <v>0</v>
      </c>
      <c r="I2458" s="38" t="s">
        <v>1899</v>
      </c>
      <c r="J2458" s="39">
        <v>5.81</v>
      </c>
    </row>
    <row r="2459" spans="1:10">
      <c r="A2459" s="38"/>
      <c r="B2459" s="38"/>
      <c r="C2459" s="38"/>
      <c r="D2459" s="38"/>
      <c r="E2459" s="38" t="s">
        <v>1900</v>
      </c>
      <c r="F2459" s="39">
        <v>16.61</v>
      </c>
      <c r="G2459" s="38"/>
      <c r="H2459" s="398" t="s">
        <v>1901</v>
      </c>
      <c r="I2459" s="398"/>
      <c r="J2459" s="39">
        <v>97.68</v>
      </c>
    </row>
    <row r="2460" spans="1:10" ht="49.95" customHeight="1">
      <c r="A2460" s="32"/>
      <c r="B2460" s="32"/>
      <c r="C2460" s="32"/>
      <c r="D2460" s="32"/>
      <c r="E2460" s="32"/>
      <c r="F2460" s="32"/>
      <c r="G2460" s="32" t="s">
        <v>1902</v>
      </c>
      <c r="H2460" s="34" t="s">
        <v>2774</v>
      </c>
      <c r="I2460" s="32" t="s">
        <v>1904</v>
      </c>
      <c r="J2460" s="33">
        <v>4981.68</v>
      </c>
    </row>
    <row r="2461" spans="1:10" ht="1.05" customHeight="1">
      <c r="A2461" s="16"/>
      <c r="B2461" s="16"/>
      <c r="C2461" s="16"/>
      <c r="D2461" s="16"/>
      <c r="E2461" s="16"/>
      <c r="F2461" s="16"/>
      <c r="G2461" s="16"/>
      <c r="H2461" s="16"/>
      <c r="I2461" s="16"/>
      <c r="J2461" s="16"/>
    </row>
    <row r="2462" spans="1:10" ht="18" customHeight="1">
      <c r="A2462" s="2" t="s">
        <v>793</v>
      </c>
      <c r="B2462" s="4" t="s">
        <v>61</v>
      </c>
      <c r="C2462" s="2" t="s">
        <v>62</v>
      </c>
      <c r="D2462" s="2" t="s">
        <v>9</v>
      </c>
      <c r="E2462" s="391" t="s">
        <v>63</v>
      </c>
      <c r="F2462" s="391"/>
      <c r="G2462" s="3" t="s">
        <v>64</v>
      </c>
      <c r="H2462" s="4" t="s">
        <v>10</v>
      </c>
      <c r="I2462" s="4" t="s">
        <v>65</v>
      </c>
      <c r="J2462" s="4" t="s">
        <v>11</v>
      </c>
    </row>
    <row r="2463" spans="1:10" ht="39" customHeight="1">
      <c r="A2463" s="10" t="s">
        <v>1883</v>
      </c>
      <c r="B2463" s="12" t="s">
        <v>794</v>
      </c>
      <c r="C2463" s="10" t="s">
        <v>78</v>
      </c>
      <c r="D2463" s="10" t="s">
        <v>795</v>
      </c>
      <c r="E2463" s="395" t="s">
        <v>645</v>
      </c>
      <c r="F2463" s="395"/>
      <c r="G2463" s="11" t="s">
        <v>268</v>
      </c>
      <c r="H2463" s="15">
        <v>1</v>
      </c>
      <c r="I2463" s="13">
        <v>27.19</v>
      </c>
      <c r="J2463" s="13">
        <v>27.19</v>
      </c>
    </row>
    <row r="2464" spans="1:10" ht="25.95" customHeight="1">
      <c r="A2464" s="17" t="s">
        <v>1884</v>
      </c>
      <c r="B2464" s="19" t="s">
        <v>1957</v>
      </c>
      <c r="C2464" s="17" t="s">
        <v>78</v>
      </c>
      <c r="D2464" s="17" t="s">
        <v>1958</v>
      </c>
      <c r="E2464" s="396" t="s">
        <v>1887</v>
      </c>
      <c r="F2464" s="396"/>
      <c r="G2464" s="18" t="s">
        <v>1911</v>
      </c>
      <c r="H2464" s="21">
        <v>8.5800000000000001E-2</v>
      </c>
      <c r="I2464" s="20">
        <v>27.62</v>
      </c>
      <c r="J2464" s="20">
        <v>2.36</v>
      </c>
    </row>
    <row r="2465" spans="1:10" ht="25.95" customHeight="1">
      <c r="A2465" s="17" t="s">
        <v>1884</v>
      </c>
      <c r="B2465" s="19" t="s">
        <v>1959</v>
      </c>
      <c r="C2465" s="17" t="s">
        <v>78</v>
      </c>
      <c r="D2465" s="17" t="s">
        <v>1960</v>
      </c>
      <c r="E2465" s="396" t="s">
        <v>1887</v>
      </c>
      <c r="F2465" s="396"/>
      <c r="G2465" s="18" t="s">
        <v>1911</v>
      </c>
      <c r="H2465" s="21">
        <v>8.5800000000000001E-2</v>
      </c>
      <c r="I2465" s="20">
        <v>23.32</v>
      </c>
      <c r="J2465" s="20">
        <v>2</v>
      </c>
    </row>
    <row r="2466" spans="1:10" ht="24" customHeight="1">
      <c r="A2466" s="22" t="s">
        <v>1894</v>
      </c>
      <c r="B2466" s="24" t="s">
        <v>1965</v>
      </c>
      <c r="C2466" s="22" t="s">
        <v>78</v>
      </c>
      <c r="D2466" s="22" t="s">
        <v>1966</v>
      </c>
      <c r="E2466" s="397" t="s">
        <v>1928</v>
      </c>
      <c r="F2466" s="397"/>
      <c r="G2466" s="23" t="s">
        <v>268</v>
      </c>
      <c r="H2466" s="26">
        <v>3.5999999999999997E-2</v>
      </c>
      <c r="I2466" s="25">
        <v>2.2599999999999998</v>
      </c>
      <c r="J2466" s="25">
        <v>0.08</v>
      </c>
    </row>
    <row r="2467" spans="1:10" ht="24" customHeight="1">
      <c r="A2467" s="22" t="s">
        <v>1894</v>
      </c>
      <c r="B2467" s="24" t="s">
        <v>2363</v>
      </c>
      <c r="C2467" s="22" t="s">
        <v>78</v>
      </c>
      <c r="D2467" s="22" t="s">
        <v>2523</v>
      </c>
      <c r="E2467" s="397" t="s">
        <v>1928</v>
      </c>
      <c r="F2467" s="397"/>
      <c r="G2467" s="23" t="s">
        <v>268</v>
      </c>
      <c r="H2467" s="26">
        <v>2.4500000000000001E-2</v>
      </c>
      <c r="I2467" s="25">
        <v>65.400000000000006</v>
      </c>
      <c r="J2467" s="25">
        <v>1.6</v>
      </c>
    </row>
    <row r="2468" spans="1:10" ht="25.95" customHeight="1">
      <c r="A2468" s="22" t="s">
        <v>1894</v>
      </c>
      <c r="B2468" s="24" t="s">
        <v>1961</v>
      </c>
      <c r="C2468" s="22" t="s">
        <v>78</v>
      </c>
      <c r="D2468" s="22" t="s">
        <v>1962</v>
      </c>
      <c r="E2468" s="397" t="s">
        <v>1928</v>
      </c>
      <c r="F2468" s="397"/>
      <c r="G2468" s="23" t="s">
        <v>268</v>
      </c>
      <c r="H2468" s="26">
        <v>0.04</v>
      </c>
      <c r="I2468" s="25">
        <v>74.09</v>
      </c>
      <c r="J2468" s="25">
        <v>2.96</v>
      </c>
    </row>
    <row r="2469" spans="1:10" ht="25.95" customHeight="1">
      <c r="A2469" s="22" t="s">
        <v>1894</v>
      </c>
      <c r="B2469" s="24" t="s">
        <v>2775</v>
      </c>
      <c r="C2469" s="22" t="s">
        <v>78</v>
      </c>
      <c r="D2469" s="22" t="s">
        <v>2776</v>
      </c>
      <c r="E2469" s="397" t="s">
        <v>1928</v>
      </c>
      <c r="F2469" s="397"/>
      <c r="G2469" s="23" t="s">
        <v>268</v>
      </c>
      <c r="H2469" s="26">
        <v>1</v>
      </c>
      <c r="I2469" s="25">
        <v>12.18</v>
      </c>
      <c r="J2469" s="25">
        <v>12.18</v>
      </c>
    </row>
    <row r="2470" spans="1:10" ht="25.95" customHeight="1">
      <c r="A2470" s="22" t="s">
        <v>1894</v>
      </c>
      <c r="B2470" s="24" t="s">
        <v>2748</v>
      </c>
      <c r="C2470" s="22" t="s">
        <v>78</v>
      </c>
      <c r="D2470" s="22" t="s">
        <v>2749</v>
      </c>
      <c r="E2470" s="397" t="s">
        <v>1928</v>
      </c>
      <c r="F2470" s="397"/>
      <c r="G2470" s="23" t="s">
        <v>268</v>
      </c>
      <c r="H2470" s="26">
        <v>1</v>
      </c>
      <c r="I2470" s="25">
        <v>4.46</v>
      </c>
      <c r="J2470" s="25">
        <v>4.46</v>
      </c>
    </row>
    <row r="2471" spans="1:10" ht="39" customHeight="1">
      <c r="A2471" s="22" t="s">
        <v>1894</v>
      </c>
      <c r="B2471" s="24" t="s">
        <v>2650</v>
      </c>
      <c r="C2471" s="22" t="s">
        <v>78</v>
      </c>
      <c r="D2471" s="22" t="s">
        <v>2651</v>
      </c>
      <c r="E2471" s="397" t="s">
        <v>1928</v>
      </c>
      <c r="F2471" s="397"/>
      <c r="G2471" s="23" t="s">
        <v>268</v>
      </c>
      <c r="H2471" s="26">
        <v>5.7500000000000002E-2</v>
      </c>
      <c r="I2471" s="25">
        <v>26.99</v>
      </c>
      <c r="J2471" s="25">
        <v>1.55</v>
      </c>
    </row>
    <row r="2472" spans="1:10">
      <c r="A2472" s="38"/>
      <c r="B2472" s="38"/>
      <c r="C2472" s="38"/>
      <c r="D2472" s="38"/>
      <c r="E2472" s="38" t="s">
        <v>1897</v>
      </c>
      <c r="F2472" s="39">
        <v>3.29</v>
      </c>
      <c r="G2472" s="38" t="s">
        <v>1898</v>
      </c>
      <c r="H2472" s="39">
        <v>0</v>
      </c>
      <c r="I2472" s="38" t="s">
        <v>1899</v>
      </c>
      <c r="J2472" s="39">
        <v>3.29</v>
      </c>
    </row>
    <row r="2473" spans="1:10">
      <c r="A2473" s="38"/>
      <c r="B2473" s="38"/>
      <c r="C2473" s="38"/>
      <c r="D2473" s="38"/>
      <c r="E2473" s="38" t="s">
        <v>1900</v>
      </c>
      <c r="F2473" s="39">
        <v>5.57</v>
      </c>
      <c r="G2473" s="38"/>
      <c r="H2473" s="398" t="s">
        <v>1901</v>
      </c>
      <c r="I2473" s="398"/>
      <c r="J2473" s="39">
        <v>32.76</v>
      </c>
    </row>
    <row r="2474" spans="1:10" ht="49.95" customHeight="1">
      <c r="A2474" s="32"/>
      <c r="B2474" s="32"/>
      <c r="C2474" s="32"/>
      <c r="D2474" s="32"/>
      <c r="E2474" s="32"/>
      <c r="F2474" s="32"/>
      <c r="G2474" s="32" t="s">
        <v>1902</v>
      </c>
      <c r="H2474" s="34" t="s">
        <v>2777</v>
      </c>
      <c r="I2474" s="32" t="s">
        <v>1904</v>
      </c>
      <c r="J2474" s="33">
        <v>2784.6</v>
      </c>
    </row>
    <row r="2475" spans="1:10" ht="1.05" customHeight="1">
      <c r="A2475" s="16"/>
      <c r="B2475" s="16"/>
      <c r="C2475" s="16"/>
      <c r="D2475" s="16"/>
      <c r="E2475" s="16"/>
      <c r="F2475" s="16"/>
      <c r="G2475" s="16"/>
      <c r="H2475" s="16"/>
      <c r="I2475" s="16"/>
      <c r="J2475" s="16"/>
    </row>
    <row r="2476" spans="1:10" ht="18" customHeight="1">
      <c r="A2476" s="2" t="s">
        <v>796</v>
      </c>
      <c r="B2476" s="4" t="s">
        <v>61</v>
      </c>
      <c r="C2476" s="2" t="s">
        <v>62</v>
      </c>
      <c r="D2476" s="2" t="s">
        <v>9</v>
      </c>
      <c r="E2476" s="391" t="s">
        <v>63</v>
      </c>
      <c r="F2476" s="391"/>
      <c r="G2476" s="3" t="s">
        <v>64</v>
      </c>
      <c r="H2476" s="4" t="s">
        <v>10</v>
      </c>
      <c r="I2476" s="4" t="s">
        <v>65</v>
      </c>
      <c r="J2476" s="4" t="s">
        <v>11</v>
      </c>
    </row>
    <row r="2477" spans="1:10" ht="39" customHeight="1">
      <c r="A2477" s="10" t="s">
        <v>1883</v>
      </c>
      <c r="B2477" s="12" t="s">
        <v>797</v>
      </c>
      <c r="C2477" s="10" t="s">
        <v>78</v>
      </c>
      <c r="D2477" s="10" t="s">
        <v>798</v>
      </c>
      <c r="E2477" s="395" t="s">
        <v>645</v>
      </c>
      <c r="F2477" s="395"/>
      <c r="G2477" s="11" t="s">
        <v>268</v>
      </c>
      <c r="H2477" s="15">
        <v>1</v>
      </c>
      <c r="I2477" s="13">
        <v>74.77</v>
      </c>
      <c r="J2477" s="13">
        <v>74.77</v>
      </c>
    </row>
    <row r="2478" spans="1:10" ht="25.95" customHeight="1">
      <c r="A2478" s="17" t="s">
        <v>1884</v>
      </c>
      <c r="B2478" s="19" t="s">
        <v>1957</v>
      </c>
      <c r="C2478" s="17" t="s">
        <v>78</v>
      </c>
      <c r="D2478" s="17" t="s">
        <v>1958</v>
      </c>
      <c r="E2478" s="396" t="s">
        <v>1887</v>
      </c>
      <c r="F2478" s="396"/>
      <c r="G2478" s="18" t="s">
        <v>1911</v>
      </c>
      <c r="H2478" s="21">
        <v>0.31419999999999998</v>
      </c>
      <c r="I2478" s="20">
        <v>27.62</v>
      </c>
      <c r="J2478" s="20">
        <v>8.67</v>
      </c>
    </row>
    <row r="2479" spans="1:10" ht="25.95" customHeight="1">
      <c r="A2479" s="17" t="s">
        <v>1884</v>
      </c>
      <c r="B2479" s="19" t="s">
        <v>1959</v>
      </c>
      <c r="C2479" s="17" t="s">
        <v>78</v>
      </c>
      <c r="D2479" s="17" t="s">
        <v>1960</v>
      </c>
      <c r="E2479" s="396" t="s">
        <v>1887</v>
      </c>
      <c r="F2479" s="396"/>
      <c r="G2479" s="18" t="s">
        <v>1911</v>
      </c>
      <c r="H2479" s="21">
        <v>0.31419999999999998</v>
      </c>
      <c r="I2479" s="20">
        <v>23.32</v>
      </c>
      <c r="J2479" s="20">
        <v>7.32</v>
      </c>
    </row>
    <row r="2480" spans="1:10" ht="25.95" customHeight="1">
      <c r="A2480" s="22" t="s">
        <v>1894</v>
      </c>
      <c r="B2480" s="24" t="s">
        <v>2756</v>
      </c>
      <c r="C2480" s="22" t="s">
        <v>78</v>
      </c>
      <c r="D2480" s="22" t="s">
        <v>2757</v>
      </c>
      <c r="E2480" s="397" t="s">
        <v>1928</v>
      </c>
      <c r="F2480" s="397"/>
      <c r="G2480" s="23" t="s">
        <v>268</v>
      </c>
      <c r="H2480" s="26">
        <v>1</v>
      </c>
      <c r="I2480" s="25">
        <v>15.42</v>
      </c>
      <c r="J2480" s="25">
        <v>15.42</v>
      </c>
    </row>
    <row r="2481" spans="1:10" ht="24" customHeight="1">
      <c r="A2481" s="22" t="s">
        <v>1894</v>
      </c>
      <c r="B2481" s="24" t="s">
        <v>2363</v>
      </c>
      <c r="C2481" s="22" t="s">
        <v>78</v>
      </c>
      <c r="D2481" s="22" t="s">
        <v>2523</v>
      </c>
      <c r="E2481" s="397" t="s">
        <v>1928</v>
      </c>
      <c r="F2481" s="397"/>
      <c r="G2481" s="23" t="s">
        <v>268</v>
      </c>
      <c r="H2481" s="26">
        <v>3.0599999999999999E-2</v>
      </c>
      <c r="I2481" s="25">
        <v>65.400000000000006</v>
      </c>
      <c r="J2481" s="25">
        <v>2</v>
      </c>
    </row>
    <row r="2482" spans="1:10" ht="25.95" customHeight="1">
      <c r="A2482" s="22" t="s">
        <v>1894</v>
      </c>
      <c r="B2482" s="24" t="s">
        <v>2778</v>
      </c>
      <c r="C2482" s="22" t="s">
        <v>78</v>
      </c>
      <c r="D2482" s="22" t="s">
        <v>2779</v>
      </c>
      <c r="E2482" s="397" t="s">
        <v>1928</v>
      </c>
      <c r="F2482" s="397"/>
      <c r="G2482" s="23" t="s">
        <v>268</v>
      </c>
      <c r="H2482" s="26">
        <v>1</v>
      </c>
      <c r="I2482" s="25">
        <v>35.11</v>
      </c>
      <c r="J2482" s="25">
        <v>35.11</v>
      </c>
    </row>
    <row r="2483" spans="1:10" ht="24" customHeight="1">
      <c r="A2483" s="22" t="s">
        <v>1894</v>
      </c>
      <c r="B2483" s="24" t="s">
        <v>1965</v>
      </c>
      <c r="C2483" s="22" t="s">
        <v>78</v>
      </c>
      <c r="D2483" s="22" t="s">
        <v>1966</v>
      </c>
      <c r="E2483" s="397" t="s">
        <v>1928</v>
      </c>
      <c r="F2483" s="397"/>
      <c r="G2483" s="23" t="s">
        <v>268</v>
      </c>
      <c r="H2483" s="26">
        <v>8.7999999999999995E-2</v>
      </c>
      <c r="I2483" s="25">
        <v>2.2599999999999998</v>
      </c>
      <c r="J2483" s="25">
        <v>0.19</v>
      </c>
    </row>
    <row r="2484" spans="1:10" ht="25.95" customHeight="1">
      <c r="A2484" s="22" t="s">
        <v>1894</v>
      </c>
      <c r="B2484" s="24" t="s">
        <v>1961</v>
      </c>
      <c r="C2484" s="22" t="s">
        <v>78</v>
      </c>
      <c r="D2484" s="22" t="s">
        <v>1962</v>
      </c>
      <c r="E2484" s="397" t="s">
        <v>1928</v>
      </c>
      <c r="F2484" s="397"/>
      <c r="G2484" s="23" t="s">
        <v>268</v>
      </c>
      <c r="H2484" s="26">
        <v>0.05</v>
      </c>
      <c r="I2484" s="25">
        <v>74.09</v>
      </c>
      <c r="J2484" s="25">
        <v>3.7</v>
      </c>
    </row>
    <row r="2485" spans="1:10" ht="39" customHeight="1">
      <c r="A2485" s="22" t="s">
        <v>1894</v>
      </c>
      <c r="B2485" s="24" t="s">
        <v>2650</v>
      </c>
      <c r="C2485" s="22" t="s">
        <v>78</v>
      </c>
      <c r="D2485" s="22" t="s">
        <v>2651</v>
      </c>
      <c r="E2485" s="397" t="s">
        <v>1928</v>
      </c>
      <c r="F2485" s="397"/>
      <c r="G2485" s="23" t="s">
        <v>268</v>
      </c>
      <c r="H2485" s="26">
        <v>8.7499999999999994E-2</v>
      </c>
      <c r="I2485" s="25">
        <v>26.99</v>
      </c>
      <c r="J2485" s="25">
        <v>2.36</v>
      </c>
    </row>
    <row r="2486" spans="1:10">
      <c r="A2486" s="38"/>
      <c r="B2486" s="38"/>
      <c r="C2486" s="38"/>
      <c r="D2486" s="38"/>
      <c r="E2486" s="38" t="s">
        <v>1897</v>
      </c>
      <c r="F2486" s="39">
        <v>12.05</v>
      </c>
      <c r="G2486" s="38" t="s">
        <v>1898</v>
      </c>
      <c r="H2486" s="39">
        <v>0</v>
      </c>
      <c r="I2486" s="38" t="s">
        <v>1899</v>
      </c>
      <c r="J2486" s="39">
        <v>12.05</v>
      </c>
    </row>
    <row r="2487" spans="1:10">
      <c r="A2487" s="38"/>
      <c r="B2487" s="38"/>
      <c r="C2487" s="38"/>
      <c r="D2487" s="38"/>
      <c r="E2487" s="38" t="s">
        <v>1900</v>
      </c>
      <c r="F2487" s="39">
        <v>15.32</v>
      </c>
      <c r="G2487" s="38"/>
      <c r="H2487" s="398" t="s">
        <v>1901</v>
      </c>
      <c r="I2487" s="398"/>
      <c r="J2487" s="39">
        <v>90.09</v>
      </c>
    </row>
    <row r="2488" spans="1:10" ht="49.95" customHeight="1">
      <c r="A2488" s="32"/>
      <c r="B2488" s="32"/>
      <c r="C2488" s="32"/>
      <c r="D2488" s="32"/>
      <c r="E2488" s="32"/>
      <c r="F2488" s="32"/>
      <c r="G2488" s="32" t="s">
        <v>1902</v>
      </c>
      <c r="H2488" s="34" t="s">
        <v>2780</v>
      </c>
      <c r="I2488" s="32" t="s">
        <v>1904</v>
      </c>
      <c r="J2488" s="33">
        <v>3063.06</v>
      </c>
    </row>
    <row r="2489" spans="1:10" ht="1.05" customHeight="1">
      <c r="A2489" s="16"/>
      <c r="B2489" s="16"/>
      <c r="C2489" s="16"/>
      <c r="D2489" s="16"/>
      <c r="E2489" s="16"/>
      <c r="F2489" s="16"/>
      <c r="G2489" s="16"/>
      <c r="H2489" s="16"/>
      <c r="I2489" s="16"/>
      <c r="J2489" s="16"/>
    </row>
    <row r="2490" spans="1:10" ht="18" customHeight="1">
      <c r="A2490" s="2" t="s">
        <v>799</v>
      </c>
      <c r="B2490" s="4" t="s">
        <v>61</v>
      </c>
      <c r="C2490" s="2" t="s">
        <v>62</v>
      </c>
      <c r="D2490" s="2" t="s">
        <v>9</v>
      </c>
      <c r="E2490" s="391" t="s">
        <v>63</v>
      </c>
      <c r="F2490" s="391"/>
      <c r="G2490" s="3" t="s">
        <v>64</v>
      </c>
      <c r="H2490" s="4" t="s">
        <v>10</v>
      </c>
      <c r="I2490" s="4" t="s">
        <v>65</v>
      </c>
      <c r="J2490" s="4" t="s">
        <v>11</v>
      </c>
    </row>
    <row r="2491" spans="1:10" ht="39" customHeight="1">
      <c r="A2491" s="10" t="s">
        <v>1883</v>
      </c>
      <c r="B2491" s="12" t="s">
        <v>800</v>
      </c>
      <c r="C2491" s="10" t="s">
        <v>78</v>
      </c>
      <c r="D2491" s="10" t="s">
        <v>801</v>
      </c>
      <c r="E2491" s="395" t="s">
        <v>645</v>
      </c>
      <c r="F2491" s="395"/>
      <c r="G2491" s="11" t="s">
        <v>114</v>
      </c>
      <c r="H2491" s="15">
        <v>1</v>
      </c>
      <c r="I2491" s="13">
        <v>21.57</v>
      </c>
      <c r="J2491" s="13">
        <v>21.57</v>
      </c>
    </row>
    <row r="2492" spans="1:10" ht="25.95" customHeight="1">
      <c r="A2492" s="17" t="s">
        <v>1884</v>
      </c>
      <c r="B2492" s="19" t="s">
        <v>1959</v>
      </c>
      <c r="C2492" s="17" t="s">
        <v>78</v>
      </c>
      <c r="D2492" s="17" t="s">
        <v>1960</v>
      </c>
      <c r="E2492" s="396" t="s">
        <v>1887</v>
      </c>
      <c r="F2492" s="396"/>
      <c r="G2492" s="18" t="s">
        <v>1911</v>
      </c>
      <c r="H2492" s="21">
        <v>0.18970000000000001</v>
      </c>
      <c r="I2492" s="20">
        <v>23.32</v>
      </c>
      <c r="J2492" s="20">
        <v>4.42</v>
      </c>
    </row>
    <row r="2493" spans="1:10" ht="25.95" customHeight="1">
      <c r="A2493" s="17" t="s">
        <v>1884</v>
      </c>
      <c r="B2493" s="19" t="s">
        <v>1957</v>
      </c>
      <c r="C2493" s="17" t="s">
        <v>78</v>
      </c>
      <c r="D2493" s="17" t="s">
        <v>1958</v>
      </c>
      <c r="E2493" s="396" t="s">
        <v>1887</v>
      </c>
      <c r="F2493" s="396"/>
      <c r="G2493" s="18" t="s">
        <v>1911</v>
      </c>
      <c r="H2493" s="21">
        <v>0.18970000000000001</v>
      </c>
      <c r="I2493" s="20">
        <v>27.62</v>
      </c>
      <c r="J2493" s="20">
        <v>5.23</v>
      </c>
    </row>
    <row r="2494" spans="1:10" ht="24" customHeight="1">
      <c r="A2494" s="22" t="s">
        <v>1894</v>
      </c>
      <c r="B2494" s="24" t="s">
        <v>1965</v>
      </c>
      <c r="C2494" s="22" t="s">
        <v>78</v>
      </c>
      <c r="D2494" s="22" t="s">
        <v>1966</v>
      </c>
      <c r="E2494" s="397" t="s">
        <v>1928</v>
      </c>
      <c r="F2494" s="397"/>
      <c r="G2494" s="23" t="s">
        <v>268</v>
      </c>
      <c r="H2494" s="26">
        <v>1.0500000000000001E-2</v>
      </c>
      <c r="I2494" s="25">
        <v>2.2599999999999998</v>
      </c>
      <c r="J2494" s="25">
        <v>0.02</v>
      </c>
    </row>
    <row r="2495" spans="1:10" ht="25.95" customHeight="1">
      <c r="A2495" s="22" t="s">
        <v>1894</v>
      </c>
      <c r="B2495" s="24" t="s">
        <v>2781</v>
      </c>
      <c r="C2495" s="22" t="s">
        <v>78</v>
      </c>
      <c r="D2495" s="22" t="s">
        <v>2782</v>
      </c>
      <c r="E2495" s="397" t="s">
        <v>1928</v>
      </c>
      <c r="F2495" s="397"/>
      <c r="G2495" s="23" t="s">
        <v>114</v>
      </c>
      <c r="H2495" s="26">
        <v>1.0353000000000001</v>
      </c>
      <c r="I2495" s="25">
        <v>11.5</v>
      </c>
      <c r="J2495" s="25">
        <v>11.9</v>
      </c>
    </row>
    <row r="2496" spans="1:10">
      <c r="A2496" s="38"/>
      <c r="B2496" s="38"/>
      <c r="C2496" s="38"/>
      <c r="D2496" s="38"/>
      <c r="E2496" s="38" t="s">
        <v>1897</v>
      </c>
      <c r="F2496" s="39">
        <v>7.27</v>
      </c>
      <c r="G2496" s="38" t="s">
        <v>1898</v>
      </c>
      <c r="H2496" s="39">
        <v>0</v>
      </c>
      <c r="I2496" s="38" t="s">
        <v>1899</v>
      </c>
      <c r="J2496" s="39">
        <v>7.27</v>
      </c>
    </row>
    <row r="2497" spans="1:10">
      <c r="A2497" s="38"/>
      <c r="B2497" s="38"/>
      <c r="C2497" s="38"/>
      <c r="D2497" s="38"/>
      <c r="E2497" s="38" t="s">
        <v>1900</v>
      </c>
      <c r="F2497" s="39">
        <v>4.42</v>
      </c>
      <c r="G2497" s="38"/>
      <c r="H2497" s="398" t="s">
        <v>1901</v>
      </c>
      <c r="I2497" s="398"/>
      <c r="J2497" s="39">
        <v>25.99</v>
      </c>
    </row>
    <row r="2498" spans="1:10" ht="49.95" customHeight="1">
      <c r="A2498" s="32"/>
      <c r="B2498" s="32"/>
      <c r="C2498" s="32"/>
      <c r="D2498" s="32"/>
      <c r="E2498" s="32"/>
      <c r="F2498" s="32"/>
      <c r="G2498" s="32" t="s">
        <v>1902</v>
      </c>
      <c r="H2498" s="34" t="s">
        <v>2783</v>
      </c>
      <c r="I2498" s="32" t="s">
        <v>1904</v>
      </c>
      <c r="J2498" s="33">
        <v>627.65</v>
      </c>
    </row>
    <row r="2499" spans="1:10" ht="1.05" customHeight="1">
      <c r="A2499" s="16"/>
      <c r="B2499" s="16"/>
      <c r="C2499" s="16"/>
      <c r="D2499" s="16"/>
      <c r="E2499" s="16"/>
      <c r="F2499" s="16"/>
      <c r="G2499" s="16"/>
      <c r="H2499" s="16"/>
      <c r="I2499" s="16"/>
      <c r="J2499" s="16"/>
    </row>
    <row r="2500" spans="1:10" ht="18" customHeight="1">
      <c r="A2500" s="2" t="s">
        <v>802</v>
      </c>
      <c r="B2500" s="4" t="s">
        <v>61</v>
      </c>
      <c r="C2500" s="2" t="s">
        <v>62</v>
      </c>
      <c r="D2500" s="2" t="s">
        <v>9</v>
      </c>
      <c r="E2500" s="391" t="s">
        <v>63</v>
      </c>
      <c r="F2500" s="391"/>
      <c r="G2500" s="3" t="s">
        <v>64</v>
      </c>
      <c r="H2500" s="4" t="s">
        <v>10</v>
      </c>
      <c r="I2500" s="4" t="s">
        <v>65</v>
      </c>
      <c r="J2500" s="4" t="s">
        <v>11</v>
      </c>
    </row>
    <row r="2501" spans="1:10" ht="39" customHeight="1">
      <c r="A2501" s="10" t="s">
        <v>1883</v>
      </c>
      <c r="B2501" s="12" t="s">
        <v>803</v>
      </c>
      <c r="C2501" s="10" t="s">
        <v>78</v>
      </c>
      <c r="D2501" s="10" t="s">
        <v>804</v>
      </c>
      <c r="E2501" s="395" t="s">
        <v>645</v>
      </c>
      <c r="F2501" s="395"/>
      <c r="G2501" s="11" t="s">
        <v>114</v>
      </c>
      <c r="H2501" s="15">
        <v>1</v>
      </c>
      <c r="I2501" s="13">
        <v>36.57</v>
      </c>
      <c r="J2501" s="13">
        <v>36.57</v>
      </c>
    </row>
    <row r="2502" spans="1:10" ht="25.95" customHeight="1">
      <c r="A2502" s="17" t="s">
        <v>1884</v>
      </c>
      <c r="B2502" s="19" t="s">
        <v>1957</v>
      </c>
      <c r="C2502" s="17" t="s">
        <v>78</v>
      </c>
      <c r="D2502" s="17" t="s">
        <v>1958</v>
      </c>
      <c r="E2502" s="396" t="s">
        <v>1887</v>
      </c>
      <c r="F2502" s="396"/>
      <c r="G2502" s="18" t="s">
        <v>1911</v>
      </c>
      <c r="H2502" s="21">
        <v>0.29389999999999999</v>
      </c>
      <c r="I2502" s="20">
        <v>27.62</v>
      </c>
      <c r="J2502" s="20">
        <v>8.11</v>
      </c>
    </row>
    <row r="2503" spans="1:10" ht="25.95" customHeight="1">
      <c r="A2503" s="17" t="s">
        <v>1884</v>
      </c>
      <c r="B2503" s="19" t="s">
        <v>1959</v>
      </c>
      <c r="C2503" s="17" t="s">
        <v>78</v>
      </c>
      <c r="D2503" s="17" t="s">
        <v>1960</v>
      </c>
      <c r="E2503" s="396" t="s">
        <v>1887</v>
      </c>
      <c r="F2503" s="396"/>
      <c r="G2503" s="18" t="s">
        <v>1911</v>
      </c>
      <c r="H2503" s="21">
        <v>0.29389999999999999</v>
      </c>
      <c r="I2503" s="20">
        <v>23.32</v>
      </c>
      <c r="J2503" s="20">
        <v>6.85</v>
      </c>
    </row>
    <row r="2504" spans="1:10" ht="24" customHeight="1">
      <c r="A2504" s="22" t="s">
        <v>1894</v>
      </c>
      <c r="B2504" s="24" t="s">
        <v>1965</v>
      </c>
      <c r="C2504" s="22" t="s">
        <v>78</v>
      </c>
      <c r="D2504" s="22" t="s">
        <v>1966</v>
      </c>
      <c r="E2504" s="397" t="s">
        <v>1928</v>
      </c>
      <c r="F2504" s="397"/>
      <c r="G2504" s="23" t="s">
        <v>268</v>
      </c>
      <c r="H2504" s="26">
        <v>1.6299999999999999E-2</v>
      </c>
      <c r="I2504" s="25">
        <v>2.2599999999999998</v>
      </c>
      <c r="J2504" s="25">
        <v>0.03</v>
      </c>
    </row>
    <row r="2505" spans="1:10" ht="25.95" customHeight="1">
      <c r="A2505" s="22" t="s">
        <v>1894</v>
      </c>
      <c r="B2505" s="24" t="s">
        <v>2784</v>
      </c>
      <c r="C2505" s="22" t="s">
        <v>78</v>
      </c>
      <c r="D2505" s="22" t="s">
        <v>2785</v>
      </c>
      <c r="E2505" s="397" t="s">
        <v>1928</v>
      </c>
      <c r="F2505" s="397"/>
      <c r="G2505" s="23" t="s">
        <v>114</v>
      </c>
      <c r="H2505" s="26">
        <v>1.0353000000000001</v>
      </c>
      <c r="I2505" s="25">
        <v>20.85</v>
      </c>
      <c r="J2505" s="25">
        <v>21.58</v>
      </c>
    </row>
    <row r="2506" spans="1:10">
      <c r="A2506" s="38"/>
      <c r="B2506" s="38"/>
      <c r="C2506" s="38"/>
      <c r="D2506" s="38"/>
      <c r="E2506" s="38" t="s">
        <v>1897</v>
      </c>
      <c r="F2506" s="39">
        <v>11.27</v>
      </c>
      <c r="G2506" s="38" t="s">
        <v>1898</v>
      </c>
      <c r="H2506" s="39">
        <v>0</v>
      </c>
      <c r="I2506" s="38" t="s">
        <v>1899</v>
      </c>
      <c r="J2506" s="39">
        <v>11.27</v>
      </c>
    </row>
    <row r="2507" spans="1:10">
      <c r="A2507" s="38"/>
      <c r="B2507" s="38"/>
      <c r="C2507" s="38"/>
      <c r="D2507" s="38"/>
      <c r="E2507" s="38" t="s">
        <v>1900</v>
      </c>
      <c r="F2507" s="39">
        <v>7.49</v>
      </c>
      <c r="G2507" s="38"/>
      <c r="H2507" s="398" t="s">
        <v>1901</v>
      </c>
      <c r="I2507" s="398"/>
      <c r="J2507" s="39">
        <v>44.06</v>
      </c>
    </row>
    <row r="2508" spans="1:10" ht="49.95" customHeight="1">
      <c r="A2508" s="32"/>
      <c r="B2508" s="32"/>
      <c r="C2508" s="32"/>
      <c r="D2508" s="32"/>
      <c r="E2508" s="32"/>
      <c r="F2508" s="32"/>
      <c r="G2508" s="32" t="s">
        <v>1902</v>
      </c>
      <c r="H2508" s="34" t="s">
        <v>2786</v>
      </c>
      <c r="I2508" s="32" t="s">
        <v>1904</v>
      </c>
      <c r="J2508" s="33">
        <v>1084.75</v>
      </c>
    </row>
    <row r="2509" spans="1:10" ht="1.05" customHeight="1">
      <c r="A2509" s="16"/>
      <c r="B2509" s="16"/>
      <c r="C2509" s="16"/>
      <c r="D2509" s="16"/>
      <c r="E2509" s="16"/>
      <c r="F2509" s="16"/>
      <c r="G2509" s="16"/>
      <c r="H2509" s="16"/>
      <c r="I2509" s="16"/>
      <c r="J2509" s="16"/>
    </row>
    <row r="2510" spans="1:10" ht="18" customHeight="1">
      <c r="A2510" s="2" t="s">
        <v>805</v>
      </c>
      <c r="B2510" s="4" t="s">
        <v>61</v>
      </c>
      <c r="C2510" s="2" t="s">
        <v>62</v>
      </c>
      <c r="D2510" s="2" t="s">
        <v>9</v>
      </c>
      <c r="E2510" s="391" t="s">
        <v>63</v>
      </c>
      <c r="F2510" s="391"/>
      <c r="G2510" s="3" t="s">
        <v>64</v>
      </c>
      <c r="H2510" s="4" t="s">
        <v>10</v>
      </c>
      <c r="I2510" s="4" t="s">
        <v>65</v>
      </c>
      <c r="J2510" s="4" t="s">
        <v>11</v>
      </c>
    </row>
    <row r="2511" spans="1:10" ht="39" customHeight="1">
      <c r="A2511" s="10" t="s">
        <v>1883</v>
      </c>
      <c r="B2511" s="12" t="s">
        <v>806</v>
      </c>
      <c r="C2511" s="10" t="s">
        <v>78</v>
      </c>
      <c r="D2511" s="10" t="s">
        <v>807</v>
      </c>
      <c r="E2511" s="395" t="s">
        <v>645</v>
      </c>
      <c r="F2511" s="395"/>
      <c r="G2511" s="11" t="s">
        <v>114</v>
      </c>
      <c r="H2511" s="15">
        <v>1</v>
      </c>
      <c r="I2511" s="13">
        <v>46.6</v>
      </c>
      <c r="J2511" s="13">
        <v>46.6</v>
      </c>
    </row>
    <row r="2512" spans="1:10" ht="25.95" customHeight="1">
      <c r="A2512" s="17" t="s">
        <v>1884</v>
      </c>
      <c r="B2512" s="19" t="s">
        <v>1957</v>
      </c>
      <c r="C2512" s="17" t="s">
        <v>78</v>
      </c>
      <c r="D2512" s="17" t="s">
        <v>1958</v>
      </c>
      <c r="E2512" s="396" t="s">
        <v>1887</v>
      </c>
      <c r="F2512" s="396"/>
      <c r="G2512" s="18" t="s">
        <v>1911</v>
      </c>
      <c r="H2512" s="21">
        <v>0.40239999999999998</v>
      </c>
      <c r="I2512" s="20">
        <v>27.62</v>
      </c>
      <c r="J2512" s="20">
        <v>11.11</v>
      </c>
    </row>
    <row r="2513" spans="1:10" ht="25.95" customHeight="1">
      <c r="A2513" s="17" t="s">
        <v>1884</v>
      </c>
      <c r="B2513" s="19" t="s">
        <v>1959</v>
      </c>
      <c r="C2513" s="17" t="s">
        <v>78</v>
      </c>
      <c r="D2513" s="17" t="s">
        <v>1960</v>
      </c>
      <c r="E2513" s="396" t="s">
        <v>1887</v>
      </c>
      <c r="F2513" s="396"/>
      <c r="G2513" s="18" t="s">
        <v>1911</v>
      </c>
      <c r="H2513" s="21">
        <v>0.40239999999999998</v>
      </c>
      <c r="I2513" s="20">
        <v>23.32</v>
      </c>
      <c r="J2513" s="20">
        <v>9.3800000000000008</v>
      </c>
    </row>
    <row r="2514" spans="1:10" ht="24" customHeight="1">
      <c r="A2514" s="22" t="s">
        <v>1894</v>
      </c>
      <c r="B2514" s="24" t="s">
        <v>1965</v>
      </c>
      <c r="C2514" s="22" t="s">
        <v>78</v>
      </c>
      <c r="D2514" s="22" t="s">
        <v>1966</v>
      </c>
      <c r="E2514" s="397" t="s">
        <v>1928</v>
      </c>
      <c r="F2514" s="397"/>
      <c r="G2514" s="23" t="s">
        <v>268</v>
      </c>
      <c r="H2514" s="26">
        <v>2.24E-2</v>
      </c>
      <c r="I2514" s="25">
        <v>2.2599999999999998</v>
      </c>
      <c r="J2514" s="25">
        <v>0.05</v>
      </c>
    </row>
    <row r="2515" spans="1:10" ht="25.95" customHeight="1">
      <c r="A2515" s="22" t="s">
        <v>1894</v>
      </c>
      <c r="B2515" s="24" t="s">
        <v>2787</v>
      </c>
      <c r="C2515" s="22" t="s">
        <v>78</v>
      </c>
      <c r="D2515" s="22" t="s">
        <v>2788</v>
      </c>
      <c r="E2515" s="397" t="s">
        <v>1928</v>
      </c>
      <c r="F2515" s="397"/>
      <c r="G2515" s="23" t="s">
        <v>114</v>
      </c>
      <c r="H2515" s="26">
        <v>1.0353000000000001</v>
      </c>
      <c r="I2515" s="25">
        <v>25.18</v>
      </c>
      <c r="J2515" s="25">
        <v>26.06</v>
      </c>
    </row>
    <row r="2516" spans="1:10">
      <c r="A2516" s="38"/>
      <c r="B2516" s="38"/>
      <c r="C2516" s="38"/>
      <c r="D2516" s="38"/>
      <c r="E2516" s="38" t="s">
        <v>1897</v>
      </c>
      <c r="F2516" s="39">
        <v>15.43</v>
      </c>
      <c r="G2516" s="38" t="s">
        <v>1898</v>
      </c>
      <c r="H2516" s="39">
        <v>0</v>
      </c>
      <c r="I2516" s="38" t="s">
        <v>1899</v>
      </c>
      <c r="J2516" s="39">
        <v>15.43</v>
      </c>
    </row>
    <row r="2517" spans="1:10">
      <c r="A2517" s="38"/>
      <c r="B2517" s="38"/>
      <c r="C2517" s="38"/>
      <c r="D2517" s="38"/>
      <c r="E2517" s="38" t="s">
        <v>1900</v>
      </c>
      <c r="F2517" s="39">
        <v>9.5500000000000007</v>
      </c>
      <c r="G2517" s="38"/>
      <c r="H2517" s="398" t="s">
        <v>1901</v>
      </c>
      <c r="I2517" s="398"/>
      <c r="J2517" s="39">
        <v>56.15</v>
      </c>
    </row>
    <row r="2518" spans="1:10" ht="49.95" customHeight="1">
      <c r="A2518" s="32"/>
      <c r="B2518" s="32"/>
      <c r="C2518" s="32"/>
      <c r="D2518" s="32"/>
      <c r="E2518" s="32"/>
      <c r="F2518" s="32"/>
      <c r="G2518" s="32" t="s">
        <v>1902</v>
      </c>
      <c r="H2518" s="34" t="s">
        <v>2789</v>
      </c>
      <c r="I2518" s="32" t="s">
        <v>1904</v>
      </c>
      <c r="J2518" s="33">
        <v>7417.41</v>
      </c>
    </row>
    <row r="2519" spans="1:10" ht="1.05" customHeight="1">
      <c r="A2519" s="16"/>
      <c r="B2519" s="16"/>
      <c r="C2519" s="16"/>
      <c r="D2519" s="16"/>
      <c r="E2519" s="16"/>
      <c r="F2519" s="16"/>
      <c r="G2519" s="16"/>
      <c r="H2519" s="16"/>
      <c r="I2519" s="16"/>
      <c r="J2519" s="16"/>
    </row>
    <row r="2520" spans="1:10" ht="18" customHeight="1">
      <c r="A2520" s="2" t="s">
        <v>808</v>
      </c>
      <c r="B2520" s="4" t="s">
        <v>61</v>
      </c>
      <c r="C2520" s="2" t="s">
        <v>62</v>
      </c>
      <c r="D2520" s="2" t="s">
        <v>9</v>
      </c>
      <c r="E2520" s="391" t="s">
        <v>63</v>
      </c>
      <c r="F2520" s="391"/>
      <c r="G2520" s="3" t="s">
        <v>64</v>
      </c>
      <c r="H2520" s="4" t="s">
        <v>10</v>
      </c>
      <c r="I2520" s="4" t="s">
        <v>65</v>
      </c>
      <c r="J2520" s="4" t="s">
        <v>11</v>
      </c>
    </row>
    <row r="2521" spans="1:10" ht="39" customHeight="1">
      <c r="A2521" s="10" t="s">
        <v>1883</v>
      </c>
      <c r="B2521" s="12" t="s">
        <v>809</v>
      </c>
      <c r="C2521" s="10" t="s">
        <v>78</v>
      </c>
      <c r="D2521" s="10" t="s">
        <v>810</v>
      </c>
      <c r="E2521" s="395" t="s">
        <v>645</v>
      </c>
      <c r="F2521" s="395"/>
      <c r="G2521" s="11" t="s">
        <v>114</v>
      </c>
      <c r="H2521" s="15">
        <v>1</v>
      </c>
      <c r="I2521" s="13">
        <v>67.97</v>
      </c>
      <c r="J2521" s="13">
        <v>67.97</v>
      </c>
    </row>
    <row r="2522" spans="1:10" ht="25.95" customHeight="1">
      <c r="A2522" s="17" t="s">
        <v>1884</v>
      </c>
      <c r="B2522" s="19" t="s">
        <v>1959</v>
      </c>
      <c r="C2522" s="17" t="s">
        <v>78</v>
      </c>
      <c r="D2522" s="17" t="s">
        <v>1960</v>
      </c>
      <c r="E2522" s="396" t="s">
        <v>1887</v>
      </c>
      <c r="F2522" s="396"/>
      <c r="G2522" s="18" t="s">
        <v>1911</v>
      </c>
      <c r="H2522" s="21">
        <v>0.25330000000000003</v>
      </c>
      <c r="I2522" s="20">
        <v>23.32</v>
      </c>
      <c r="J2522" s="20">
        <v>5.9</v>
      </c>
    </row>
    <row r="2523" spans="1:10" ht="25.95" customHeight="1">
      <c r="A2523" s="17" t="s">
        <v>1884</v>
      </c>
      <c r="B2523" s="19" t="s">
        <v>1957</v>
      </c>
      <c r="C2523" s="17" t="s">
        <v>78</v>
      </c>
      <c r="D2523" s="17" t="s">
        <v>1958</v>
      </c>
      <c r="E2523" s="396" t="s">
        <v>1887</v>
      </c>
      <c r="F2523" s="396"/>
      <c r="G2523" s="18" t="s">
        <v>1911</v>
      </c>
      <c r="H2523" s="21">
        <v>0.25330000000000003</v>
      </c>
      <c r="I2523" s="20">
        <v>27.62</v>
      </c>
      <c r="J2523" s="20">
        <v>6.99</v>
      </c>
    </row>
    <row r="2524" spans="1:10" ht="24" customHeight="1">
      <c r="A2524" s="22" t="s">
        <v>1894</v>
      </c>
      <c r="B2524" s="24" t="s">
        <v>1965</v>
      </c>
      <c r="C2524" s="22" t="s">
        <v>78</v>
      </c>
      <c r="D2524" s="22" t="s">
        <v>1966</v>
      </c>
      <c r="E2524" s="397" t="s">
        <v>1928</v>
      </c>
      <c r="F2524" s="397"/>
      <c r="G2524" s="23" t="s">
        <v>268</v>
      </c>
      <c r="H2524" s="26">
        <v>1.41E-2</v>
      </c>
      <c r="I2524" s="25">
        <v>2.2599999999999998</v>
      </c>
      <c r="J2524" s="25">
        <v>0.03</v>
      </c>
    </row>
    <row r="2525" spans="1:10" ht="25.95" customHeight="1">
      <c r="A2525" s="22" t="s">
        <v>1894</v>
      </c>
      <c r="B2525" s="24" t="s">
        <v>2790</v>
      </c>
      <c r="C2525" s="22" t="s">
        <v>78</v>
      </c>
      <c r="D2525" s="22" t="s">
        <v>2791</v>
      </c>
      <c r="E2525" s="397" t="s">
        <v>1928</v>
      </c>
      <c r="F2525" s="397"/>
      <c r="G2525" s="23" t="s">
        <v>114</v>
      </c>
      <c r="H2525" s="26">
        <v>1.0353000000000001</v>
      </c>
      <c r="I2525" s="25">
        <v>53.18</v>
      </c>
      <c r="J2525" s="25">
        <v>55.05</v>
      </c>
    </row>
    <row r="2526" spans="1:10">
      <c r="A2526" s="38"/>
      <c r="B2526" s="38"/>
      <c r="C2526" s="38"/>
      <c r="D2526" s="38"/>
      <c r="E2526" s="38" t="s">
        <v>1897</v>
      </c>
      <c r="F2526" s="39">
        <v>9.7100000000000009</v>
      </c>
      <c r="G2526" s="38" t="s">
        <v>1898</v>
      </c>
      <c r="H2526" s="39">
        <v>0</v>
      </c>
      <c r="I2526" s="38" t="s">
        <v>1899</v>
      </c>
      <c r="J2526" s="39">
        <v>9.7100000000000009</v>
      </c>
    </row>
    <row r="2527" spans="1:10">
      <c r="A2527" s="38"/>
      <c r="B2527" s="38"/>
      <c r="C2527" s="38"/>
      <c r="D2527" s="38"/>
      <c r="E2527" s="38" t="s">
        <v>1900</v>
      </c>
      <c r="F2527" s="39">
        <v>13.93</v>
      </c>
      <c r="G2527" s="38"/>
      <c r="H2527" s="398" t="s">
        <v>1901</v>
      </c>
      <c r="I2527" s="398"/>
      <c r="J2527" s="39">
        <v>81.900000000000006</v>
      </c>
    </row>
    <row r="2528" spans="1:10" ht="49.95" customHeight="1">
      <c r="A2528" s="32"/>
      <c r="B2528" s="32"/>
      <c r="C2528" s="32"/>
      <c r="D2528" s="32"/>
      <c r="E2528" s="32"/>
      <c r="F2528" s="32"/>
      <c r="G2528" s="32" t="s">
        <v>1902</v>
      </c>
      <c r="H2528" s="34" t="s">
        <v>2792</v>
      </c>
      <c r="I2528" s="32" t="s">
        <v>1904</v>
      </c>
      <c r="J2528" s="33">
        <v>12452.07</v>
      </c>
    </row>
    <row r="2529" spans="1:10" ht="1.05" customHeight="1">
      <c r="A2529" s="16"/>
      <c r="B2529" s="16"/>
      <c r="C2529" s="16"/>
      <c r="D2529" s="16"/>
      <c r="E2529" s="16"/>
      <c r="F2529" s="16"/>
      <c r="G2529" s="16"/>
      <c r="H2529" s="16"/>
      <c r="I2529" s="16"/>
      <c r="J2529" s="16"/>
    </row>
    <row r="2530" spans="1:10" ht="18" customHeight="1">
      <c r="A2530" s="2" t="s">
        <v>811</v>
      </c>
      <c r="B2530" s="4" t="s">
        <v>61</v>
      </c>
      <c r="C2530" s="2" t="s">
        <v>62</v>
      </c>
      <c r="D2530" s="2" t="s">
        <v>9</v>
      </c>
      <c r="E2530" s="391" t="s">
        <v>63</v>
      </c>
      <c r="F2530" s="391"/>
      <c r="G2530" s="3" t="s">
        <v>64</v>
      </c>
      <c r="H2530" s="4" t="s">
        <v>10</v>
      </c>
      <c r="I2530" s="4" t="s">
        <v>65</v>
      </c>
      <c r="J2530" s="4" t="s">
        <v>11</v>
      </c>
    </row>
    <row r="2531" spans="1:10" ht="39" customHeight="1">
      <c r="A2531" s="10" t="s">
        <v>1883</v>
      </c>
      <c r="B2531" s="12" t="s">
        <v>812</v>
      </c>
      <c r="C2531" s="10" t="s">
        <v>78</v>
      </c>
      <c r="D2531" s="10" t="s">
        <v>813</v>
      </c>
      <c r="E2531" s="395" t="s">
        <v>742</v>
      </c>
      <c r="F2531" s="395"/>
      <c r="G2531" s="11" t="s">
        <v>114</v>
      </c>
      <c r="H2531" s="15">
        <v>1</v>
      </c>
      <c r="I2531" s="13">
        <v>130.57</v>
      </c>
      <c r="J2531" s="13">
        <v>130.57</v>
      </c>
    </row>
    <row r="2532" spans="1:10" ht="24" customHeight="1">
      <c r="A2532" s="17" t="s">
        <v>1884</v>
      </c>
      <c r="B2532" s="19" t="s">
        <v>1909</v>
      </c>
      <c r="C2532" s="17" t="s">
        <v>78</v>
      </c>
      <c r="D2532" s="17" t="s">
        <v>1910</v>
      </c>
      <c r="E2532" s="396" t="s">
        <v>1887</v>
      </c>
      <c r="F2532" s="396"/>
      <c r="G2532" s="18" t="s">
        <v>1911</v>
      </c>
      <c r="H2532" s="21">
        <v>0.10299999999999999</v>
      </c>
      <c r="I2532" s="20">
        <v>22.95</v>
      </c>
      <c r="J2532" s="20">
        <v>2.36</v>
      </c>
    </row>
    <row r="2533" spans="1:10" ht="24" customHeight="1">
      <c r="A2533" s="17" t="s">
        <v>1884</v>
      </c>
      <c r="B2533" s="19" t="s">
        <v>2735</v>
      </c>
      <c r="C2533" s="17" t="s">
        <v>78</v>
      </c>
      <c r="D2533" s="17" t="s">
        <v>2736</v>
      </c>
      <c r="E2533" s="396" t="s">
        <v>1887</v>
      </c>
      <c r="F2533" s="396"/>
      <c r="G2533" s="18" t="s">
        <v>1911</v>
      </c>
      <c r="H2533" s="21">
        <v>0.10299999999999999</v>
      </c>
      <c r="I2533" s="20">
        <v>17.88</v>
      </c>
      <c r="J2533" s="20">
        <v>1.84</v>
      </c>
    </row>
    <row r="2534" spans="1:10" ht="39" customHeight="1">
      <c r="A2534" s="22" t="s">
        <v>1894</v>
      </c>
      <c r="B2534" s="24" t="s">
        <v>2650</v>
      </c>
      <c r="C2534" s="22" t="s">
        <v>78</v>
      </c>
      <c r="D2534" s="22" t="s">
        <v>2651</v>
      </c>
      <c r="E2534" s="397" t="s">
        <v>1928</v>
      </c>
      <c r="F2534" s="397"/>
      <c r="G2534" s="23" t="s">
        <v>268</v>
      </c>
      <c r="H2534" s="26">
        <v>1.67E-2</v>
      </c>
      <c r="I2534" s="25">
        <v>26.99</v>
      </c>
      <c r="J2534" s="25">
        <v>0.45</v>
      </c>
    </row>
    <row r="2535" spans="1:10" ht="25.95" customHeight="1">
      <c r="A2535" s="22" t="s">
        <v>1894</v>
      </c>
      <c r="B2535" s="24" t="s">
        <v>2793</v>
      </c>
      <c r="C2535" s="22" t="s">
        <v>78</v>
      </c>
      <c r="D2535" s="22" t="s">
        <v>2794</v>
      </c>
      <c r="E2535" s="397" t="s">
        <v>1928</v>
      </c>
      <c r="F2535" s="397"/>
      <c r="G2535" s="23" t="s">
        <v>114</v>
      </c>
      <c r="H2535" s="26">
        <v>1.05</v>
      </c>
      <c r="I2535" s="25">
        <v>119.93</v>
      </c>
      <c r="J2535" s="25">
        <v>125.92</v>
      </c>
    </row>
    <row r="2536" spans="1:10">
      <c r="A2536" s="38"/>
      <c r="B2536" s="38"/>
      <c r="C2536" s="38"/>
      <c r="D2536" s="38"/>
      <c r="E2536" s="38" t="s">
        <v>1897</v>
      </c>
      <c r="F2536" s="39">
        <v>2.9</v>
      </c>
      <c r="G2536" s="38" t="s">
        <v>1898</v>
      </c>
      <c r="H2536" s="39">
        <v>0</v>
      </c>
      <c r="I2536" s="38" t="s">
        <v>1899</v>
      </c>
      <c r="J2536" s="39">
        <v>2.9</v>
      </c>
    </row>
    <row r="2537" spans="1:10">
      <c r="A2537" s="38"/>
      <c r="B2537" s="38"/>
      <c r="C2537" s="38"/>
      <c r="D2537" s="38"/>
      <c r="E2537" s="38" t="s">
        <v>1900</v>
      </c>
      <c r="F2537" s="39">
        <v>26.76</v>
      </c>
      <c r="G2537" s="38"/>
      <c r="H2537" s="398" t="s">
        <v>1901</v>
      </c>
      <c r="I2537" s="398"/>
      <c r="J2537" s="39">
        <v>157.33000000000001</v>
      </c>
    </row>
    <row r="2538" spans="1:10" ht="49.95" customHeight="1">
      <c r="A2538" s="32"/>
      <c r="B2538" s="32"/>
      <c r="C2538" s="32"/>
      <c r="D2538" s="32"/>
      <c r="E2538" s="32"/>
      <c r="F2538" s="32"/>
      <c r="G2538" s="32" t="s">
        <v>1902</v>
      </c>
      <c r="H2538" s="34" t="s">
        <v>2795</v>
      </c>
      <c r="I2538" s="32" t="s">
        <v>1904</v>
      </c>
      <c r="J2538" s="33">
        <v>7037.37</v>
      </c>
    </row>
    <row r="2539" spans="1:10" ht="1.05" customHeight="1">
      <c r="A2539" s="16"/>
      <c r="B2539" s="16"/>
      <c r="C2539" s="16"/>
      <c r="D2539" s="16"/>
      <c r="E2539" s="16"/>
      <c r="F2539" s="16"/>
      <c r="G2539" s="16"/>
      <c r="H2539" s="16"/>
      <c r="I2539" s="16"/>
      <c r="J2539" s="16"/>
    </row>
    <row r="2540" spans="1:10" ht="18" customHeight="1">
      <c r="A2540" s="2" t="s">
        <v>814</v>
      </c>
      <c r="B2540" s="4" t="s">
        <v>61</v>
      </c>
      <c r="C2540" s="2" t="s">
        <v>62</v>
      </c>
      <c r="D2540" s="2" t="s">
        <v>9</v>
      </c>
      <c r="E2540" s="391" t="s">
        <v>63</v>
      </c>
      <c r="F2540" s="391"/>
      <c r="G2540" s="3" t="s">
        <v>64</v>
      </c>
      <c r="H2540" s="4" t="s">
        <v>10</v>
      </c>
      <c r="I2540" s="4" t="s">
        <v>65</v>
      </c>
      <c r="J2540" s="4" t="s">
        <v>11</v>
      </c>
    </row>
    <row r="2541" spans="1:10" ht="39" customHeight="1">
      <c r="A2541" s="10" t="s">
        <v>1883</v>
      </c>
      <c r="B2541" s="12" t="s">
        <v>815</v>
      </c>
      <c r="C2541" s="10" t="s">
        <v>78</v>
      </c>
      <c r="D2541" s="10" t="s">
        <v>816</v>
      </c>
      <c r="E2541" s="395" t="s">
        <v>742</v>
      </c>
      <c r="F2541" s="395"/>
      <c r="G2541" s="11" t="s">
        <v>114</v>
      </c>
      <c r="H2541" s="15">
        <v>1</v>
      </c>
      <c r="I2541" s="13">
        <v>202.56</v>
      </c>
      <c r="J2541" s="13">
        <v>202.56</v>
      </c>
    </row>
    <row r="2542" spans="1:10" ht="24" customHeight="1">
      <c r="A2542" s="17" t="s">
        <v>1884</v>
      </c>
      <c r="B2542" s="19" t="s">
        <v>1909</v>
      </c>
      <c r="C2542" s="17" t="s">
        <v>78</v>
      </c>
      <c r="D2542" s="17" t="s">
        <v>1910</v>
      </c>
      <c r="E2542" s="396" t="s">
        <v>1887</v>
      </c>
      <c r="F2542" s="396"/>
      <c r="G2542" s="18" t="s">
        <v>1911</v>
      </c>
      <c r="H2542" s="21">
        <v>0.1169</v>
      </c>
      <c r="I2542" s="20">
        <v>22.95</v>
      </c>
      <c r="J2542" s="20">
        <v>2.68</v>
      </c>
    </row>
    <row r="2543" spans="1:10" ht="24" customHeight="1">
      <c r="A2543" s="17" t="s">
        <v>1884</v>
      </c>
      <c r="B2543" s="19" t="s">
        <v>2735</v>
      </c>
      <c r="C2543" s="17" t="s">
        <v>78</v>
      </c>
      <c r="D2543" s="17" t="s">
        <v>2736</v>
      </c>
      <c r="E2543" s="396" t="s">
        <v>1887</v>
      </c>
      <c r="F2543" s="396"/>
      <c r="G2543" s="18" t="s">
        <v>1911</v>
      </c>
      <c r="H2543" s="21">
        <v>0.1169</v>
      </c>
      <c r="I2543" s="20">
        <v>17.88</v>
      </c>
      <c r="J2543" s="20">
        <v>2.09</v>
      </c>
    </row>
    <row r="2544" spans="1:10" ht="39" customHeight="1">
      <c r="A2544" s="22" t="s">
        <v>1894</v>
      </c>
      <c r="B2544" s="24" t="s">
        <v>2650</v>
      </c>
      <c r="C2544" s="22" t="s">
        <v>78</v>
      </c>
      <c r="D2544" s="22" t="s">
        <v>2651</v>
      </c>
      <c r="E2544" s="397" t="s">
        <v>1928</v>
      </c>
      <c r="F2544" s="397"/>
      <c r="G2544" s="23" t="s">
        <v>268</v>
      </c>
      <c r="H2544" s="26">
        <v>2.0799999999999999E-2</v>
      </c>
      <c r="I2544" s="25">
        <v>26.99</v>
      </c>
      <c r="J2544" s="25">
        <v>0.56000000000000005</v>
      </c>
    </row>
    <row r="2545" spans="1:10" ht="25.95" customHeight="1">
      <c r="A2545" s="22" t="s">
        <v>1894</v>
      </c>
      <c r="B2545" s="24" t="s">
        <v>2796</v>
      </c>
      <c r="C2545" s="22" t="s">
        <v>78</v>
      </c>
      <c r="D2545" s="22" t="s">
        <v>2797</v>
      </c>
      <c r="E2545" s="397" t="s">
        <v>1928</v>
      </c>
      <c r="F2545" s="397"/>
      <c r="G2545" s="23" t="s">
        <v>114</v>
      </c>
      <c r="H2545" s="26">
        <v>1.05</v>
      </c>
      <c r="I2545" s="25">
        <v>187.84</v>
      </c>
      <c r="J2545" s="25">
        <v>197.23</v>
      </c>
    </row>
    <row r="2546" spans="1:10">
      <c r="A2546" s="38"/>
      <c r="B2546" s="38"/>
      <c r="C2546" s="38"/>
      <c r="D2546" s="38"/>
      <c r="E2546" s="38" t="s">
        <v>1897</v>
      </c>
      <c r="F2546" s="39">
        <v>3.29</v>
      </c>
      <c r="G2546" s="38" t="s">
        <v>1898</v>
      </c>
      <c r="H2546" s="39">
        <v>0</v>
      </c>
      <c r="I2546" s="38" t="s">
        <v>1899</v>
      </c>
      <c r="J2546" s="39">
        <v>3.29</v>
      </c>
    </row>
    <row r="2547" spans="1:10">
      <c r="A2547" s="38"/>
      <c r="B2547" s="38"/>
      <c r="C2547" s="38"/>
      <c r="D2547" s="38"/>
      <c r="E2547" s="38" t="s">
        <v>1900</v>
      </c>
      <c r="F2547" s="39">
        <v>41.52</v>
      </c>
      <c r="G2547" s="38"/>
      <c r="H2547" s="398" t="s">
        <v>1901</v>
      </c>
      <c r="I2547" s="398"/>
      <c r="J2547" s="39">
        <v>244.08</v>
      </c>
    </row>
    <row r="2548" spans="1:10" ht="49.95" customHeight="1">
      <c r="A2548" s="32"/>
      <c r="B2548" s="32"/>
      <c r="C2548" s="32"/>
      <c r="D2548" s="32"/>
      <c r="E2548" s="32"/>
      <c r="F2548" s="32"/>
      <c r="G2548" s="32" t="s">
        <v>1902</v>
      </c>
      <c r="H2548" s="34" t="s">
        <v>2798</v>
      </c>
      <c r="I2548" s="32" t="s">
        <v>1904</v>
      </c>
      <c r="J2548" s="33">
        <v>17258.89</v>
      </c>
    </row>
    <row r="2549" spans="1:10" ht="1.05" customHeight="1">
      <c r="A2549" s="16"/>
      <c r="B2549" s="16"/>
      <c r="C2549" s="16"/>
      <c r="D2549" s="16"/>
      <c r="E2549" s="16"/>
      <c r="F2549" s="16"/>
      <c r="G2549" s="16"/>
      <c r="H2549" s="16"/>
      <c r="I2549" s="16"/>
      <c r="J2549" s="16"/>
    </row>
    <row r="2550" spans="1:10" ht="18" customHeight="1">
      <c r="A2550" s="2" t="s">
        <v>817</v>
      </c>
      <c r="B2550" s="4" t="s">
        <v>61</v>
      </c>
      <c r="C2550" s="2" t="s">
        <v>62</v>
      </c>
      <c r="D2550" s="2" t="s">
        <v>9</v>
      </c>
      <c r="E2550" s="391" t="s">
        <v>63</v>
      </c>
      <c r="F2550" s="391"/>
      <c r="G2550" s="3" t="s">
        <v>64</v>
      </c>
      <c r="H2550" s="4" t="s">
        <v>10</v>
      </c>
      <c r="I2550" s="4" t="s">
        <v>65</v>
      </c>
      <c r="J2550" s="4" t="s">
        <v>11</v>
      </c>
    </row>
    <row r="2551" spans="1:10" ht="39" customHeight="1">
      <c r="A2551" s="10" t="s">
        <v>1883</v>
      </c>
      <c r="B2551" s="12" t="s">
        <v>750</v>
      </c>
      <c r="C2551" s="10" t="s">
        <v>78</v>
      </c>
      <c r="D2551" s="10" t="s">
        <v>751</v>
      </c>
      <c r="E2551" s="395" t="s">
        <v>625</v>
      </c>
      <c r="F2551" s="395"/>
      <c r="G2551" s="11" t="s">
        <v>268</v>
      </c>
      <c r="H2551" s="15">
        <v>1</v>
      </c>
      <c r="I2551" s="13">
        <v>335.54</v>
      </c>
      <c r="J2551" s="13">
        <v>335.54</v>
      </c>
    </row>
    <row r="2552" spans="1:10" ht="24" customHeight="1">
      <c r="A2552" s="17" t="s">
        <v>1884</v>
      </c>
      <c r="B2552" s="19" t="s">
        <v>1935</v>
      </c>
      <c r="C2552" s="17" t="s">
        <v>78</v>
      </c>
      <c r="D2552" s="17" t="s">
        <v>1936</v>
      </c>
      <c r="E2552" s="396" t="s">
        <v>1887</v>
      </c>
      <c r="F2552" s="396"/>
      <c r="G2552" s="18" t="s">
        <v>1911</v>
      </c>
      <c r="H2552" s="21">
        <v>8.5800000000000001E-2</v>
      </c>
      <c r="I2552" s="20">
        <v>28.34</v>
      </c>
      <c r="J2552" s="20">
        <v>2.4300000000000002</v>
      </c>
    </row>
    <row r="2553" spans="1:10" ht="64.95" customHeight="1">
      <c r="A2553" s="17" t="s">
        <v>1884</v>
      </c>
      <c r="B2553" s="19" t="s">
        <v>2077</v>
      </c>
      <c r="C2553" s="17" t="s">
        <v>78</v>
      </c>
      <c r="D2553" s="17" t="s">
        <v>2078</v>
      </c>
      <c r="E2553" s="396" t="s">
        <v>1907</v>
      </c>
      <c r="F2553" s="396"/>
      <c r="G2553" s="18" t="s">
        <v>1908</v>
      </c>
      <c r="H2553" s="21">
        <v>8.8800000000000004E-2</v>
      </c>
      <c r="I2553" s="20">
        <v>59.97</v>
      </c>
      <c r="J2553" s="20">
        <v>5.32</v>
      </c>
    </row>
    <row r="2554" spans="1:10" ht="24" customHeight="1">
      <c r="A2554" s="17" t="s">
        <v>1884</v>
      </c>
      <c r="B2554" s="19" t="s">
        <v>1909</v>
      </c>
      <c r="C2554" s="17" t="s">
        <v>78</v>
      </c>
      <c r="D2554" s="17" t="s">
        <v>1910</v>
      </c>
      <c r="E2554" s="396" t="s">
        <v>1887</v>
      </c>
      <c r="F2554" s="396"/>
      <c r="G2554" s="18" t="s">
        <v>1911</v>
      </c>
      <c r="H2554" s="21">
        <v>6.7400000000000002E-2</v>
      </c>
      <c r="I2554" s="20">
        <v>22.95</v>
      </c>
      <c r="J2554" s="20">
        <v>1.54</v>
      </c>
    </row>
    <row r="2555" spans="1:10" ht="39" customHeight="1">
      <c r="A2555" s="17" t="s">
        <v>1884</v>
      </c>
      <c r="B2555" s="19" t="s">
        <v>2638</v>
      </c>
      <c r="C2555" s="17" t="s">
        <v>78</v>
      </c>
      <c r="D2555" s="17" t="s">
        <v>2639</v>
      </c>
      <c r="E2555" s="396" t="s">
        <v>2640</v>
      </c>
      <c r="F2555" s="396"/>
      <c r="G2555" s="18" t="s">
        <v>81</v>
      </c>
      <c r="H2555" s="21">
        <v>4.0500000000000001E-2</v>
      </c>
      <c r="I2555" s="20">
        <v>279.45999999999998</v>
      </c>
      <c r="J2555" s="20">
        <v>11.31</v>
      </c>
    </row>
    <row r="2556" spans="1:10" ht="64.95" customHeight="1">
      <c r="A2556" s="17" t="s">
        <v>1884</v>
      </c>
      <c r="B2556" s="19" t="s">
        <v>2079</v>
      </c>
      <c r="C2556" s="17" t="s">
        <v>78</v>
      </c>
      <c r="D2556" s="17" t="s">
        <v>2080</v>
      </c>
      <c r="E2556" s="396" t="s">
        <v>1907</v>
      </c>
      <c r="F2556" s="396"/>
      <c r="G2556" s="18" t="s">
        <v>1914</v>
      </c>
      <c r="H2556" s="21">
        <v>4.36E-2</v>
      </c>
      <c r="I2556" s="20">
        <v>146.27000000000001</v>
      </c>
      <c r="J2556" s="20">
        <v>6.37</v>
      </c>
    </row>
    <row r="2557" spans="1:10" ht="25.95" customHeight="1">
      <c r="A2557" s="22" t="s">
        <v>1894</v>
      </c>
      <c r="B2557" s="24" t="s">
        <v>2742</v>
      </c>
      <c r="C2557" s="22" t="s">
        <v>78</v>
      </c>
      <c r="D2557" s="22" t="s">
        <v>2743</v>
      </c>
      <c r="E2557" s="397" t="s">
        <v>1928</v>
      </c>
      <c r="F2557" s="397"/>
      <c r="G2557" s="23" t="s">
        <v>268</v>
      </c>
      <c r="H2557" s="26">
        <v>1</v>
      </c>
      <c r="I2557" s="25">
        <v>308.57</v>
      </c>
      <c r="J2557" s="25">
        <v>308.57</v>
      </c>
    </row>
    <row r="2558" spans="1:10">
      <c r="A2558" s="38"/>
      <c r="B2558" s="38"/>
      <c r="C2558" s="38"/>
      <c r="D2558" s="38"/>
      <c r="E2558" s="38" t="s">
        <v>1897</v>
      </c>
      <c r="F2558" s="39">
        <v>9.5399999999999991</v>
      </c>
      <c r="G2558" s="38" t="s">
        <v>1898</v>
      </c>
      <c r="H2558" s="39">
        <v>0</v>
      </c>
      <c r="I2558" s="38" t="s">
        <v>1899</v>
      </c>
      <c r="J2558" s="39">
        <v>9.5399999999999991</v>
      </c>
    </row>
    <row r="2559" spans="1:10">
      <c r="A2559" s="38"/>
      <c r="B2559" s="38"/>
      <c r="C2559" s="38"/>
      <c r="D2559" s="38"/>
      <c r="E2559" s="38" t="s">
        <v>1900</v>
      </c>
      <c r="F2559" s="39">
        <v>68.78</v>
      </c>
      <c r="G2559" s="38"/>
      <c r="H2559" s="398" t="s">
        <v>1901</v>
      </c>
      <c r="I2559" s="398"/>
      <c r="J2559" s="39">
        <v>404.32</v>
      </c>
    </row>
    <row r="2560" spans="1:10" ht="49.95" customHeight="1">
      <c r="A2560" s="32"/>
      <c r="B2560" s="32"/>
      <c r="C2560" s="32"/>
      <c r="D2560" s="32"/>
      <c r="E2560" s="32"/>
      <c r="F2560" s="32"/>
      <c r="G2560" s="32" t="s">
        <v>1902</v>
      </c>
      <c r="H2560" s="34" t="s">
        <v>2663</v>
      </c>
      <c r="I2560" s="32" t="s">
        <v>1904</v>
      </c>
      <c r="J2560" s="33">
        <v>6469.12</v>
      </c>
    </row>
    <row r="2561" spans="1:10" ht="1.05" customHeight="1">
      <c r="A2561" s="16"/>
      <c r="B2561" s="16"/>
      <c r="C2561" s="16"/>
      <c r="D2561" s="16"/>
      <c r="E2561" s="16"/>
      <c r="F2561" s="16"/>
      <c r="G2561" s="16"/>
      <c r="H2561" s="16"/>
      <c r="I2561" s="16"/>
      <c r="J2561" s="16"/>
    </row>
    <row r="2562" spans="1:10" ht="18" customHeight="1">
      <c r="A2562" s="2" t="s">
        <v>818</v>
      </c>
      <c r="B2562" s="4" t="s">
        <v>61</v>
      </c>
      <c r="C2562" s="2" t="s">
        <v>62</v>
      </c>
      <c r="D2562" s="2" t="s">
        <v>9</v>
      </c>
      <c r="E2562" s="391" t="s">
        <v>63</v>
      </c>
      <c r="F2562" s="391"/>
      <c r="G2562" s="3" t="s">
        <v>64</v>
      </c>
      <c r="H2562" s="4" t="s">
        <v>10</v>
      </c>
      <c r="I2562" s="4" t="s">
        <v>65</v>
      </c>
      <c r="J2562" s="4" t="s">
        <v>11</v>
      </c>
    </row>
    <row r="2563" spans="1:10" ht="39" customHeight="1">
      <c r="A2563" s="10" t="s">
        <v>1883</v>
      </c>
      <c r="B2563" s="12" t="s">
        <v>819</v>
      </c>
      <c r="C2563" s="10" t="s">
        <v>78</v>
      </c>
      <c r="D2563" s="10" t="s">
        <v>820</v>
      </c>
      <c r="E2563" s="395" t="s">
        <v>645</v>
      </c>
      <c r="F2563" s="395"/>
      <c r="G2563" s="11" t="s">
        <v>268</v>
      </c>
      <c r="H2563" s="15">
        <v>1</v>
      </c>
      <c r="I2563" s="13">
        <v>85.37</v>
      </c>
      <c r="J2563" s="13">
        <v>85.37</v>
      </c>
    </row>
    <row r="2564" spans="1:10" ht="25.95" customHeight="1">
      <c r="A2564" s="17" t="s">
        <v>1884</v>
      </c>
      <c r="B2564" s="19" t="s">
        <v>1957</v>
      </c>
      <c r="C2564" s="17" t="s">
        <v>78</v>
      </c>
      <c r="D2564" s="17" t="s">
        <v>1958</v>
      </c>
      <c r="E2564" s="396" t="s">
        <v>1887</v>
      </c>
      <c r="F2564" s="396"/>
      <c r="G2564" s="18" t="s">
        <v>1911</v>
      </c>
      <c r="H2564" s="21">
        <v>0.33700000000000002</v>
      </c>
      <c r="I2564" s="20">
        <v>27.62</v>
      </c>
      <c r="J2564" s="20">
        <v>9.3000000000000007</v>
      </c>
    </row>
    <row r="2565" spans="1:10" ht="25.95" customHeight="1">
      <c r="A2565" s="17" t="s">
        <v>1884</v>
      </c>
      <c r="B2565" s="19" t="s">
        <v>1959</v>
      </c>
      <c r="C2565" s="17" t="s">
        <v>78</v>
      </c>
      <c r="D2565" s="17" t="s">
        <v>1960</v>
      </c>
      <c r="E2565" s="396" t="s">
        <v>1887</v>
      </c>
      <c r="F2565" s="396"/>
      <c r="G2565" s="18" t="s">
        <v>1911</v>
      </c>
      <c r="H2565" s="21">
        <v>0.33700000000000002</v>
      </c>
      <c r="I2565" s="20">
        <v>23.32</v>
      </c>
      <c r="J2565" s="20">
        <v>7.85</v>
      </c>
    </row>
    <row r="2566" spans="1:10" ht="24" customHeight="1">
      <c r="A2566" s="22" t="s">
        <v>1894</v>
      </c>
      <c r="B2566" s="24" t="s">
        <v>2363</v>
      </c>
      <c r="C2566" s="22" t="s">
        <v>78</v>
      </c>
      <c r="D2566" s="22" t="s">
        <v>2523</v>
      </c>
      <c r="E2566" s="397" t="s">
        <v>1928</v>
      </c>
      <c r="F2566" s="397"/>
      <c r="G2566" s="23" t="s">
        <v>268</v>
      </c>
      <c r="H2566" s="26">
        <v>6.6799999999999998E-2</v>
      </c>
      <c r="I2566" s="25">
        <v>65.400000000000006</v>
      </c>
      <c r="J2566" s="25">
        <v>4.3600000000000003</v>
      </c>
    </row>
    <row r="2567" spans="1:10" ht="39" customHeight="1">
      <c r="A2567" s="22" t="s">
        <v>1894</v>
      </c>
      <c r="B2567" s="24" t="s">
        <v>2650</v>
      </c>
      <c r="C2567" s="22" t="s">
        <v>78</v>
      </c>
      <c r="D2567" s="22" t="s">
        <v>2651</v>
      </c>
      <c r="E2567" s="397" t="s">
        <v>1928</v>
      </c>
      <c r="F2567" s="397"/>
      <c r="G2567" s="23" t="s">
        <v>268</v>
      </c>
      <c r="H2567" s="26">
        <v>0.03</v>
      </c>
      <c r="I2567" s="25">
        <v>26.99</v>
      </c>
      <c r="J2567" s="25">
        <v>0.8</v>
      </c>
    </row>
    <row r="2568" spans="1:10" ht="25.95" customHeight="1">
      <c r="A2568" s="22" t="s">
        <v>1894</v>
      </c>
      <c r="B2568" s="24" t="s">
        <v>2799</v>
      </c>
      <c r="C2568" s="22" t="s">
        <v>78</v>
      </c>
      <c r="D2568" s="22" t="s">
        <v>2800</v>
      </c>
      <c r="E2568" s="397" t="s">
        <v>1928</v>
      </c>
      <c r="F2568" s="397"/>
      <c r="G2568" s="23" t="s">
        <v>268</v>
      </c>
      <c r="H2568" s="26">
        <v>1</v>
      </c>
      <c r="I2568" s="25">
        <v>51.91</v>
      </c>
      <c r="J2568" s="25">
        <v>51.91</v>
      </c>
    </row>
    <row r="2569" spans="1:10" ht="24" customHeight="1">
      <c r="A2569" s="22" t="s">
        <v>1894</v>
      </c>
      <c r="B2569" s="24" t="s">
        <v>1965</v>
      </c>
      <c r="C2569" s="22" t="s">
        <v>78</v>
      </c>
      <c r="D2569" s="22" t="s">
        <v>1966</v>
      </c>
      <c r="E2569" s="397" t="s">
        <v>1928</v>
      </c>
      <c r="F2569" s="397"/>
      <c r="G2569" s="23" t="s">
        <v>268</v>
      </c>
      <c r="H2569" s="26">
        <v>1.04E-2</v>
      </c>
      <c r="I2569" s="25">
        <v>2.2599999999999998</v>
      </c>
      <c r="J2569" s="25">
        <v>0.02</v>
      </c>
    </row>
    <row r="2570" spans="1:10" ht="25.95" customHeight="1">
      <c r="A2570" s="22" t="s">
        <v>1894</v>
      </c>
      <c r="B2570" s="24" t="s">
        <v>1961</v>
      </c>
      <c r="C2570" s="22" t="s">
        <v>78</v>
      </c>
      <c r="D2570" s="22" t="s">
        <v>1962</v>
      </c>
      <c r="E2570" s="397" t="s">
        <v>1928</v>
      </c>
      <c r="F2570" s="397"/>
      <c r="G2570" s="23" t="s">
        <v>268</v>
      </c>
      <c r="H2570" s="26">
        <v>0.104</v>
      </c>
      <c r="I2570" s="25">
        <v>74.09</v>
      </c>
      <c r="J2570" s="25">
        <v>7.7</v>
      </c>
    </row>
    <row r="2571" spans="1:10" ht="25.95" customHeight="1">
      <c r="A2571" s="22" t="s">
        <v>1894</v>
      </c>
      <c r="B2571" s="24" t="s">
        <v>2710</v>
      </c>
      <c r="C2571" s="22" t="s">
        <v>78</v>
      </c>
      <c r="D2571" s="22" t="s">
        <v>2711</v>
      </c>
      <c r="E2571" s="397" t="s">
        <v>1928</v>
      </c>
      <c r="F2571" s="397"/>
      <c r="G2571" s="23" t="s">
        <v>268</v>
      </c>
      <c r="H2571" s="26">
        <v>1</v>
      </c>
      <c r="I2571" s="25">
        <v>3.43</v>
      </c>
      <c r="J2571" s="25">
        <v>3.43</v>
      </c>
    </row>
    <row r="2572" spans="1:10">
      <c r="A2572" s="38"/>
      <c r="B2572" s="38"/>
      <c r="C2572" s="38"/>
      <c r="D2572" s="38"/>
      <c r="E2572" s="38" t="s">
        <v>1897</v>
      </c>
      <c r="F2572" s="39">
        <v>12.93</v>
      </c>
      <c r="G2572" s="38" t="s">
        <v>1898</v>
      </c>
      <c r="H2572" s="39">
        <v>0</v>
      </c>
      <c r="I2572" s="38" t="s">
        <v>1899</v>
      </c>
      <c r="J2572" s="39">
        <v>12.93</v>
      </c>
    </row>
    <row r="2573" spans="1:10">
      <c r="A2573" s="38"/>
      <c r="B2573" s="38"/>
      <c r="C2573" s="38"/>
      <c r="D2573" s="38"/>
      <c r="E2573" s="38" t="s">
        <v>1900</v>
      </c>
      <c r="F2573" s="39">
        <v>17.5</v>
      </c>
      <c r="G2573" s="38"/>
      <c r="H2573" s="398" t="s">
        <v>1901</v>
      </c>
      <c r="I2573" s="398"/>
      <c r="J2573" s="39">
        <v>102.87</v>
      </c>
    </row>
    <row r="2574" spans="1:10" ht="49.95" customHeight="1">
      <c r="A2574" s="32"/>
      <c r="B2574" s="32"/>
      <c r="C2574" s="32"/>
      <c r="D2574" s="32"/>
      <c r="E2574" s="32"/>
      <c r="F2574" s="32"/>
      <c r="G2574" s="32" t="s">
        <v>1902</v>
      </c>
      <c r="H2574" s="34" t="s">
        <v>2564</v>
      </c>
      <c r="I2574" s="32" t="s">
        <v>1904</v>
      </c>
      <c r="J2574" s="33">
        <v>308.61</v>
      </c>
    </row>
    <row r="2575" spans="1:10" ht="1.05" customHeight="1">
      <c r="A2575" s="16"/>
      <c r="B2575" s="16"/>
      <c r="C2575" s="16"/>
      <c r="D2575" s="16"/>
      <c r="E2575" s="16"/>
      <c r="F2575" s="16"/>
      <c r="G2575" s="16"/>
      <c r="H2575" s="16"/>
      <c r="I2575" s="16"/>
      <c r="J2575" s="16"/>
    </row>
    <row r="2576" spans="1:10" ht="18" customHeight="1">
      <c r="A2576" s="2" t="s">
        <v>821</v>
      </c>
      <c r="B2576" s="4" t="s">
        <v>61</v>
      </c>
      <c r="C2576" s="2" t="s">
        <v>62</v>
      </c>
      <c r="D2576" s="2" t="s">
        <v>9</v>
      </c>
      <c r="E2576" s="391" t="s">
        <v>63</v>
      </c>
      <c r="F2576" s="391"/>
      <c r="G2576" s="3" t="s">
        <v>64</v>
      </c>
      <c r="H2576" s="4" t="s">
        <v>10</v>
      </c>
      <c r="I2576" s="4" t="s">
        <v>65</v>
      </c>
      <c r="J2576" s="4" t="s">
        <v>11</v>
      </c>
    </row>
    <row r="2577" spans="1:10" ht="24" customHeight="1">
      <c r="A2577" s="10" t="s">
        <v>1883</v>
      </c>
      <c r="B2577" s="12" t="s">
        <v>822</v>
      </c>
      <c r="C2577" s="10" t="s">
        <v>72</v>
      </c>
      <c r="D2577" s="10" t="s">
        <v>823</v>
      </c>
      <c r="E2577" s="395" t="s">
        <v>74</v>
      </c>
      <c r="F2577" s="395"/>
      <c r="G2577" s="11" t="s">
        <v>75</v>
      </c>
      <c r="H2577" s="15">
        <v>1</v>
      </c>
      <c r="I2577" s="13">
        <v>21.91</v>
      </c>
      <c r="J2577" s="13">
        <v>21.91</v>
      </c>
    </row>
    <row r="2578" spans="1:10" ht="25.95" customHeight="1">
      <c r="A2578" s="17" t="s">
        <v>1884</v>
      </c>
      <c r="B2578" s="19" t="s">
        <v>1957</v>
      </c>
      <c r="C2578" s="17" t="s">
        <v>78</v>
      </c>
      <c r="D2578" s="17" t="s">
        <v>1958</v>
      </c>
      <c r="E2578" s="396" t="s">
        <v>1887</v>
      </c>
      <c r="F2578" s="396"/>
      <c r="G2578" s="18" t="s">
        <v>1911</v>
      </c>
      <c r="H2578" s="21">
        <v>0.2</v>
      </c>
      <c r="I2578" s="20">
        <v>27.62</v>
      </c>
      <c r="J2578" s="20">
        <v>5.52</v>
      </c>
    </row>
    <row r="2579" spans="1:10" ht="24" customHeight="1">
      <c r="A2579" s="17" t="s">
        <v>1884</v>
      </c>
      <c r="B2579" s="19" t="s">
        <v>1909</v>
      </c>
      <c r="C2579" s="17" t="s">
        <v>78</v>
      </c>
      <c r="D2579" s="17" t="s">
        <v>1910</v>
      </c>
      <c r="E2579" s="396" t="s">
        <v>1887</v>
      </c>
      <c r="F2579" s="396"/>
      <c r="G2579" s="18" t="s">
        <v>1911</v>
      </c>
      <c r="H2579" s="21">
        <v>0.2</v>
      </c>
      <c r="I2579" s="20">
        <v>22.95</v>
      </c>
      <c r="J2579" s="20">
        <v>4.59</v>
      </c>
    </row>
    <row r="2580" spans="1:10" ht="24" customHeight="1">
      <c r="A2580" s="22" t="s">
        <v>1894</v>
      </c>
      <c r="B2580" s="24" t="s">
        <v>2801</v>
      </c>
      <c r="C2580" s="22" t="s">
        <v>72</v>
      </c>
      <c r="D2580" s="22" t="s">
        <v>2802</v>
      </c>
      <c r="E2580" s="397" t="s">
        <v>1928</v>
      </c>
      <c r="F2580" s="397"/>
      <c r="G2580" s="23" t="s">
        <v>268</v>
      </c>
      <c r="H2580" s="26">
        <v>1</v>
      </c>
      <c r="I2580" s="25">
        <v>5.9</v>
      </c>
      <c r="J2580" s="25">
        <v>5.9</v>
      </c>
    </row>
    <row r="2581" spans="1:10" ht="24" customHeight="1">
      <c r="A2581" s="22" t="s">
        <v>1894</v>
      </c>
      <c r="B2581" s="24" t="s">
        <v>2803</v>
      </c>
      <c r="C2581" s="22" t="s">
        <v>72</v>
      </c>
      <c r="D2581" s="22" t="s">
        <v>2804</v>
      </c>
      <c r="E2581" s="397" t="s">
        <v>1928</v>
      </c>
      <c r="F2581" s="397"/>
      <c r="G2581" s="23" t="s">
        <v>268</v>
      </c>
      <c r="H2581" s="26">
        <v>1</v>
      </c>
      <c r="I2581" s="25">
        <v>5.9</v>
      </c>
      <c r="J2581" s="25">
        <v>5.9</v>
      </c>
    </row>
    <row r="2582" spans="1:10">
      <c r="A2582" s="38"/>
      <c r="B2582" s="38"/>
      <c r="C2582" s="38"/>
      <c r="D2582" s="38"/>
      <c r="E2582" s="38" t="s">
        <v>1897</v>
      </c>
      <c r="F2582" s="39">
        <v>7.48</v>
      </c>
      <c r="G2582" s="38" t="s">
        <v>1898</v>
      </c>
      <c r="H2582" s="39">
        <v>0</v>
      </c>
      <c r="I2582" s="38" t="s">
        <v>1899</v>
      </c>
      <c r="J2582" s="39">
        <v>7.48</v>
      </c>
    </row>
    <row r="2583" spans="1:10">
      <c r="A2583" s="38"/>
      <c r="B2583" s="38"/>
      <c r="C2583" s="38"/>
      <c r="D2583" s="38"/>
      <c r="E2583" s="38" t="s">
        <v>1900</v>
      </c>
      <c r="F2583" s="39">
        <v>4.49</v>
      </c>
      <c r="G2583" s="38"/>
      <c r="H2583" s="398" t="s">
        <v>1901</v>
      </c>
      <c r="I2583" s="398"/>
      <c r="J2583" s="39">
        <v>26.4</v>
      </c>
    </row>
    <row r="2584" spans="1:10" ht="49.95" customHeight="1">
      <c r="A2584" s="32"/>
      <c r="B2584" s="32"/>
      <c r="C2584" s="32"/>
      <c r="D2584" s="32"/>
      <c r="E2584" s="32"/>
      <c r="F2584" s="32"/>
      <c r="G2584" s="32" t="s">
        <v>1902</v>
      </c>
      <c r="H2584" s="34" t="s">
        <v>2805</v>
      </c>
      <c r="I2584" s="32" t="s">
        <v>1904</v>
      </c>
      <c r="J2584" s="33">
        <v>1267.2</v>
      </c>
    </row>
    <row r="2585" spans="1:10" ht="1.05" customHeight="1">
      <c r="A2585" s="16"/>
      <c r="B2585" s="16"/>
      <c r="C2585" s="16"/>
      <c r="D2585" s="16"/>
      <c r="E2585" s="16"/>
      <c r="F2585" s="16"/>
      <c r="G2585" s="16"/>
      <c r="H2585" s="16"/>
      <c r="I2585" s="16"/>
      <c r="J2585" s="16"/>
    </row>
    <row r="2586" spans="1:10" ht="18" customHeight="1">
      <c r="A2586" s="2" t="s">
        <v>824</v>
      </c>
      <c r="B2586" s="4" t="s">
        <v>61</v>
      </c>
      <c r="C2586" s="2" t="s">
        <v>62</v>
      </c>
      <c r="D2586" s="2" t="s">
        <v>9</v>
      </c>
      <c r="E2586" s="391" t="s">
        <v>63</v>
      </c>
      <c r="F2586" s="391"/>
      <c r="G2586" s="3" t="s">
        <v>64</v>
      </c>
      <c r="H2586" s="4" t="s">
        <v>10</v>
      </c>
      <c r="I2586" s="4" t="s">
        <v>65</v>
      </c>
      <c r="J2586" s="4" t="s">
        <v>11</v>
      </c>
    </row>
    <row r="2587" spans="1:10" ht="24" customHeight="1">
      <c r="A2587" s="10" t="s">
        <v>1883</v>
      </c>
      <c r="B2587" s="12" t="s">
        <v>825</v>
      </c>
      <c r="C2587" s="10" t="s">
        <v>72</v>
      </c>
      <c r="D2587" s="10" t="s">
        <v>826</v>
      </c>
      <c r="E2587" s="395" t="s">
        <v>74</v>
      </c>
      <c r="F2587" s="395"/>
      <c r="G2587" s="11" t="s">
        <v>75</v>
      </c>
      <c r="H2587" s="15">
        <v>1</v>
      </c>
      <c r="I2587" s="13">
        <v>14.19</v>
      </c>
      <c r="J2587" s="13">
        <v>14.19</v>
      </c>
    </row>
    <row r="2588" spans="1:10" ht="25.95" customHeight="1">
      <c r="A2588" s="17" t="s">
        <v>1884</v>
      </c>
      <c r="B2588" s="19" t="s">
        <v>1957</v>
      </c>
      <c r="C2588" s="17" t="s">
        <v>78</v>
      </c>
      <c r="D2588" s="17" t="s">
        <v>1958</v>
      </c>
      <c r="E2588" s="396" t="s">
        <v>1887</v>
      </c>
      <c r="F2588" s="396"/>
      <c r="G2588" s="18" t="s">
        <v>1911</v>
      </c>
      <c r="H2588" s="21">
        <v>7.0000000000000007E-2</v>
      </c>
      <c r="I2588" s="20">
        <v>27.62</v>
      </c>
      <c r="J2588" s="20">
        <v>1.93</v>
      </c>
    </row>
    <row r="2589" spans="1:10" ht="25.95" customHeight="1">
      <c r="A2589" s="17" t="s">
        <v>1884</v>
      </c>
      <c r="B2589" s="19" t="s">
        <v>1959</v>
      </c>
      <c r="C2589" s="17" t="s">
        <v>78</v>
      </c>
      <c r="D2589" s="17" t="s">
        <v>1960</v>
      </c>
      <c r="E2589" s="396" t="s">
        <v>1887</v>
      </c>
      <c r="F2589" s="396"/>
      <c r="G2589" s="18" t="s">
        <v>1911</v>
      </c>
      <c r="H2589" s="21">
        <v>7.0000000000000007E-2</v>
      </c>
      <c r="I2589" s="20">
        <v>23.32</v>
      </c>
      <c r="J2589" s="20">
        <v>1.63</v>
      </c>
    </row>
    <row r="2590" spans="1:10" ht="24" customHeight="1">
      <c r="A2590" s="22" t="s">
        <v>1894</v>
      </c>
      <c r="B2590" s="24" t="s">
        <v>2806</v>
      </c>
      <c r="C2590" s="22" t="s">
        <v>78</v>
      </c>
      <c r="D2590" s="22" t="s">
        <v>2807</v>
      </c>
      <c r="E2590" s="397" t="s">
        <v>1928</v>
      </c>
      <c r="F2590" s="397"/>
      <c r="G2590" s="23" t="s">
        <v>268</v>
      </c>
      <c r="H2590" s="26">
        <v>5.0000000000000001E-3</v>
      </c>
      <c r="I2590" s="25">
        <v>19.8</v>
      </c>
      <c r="J2590" s="25">
        <v>0.09</v>
      </c>
    </row>
    <row r="2591" spans="1:10" ht="24" customHeight="1">
      <c r="A2591" s="22" t="s">
        <v>1894</v>
      </c>
      <c r="B2591" s="24" t="s">
        <v>2808</v>
      </c>
      <c r="C2591" s="22" t="s">
        <v>78</v>
      </c>
      <c r="D2591" s="22" t="s">
        <v>2809</v>
      </c>
      <c r="E2591" s="397" t="s">
        <v>1928</v>
      </c>
      <c r="F2591" s="397"/>
      <c r="G2591" s="23" t="s">
        <v>268</v>
      </c>
      <c r="H2591" s="26">
        <v>1</v>
      </c>
      <c r="I2591" s="25">
        <v>6.99</v>
      </c>
      <c r="J2591" s="25">
        <v>6.99</v>
      </c>
    </row>
    <row r="2592" spans="1:10" ht="24" customHeight="1">
      <c r="A2592" s="22" t="s">
        <v>1894</v>
      </c>
      <c r="B2592" s="24" t="s">
        <v>2810</v>
      </c>
      <c r="C2592" s="22" t="s">
        <v>78</v>
      </c>
      <c r="D2592" s="22" t="s">
        <v>2811</v>
      </c>
      <c r="E2592" s="397" t="s">
        <v>1928</v>
      </c>
      <c r="F2592" s="397"/>
      <c r="G2592" s="23" t="s">
        <v>268</v>
      </c>
      <c r="H2592" s="26">
        <v>0.106</v>
      </c>
      <c r="I2592" s="25">
        <v>33.53</v>
      </c>
      <c r="J2592" s="25">
        <v>3.55</v>
      </c>
    </row>
    <row r="2593" spans="1:10">
      <c r="A2593" s="38"/>
      <c r="B2593" s="38"/>
      <c r="C2593" s="38"/>
      <c r="D2593" s="38"/>
      <c r="E2593" s="38" t="s">
        <v>1897</v>
      </c>
      <c r="F2593" s="39">
        <v>2.68</v>
      </c>
      <c r="G2593" s="38" t="s">
        <v>1898</v>
      </c>
      <c r="H2593" s="39">
        <v>0</v>
      </c>
      <c r="I2593" s="38" t="s">
        <v>1899</v>
      </c>
      <c r="J2593" s="39">
        <v>2.68</v>
      </c>
    </row>
    <row r="2594" spans="1:10">
      <c r="A2594" s="38"/>
      <c r="B2594" s="38"/>
      <c r="C2594" s="38"/>
      <c r="D2594" s="38"/>
      <c r="E2594" s="38" t="s">
        <v>1900</v>
      </c>
      <c r="F2594" s="39">
        <v>2.9</v>
      </c>
      <c r="G2594" s="38"/>
      <c r="H2594" s="398" t="s">
        <v>1901</v>
      </c>
      <c r="I2594" s="398"/>
      <c r="J2594" s="39">
        <v>17.09</v>
      </c>
    </row>
    <row r="2595" spans="1:10" ht="49.95" customHeight="1">
      <c r="A2595" s="32"/>
      <c r="B2595" s="32"/>
      <c r="C2595" s="32"/>
      <c r="D2595" s="32"/>
      <c r="E2595" s="32"/>
      <c r="F2595" s="32"/>
      <c r="G2595" s="32" t="s">
        <v>1902</v>
      </c>
      <c r="H2595" s="34" t="s">
        <v>1903</v>
      </c>
      <c r="I2595" s="32" t="s">
        <v>1904</v>
      </c>
      <c r="J2595" s="33">
        <v>17.09</v>
      </c>
    </row>
    <row r="2596" spans="1:10" ht="1.05" customHeight="1">
      <c r="A2596" s="16"/>
      <c r="B2596" s="16"/>
      <c r="C2596" s="16"/>
      <c r="D2596" s="16"/>
      <c r="E2596" s="16"/>
      <c r="F2596" s="16"/>
      <c r="G2596" s="16"/>
      <c r="H2596" s="16"/>
      <c r="I2596" s="16"/>
      <c r="J2596" s="16"/>
    </row>
    <row r="2597" spans="1:10" ht="25.95" customHeight="1">
      <c r="A2597" s="5" t="s">
        <v>827</v>
      </c>
      <c r="B2597" s="5"/>
      <c r="C2597" s="5"/>
      <c r="D2597" s="5" t="s">
        <v>828</v>
      </c>
      <c r="E2597" s="5"/>
      <c r="F2597" s="394"/>
      <c r="G2597" s="394"/>
      <c r="H2597" s="7"/>
      <c r="I2597" s="5"/>
      <c r="J2597" s="8">
        <v>144350.35</v>
      </c>
    </row>
    <row r="2598" spans="1:10" ht="18" customHeight="1">
      <c r="A2598" s="2" t="s">
        <v>829</v>
      </c>
      <c r="B2598" s="4" t="s">
        <v>61</v>
      </c>
      <c r="C2598" s="2" t="s">
        <v>62</v>
      </c>
      <c r="D2598" s="2" t="s">
        <v>9</v>
      </c>
      <c r="E2598" s="391" t="s">
        <v>63</v>
      </c>
      <c r="F2598" s="391"/>
      <c r="G2598" s="3" t="s">
        <v>64</v>
      </c>
      <c r="H2598" s="4" t="s">
        <v>10</v>
      </c>
      <c r="I2598" s="4" t="s">
        <v>65</v>
      </c>
      <c r="J2598" s="4" t="s">
        <v>11</v>
      </c>
    </row>
    <row r="2599" spans="1:10" ht="39" customHeight="1">
      <c r="A2599" s="10" t="s">
        <v>1883</v>
      </c>
      <c r="B2599" s="12" t="s">
        <v>830</v>
      </c>
      <c r="C2599" s="10" t="s">
        <v>78</v>
      </c>
      <c r="D2599" s="10" t="s">
        <v>831</v>
      </c>
      <c r="E2599" s="395" t="s">
        <v>135</v>
      </c>
      <c r="F2599" s="395"/>
      <c r="G2599" s="11" t="s">
        <v>81</v>
      </c>
      <c r="H2599" s="15">
        <v>1</v>
      </c>
      <c r="I2599" s="13">
        <v>99.11</v>
      </c>
      <c r="J2599" s="13">
        <v>99.11</v>
      </c>
    </row>
    <row r="2600" spans="1:10" ht="24" customHeight="1">
      <c r="A2600" s="17" t="s">
        <v>1884</v>
      </c>
      <c r="B2600" s="19" t="s">
        <v>1909</v>
      </c>
      <c r="C2600" s="17" t="s">
        <v>78</v>
      </c>
      <c r="D2600" s="17" t="s">
        <v>1910</v>
      </c>
      <c r="E2600" s="396" t="s">
        <v>1887</v>
      </c>
      <c r="F2600" s="396"/>
      <c r="G2600" s="18" t="s">
        <v>1911</v>
      </c>
      <c r="H2600" s="21">
        <v>3.1259999999999999</v>
      </c>
      <c r="I2600" s="20">
        <v>22.95</v>
      </c>
      <c r="J2600" s="20">
        <v>71.739999999999995</v>
      </c>
    </row>
    <row r="2601" spans="1:10" ht="24" customHeight="1">
      <c r="A2601" s="17" t="s">
        <v>1884</v>
      </c>
      <c r="B2601" s="19" t="s">
        <v>1935</v>
      </c>
      <c r="C2601" s="17" t="s">
        <v>78</v>
      </c>
      <c r="D2601" s="17" t="s">
        <v>1936</v>
      </c>
      <c r="E2601" s="396" t="s">
        <v>1887</v>
      </c>
      <c r="F2601" s="396"/>
      <c r="G2601" s="18" t="s">
        <v>1911</v>
      </c>
      <c r="H2601" s="21">
        <v>0.96599999999999997</v>
      </c>
      <c r="I2601" s="20">
        <v>28.34</v>
      </c>
      <c r="J2601" s="20">
        <v>27.37</v>
      </c>
    </row>
    <row r="2602" spans="1:10">
      <c r="A2602" s="38"/>
      <c r="B2602" s="38"/>
      <c r="C2602" s="38"/>
      <c r="D2602" s="38"/>
      <c r="E2602" s="38" t="s">
        <v>1897</v>
      </c>
      <c r="F2602" s="39">
        <v>71.03</v>
      </c>
      <c r="G2602" s="38" t="s">
        <v>1898</v>
      </c>
      <c r="H2602" s="39">
        <v>0</v>
      </c>
      <c r="I2602" s="38" t="s">
        <v>1899</v>
      </c>
      <c r="J2602" s="39">
        <v>71.03</v>
      </c>
    </row>
    <row r="2603" spans="1:10">
      <c r="A2603" s="38"/>
      <c r="B2603" s="38"/>
      <c r="C2603" s="38"/>
      <c r="D2603" s="38"/>
      <c r="E2603" s="38" t="s">
        <v>1900</v>
      </c>
      <c r="F2603" s="39">
        <v>20.309999999999999</v>
      </c>
      <c r="G2603" s="38"/>
      <c r="H2603" s="398" t="s">
        <v>1901</v>
      </c>
      <c r="I2603" s="398"/>
      <c r="J2603" s="39">
        <v>119.42</v>
      </c>
    </row>
    <row r="2604" spans="1:10" ht="49.95" customHeight="1">
      <c r="A2604" s="32"/>
      <c r="B2604" s="32"/>
      <c r="C2604" s="32"/>
      <c r="D2604" s="32"/>
      <c r="E2604" s="32"/>
      <c r="F2604" s="32"/>
      <c r="G2604" s="32" t="s">
        <v>1902</v>
      </c>
      <c r="H2604" s="34" t="s">
        <v>2812</v>
      </c>
      <c r="I2604" s="32" t="s">
        <v>1904</v>
      </c>
      <c r="J2604" s="33">
        <v>8673.4699999999993</v>
      </c>
    </row>
    <row r="2605" spans="1:10" ht="1.05" customHeight="1">
      <c r="A2605" s="16"/>
      <c r="B2605" s="16"/>
      <c r="C2605" s="16"/>
      <c r="D2605" s="16"/>
      <c r="E2605" s="16"/>
      <c r="F2605" s="16"/>
      <c r="G2605" s="16"/>
      <c r="H2605" s="16"/>
      <c r="I2605" s="16"/>
      <c r="J2605" s="16"/>
    </row>
    <row r="2606" spans="1:10" ht="18" customHeight="1">
      <c r="A2606" s="2" t="s">
        <v>832</v>
      </c>
      <c r="B2606" s="4" t="s">
        <v>61</v>
      </c>
      <c r="C2606" s="2" t="s">
        <v>62</v>
      </c>
      <c r="D2606" s="2" t="s">
        <v>9</v>
      </c>
      <c r="E2606" s="391" t="s">
        <v>63</v>
      </c>
      <c r="F2606" s="391"/>
      <c r="G2606" s="3" t="s">
        <v>64</v>
      </c>
      <c r="H2606" s="4" t="s">
        <v>10</v>
      </c>
      <c r="I2606" s="4" t="s">
        <v>65</v>
      </c>
      <c r="J2606" s="4" t="s">
        <v>11</v>
      </c>
    </row>
    <row r="2607" spans="1:10" ht="39" customHeight="1">
      <c r="A2607" s="10" t="s">
        <v>1883</v>
      </c>
      <c r="B2607" s="12" t="s">
        <v>833</v>
      </c>
      <c r="C2607" s="10" t="s">
        <v>78</v>
      </c>
      <c r="D2607" s="10" t="s">
        <v>834</v>
      </c>
      <c r="E2607" s="395" t="s">
        <v>158</v>
      </c>
      <c r="F2607" s="395"/>
      <c r="G2607" s="11" t="s">
        <v>99</v>
      </c>
      <c r="H2607" s="15">
        <v>1</v>
      </c>
      <c r="I2607" s="13">
        <v>40.47</v>
      </c>
      <c r="J2607" s="13">
        <v>40.47</v>
      </c>
    </row>
    <row r="2608" spans="1:10" ht="24" customHeight="1">
      <c r="A2608" s="17" t="s">
        <v>1884</v>
      </c>
      <c r="B2608" s="19" t="s">
        <v>1909</v>
      </c>
      <c r="C2608" s="17" t="s">
        <v>78</v>
      </c>
      <c r="D2608" s="17" t="s">
        <v>1910</v>
      </c>
      <c r="E2608" s="396" t="s">
        <v>1887</v>
      </c>
      <c r="F2608" s="396"/>
      <c r="G2608" s="18" t="s">
        <v>1911</v>
      </c>
      <c r="H2608" s="21">
        <v>0.12265</v>
      </c>
      <c r="I2608" s="20">
        <v>22.95</v>
      </c>
      <c r="J2608" s="20">
        <v>2.81</v>
      </c>
    </row>
    <row r="2609" spans="1:10" ht="24" customHeight="1">
      <c r="A2609" s="17" t="s">
        <v>1884</v>
      </c>
      <c r="B2609" s="19" t="s">
        <v>1935</v>
      </c>
      <c r="C2609" s="17" t="s">
        <v>78</v>
      </c>
      <c r="D2609" s="17" t="s">
        <v>1936</v>
      </c>
      <c r="E2609" s="396" t="s">
        <v>1887</v>
      </c>
      <c r="F2609" s="396"/>
      <c r="G2609" s="18" t="s">
        <v>1911</v>
      </c>
      <c r="H2609" s="21">
        <v>0.33905000000000002</v>
      </c>
      <c r="I2609" s="20">
        <v>28.34</v>
      </c>
      <c r="J2609" s="20">
        <v>9.6</v>
      </c>
    </row>
    <row r="2610" spans="1:10" ht="39" customHeight="1">
      <c r="A2610" s="17" t="s">
        <v>1884</v>
      </c>
      <c r="B2610" s="19" t="s">
        <v>2074</v>
      </c>
      <c r="C2610" s="17" t="s">
        <v>78</v>
      </c>
      <c r="D2610" s="17" t="s">
        <v>2075</v>
      </c>
      <c r="E2610" s="396" t="s">
        <v>1991</v>
      </c>
      <c r="F2610" s="396"/>
      <c r="G2610" s="18" t="s">
        <v>81</v>
      </c>
      <c r="H2610" s="21">
        <v>6.9000000000000006E-2</v>
      </c>
      <c r="I2610" s="20">
        <v>406.77</v>
      </c>
      <c r="J2610" s="20">
        <v>28.06</v>
      </c>
    </row>
    <row r="2611" spans="1:10">
      <c r="A2611" s="38"/>
      <c r="B2611" s="38"/>
      <c r="C2611" s="38"/>
      <c r="D2611" s="38"/>
      <c r="E2611" s="38" t="s">
        <v>1897</v>
      </c>
      <c r="F2611" s="39">
        <v>13</v>
      </c>
      <c r="G2611" s="38" t="s">
        <v>1898</v>
      </c>
      <c r="H2611" s="39">
        <v>0</v>
      </c>
      <c r="I2611" s="38" t="s">
        <v>1899</v>
      </c>
      <c r="J2611" s="39">
        <v>13</v>
      </c>
    </row>
    <row r="2612" spans="1:10">
      <c r="A2612" s="38"/>
      <c r="B2612" s="38"/>
      <c r="C2612" s="38"/>
      <c r="D2612" s="38"/>
      <c r="E2612" s="38" t="s">
        <v>1900</v>
      </c>
      <c r="F2612" s="39">
        <v>8.2899999999999991</v>
      </c>
      <c r="G2612" s="38"/>
      <c r="H2612" s="398" t="s">
        <v>1901</v>
      </c>
      <c r="I2612" s="398"/>
      <c r="J2612" s="39">
        <v>48.76</v>
      </c>
    </row>
    <row r="2613" spans="1:10" ht="49.95" customHeight="1">
      <c r="A2613" s="32"/>
      <c r="B2613" s="32"/>
      <c r="C2613" s="32"/>
      <c r="D2613" s="32"/>
      <c r="E2613" s="32"/>
      <c r="F2613" s="32"/>
      <c r="G2613" s="32" t="s">
        <v>1902</v>
      </c>
      <c r="H2613" s="34" t="s">
        <v>2813</v>
      </c>
      <c r="I2613" s="32" t="s">
        <v>1904</v>
      </c>
      <c r="J2613" s="33">
        <v>547.08000000000004</v>
      </c>
    </row>
    <row r="2614" spans="1:10" ht="1.05" customHeight="1">
      <c r="A2614" s="16"/>
      <c r="B2614" s="16"/>
      <c r="C2614" s="16"/>
      <c r="D2614" s="16"/>
      <c r="E2614" s="16"/>
      <c r="F2614" s="16"/>
      <c r="G2614" s="16"/>
      <c r="H2614" s="16"/>
      <c r="I2614" s="16"/>
      <c r="J2614" s="16"/>
    </row>
    <row r="2615" spans="1:10" ht="18" customHeight="1">
      <c r="A2615" s="2" t="s">
        <v>835</v>
      </c>
      <c r="B2615" s="4" t="s">
        <v>61</v>
      </c>
      <c r="C2615" s="2" t="s">
        <v>62</v>
      </c>
      <c r="D2615" s="2" t="s">
        <v>9</v>
      </c>
      <c r="E2615" s="391" t="s">
        <v>63</v>
      </c>
      <c r="F2615" s="391"/>
      <c r="G2615" s="3" t="s">
        <v>64</v>
      </c>
      <c r="H2615" s="4" t="s">
        <v>10</v>
      </c>
      <c r="I2615" s="4" t="s">
        <v>65</v>
      </c>
      <c r="J2615" s="4" t="s">
        <v>11</v>
      </c>
    </row>
    <row r="2616" spans="1:10" ht="39" customHeight="1">
      <c r="A2616" s="10" t="s">
        <v>1883</v>
      </c>
      <c r="B2616" s="12" t="s">
        <v>836</v>
      </c>
      <c r="C2616" s="10" t="s">
        <v>78</v>
      </c>
      <c r="D2616" s="10" t="s">
        <v>837</v>
      </c>
      <c r="E2616" s="395" t="s">
        <v>135</v>
      </c>
      <c r="F2616" s="395"/>
      <c r="G2616" s="11" t="s">
        <v>99</v>
      </c>
      <c r="H2616" s="15">
        <v>1</v>
      </c>
      <c r="I2616" s="13">
        <v>117.73</v>
      </c>
      <c r="J2616" s="13">
        <v>117.73</v>
      </c>
    </row>
    <row r="2617" spans="1:10" ht="25.95" customHeight="1">
      <c r="A2617" s="17" t="s">
        <v>1884</v>
      </c>
      <c r="B2617" s="19" t="s">
        <v>1994</v>
      </c>
      <c r="C2617" s="17" t="s">
        <v>78</v>
      </c>
      <c r="D2617" s="17" t="s">
        <v>1995</v>
      </c>
      <c r="E2617" s="396" t="s">
        <v>1887</v>
      </c>
      <c r="F2617" s="396"/>
      <c r="G2617" s="18" t="s">
        <v>1911</v>
      </c>
      <c r="H2617" s="21">
        <v>0.61099999999999999</v>
      </c>
      <c r="I2617" s="20">
        <v>23.69</v>
      </c>
      <c r="J2617" s="20">
        <v>14.47</v>
      </c>
    </row>
    <row r="2618" spans="1:10" ht="24" customHeight="1">
      <c r="A2618" s="17" t="s">
        <v>1884</v>
      </c>
      <c r="B2618" s="19" t="s">
        <v>1943</v>
      </c>
      <c r="C2618" s="17" t="s">
        <v>78</v>
      </c>
      <c r="D2618" s="17" t="s">
        <v>1944</v>
      </c>
      <c r="E2618" s="396" t="s">
        <v>1887</v>
      </c>
      <c r="F2618" s="396"/>
      <c r="G2618" s="18" t="s">
        <v>1911</v>
      </c>
      <c r="H2618" s="21">
        <v>1.4239999999999999</v>
      </c>
      <c r="I2618" s="20">
        <v>27.92</v>
      </c>
      <c r="J2618" s="20">
        <v>39.75</v>
      </c>
    </row>
    <row r="2619" spans="1:10" ht="39" customHeight="1">
      <c r="A2619" s="17" t="s">
        <v>1884</v>
      </c>
      <c r="B2619" s="19" t="s">
        <v>1996</v>
      </c>
      <c r="C2619" s="17" t="s">
        <v>78</v>
      </c>
      <c r="D2619" s="17" t="s">
        <v>1997</v>
      </c>
      <c r="E2619" s="396" t="s">
        <v>1907</v>
      </c>
      <c r="F2619" s="396"/>
      <c r="G2619" s="18" t="s">
        <v>1908</v>
      </c>
      <c r="H2619" s="21">
        <v>8.5000000000000006E-2</v>
      </c>
      <c r="I2619" s="20">
        <v>24.46</v>
      </c>
      <c r="J2619" s="20">
        <v>2.0699999999999998</v>
      </c>
    </row>
    <row r="2620" spans="1:10" ht="39" customHeight="1">
      <c r="A2620" s="17" t="s">
        <v>1884</v>
      </c>
      <c r="B2620" s="19" t="s">
        <v>1992</v>
      </c>
      <c r="C2620" s="17" t="s">
        <v>78</v>
      </c>
      <c r="D2620" s="17" t="s">
        <v>1993</v>
      </c>
      <c r="E2620" s="396" t="s">
        <v>1907</v>
      </c>
      <c r="F2620" s="396"/>
      <c r="G2620" s="18" t="s">
        <v>1914</v>
      </c>
      <c r="H2620" s="21">
        <v>2.1000000000000001E-2</v>
      </c>
      <c r="I2620" s="20">
        <v>25.82</v>
      </c>
      <c r="J2620" s="20">
        <v>0.54</v>
      </c>
    </row>
    <row r="2621" spans="1:10" ht="25.95" customHeight="1">
      <c r="A2621" s="22" t="s">
        <v>1894</v>
      </c>
      <c r="B2621" s="24" t="s">
        <v>2063</v>
      </c>
      <c r="C2621" s="22" t="s">
        <v>78</v>
      </c>
      <c r="D2621" s="22" t="s">
        <v>2064</v>
      </c>
      <c r="E2621" s="397" t="s">
        <v>1928</v>
      </c>
      <c r="F2621" s="397"/>
      <c r="G2621" s="23" t="s">
        <v>114</v>
      </c>
      <c r="H2621" s="26">
        <v>1.78</v>
      </c>
      <c r="I2621" s="25">
        <v>3.73</v>
      </c>
      <c r="J2621" s="25">
        <v>6.63</v>
      </c>
    </row>
    <row r="2622" spans="1:10" ht="25.95" customHeight="1">
      <c r="A2622" s="22" t="s">
        <v>1894</v>
      </c>
      <c r="B2622" s="24" t="s">
        <v>2065</v>
      </c>
      <c r="C2622" s="22" t="s">
        <v>78</v>
      </c>
      <c r="D2622" s="22" t="s">
        <v>2066</v>
      </c>
      <c r="E2622" s="397" t="s">
        <v>1928</v>
      </c>
      <c r="F2622" s="397"/>
      <c r="G2622" s="23" t="s">
        <v>136</v>
      </c>
      <c r="H2622" s="26">
        <v>2.9000000000000001E-2</v>
      </c>
      <c r="I2622" s="25">
        <v>19.71</v>
      </c>
      <c r="J2622" s="25">
        <v>0.56999999999999995</v>
      </c>
    </row>
    <row r="2623" spans="1:10" ht="25.95" customHeight="1">
      <c r="A2623" s="22" t="s">
        <v>1894</v>
      </c>
      <c r="B2623" s="24" t="s">
        <v>1998</v>
      </c>
      <c r="C2623" s="22" t="s">
        <v>78</v>
      </c>
      <c r="D2623" s="22" t="s">
        <v>1999</v>
      </c>
      <c r="E2623" s="397" t="s">
        <v>1928</v>
      </c>
      <c r="F2623" s="397"/>
      <c r="G2623" s="23" t="s">
        <v>114</v>
      </c>
      <c r="H2623" s="26">
        <v>1.3009999999999999</v>
      </c>
      <c r="I2623" s="25">
        <v>10.66</v>
      </c>
      <c r="J2623" s="25">
        <v>13.86</v>
      </c>
    </row>
    <row r="2624" spans="1:10" ht="25.95" customHeight="1">
      <c r="A2624" s="22" t="s">
        <v>1894</v>
      </c>
      <c r="B2624" s="24" t="s">
        <v>2059</v>
      </c>
      <c r="C2624" s="22" t="s">
        <v>78</v>
      </c>
      <c r="D2624" s="22" t="s">
        <v>2060</v>
      </c>
      <c r="E2624" s="397" t="s">
        <v>1928</v>
      </c>
      <c r="F2624" s="397"/>
      <c r="G2624" s="23" t="s">
        <v>2015</v>
      </c>
      <c r="H2624" s="26">
        <v>1.67E-2</v>
      </c>
      <c r="I2624" s="25">
        <v>7.19</v>
      </c>
      <c r="J2624" s="25">
        <v>0.12</v>
      </c>
    </row>
    <row r="2625" spans="1:10" ht="25.95" customHeight="1">
      <c r="A2625" s="22" t="s">
        <v>1894</v>
      </c>
      <c r="B2625" s="24" t="s">
        <v>2087</v>
      </c>
      <c r="C2625" s="22" t="s">
        <v>78</v>
      </c>
      <c r="D2625" s="22" t="s">
        <v>2088</v>
      </c>
      <c r="E2625" s="397" t="s">
        <v>1928</v>
      </c>
      <c r="F2625" s="397"/>
      <c r="G2625" s="23" t="s">
        <v>114</v>
      </c>
      <c r="H2625" s="26">
        <v>2.226</v>
      </c>
      <c r="I2625" s="25">
        <v>17.670000000000002</v>
      </c>
      <c r="J2625" s="25">
        <v>39.33</v>
      </c>
    </row>
    <row r="2626" spans="1:10" ht="25.95" customHeight="1">
      <c r="A2626" s="22" t="s">
        <v>1894</v>
      </c>
      <c r="B2626" s="24" t="s">
        <v>2067</v>
      </c>
      <c r="C2626" s="22" t="s">
        <v>78</v>
      </c>
      <c r="D2626" s="22" t="s">
        <v>2068</v>
      </c>
      <c r="E2626" s="397" t="s">
        <v>1928</v>
      </c>
      <c r="F2626" s="397"/>
      <c r="G2626" s="23" t="s">
        <v>136</v>
      </c>
      <c r="H2626" s="26">
        <v>2.1999999999999999E-2</v>
      </c>
      <c r="I2626" s="25">
        <v>17.89</v>
      </c>
      <c r="J2626" s="25">
        <v>0.39</v>
      </c>
    </row>
    <row r="2627" spans="1:10">
      <c r="A2627" s="38"/>
      <c r="B2627" s="38"/>
      <c r="C2627" s="38"/>
      <c r="D2627" s="38"/>
      <c r="E2627" s="38" t="s">
        <v>1897</v>
      </c>
      <c r="F2627" s="39">
        <v>42.54</v>
      </c>
      <c r="G2627" s="38" t="s">
        <v>1898</v>
      </c>
      <c r="H2627" s="39">
        <v>0</v>
      </c>
      <c r="I2627" s="38" t="s">
        <v>1899</v>
      </c>
      <c r="J2627" s="39">
        <v>42.54</v>
      </c>
    </row>
    <row r="2628" spans="1:10">
      <c r="A2628" s="38"/>
      <c r="B2628" s="38"/>
      <c r="C2628" s="38"/>
      <c r="D2628" s="38"/>
      <c r="E2628" s="38" t="s">
        <v>1900</v>
      </c>
      <c r="F2628" s="39">
        <v>24.13</v>
      </c>
      <c r="G2628" s="38"/>
      <c r="H2628" s="398" t="s">
        <v>1901</v>
      </c>
      <c r="I2628" s="398"/>
      <c r="J2628" s="39">
        <v>141.86000000000001</v>
      </c>
    </row>
    <row r="2629" spans="1:10" ht="49.95" customHeight="1">
      <c r="A2629" s="32"/>
      <c r="B2629" s="32"/>
      <c r="C2629" s="32"/>
      <c r="D2629" s="32"/>
      <c r="E2629" s="32"/>
      <c r="F2629" s="32"/>
      <c r="G2629" s="32" t="s">
        <v>1902</v>
      </c>
      <c r="H2629" s="34" t="s">
        <v>2814</v>
      </c>
      <c r="I2629" s="32" t="s">
        <v>1904</v>
      </c>
      <c r="J2629" s="33">
        <v>3052.82</v>
      </c>
    </row>
    <row r="2630" spans="1:10" ht="1.05" customHeight="1">
      <c r="A2630" s="16"/>
      <c r="B2630" s="16"/>
      <c r="C2630" s="16"/>
      <c r="D2630" s="16"/>
      <c r="E2630" s="16"/>
      <c r="F2630" s="16"/>
      <c r="G2630" s="16"/>
      <c r="H2630" s="16"/>
      <c r="I2630" s="16"/>
      <c r="J2630" s="16"/>
    </row>
    <row r="2631" spans="1:10" ht="18" customHeight="1">
      <c r="A2631" s="2" t="s">
        <v>838</v>
      </c>
      <c r="B2631" s="4" t="s">
        <v>61</v>
      </c>
      <c r="C2631" s="2" t="s">
        <v>62</v>
      </c>
      <c r="D2631" s="2" t="s">
        <v>9</v>
      </c>
      <c r="E2631" s="391" t="s">
        <v>63</v>
      </c>
      <c r="F2631" s="391"/>
      <c r="G2631" s="3" t="s">
        <v>64</v>
      </c>
      <c r="H2631" s="4" t="s">
        <v>10</v>
      </c>
      <c r="I2631" s="4" t="s">
        <v>65</v>
      </c>
      <c r="J2631" s="4" t="s">
        <v>11</v>
      </c>
    </row>
    <row r="2632" spans="1:10" ht="52.05" customHeight="1">
      <c r="A2632" s="10" t="s">
        <v>1883</v>
      </c>
      <c r="B2632" s="12" t="s">
        <v>839</v>
      </c>
      <c r="C2632" s="10" t="s">
        <v>78</v>
      </c>
      <c r="D2632" s="10" t="s">
        <v>840</v>
      </c>
      <c r="E2632" s="395" t="s">
        <v>841</v>
      </c>
      <c r="F2632" s="395"/>
      <c r="G2632" s="11" t="s">
        <v>114</v>
      </c>
      <c r="H2632" s="15">
        <v>1</v>
      </c>
      <c r="I2632" s="13">
        <v>343.45</v>
      </c>
      <c r="J2632" s="13">
        <v>343.45</v>
      </c>
    </row>
    <row r="2633" spans="1:10" ht="39" customHeight="1">
      <c r="A2633" s="17" t="s">
        <v>1884</v>
      </c>
      <c r="B2633" s="19" t="s">
        <v>2815</v>
      </c>
      <c r="C2633" s="17" t="s">
        <v>78</v>
      </c>
      <c r="D2633" s="17" t="s">
        <v>2816</v>
      </c>
      <c r="E2633" s="396" t="s">
        <v>1907</v>
      </c>
      <c r="F2633" s="396"/>
      <c r="G2633" s="18" t="s">
        <v>1914</v>
      </c>
      <c r="H2633" s="21">
        <v>5.7000000000000002E-2</v>
      </c>
      <c r="I2633" s="20">
        <v>207.54</v>
      </c>
      <c r="J2633" s="20">
        <v>11.82</v>
      </c>
    </row>
    <row r="2634" spans="1:10" ht="24" customHeight="1">
      <c r="A2634" s="17" t="s">
        <v>1884</v>
      </c>
      <c r="B2634" s="19" t="s">
        <v>2204</v>
      </c>
      <c r="C2634" s="17" t="s">
        <v>78</v>
      </c>
      <c r="D2634" s="17" t="s">
        <v>2205</v>
      </c>
      <c r="E2634" s="396" t="s">
        <v>1887</v>
      </c>
      <c r="F2634" s="396"/>
      <c r="G2634" s="18" t="s">
        <v>1911</v>
      </c>
      <c r="H2634" s="21">
        <v>0.16300000000000001</v>
      </c>
      <c r="I2634" s="20">
        <v>29.08</v>
      </c>
      <c r="J2634" s="20">
        <v>4.74</v>
      </c>
    </row>
    <row r="2635" spans="1:10" ht="25.95" customHeight="1">
      <c r="A2635" s="17" t="s">
        <v>1884</v>
      </c>
      <c r="B2635" s="19" t="s">
        <v>2817</v>
      </c>
      <c r="C2635" s="17" t="s">
        <v>78</v>
      </c>
      <c r="D2635" s="17" t="s">
        <v>2818</v>
      </c>
      <c r="E2635" s="396" t="s">
        <v>1887</v>
      </c>
      <c r="F2635" s="396"/>
      <c r="G2635" s="18" t="s">
        <v>1911</v>
      </c>
      <c r="H2635" s="21">
        <v>9.1000000000000004E-3</v>
      </c>
      <c r="I2635" s="20">
        <v>135.86000000000001</v>
      </c>
      <c r="J2635" s="20">
        <v>1.23</v>
      </c>
    </row>
    <row r="2636" spans="1:10" ht="39" customHeight="1">
      <c r="A2636" s="17" t="s">
        <v>1884</v>
      </c>
      <c r="B2636" s="19" t="s">
        <v>2819</v>
      </c>
      <c r="C2636" s="17" t="s">
        <v>78</v>
      </c>
      <c r="D2636" s="17" t="s">
        <v>2820</v>
      </c>
      <c r="E2636" s="396" t="s">
        <v>1907</v>
      </c>
      <c r="F2636" s="396"/>
      <c r="G2636" s="18" t="s">
        <v>1908</v>
      </c>
      <c r="H2636" s="21">
        <v>0.106</v>
      </c>
      <c r="I2636" s="20">
        <v>81.98</v>
      </c>
      <c r="J2636" s="20">
        <v>8.68</v>
      </c>
    </row>
    <row r="2637" spans="1:10" ht="24" customHeight="1">
      <c r="A2637" s="17" t="s">
        <v>1884</v>
      </c>
      <c r="B2637" s="19" t="s">
        <v>2821</v>
      </c>
      <c r="C2637" s="17" t="s">
        <v>78</v>
      </c>
      <c r="D2637" s="17" t="s">
        <v>2822</v>
      </c>
      <c r="E2637" s="396" t="s">
        <v>1887</v>
      </c>
      <c r="F2637" s="396"/>
      <c r="G2637" s="18" t="s">
        <v>1911</v>
      </c>
      <c r="H2637" s="21">
        <v>2.7199999999999998E-2</v>
      </c>
      <c r="I2637" s="20">
        <v>36.19</v>
      </c>
      <c r="J2637" s="20">
        <v>0.98</v>
      </c>
    </row>
    <row r="2638" spans="1:10" ht="24" customHeight="1">
      <c r="A2638" s="17" t="s">
        <v>1884</v>
      </c>
      <c r="B2638" s="19" t="s">
        <v>1909</v>
      </c>
      <c r="C2638" s="17" t="s">
        <v>78</v>
      </c>
      <c r="D2638" s="17" t="s">
        <v>1910</v>
      </c>
      <c r="E2638" s="396" t="s">
        <v>1887</v>
      </c>
      <c r="F2638" s="396"/>
      <c r="G2638" s="18" t="s">
        <v>1911</v>
      </c>
      <c r="H2638" s="21">
        <v>0.32600000000000001</v>
      </c>
      <c r="I2638" s="20">
        <v>22.95</v>
      </c>
      <c r="J2638" s="20">
        <v>7.48</v>
      </c>
    </row>
    <row r="2639" spans="1:10" ht="25.95" customHeight="1">
      <c r="A2639" s="22" t="s">
        <v>1894</v>
      </c>
      <c r="B2639" s="24" t="s">
        <v>2823</v>
      </c>
      <c r="C2639" s="22" t="s">
        <v>78</v>
      </c>
      <c r="D2639" s="22" t="s">
        <v>2824</v>
      </c>
      <c r="E2639" s="397" t="s">
        <v>1928</v>
      </c>
      <c r="F2639" s="397"/>
      <c r="G2639" s="23" t="s">
        <v>136</v>
      </c>
      <c r="H2639" s="26">
        <v>7.0699999999999999E-2</v>
      </c>
      <c r="I2639" s="25">
        <v>30</v>
      </c>
      <c r="J2639" s="25">
        <v>2.12</v>
      </c>
    </row>
    <row r="2640" spans="1:10" ht="39" customHeight="1">
      <c r="A2640" s="22" t="s">
        <v>1894</v>
      </c>
      <c r="B2640" s="24" t="s">
        <v>2825</v>
      </c>
      <c r="C2640" s="22" t="s">
        <v>78</v>
      </c>
      <c r="D2640" s="22" t="s">
        <v>2826</v>
      </c>
      <c r="E2640" s="397" t="s">
        <v>1928</v>
      </c>
      <c r="F2640" s="397"/>
      <c r="G2640" s="23" t="s">
        <v>114</v>
      </c>
      <c r="H2640" s="26">
        <v>1.099</v>
      </c>
      <c r="I2640" s="25">
        <v>278.8</v>
      </c>
      <c r="J2640" s="25">
        <v>306.39999999999998</v>
      </c>
    </row>
    <row r="2641" spans="1:10">
      <c r="A2641" s="38"/>
      <c r="B2641" s="38"/>
      <c r="C2641" s="38"/>
      <c r="D2641" s="38"/>
      <c r="E2641" s="38" t="s">
        <v>1897</v>
      </c>
      <c r="F2641" s="39">
        <v>15.94</v>
      </c>
      <c r="G2641" s="38" t="s">
        <v>1898</v>
      </c>
      <c r="H2641" s="39">
        <v>0</v>
      </c>
      <c r="I2641" s="38" t="s">
        <v>1899</v>
      </c>
      <c r="J2641" s="39">
        <v>15.94</v>
      </c>
    </row>
    <row r="2642" spans="1:10">
      <c r="A2642" s="38"/>
      <c r="B2642" s="38"/>
      <c r="C2642" s="38"/>
      <c r="D2642" s="38"/>
      <c r="E2642" s="38" t="s">
        <v>1900</v>
      </c>
      <c r="F2642" s="39">
        <v>70.400000000000006</v>
      </c>
      <c r="G2642" s="38"/>
      <c r="H2642" s="398" t="s">
        <v>1901</v>
      </c>
      <c r="I2642" s="398"/>
      <c r="J2642" s="39">
        <v>413.85</v>
      </c>
    </row>
    <row r="2643" spans="1:10" ht="49.95" customHeight="1">
      <c r="A2643" s="32"/>
      <c r="B2643" s="32"/>
      <c r="C2643" s="32"/>
      <c r="D2643" s="32"/>
      <c r="E2643" s="32"/>
      <c r="F2643" s="32"/>
      <c r="G2643" s="32" t="s">
        <v>1902</v>
      </c>
      <c r="H2643" s="34" t="s">
        <v>2827</v>
      </c>
      <c r="I2643" s="32" t="s">
        <v>1904</v>
      </c>
      <c r="J2643" s="33">
        <v>52724.49</v>
      </c>
    </row>
    <row r="2644" spans="1:10" ht="1.05" customHeight="1">
      <c r="A2644" s="16"/>
      <c r="B2644" s="16"/>
      <c r="C2644" s="16"/>
      <c r="D2644" s="16"/>
      <c r="E2644" s="16"/>
      <c r="F2644" s="16"/>
      <c r="G2644" s="16"/>
      <c r="H2644" s="16"/>
      <c r="I2644" s="16"/>
      <c r="J2644" s="16"/>
    </row>
    <row r="2645" spans="1:10" ht="18" customHeight="1">
      <c r="A2645" s="2" t="s">
        <v>842</v>
      </c>
      <c r="B2645" s="4" t="s">
        <v>61</v>
      </c>
      <c r="C2645" s="2" t="s">
        <v>62</v>
      </c>
      <c r="D2645" s="2" t="s">
        <v>9</v>
      </c>
      <c r="E2645" s="391" t="s">
        <v>63</v>
      </c>
      <c r="F2645" s="391"/>
      <c r="G2645" s="3" t="s">
        <v>64</v>
      </c>
      <c r="H2645" s="4" t="s">
        <v>10</v>
      </c>
      <c r="I2645" s="4" t="s">
        <v>65</v>
      </c>
      <c r="J2645" s="4" t="s">
        <v>11</v>
      </c>
    </row>
    <row r="2646" spans="1:10" ht="39" customHeight="1">
      <c r="A2646" s="10" t="s">
        <v>1883</v>
      </c>
      <c r="B2646" s="12" t="s">
        <v>843</v>
      </c>
      <c r="C2646" s="10" t="s">
        <v>78</v>
      </c>
      <c r="D2646" s="10" t="s">
        <v>844</v>
      </c>
      <c r="E2646" s="395" t="s">
        <v>197</v>
      </c>
      <c r="F2646" s="395"/>
      <c r="G2646" s="11" t="s">
        <v>99</v>
      </c>
      <c r="H2646" s="15">
        <v>1</v>
      </c>
      <c r="I2646" s="13">
        <v>41.56</v>
      </c>
      <c r="J2646" s="13">
        <v>41.56</v>
      </c>
    </row>
    <row r="2647" spans="1:10" ht="25.95" customHeight="1">
      <c r="A2647" s="17" t="s">
        <v>1884</v>
      </c>
      <c r="B2647" s="19" t="s">
        <v>1994</v>
      </c>
      <c r="C2647" s="17" t="s">
        <v>78</v>
      </c>
      <c r="D2647" s="17" t="s">
        <v>1995</v>
      </c>
      <c r="E2647" s="396" t="s">
        <v>1887</v>
      </c>
      <c r="F2647" s="396"/>
      <c r="G2647" s="18" t="s">
        <v>1911</v>
      </c>
      <c r="H2647" s="21">
        <v>9.1999999999999998E-2</v>
      </c>
      <c r="I2647" s="20">
        <v>23.69</v>
      </c>
      <c r="J2647" s="20">
        <v>2.17</v>
      </c>
    </row>
    <row r="2648" spans="1:10" ht="25.95" customHeight="1">
      <c r="A2648" s="17" t="s">
        <v>1884</v>
      </c>
      <c r="B2648" s="19" t="s">
        <v>2828</v>
      </c>
      <c r="C2648" s="17" t="s">
        <v>78</v>
      </c>
      <c r="D2648" s="17" t="s">
        <v>2829</v>
      </c>
      <c r="E2648" s="396" t="s">
        <v>197</v>
      </c>
      <c r="F2648" s="396"/>
      <c r="G2648" s="18" t="s">
        <v>99</v>
      </c>
      <c r="H2648" s="21">
        <v>0.13600000000000001</v>
      </c>
      <c r="I2648" s="20">
        <v>80.13</v>
      </c>
      <c r="J2648" s="20">
        <v>10.89</v>
      </c>
    </row>
    <row r="2649" spans="1:10" ht="24" customHeight="1">
      <c r="A2649" s="17" t="s">
        <v>1884</v>
      </c>
      <c r="B2649" s="19" t="s">
        <v>1943</v>
      </c>
      <c r="C2649" s="17" t="s">
        <v>78</v>
      </c>
      <c r="D2649" s="17" t="s">
        <v>1944</v>
      </c>
      <c r="E2649" s="396" t="s">
        <v>1887</v>
      </c>
      <c r="F2649" s="396"/>
      <c r="G2649" s="18" t="s">
        <v>1911</v>
      </c>
      <c r="H2649" s="21">
        <v>0.502</v>
      </c>
      <c r="I2649" s="20">
        <v>27.92</v>
      </c>
      <c r="J2649" s="20">
        <v>14.01</v>
      </c>
    </row>
    <row r="2650" spans="1:10" ht="25.95" customHeight="1">
      <c r="A2650" s="22" t="s">
        <v>1894</v>
      </c>
      <c r="B2650" s="24" t="s">
        <v>2059</v>
      </c>
      <c r="C2650" s="22" t="s">
        <v>78</v>
      </c>
      <c r="D2650" s="22" t="s">
        <v>2060</v>
      </c>
      <c r="E2650" s="397" t="s">
        <v>1928</v>
      </c>
      <c r="F2650" s="397"/>
      <c r="G2650" s="23" t="s">
        <v>2015</v>
      </c>
      <c r="H2650" s="26">
        <v>4.0000000000000001E-3</v>
      </c>
      <c r="I2650" s="25">
        <v>7.19</v>
      </c>
      <c r="J2650" s="25">
        <v>0.02</v>
      </c>
    </row>
    <row r="2651" spans="1:10" ht="52.05" customHeight="1">
      <c r="A2651" s="22" t="s">
        <v>1894</v>
      </c>
      <c r="B2651" s="24" t="s">
        <v>2110</v>
      </c>
      <c r="C2651" s="22" t="s">
        <v>78</v>
      </c>
      <c r="D2651" s="22" t="s">
        <v>2111</v>
      </c>
      <c r="E2651" s="397" t="s">
        <v>2106</v>
      </c>
      <c r="F2651" s="397"/>
      <c r="G2651" s="23" t="s">
        <v>2107</v>
      </c>
      <c r="H2651" s="26">
        <v>0.39700000000000002</v>
      </c>
      <c r="I2651" s="25">
        <v>24.85</v>
      </c>
      <c r="J2651" s="25">
        <v>9.86</v>
      </c>
    </row>
    <row r="2652" spans="1:10" ht="25.95" customHeight="1">
      <c r="A2652" s="22" t="s">
        <v>1894</v>
      </c>
      <c r="B2652" s="24" t="s">
        <v>2830</v>
      </c>
      <c r="C2652" s="22" t="s">
        <v>78</v>
      </c>
      <c r="D2652" s="22" t="s">
        <v>2831</v>
      </c>
      <c r="E2652" s="397" t="s">
        <v>1928</v>
      </c>
      <c r="F2652" s="397"/>
      <c r="G2652" s="23" t="s">
        <v>114</v>
      </c>
      <c r="H2652" s="26">
        <v>3.7999999999999999E-2</v>
      </c>
      <c r="I2652" s="25">
        <v>121.53</v>
      </c>
      <c r="J2652" s="25">
        <v>4.6100000000000003</v>
      </c>
    </row>
    <row r="2653" spans="1:10">
      <c r="A2653" s="38"/>
      <c r="B2653" s="38"/>
      <c r="C2653" s="38"/>
      <c r="D2653" s="38"/>
      <c r="E2653" s="38" t="s">
        <v>1897</v>
      </c>
      <c r="F2653" s="39">
        <v>12.29</v>
      </c>
      <c r="G2653" s="38" t="s">
        <v>1898</v>
      </c>
      <c r="H2653" s="39">
        <v>0</v>
      </c>
      <c r="I2653" s="38" t="s">
        <v>1899</v>
      </c>
      <c r="J2653" s="39">
        <v>12.29</v>
      </c>
    </row>
    <row r="2654" spans="1:10">
      <c r="A2654" s="38"/>
      <c r="B2654" s="38"/>
      <c r="C2654" s="38"/>
      <c r="D2654" s="38"/>
      <c r="E2654" s="38" t="s">
        <v>1900</v>
      </c>
      <c r="F2654" s="39">
        <v>8.51</v>
      </c>
      <c r="G2654" s="38"/>
      <c r="H2654" s="398" t="s">
        <v>1901</v>
      </c>
      <c r="I2654" s="398"/>
      <c r="J2654" s="39">
        <v>50.07</v>
      </c>
    </row>
    <row r="2655" spans="1:10" ht="49.95" customHeight="1">
      <c r="A2655" s="32"/>
      <c r="B2655" s="32"/>
      <c r="C2655" s="32"/>
      <c r="D2655" s="32"/>
      <c r="E2655" s="32"/>
      <c r="F2655" s="32"/>
      <c r="G2655" s="32" t="s">
        <v>1902</v>
      </c>
      <c r="H2655" s="34" t="s">
        <v>2832</v>
      </c>
      <c r="I2655" s="32" t="s">
        <v>1904</v>
      </c>
      <c r="J2655" s="33">
        <v>5056.0600000000004</v>
      </c>
    </row>
    <row r="2656" spans="1:10" ht="1.05" customHeight="1">
      <c r="A2656" s="16"/>
      <c r="B2656" s="16"/>
      <c r="C2656" s="16"/>
      <c r="D2656" s="16"/>
      <c r="E2656" s="16"/>
      <c r="F2656" s="16"/>
      <c r="G2656" s="16"/>
      <c r="H2656" s="16"/>
      <c r="I2656" s="16"/>
      <c r="J2656" s="16"/>
    </row>
    <row r="2657" spans="1:10" ht="18" customHeight="1">
      <c r="A2657" s="2" t="s">
        <v>845</v>
      </c>
      <c r="B2657" s="4" t="s">
        <v>61</v>
      </c>
      <c r="C2657" s="2" t="s">
        <v>62</v>
      </c>
      <c r="D2657" s="2" t="s">
        <v>9</v>
      </c>
      <c r="E2657" s="391" t="s">
        <v>63</v>
      </c>
      <c r="F2657" s="391"/>
      <c r="G2657" s="3" t="s">
        <v>64</v>
      </c>
      <c r="H2657" s="4" t="s">
        <v>10</v>
      </c>
      <c r="I2657" s="4" t="s">
        <v>65</v>
      </c>
      <c r="J2657" s="4" t="s">
        <v>11</v>
      </c>
    </row>
    <row r="2658" spans="1:10" ht="39" customHeight="1">
      <c r="A2658" s="10" t="s">
        <v>1883</v>
      </c>
      <c r="B2658" s="12" t="s">
        <v>169</v>
      </c>
      <c r="C2658" s="10" t="s">
        <v>78</v>
      </c>
      <c r="D2658" s="10" t="s">
        <v>170</v>
      </c>
      <c r="E2658" s="395" t="s">
        <v>135</v>
      </c>
      <c r="F2658" s="395"/>
      <c r="G2658" s="11" t="s">
        <v>81</v>
      </c>
      <c r="H2658" s="15">
        <v>1</v>
      </c>
      <c r="I2658" s="13">
        <v>670.71</v>
      </c>
      <c r="J2658" s="13">
        <v>670.71</v>
      </c>
    </row>
    <row r="2659" spans="1:10" ht="24" customHeight="1">
      <c r="A2659" s="17" t="s">
        <v>1884</v>
      </c>
      <c r="B2659" s="19" t="s">
        <v>1909</v>
      </c>
      <c r="C2659" s="17" t="s">
        <v>78</v>
      </c>
      <c r="D2659" s="17" t="s">
        <v>1910</v>
      </c>
      <c r="E2659" s="396" t="s">
        <v>1887</v>
      </c>
      <c r="F2659" s="396"/>
      <c r="G2659" s="18" t="s">
        <v>1911</v>
      </c>
      <c r="H2659" s="21">
        <v>0.501</v>
      </c>
      <c r="I2659" s="20">
        <v>22.95</v>
      </c>
      <c r="J2659" s="20">
        <v>11.49</v>
      </c>
    </row>
    <row r="2660" spans="1:10" ht="39" customHeight="1">
      <c r="A2660" s="17" t="s">
        <v>1884</v>
      </c>
      <c r="B2660" s="19" t="s">
        <v>2052</v>
      </c>
      <c r="C2660" s="17" t="s">
        <v>78</v>
      </c>
      <c r="D2660" s="17" t="s">
        <v>2053</v>
      </c>
      <c r="E2660" s="396" t="s">
        <v>1907</v>
      </c>
      <c r="F2660" s="396"/>
      <c r="G2660" s="18" t="s">
        <v>1914</v>
      </c>
      <c r="H2660" s="21">
        <v>9.1999999999999998E-2</v>
      </c>
      <c r="I2660" s="20">
        <v>1.35</v>
      </c>
      <c r="J2660" s="20">
        <v>0.12</v>
      </c>
    </row>
    <row r="2661" spans="1:10" ht="24" customHeight="1">
      <c r="A2661" s="17" t="s">
        <v>1884</v>
      </c>
      <c r="B2661" s="19" t="s">
        <v>1935</v>
      </c>
      <c r="C2661" s="17" t="s">
        <v>78</v>
      </c>
      <c r="D2661" s="17" t="s">
        <v>1936</v>
      </c>
      <c r="E2661" s="396" t="s">
        <v>1887</v>
      </c>
      <c r="F2661" s="396"/>
      <c r="G2661" s="18" t="s">
        <v>1911</v>
      </c>
      <c r="H2661" s="21">
        <v>0.33400000000000002</v>
      </c>
      <c r="I2661" s="20">
        <v>28.34</v>
      </c>
      <c r="J2661" s="20">
        <v>9.4600000000000009</v>
      </c>
    </row>
    <row r="2662" spans="1:10" ht="39" customHeight="1">
      <c r="A2662" s="17" t="s">
        <v>1884</v>
      </c>
      <c r="B2662" s="19" t="s">
        <v>2054</v>
      </c>
      <c r="C2662" s="17" t="s">
        <v>78</v>
      </c>
      <c r="D2662" s="17" t="s">
        <v>2055</v>
      </c>
      <c r="E2662" s="396" t="s">
        <v>1907</v>
      </c>
      <c r="F2662" s="396"/>
      <c r="G2662" s="18" t="s">
        <v>1908</v>
      </c>
      <c r="H2662" s="21">
        <v>7.4999999999999997E-2</v>
      </c>
      <c r="I2662" s="20">
        <v>0.53</v>
      </c>
      <c r="J2662" s="20">
        <v>0.03</v>
      </c>
    </row>
    <row r="2663" spans="1:10" ht="52.05" customHeight="1">
      <c r="A2663" s="22" t="s">
        <v>1894</v>
      </c>
      <c r="B2663" s="24" t="s">
        <v>2056</v>
      </c>
      <c r="C2663" s="22" t="s">
        <v>78</v>
      </c>
      <c r="D2663" s="22" t="s">
        <v>2057</v>
      </c>
      <c r="E2663" s="397" t="s">
        <v>1928</v>
      </c>
      <c r="F2663" s="397"/>
      <c r="G2663" s="23" t="s">
        <v>81</v>
      </c>
      <c r="H2663" s="26">
        <v>1.23</v>
      </c>
      <c r="I2663" s="25">
        <v>528.14</v>
      </c>
      <c r="J2663" s="25">
        <v>649.61</v>
      </c>
    </row>
    <row r="2664" spans="1:10">
      <c r="A2664" s="38"/>
      <c r="B2664" s="38"/>
      <c r="C2664" s="38"/>
      <c r="D2664" s="38"/>
      <c r="E2664" s="38" t="s">
        <v>1897</v>
      </c>
      <c r="F2664" s="39">
        <v>15.22</v>
      </c>
      <c r="G2664" s="38" t="s">
        <v>1898</v>
      </c>
      <c r="H2664" s="39">
        <v>0</v>
      </c>
      <c r="I2664" s="38" t="s">
        <v>1899</v>
      </c>
      <c r="J2664" s="39">
        <v>15.22</v>
      </c>
    </row>
    <row r="2665" spans="1:10">
      <c r="A2665" s="38"/>
      <c r="B2665" s="38"/>
      <c r="C2665" s="38"/>
      <c r="D2665" s="38"/>
      <c r="E2665" s="38" t="s">
        <v>1900</v>
      </c>
      <c r="F2665" s="39">
        <v>137.49</v>
      </c>
      <c r="G2665" s="38"/>
      <c r="H2665" s="398" t="s">
        <v>1901</v>
      </c>
      <c r="I2665" s="398"/>
      <c r="J2665" s="39">
        <v>808.2</v>
      </c>
    </row>
    <row r="2666" spans="1:10" ht="49.95" customHeight="1">
      <c r="A2666" s="32"/>
      <c r="B2666" s="32"/>
      <c r="C2666" s="32"/>
      <c r="D2666" s="32"/>
      <c r="E2666" s="32"/>
      <c r="F2666" s="32"/>
      <c r="G2666" s="32" t="s">
        <v>1902</v>
      </c>
      <c r="H2666" s="34" t="s">
        <v>2833</v>
      </c>
      <c r="I2666" s="32" t="s">
        <v>1904</v>
      </c>
      <c r="J2666" s="33">
        <v>10037.84</v>
      </c>
    </row>
    <row r="2667" spans="1:10" ht="1.05" customHeight="1">
      <c r="A2667" s="16"/>
      <c r="B2667" s="16"/>
      <c r="C2667" s="16"/>
      <c r="D2667" s="16"/>
      <c r="E2667" s="16"/>
      <c r="F2667" s="16"/>
      <c r="G2667" s="16"/>
      <c r="H2667" s="16"/>
      <c r="I2667" s="16"/>
      <c r="J2667" s="16"/>
    </row>
    <row r="2668" spans="1:10" ht="18" customHeight="1">
      <c r="A2668" s="2" t="s">
        <v>846</v>
      </c>
      <c r="B2668" s="4" t="s">
        <v>61</v>
      </c>
      <c r="C2668" s="2" t="s">
        <v>62</v>
      </c>
      <c r="D2668" s="2" t="s">
        <v>9</v>
      </c>
      <c r="E2668" s="391" t="s">
        <v>63</v>
      </c>
      <c r="F2668" s="391"/>
      <c r="G2668" s="3" t="s">
        <v>64</v>
      </c>
      <c r="H2668" s="4" t="s">
        <v>10</v>
      </c>
      <c r="I2668" s="4" t="s">
        <v>65</v>
      </c>
      <c r="J2668" s="4" t="s">
        <v>11</v>
      </c>
    </row>
    <row r="2669" spans="1:10" ht="39" customHeight="1">
      <c r="A2669" s="10" t="s">
        <v>1883</v>
      </c>
      <c r="B2669" s="12" t="s">
        <v>847</v>
      </c>
      <c r="C2669" s="10" t="s">
        <v>78</v>
      </c>
      <c r="D2669" s="10" t="s">
        <v>848</v>
      </c>
      <c r="E2669" s="395" t="s">
        <v>849</v>
      </c>
      <c r="F2669" s="395"/>
      <c r="G2669" s="11" t="s">
        <v>81</v>
      </c>
      <c r="H2669" s="15">
        <v>1</v>
      </c>
      <c r="I2669" s="13">
        <v>627</v>
      </c>
      <c r="J2669" s="13">
        <v>627</v>
      </c>
    </row>
    <row r="2670" spans="1:10" ht="24" customHeight="1">
      <c r="A2670" s="17" t="s">
        <v>1884</v>
      </c>
      <c r="B2670" s="19" t="s">
        <v>1935</v>
      </c>
      <c r="C2670" s="17" t="s">
        <v>78</v>
      </c>
      <c r="D2670" s="17" t="s">
        <v>1936</v>
      </c>
      <c r="E2670" s="396" t="s">
        <v>1887</v>
      </c>
      <c r="F2670" s="396"/>
      <c r="G2670" s="18" t="s">
        <v>1911</v>
      </c>
      <c r="H2670" s="21">
        <v>1.026</v>
      </c>
      <c r="I2670" s="20">
        <v>28.34</v>
      </c>
      <c r="J2670" s="20">
        <v>29.07</v>
      </c>
    </row>
    <row r="2671" spans="1:10" ht="24" customHeight="1">
      <c r="A2671" s="17" t="s">
        <v>1884</v>
      </c>
      <c r="B2671" s="19" t="s">
        <v>1909</v>
      </c>
      <c r="C2671" s="17" t="s">
        <v>78</v>
      </c>
      <c r="D2671" s="17" t="s">
        <v>1910</v>
      </c>
      <c r="E2671" s="396" t="s">
        <v>1887</v>
      </c>
      <c r="F2671" s="396"/>
      <c r="G2671" s="18" t="s">
        <v>1911</v>
      </c>
      <c r="H2671" s="21">
        <v>1.2130000000000001</v>
      </c>
      <c r="I2671" s="20">
        <v>22.95</v>
      </c>
      <c r="J2671" s="20">
        <v>27.83</v>
      </c>
    </row>
    <row r="2672" spans="1:10" ht="24" customHeight="1">
      <c r="A2672" s="17" t="s">
        <v>1884</v>
      </c>
      <c r="B2672" s="19" t="s">
        <v>1943</v>
      </c>
      <c r="C2672" s="17" t="s">
        <v>78</v>
      </c>
      <c r="D2672" s="17" t="s">
        <v>1944</v>
      </c>
      <c r="E2672" s="396" t="s">
        <v>1887</v>
      </c>
      <c r="F2672" s="396"/>
      <c r="G2672" s="18" t="s">
        <v>1911</v>
      </c>
      <c r="H2672" s="21">
        <v>0.17100000000000001</v>
      </c>
      <c r="I2672" s="20">
        <v>27.92</v>
      </c>
      <c r="J2672" s="20">
        <v>4.7699999999999996</v>
      </c>
    </row>
    <row r="2673" spans="1:10" ht="39" customHeight="1">
      <c r="A2673" s="17" t="s">
        <v>1884</v>
      </c>
      <c r="B2673" s="19" t="s">
        <v>2052</v>
      </c>
      <c r="C2673" s="17" t="s">
        <v>78</v>
      </c>
      <c r="D2673" s="17" t="s">
        <v>2053</v>
      </c>
      <c r="E2673" s="396" t="s">
        <v>1907</v>
      </c>
      <c r="F2673" s="396"/>
      <c r="G2673" s="18" t="s">
        <v>1914</v>
      </c>
      <c r="H2673" s="21">
        <v>0.12</v>
      </c>
      <c r="I2673" s="20">
        <v>1.35</v>
      </c>
      <c r="J2673" s="20">
        <v>0.16</v>
      </c>
    </row>
    <row r="2674" spans="1:10" ht="39" customHeight="1">
      <c r="A2674" s="17" t="s">
        <v>1884</v>
      </c>
      <c r="B2674" s="19" t="s">
        <v>2054</v>
      </c>
      <c r="C2674" s="17" t="s">
        <v>78</v>
      </c>
      <c r="D2674" s="17" t="s">
        <v>2055</v>
      </c>
      <c r="E2674" s="396" t="s">
        <v>1907</v>
      </c>
      <c r="F2674" s="396"/>
      <c r="G2674" s="18" t="s">
        <v>1908</v>
      </c>
      <c r="H2674" s="21">
        <v>5.0999999999999997E-2</v>
      </c>
      <c r="I2674" s="20">
        <v>0.53</v>
      </c>
      <c r="J2674" s="20">
        <v>0.02</v>
      </c>
    </row>
    <row r="2675" spans="1:10" ht="52.05" customHeight="1">
      <c r="A2675" s="22" t="s">
        <v>1894</v>
      </c>
      <c r="B2675" s="24" t="s">
        <v>2834</v>
      </c>
      <c r="C2675" s="22" t="s">
        <v>78</v>
      </c>
      <c r="D2675" s="22" t="s">
        <v>2835</v>
      </c>
      <c r="E2675" s="397" t="s">
        <v>1928</v>
      </c>
      <c r="F2675" s="397"/>
      <c r="G2675" s="23" t="s">
        <v>81</v>
      </c>
      <c r="H2675" s="26">
        <v>1.103</v>
      </c>
      <c r="I2675" s="25">
        <v>512.38</v>
      </c>
      <c r="J2675" s="25">
        <v>565.15</v>
      </c>
    </row>
    <row r="2676" spans="1:10">
      <c r="A2676" s="38"/>
      <c r="B2676" s="38"/>
      <c r="C2676" s="38"/>
      <c r="D2676" s="38"/>
      <c r="E2676" s="38" t="s">
        <v>1897</v>
      </c>
      <c r="F2676" s="39">
        <v>45.12</v>
      </c>
      <c r="G2676" s="38" t="s">
        <v>1898</v>
      </c>
      <c r="H2676" s="39">
        <v>0</v>
      </c>
      <c r="I2676" s="38" t="s">
        <v>1899</v>
      </c>
      <c r="J2676" s="39">
        <v>45.12</v>
      </c>
    </row>
    <row r="2677" spans="1:10">
      <c r="A2677" s="38"/>
      <c r="B2677" s="38"/>
      <c r="C2677" s="38"/>
      <c r="D2677" s="38"/>
      <c r="E2677" s="38" t="s">
        <v>1900</v>
      </c>
      <c r="F2677" s="39">
        <v>128.53</v>
      </c>
      <c r="G2677" s="38"/>
      <c r="H2677" s="398" t="s">
        <v>1901</v>
      </c>
      <c r="I2677" s="398"/>
      <c r="J2677" s="39">
        <v>755.53</v>
      </c>
    </row>
    <row r="2678" spans="1:10" ht="49.95" customHeight="1">
      <c r="A2678" s="32"/>
      <c r="B2678" s="32"/>
      <c r="C2678" s="32"/>
      <c r="D2678" s="32"/>
      <c r="E2678" s="32"/>
      <c r="F2678" s="32"/>
      <c r="G2678" s="32" t="s">
        <v>1902</v>
      </c>
      <c r="H2678" s="34" t="s">
        <v>2836</v>
      </c>
      <c r="I2678" s="32" t="s">
        <v>1904</v>
      </c>
      <c r="J2678" s="33">
        <v>8628.15</v>
      </c>
    </row>
    <row r="2679" spans="1:10" ht="1.05" customHeight="1">
      <c r="A2679" s="16"/>
      <c r="B2679" s="16"/>
      <c r="C2679" s="16"/>
      <c r="D2679" s="16"/>
      <c r="E2679" s="16"/>
      <c r="F2679" s="16"/>
      <c r="G2679" s="16"/>
      <c r="H2679" s="16"/>
      <c r="I2679" s="16"/>
      <c r="J2679" s="16"/>
    </row>
    <row r="2680" spans="1:10" ht="18" customHeight="1">
      <c r="A2680" s="2" t="s">
        <v>850</v>
      </c>
      <c r="B2680" s="4" t="s">
        <v>61</v>
      </c>
      <c r="C2680" s="2" t="s">
        <v>62</v>
      </c>
      <c r="D2680" s="2" t="s">
        <v>9</v>
      </c>
      <c r="E2680" s="391" t="s">
        <v>63</v>
      </c>
      <c r="F2680" s="391"/>
      <c r="G2680" s="3" t="s">
        <v>64</v>
      </c>
      <c r="H2680" s="4" t="s">
        <v>10</v>
      </c>
      <c r="I2680" s="4" t="s">
        <v>65</v>
      </c>
      <c r="J2680" s="4" t="s">
        <v>11</v>
      </c>
    </row>
    <row r="2681" spans="1:10" ht="39" customHeight="1">
      <c r="A2681" s="10" t="s">
        <v>1883</v>
      </c>
      <c r="B2681" s="12" t="s">
        <v>147</v>
      </c>
      <c r="C2681" s="10" t="s">
        <v>78</v>
      </c>
      <c r="D2681" s="10" t="s">
        <v>148</v>
      </c>
      <c r="E2681" s="395" t="s">
        <v>135</v>
      </c>
      <c r="F2681" s="395"/>
      <c r="G2681" s="11" t="s">
        <v>136</v>
      </c>
      <c r="H2681" s="15">
        <v>1</v>
      </c>
      <c r="I2681" s="13">
        <v>10.95</v>
      </c>
      <c r="J2681" s="13">
        <v>10.95</v>
      </c>
    </row>
    <row r="2682" spans="1:10" ht="24" customHeight="1">
      <c r="A2682" s="17" t="s">
        <v>1884</v>
      </c>
      <c r="B2682" s="19" t="s">
        <v>2031</v>
      </c>
      <c r="C2682" s="17" t="s">
        <v>78</v>
      </c>
      <c r="D2682" s="17" t="s">
        <v>2032</v>
      </c>
      <c r="E2682" s="396" t="s">
        <v>1887</v>
      </c>
      <c r="F2682" s="396"/>
      <c r="G2682" s="18" t="s">
        <v>1911</v>
      </c>
      <c r="H2682" s="21">
        <v>6.4000000000000001E-2</v>
      </c>
      <c r="I2682" s="20">
        <v>28.14</v>
      </c>
      <c r="J2682" s="20">
        <v>1.8</v>
      </c>
    </row>
    <row r="2683" spans="1:10" ht="25.95" customHeight="1">
      <c r="A2683" s="17" t="s">
        <v>1884</v>
      </c>
      <c r="B2683" s="19" t="s">
        <v>2049</v>
      </c>
      <c r="C2683" s="17" t="s">
        <v>78</v>
      </c>
      <c r="D2683" s="17" t="s">
        <v>2050</v>
      </c>
      <c r="E2683" s="396" t="s">
        <v>181</v>
      </c>
      <c r="F2683" s="396"/>
      <c r="G2683" s="18" t="s">
        <v>136</v>
      </c>
      <c r="H2683" s="21">
        <v>1</v>
      </c>
      <c r="I2683" s="20">
        <v>8.09</v>
      </c>
      <c r="J2683" s="20">
        <v>8.09</v>
      </c>
    </row>
    <row r="2684" spans="1:10" ht="24" customHeight="1">
      <c r="A2684" s="17" t="s">
        <v>1884</v>
      </c>
      <c r="B2684" s="19" t="s">
        <v>2033</v>
      </c>
      <c r="C2684" s="17" t="s">
        <v>78</v>
      </c>
      <c r="D2684" s="17" t="s">
        <v>2034</v>
      </c>
      <c r="E2684" s="396" t="s">
        <v>1887</v>
      </c>
      <c r="F2684" s="396"/>
      <c r="G2684" s="18" t="s">
        <v>1911</v>
      </c>
      <c r="H2684" s="21">
        <v>2.5000000000000001E-2</v>
      </c>
      <c r="I2684" s="20">
        <v>23.86</v>
      </c>
      <c r="J2684" s="20">
        <v>0.59</v>
      </c>
    </row>
    <row r="2685" spans="1:10" ht="25.95" customHeight="1">
      <c r="A2685" s="22" t="s">
        <v>1894</v>
      </c>
      <c r="B2685" s="24" t="s">
        <v>2037</v>
      </c>
      <c r="C2685" s="22" t="s">
        <v>78</v>
      </c>
      <c r="D2685" s="22" t="s">
        <v>2038</v>
      </c>
      <c r="E2685" s="397" t="s">
        <v>1928</v>
      </c>
      <c r="F2685" s="397"/>
      <c r="G2685" s="23" t="s">
        <v>136</v>
      </c>
      <c r="H2685" s="26">
        <v>2.5000000000000001E-2</v>
      </c>
      <c r="I2685" s="25">
        <v>16.5</v>
      </c>
      <c r="J2685" s="25">
        <v>0.41</v>
      </c>
    </row>
    <row r="2686" spans="1:10" ht="39" customHeight="1">
      <c r="A2686" s="22" t="s">
        <v>1894</v>
      </c>
      <c r="B2686" s="24" t="s">
        <v>2035</v>
      </c>
      <c r="C2686" s="22" t="s">
        <v>78</v>
      </c>
      <c r="D2686" s="22" t="s">
        <v>2036</v>
      </c>
      <c r="E2686" s="397" t="s">
        <v>1928</v>
      </c>
      <c r="F2686" s="397"/>
      <c r="G2686" s="23" t="s">
        <v>268</v>
      </c>
      <c r="H2686" s="26">
        <v>0.317</v>
      </c>
      <c r="I2686" s="25">
        <v>0.22</v>
      </c>
      <c r="J2686" s="25">
        <v>0.06</v>
      </c>
    </row>
    <row r="2687" spans="1:10">
      <c r="A2687" s="38"/>
      <c r="B2687" s="38"/>
      <c r="C2687" s="38"/>
      <c r="D2687" s="38"/>
      <c r="E2687" s="38" t="s">
        <v>1897</v>
      </c>
      <c r="F2687" s="39">
        <v>1.88</v>
      </c>
      <c r="G2687" s="38" t="s">
        <v>1898</v>
      </c>
      <c r="H2687" s="39">
        <v>0</v>
      </c>
      <c r="I2687" s="38" t="s">
        <v>1899</v>
      </c>
      <c r="J2687" s="39">
        <v>1.88</v>
      </c>
    </row>
    <row r="2688" spans="1:10">
      <c r="A2688" s="38"/>
      <c r="B2688" s="38"/>
      <c r="C2688" s="38"/>
      <c r="D2688" s="38"/>
      <c r="E2688" s="38" t="s">
        <v>1900</v>
      </c>
      <c r="F2688" s="39">
        <v>2.2400000000000002</v>
      </c>
      <c r="G2688" s="38"/>
      <c r="H2688" s="398" t="s">
        <v>1901</v>
      </c>
      <c r="I2688" s="398"/>
      <c r="J2688" s="39">
        <v>13.19</v>
      </c>
    </row>
    <row r="2689" spans="1:10" ht="49.95" customHeight="1">
      <c r="A2689" s="32"/>
      <c r="B2689" s="32"/>
      <c r="C2689" s="32"/>
      <c r="D2689" s="32"/>
      <c r="E2689" s="32"/>
      <c r="F2689" s="32"/>
      <c r="G2689" s="32" t="s">
        <v>1902</v>
      </c>
      <c r="H2689" s="34" t="s">
        <v>2837</v>
      </c>
      <c r="I2689" s="32" t="s">
        <v>1904</v>
      </c>
      <c r="J2689" s="33">
        <v>2829.91</v>
      </c>
    </row>
    <row r="2690" spans="1:10" ht="1.05" customHeight="1">
      <c r="A2690" s="16"/>
      <c r="B2690" s="16"/>
      <c r="C2690" s="16"/>
      <c r="D2690" s="16"/>
      <c r="E2690" s="16"/>
      <c r="F2690" s="16"/>
      <c r="G2690" s="16"/>
      <c r="H2690" s="16"/>
      <c r="I2690" s="16"/>
      <c r="J2690" s="16"/>
    </row>
    <row r="2691" spans="1:10" ht="18" customHeight="1">
      <c r="A2691" s="2" t="s">
        <v>851</v>
      </c>
      <c r="B2691" s="4" t="s">
        <v>61</v>
      </c>
      <c r="C2691" s="2" t="s">
        <v>62</v>
      </c>
      <c r="D2691" s="2" t="s">
        <v>9</v>
      </c>
      <c r="E2691" s="391" t="s">
        <v>63</v>
      </c>
      <c r="F2691" s="391"/>
      <c r="G2691" s="3" t="s">
        <v>64</v>
      </c>
      <c r="H2691" s="4" t="s">
        <v>10</v>
      </c>
      <c r="I2691" s="4" t="s">
        <v>65</v>
      </c>
      <c r="J2691" s="4" t="s">
        <v>11</v>
      </c>
    </row>
    <row r="2692" spans="1:10" ht="25.95" customHeight="1">
      <c r="A2692" s="10" t="s">
        <v>1883</v>
      </c>
      <c r="B2692" s="12" t="s">
        <v>852</v>
      </c>
      <c r="C2692" s="10" t="s">
        <v>78</v>
      </c>
      <c r="D2692" s="10" t="s">
        <v>853</v>
      </c>
      <c r="E2692" s="395" t="s">
        <v>135</v>
      </c>
      <c r="F2692" s="395"/>
      <c r="G2692" s="11" t="s">
        <v>136</v>
      </c>
      <c r="H2692" s="15">
        <v>1</v>
      </c>
      <c r="I2692" s="13">
        <v>20.28</v>
      </c>
      <c r="J2692" s="13">
        <v>20.28</v>
      </c>
    </row>
    <row r="2693" spans="1:10" ht="25.95" customHeight="1">
      <c r="A2693" s="17" t="s">
        <v>1884</v>
      </c>
      <c r="B2693" s="19" t="s">
        <v>2029</v>
      </c>
      <c r="C2693" s="17" t="s">
        <v>78</v>
      </c>
      <c r="D2693" s="17" t="s">
        <v>2030</v>
      </c>
      <c r="E2693" s="396" t="s">
        <v>181</v>
      </c>
      <c r="F2693" s="396"/>
      <c r="G2693" s="18" t="s">
        <v>136</v>
      </c>
      <c r="H2693" s="21">
        <v>1</v>
      </c>
      <c r="I2693" s="20">
        <v>10.220000000000001</v>
      </c>
      <c r="J2693" s="20">
        <v>10.220000000000001</v>
      </c>
    </row>
    <row r="2694" spans="1:10" ht="24" customHeight="1">
      <c r="A2694" s="17" t="s">
        <v>1884</v>
      </c>
      <c r="B2694" s="19" t="s">
        <v>2033</v>
      </c>
      <c r="C2694" s="17" t="s">
        <v>78</v>
      </c>
      <c r="D2694" s="17" t="s">
        <v>2034</v>
      </c>
      <c r="E2694" s="396" t="s">
        <v>1887</v>
      </c>
      <c r="F2694" s="396"/>
      <c r="G2694" s="18" t="s">
        <v>1911</v>
      </c>
      <c r="H2694" s="21">
        <v>9.7000000000000003E-2</v>
      </c>
      <c r="I2694" s="20">
        <v>23.86</v>
      </c>
      <c r="J2694" s="20">
        <v>2.31</v>
      </c>
    </row>
    <row r="2695" spans="1:10" ht="24" customHeight="1">
      <c r="A2695" s="17" t="s">
        <v>1884</v>
      </c>
      <c r="B2695" s="19" t="s">
        <v>2031</v>
      </c>
      <c r="C2695" s="17" t="s">
        <v>78</v>
      </c>
      <c r="D2695" s="17" t="s">
        <v>2032</v>
      </c>
      <c r="E2695" s="396" t="s">
        <v>1887</v>
      </c>
      <c r="F2695" s="396"/>
      <c r="G2695" s="18" t="s">
        <v>1911</v>
      </c>
      <c r="H2695" s="21">
        <v>0.252</v>
      </c>
      <c r="I2695" s="20">
        <v>28.14</v>
      </c>
      <c r="J2695" s="20">
        <v>7.09</v>
      </c>
    </row>
    <row r="2696" spans="1:10" ht="25.95" customHeight="1">
      <c r="A2696" s="22" t="s">
        <v>1894</v>
      </c>
      <c r="B2696" s="24" t="s">
        <v>2037</v>
      </c>
      <c r="C2696" s="22" t="s">
        <v>78</v>
      </c>
      <c r="D2696" s="22" t="s">
        <v>2038</v>
      </c>
      <c r="E2696" s="397" t="s">
        <v>1928</v>
      </c>
      <c r="F2696" s="397"/>
      <c r="G2696" s="23" t="s">
        <v>136</v>
      </c>
      <c r="H2696" s="26">
        <v>2.5000000000000001E-2</v>
      </c>
      <c r="I2696" s="25">
        <v>16.5</v>
      </c>
      <c r="J2696" s="25">
        <v>0.41</v>
      </c>
    </row>
    <row r="2697" spans="1:10" ht="39" customHeight="1">
      <c r="A2697" s="22" t="s">
        <v>1894</v>
      </c>
      <c r="B2697" s="24" t="s">
        <v>2035</v>
      </c>
      <c r="C2697" s="22" t="s">
        <v>78</v>
      </c>
      <c r="D2697" s="22" t="s">
        <v>2036</v>
      </c>
      <c r="E2697" s="397" t="s">
        <v>1928</v>
      </c>
      <c r="F2697" s="397"/>
      <c r="G2697" s="23" t="s">
        <v>268</v>
      </c>
      <c r="H2697" s="26">
        <v>1.143</v>
      </c>
      <c r="I2697" s="25">
        <v>0.22</v>
      </c>
      <c r="J2697" s="25">
        <v>0.25</v>
      </c>
    </row>
    <row r="2698" spans="1:10">
      <c r="A2698" s="38"/>
      <c r="B2698" s="38"/>
      <c r="C2698" s="38"/>
      <c r="D2698" s="38"/>
      <c r="E2698" s="38" t="s">
        <v>1897</v>
      </c>
      <c r="F2698" s="39">
        <v>8.3699999999999992</v>
      </c>
      <c r="G2698" s="38" t="s">
        <v>1898</v>
      </c>
      <c r="H2698" s="39">
        <v>0</v>
      </c>
      <c r="I2698" s="38" t="s">
        <v>1899</v>
      </c>
      <c r="J2698" s="39">
        <v>8.3699999999999992</v>
      </c>
    </row>
    <row r="2699" spans="1:10">
      <c r="A2699" s="38"/>
      <c r="B2699" s="38"/>
      <c r="C2699" s="38"/>
      <c r="D2699" s="38"/>
      <c r="E2699" s="38" t="s">
        <v>1900</v>
      </c>
      <c r="F2699" s="39">
        <v>4.1500000000000004</v>
      </c>
      <c r="G2699" s="38"/>
      <c r="H2699" s="398" t="s">
        <v>1901</v>
      </c>
      <c r="I2699" s="398"/>
      <c r="J2699" s="39">
        <v>24.43</v>
      </c>
    </row>
    <row r="2700" spans="1:10" ht="49.95" customHeight="1">
      <c r="A2700" s="32"/>
      <c r="B2700" s="32"/>
      <c r="C2700" s="32"/>
      <c r="D2700" s="32"/>
      <c r="E2700" s="32"/>
      <c r="F2700" s="32"/>
      <c r="G2700" s="32" t="s">
        <v>1902</v>
      </c>
      <c r="H2700" s="34" t="s">
        <v>2838</v>
      </c>
      <c r="I2700" s="32" t="s">
        <v>1904</v>
      </c>
      <c r="J2700" s="33">
        <v>44.46</v>
      </c>
    </row>
    <row r="2701" spans="1:10" ht="1.05" customHeight="1">
      <c r="A2701" s="16"/>
      <c r="B2701" s="16"/>
      <c r="C2701" s="16"/>
      <c r="D2701" s="16"/>
      <c r="E2701" s="16"/>
      <c r="F2701" s="16"/>
      <c r="G2701" s="16"/>
      <c r="H2701" s="16"/>
      <c r="I2701" s="16"/>
      <c r="J2701" s="16"/>
    </row>
    <row r="2702" spans="1:10" ht="18" customHeight="1">
      <c r="A2702" s="2" t="s">
        <v>854</v>
      </c>
      <c r="B2702" s="4" t="s">
        <v>61</v>
      </c>
      <c r="C2702" s="2" t="s">
        <v>62</v>
      </c>
      <c r="D2702" s="2" t="s">
        <v>9</v>
      </c>
      <c r="E2702" s="391" t="s">
        <v>63</v>
      </c>
      <c r="F2702" s="391"/>
      <c r="G2702" s="3" t="s">
        <v>64</v>
      </c>
      <c r="H2702" s="4" t="s">
        <v>10</v>
      </c>
      <c r="I2702" s="4" t="s">
        <v>65</v>
      </c>
      <c r="J2702" s="4" t="s">
        <v>11</v>
      </c>
    </row>
    <row r="2703" spans="1:10" ht="25.95" customHeight="1">
      <c r="A2703" s="10" t="s">
        <v>1883</v>
      </c>
      <c r="B2703" s="12" t="s">
        <v>855</v>
      </c>
      <c r="C2703" s="10" t="s">
        <v>78</v>
      </c>
      <c r="D2703" s="10" t="s">
        <v>856</v>
      </c>
      <c r="E2703" s="395" t="s">
        <v>135</v>
      </c>
      <c r="F2703" s="395"/>
      <c r="G2703" s="11" t="s">
        <v>136</v>
      </c>
      <c r="H2703" s="15">
        <v>1</v>
      </c>
      <c r="I2703" s="13">
        <v>14.27</v>
      </c>
      <c r="J2703" s="13">
        <v>14.27</v>
      </c>
    </row>
    <row r="2704" spans="1:10" ht="25.95" customHeight="1">
      <c r="A2704" s="17" t="s">
        <v>1884</v>
      </c>
      <c r="B2704" s="19" t="s">
        <v>2046</v>
      </c>
      <c r="C2704" s="17" t="s">
        <v>78</v>
      </c>
      <c r="D2704" s="17" t="s">
        <v>2047</v>
      </c>
      <c r="E2704" s="396" t="s">
        <v>181</v>
      </c>
      <c r="F2704" s="396"/>
      <c r="G2704" s="18" t="s">
        <v>136</v>
      </c>
      <c r="H2704" s="21">
        <v>1</v>
      </c>
      <c r="I2704" s="20">
        <v>9.4600000000000009</v>
      </c>
      <c r="J2704" s="20">
        <v>9.4600000000000009</v>
      </c>
    </row>
    <row r="2705" spans="1:10" ht="24" customHeight="1">
      <c r="A2705" s="17" t="s">
        <v>1884</v>
      </c>
      <c r="B2705" s="19" t="s">
        <v>2033</v>
      </c>
      <c r="C2705" s="17" t="s">
        <v>78</v>
      </c>
      <c r="D2705" s="17" t="s">
        <v>2034</v>
      </c>
      <c r="E2705" s="396" t="s">
        <v>1887</v>
      </c>
      <c r="F2705" s="396"/>
      <c r="G2705" s="18" t="s">
        <v>1911</v>
      </c>
      <c r="H2705" s="21">
        <v>4.3999999999999997E-2</v>
      </c>
      <c r="I2705" s="20">
        <v>23.86</v>
      </c>
      <c r="J2705" s="20">
        <v>1.04</v>
      </c>
    </row>
    <row r="2706" spans="1:10" ht="24" customHeight="1">
      <c r="A2706" s="17" t="s">
        <v>1884</v>
      </c>
      <c r="B2706" s="19" t="s">
        <v>2031</v>
      </c>
      <c r="C2706" s="17" t="s">
        <v>78</v>
      </c>
      <c r="D2706" s="17" t="s">
        <v>2032</v>
      </c>
      <c r="E2706" s="396" t="s">
        <v>1887</v>
      </c>
      <c r="F2706" s="396"/>
      <c r="G2706" s="18" t="s">
        <v>1911</v>
      </c>
      <c r="H2706" s="21">
        <v>0.11600000000000001</v>
      </c>
      <c r="I2706" s="20">
        <v>28.14</v>
      </c>
      <c r="J2706" s="20">
        <v>3.26</v>
      </c>
    </row>
    <row r="2707" spans="1:10" ht="39" customHeight="1">
      <c r="A2707" s="22" t="s">
        <v>1894</v>
      </c>
      <c r="B2707" s="24" t="s">
        <v>2035</v>
      </c>
      <c r="C2707" s="22" t="s">
        <v>78</v>
      </c>
      <c r="D2707" s="22" t="s">
        <v>2036</v>
      </c>
      <c r="E2707" s="397" t="s">
        <v>1928</v>
      </c>
      <c r="F2707" s="397"/>
      <c r="G2707" s="23" t="s">
        <v>268</v>
      </c>
      <c r="H2707" s="26">
        <v>0.48</v>
      </c>
      <c r="I2707" s="25">
        <v>0.22</v>
      </c>
      <c r="J2707" s="25">
        <v>0.1</v>
      </c>
    </row>
    <row r="2708" spans="1:10" ht="25.95" customHeight="1">
      <c r="A2708" s="22" t="s">
        <v>1894</v>
      </c>
      <c r="B2708" s="24" t="s">
        <v>2037</v>
      </c>
      <c r="C2708" s="22" t="s">
        <v>78</v>
      </c>
      <c r="D2708" s="22" t="s">
        <v>2038</v>
      </c>
      <c r="E2708" s="397" t="s">
        <v>1928</v>
      </c>
      <c r="F2708" s="397"/>
      <c r="G2708" s="23" t="s">
        <v>136</v>
      </c>
      <c r="H2708" s="26">
        <v>2.5000000000000001E-2</v>
      </c>
      <c r="I2708" s="25">
        <v>16.5</v>
      </c>
      <c r="J2708" s="25">
        <v>0.41</v>
      </c>
    </row>
    <row r="2709" spans="1:10">
      <c r="A2709" s="38"/>
      <c r="B2709" s="38"/>
      <c r="C2709" s="38"/>
      <c r="D2709" s="38"/>
      <c r="E2709" s="38" t="s">
        <v>1897</v>
      </c>
      <c r="F2709" s="39">
        <v>3.4</v>
      </c>
      <c r="G2709" s="38" t="s">
        <v>1898</v>
      </c>
      <c r="H2709" s="39">
        <v>0</v>
      </c>
      <c r="I2709" s="38" t="s">
        <v>1899</v>
      </c>
      <c r="J2709" s="39">
        <v>3.4</v>
      </c>
    </row>
    <row r="2710" spans="1:10">
      <c r="A2710" s="38"/>
      <c r="B2710" s="38"/>
      <c r="C2710" s="38"/>
      <c r="D2710" s="38"/>
      <c r="E2710" s="38" t="s">
        <v>1900</v>
      </c>
      <c r="F2710" s="39">
        <v>2.92</v>
      </c>
      <c r="G2710" s="38"/>
      <c r="H2710" s="398" t="s">
        <v>1901</v>
      </c>
      <c r="I2710" s="398"/>
      <c r="J2710" s="39">
        <v>17.190000000000001</v>
      </c>
    </row>
    <row r="2711" spans="1:10" ht="49.95" customHeight="1">
      <c r="A2711" s="32"/>
      <c r="B2711" s="32"/>
      <c r="C2711" s="32"/>
      <c r="D2711" s="32"/>
      <c r="E2711" s="32"/>
      <c r="F2711" s="32"/>
      <c r="G2711" s="32" t="s">
        <v>1902</v>
      </c>
      <c r="H2711" s="34" t="s">
        <v>2839</v>
      </c>
      <c r="I2711" s="32" t="s">
        <v>1904</v>
      </c>
      <c r="J2711" s="33">
        <v>5203.92</v>
      </c>
    </row>
    <row r="2712" spans="1:10" ht="1.05" customHeight="1">
      <c r="A2712" s="16"/>
      <c r="B2712" s="16"/>
      <c r="C2712" s="16"/>
      <c r="D2712" s="16"/>
      <c r="E2712" s="16"/>
      <c r="F2712" s="16"/>
      <c r="G2712" s="16"/>
      <c r="H2712" s="16"/>
      <c r="I2712" s="16"/>
      <c r="J2712" s="16"/>
    </row>
    <row r="2713" spans="1:10" ht="18" customHeight="1">
      <c r="A2713" s="2" t="s">
        <v>857</v>
      </c>
      <c r="B2713" s="4" t="s">
        <v>61</v>
      </c>
      <c r="C2713" s="2" t="s">
        <v>62</v>
      </c>
      <c r="D2713" s="2" t="s">
        <v>9</v>
      </c>
      <c r="E2713" s="391" t="s">
        <v>63</v>
      </c>
      <c r="F2713" s="391"/>
      <c r="G2713" s="3" t="s">
        <v>64</v>
      </c>
      <c r="H2713" s="4" t="s">
        <v>10</v>
      </c>
      <c r="I2713" s="4" t="s">
        <v>65</v>
      </c>
      <c r="J2713" s="4" t="s">
        <v>11</v>
      </c>
    </row>
    <row r="2714" spans="1:10" ht="39" customHeight="1">
      <c r="A2714" s="10" t="s">
        <v>1883</v>
      </c>
      <c r="B2714" s="12" t="s">
        <v>186</v>
      </c>
      <c r="C2714" s="10" t="s">
        <v>78</v>
      </c>
      <c r="D2714" s="10" t="s">
        <v>187</v>
      </c>
      <c r="E2714" s="395" t="s">
        <v>181</v>
      </c>
      <c r="F2714" s="395"/>
      <c r="G2714" s="11" t="s">
        <v>136</v>
      </c>
      <c r="H2714" s="15">
        <v>1</v>
      </c>
      <c r="I2714" s="13">
        <v>14.3</v>
      </c>
      <c r="J2714" s="13">
        <v>14.3</v>
      </c>
    </row>
    <row r="2715" spans="1:10" ht="24" customHeight="1">
      <c r="A2715" s="17" t="s">
        <v>1884</v>
      </c>
      <c r="B2715" s="19" t="s">
        <v>2031</v>
      </c>
      <c r="C2715" s="17" t="s">
        <v>78</v>
      </c>
      <c r="D2715" s="17" t="s">
        <v>2032</v>
      </c>
      <c r="E2715" s="396" t="s">
        <v>1887</v>
      </c>
      <c r="F2715" s="396"/>
      <c r="G2715" s="18" t="s">
        <v>1911</v>
      </c>
      <c r="H2715" s="21">
        <v>0.1069</v>
      </c>
      <c r="I2715" s="20">
        <v>28.14</v>
      </c>
      <c r="J2715" s="20">
        <v>3</v>
      </c>
    </row>
    <row r="2716" spans="1:10" ht="25.95" customHeight="1">
      <c r="A2716" s="17" t="s">
        <v>1884</v>
      </c>
      <c r="B2716" s="19" t="s">
        <v>2029</v>
      </c>
      <c r="C2716" s="17" t="s">
        <v>78</v>
      </c>
      <c r="D2716" s="17" t="s">
        <v>2030</v>
      </c>
      <c r="E2716" s="396" t="s">
        <v>181</v>
      </c>
      <c r="F2716" s="396"/>
      <c r="G2716" s="18" t="s">
        <v>136</v>
      </c>
      <c r="H2716" s="21">
        <v>1</v>
      </c>
      <c r="I2716" s="20">
        <v>10.220000000000001</v>
      </c>
      <c r="J2716" s="20">
        <v>10.220000000000001</v>
      </c>
    </row>
    <row r="2717" spans="1:10" ht="24" customHeight="1">
      <c r="A2717" s="17" t="s">
        <v>1884</v>
      </c>
      <c r="B2717" s="19" t="s">
        <v>2033</v>
      </c>
      <c r="C2717" s="17" t="s">
        <v>78</v>
      </c>
      <c r="D2717" s="17" t="s">
        <v>2034</v>
      </c>
      <c r="E2717" s="396" t="s">
        <v>1887</v>
      </c>
      <c r="F2717" s="396"/>
      <c r="G2717" s="18" t="s">
        <v>1911</v>
      </c>
      <c r="H2717" s="21">
        <v>1.7500000000000002E-2</v>
      </c>
      <c r="I2717" s="20">
        <v>23.86</v>
      </c>
      <c r="J2717" s="20">
        <v>0.41</v>
      </c>
    </row>
    <row r="2718" spans="1:10" ht="25.95" customHeight="1">
      <c r="A2718" s="22" t="s">
        <v>1894</v>
      </c>
      <c r="B2718" s="24" t="s">
        <v>2037</v>
      </c>
      <c r="C2718" s="22" t="s">
        <v>78</v>
      </c>
      <c r="D2718" s="22" t="s">
        <v>2038</v>
      </c>
      <c r="E2718" s="397" t="s">
        <v>1928</v>
      </c>
      <c r="F2718" s="397"/>
      <c r="G2718" s="23" t="s">
        <v>136</v>
      </c>
      <c r="H2718" s="26">
        <v>2.5000000000000001E-2</v>
      </c>
      <c r="I2718" s="25">
        <v>16.5</v>
      </c>
      <c r="J2718" s="25">
        <v>0.41</v>
      </c>
    </row>
    <row r="2719" spans="1:10" ht="39" customHeight="1">
      <c r="A2719" s="22" t="s">
        <v>1894</v>
      </c>
      <c r="B2719" s="24" t="s">
        <v>2035</v>
      </c>
      <c r="C2719" s="22" t="s">
        <v>78</v>
      </c>
      <c r="D2719" s="22" t="s">
        <v>2036</v>
      </c>
      <c r="E2719" s="397" t="s">
        <v>1928</v>
      </c>
      <c r="F2719" s="397"/>
      <c r="G2719" s="23" t="s">
        <v>268</v>
      </c>
      <c r="H2719" s="26">
        <v>1.19</v>
      </c>
      <c r="I2719" s="25">
        <v>0.22</v>
      </c>
      <c r="J2719" s="25">
        <v>0.26</v>
      </c>
    </row>
    <row r="2720" spans="1:10">
      <c r="A2720" s="38"/>
      <c r="B2720" s="38"/>
      <c r="C2720" s="38"/>
      <c r="D2720" s="38"/>
      <c r="E2720" s="38" t="s">
        <v>1897</v>
      </c>
      <c r="F2720" s="39">
        <v>3.94</v>
      </c>
      <c r="G2720" s="38" t="s">
        <v>1898</v>
      </c>
      <c r="H2720" s="39">
        <v>0</v>
      </c>
      <c r="I2720" s="38" t="s">
        <v>1899</v>
      </c>
      <c r="J2720" s="39">
        <v>3.94</v>
      </c>
    </row>
    <row r="2721" spans="1:10">
      <c r="A2721" s="38"/>
      <c r="B2721" s="38"/>
      <c r="C2721" s="38"/>
      <c r="D2721" s="38"/>
      <c r="E2721" s="38" t="s">
        <v>1900</v>
      </c>
      <c r="F2721" s="39">
        <v>2.93</v>
      </c>
      <c r="G2721" s="38"/>
      <c r="H2721" s="398" t="s">
        <v>1901</v>
      </c>
      <c r="I2721" s="398"/>
      <c r="J2721" s="39">
        <v>17.23</v>
      </c>
    </row>
    <row r="2722" spans="1:10" ht="49.95" customHeight="1">
      <c r="A2722" s="32"/>
      <c r="B2722" s="32"/>
      <c r="C2722" s="32"/>
      <c r="D2722" s="32"/>
      <c r="E2722" s="32"/>
      <c r="F2722" s="32"/>
      <c r="G2722" s="32" t="s">
        <v>1902</v>
      </c>
      <c r="H2722" s="34" t="s">
        <v>2840</v>
      </c>
      <c r="I2722" s="32" t="s">
        <v>1904</v>
      </c>
      <c r="J2722" s="33">
        <v>1347.21</v>
      </c>
    </row>
    <row r="2723" spans="1:10" ht="1.05" customHeight="1">
      <c r="A2723" s="16"/>
      <c r="B2723" s="16"/>
      <c r="C2723" s="16"/>
      <c r="D2723" s="16"/>
      <c r="E2723" s="16"/>
      <c r="F2723" s="16"/>
      <c r="G2723" s="16"/>
      <c r="H2723" s="16"/>
      <c r="I2723" s="16"/>
      <c r="J2723" s="16"/>
    </row>
    <row r="2724" spans="1:10" ht="18" customHeight="1">
      <c r="A2724" s="2" t="s">
        <v>858</v>
      </c>
      <c r="B2724" s="4" t="s">
        <v>61</v>
      </c>
      <c r="C2724" s="2" t="s">
        <v>62</v>
      </c>
      <c r="D2724" s="2" t="s">
        <v>9</v>
      </c>
      <c r="E2724" s="391" t="s">
        <v>63</v>
      </c>
      <c r="F2724" s="391"/>
      <c r="G2724" s="3" t="s">
        <v>64</v>
      </c>
      <c r="H2724" s="4" t="s">
        <v>10</v>
      </c>
      <c r="I2724" s="4" t="s">
        <v>65</v>
      </c>
      <c r="J2724" s="4" t="s">
        <v>11</v>
      </c>
    </row>
    <row r="2725" spans="1:10" ht="39" customHeight="1">
      <c r="A2725" s="10" t="s">
        <v>1883</v>
      </c>
      <c r="B2725" s="12" t="s">
        <v>179</v>
      </c>
      <c r="C2725" s="10" t="s">
        <v>78</v>
      </c>
      <c r="D2725" s="10" t="s">
        <v>180</v>
      </c>
      <c r="E2725" s="395" t="s">
        <v>181</v>
      </c>
      <c r="F2725" s="395"/>
      <c r="G2725" s="11" t="s">
        <v>136</v>
      </c>
      <c r="H2725" s="15">
        <v>1</v>
      </c>
      <c r="I2725" s="13">
        <v>11.23</v>
      </c>
      <c r="J2725" s="13">
        <v>11.23</v>
      </c>
    </row>
    <row r="2726" spans="1:10" ht="24" customHeight="1">
      <c r="A2726" s="17" t="s">
        <v>1884</v>
      </c>
      <c r="B2726" s="19" t="s">
        <v>2031</v>
      </c>
      <c r="C2726" s="17" t="s">
        <v>78</v>
      </c>
      <c r="D2726" s="17" t="s">
        <v>2032</v>
      </c>
      <c r="E2726" s="396" t="s">
        <v>1887</v>
      </c>
      <c r="F2726" s="396"/>
      <c r="G2726" s="18" t="s">
        <v>1911</v>
      </c>
      <c r="H2726" s="21">
        <v>3.9199999999999999E-2</v>
      </c>
      <c r="I2726" s="20">
        <v>28.14</v>
      </c>
      <c r="J2726" s="20">
        <v>1.1000000000000001</v>
      </c>
    </row>
    <row r="2727" spans="1:10" ht="25.95" customHeight="1">
      <c r="A2727" s="17" t="s">
        <v>1884</v>
      </c>
      <c r="B2727" s="19" t="s">
        <v>2046</v>
      </c>
      <c r="C2727" s="17" t="s">
        <v>78</v>
      </c>
      <c r="D2727" s="17" t="s">
        <v>2047</v>
      </c>
      <c r="E2727" s="396" t="s">
        <v>181</v>
      </c>
      <c r="F2727" s="396"/>
      <c r="G2727" s="18" t="s">
        <v>136</v>
      </c>
      <c r="H2727" s="21">
        <v>1</v>
      </c>
      <c r="I2727" s="20">
        <v>9.4600000000000009</v>
      </c>
      <c r="J2727" s="20">
        <v>9.4600000000000009</v>
      </c>
    </row>
    <row r="2728" spans="1:10" ht="24" customHeight="1">
      <c r="A2728" s="17" t="s">
        <v>1884</v>
      </c>
      <c r="B2728" s="19" t="s">
        <v>2033</v>
      </c>
      <c r="C2728" s="17" t="s">
        <v>78</v>
      </c>
      <c r="D2728" s="17" t="s">
        <v>2034</v>
      </c>
      <c r="E2728" s="396" t="s">
        <v>1887</v>
      </c>
      <c r="F2728" s="396"/>
      <c r="G2728" s="18" t="s">
        <v>1911</v>
      </c>
      <c r="H2728" s="21">
        <v>6.4000000000000003E-3</v>
      </c>
      <c r="I2728" s="20">
        <v>23.86</v>
      </c>
      <c r="J2728" s="20">
        <v>0.15</v>
      </c>
    </row>
    <row r="2729" spans="1:10" ht="39" customHeight="1">
      <c r="A2729" s="22" t="s">
        <v>1894</v>
      </c>
      <c r="B2729" s="24" t="s">
        <v>2035</v>
      </c>
      <c r="C2729" s="22" t="s">
        <v>78</v>
      </c>
      <c r="D2729" s="22" t="s">
        <v>2036</v>
      </c>
      <c r="E2729" s="397" t="s">
        <v>1928</v>
      </c>
      <c r="F2729" s="397"/>
      <c r="G2729" s="23" t="s">
        <v>268</v>
      </c>
      <c r="H2729" s="26">
        <v>0.54300000000000004</v>
      </c>
      <c r="I2729" s="25">
        <v>0.22</v>
      </c>
      <c r="J2729" s="25">
        <v>0.11</v>
      </c>
    </row>
    <row r="2730" spans="1:10" ht="25.95" customHeight="1">
      <c r="A2730" s="22" t="s">
        <v>1894</v>
      </c>
      <c r="B2730" s="24" t="s">
        <v>2037</v>
      </c>
      <c r="C2730" s="22" t="s">
        <v>78</v>
      </c>
      <c r="D2730" s="22" t="s">
        <v>2038</v>
      </c>
      <c r="E2730" s="397" t="s">
        <v>1928</v>
      </c>
      <c r="F2730" s="397"/>
      <c r="G2730" s="23" t="s">
        <v>136</v>
      </c>
      <c r="H2730" s="26">
        <v>2.5000000000000001E-2</v>
      </c>
      <c r="I2730" s="25">
        <v>16.5</v>
      </c>
      <c r="J2730" s="25">
        <v>0.41</v>
      </c>
    </row>
    <row r="2731" spans="1:10">
      <c r="A2731" s="38"/>
      <c r="B2731" s="38"/>
      <c r="C2731" s="38"/>
      <c r="D2731" s="38"/>
      <c r="E2731" s="38" t="s">
        <v>1897</v>
      </c>
      <c r="F2731" s="39">
        <v>1.1299999999999999</v>
      </c>
      <c r="G2731" s="38" t="s">
        <v>1898</v>
      </c>
      <c r="H2731" s="39">
        <v>0</v>
      </c>
      <c r="I2731" s="38" t="s">
        <v>1899</v>
      </c>
      <c r="J2731" s="39">
        <v>1.1299999999999999</v>
      </c>
    </row>
    <row r="2732" spans="1:10">
      <c r="A2732" s="38"/>
      <c r="B2732" s="38"/>
      <c r="C2732" s="38"/>
      <c r="D2732" s="38"/>
      <c r="E2732" s="38" t="s">
        <v>1900</v>
      </c>
      <c r="F2732" s="39">
        <v>2.2999999999999998</v>
      </c>
      <c r="G2732" s="38"/>
      <c r="H2732" s="398" t="s">
        <v>1901</v>
      </c>
      <c r="I2732" s="398"/>
      <c r="J2732" s="39">
        <v>13.53</v>
      </c>
    </row>
    <row r="2733" spans="1:10" ht="49.95" customHeight="1">
      <c r="A2733" s="32"/>
      <c r="B2733" s="32"/>
      <c r="C2733" s="32"/>
      <c r="D2733" s="32"/>
      <c r="E2733" s="32"/>
      <c r="F2733" s="32"/>
      <c r="G2733" s="32" t="s">
        <v>1902</v>
      </c>
      <c r="H2733" s="34" t="s">
        <v>2841</v>
      </c>
      <c r="I2733" s="32" t="s">
        <v>1904</v>
      </c>
      <c r="J2733" s="33">
        <v>4046.82</v>
      </c>
    </row>
    <row r="2734" spans="1:10" ht="1.05" customHeight="1">
      <c r="A2734" s="16"/>
      <c r="B2734" s="16"/>
      <c r="C2734" s="16"/>
      <c r="D2734" s="16"/>
      <c r="E2734" s="16"/>
      <c r="F2734" s="16"/>
      <c r="G2734" s="16"/>
      <c r="H2734" s="16"/>
      <c r="I2734" s="16"/>
      <c r="J2734" s="16"/>
    </row>
    <row r="2735" spans="1:10" ht="18" customHeight="1">
      <c r="A2735" s="2" t="s">
        <v>859</v>
      </c>
      <c r="B2735" s="4" t="s">
        <v>61</v>
      </c>
      <c r="C2735" s="2" t="s">
        <v>62</v>
      </c>
      <c r="D2735" s="2" t="s">
        <v>9</v>
      </c>
      <c r="E2735" s="391" t="s">
        <v>63</v>
      </c>
      <c r="F2735" s="391"/>
      <c r="G2735" s="3" t="s">
        <v>64</v>
      </c>
      <c r="H2735" s="4" t="s">
        <v>10</v>
      </c>
      <c r="I2735" s="4" t="s">
        <v>65</v>
      </c>
      <c r="J2735" s="4" t="s">
        <v>11</v>
      </c>
    </row>
    <row r="2736" spans="1:10" ht="39" customHeight="1">
      <c r="A2736" s="10" t="s">
        <v>1883</v>
      </c>
      <c r="B2736" s="12" t="s">
        <v>860</v>
      </c>
      <c r="C2736" s="10" t="s">
        <v>78</v>
      </c>
      <c r="D2736" s="10" t="s">
        <v>861</v>
      </c>
      <c r="E2736" s="395" t="s">
        <v>849</v>
      </c>
      <c r="F2736" s="395"/>
      <c r="G2736" s="11" t="s">
        <v>81</v>
      </c>
      <c r="H2736" s="15">
        <v>1</v>
      </c>
      <c r="I2736" s="13">
        <v>608.78</v>
      </c>
      <c r="J2736" s="13">
        <v>608.78</v>
      </c>
    </row>
    <row r="2737" spans="1:10" ht="24" customHeight="1">
      <c r="A2737" s="17" t="s">
        <v>1884</v>
      </c>
      <c r="B2737" s="19" t="s">
        <v>1935</v>
      </c>
      <c r="C2737" s="17" t="s">
        <v>78</v>
      </c>
      <c r="D2737" s="17" t="s">
        <v>1936</v>
      </c>
      <c r="E2737" s="396" t="s">
        <v>1887</v>
      </c>
      <c r="F2737" s="396"/>
      <c r="G2737" s="18" t="s">
        <v>1911</v>
      </c>
      <c r="H2737" s="21">
        <v>0.224</v>
      </c>
      <c r="I2737" s="20">
        <v>28.34</v>
      </c>
      <c r="J2737" s="20">
        <v>6.34</v>
      </c>
    </row>
    <row r="2738" spans="1:10" ht="24" customHeight="1">
      <c r="A2738" s="17" t="s">
        <v>1884</v>
      </c>
      <c r="B2738" s="19" t="s">
        <v>1909</v>
      </c>
      <c r="C2738" s="17" t="s">
        <v>78</v>
      </c>
      <c r="D2738" s="17" t="s">
        <v>1910</v>
      </c>
      <c r="E2738" s="396" t="s">
        <v>1887</v>
      </c>
      <c r="F2738" s="396"/>
      <c r="G2738" s="18" t="s">
        <v>1911</v>
      </c>
      <c r="H2738" s="21">
        <v>1.345</v>
      </c>
      <c r="I2738" s="20">
        <v>22.95</v>
      </c>
      <c r="J2738" s="20">
        <v>30.86</v>
      </c>
    </row>
    <row r="2739" spans="1:10" ht="24" customHeight="1">
      <c r="A2739" s="17" t="s">
        <v>1884</v>
      </c>
      <c r="B2739" s="19" t="s">
        <v>1943</v>
      </c>
      <c r="C2739" s="17" t="s">
        <v>78</v>
      </c>
      <c r="D2739" s="17" t="s">
        <v>1944</v>
      </c>
      <c r="E2739" s="396" t="s">
        <v>1887</v>
      </c>
      <c r="F2739" s="396"/>
      <c r="G2739" s="18" t="s">
        <v>1911</v>
      </c>
      <c r="H2739" s="21">
        <v>0.224</v>
      </c>
      <c r="I2739" s="20">
        <v>27.92</v>
      </c>
      <c r="J2739" s="20">
        <v>6.25</v>
      </c>
    </row>
    <row r="2740" spans="1:10" ht="39" customHeight="1">
      <c r="A2740" s="17" t="s">
        <v>1884</v>
      </c>
      <c r="B2740" s="19" t="s">
        <v>2054</v>
      </c>
      <c r="C2740" s="17" t="s">
        <v>78</v>
      </c>
      <c r="D2740" s="17" t="s">
        <v>2055</v>
      </c>
      <c r="E2740" s="396" t="s">
        <v>1907</v>
      </c>
      <c r="F2740" s="396"/>
      <c r="G2740" s="18" t="s">
        <v>1908</v>
      </c>
      <c r="H2740" s="21">
        <v>0.13</v>
      </c>
      <c r="I2740" s="20">
        <v>0.53</v>
      </c>
      <c r="J2740" s="20">
        <v>0.06</v>
      </c>
    </row>
    <row r="2741" spans="1:10" ht="39" customHeight="1">
      <c r="A2741" s="17" t="s">
        <v>1884</v>
      </c>
      <c r="B2741" s="19" t="s">
        <v>2052</v>
      </c>
      <c r="C2741" s="17" t="s">
        <v>78</v>
      </c>
      <c r="D2741" s="17" t="s">
        <v>2053</v>
      </c>
      <c r="E2741" s="396" t="s">
        <v>1907</v>
      </c>
      <c r="F2741" s="396"/>
      <c r="G2741" s="18" t="s">
        <v>1914</v>
      </c>
      <c r="H2741" s="21">
        <v>9.4E-2</v>
      </c>
      <c r="I2741" s="20">
        <v>1.35</v>
      </c>
      <c r="J2741" s="20">
        <v>0.12</v>
      </c>
    </row>
    <row r="2742" spans="1:10" ht="52.05" customHeight="1">
      <c r="A2742" s="22" t="s">
        <v>1894</v>
      </c>
      <c r="B2742" s="24" t="s">
        <v>2834</v>
      </c>
      <c r="C2742" s="22" t="s">
        <v>78</v>
      </c>
      <c r="D2742" s="22" t="s">
        <v>2835</v>
      </c>
      <c r="E2742" s="397" t="s">
        <v>1928</v>
      </c>
      <c r="F2742" s="397"/>
      <c r="G2742" s="23" t="s">
        <v>81</v>
      </c>
      <c r="H2742" s="26">
        <v>1.103</v>
      </c>
      <c r="I2742" s="25">
        <v>512.38</v>
      </c>
      <c r="J2742" s="25">
        <v>565.15</v>
      </c>
    </row>
    <row r="2743" spans="1:10">
      <c r="A2743" s="38"/>
      <c r="B2743" s="38"/>
      <c r="C2743" s="38"/>
      <c r="D2743" s="38"/>
      <c r="E2743" s="38" t="s">
        <v>1897</v>
      </c>
      <c r="F2743" s="39">
        <v>31.2</v>
      </c>
      <c r="G2743" s="38" t="s">
        <v>1898</v>
      </c>
      <c r="H2743" s="39">
        <v>0</v>
      </c>
      <c r="I2743" s="38" t="s">
        <v>1899</v>
      </c>
      <c r="J2743" s="39">
        <v>31.2</v>
      </c>
    </row>
    <row r="2744" spans="1:10">
      <c r="A2744" s="38"/>
      <c r="B2744" s="38"/>
      <c r="C2744" s="38"/>
      <c r="D2744" s="38"/>
      <c r="E2744" s="38" t="s">
        <v>1900</v>
      </c>
      <c r="F2744" s="39">
        <v>124.79</v>
      </c>
      <c r="G2744" s="38"/>
      <c r="H2744" s="398" t="s">
        <v>1901</v>
      </c>
      <c r="I2744" s="398"/>
      <c r="J2744" s="39">
        <v>733.57</v>
      </c>
    </row>
    <row r="2745" spans="1:10" ht="49.95" customHeight="1">
      <c r="A2745" s="32"/>
      <c r="B2745" s="32"/>
      <c r="C2745" s="32"/>
      <c r="D2745" s="32"/>
      <c r="E2745" s="32"/>
      <c r="F2745" s="32"/>
      <c r="G2745" s="32" t="s">
        <v>1902</v>
      </c>
      <c r="H2745" s="34" t="s">
        <v>2842</v>
      </c>
      <c r="I2745" s="32" t="s">
        <v>1904</v>
      </c>
      <c r="J2745" s="33">
        <v>308.08999999999997</v>
      </c>
    </row>
    <row r="2746" spans="1:10" ht="1.05" customHeight="1">
      <c r="A2746" s="16"/>
      <c r="B2746" s="16"/>
      <c r="C2746" s="16"/>
      <c r="D2746" s="16"/>
      <c r="E2746" s="16"/>
      <c r="F2746" s="16"/>
      <c r="G2746" s="16"/>
      <c r="H2746" s="16"/>
      <c r="I2746" s="16"/>
      <c r="J2746" s="16"/>
    </row>
    <row r="2747" spans="1:10" ht="18" customHeight="1">
      <c r="A2747" s="2" t="s">
        <v>862</v>
      </c>
      <c r="B2747" s="4" t="s">
        <v>61</v>
      </c>
      <c r="C2747" s="2" t="s">
        <v>62</v>
      </c>
      <c r="D2747" s="2" t="s">
        <v>9</v>
      </c>
      <c r="E2747" s="391" t="s">
        <v>63</v>
      </c>
      <c r="F2747" s="391"/>
      <c r="G2747" s="3" t="s">
        <v>64</v>
      </c>
      <c r="H2747" s="4" t="s">
        <v>10</v>
      </c>
      <c r="I2747" s="4" t="s">
        <v>65</v>
      </c>
      <c r="J2747" s="4" t="s">
        <v>11</v>
      </c>
    </row>
    <row r="2748" spans="1:10" ht="52.05" customHeight="1">
      <c r="A2748" s="10" t="s">
        <v>1883</v>
      </c>
      <c r="B2748" s="12" t="s">
        <v>199</v>
      </c>
      <c r="C2748" s="10" t="s">
        <v>78</v>
      </c>
      <c r="D2748" s="10" t="s">
        <v>200</v>
      </c>
      <c r="E2748" s="395" t="s">
        <v>197</v>
      </c>
      <c r="F2748" s="395"/>
      <c r="G2748" s="11" t="s">
        <v>99</v>
      </c>
      <c r="H2748" s="15">
        <v>1</v>
      </c>
      <c r="I2748" s="13">
        <v>92.18</v>
      </c>
      <c r="J2748" s="13">
        <v>92.18</v>
      </c>
    </row>
    <row r="2749" spans="1:10" ht="24" customHeight="1">
      <c r="A2749" s="17" t="s">
        <v>1884</v>
      </c>
      <c r="B2749" s="19" t="s">
        <v>1943</v>
      </c>
      <c r="C2749" s="17" t="s">
        <v>78</v>
      </c>
      <c r="D2749" s="17" t="s">
        <v>1944</v>
      </c>
      <c r="E2749" s="396" t="s">
        <v>1887</v>
      </c>
      <c r="F2749" s="396"/>
      <c r="G2749" s="18" t="s">
        <v>1911</v>
      </c>
      <c r="H2749" s="21">
        <v>0.86599999999999999</v>
      </c>
      <c r="I2749" s="20">
        <v>27.92</v>
      </c>
      <c r="J2749" s="20">
        <v>24.17</v>
      </c>
    </row>
    <row r="2750" spans="1:10" ht="25.95" customHeight="1">
      <c r="A2750" s="17" t="s">
        <v>1884</v>
      </c>
      <c r="B2750" s="19" t="s">
        <v>1994</v>
      </c>
      <c r="C2750" s="17" t="s">
        <v>78</v>
      </c>
      <c r="D2750" s="17" t="s">
        <v>1995</v>
      </c>
      <c r="E2750" s="396" t="s">
        <v>1887</v>
      </c>
      <c r="F2750" s="396"/>
      <c r="G2750" s="18" t="s">
        <v>1911</v>
      </c>
      <c r="H2750" s="21">
        <v>0.159</v>
      </c>
      <c r="I2750" s="20">
        <v>23.69</v>
      </c>
      <c r="J2750" s="20">
        <v>3.76</v>
      </c>
    </row>
    <row r="2751" spans="1:10" ht="39" customHeight="1">
      <c r="A2751" s="17" t="s">
        <v>1884</v>
      </c>
      <c r="B2751" s="19" t="s">
        <v>2115</v>
      </c>
      <c r="C2751" s="17" t="s">
        <v>78</v>
      </c>
      <c r="D2751" s="17" t="s">
        <v>2116</v>
      </c>
      <c r="E2751" s="396" t="s">
        <v>197</v>
      </c>
      <c r="F2751" s="396"/>
      <c r="G2751" s="18" t="s">
        <v>99</v>
      </c>
      <c r="H2751" s="21">
        <v>0.26300000000000001</v>
      </c>
      <c r="I2751" s="20">
        <v>168.62</v>
      </c>
      <c r="J2751" s="20">
        <v>44.34</v>
      </c>
    </row>
    <row r="2752" spans="1:10" ht="25.95" customHeight="1">
      <c r="A2752" s="22" t="s">
        <v>1894</v>
      </c>
      <c r="B2752" s="24" t="s">
        <v>2065</v>
      </c>
      <c r="C2752" s="22" t="s">
        <v>78</v>
      </c>
      <c r="D2752" s="22" t="s">
        <v>2066</v>
      </c>
      <c r="E2752" s="397" t="s">
        <v>1928</v>
      </c>
      <c r="F2752" s="397"/>
      <c r="G2752" s="23" t="s">
        <v>136</v>
      </c>
      <c r="H2752" s="26">
        <v>1.9E-2</v>
      </c>
      <c r="I2752" s="25">
        <v>19.71</v>
      </c>
      <c r="J2752" s="25">
        <v>0.37</v>
      </c>
    </row>
    <row r="2753" spans="1:10" ht="39" customHeight="1">
      <c r="A2753" s="22" t="s">
        <v>1894</v>
      </c>
      <c r="B2753" s="24" t="s">
        <v>2112</v>
      </c>
      <c r="C2753" s="22" t="s">
        <v>78</v>
      </c>
      <c r="D2753" s="22" t="s">
        <v>2113</v>
      </c>
      <c r="E2753" s="397" t="s">
        <v>2106</v>
      </c>
      <c r="F2753" s="397"/>
      <c r="G2753" s="23" t="s">
        <v>128</v>
      </c>
      <c r="H2753" s="26">
        <v>0.78500000000000003</v>
      </c>
      <c r="I2753" s="25">
        <v>8.25</v>
      </c>
      <c r="J2753" s="25">
        <v>6.47</v>
      </c>
    </row>
    <row r="2754" spans="1:10" ht="25.95" customHeight="1">
      <c r="A2754" s="22" t="s">
        <v>1894</v>
      </c>
      <c r="B2754" s="24" t="s">
        <v>2059</v>
      </c>
      <c r="C2754" s="22" t="s">
        <v>78</v>
      </c>
      <c r="D2754" s="22" t="s">
        <v>2060</v>
      </c>
      <c r="E2754" s="397" t="s">
        <v>1928</v>
      </c>
      <c r="F2754" s="397"/>
      <c r="G2754" s="23" t="s">
        <v>2015</v>
      </c>
      <c r="H2754" s="26">
        <v>0.01</v>
      </c>
      <c r="I2754" s="25">
        <v>7.19</v>
      </c>
      <c r="J2754" s="25">
        <v>7.0000000000000007E-2</v>
      </c>
    </row>
    <row r="2755" spans="1:10" ht="39" customHeight="1">
      <c r="A2755" s="22" t="s">
        <v>1894</v>
      </c>
      <c r="B2755" s="24" t="s">
        <v>2117</v>
      </c>
      <c r="C2755" s="22" t="s">
        <v>78</v>
      </c>
      <c r="D2755" s="22" t="s">
        <v>2118</v>
      </c>
      <c r="E2755" s="397" t="s">
        <v>2106</v>
      </c>
      <c r="F2755" s="397"/>
      <c r="G2755" s="23" t="s">
        <v>2107</v>
      </c>
      <c r="H2755" s="26">
        <v>0.19600000000000001</v>
      </c>
      <c r="I2755" s="25">
        <v>21.43</v>
      </c>
      <c r="J2755" s="25">
        <v>4.2</v>
      </c>
    </row>
    <row r="2756" spans="1:10" ht="39" customHeight="1">
      <c r="A2756" s="22" t="s">
        <v>1894</v>
      </c>
      <c r="B2756" s="24" t="s">
        <v>2108</v>
      </c>
      <c r="C2756" s="22" t="s">
        <v>78</v>
      </c>
      <c r="D2756" s="22" t="s">
        <v>2109</v>
      </c>
      <c r="E2756" s="397" t="s">
        <v>2106</v>
      </c>
      <c r="F2756" s="397"/>
      <c r="G2756" s="23" t="s">
        <v>2107</v>
      </c>
      <c r="H2756" s="26">
        <v>0.39300000000000002</v>
      </c>
      <c r="I2756" s="25">
        <v>22.4</v>
      </c>
      <c r="J2756" s="25">
        <v>8.8000000000000007</v>
      </c>
    </row>
    <row r="2757" spans="1:10">
      <c r="A2757" s="38"/>
      <c r="B2757" s="38"/>
      <c r="C2757" s="38"/>
      <c r="D2757" s="38"/>
      <c r="E2757" s="38" t="s">
        <v>1897</v>
      </c>
      <c r="F2757" s="39">
        <v>30.29</v>
      </c>
      <c r="G2757" s="38" t="s">
        <v>1898</v>
      </c>
      <c r="H2757" s="39">
        <v>0</v>
      </c>
      <c r="I2757" s="38" t="s">
        <v>1899</v>
      </c>
      <c r="J2757" s="39">
        <v>30.29</v>
      </c>
    </row>
    <row r="2758" spans="1:10">
      <c r="A2758" s="38"/>
      <c r="B2758" s="38"/>
      <c r="C2758" s="38"/>
      <c r="D2758" s="38"/>
      <c r="E2758" s="38" t="s">
        <v>1900</v>
      </c>
      <c r="F2758" s="39">
        <v>18.89</v>
      </c>
      <c r="G2758" s="38"/>
      <c r="H2758" s="398" t="s">
        <v>1901</v>
      </c>
      <c r="I2758" s="398"/>
      <c r="J2758" s="39">
        <v>111.07</v>
      </c>
    </row>
    <row r="2759" spans="1:10" ht="49.95" customHeight="1">
      <c r="A2759" s="32"/>
      <c r="B2759" s="32"/>
      <c r="C2759" s="32"/>
      <c r="D2759" s="32"/>
      <c r="E2759" s="32"/>
      <c r="F2759" s="32"/>
      <c r="G2759" s="32" t="s">
        <v>1902</v>
      </c>
      <c r="H2759" s="34" t="s">
        <v>2843</v>
      </c>
      <c r="I2759" s="32" t="s">
        <v>1904</v>
      </c>
      <c r="J2759" s="33">
        <v>1012.95</v>
      </c>
    </row>
    <row r="2760" spans="1:10" ht="1.05" customHeight="1">
      <c r="A2760" s="16"/>
      <c r="B2760" s="16"/>
      <c r="C2760" s="16"/>
      <c r="D2760" s="16"/>
      <c r="E2760" s="16"/>
      <c r="F2760" s="16"/>
      <c r="G2760" s="16"/>
      <c r="H2760" s="16"/>
      <c r="I2760" s="16"/>
      <c r="J2760" s="16"/>
    </row>
    <row r="2761" spans="1:10" ht="18" customHeight="1">
      <c r="A2761" s="2" t="s">
        <v>863</v>
      </c>
      <c r="B2761" s="4" t="s">
        <v>61</v>
      </c>
      <c r="C2761" s="2" t="s">
        <v>62</v>
      </c>
      <c r="D2761" s="2" t="s">
        <v>9</v>
      </c>
      <c r="E2761" s="391" t="s">
        <v>63</v>
      </c>
      <c r="F2761" s="391"/>
      <c r="G2761" s="3" t="s">
        <v>64</v>
      </c>
      <c r="H2761" s="4" t="s">
        <v>10</v>
      </c>
      <c r="I2761" s="4" t="s">
        <v>65</v>
      </c>
      <c r="J2761" s="4" t="s">
        <v>11</v>
      </c>
    </row>
    <row r="2762" spans="1:10" ht="39" customHeight="1">
      <c r="A2762" s="10" t="s">
        <v>1883</v>
      </c>
      <c r="B2762" s="12" t="s">
        <v>864</v>
      </c>
      <c r="C2762" s="10" t="s">
        <v>78</v>
      </c>
      <c r="D2762" s="10" t="s">
        <v>865</v>
      </c>
      <c r="E2762" s="395" t="s">
        <v>181</v>
      </c>
      <c r="F2762" s="395"/>
      <c r="G2762" s="11" t="s">
        <v>136</v>
      </c>
      <c r="H2762" s="15">
        <v>1</v>
      </c>
      <c r="I2762" s="13">
        <v>12.1</v>
      </c>
      <c r="J2762" s="13">
        <v>12.1</v>
      </c>
    </row>
    <row r="2763" spans="1:10" ht="25.95" customHeight="1">
      <c r="A2763" s="17" t="s">
        <v>1884</v>
      </c>
      <c r="B2763" s="19" t="s">
        <v>2040</v>
      </c>
      <c r="C2763" s="17" t="s">
        <v>78</v>
      </c>
      <c r="D2763" s="17" t="s">
        <v>2041</v>
      </c>
      <c r="E2763" s="396" t="s">
        <v>181</v>
      </c>
      <c r="F2763" s="396"/>
      <c r="G2763" s="18" t="s">
        <v>136</v>
      </c>
      <c r="H2763" s="21">
        <v>1</v>
      </c>
      <c r="I2763" s="20">
        <v>10.25</v>
      </c>
      <c r="J2763" s="20">
        <v>10.25</v>
      </c>
    </row>
    <row r="2764" spans="1:10" ht="24" customHeight="1">
      <c r="A2764" s="17" t="s">
        <v>1884</v>
      </c>
      <c r="B2764" s="19" t="s">
        <v>2031</v>
      </c>
      <c r="C2764" s="17" t="s">
        <v>78</v>
      </c>
      <c r="D2764" s="17" t="s">
        <v>2032</v>
      </c>
      <c r="E2764" s="396" t="s">
        <v>1887</v>
      </c>
      <c r="F2764" s="396"/>
      <c r="G2764" s="18" t="s">
        <v>1911</v>
      </c>
      <c r="H2764" s="21">
        <v>4.0300000000000002E-2</v>
      </c>
      <c r="I2764" s="20">
        <v>28.14</v>
      </c>
      <c r="J2764" s="20">
        <v>1.1299999999999999</v>
      </c>
    </row>
    <row r="2765" spans="1:10" ht="24" customHeight="1">
      <c r="A2765" s="17" t="s">
        <v>1884</v>
      </c>
      <c r="B2765" s="19" t="s">
        <v>2033</v>
      </c>
      <c r="C2765" s="17" t="s">
        <v>78</v>
      </c>
      <c r="D2765" s="17" t="s">
        <v>2034</v>
      </c>
      <c r="E2765" s="396" t="s">
        <v>1887</v>
      </c>
      <c r="F2765" s="396"/>
      <c r="G2765" s="18" t="s">
        <v>1911</v>
      </c>
      <c r="H2765" s="21">
        <v>6.6E-3</v>
      </c>
      <c r="I2765" s="20">
        <v>23.86</v>
      </c>
      <c r="J2765" s="20">
        <v>0.15</v>
      </c>
    </row>
    <row r="2766" spans="1:10" ht="25.95" customHeight="1">
      <c r="A2766" s="22" t="s">
        <v>1894</v>
      </c>
      <c r="B2766" s="24" t="s">
        <v>2037</v>
      </c>
      <c r="C2766" s="22" t="s">
        <v>78</v>
      </c>
      <c r="D2766" s="22" t="s">
        <v>2038</v>
      </c>
      <c r="E2766" s="397" t="s">
        <v>1928</v>
      </c>
      <c r="F2766" s="397"/>
      <c r="G2766" s="23" t="s">
        <v>136</v>
      </c>
      <c r="H2766" s="26">
        <v>2.5000000000000001E-2</v>
      </c>
      <c r="I2766" s="25">
        <v>16.5</v>
      </c>
      <c r="J2766" s="25">
        <v>0.41</v>
      </c>
    </row>
    <row r="2767" spans="1:10" ht="39" customHeight="1">
      <c r="A2767" s="22" t="s">
        <v>1894</v>
      </c>
      <c r="B2767" s="24" t="s">
        <v>2035</v>
      </c>
      <c r="C2767" s="22" t="s">
        <v>78</v>
      </c>
      <c r="D2767" s="22" t="s">
        <v>2036</v>
      </c>
      <c r="E2767" s="397" t="s">
        <v>1928</v>
      </c>
      <c r="F2767" s="397"/>
      <c r="G2767" s="23" t="s">
        <v>268</v>
      </c>
      <c r="H2767" s="26">
        <v>0.72799999999999998</v>
      </c>
      <c r="I2767" s="25">
        <v>0.22</v>
      </c>
      <c r="J2767" s="25">
        <v>0.16</v>
      </c>
    </row>
    <row r="2768" spans="1:10">
      <c r="A2768" s="38"/>
      <c r="B2768" s="38"/>
      <c r="C2768" s="38"/>
      <c r="D2768" s="38"/>
      <c r="E2768" s="38" t="s">
        <v>1897</v>
      </c>
      <c r="F2768" s="39">
        <v>1.34</v>
      </c>
      <c r="G2768" s="38" t="s">
        <v>1898</v>
      </c>
      <c r="H2768" s="39">
        <v>0</v>
      </c>
      <c r="I2768" s="38" t="s">
        <v>1899</v>
      </c>
      <c r="J2768" s="39">
        <v>1.34</v>
      </c>
    </row>
    <row r="2769" spans="1:10">
      <c r="A2769" s="38"/>
      <c r="B2769" s="38"/>
      <c r="C2769" s="38"/>
      <c r="D2769" s="38"/>
      <c r="E2769" s="38" t="s">
        <v>1900</v>
      </c>
      <c r="F2769" s="39">
        <v>2.48</v>
      </c>
      <c r="G2769" s="38"/>
      <c r="H2769" s="398" t="s">
        <v>1901</v>
      </c>
      <c r="I2769" s="398"/>
      <c r="J2769" s="39">
        <v>14.58</v>
      </c>
    </row>
    <row r="2770" spans="1:10" ht="49.95" customHeight="1">
      <c r="A2770" s="32"/>
      <c r="B2770" s="32"/>
      <c r="C2770" s="32"/>
      <c r="D2770" s="32"/>
      <c r="E2770" s="32"/>
      <c r="F2770" s="32"/>
      <c r="G2770" s="32" t="s">
        <v>1902</v>
      </c>
      <c r="H2770" s="34" t="s">
        <v>2844</v>
      </c>
      <c r="I2770" s="32" t="s">
        <v>1904</v>
      </c>
      <c r="J2770" s="33">
        <v>23655.61</v>
      </c>
    </row>
    <row r="2771" spans="1:10" ht="1.05" customHeight="1">
      <c r="A2771" s="16"/>
      <c r="B2771" s="16"/>
      <c r="C2771" s="16"/>
      <c r="D2771" s="16"/>
      <c r="E2771" s="16"/>
      <c r="F2771" s="16"/>
      <c r="G2771" s="16"/>
      <c r="H2771" s="16"/>
      <c r="I2771" s="16"/>
      <c r="J2771" s="16"/>
    </row>
    <row r="2772" spans="1:10" ht="18" customHeight="1">
      <c r="A2772" s="2" t="s">
        <v>866</v>
      </c>
      <c r="B2772" s="4" t="s">
        <v>61</v>
      </c>
      <c r="C2772" s="2" t="s">
        <v>62</v>
      </c>
      <c r="D2772" s="2" t="s">
        <v>9</v>
      </c>
      <c r="E2772" s="391" t="s">
        <v>63</v>
      </c>
      <c r="F2772" s="391"/>
      <c r="G2772" s="3" t="s">
        <v>64</v>
      </c>
      <c r="H2772" s="4" t="s">
        <v>10</v>
      </c>
      <c r="I2772" s="4" t="s">
        <v>65</v>
      </c>
      <c r="J2772" s="4" t="s">
        <v>11</v>
      </c>
    </row>
    <row r="2773" spans="1:10" ht="25.95" customHeight="1">
      <c r="A2773" s="10" t="s">
        <v>1883</v>
      </c>
      <c r="B2773" s="12" t="s">
        <v>867</v>
      </c>
      <c r="C2773" s="10" t="s">
        <v>78</v>
      </c>
      <c r="D2773" s="10" t="s">
        <v>868</v>
      </c>
      <c r="E2773" s="395" t="s">
        <v>85</v>
      </c>
      <c r="F2773" s="395"/>
      <c r="G2773" s="11" t="s">
        <v>81</v>
      </c>
      <c r="H2773" s="15">
        <v>1</v>
      </c>
      <c r="I2773" s="13">
        <v>23.02</v>
      </c>
      <c r="J2773" s="13">
        <v>23.02</v>
      </c>
    </row>
    <row r="2774" spans="1:10" ht="39" customHeight="1">
      <c r="A2774" s="17" t="s">
        <v>1884</v>
      </c>
      <c r="B2774" s="19" t="s">
        <v>2083</v>
      </c>
      <c r="C2774" s="17" t="s">
        <v>78</v>
      </c>
      <c r="D2774" s="17" t="s">
        <v>2084</v>
      </c>
      <c r="E2774" s="396" t="s">
        <v>1907</v>
      </c>
      <c r="F2774" s="396"/>
      <c r="G2774" s="18" t="s">
        <v>1914</v>
      </c>
      <c r="H2774" s="21">
        <v>9.4200000000000006E-2</v>
      </c>
      <c r="I2774" s="20">
        <v>10.68</v>
      </c>
      <c r="J2774" s="20">
        <v>1</v>
      </c>
    </row>
    <row r="2775" spans="1:10" ht="24" customHeight="1">
      <c r="A2775" s="17" t="s">
        <v>1884</v>
      </c>
      <c r="B2775" s="19" t="s">
        <v>1909</v>
      </c>
      <c r="C2775" s="17" t="s">
        <v>78</v>
      </c>
      <c r="D2775" s="17" t="s">
        <v>1910</v>
      </c>
      <c r="E2775" s="396" t="s">
        <v>1887</v>
      </c>
      <c r="F2775" s="396"/>
      <c r="G2775" s="18" t="s">
        <v>1911</v>
      </c>
      <c r="H2775" s="21">
        <v>0.88090000000000002</v>
      </c>
      <c r="I2775" s="20">
        <v>22.95</v>
      </c>
      <c r="J2775" s="20">
        <v>20.21</v>
      </c>
    </row>
    <row r="2776" spans="1:10" ht="64.95" customHeight="1">
      <c r="A2776" s="17" t="s">
        <v>1884</v>
      </c>
      <c r="B2776" s="19" t="s">
        <v>1924</v>
      </c>
      <c r="C2776" s="17" t="s">
        <v>78</v>
      </c>
      <c r="D2776" s="17" t="s">
        <v>1925</v>
      </c>
      <c r="E2776" s="396" t="s">
        <v>1907</v>
      </c>
      <c r="F2776" s="396"/>
      <c r="G2776" s="18" t="s">
        <v>1914</v>
      </c>
      <c r="H2776" s="21">
        <v>5.4000000000000003E-3</v>
      </c>
      <c r="I2776" s="20">
        <v>327.82</v>
      </c>
      <c r="J2776" s="20">
        <v>1.77</v>
      </c>
    </row>
    <row r="2777" spans="1:10" ht="64.95" customHeight="1">
      <c r="A2777" s="17" t="s">
        <v>1884</v>
      </c>
      <c r="B2777" s="19" t="s">
        <v>1920</v>
      </c>
      <c r="C2777" s="17" t="s">
        <v>78</v>
      </c>
      <c r="D2777" s="17" t="s">
        <v>1921</v>
      </c>
      <c r="E2777" s="396" t="s">
        <v>1907</v>
      </c>
      <c r="F2777" s="396"/>
      <c r="G2777" s="18" t="s">
        <v>1908</v>
      </c>
      <c r="H2777" s="21">
        <v>5.9999999999999995E-4</v>
      </c>
      <c r="I2777" s="20">
        <v>72.709999999999994</v>
      </c>
      <c r="J2777" s="20">
        <v>0.04</v>
      </c>
    </row>
    <row r="2778" spans="1:10">
      <c r="A2778" s="38"/>
      <c r="B2778" s="38"/>
      <c r="C2778" s="38"/>
      <c r="D2778" s="38"/>
      <c r="E2778" s="38" t="s">
        <v>1897</v>
      </c>
      <c r="F2778" s="39">
        <v>14.31</v>
      </c>
      <c r="G2778" s="38" t="s">
        <v>1898</v>
      </c>
      <c r="H2778" s="39">
        <v>0</v>
      </c>
      <c r="I2778" s="38" t="s">
        <v>1899</v>
      </c>
      <c r="J2778" s="39">
        <v>14.31</v>
      </c>
    </row>
    <row r="2779" spans="1:10">
      <c r="A2779" s="38"/>
      <c r="B2779" s="38"/>
      <c r="C2779" s="38"/>
      <c r="D2779" s="38"/>
      <c r="E2779" s="38" t="s">
        <v>1900</v>
      </c>
      <c r="F2779" s="39">
        <v>4.71</v>
      </c>
      <c r="G2779" s="38"/>
      <c r="H2779" s="398" t="s">
        <v>1901</v>
      </c>
      <c r="I2779" s="398"/>
      <c r="J2779" s="39">
        <v>27.73</v>
      </c>
    </row>
    <row r="2780" spans="1:10" ht="49.95" customHeight="1">
      <c r="A2780" s="32"/>
      <c r="B2780" s="32"/>
      <c r="C2780" s="32"/>
      <c r="D2780" s="32"/>
      <c r="E2780" s="32"/>
      <c r="F2780" s="32"/>
      <c r="G2780" s="32" t="s">
        <v>1902</v>
      </c>
      <c r="H2780" s="34" t="s">
        <v>2845</v>
      </c>
      <c r="I2780" s="32" t="s">
        <v>1904</v>
      </c>
      <c r="J2780" s="33">
        <v>640</v>
      </c>
    </row>
    <row r="2781" spans="1:10" ht="1.05" customHeight="1">
      <c r="A2781" s="16"/>
      <c r="B2781" s="16"/>
      <c r="C2781" s="16"/>
      <c r="D2781" s="16"/>
      <c r="E2781" s="16"/>
      <c r="F2781" s="16"/>
      <c r="G2781" s="16"/>
      <c r="H2781" s="16"/>
      <c r="I2781" s="16"/>
      <c r="J2781" s="16"/>
    </row>
    <row r="2782" spans="1:10" ht="18" customHeight="1">
      <c r="A2782" s="2" t="s">
        <v>869</v>
      </c>
      <c r="B2782" s="4" t="s">
        <v>61</v>
      </c>
      <c r="C2782" s="2" t="s">
        <v>62</v>
      </c>
      <c r="D2782" s="2" t="s">
        <v>9</v>
      </c>
      <c r="E2782" s="391" t="s">
        <v>63</v>
      </c>
      <c r="F2782" s="391"/>
      <c r="G2782" s="3" t="s">
        <v>64</v>
      </c>
      <c r="H2782" s="4" t="s">
        <v>10</v>
      </c>
      <c r="I2782" s="4" t="s">
        <v>65</v>
      </c>
      <c r="J2782" s="4" t="s">
        <v>11</v>
      </c>
    </row>
    <row r="2783" spans="1:10" ht="25.95" customHeight="1">
      <c r="A2783" s="10" t="s">
        <v>1883</v>
      </c>
      <c r="B2783" s="12" t="s">
        <v>175</v>
      </c>
      <c r="C2783" s="10" t="s">
        <v>78</v>
      </c>
      <c r="D2783" s="10" t="s">
        <v>176</v>
      </c>
      <c r="E2783" s="395" t="s">
        <v>177</v>
      </c>
      <c r="F2783" s="395"/>
      <c r="G2783" s="11" t="s">
        <v>99</v>
      </c>
      <c r="H2783" s="15">
        <v>1</v>
      </c>
      <c r="I2783" s="13">
        <v>46.12</v>
      </c>
      <c r="J2783" s="13">
        <v>46.12</v>
      </c>
    </row>
    <row r="2784" spans="1:10" ht="25.95" customHeight="1">
      <c r="A2784" s="17" t="s">
        <v>1884</v>
      </c>
      <c r="B2784" s="19" t="s">
        <v>2090</v>
      </c>
      <c r="C2784" s="17" t="s">
        <v>78</v>
      </c>
      <c r="D2784" s="17" t="s">
        <v>2091</v>
      </c>
      <c r="E2784" s="396" t="s">
        <v>1887</v>
      </c>
      <c r="F2784" s="396"/>
      <c r="G2784" s="18" t="s">
        <v>1911</v>
      </c>
      <c r="H2784" s="21">
        <v>9.69E-2</v>
      </c>
      <c r="I2784" s="20">
        <v>23.92</v>
      </c>
      <c r="J2784" s="20">
        <v>2.31</v>
      </c>
    </row>
    <row r="2785" spans="1:10" ht="24" customHeight="1">
      <c r="A2785" s="17" t="s">
        <v>1884</v>
      </c>
      <c r="B2785" s="19" t="s">
        <v>2092</v>
      </c>
      <c r="C2785" s="17" t="s">
        <v>78</v>
      </c>
      <c r="D2785" s="17" t="s">
        <v>2093</v>
      </c>
      <c r="E2785" s="396" t="s">
        <v>1887</v>
      </c>
      <c r="F2785" s="396"/>
      <c r="G2785" s="18" t="s">
        <v>1911</v>
      </c>
      <c r="H2785" s="21">
        <v>0.4299</v>
      </c>
      <c r="I2785" s="20">
        <v>28.34</v>
      </c>
      <c r="J2785" s="20">
        <v>12.18</v>
      </c>
    </row>
    <row r="2786" spans="1:10" ht="52.05" customHeight="1">
      <c r="A2786" s="22" t="s">
        <v>1894</v>
      </c>
      <c r="B2786" s="24" t="s">
        <v>2094</v>
      </c>
      <c r="C2786" s="22" t="s">
        <v>78</v>
      </c>
      <c r="D2786" s="22" t="s">
        <v>2095</v>
      </c>
      <c r="E2786" s="397" t="s">
        <v>1928</v>
      </c>
      <c r="F2786" s="397"/>
      <c r="G2786" s="23" t="s">
        <v>136</v>
      </c>
      <c r="H2786" s="26">
        <v>1.5</v>
      </c>
      <c r="I2786" s="25">
        <v>21.09</v>
      </c>
      <c r="J2786" s="25">
        <v>31.63</v>
      </c>
    </row>
    <row r="2787" spans="1:10">
      <c r="A2787" s="38"/>
      <c r="B2787" s="38"/>
      <c r="C2787" s="38"/>
      <c r="D2787" s="38"/>
      <c r="E2787" s="38" t="s">
        <v>1897</v>
      </c>
      <c r="F2787" s="39">
        <v>10.85</v>
      </c>
      <c r="G2787" s="38" t="s">
        <v>1898</v>
      </c>
      <c r="H2787" s="39">
        <v>0</v>
      </c>
      <c r="I2787" s="38" t="s">
        <v>1899</v>
      </c>
      <c r="J2787" s="39">
        <v>10.85</v>
      </c>
    </row>
    <row r="2788" spans="1:10">
      <c r="A2788" s="38"/>
      <c r="B2788" s="38"/>
      <c r="C2788" s="38"/>
      <c r="D2788" s="38"/>
      <c r="E2788" s="38" t="s">
        <v>1900</v>
      </c>
      <c r="F2788" s="39">
        <v>9.4499999999999993</v>
      </c>
      <c r="G2788" s="38"/>
      <c r="H2788" s="398" t="s">
        <v>1901</v>
      </c>
      <c r="I2788" s="398"/>
      <c r="J2788" s="39">
        <v>55.57</v>
      </c>
    </row>
    <row r="2789" spans="1:10" ht="49.95" customHeight="1">
      <c r="A2789" s="32"/>
      <c r="B2789" s="32"/>
      <c r="C2789" s="32"/>
      <c r="D2789" s="32"/>
      <c r="E2789" s="32"/>
      <c r="F2789" s="32"/>
      <c r="G2789" s="32" t="s">
        <v>1902</v>
      </c>
      <c r="H2789" s="34" t="s">
        <v>2846</v>
      </c>
      <c r="I2789" s="32" t="s">
        <v>1904</v>
      </c>
      <c r="J2789" s="33">
        <v>8469.42</v>
      </c>
    </row>
    <row r="2790" spans="1:10" ht="1.05" customHeight="1">
      <c r="A2790" s="16"/>
      <c r="B2790" s="16"/>
      <c r="C2790" s="16"/>
      <c r="D2790" s="16"/>
      <c r="E2790" s="16"/>
      <c r="F2790" s="16"/>
      <c r="G2790" s="16"/>
      <c r="H2790" s="16"/>
      <c r="I2790" s="16"/>
      <c r="J2790" s="16"/>
    </row>
    <row r="2791" spans="1:10" ht="18" customHeight="1">
      <c r="A2791" s="2" t="s">
        <v>870</v>
      </c>
      <c r="B2791" s="4" t="s">
        <v>61</v>
      </c>
      <c r="C2791" s="2" t="s">
        <v>62</v>
      </c>
      <c r="D2791" s="2" t="s">
        <v>9</v>
      </c>
      <c r="E2791" s="391" t="s">
        <v>63</v>
      </c>
      <c r="F2791" s="391"/>
      <c r="G2791" s="3" t="s">
        <v>64</v>
      </c>
      <c r="H2791" s="4" t="s">
        <v>10</v>
      </c>
      <c r="I2791" s="4" t="s">
        <v>65</v>
      </c>
      <c r="J2791" s="4" t="s">
        <v>11</v>
      </c>
    </row>
    <row r="2792" spans="1:10" ht="39" customHeight="1">
      <c r="A2792" s="10" t="s">
        <v>1883</v>
      </c>
      <c r="B2792" s="12" t="s">
        <v>871</v>
      </c>
      <c r="C2792" s="10" t="s">
        <v>78</v>
      </c>
      <c r="D2792" s="10" t="s">
        <v>872</v>
      </c>
      <c r="E2792" s="395" t="s">
        <v>135</v>
      </c>
      <c r="F2792" s="395"/>
      <c r="G2792" s="11" t="s">
        <v>99</v>
      </c>
      <c r="H2792" s="15">
        <v>1</v>
      </c>
      <c r="I2792" s="13">
        <v>131.69</v>
      </c>
      <c r="J2792" s="13">
        <v>131.69</v>
      </c>
    </row>
    <row r="2793" spans="1:10" ht="25.95" customHeight="1">
      <c r="A2793" s="17" t="s">
        <v>1884</v>
      </c>
      <c r="B2793" s="19" t="s">
        <v>1994</v>
      </c>
      <c r="C2793" s="17" t="s">
        <v>78</v>
      </c>
      <c r="D2793" s="17" t="s">
        <v>1995</v>
      </c>
      <c r="E2793" s="396" t="s">
        <v>1887</v>
      </c>
      <c r="F2793" s="396"/>
      <c r="G2793" s="18" t="s">
        <v>1911</v>
      </c>
      <c r="H2793" s="21">
        <v>0.77300000000000002</v>
      </c>
      <c r="I2793" s="20">
        <v>23.69</v>
      </c>
      <c r="J2793" s="20">
        <v>18.309999999999999</v>
      </c>
    </row>
    <row r="2794" spans="1:10" ht="39" customHeight="1">
      <c r="A2794" s="17" t="s">
        <v>1884</v>
      </c>
      <c r="B2794" s="19" t="s">
        <v>1992</v>
      </c>
      <c r="C2794" s="17" t="s">
        <v>78</v>
      </c>
      <c r="D2794" s="17" t="s">
        <v>1993</v>
      </c>
      <c r="E2794" s="396" t="s">
        <v>1907</v>
      </c>
      <c r="F2794" s="396"/>
      <c r="G2794" s="18" t="s">
        <v>1914</v>
      </c>
      <c r="H2794" s="21">
        <v>2.5999999999999999E-2</v>
      </c>
      <c r="I2794" s="20">
        <v>25.82</v>
      </c>
      <c r="J2794" s="20">
        <v>0.67</v>
      </c>
    </row>
    <row r="2795" spans="1:10" ht="24" customHeight="1">
      <c r="A2795" s="17" t="s">
        <v>1884</v>
      </c>
      <c r="B2795" s="19" t="s">
        <v>1943</v>
      </c>
      <c r="C2795" s="17" t="s">
        <v>78</v>
      </c>
      <c r="D2795" s="17" t="s">
        <v>1944</v>
      </c>
      <c r="E2795" s="396" t="s">
        <v>1887</v>
      </c>
      <c r="F2795" s="396"/>
      <c r="G2795" s="18" t="s">
        <v>1911</v>
      </c>
      <c r="H2795" s="21">
        <v>1.909</v>
      </c>
      <c r="I2795" s="20">
        <v>27.92</v>
      </c>
      <c r="J2795" s="20">
        <v>53.29</v>
      </c>
    </row>
    <row r="2796" spans="1:10" ht="39" customHeight="1">
      <c r="A2796" s="17" t="s">
        <v>1884</v>
      </c>
      <c r="B2796" s="19" t="s">
        <v>1996</v>
      </c>
      <c r="C2796" s="17" t="s">
        <v>78</v>
      </c>
      <c r="D2796" s="17" t="s">
        <v>1997</v>
      </c>
      <c r="E2796" s="396" t="s">
        <v>1907</v>
      </c>
      <c r="F2796" s="396"/>
      <c r="G2796" s="18" t="s">
        <v>1908</v>
      </c>
      <c r="H2796" s="21">
        <v>0.106</v>
      </c>
      <c r="I2796" s="20">
        <v>24.46</v>
      </c>
      <c r="J2796" s="20">
        <v>2.59</v>
      </c>
    </row>
    <row r="2797" spans="1:10" ht="25.95" customHeight="1">
      <c r="A2797" s="22" t="s">
        <v>1894</v>
      </c>
      <c r="B2797" s="24" t="s">
        <v>2065</v>
      </c>
      <c r="C2797" s="22" t="s">
        <v>78</v>
      </c>
      <c r="D2797" s="22" t="s">
        <v>2066</v>
      </c>
      <c r="E2797" s="397" t="s">
        <v>1928</v>
      </c>
      <c r="F2797" s="397"/>
      <c r="G2797" s="23" t="s">
        <v>136</v>
      </c>
      <c r="H2797" s="26">
        <v>1.4999999999999999E-2</v>
      </c>
      <c r="I2797" s="25">
        <v>19.71</v>
      </c>
      <c r="J2797" s="25">
        <v>0.28999999999999998</v>
      </c>
    </row>
    <row r="2798" spans="1:10" ht="25.95" customHeight="1">
      <c r="A2798" s="22" t="s">
        <v>1894</v>
      </c>
      <c r="B2798" s="24" t="s">
        <v>2063</v>
      </c>
      <c r="C2798" s="22" t="s">
        <v>78</v>
      </c>
      <c r="D2798" s="22" t="s">
        <v>2064</v>
      </c>
      <c r="E2798" s="397" t="s">
        <v>1928</v>
      </c>
      <c r="F2798" s="397"/>
      <c r="G2798" s="23" t="s">
        <v>114</v>
      </c>
      <c r="H2798" s="26">
        <v>1.359</v>
      </c>
      <c r="I2798" s="25">
        <v>3.73</v>
      </c>
      <c r="J2798" s="25">
        <v>5.0599999999999996</v>
      </c>
    </row>
    <row r="2799" spans="1:10" ht="25.95" customHeight="1">
      <c r="A2799" s="22" t="s">
        <v>1894</v>
      </c>
      <c r="B2799" s="24" t="s">
        <v>2071</v>
      </c>
      <c r="C2799" s="22" t="s">
        <v>78</v>
      </c>
      <c r="D2799" s="22" t="s">
        <v>2072</v>
      </c>
      <c r="E2799" s="397" t="s">
        <v>1928</v>
      </c>
      <c r="F2799" s="397"/>
      <c r="G2799" s="23" t="s">
        <v>136</v>
      </c>
      <c r="H2799" s="26">
        <v>1.4999999999999999E-2</v>
      </c>
      <c r="I2799" s="25">
        <v>16.28</v>
      </c>
      <c r="J2799" s="25">
        <v>0.24</v>
      </c>
    </row>
    <row r="2800" spans="1:10" ht="25.95" customHeight="1">
      <c r="A2800" s="22" t="s">
        <v>1894</v>
      </c>
      <c r="B2800" s="24" t="s">
        <v>1998</v>
      </c>
      <c r="C2800" s="22" t="s">
        <v>78</v>
      </c>
      <c r="D2800" s="22" t="s">
        <v>1999</v>
      </c>
      <c r="E2800" s="397" t="s">
        <v>1928</v>
      </c>
      <c r="F2800" s="397"/>
      <c r="G2800" s="23" t="s">
        <v>114</v>
      </c>
      <c r="H2800" s="26">
        <v>2.294</v>
      </c>
      <c r="I2800" s="25">
        <v>10.66</v>
      </c>
      <c r="J2800" s="25">
        <v>24.45</v>
      </c>
    </row>
    <row r="2801" spans="1:10" ht="39" customHeight="1">
      <c r="A2801" s="22" t="s">
        <v>1894</v>
      </c>
      <c r="B2801" s="24" t="s">
        <v>2061</v>
      </c>
      <c r="C2801" s="22" t="s">
        <v>78</v>
      </c>
      <c r="D2801" s="22" t="s">
        <v>2062</v>
      </c>
      <c r="E2801" s="397" t="s">
        <v>1928</v>
      </c>
      <c r="F2801" s="397"/>
      <c r="G2801" s="23" t="s">
        <v>99</v>
      </c>
      <c r="H2801" s="26">
        <v>0.59299999999999997</v>
      </c>
      <c r="I2801" s="25">
        <v>44.57</v>
      </c>
      <c r="J2801" s="25">
        <v>26.43</v>
      </c>
    </row>
    <row r="2802" spans="1:10" ht="25.95" customHeight="1">
      <c r="A2802" s="22" t="s">
        <v>1894</v>
      </c>
      <c r="B2802" s="24" t="s">
        <v>2069</v>
      </c>
      <c r="C2802" s="22" t="s">
        <v>78</v>
      </c>
      <c r="D2802" s="22" t="s">
        <v>2070</v>
      </c>
      <c r="E2802" s="397" t="s">
        <v>1928</v>
      </c>
      <c r="F2802" s="397"/>
      <c r="G2802" s="23" t="s">
        <v>136</v>
      </c>
      <c r="H2802" s="26">
        <v>1.7000000000000001E-2</v>
      </c>
      <c r="I2802" s="25">
        <v>17.68</v>
      </c>
      <c r="J2802" s="25">
        <v>0.3</v>
      </c>
    </row>
    <row r="2803" spans="1:10" ht="25.95" customHeight="1">
      <c r="A2803" s="22" t="s">
        <v>1894</v>
      </c>
      <c r="B2803" s="24" t="s">
        <v>2059</v>
      </c>
      <c r="C2803" s="22" t="s">
        <v>78</v>
      </c>
      <c r="D2803" s="22" t="s">
        <v>2060</v>
      </c>
      <c r="E2803" s="397" t="s">
        <v>1928</v>
      </c>
      <c r="F2803" s="397"/>
      <c r="G2803" s="23" t="s">
        <v>2015</v>
      </c>
      <c r="H2803" s="26">
        <v>9.5499999999999995E-3</v>
      </c>
      <c r="I2803" s="25">
        <v>7.19</v>
      </c>
      <c r="J2803" s="25">
        <v>0.06</v>
      </c>
    </row>
    <row r="2804" spans="1:10">
      <c r="A2804" s="38"/>
      <c r="B2804" s="38"/>
      <c r="C2804" s="38"/>
      <c r="D2804" s="38"/>
      <c r="E2804" s="38" t="s">
        <v>1897</v>
      </c>
      <c r="F2804" s="39">
        <v>56.05</v>
      </c>
      <c r="G2804" s="38" t="s">
        <v>1898</v>
      </c>
      <c r="H2804" s="39">
        <v>0</v>
      </c>
      <c r="I2804" s="38" t="s">
        <v>1899</v>
      </c>
      <c r="J2804" s="39">
        <v>56.05</v>
      </c>
    </row>
    <row r="2805" spans="1:10">
      <c r="A2805" s="38"/>
      <c r="B2805" s="38"/>
      <c r="C2805" s="38"/>
      <c r="D2805" s="38"/>
      <c r="E2805" s="38" t="s">
        <v>1900</v>
      </c>
      <c r="F2805" s="39">
        <v>26.99</v>
      </c>
      <c r="G2805" s="38"/>
      <c r="H2805" s="398" t="s">
        <v>1901</v>
      </c>
      <c r="I2805" s="398"/>
      <c r="J2805" s="39">
        <v>158.68</v>
      </c>
    </row>
    <row r="2806" spans="1:10" ht="49.95" customHeight="1">
      <c r="A2806" s="32"/>
      <c r="B2806" s="32"/>
      <c r="C2806" s="32"/>
      <c r="D2806" s="32"/>
      <c r="E2806" s="32"/>
      <c r="F2806" s="32"/>
      <c r="G2806" s="32" t="s">
        <v>1902</v>
      </c>
      <c r="H2806" s="34" t="s">
        <v>2847</v>
      </c>
      <c r="I2806" s="32" t="s">
        <v>1904</v>
      </c>
      <c r="J2806" s="33">
        <v>8072.05</v>
      </c>
    </row>
    <row r="2807" spans="1:10" ht="1.05" customHeight="1">
      <c r="A2807" s="16"/>
      <c r="B2807" s="16"/>
      <c r="C2807" s="16"/>
      <c r="D2807" s="16"/>
      <c r="E2807" s="16"/>
      <c r="F2807" s="16"/>
      <c r="G2807" s="16"/>
      <c r="H2807" s="16"/>
      <c r="I2807" s="16"/>
      <c r="J2807" s="16"/>
    </row>
    <row r="2808" spans="1:10" ht="25.95" customHeight="1">
      <c r="A2808" s="5" t="s">
        <v>873</v>
      </c>
      <c r="B2808" s="5"/>
      <c r="C2808" s="5"/>
      <c r="D2808" s="5" t="s">
        <v>874</v>
      </c>
      <c r="E2808" s="5"/>
      <c r="F2808" s="394"/>
      <c r="G2808" s="394"/>
      <c r="H2808" s="7"/>
      <c r="I2808" s="5"/>
      <c r="J2808" s="8">
        <v>24350.75</v>
      </c>
    </row>
    <row r="2809" spans="1:10" ht="18" customHeight="1">
      <c r="A2809" s="2" t="s">
        <v>875</v>
      </c>
      <c r="B2809" s="4" t="s">
        <v>61</v>
      </c>
      <c r="C2809" s="2" t="s">
        <v>62</v>
      </c>
      <c r="D2809" s="2" t="s">
        <v>9</v>
      </c>
      <c r="E2809" s="391" t="s">
        <v>63</v>
      </c>
      <c r="F2809" s="391"/>
      <c r="G2809" s="3" t="s">
        <v>64</v>
      </c>
      <c r="H2809" s="4" t="s">
        <v>10</v>
      </c>
      <c r="I2809" s="4" t="s">
        <v>65</v>
      </c>
      <c r="J2809" s="4" t="s">
        <v>11</v>
      </c>
    </row>
    <row r="2810" spans="1:10" ht="39" customHeight="1">
      <c r="A2810" s="10" t="s">
        <v>1883</v>
      </c>
      <c r="B2810" s="12" t="s">
        <v>876</v>
      </c>
      <c r="C2810" s="10" t="s">
        <v>78</v>
      </c>
      <c r="D2810" s="10" t="s">
        <v>877</v>
      </c>
      <c r="E2810" s="395" t="s">
        <v>849</v>
      </c>
      <c r="F2810" s="395"/>
      <c r="G2810" s="11" t="s">
        <v>81</v>
      </c>
      <c r="H2810" s="15">
        <v>1</v>
      </c>
      <c r="I2810" s="13">
        <v>609.15</v>
      </c>
      <c r="J2810" s="13">
        <v>609.15</v>
      </c>
    </row>
    <row r="2811" spans="1:10" ht="39" customHeight="1">
      <c r="A2811" s="17" t="s">
        <v>1884</v>
      </c>
      <c r="B2811" s="19" t="s">
        <v>2054</v>
      </c>
      <c r="C2811" s="17" t="s">
        <v>78</v>
      </c>
      <c r="D2811" s="17" t="s">
        <v>2055</v>
      </c>
      <c r="E2811" s="396" t="s">
        <v>1907</v>
      </c>
      <c r="F2811" s="396"/>
      <c r="G2811" s="18" t="s">
        <v>1908</v>
      </c>
      <c r="H2811" s="21">
        <v>0.13100000000000001</v>
      </c>
      <c r="I2811" s="20">
        <v>0.53</v>
      </c>
      <c r="J2811" s="20">
        <v>0.06</v>
      </c>
    </row>
    <row r="2812" spans="1:10" ht="39" customHeight="1">
      <c r="A2812" s="17" t="s">
        <v>1884</v>
      </c>
      <c r="B2812" s="19" t="s">
        <v>2052</v>
      </c>
      <c r="C2812" s="17" t="s">
        <v>78</v>
      </c>
      <c r="D2812" s="17" t="s">
        <v>2053</v>
      </c>
      <c r="E2812" s="396" t="s">
        <v>1907</v>
      </c>
      <c r="F2812" s="396"/>
      <c r="G2812" s="18" t="s">
        <v>1914</v>
      </c>
      <c r="H2812" s="21">
        <v>0.12</v>
      </c>
      <c r="I2812" s="20">
        <v>1.35</v>
      </c>
      <c r="J2812" s="20">
        <v>0.16</v>
      </c>
    </row>
    <row r="2813" spans="1:10" ht="24" customHeight="1">
      <c r="A2813" s="17" t="s">
        <v>1884</v>
      </c>
      <c r="B2813" s="19" t="s">
        <v>1943</v>
      </c>
      <c r="C2813" s="17" t="s">
        <v>78</v>
      </c>
      <c r="D2813" s="17" t="s">
        <v>1944</v>
      </c>
      <c r="E2813" s="396" t="s">
        <v>1887</v>
      </c>
      <c r="F2813" s="396"/>
      <c r="G2813" s="18" t="s">
        <v>1911</v>
      </c>
      <c r="H2813" s="21">
        <v>0.125</v>
      </c>
      <c r="I2813" s="20">
        <v>27.92</v>
      </c>
      <c r="J2813" s="20">
        <v>3.49</v>
      </c>
    </row>
    <row r="2814" spans="1:10" ht="24" customHeight="1">
      <c r="A2814" s="17" t="s">
        <v>1884</v>
      </c>
      <c r="B2814" s="19" t="s">
        <v>1935</v>
      </c>
      <c r="C2814" s="17" t="s">
        <v>78</v>
      </c>
      <c r="D2814" s="17" t="s">
        <v>1936</v>
      </c>
      <c r="E2814" s="396" t="s">
        <v>1887</v>
      </c>
      <c r="F2814" s="396"/>
      <c r="G2814" s="18" t="s">
        <v>1911</v>
      </c>
      <c r="H2814" s="21">
        <v>0.753</v>
      </c>
      <c r="I2814" s="20">
        <v>28.34</v>
      </c>
      <c r="J2814" s="20">
        <v>21.34</v>
      </c>
    </row>
    <row r="2815" spans="1:10" ht="24" customHeight="1">
      <c r="A2815" s="17" t="s">
        <v>1884</v>
      </c>
      <c r="B2815" s="19" t="s">
        <v>1909</v>
      </c>
      <c r="C2815" s="17" t="s">
        <v>78</v>
      </c>
      <c r="D2815" s="17" t="s">
        <v>1910</v>
      </c>
      <c r="E2815" s="396" t="s">
        <v>1887</v>
      </c>
      <c r="F2815" s="396"/>
      <c r="G2815" s="18" t="s">
        <v>1911</v>
      </c>
      <c r="H2815" s="21">
        <v>0.82599999999999996</v>
      </c>
      <c r="I2815" s="20">
        <v>22.95</v>
      </c>
      <c r="J2815" s="20">
        <v>18.95</v>
      </c>
    </row>
    <row r="2816" spans="1:10" ht="52.05" customHeight="1">
      <c r="A2816" s="22" t="s">
        <v>1894</v>
      </c>
      <c r="B2816" s="24" t="s">
        <v>2834</v>
      </c>
      <c r="C2816" s="22" t="s">
        <v>78</v>
      </c>
      <c r="D2816" s="22" t="s">
        <v>2835</v>
      </c>
      <c r="E2816" s="397" t="s">
        <v>1928</v>
      </c>
      <c r="F2816" s="397"/>
      <c r="G2816" s="23" t="s">
        <v>81</v>
      </c>
      <c r="H2816" s="26">
        <v>1.103</v>
      </c>
      <c r="I2816" s="25">
        <v>512.38</v>
      </c>
      <c r="J2816" s="25">
        <v>565.15</v>
      </c>
    </row>
    <row r="2817" spans="1:10">
      <c r="A2817" s="38"/>
      <c r="B2817" s="38"/>
      <c r="C2817" s="38"/>
      <c r="D2817" s="38"/>
      <c r="E2817" s="38" t="s">
        <v>1897</v>
      </c>
      <c r="F2817" s="39">
        <v>32.07</v>
      </c>
      <c r="G2817" s="38" t="s">
        <v>1898</v>
      </c>
      <c r="H2817" s="39">
        <v>0</v>
      </c>
      <c r="I2817" s="38" t="s">
        <v>1899</v>
      </c>
      <c r="J2817" s="39">
        <v>32.07</v>
      </c>
    </row>
    <row r="2818" spans="1:10">
      <c r="A2818" s="38"/>
      <c r="B2818" s="38"/>
      <c r="C2818" s="38"/>
      <c r="D2818" s="38"/>
      <c r="E2818" s="38" t="s">
        <v>1900</v>
      </c>
      <c r="F2818" s="39">
        <v>124.87</v>
      </c>
      <c r="G2818" s="38"/>
      <c r="H2818" s="398" t="s">
        <v>1901</v>
      </c>
      <c r="I2818" s="398"/>
      <c r="J2818" s="39">
        <v>734.02</v>
      </c>
    </row>
    <row r="2819" spans="1:10" ht="49.95" customHeight="1">
      <c r="A2819" s="32"/>
      <c r="B2819" s="32"/>
      <c r="C2819" s="32"/>
      <c r="D2819" s="32"/>
      <c r="E2819" s="32"/>
      <c r="F2819" s="32"/>
      <c r="G2819" s="32" t="s">
        <v>1902</v>
      </c>
      <c r="H2819" s="34" t="s">
        <v>2848</v>
      </c>
      <c r="I2819" s="32" t="s">
        <v>1904</v>
      </c>
      <c r="J2819" s="33">
        <v>4859.21</v>
      </c>
    </row>
    <row r="2820" spans="1:10" ht="1.05" customHeight="1">
      <c r="A2820" s="16"/>
      <c r="B2820" s="16"/>
      <c r="C2820" s="16"/>
      <c r="D2820" s="16"/>
      <c r="E2820" s="16"/>
      <c r="F2820" s="16"/>
      <c r="G2820" s="16"/>
      <c r="H2820" s="16"/>
      <c r="I2820" s="16"/>
      <c r="J2820" s="16"/>
    </row>
    <row r="2821" spans="1:10" ht="18" customHeight="1">
      <c r="A2821" s="2" t="s">
        <v>878</v>
      </c>
      <c r="B2821" s="4" t="s">
        <v>61</v>
      </c>
      <c r="C2821" s="2" t="s">
        <v>62</v>
      </c>
      <c r="D2821" s="2" t="s">
        <v>9</v>
      </c>
      <c r="E2821" s="391" t="s">
        <v>63</v>
      </c>
      <c r="F2821" s="391"/>
      <c r="G2821" s="3" t="s">
        <v>64</v>
      </c>
      <c r="H2821" s="4" t="s">
        <v>10</v>
      </c>
      <c r="I2821" s="4" t="s">
        <v>65</v>
      </c>
      <c r="J2821" s="4" t="s">
        <v>11</v>
      </c>
    </row>
    <row r="2822" spans="1:10" ht="39" customHeight="1">
      <c r="A2822" s="10" t="s">
        <v>1883</v>
      </c>
      <c r="B2822" s="12" t="s">
        <v>195</v>
      </c>
      <c r="C2822" s="10" t="s">
        <v>78</v>
      </c>
      <c r="D2822" s="10" t="s">
        <v>196</v>
      </c>
      <c r="E2822" s="395" t="s">
        <v>197</v>
      </c>
      <c r="F2822" s="395"/>
      <c r="G2822" s="11" t="s">
        <v>99</v>
      </c>
      <c r="H2822" s="15">
        <v>1</v>
      </c>
      <c r="I2822" s="13">
        <v>158.33000000000001</v>
      </c>
      <c r="J2822" s="13">
        <v>158.33000000000001</v>
      </c>
    </row>
    <row r="2823" spans="1:10" ht="25.95" customHeight="1">
      <c r="A2823" s="17" t="s">
        <v>1884</v>
      </c>
      <c r="B2823" s="19" t="s">
        <v>1994</v>
      </c>
      <c r="C2823" s="17" t="s">
        <v>78</v>
      </c>
      <c r="D2823" s="17" t="s">
        <v>1995</v>
      </c>
      <c r="E2823" s="396" t="s">
        <v>1887</v>
      </c>
      <c r="F2823" s="396"/>
      <c r="G2823" s="18" t="s">
        <v>1911</v>
      </c>
      <c r="H2823" s="21">
        <v>0.3</v>
      </c>
      <c r="I2823" s="20">
        <v>23.69</v>
      </c>
      <c r="J2823" s="20">
        <v>7.1</v>
      </c>
    </row>
    <row r="2824" spans="1:10" ht="24" customHeight="1">
      <c r="A2824" s="17" t="s">
        <v>1884</v>
      </c>
      <c r="B2824" s="19" t="s">
        <v>1943</v>
      </c>
      <c r="C2824" s="17" t="s">
        <v>78</v>
      </c>
      <c r="D2824" s="17" t="s">
        <v>1944</v>
      </c>
      <c r="E2824" s="396" t="s">
        <v>1887</v>
      </c>
      <c r="F2824" s="396"/>
      <c r="G2824" s="18" t="s">
        <v>1911</v>
      </c>
      <c r="H2824" s="21">
        <v>1.635</v>
      </c>
      <c r="I2824" s="20">
        <v>27.92</v>
      </c>
      <c r="J2824" s="20">
        <v>45.64</v>
      </c>
    </row>
    <row r="2825" spans="1:10" ht="25.95" customHeight="1">
      <c r="A2825" s="17" t="s">
        <v>1884</v>
      </c>
      <c r="B2825" s="19" t="s">
        <v>2102</v>
      </c>
      <c r="C2825" s="17" t="s">
        <v>78</v>
      </c>
      <c r="D2825" s="17" t="s">
        <v>2103</v>
      </c>
      <c r="E2825" s="396" t="s">
        <v>197</v>
      </c>
      <c r="F2825" s="396"/>
      <c r="G2825" s="18" t="s">
        <v>99</v>
      </c>
      <c r="H2825" s="21">
        <v>0.41399999999999998</v>
      </c>
      <c r="I2825" s="20">
        <v>118.58</v>
      </c>
      <c r="J2825" s="20">
        <v>49.09</v>
      </c>
    </row>
    <row r="2826" spans="1:10" ht="25.95" customHeight="1">
      <c r="A2826" s="22" t="s">
        <v>1894</v>
      </c>
      <c r="B2826" s="24" t="s">
        <v>1998</v>
      </c>
      <c r="C2826" s="22" t="s">
        <v>78</v>
      </c>
      <c r="D2826" s="22" t="s">
        <v>1999</v>
      </c>
      <c r="E2826" s="397" t="s">
        <v>1928</v>
      </c>
      <c r="F2826" s="397"/>
      <c r="G2826" s="23" t="s">
        <v>114</v>
      </c>
      <c r="H2826" s="26">
        <v>0.51900000000000002</v>
      </c>
      <c r="I2826" s="25">
        <v>10.66</v>
      </c>
      <c r="J2826" s="25">
        <v>5.53</v>
      </c>
    </row>
    <row r="2827" spans="1:10" ht="25.95" customHeight="1">
      <c r="A2827" s="22" t="s">
        <v>1894</v>
      </c>
      <c r="B2827" s="24" t="s">
        <v>2059</v>
      </c>
      <c r="C2827" s="22" t="s">
        <v>78</v>
      </c>
      <c r="D2827" s="22" t="s">
        <v>2060</v>
      </c>
      <c r="E2827" s="397" t="s">
        <v>1928</v>
      </c>
      <c r="F2827" s="397"/>
      <c r="G2827" s="23" t="s">
        <v>2015</v>
      </c>
      <c r="H2827" s="26">
        <v>0.01</v>
      </c>
      <c r="I2827" s="25">
        <v>7.19</v>
      </c>
      <c r="J2827" s="25">
        <v>7.0000000000000007E-2</v>
      </c>
    </row>
    <row r="2828" spans="1:10" ht="52.05" customHeight="1">
      <c r="A2828" s="22" t="s">
        <v>1894</v>
      </c>
      <c r="B2828" s="24" t="s">
        <v>2104</v>
      </c>
      <c r="C2828" s="22" t="s">
        <v>78</v>
      </c>
      <c r="D2828" s="22" t="s">
        <v>2105</v>
      </c>
      <c r="E2828" s="397" t="s">
        <v>2106</v>
      </c>
      <c r="F2828" s="397"/>
      <c r="G2828" s="23" t="s">
        <v>2107</v>
      </c>
      <c r="H2828" s="26">
        <v>1.1859999999999999</v>
      </c>
      <c r="I2828" s="25">
        <v>7.51</v>
      </c>
      <c r="J2828" s="25">
        <v>8.9</v>
      </c>
    </row>
    <row r="2829" spans="1:10" ht="39" customHeight="1">
      <c r="A2829" s="22" t="s">
        <v>1894</v>
      </c>
      <c r="B2829" s="24" t="s">
        <v>2108</v>
      </c>
      <c r="C2829" s="22" t="s">
        <v>78</v>
      </c>
      <c r="D2829" s="22" t="s">
        <v>2109</v>
      </c>
      <c r="E2829" s="397" t="s">
        <v>2106</v>
      </c>
      <c r="F2829" s="397"/>
      <c r="G2829" s="23" t="s">
        <v>2107</v>
      </c>
      <c r="H2829" s="26">
        <v>0.35599999999999998</v>
      </c>
      <c r="I2829" s="25">
        <v>22.4</v>
      </c>
      <c r="J2829" s="25">
        <v>7.97</v>
      </c>
    </row>
    <row r="2830" spans="1:10" ht="25.95" customHeight="1">
      <c r="A2830" s="22" t="s">
        <v>1894</v>
      </c>
      <c r="B2830" s="24" t="s">
        <v>2065</v>
      </c>
      <c r="C2830" s="22" t="s">
        <v>78</v>
      </c>
      <c r="D2830" s="22" t="s">
        <v>2066</v>
      </c>
      <c r="E2830" s="397" t="s">
        <v>1928</v>
      </c>
      <c r="F2830" s="397"/>
      <c r="G2830" s="23" t="s">
        <v>136</v>
      </c>
      <c r="H2830" s="26">
        <v>3.3000000000000002E-2</v>
      </c>
      <c r="I2830" s="25">
        <v>19.71</v>
      </c>
      <c r="J2830" s="25">
        <v>0.65</v>
      </c>
    </row>
    <row r="2831" spans="1:10" ht="52.05" customHeight="1">
      <c r="A2831" s="22" t="s">
        <v>1894</v>
      </c>
      <c r="B2831" s="24" t="s">
        <v>2110</v>
      </c>
      <c r="C2831" s="22" t="s">
        <v>78</v>
      </c>
      <c r="D2831" s="22" t="s">
        <v>2111</v>
      </c>
      <c r="E2831" s="397" t="s">
        <v>2106</v>
      </c>
      <c r="F2831" s="397"/>
      <c r="G2831" s="23" t="s">
        <v>2107</v>
      </c>
      <c r="H2831" s="26">
        <v>1.1859999999999999</v>
      </c>
      <c r="I2831" s="25">
        <v>24.85</v>
      </c>
      <c r="J2831" s="25">
        <v>29.47</v>
      </c>
    </row>
    <row r="2832" spans="1:10" ht="39" customHeight="1">
      <c r="A2832" s="22" t="s">
        <v>1894</v>
      </c>
      <c r="B2832" s="24" t="s">
        <v>2112</v>
      </c>
      <c r="C2832" s="22" t="s">
        <v>78</v>
      </c>
      <c r="D2832" s="22" t="s">
        <v>2113</v>
      </c>
      <c r="E2832" s="397" t="s">
        <v>2106</v>
      </c>
      <c r="F2832" s="397"/>
      <c r="G2832" s="23" t="s">
        <v>128</v>
      </c>
      <c r="H2832" s="26">
        <v>0.47399999999999998</v>
      </c>
      <c r="I2832" s="25">
        <v>8.25</v>
      </c>
      <c r="J2832" s="25">
        <v>3.91</v>
      </c>
    </row>
    <row r="2833" spans="1:10">
      <c r="A2833" s="38"/>
      <c r="B2833" s="38"/>
      <c r="C2833" s="38"/>
      <c r="D2833" s="38"/>
      <c r="E2833" s="38" t="s">
        <v>1897</v>
      </c>
      <c r="F2833" s="39">
        <v>51.38</v>
      </c>
      <c r="G2833" s="38" t="s">
        <v>1898</v>
      </c>
      <c r="H2833" s="39">
        <v>0</v>
      </c>
      <c r="I2833" s="38" t="s">
        <v>1899</v>
      </c>
      <c r="J2833" s="39">
        <v>51.38</v>
      </c>
    </row>
    <row r="2834" spans="1:10">
      <c r="A2834" s="38"/>
      <c r="B2834" s="38"/>
      <c r="C2834" s="38"/>
      <c r="D2834" s="38"/>
      <c r="E2834" s="38" t="s">
        <v>1900</v>
      </c>
      <c r="F2834" s="39">
        <v>32.450000000000003</v>
      </c>
      <c r="G2834" s="38"/>
      <c r="H2834" s="398" t="s">
        <v>1901</v>
      </c>
      <c r="I2834" s="398"/>
      <c r="J2834" s="39">
        <v>190.78</v>
      </c>
    </row>
    <row r="2835" spans="1:10" ht="49.95" customHeight="1">
      <c r="A2835" s="32"/>
      <c r="B2835" s="32"/>
      <c r="C2835" s="32"/>
      <c r="D2835" s="32"/>
      <c r="E2835" s="32"/>
      <c r="F2835" s="32"/>
      <c r="G2835" s="32" t="s">
        <v>1902</v>
      </c>
      <c r="H2835" s="34" t="s">
        <v>2849</v>
      </c>
      <c r="I2835" s="32" t="s">
        <v>1904</v>
      </c>
      <c r="J2835" s="33">
        <v>7387</v>
      </c>
    </row>
    <row r="2836" spans="1:10" ht="1.05" customHeight="1">
      <c r="A2836" s="16"/>
      <c r="B2836" s="16"/>
      <c r="C2836" s="16"/>
      <c r="D2836" s="16"/>
      <c r="E2836" s="16"/>
      <c r="F2836" s="16"/>
      <c r="G2836" s="16"/>
      <c r="H2836" s="16"/>
      <c r="I2836" s="16"/>
      <c r="J2836" s="16"/>
    </row>
    <row r="2837" spans="1:10" ht="18" customHeight="1">
      <c r="A2837" s="2" t="s">
        <v>879</v>
      </c>
      <c r="B2837" s="4" t="s">
        <v>61</v>
      </c>
      <c r="C2837" s="2" t="s">
        <v>62</v>
      </c>
      <c r="D2837" s="2" t="s">
        <v>9</v>
      </c>
      <c r="E2837" s="391" t="s">
        <v>63</v>
      </c>
      <c r="F2837" s="391"/>
      <c r="G2837" s="3" t="s">
        <v>64</v>
      </c>
      <c r="H2837" s="4" t="s">
        <v>10</v>
      </c>
      <c r="I2837" s="4" t="s">
        <v>65</v>
      </c>
      <c r="J2837" s="4" t="s">
        <v>11</v>
      </c>
    </row>
    <row r="2838" spans="1:10" ht="39" customHeight="1">
      <c r="A2838" s="10" t="s">
        <v>1883</v>
      </c>
      <c r="B2838" s="12" t="s">
        <v>880</v>
      </c>
      <c r="C2838" s="10" t="s">
        <v>78</v>
      </c>
      <c r="D2838" s="10" t="s">
        <v>881</v>
      </c>
      <c r="E2838" s="395" t="s">
        <v>197</v>
      </c>
      <c r="F2838" s="395"/>
      <c r="G2838" s="11" t="s">
        <v>99</v>
      </c>
      <c r="H2838" s="15">
        <v>1</v>
      </c>
      <c r="I2838" s="13">
        <v>51.25</v>
      </c>
      <c r="J2838" s="13">
        <v>51.25</v>
      </c>
    </row>
    <row r="2839" spans="1:10" ht="24" customHeight="1">
      <c r="A2839" s="17" t="s">
        <v>1884</v>
      </c>
      <c r="B2839" s="19" t="s">
        <v>1943</v>
      </c>
      <c r="C2839" s="17" t="s">
        <v>78</v>
      </c>
      <c r="D2839" s="17" t="s">
        <v>1944</v>
      </c>
      <c r="E2839" s="396" t="s">
        <v>1887</v>
      </c>
      <c r="F2839" s="396"/>
      <c r="G2839" s="18" t="s">
        <v>1911</v>
      </c>
      <c r="H2839" s="21">
        <v>0.63500000000000001</v>
      </c>
      <c r="I2839" s="20">
        <v>27.92</v>
      </c>
      <c r="J2839" s="20">
        <v>17.72</v>
      </c>
    </row>
    <row r="2840" spans="1:10" ht="25.95" customHeight="1">
      <c r="A2840" s="17" t="s">
        <v>1884</v>
      </c>
      <c r="B2840" s="19" t="s">
        <v>2850</v>
      </c>
      <c r="C2840" s="17" t="s">
        <v>78</v>
      </c>
      <c r="D2840" s="17" t="s">
        <v>2851</v>
      </c>
      <c r="E2840" s="396" t="s">
        <v>197</v>
      </c>
      <c r="F2840" s="396"/>
      <c r="G2840" s="18" t="s">
        <v>99</v>
      </c>
      <c r="H2840" s="21">
        <v>0.34100000000000003</v>
      </c>
      <c r="I2840" s="20">
        <v>47.68</v>
      </c>
      <c r="J2840" s="20">
        <v>16.25</v>
      </c>
    </row>
    <row r="2841" spans="1:10" ht="25.95" customHeight="1">
      <c r="A2841" s="17" t="s">
        <v>1884</v>
      </c>
      <c r="B2841" s="19" t="s">
        <v>1994</v>
      </c>
      <c r="C2841" s="17" t="s">
        <v>78</v>
      </c>
      <c r="D2841" s="17" t="s">
        <v>1995</v>
      </c>
      <c r="E2841" s="396" t="s">
        <v>1887</v>
      </c>
      <c r="F2841" s="396"/>
      <c r="G2841" s="18" t="s">
        <v>1911</v>
      </c>
      <c r="H2841" s="21">
        <v>0.11600000000000001</v>
      </c>
      <c r="I2841" s="20">
        <v>23.69</v>
      </c>
      <c r="J2841" s="20">
        <v>2.74</v>
      </c>
    </row>
    <row r="2842" spans="1:10" ht="52.05" customHeight="1">
      <c r="A2842" s="22" t="s">
        <v>1894</v>
      </c>
      <c r="B2842" s="24" t="s">
        <v>2110</v>
      </c>
      <c r="C2842" s="22" t="s">
        <v>78</v>
      </c>
      <c r="D2842" s="22" t="s">
        <v>2111</v>
      </c>
      <c r="E2842" s="397" t="s">
        <v>2106</v>
      </c>
      <c r="F2842" s="397"/>
      <c r="G2842" s="23" t="s">
        <v>2107</v>
      </c>
      <c r="H2842" s="26">
        <v>0.39700000000000002</v>
      </c>
      <c r="I2842" s="25">
        <v>24.85</v>
      </c>
      <c r="J2842" s="25">
        <v>9.86</v>
      </c>
    </row>
    <row r="2843" spans="1:10" ht="25.95" customHeight="1">
      <c r="A2843" s="22" t="s">
        <v>1894</v>
      </c>
      <c r="B2843" s="24" t="s">
        <v>2059</v>
      </c>
      <c r="C2843" s="22" t="s">
        <v>78</v>
      </c>
      <c r="D2843" s="22" t="s">
        <v>2060</v>
      </c>
      <c r="E2843" s="397" t="s">
        <v>1928</v>
      </c>
      <c r="F2843" s="397"/>
      <c r="G2843" s="23" t="s">
        <v>2015</v>
      </c>
      <c r="H2843" s="26">
        <v>0.01</v>
      </c>
      <c r="I2843" s="25">
        <v>7.19</v>
      </c>
      <c r="J2843" s="25">
        <v>7.0000000000000007E-2</v>
      </c>
    </row>
    <row r="2844" spans="1:10" ht="25.95" customHeight="1">
      <c r="A2844" s="22" t="s">
        <v>1894</v>
      </c>
      <c r="B2844" s="24" t="s">
        <v>2830</v>
      </c>
      <c r="C2844" s="22" t="s">
        <v>78</v>
      </c>
      <c r="D2844" s="22" t="s">
        <v>2831</v>
      </c>
      <c r="E2844" s="397" t="s">
        <v>1928</v>
      </c>
      <c r="F2844" s="397"/>
      <c r="G2844" s="23" t="s">
        <v>114</v>
      </c>
      <c r="H2844" s="26">
        <v>3.7999999999999999E-2</v>
      </c>
      <c r="I2844" s="25">
        <v>121.53</v>
      </c>
      <c r="J2844" s="25">
        <v>4.6100000000000003</v>
      </c>
    </row>
    <row r="2845" spans="1:10">
      <c r="A2845" s="38"/>
      <c r="B2845" s="38"/>
      <c r="C2845" s="38"/>
      <c r="D2845" s="38"/>
      <c r="E2845" s="38" t="s">
        <v>1897</v>
      </c>
      <c r="F2845" s="39">
        <v>15.64</v>
      </c>
      <c r="G2845" s="38" t="s">
        <v>1898</v>
      </c>
      <c r="H2845" s="39">
        <v>0</v>
      </c>
      <c r="I2845" s="38" t="s">
        <v>1899</v>
      </c>
      <c r="J2845" s="39">
        <v>15.64</v>
      </c>
    </row>
    <row r="2846" spans="1:10">
      <c r="A2846" s="38"/>
      <c r="B2846" s="38"/>
      <c r="C2846" s="38"/>
      <c r="D2846" s="38"/>
      <c r="E2846" s="38" t="s">
        <v>1900</v>
      </c>
      <c r="F2846" s="39">
        <v>10.5</v>
      </c>
      <c r="G2846" s="38"/>
      <c r="H2846" s="398" t="s">
        <v>1901</v>
      </c>
      <c r="I2846" s="398"/>
      <c r="J2846" s="39">
        <v>61.75</v>
      </c>
    </row>
    <row r="2847" spans="1:10" ht="49.95" customHeight="1">
      <c r="A2847" s="32"/>
      <c r="B2847" s="32"/>
      <c r="C2847" s="32"/>
      <c r="D2847" s="32"/>
      <c r="E2847" s="32"/>
      <c r="F2847" s="32"/>
      <c r="G2847" s="32" t="s">
        <v>1902</v>
      </c>
      <c r="H2847" s="34" t="s">
        <v>2852</v>
      </c>
      <c r="I2847" s="32" t="s">
        <v>1904</v>
      </c>
      <c r="J2847" s="33">
        <v>1000.35</v>
      </c>
    </row>
    <row r="2848" spans="1:10" ht="1.05" customHeight="1">
      <c r="A2848" s="16"/>
      <c r="B2848" s="16"/>
      <c r="C2848" s="16"/>
      <c r="D2848" s="16"/>
      <c r="E2848" s="16"/>
      <c r="F2848" s="16"/>
      <c r="G2848" s="16"/>
      <c r="H2848" s="16"/>
      <c r="I2848" s="16"/>
      <c r="J2848" s="16"/>
    </row>
    <row r="2849" spans="1:10" ht="18" customHeight="1">
      <c r="A2849" s="2" t="s">
        <v>882</v>
      </c>
      <c r="B2849" s="4" t="s">
        <v>61</v>
      </c>
      <c r="C2849" s="2" t="s">
        <v>62</v>
      </c>
      <c r="D2849" s="2" t="s">
        <v>9</v>
      </c>
      <c r="E2849" s="391" t="s">
        <v>63</v>
      </c>
      <c r="F2849" s="391"/>
      <c r="G2849" s="3" t="s">
        <v>64</v>
      </c>
      <c r="H2849" s="4" t="s">
        <v>10</v>
      </c>
      <c r="I2849" s="4" t="s">
        <v>65</v>
      </c>
      <c r="J2849" s="4" t="s">
        <v>11</v>
      </c>
    </row>
    <row r="2850" spans="1:10" ht="39" customHeight="1">
      <c r="A2850" s="10" t="s">
        <v>1883</v>
      </c>
      <c r="B2850" s="12" t="s">
        <v>864</v>
      </c>
      <c r="C2850" s="10" t="s">
        <v>78</v>
      </c>
      <c r="D2850" s="10" t="s">
        <v>865</v>
      </c>
      <c r="E2850" s="395" t="s">
        <v>181</v>
      </c>
      <c r="F2850" s="395"/>
      <c r="G2850" s="11" t="s">
        <v>136</v>
      </c>
      <c r="H2850" s="15">
        <v>1</v>
      </c>
      <c r="I2850" s="13">
        <v>12.1</v>
      </c>
      <c r="J2850" s="13">
        <v>12.1</v>
      </c>
    </row>
    <row r="2851" spans="1:10" ht="25.95" customHeight="1">
      <c r="A2851" s="17" t="s">
        <v>1884</v>
      </c>
      <c r="B2851" s="19" t="s">
        <v>2040</v>
      </c>
      <c r="C2851" s="17" t="s">
        <v>78</v>
      </c>
      <c r="D2851" s="17" t="s">
        <v>2041</v>
      </c>
      <c r="E2851" s="396" t="s">
        <v>181</v>
      </c>
      <c r="F2851" s="396"/>
      <c r="G2851" s="18" t="s">
        <v>136</v>
      </c>
      <c r="H2851" s="21">
        <v>1</v>
      </c>
      <c r="I2851" s="20">
        <v>10.25</v>
      </c>
      <c r="J2851" s="20">
        <v>10.25</v>
      </c>
    </row>
    <row r="2852" spans="1:10" ht="24" customHeight="1">
      <c r="A2852" s="17" t="s">
        <v>1884</v>
      </c>
      <c r="B2852" s="19" t="s">
        <v>2031</v>
      </c>
      <c r="C2852" s="17" t="s">
        <v>78</v>
      </c>
      <c r="D2852" s="17" t="s">
        <v>2032</v>
      </c>
      <c r="E2852" s="396" t="s">
        <v>1887</v>
      </c>
      <c r="F2852" s="396"/>
      <c r="G2852" s="18" t="s">
        <v>1911</v>
      </c>
      <c r="H2852" s="21">
        <v>4.0300000000000002E-2</v>
      </c>
      <c r="I2852" s="20">
        <v>28.14</v>
      </c>
      <c r="J2852" s="20">
        <v>1.1299999999999999</v>
      </c>
    </row>
    <row r="2853" spans="1:10" ht="24" customHeight="1">
      <c r="A2853" s="17" t="s">
        <v>1884</v>
      </c>
      <c r="B2853" s="19" t="s">
        <v>2033</v>
      </c>
      <c r="C2853" s="17" t="s">
        <v>78</v>
      </c>
      <c r="D2853" s="17" t="s">
        <v>2034</v>
      </c>
      <c r="E2853" s="396" t="s">
        <v>1887</v>
      </c>
      <c r="F2853" s="396"/>
      <c r="G2853" s="18" t="s">
        <v>1911</v>
      </c>
      <c r="H2853" s="21">
        <v>6.6E-3</v>
      </c>
      <c r="I2853" s="20">
        <v>23.86</v>
      </c>
      <c r="J2853" s="20">
        <v>0.15</v>
      </c>
    </row>
    <row r="2854" spans="1:10" ht="25.95" customHeight="1">
      <c r="A2854" s="22" t="s">
        <v>1894</v>
      </c>
      <c r="B2854" s="24" t="s">
        <v>2037</v>
      </c>
      <c r="C2854" s="22" t="s">
        <v>78</v>
      </c>
      <c r="D2854" s="22" t="s">
        <v>2038</v>
      </c>
      <c r="E2854" s="397" t="s">
        <v>1928</v>
      </c>
      <c r="F2854" s="397"/>
      <c r="G2854" s="23" t="s">
        <v>136</v>
      </c>
      <c r="H2854" s="26">
        <v>2.5000000000000001E-2</v>
      </c>
      <c r="I2854" s="25">
        <v>16.5</v>
      </c>
      <c r="J2854" s="25">
        <v>0.41</v>
      </c>
    </row>
    <row r="2855" spans="1:10" ht="39" customHeight="1">
      <c r="A2855" s="22" t="s">
        <v>1894</v>
      </c>
      <c r="B2855" s="24" t="s">
        <v>2035</v>
      </c>
      <c r="C2855" s="22" t="s">
        <v>78</v>
      </c>
      <c r="D2855" s="22" t="s">
        <v>2036</v>
      </c>
      <c r="E2855" s="397" t="s">
        <v>1928</v>
      </c>
      <c r="F2855" s="397"/>
      <c r="G2855" s="23" t="s">
        <v>268</v>
      </c>
      <c r="H2855" s="26">
        <v>0.72799999999999998</v>
      </c>
      <c r="I2855" s="25">
        <v>0.22</v>
      </c>
      <c r="J2855" s="25">
        <v>0.16</v>
      </c>
    </row>
    <row r="2856" spans="1:10">
      <c r="A2856" s="38"/>
      <c r="B2856" s="38"/>
      <c r="C2856" s="38"/>
      <c r="D2856" s="38"/>
      <c r="E2856" s="38" t="s">
        <v>1897</v>
      </c>
      <c r="F2856" s="39">
        <v>1.34</v>
      </c>
      <c r="G2856" s="38" t="s">
        <v>1898</v>
      </c>
      <c r="H2856" s="39">
        <v>0</v>
      </c>
      <c r="I2856" s="38" t="s">
        <v>1899</v>
      </c>
      <c r="J2856" s="39">
        <v>1.34</v>
      </c>
    </row>
    <row r="2857" spans="1:10">
      <c r="A2857" s="38"/>
      <c r="B2857" s="38"/>
      <c r="C2857" s="38"/>
      <c r="D2857" s="38"/>
      <c r="E2857" s="38" t="s">
        <v>1900</v>
      </c>
      <c r="F2857" s="39">
        <v>2.48</v>
      </c>
      <c r="G2857" s="38"/>
      <c r="H2857" s="398" t="s">
        <v>1901</v>
      </c>
      <c r="I2857" s="398"/>
      <c r="J2857" s="39">
        <v>14.58</v>
      </c>
    </row>
    <row r="2858" spans="1:10" ht="49.95" customHeight="1">
      <c r="A2858" s="32"/>
      <c r="B2858" s="32"/>
      <c r="C2858" s="32"/>
      <c r="D2858" s="32"/>
      <c r="E2858" s="32"/>
      <c r="F2858" s="32"/>
      <c r="G2858" s="32" t="s">
        <v>1902</v>
      </c>
      <c r="H2858" s="34" t="s">
        <v>2853</v>
      </c>
      <c r="I2858" s="32" t="s">
        <v>1904</v>
      </c>
      <c r="J2858" s="33">
        <v>28371.51</v>
      </c>
    </row>
    <row r="2859" spans="1:10" ht="1.05" customHeight="1">
      <c r="A2859" s="16"/>
      <c r="B2859" s="16"/>
      <c r="C2859" s="16"/>
      <c r="D2859" s="16"/>
      <c r="E2859" s="16"/>
      <c r="F2859" s="16"/>
      <c r="G2859" s="16"/>
      <c r="H2859" s="16"/>
      <c r="I2859" s="16"/>
      <c r="J2859" s="16"/>
    </row>
    <row r="2860" spans="1:10" ht="18" customHeight="1">
      <c r="A2860" s="2" t="s">
        <v>883</v>
      </c>
      <c r="B2860" s="4" t="s">
        <v>61</v>
      </c>
      <c r="C2860" s="2" t="s">
        <v>62</v>
      </c>
      <c r="D2860" s="2" t="s">
        <v>9</v>
      </c>
      <c r="E2860" s="391" t="s">
        <v>63</v>
      </c>
      <c r="F2860" s="391"/>
      <c r="G2860" s="3" t="s">
        <v>64</v>
      </c>
      <c r="H2860" s="4" t="s">
        <v>10</v>
      </c>
      <c r="I2860" s="4" t="s">
        <v>65</v>
      </c>
      <c r="J2860" s="4" t="s">
        <v>11</v>
      </c>
    </row>
    <row r="2861" spans="1:10" ht="39" customHeight="1">
      <c r="A2861" s="10" t="s">
        <v>1883</v>
      </c>
      <c r="B2861" s="12" t="s">
        <v>186</v>
      </c>
      <c r="C2861" s="10" t="s">
        <v>78</v>
      </c>
      <c r="D2861" s="10" t="s">
        <v>187</v>
      </c>
      <c r="E2861" s="395" t="s">
        <v>181</v>
      </c>
      <c r="F2861" s="395"/>
      <c r="G2861" s="11" t="s">
        <v>136</v>
      </c>
      <c r="H2861" s="15">
        <v>1</v>
      </c>
      <c r="I2861" s="13">
        <v>14.3</v>
      </c>
      <c r="J2861" s="13">
        <v>14.3</v>
      </c>
    </row>
    <row r="2862" spans="1:10" ht="24" customHeight="1">
      <c r="A2862" s="17" t="s">
        <v>1884</v>
      </c>
      <c r="B2862" s="19" t="s">
        <v>2031</v>
      </c>
      <c r="C2862" s="17" t="s">
        <v>78</v>
      </c>
      <c r="D2862" s="17" t="s">
        <v>2032</v>
      </c>
      <c r="E2862" s="396" t="s">
        <v>1887</v>
      </c>
      <c r="F2862" s="396"/>
      <c r="G2862" s="18" t="s">
        <v>1911</v>
      </c>
      <c r="H2862" s="21">
        <v>0.1069</v>
      </c>
      <c r="I2862" s="20">
        <v>28.14</v>
      </c>
      <c r="J2862" s="20">
        <v>3</v>
      </c>
    </row>
    <row r="2863" spans="1:10" ht="25.95" customHeight="1">
      <c r="A2863" s="17" t="s">
        <v>1884</v>
      </c>
      <c r="B2863" s="19" t="s">
        <v>2029</v>
      </c>
      <c r="C2863" s="17" t="s">
        <v>78</v>
      </c>
      <c r="D2863" s="17" t="s">
        <v>2030</v>
      </c>
      <c r="E2863" s="396" t="s">
        <v>181</v>
      </c>
      <c r="F2863" s="396"/>
      <c r="G2863" s="18" t="s">
        <v>136</v>
      </c>
      <c r="H2863" s="21">
        <v>1</v>
      </c>
      <c r="I2863" s="20">
        <v>10.220000000000001</v>
      </c>
      <c r="J2863" s="20">
        <v>10.220000000000001</v>
      </c>
    </row>
    <row r="2864" spans="1:10" ht="24" customHeight="1">
      <c r="A2864" s="17" t="s">
        <v>1884</v>
      </c>
      <c r="B2864" s="19" t="s">
        <v>2033</v>
      </c>
      <c r="C2864" s="17" t="s">
        <v>78</v>
      </c>
      <c r="D2864" s="17" t="s">
        <v>2034</v>
      </c>
      <c r="E2864" s="396" t="s">
        <v>1887</v>
      </c>
      <c r="F2864" s="396"/>
      <c r="G2864" s="18" t="s">
        <v>1911</v>
      </c>
      <c r="H2864" s="21">
        <v>1.7500000000000002E-2</v>
      </c>
      <c r="I2864" s="20">
        <v>23.86</v>
      </c>
      <c r="J2864" s="20">
        <v>0.41</v>
      </c>
    </row>
    <row r="2865" spans="1:10" ht="25.95" customHeight="1">
      <c r="A2865" s="22" t="s">
        <v>1894</v>
      </c>
      <c r="B2865" s="24" t="s">
        <v>2037</v>
      </c>
      <c r="C2865" s="22" t="s">
        <v>78</v>
      </c>
      <c r="D2865" s="22" t="s">
        <v>2038</v>
      </c>
      <c r="E2865" s="397" t="s">
        <v>1928</v>
      </c>
      <c r="F2865" s="397"/>
      <c r="G2865" s="23" t="s">
        <v>136</v>
      </c>
      <c r="H2865" s="26">
        <v>2.5000000000000001E-2</v>
      </c>
      <c r="I2865" s="25">
        <v>16.5</v>
      </c>
      <c r="J2865" s="25">
        <v>0.41</v>
      </c>
    </row>
    <row r="2866" spans="1:10" ht="39" customHeight="1">
      <c r="A2866" s="22" t="s">
        <v>1894</v>
      </c>
      <c r="B2866" s="24" t="s">
        <v>2035</v>
      </c>
      <c r="C2866" s="22" t="s">
        <v>78</v>
      </c>
      <c r="D2866" s="22" t="s">
        <v>2036</v>
      </c>
      <c r="E2866" s="397" t="s">
        <v>1928</v>
      </c>
      <c r="F2866" s="397"/>
      <c r="G2866" s="23" t="s">
        <v>268</v>
      </c>
      <c r="H2866" s="26">
        <v>1.19</v>
      </c>
      <c r="I2866" s="25">
        <v>0.22</v>
      </c>
      <c r="J2866" s="25">
        <v>0.26</v>
      </c>
    </row>
    <row r="2867" spans="1:10">
      <c r="A2867" s="38"/>
      <c r="B2867" s="38"/>
      <c r="C2867" s="38"/>
      <c r="D2867" s="38"/>
      <c r="E2867" s="38" t="s">
        <v>1897</v>
      </c>
      <c r="F2867" s="39">
        <v>3.94</v>
      </c>
      <c r="G2867" s="38" t="s">
        <v>1898</v>
      </c>
      <c r="H2867" s="39">
        <v>0</v>
      </c>
      <c r="I2867" s="38" t="s">
        <v>1899</v>
      </c>
      <c r="J2867" s="39">
        <v>3.94</v>
      </c>
    </row>
    <row r="2868" spans="1:10">
      <c r="A2868" s="38"/>
      <c r="B2868" s="38"/>
      <c r="C2868" s="38"/>
      <c r="D2868" s="38"/>
      <c r="E2868" s="38" t="s">
        <v>1900</v>
      </c>
      <c r="F2868" s="39">
        <v>2.93</v>
      </c>
      <c r="G2868" s="38"/>
      <c r="H2868" s="398" t="s">
        <v>1901</v>
      </c>
      <c r="I2868" s="398"/>
      <c r="J2868" s="39">
        <v>17.23</v>
      </c>
    </row>
    <row r="2869" spans="1:10" ht="49.95" customHeight="1">
      <c r="A2869" s="32"/>
      <c r="B2869" s="32"/>
      <c r="C2869" s="32"/>
      <c r="D2869" s="32"/>
      <c r="E2869" s="32"/>
      <c r="F2869" s="32"/>
      <c r="G2869" s="32" t="s">
        <v>1902</v>
      </c>
      <c r="H2869" s="34" t="s">
        <v>2854</v>
      </c>
      <c r="I2869" s="32" t="s">
        <v>1904</v>
      </c>
      <c r="J2869" s="33">
        <v>1049.47</v>
      </c>
    </row>
    <row r="2870" spans="1:10" ht="1.05" customHeight="1">
      <c r="A2870" s="16"/>
      <c r="B2870" s="16"/>
      <c r="C2870" s="16"/>
      <c r="D2870" s="16"/>
      <c r="E2870" s="16"/>
      <c r="F2870" s="16"/>
      <c r="G2870" s="16"/>
      <c r="H2870" s="16"/>
      <c r="I2870" s="16"/>
      <c r="J2870" s="16"/>
    </row>
    <row r="2871" spans="1:10" ht="18" customHeight="1">
      <c r="A2871" s="2" t="s">
        <v>884</v>
      </c>
      <c r="B2871" s="4" t="s">
        <v>61</v>
      </c>
      <c r="C2871" s="2" t="s">
        <v>62</v>
      </c>
      <c r="D2871" s="2" t="s">
        <v>9</v>
      </c>
      <c r="E2871" s="391" t="s">
        <v>63</v>
      </c>
      <c r="F2871" s="391"/>
      <c r="G2871" s="3" t="s">
        <v>64</v>
      </c>
      <c r="H2871" s="4" t="s">
        <v>10</v>
      </c>
      <c r="I2871" s="4" t="s">
        <v>65</v>
      </c>
      <c r="J2871" s="4" t="s">
        <v>11</v>
      </c>
    </row>
    <row r="2872" spans="1:10" ht="39" customHeight="1">
      <c r="A2872" s="10" t="s">
        <v>1883</v>
      </c>
      <c r="B2872" s="12" t="s">
        <v>179</v>
      </c>
      <c r="C2872" s="10" t="s">
        <v>78</v>
      </c>
      <c r="D2872" s="10" t="s">
        <v>180</v>
      </c>
      <c r="E2872" s="395" t="s">
        <v>181</v>
      </c>
      <c r="F2872" s="395"/>
      <c r="G2872" s="11" t="s">
        <v>136</v>
      </c>
      <c r="H2872" s="15">
        <v>1</v>
      </c>
      <c r="I2872" s="13">
        <v>11.23</v>
      </c>
      <c r="J2872" s="13">
        <v>11.23</v>
      </c>
    </row>
    <row r="2873" spans="1:10" ht="24" customHeight="1">
      <c r="A2873" s="17" t="s">
        <v>1884</v>
      </c>
      <c r="B2873" s="19" t="s">
        <v>2031</v>
      </c>
      <c r="C2873" s="17" t="s">
        <v>78</v>
      </c>
      <c r="D2873" s="17" t="s">
        <v>2032</v>
      </c>
      <c r="E2873" s="396" t="s">
        <v>1887</v>
      </c>
      <c r="F2873" s="396"/>
      <c r="G2873" s="18" t="s">
        <v>1911</v>
      </c>
      <c r="H2873" s="21">
        <v>3.9199999999999999E-2</v>
      </c>
      <c r="I2873" s="20">
        <v>28.14</v>
      </c>
      <c r="J2873" s="20">
        <v>1.1000000000000001</v>
      </c>
    </row>
    <row r="2874" spans="1:10" ht="25.95" customHeight="1">
      <c r="A2874" s="17" t="s">
        <v>1884</v>
      </c>
      <c r="B2874" s="19" t="s">
        <v>2046</v>
      </c>
      <c r="C2874" s="17" t="s">
        <v>78</v>
      </c>
      <c r="D2874" s="17" t="s">
        <v>2047</v>
      </c>
      <c r="E2874" s="396" t="s">
        <v>181</v>
      </c>
      <c r="F2874" s="396"/>
      <c r="G2874" s="18" t="s">
        <v>136</v>
      </c>
      <c r="H2874" s="21">
        <v>1</v>
      </c>
      <c r="I2874" s="20">
        <v>9.4600000000000009</v>
      </c>
      <c r="J2874" s="20">
        <v>9.4600000000000009</v>
      </c>
    </row>
    <row r="2875" spans="1:10" ht="24" customHeight="1">
      <c r="A2875" s="17" t="s">
        <v>1884</v>
      </c>
      <c r="B2875" s="19" t="s">
        <v>2033</v>
      </c>
      <c r="C2875" s="17" t="s">
        <v>78</v>
      </c>
      <c r="D2875" s="17" t="s">
        <v>2034</v>
      </c>
      <c r="E2875" s="396" t="s">
        <v>1887</v>
      </c>
      <c r="F2875" s="396"/>
      <c r="G2875" s="18" t="s">
        <v>1911</v>
      </c>
      <c r="H2875" s="21">
        <v>6.4000000000000003E-3</v>
      </c>
      <c r="I2875" s="20">
        <v>23.86</v>
      </c>
      <c r="J2875" s="20">
        <v>0.15</v>
      </c>
    </row>
    <row r="2876" spans="1:10" ht="39" customHeight="1">
      <c r="A2876" s="22" t="s">
        <v>1894</v>
      </c>
      <c r="B2876" s="24" t="s">
        <v>2035</v>
      </c>
      <c r="C2876" s="22" t="s">
        <v>78</v>
      </c>
      <c r="D2876" s="22" t="s">
        <v>2036</v>
      </c>
      <c r="E2876" s="397" t="s">
        <v>1928</v>
      </c>
      <c r="F2876" s="397"/>
      <c r="G2876" s="23" t="s">
        <v>268</v>
      </c>
      <c r="H2876" s="26">
        <v>0.54300000000000004</v>
      </c>
      <c r="I2876" s="25">
        <v>0.22</v>
      </c>
      <c r="J2876" s="25">
        <v>0.11</v>
      </c>
    </row>
    <row r="2877" spans="1:10" ht="25.95" customHeight="1">
      <c r="A2877" s="22" t="s">
        <v>1894</v>
      </c>
      <c r="B2877" s="24" t="s">
        <v>2037</v>
      </c>
      <c r="C2877" s="22" t="s">
        <v>78</v>
      </c>
      <c r="D2877" s="22" t="s">
        <v>2038</v>
      </c>
      <c r="E2877" s="397" t="s">
        <v>1928</v>
      </c>
      <c r="F2877" s="397"/>
      <c r="G2877" s="23" t="s">
        <v>136</v>
      </c>
      <c r="H2877" s="26">
        <v>2.5000000000000001E-2</v>
      </c>
      <c r="I2877" s="25">
        <v>16.5</v>
      </c>
      <c r="J2877" s="25">
        <v>0.41</v>
      </c>
    </row>
    <row r="2878" spans="1:10">
      <c r="A2878" s="38"/>
      <c r="B2878" s="38"/>
      <c r="C2878" s="38"/>
      <c r="D2878" s="38"/>
      <c r="E2878" s="38" t="s">
        <v>1897</v>
      </c>
      <c r="F2878" s="39">
        <v>1.1299999999999999</v>
      </c>
      <c r="G2878" s="38" t="s">
        <v>1898</v>
      </c>
      <c r="H2878" s="39">
        <v>0</v>
      </c>
      <c r="I2878" s="38" t="s">
        <v>1899</v>
      </c>
      <c r="J2878" s="39">
        <v>1.1299999999999999</v>
      </c>
    </row>
    <row r="2879" spans="1:10">
      <c r="A2879" s="38"/>
      <c r="B2879" s="38"/>
      <c r="C2879" s="38"/>
      <c r="D2879" s="38"/>
      <c r="E2879" s="38" t="s">
        <v>1900</v>
      </c>
      <c r="F2879" s="39">
        <v>2.2999999999999998</v>
      </c>
      <c r="G2879" s="38"/>
      <c r="H2879" s="398" t="s">
        <v>1901</v>
      </c>
      <c r="I2879" s="398"/>
      <c r="J2879" s="39">
        <v>13.53</v>
      </c>
    </row>
    <row r="2880" spans="1:10" ht="49.95" customHeight="1">
      <c r="A2880" s="32"/>
      <c r="B2880" s="32"/>
      <c r="C2880" s="32"/>
      <c r="D2880" s="32"/>
      <c r="E2880" s="32"/>
      <c r="F2880" s="32"/>
      <c r="G2880" s="32" t="s">
        <v>1902</v>
      </c>
      <c r="H2880" s="34" t="s">
        <v>2855</v>
      </c>
      <c r="I2880" s="32" t="s">
        <v>1904</v>
      </c>
      <c r="J2880" s="33">
        <v>3087.27</v>
      </c>
    </row>
    <row r="2881" spans="1:10" ht="1.05" customHeight="1">
      <c r="A2881" s="16"/>
      <c r="B2881" s="16"/>
      <c r="C2881" s="16"/>
      <c r="D2881" s="16"/>
      <c r="E2881" s="16"/>
      <c r="F2881" s="16"/>
      <c r="G2881" s="16"/>
      <c r="H2881" s="16"/>
      <c r="I2881" s="16"/>
      <c r="J2881" s="16"/>
    </row>
    <row r="2882" spans="1:10" ht="18" customHeight="1">
      <c r="A2882" s="2" t="s">
        <v>885</v>
      </c>
      <c r="B2882" s="4" t="s">
        <v>61</v>
      </c>
      <c r="C2882" s="2" t="s">
        <v>62</v>
      </c>
      <c r="D2882" s="2" t="s">
        <v>9</v>
      </c>
      <c r="E2882" s="391" t="s">
        <v>63</v>
      </c>
      <c r="F2882" s="391"/>
      <c r="G2882" s="3" t="s">
        <v>64</v>
      </c>
      <c r="H2882" s="4" t="s">
        <v>10</v>
      </c>
      <c r="I2882" s="4" t="s">
        <v>65</v>
      </c>
      <c r="J2882" s="4" t="s">
        <v>11</v>
      </c>
    </row>
    <row r="2883" spans="1:10" ht="39" customHeight="1">
      <c r="A2883" s="10" t="s">
        <v>1883</v>
      </c>
      <c r="B2883" s="12" t="s">
        <v>860</v>
      </c>
      <c r="C2883" s="10" t="s">
        <v>78</v>
      </c>
      <c r="D2883" s="10" t="s">
        <v>861</v>
      </c>
      <c r="E2883" s="395" t="s">
        <v>849</v>
      </c>
      <c r="F2883" s="395"/>
      <c r="G2883" s="11" t="s">
        <v>81</v>
      </c>
      <c r="H2883" s="15">
        <v>1</v>
      </c>
      <c r="I2883" s="13">
        <v>608.78</v>
      </c>
      <c r="J2883" s="13">
        <v>608.78</v>
      </c>
    </row>
    <row r="2884" spans="1:10" ht="24" customHeight="1">
      <c r="A2884" s="17" t="s">
        <v>1884</v>
      </c>
      <c r="B2884" s="19" t="s">
        <v>1935</v>
      </c>
      <c r="C2884" s="17" t="s">
        <v>78</v>
      </c>
      <c r="D2884" s="17" t="s">
        <v>1936</v>
      </c>
      <c r="E2884" s="396" t="s">
        <v>1887</v>
      </c>
      <c r="F2884" s="396"/>
      <c r="G2884" s="18" t="s">
        <v>1911</v>
      </c>
      <c r="H2884" s="21">
        <v>0.224</v>
      </c>
      <c r="I2884" s="20">
        <v>28.34</v>
      </c>
      <c r="J2884" s="20">
        <v>6.34</v>
      </c>
    </row>
    <row r="2885" spans="1:10" ht="24" customHeight="1">
      <c r="A2885" s="17" t="s">
        <v>1884</v>
      </c>
      <c r="B2885" s="19" t="s">
        <v>1909</v>
      </c>
      <c r="C2885" s="17" t="s">
        <v>78</v>
      </c>
      <c r="D2885" s="17" t="s">
        <v>1910</v>
      </c>
      <c r="E2885" s="396" t="s">
        <v>1887</v>
      </c>
      <c r="F2885" s="396"/>
      <c r="G2885" s="18" t="s">
        <v>1911</v>
      </c>
      <c r="H2885" s="21">
        <v>1.345</v>
      </c>
      <c r="I2885" s="20">
        <v>22.95</v>
      </c>
      <c r="J2885" s="20">
        <v>30.86</v>
      </c>
    </row>
    <row r="2886" spans="1:10" ht="24" customHeight="1">
      <c r="A2886" s="17" t="s">
        <v>1884</v>
      </c>
      <c r="B2886" s="19" t="s">
        <v>1943</v>
      </c>
      <c r="C2886" s="17" t="s">
        <v>78</v>
      </c>
      <c r="D2886" s="17" t="s">
        <v>1944</v>
      </c>
      <c r="E2886" s="396" t="s">
        <v>1887</v>
      </c>
      <c r="F2886" s="396"/>
      <c r="G2886" s="18" t="s">
        <v>1911</v>
      </c>
      <c r="H2886" s="21">
        <v>0.224</v>
      </c>
      <c r="I2886" s="20">
        <v>27.92</v>
      </c>
      <c r="J2886" s="20">
        <v>6.25</v>
      </c>
    </row>
    <row r="2887" spans="1:10" ht="39" customHeight="1">
      <c r="A2887" s="17" t="s">
        <v>1884</v>
      </c>
      <c r="B2887" s="19" t="s">
        <v>2054</v>
      </c>
      <c r="C2887" s="17" t="s">
        <v>78</v>
      </c>
      <c r="D2887" s="17" t="s">
        <v>2055</v>
      </c>
      <c r="E2887" s="396" t="s">
        <v>1907</v>
      </c>
      <c r="F2887" s="396"/>
      <c r="G2887" s="18" t="s">
        <v>1908</v>
      </c>
      <c r="H2887" s="21">
        <v>0.13</v>
      </c>
      <c r="I2887" s="20">
        <v>0.53</v>
      </c>
      <c r="J2887" s="20">
        <v>0.06</v>
      </c>
    </row>
    <row r="2888" spans="1:10" ht="39" customHeight="1">
      <c r="A2888" s="17" t="s">
        <v>1884</v>
      </c>
      <c r="B2888" s="19" t="s">
        <v>2052</v>
      </c>
      <c r="C2888" s="17" t="s">
        <v>78</v>
      </c>
      <c r="D2888" s="17" t="s">
        <v>2053</v>
      </c>
      <c r="E2888" s="396" t="s">
        <v>1907</v>
      </c>
      <c r="F2888" s="396"/>
      <c r="G2888" s="18" t="s">
        <v>1914</v>
      </c>
      <c r="H2888" s="21">
        <v>9.4E-2</v>
      </c>
      <c r="I2888" s="20">
        <v>1.35</v>
      </c>
      <c r="J2888" s="20">
        <v>0.12</v>
      </c>
    </row>
    <row r="2889" spans="1:10" ht="52.05" customHeight="1">
      <c r="A2889" s="22" t="s">
        <v>1894</v>
      </c>
      <c r="B2889" s="24" t="s">
        <v>2834</v>
      </c>
      <c r="C2889" s="22" t="s">
        <v>78</v>
      </c>
      <c r="D2889" s="22" t="s">
        <v>2835</v>
      </c>
      <c r="E2889" s="397" t="s">
        <v>1928</v>
      </c>
      <c r="F2889" s="397"/>
      <c r="G2889" s="23" t="s">
        <v>81</v>
      </c>
      <c r="H2889" s="26">
        <v>1.103</v>
      </c>
      <c r="I2889" s="25">
        <v>512.38</v>
      </c>
      <c r="J2889" s="25">
        <v>565.15</v>
      </c>
    </row>
    <row r="2890" spans="1:10">
      <c r="A2890" s="38"/>
      <c r="B2890" s="38"/>
      <c r="C2890" s="38"/>
      <c r="D2890" s="38"/>
      <c r="E2890" s="38" t="s">
        <v>1897</v>
      </c>
      <c r="F2890" s="39">
        <v>31.2</v>
      </c>
      <c r="G2890" s="38" t="s">
        <v>1898</v>
      </c>
      <c r="H2890" s="39">
        <v>0</v>
      </c>
      <c r="I2890" s="38" t="s">
        <v>1899</v>
      </c>
      <c r="J2890" s="39">
        <v>31.2</v>
      </c>
    </row>
    <row r="2891" spans="1:10">
      <c r="A2891" s="38"/>
      <c r="B2891" s="38"/>
      <c r="C2891" s="38"/>
      <c r="D2891" s="38"/>
      <c r="E2891" s="38" t="s">
        <v>1900</v>
      </c>
      <c r="F2891" s="39">
        <v>124.79</v>
      </c>
      <c r="G2891" s="38"/>
      <c r="H2891" s="398" t="s">
        <v>1901</v>
      </c>
      <c r="I2891" s="398"/>
      <c r="J2891" s="39">
        <v>733.57</v>
      </c>
    </row>
    <row r="2892" spans="1:10" ht="49.95" customHeight="1">
      <c r="A2892" s="32"/>
      <c r="B2892" s="32"/>
      <c r="C2892" s="32"/>
      <c r="D2892" s="32"/>
      <c r="E2892" s="32"/>
      <c r="F2892" s="32"/>
      <c r="G2892" s="32" t="s">
        <v>1902</v>
      </c>
      <c r="H2892" s="34" t="s">
        <v>2856</v>
      </c>
      <c r="I2892" s="32" t="s">
        <v>1904</v>
      </c>
      <c r="J2892" s="33">
        <v>880.28</v>
      </c>
    </row>
    <row r="2893" spans="1:10" ht="1.05" customHeight="1">
      <c r="A2893" s="16"/>
      <c r="B2893" s="16"/>
      <c r="C2893" s="16"/>
      <c r="D2893" s="16"/>
      <c r="E2893" s="16"/>
      <c r="F2893" s="16"/>
      <c r="G2893" s="16"/>
      <c r="H2893" s="16"/>
      <c r="I2893" s="16"/>
      <c r="J2893" s="16"/>
    </row>
    <row r="2894" spans="1:10" ht="18" customHeight="1">
      <c r="A2894" s="2" t="s">
        <v>886</v>
      </c>
      <c r="B2894" s="4" t="s">
        <v>61</v>
      </c>
      <c r="C2894" s="2" t="s">
        <v>62</v>
      </c>
      <c r="D2894" s="2" t="s">
        <v>9</v>
      </c>
      <c r="E2894" s="391" t="s">
        <v>63</v>
      </c>
      <c r="F2894" s="391"/>
      <c r="G2894" s="3" t="s">
        <v>64</v>
      </c>
      <c r="H2894" s="4" t="s">
        <v>10</v>
      </c>
      <c r="I2894" s="4" t="s">
        <v>65</v>
      </c>
      <c r="J2894" s="4" t="s">
        <v>11</v>
      </c>
    </row>
    <row r="2895" spans="1:10" ht="52.05" customHeight="1">
      <c r="A2895" s="10" t="s">
        <v>1883</v>
      </c>
      <c r="B2895" s="12" t="s">
        <v>199</v>
      </c>
      <c r="C2895" s="10" t="s">
        <v>78</v>
      </c>
      <c r="D2895" s="10" t="s">
        <v>200</v>
      </c>
      <c r="E2895" s="395" t="s">
        <v>197</v>
      </c>
      <c r="F2895" s="395"/>
      <c r="G2895" s="11" t="s">
        <v>99</v>
      </c>
      <c r="H2895" s="15">
        <v>1</v>
      </c>
      <c r="I2895" s="13">
        <v>92.18</v>
      </c>
      <c r="J2895" s="13">
        <v>92.18</v>
      </c>
    </row>
    <row r="2896" spans="1:10" ht="24" customHeight="1">
      <c r="A2896" s="17" t="s">
        <v>1884</v>
      </c>
      <c r="B2896" s="19" t="s">
        <v>1943</v>
      </c>
      <c r="C2896" s="17" t="s">
        <v>78</v>
      </c>
      <c r="D2896" s="17" t="s">
        <v>1944</v>
      </c>
      <c r="E2896" s="396" t="s">
        <v>1887</v>
      </c>
      <c r="F2896" s="396"/>
      <c r="G2896" s="18" t="s">
        <v>1911</v>
      </c>
      <c r="H2896" s="21">
        <v>0.86599999999999999</v>
      </c>
      <c r="I2896" s="20">
        <v>27.92</v>
      </c>
      <c r="J2896" s="20">
        <v>24.17</v>
      </c>
    </row>
    <row r="2897" spans="1:10" ht="25.95" customHeight="1">
      <c r="A2897" s="17" t="s">
        <v>1884</v>
      </c>
      <c r="B2897" s="19" t="s">
        <v>1994</v>
      </c>
      <c r="C2897" s="17" t="s">
        <v>78</v>
      </c>
      <c r="D2897" s="17" t="s">
        <v>1995</v>
      </c>
      <c r="E2897" s="396" t="s">
        <v>1887</v>
      </c>
      <c r="F2897" s="396"/>
      <c r="G2897" s="18" t="s">
        <v>1911</v>
      </c>
      <c r="H2897" s="21">
        <v>0.159</v>
      </c>
      <c r="I2897" s="20">
        <v>23.69</v>
      </c>
      <c r="J2897" s="20">
        <v>3.76</v>
      </c>
    </row>
    <row r="2898" spans="1:10" ht="39" customHeight="1">
      <c r="A2898" s="17" t="s">
        <v>1884</v>
      </c>
      <c r="B2898" s="19" t="s">
        <v>2115</v>
      </c>
      <c r="C2898" s="17" t="s">
        <v>78</v>
      </c>
      <c r="D2898" s="17" t="s">
        <v>2116</v>
      </c>
      <c r="E2898" s="396" t="s">
        <v>197</v>
      </c>
      <c r="F2898" s="396"/>
      <c r="G2898" s="18" t="s">
        <v>99</v>
      </c>
      <c r="H2898" s="21">
        <v>0.26300000000000001</v>
      </c>
      <c r="I2898" s="20">
        <v>168.62</v>
      </c>
      <c r="J2898" s="20">
        <v>44.34</v>
      </c>
    </row>
    <row r="2899" spans="1:10" ht="25.95" customHeight="1">
      <c r="A2899" s="22" t="s">
        <v>1894</v>
      </c>
      <c r="B2899" s="24" t="s">
        <v>2065</v>
      </c>
      <c r="C2899" s="22" t="s">
        <v>78</v>
      </c>
      <c r="D2899" s="22" t="s">
        <v>2066</v>
      </c>
      <c r="E2899" s="397" t="s">
        <v>1928</v>
      </c>
      <c r="F2899" s="397"/>
      <c r="G2899" s="23" t="s">
        <v>136</v>
      </c>
      <c r="H2899" s="26">
        <v>1.9E-2</v>
      </c>
      <c r="I2899" s="25">
        <v>19.71</v>
      </c>
      <c r="J2899" s="25">
        <v>0.37</v>
      </c>
    </row>
    <row r="2900" spans="1:10" ht="39" customHeight="1">
      <c r="A2900" s="22" t="s">
        <v>1894</v>
      </c>
      <c r="B2900" s="24" t="s">
        <v>2112</v>
      </c>
      <c r="C2900" s="22" t="s">
        <v>78</v>
      </c>
      <c r="D2900" s="22" t="s">
        <v>2113</v>
      </c>
      <c r="E2900" s="397" t="s">
        <v>2106</v>
      </c>
      <c r="F2900" s="397"/>
      <c r="G2900" s="23" t="s">
        <v>128</v>
      </c>
      <c r="H2900" s="26">
        <v>0.78500000000000003</v>
      </c>
      <c r="I2900" s="25">
        <v>8.25</v>
      </c>
      <c r="J2900" s="25">
        <v>6.47</v>
      </c>
    </row>
    <row r="2901" spans="1:10" ht="25.95" customHeight="1">
      <c r="A2901" s="22" t="s">
        <v>1894</v>
      </c>
      <c r="B2901" s="24" t="s">
        <v>2059</v>
      </c>
      <c r="C2901" s="22" t="s">
        <v>78</v>
      </c>
      <c r="D2901" s="22" t="s">
        <v>2060</v>
      </c>
      <c r="E2901" s="397" t="s">
        <v>1928</v>
      </c>
      <c r="F2901" s="397"/>
      <c r="G2901" s="23" t="s">
        <v>2015</v>
      </c>
      <c r="H2901" s="26">
        <v>0.01</v>
      </c>
      <c r="I2901" s="25">
        <v>7.19</v>
      </c>
      <c r="J2901" s="25">
        <v>7.0000000000000007E-2</v>
      </c>
    </row>
    <row r="2902" spans="1:10" ht="39" customHeight="1">
      <c r="A2902" s="22" t="s">
        <v>1894</v>
      </c>
      <c r="B2902" s="24" t="s">
        <v>2117</v>
      </c>
      <c r="C2902" s="22" t="s">
        <v>78</v>
      </c>
      <c r="D2902" s="22" t="s">
        <v>2118</v>
      </c>
      <c r="E2902" s="397" t="s">
        <v>2106</v>
      </c>
      <c r="F2902" s="397"/>
      <c r="G2902" s="23" t="s">
        <v>2107</v>
      </c>
      <c r="H2902" s="26">
        <v>0.19600000000000001</v>
      </c>
      <c r="I2902" s="25">
        <v>21.43</v>
      </c>
      <c r="J2902" s="25">
        <v>4.2</v>
      </c>
    </row>
    <row r="2903" spans="1:10" ht="39" customHeight="1">
      <c r="A2903" s="22" t="s">
        <v>1894</v>
      </c>
      <c r="B2903" s="24" t="s">
        <v>2108</v>
      </c>
      <c r="C2903" s="22" t="s">
        <v>78</v>
      </c>
      <c r="D2903" s="22" t="s">
        <v>2109</v>
      </c>
      <c r="E2903" s="397" t="s">
        <v>2106</v>
      </c>
      <c r="F2903" s="397"/>
      <c r="G2903" s="23" t="s">
        <v>2107</v>
      </c>
      <c r="H2903" s="26">
        <v>0.39300000000000002</v>
      </c>
      <c r="I2903" s="25">
        <v>22.4</v>
      </c>
      <c r="J2903" s="25">
        <v>8.8000000000000007</v>
      </c>
    </row>
    <row r="2904" spans="1:10">
      <c r="A2904" s="38"/>
      <c r="B2904" s="38"/>
      <c r="C2904" s="38"/>
      <c r="D2904" s="38"/>
      <c r="E2904" s="38" t="s">
        <v>1897</v>
      </c>
      <c r="F2904" s="39">
        <v>30.29</v>
      </c>
      <c r="G2904" s="38" t="s">
        <v>1898</v>
      </c>
      <c r="H2904" s="39">
        <v>0</v>
      </c>
      <c r="I2904" s="38" t="s">
        <v>1899</v>
      </c>
      <c r="J2904" s="39">
        <v>30.29</v>
      </c>
    </row>
    <row r="2905" spans="1:10">
      <c r="A2905" s="38"/>
      <c r="B2905" s="38"/>
      <c r="C2905" s="38"/>
      <c r="D2905" s="38"/>
      <c r="E2905" s="38" t="s">
        <v>1900</v>
      </c>
      <c r="F2905" s="39">
        <v>18.89</v>
      </c>
      <c r="G2905" s="38"/>
      <c r="H2905" s="398" t="s">
        <v>1901</v>
      </c>
      <c r="I2905" s="398"/>
      <c r="J2905" s="39">
        <v>111.07</v>
      </c>
    </row>
    <row r="2906" spans="1:10" ht="49.95" customHeight="1">
      <c r="A2906" s="32"/>
      <c r="B2906" s="32"/>
      <c r="C2906" s="32"/>
      <c r="D2906" s="32"/>
      <c r="E2906" s="32"/>
      <c r="F2906" s="32"/>
      <c r="G2906" s="32" t="s">
        <v>1902</v>
      </c>
      <c r="H2906" s="34" t="s">
        <v>2857</v>
      </c>
      <c r="I2906" s="32" t="s">
        <v>1904</v>
      </c>
      <c r="J2906" s="33">
        <v>1679.37</v>
      </c>
    </row>
    <row r="2907" spans="1:10" ht="1.05" customHeight="1">
      <c r="A2907" s="16"/>
      <c r="B2907" s="16"/>
      <c r="C2907" s="16"/>
      <c r="D2907" s="16"/>
      <c r="E2907" s="16"/>
      <c r="F2907" s="16"/>
      <c r="G2907" s="16"/>
      <c r="H2907" s="16"/>
      <c r="I2907" s="16"/>
      <c r="J2907" s="16"/>
    </row>
    <row r="2908" spans="1:10" ht="24" customHeight="1">
      <c r="A2908" s="5" t="s">
        <v>35</v>
      </c>
      <c r="B2908" s="5"/>
      <c r="C2908" s="5"/>
      <c r="D2908" s="5" t="s">
        <v>36</v>
      </c>
      <c r="E2908" s="5"/>
      <c r="F2908" s="394"/>
      <c r="G2908" s="394"/>
      <c r="H2908" s="7"/>
      <c r="I2908" s="5"/>
      <c r="J2908" s="8">
        <v>104993.85</v>
      </c>
    </row>
    <row r="2909" spans="1:10" ht="18" customHeight="1">
      <c r="A2909" s="2" t="s">
        <v>887</v>
      </c>
      <c r="B2909" s="4" t="s">
        <v>61</v>
      </c>
      <c r="C2909" s="2" t="s">
        <v>62</v>
      </c>
      <c r="D2909" s="2" t="s">
        <v>9</v>
      </c>
      <c r="E2909" s="391" t="s">
        <v>63</v>
      </c>
      <c r="F2909" s="391"/>
      <c r="G2909" s="3" t="s">
        <v>64</v>
      </c>
      <c r="H2909" s="4" t="s">
        <v>10</v>
      </c>
      <c r="I2909" s="4" t="s">
        <v>65</v>
      </c>
      <c r="J2909" s="4" t="s">
        <v>11</v>
      </c>
    </row>
    <row r="2910" spans="1:10" ht="25.95" customHeight="1">
      <c r="A2910" s="10" t="s">
        <v>1883</v>
      </c>
      <c r="B2910" s="12" t="s">
        <v>888</v>
      </c>
      <c r="C2910" s="10" t="s">
        <v>78</v>
      </c>
      <c r="D2910" s="10" t="s">
        <v>889</v>
      </c>
      <c r="E2910" s="395" t="s">
        <v>307</v>
      </c>
      <c r="F2910" s="395"/>
      <c r="G2910" s="11" t="s">
        <v>268</v>
      </c>
      <c r="H2910" s="15">
        <v>1</v>
      </c>
      <c r="I2910" s="13">
        <v>546.30999999999995</v>
      </c>
      <c r="J2910" s="13">
        <v>546.30999999999995</v>
      </c>
    </row>
    <row r="2911" spans="1:10" ht="24" customHeight="1">
      <c r="A2911" s="17" t="s">
        <v>1884</v>
      </c>
      <c r="B2911" s="19" t="s">
        <v>1909</v>
      </c>
      <c r="C2911" s="17" t="s">
        <v>78</v>
      </c>
      <c r="D2911" s="17" t="s">
        <v>1910</v>
      </c>
      <c r="E2911" s="396" t="s">
        <v>1887</v>
      </c>
      <c r="F2911" s="396"/>
      <c r="G2911" s="18" t="s">
        <v>1911</v>
      </c>
      <c r="H2911" s="21">
        <v>0.34949999999999998</v>
      </c>
      <c r="I2911" s="20">
        <v>22.95</v>
      </c>
      <c r="J2911" s="20">
        <v>8.02</v>
      </c>
    </row>
    <row r="2912" spans="1:10" ht="25.95" customHeight="1">
      <c r="A2912" s="17" t="s">
        <v>1884</v>
      </c>
      <c r="B2912" s="19" t="s">
        <v>1957</v>
      </c>
      <c r="C2912" s="17" t="s">
        <v>78</v>
      </c>
      <c r="D2912" s="17" t="s">
        <v>1958</v>
      </c>
      <c r="E2912" s="396" t="s">
        <v>1887</v>
      </c>
      <c r="F2912" s="396"/>
      <c r="G2912" s="18" t="s">
        <v>1911</v>
      </c>
      <c r="H2912" s="21">
        <v>0.49680000000000002</v>
      </c>
      <c r="I2912" s="20">
        <v>27.62</v>
      </c>
      <c r="J2912" s="20">
        <v>13.72</v>
      </c>
    </row>
    <row r="2913" spans="1:10" ht="25.95" customHeight="1">
      <c r="A2913" s="22" t="s">
        <v>1894</v>
      </c>
      <c r="B2913" s="24" t="s">
        <v>2858</v>
      </c>
      <c r="C2913" s="22" t="s">
        <v>78</v>
      </c>
      <c r="D2913" s="22" t="s">
        <v>2859</v>
      </c>
      <c r="E2913" s="397" t="s">
        <v>1928</v>
      </c>
      <c r="F2913" s="397"/>
      <c r="G2913" s="23" t="s">
        <v>268</v>
      </c>
      <c r="H2913" s="26">
        <v>1</v>
      </c>
      <c r="I2913" s="25">
        <v>443.04</v>
      </c>
      <c r="J2913" s="25">
        <v>443.04</v>
      </c>
    </row>
    <row r="2914" spans="1:10" ht="24" customHeight="1">
      <c r="A2914" s="22" t="s">
        <v>1894</v>
      </c>
      <c r="B2914" s="24" t="s">
        <v>2860</v>
      </c>
      <c r="C2914" s="22" t="s">
        <v>78</v>
      </c>
      <c r="D2914" s="22" t="s">
        <v>2861</v>
      </c>
      <c r="E2914" s="397" t="s">
        <v>1928</v>
      </c>
      <c r="F2914" s="397"/>
      <c r="G2914" s="23" t="s">
        <v>136</v>
      </c>
      <c r="H2914" s="26">
        <v>8.8099999999999998E-2</v>
      </c>
      <c r="I2914" s="25">
        <v>123.67</v>
      </c>
      <c r="J2914" s="25">
        <v>10.89</v>
      </c>
    </row>
    <row r="2915" spans="1:10" ht="25.95" customHeight="1">
      <c r="A2915" s="22" t="s">
        <v>1894</v>
      </c>
      <c r="B2915" s="24" t="s">
        <v>2862</v>
      </c>
      <c r="C2915" s="22" t="s">
        <v>78</v>
      </c>
      <c r="D2915" s="22" t="s">
        <v>2863</v>
      </c>
      <c r="E2915" s="397" t="s">
        <v>1928</v>
      </c>
      <c r="F2915" s="397"/>
      <c r="G2915" s="23" t="s">
        <v>268</v>
      </c>
      <c r="H2915" s="26">
        <v>1</v>
      </c>
      <c r="I2915" s="25">
        <v>8.7200000000000006</v>
      </c>
      <c r="J2915" s="25">
        <v>8.7200000000000006</v>
      </c>
    </row>
    <row r="2916" spans="1:10" ht="39" customHeight="1">
      <c r="A2916" s="22" t="s">
        <v>1894</v>
      </c>
      <c r="B2916" s="24" t="s">
        <v>2864</v>
      </c>
      <c r="C2916" s="22" t="s">
        <v>78</v>
      </c>
      <c r="D2916" s="22" t="s">
        <v>2865</v>
      </c>
      <c r="E2916" s="397" t="s">
        <v>1928</v>
      </c>
      <c r="F2916" s="397"/>
      <c r="G2916" s="23" t="s">
        <v>268</v>
      </c>
      <c r="H2916" s="26">
        <v>2</v>
      </c>
      <c r="I2916" s="25">
        <v>30.96</v>
      </c>
      <c r="J2916" s="25">
        <v>61.92</v>
      </c>
    </row>
    <row r="2917" spans="1:10">
      <c r="A2917" s="38"/>
      <c r="B2917" s="38"/>
      <c r="C2917" s="38"/>
      <c r="D2917" s="38"/>
      <c r="E2917" s="38" t="s">
        <v>1897</v>
      </c>
      <c r="F2917" s="39">
        <v>16.23</v>
      </c>
      <c r="G2917" s="38" t="s">
        <v>1898</v>
      </c>
      <c r="H2917" s="39">
        <v>0</v>
      </c>
      <c r="I2917" s="38" t="s">
        <v>1899</v>
      </c>
      <c r="J2917" s="39">
        <v>16.23</v>
      </c>
    </row>
    <row r="2918" spans="1:10">
      <c r="A2918" s="38"/>
      <c r="B2918" s="38"/>
      <c r="C2918" s="38"/>
      <c r="D2918" s="38"/>
      <c r="E2918" s="38" t="s">
        <v>1900</v>
      </c>
      <c r="F2918" s="39">
        <v>111.99</v>
      </c>
      <c r="G2918" s="38"/>
      <c r="H2918" s="398" t="s">
        <v>1901</v>
      </c>
      <c r="I2918" s="398"/>
      <c r="J2918" s="39">
        <v>658.3</v>
      </c>
    </row>
    <row r="2919" spans="1:10" ht="49.95" customHeight="1">
      <c r="A2919" s="32"/>
      <c r="B2919" s="32"/>
      <c r="C2919" s="32"/>
      <c r="D2919" s="32"/>
      <c r="E2919" s="32"/>
      <c r="F2919" s="32"/>
      <c r="G2919" s="32" t="s">
        <v>1902</v>
      </c>
      <c r="H2919" s="34" t="s">
        <v>2683</v>
      </c>
      <c r="I2919" s="32" t="s">
        <v>1904</v>
      </c>
      <c r="J2919" s="33">
        <v>8557.9</v>
      </c>
    </row>
    <row r="2920" spans="1:10" ht="1.05" customHeight="1">
      <c r="A2920" s="16"/>
      <c r="B2920" s="16"/>
      <c r="C2920" s="16"/>
      <c r="D2920" s="16"/>
      <c r="E2920" s="16"/>
      <c r="F2920" s="16"/>
      <c r="G2920" s="16"/>
      <c r="H2920" s="16"/>
      <c r="I2920" s="16"/>
      <c r="J2920" s="16"/>
    </row>
    <row r="2921" spans="1:10" ht="18" customHeight="1">
      <c r="A2921" s="2" t="s">
        <v>890</v>
      </c>
      <c r="B2921" s="4" t="s">
        <v>61</v>
      </c>
      <c r="C2921" s="2" t="s">
        <v>62</v>
      </c>
      <c r="D2921" s="2" t="s">
        <v>9</v>
      </c>
      <c r="E2921" s="391" t="s">
        <v>63</v>
      </c>
      <c r="F2921" s="391"/>
      <c r="G2921" s="3" t="s">
        <v>64</v>
      </c>
      <c r="H2921" s="4" t="s">
        <v>10</v>
      </c>
      <c r="I2921" s="4" t="s">
        <v>65</v>
      </c>
      <c r="J2921" s="4" t="s">
        <v>11</v>
      </c>
    </row>
    <row r="2922" spans="1:10" ht="25.95" customHeight="1">
      <c r="A2922" s="10" t="s">
        <v>1883</v>
      </c>
      <c r="B2922" s="12" t="s">
        <v>891</v>
      </c>
      <c r="C2922" s="10" t="s">
        <v>78</v>
      </c>
      <c r="D2922" s="10" t="s">
        <v>892</v>
      </c>
      <c r="E2922" s="395" t="s">
        <v>307</v>
      </c>
      <c r="F2922" s="395"/>
      <c r="G2922" s="11" t="s">
        <v>268</v>
      </c>
      <c r="H2922" s="15">
        <v>1</v>
      </c>
      <c r="I2922" s="13">
        <v>11.29</v>
      </c>
      <c r="J2922" s="13">
        <v>11.29</v>
      </c>
    </row>
    <row r="2923" spans="1:10" ht="25.95" customHeight="1">
      <c r="A2923" s="17" t="s">
        <v>1884</v>
      </c>
      <c r="B2923" s="19" t="s">
        <v>1957</v>
      </c>
      <c r="C2923" s="17" t="s">
        <v>78</v>
      </c>
      <c r="D2923" s="17" t="s">
        <v>1958</v>
      </c>
      <c r="E2923" s="396" t="s">
        <v>1887</v>
      </c>
      <c r="F2923" s="396"/>
      <c r="G2923" s="18" t="s">
        <v>1911</v>
      </c>
      <c r="H2923" s="21">
        <v>0.1525</v>
      </c>
      <c r="I2923" s="20">
        <v>27.62</v>
      </c>
      <c r="J2923" s="20">
        <v>4.21</v>
      </c>
    </row>
    <row r="2924" spans="1:10" ht="24" customHeight="1">
      <c r="A2924" s="17" t="s">
        <v>1884</v>
      </c>
      <c r="B2924" s="19" t="s">
        <v>1909</v>
      </c>
      <c r="C2924" s="17" t="s">
        <v>78</v>
      </c>
      <c r="D2924" s="17" t="s">
        <v>1910</v>
      </c>
      <c r="E2924" s="396" t="s">
        <v>1887</v>
      </c>
      <c r="F2924" s="396"/>
      <c r="G2924" s="18" t="s">
        <v>1911</v>
      </c>
      <c r="H2924" s="21">
        <v>4.8099999999999997E-2</v>
      </c>
      <c r="I2924" s="20">
        <v>22.95</v>
      </c>
      <c r="J2924" s="20">
        <v>1.1000000000000001</v>
      </c>
    </row>
    <row r="2925" spans="1:10" ht="25.95" customHeight="1">
      <c r="A2925" s="22" t="s">
        <v>1894</v>
      </c>
      <c r="B2925" s="24" t="s">
        <v>2866</v>
      </c>
      <c r="C2925" s="22" t="s">
        <v>78</v>
      </c>
      <c r="D2925" s="22" t="s">
        <v>2867</v>
      </c>
      <c r="E2925" s="397" t="s">
        <v>1928</v>
      </c>
      <c r="F2925" s="397"/>
      <c r="G2925" s="23" t="s">
        <v>268</v>
      </c>
      <c r="H2925" s="26">
        <v>2.1000000000000001E-2</v>
      </c>
      <c r="I2925" s="25">
        <v>3.45</v>
      </c>
      <c r="J2925" s="25">
        <v>7.0000000000000007E-2</v>
      </c>
    </row>
    <row r="2926" spans="1:10" ht="25.95" customHeight="1">
      <c r="A2926" s="22" t="s">
        <v>1894</v>
      </c>
      <c r="B2926" s="24" t="s">
        <v>2868</v>
      </c>
      <c r="C2926" s="22" t="s">
        <v>78</v>
      </c>
      <c r="D2926" s="22" t="s">
        <v>2869</v>
      </c>
      <c r="E2926" s="397" t="s">
        <v>1928</v>
      </c>
      <c r="F2926" s="397"/>
      <c r="G2926" s="23" t="s">
        <v>268</v>
      </c>
      <c r="H2926" s="26">
        <v>1</v>
      </c>
      <c r="I2926" s="25">
        <v>5.91</v>
      </c>
      <c r="J2926" s="25">
        <v>5.91</v>
      </c>
    </row>
    <row r="2927" spans="1:10">
      <c r="A2927" s="38"/>
      <c r="B2927" s="38"/>
      <c r="C2927" s="38"/>
      <c r="D2927" s="38"/>
      <c r="E2927" s="38" t="s">
        <v>1897</v>
      </c>
      <c r="F2927" s="39">
        <v>4.0199999999999996</v>
      </c>
      <c r="G2927" s="38" t="s">
        <v>1898</v>
      </c>
      <c r="H2927" s="39">
        <v>0</v>
      </c>
      <c r="I2927" s="38" t="s">
        <v>1899</v>
      </c>
      <c r="J2927" s="39">
        <v>4.0199999999999996</v>
      </c>
    </row>
    <row r="2928" spans="1:10">
      <c r="A2928" s="38"/>
      <c r="B2928" s="38"/>
      <c r="C2928" s="38"/>
      <c r="D2928" s="38"/>
      <c r="E2928" s="38" t="s">
        <v>1900</v>
      </c>
      <c r="F2928" s="39">
        <v>2.31</v>
      </c>
      <c r="G2928" s="38"/>
      <c r="H2928" s="398" t="s">
        <v>1901</v>
      </c>
      <c r="I2928" s="398"/>
      <c r="J2928" s="39">
        <v>13.6</v>
      </c>
    </row>
    <row r="2929" spans="1:10" ht="49.95" customHeight="1">
      <c r="A2929" s="32"/>
      <c r="B2929" s="32"/>
      <c r="C2929" s="32"/>
      <c r="D2929" s="32"/>
      <c r="E2929" s="32"/>
      <c r="F2929" s="32"/>
      <c r="G2929" s="32" t="s">
        <v>1902</v>
      </c>
      <c r="H2929" s="34" t="s">
        <v>2683</v>
      </c>
      <c r="I2929" s="32" t="s">
        <v>1904</v>
      </c>
      <c r="J2929" s="33">
        <v>176.8</v>
      </c>
    </row>
    <row r="2930" spans="1:10" ht="1.05" customHeight="1">
      <c r="A2930" s="16"/>
      <c r="B2930" s="16"/>
      <c r="C2930" s="16"/>
      <c r="D2930" s="16"/>
      <c r="E2930" s="16"/>
      <c r="F2930" s="16"/>
      <c r="G2930" s="16"/>
      <c r="H2930" s="16"/>
      <c r="I2930" s="16"/>
      <c r="J2930" s="16"/>
    </row>
    <row r="2931" spans="1:10" ht="18" customHeight="1">
      <c r="A2931" s="2" t="s">
        <v>893</v>
      </c>
      <c r="B2931" s="4" t="s">
        <v>61</v>
      </c>
      <c r="C2931" s="2" t="s">
        <v>62</v>
      </c>
      <c r="D2931" s="2" t="s">
        <v>9</v>
      </c>
      <c r="E2931" s="391" t="s">
        <v>63</v>
      </c>
      <c r="F2931" s="391"/>
      <c r="G2931" s="3" t="s">
        <v>64</v>
      </c>
      <c r="H2931" s="4" t="s">
        <v>10</v>
      </c>
      <c r="I2931" s="4" t="s">
        <v>65</v>
      </c>
      <c r="J2931" s="4" t="s">
        <v>11</v>
      </c>
    </row>
    <row r="2932" spans="1:10" ht="25.95" customHeight="1">
      <c r="A2932" s="10" t="s">
        <v>1883</v>
      </c>
      <c r="B2932" s="12" t="s">
        <v>894</v>
      </c>
      <c r="C2932" s="10" t="s">
        <v>78</v>
      </c>
      <c r="D2932" s="10" t="s">
        <v>895</v>
      </c>
      <c r="E2932" s="395" t="s">
        <v>307</v>
      </c>
      <c r="F2932" s="395"/>
      <c r="G2932" s="11" t="s">
        <v>268</v>
      </c>
      <c r="H2932" s="15">
        <v>1</v>
      </c>
      <c r="I2932" s="13">
        <v>62.59</v>
      </c>
      <c r="J2932" s="13">
        <v>62.59</v>
      </c>
    </row>
    <row r="2933" spans="1:10" ht="25.95" customHeight="1">
      <c r="A2933" s="17" t="s">
        <v>1884</v>
      </c>
      <c r="B2933" s="19" t="s">
        <v>1957</v>
      </c>
      <c r="C2933" s="17" t="s">
        <v>78</v>
      </c>
      <c r="D2933" s="17" t="s">
        <v>1958</v>
      </c>
      <c r="E2933" s="396" t="s">
        <v>1887</v>
      </c>
      <c r="F2933" s="396"/>
      <c r="G2933" s="18" t="s">
        <v>1911</v>
      </c>
      <c r="H2933" s="21">
        <v>0.15359999999999999</v>
      </c>
      <c r="I2933" s="20">
        <v>27.62</v>
      </c>
      <c r="J2933" s="20">
        <v>4.24</v>
      </c>
    </row>
    <row r="2934" spans="1:10" ht="24" customHeight="1">
      <c r="A2934" s="17" t="s">
        <v>1884</v>
      </c>
      <c r="B2934" s="19" t="s">
        <v>1909</v>
      </c>
      <c r="C2934" s="17" t="s">
        <v>78</v>
      </c>
      <c r="D2934" s="17" t="s">
        <v>1910</v>
      </c>
      <c r="E2934" s="396" t="s">
        <v>1887</v>
      </c>
      <c r="F2934" s="396"/>
      <c r="G2934" s="18" t="s">
        <v>1911</v>
      </c>
      <c r="H2934" s="21">
        <v>4.8399999999999999E-2</v>
      </c>
      <c r="I2934" s="20">
        <v>22.95</v>
      </c>
      <c r="J2934" s="20">
        <v>1.1100000000000001</v>
      </c>
    </row>
    <row r="2935" spans="1:10" ht="25.95" customHeight="1">
      <c r="A2935" s="22" t="s">
        <v>1894</v>
      </c>
      <c r="B2935" s="24" t="s">
        <v>2870</v>
      </c>
      <c r="C2935" s="22" t="s">
        <v>78</v>
      </c>
      <c r="D2935" s="22" t="s">
        <v>2871</v>
      </c>
      <c r="E2935" s="397" t="s">
        <v>1928</v>
      </c>
      <c r="F2935" s="397"/>
      <c r="G2935" s="23" t="s">
        <v>268</v>
      </c>
      <c r="H2935" s="26">
        <v>1</v>
      </c>
      <c r="I2935" s="25">
        <v>57.24</v>
      </c>
      <c r="J2935" s="25">
        <v>57.24</v>
      </c>
    </row>
    <row r="2936" spans="1:10">
      <c r="A2936" s="38"/>
      <c r="B2936" s="38"/>
      <c r="C2936" s="38"/>
      <c r="D2936" s="38"/>
      <c r="E2936" s="38" t="s">
        <v>1897</v>
      </c>
      <c r="F2936" s="39">
        <v>4.04</v>
      </c>
      <c r="G2936" s="38" t="s">
        <v>1898</v>
      </c>
      <c r="H2936" s="39">
        <v>0</v>
      </c>
      <c r="I2936" s="38" t="s">
        <v>1899</v>
      </c>
      <c r="J2936" s="39">
        <v>4.04</v>
      </c>
    </row>
    <row r="2937" spans="1:10">
      <c r="A2937" s="38"/>
      <c r="B2937" s="38"/>
      <c r="C2937" s="38"/>
      <c r="D2937" s="38"/>
      <c r="E2937" s="38" t="s">
        <v>1900</v>
      </c>
      <c r="F2937" s="39">
        <v>12.83</v>
      </c>
      <c r="G2937" s="38"/>
      <c r="H2937" s="398" t="s">
        <v>1901</v>
      </c>
      <c r="I2937" s="398"/>
      <c r="J2937" s="39">
        <v>75.42</v>
      </c>
    </row>
    <row r="2938" spans="1:10" ht="49.95" customHeight="1">
      <c r="A2938" s="32"/>
      <c r="B2938" s="32"/>
      <c r="C2938" s="32"/>
      <c r="D2938" s="32"/>
      <c r="E2938" s="32"/>
      <c r="F2938" s="32"/>
      <c r="G2938" s="32" t="s">
        <v>1902</v>
      </c>
      <c r="H2938" s="34" t="s">
        <v>2683</v>
      </c>
      <c r="I2938" s="32" t="s">
        <v>1904</v>
      </c>
      <c r="J2938" s="33">
        <v>980.46</v>
      </c>
    </row>
    <row r="2939" spans="1:10" ht="1.05" customHeight="1">
      <c r="A2939" s="16"/>
      <c r="B2939" s="16"/>
      <c r="C2939" s="16"/>
      <c r="D2939" s="16"/>
      <c r="E2939" s="16"/>
      <c r="F2939" s="16"/>
      <c r="G2939" s="16"/>
      <c r="H2939" s="16"/>
      <c r="I2939" s="16"/>
      <c r="J2939" s="16"/>
    </row>
    <row r="2940" spans="1:10" ht="18" customHeight="1">
      <c r="A2940" s="2" t="s">
        <v>896</v>
      </c>
      <c r="B2940" s="4" t="s">
        <v>61</v>
      </c>
      <c r="C2940" s="2" t="s">
        <v>62</v>
      </c>
      <c r="D2940" s="2" t="s">
        <v>9</v>
      </c>
      <c r="E2940" s="391" t="s">
        <v>63</v>
      </c>
      <c r="F2940" s="391"/>
      <c r="G2940" s="3" t="s">
        <v>64</v>
      </c>
      <c r="H2940" s="4" t="s">
        <v>10</v>
      </c>
      <c r="I2940" s="4" t="s">
        <v>65</v>
      </c>
      <c r="J2940" s="4" t="s">
        <v>11</v>
      </c>
    </row>
    <row r="2941" spans="1:10" ht="52.05" customHeight="1">
      <c r="A2941" s="10" t="s">
        <v>1883</v>
      </c>
      <c r="B2941" s="12" t="s">
        <v>897</v>
      </c>
      <c r="C2941" s="10" t="s">
        <v>78</v>
      </c>
      <c r="D2941" s="10" t="s">
        <v>898</v>
      </c>
      <c r="E2941" s="395" t="s">
        <v>307</v>
      </c>
      <c r="F2941" s="395"/>
      <c r="G2941" s="11" t="s">
        <v>268</v>
      </c>
      <c r="H2941" s="15">
        <v>1</v>
      </c>
      <c r="I2941" s="13">
        <v>498.14</v>
      </c>
      <c r="J2941" s="13">
        <v>498.14</v>
      </c>
    </row>
    <row r="2942" spans="1:10" ht="25.95" customHeight="1">
      <c r="A2942" s="17" t="s">
        <v>1884</v>
      </c>
      <c r="B2942" s="19" t="s">
        <v>2872</v>
      </c>
      <c r="C2942" s="17" t="s">
        <v>78</v>
      </c>
      <c r="D2942" s="17" t="s">
        <v>2873</v>
      </c>
      <c r="E2942" s="396" t="s">
        <v>307</v>
      </c>
      <c r="F2942" s="396"/>
      <c r="G2942" s="18" t="s">
        <v>268</v>
      </c>
      <c r="H2942" s="21">
        <v>1</v>
      </c>
      <c r="I2942" s="20">
        <v>486.85</v>
      </c>
      <c r="J2942" s="20">
        <v>486.85</v>
      </c>
    </row>
    <row r="2943" spans="1:10" ht="25.95" customHeight="1">
      <c r="A2943" s="17" t="s">
        <v>1884</v>
      </c>
      <c r="B2943" s="19" t="s">
        <v>891</v>
      </c>
      <c r="C2943" s="17" t="s">
        <v>78</v>
      </c>
      <c r="D2943" s="17" t="s">
        <v>892</v>
      </c>
      <c r="E2943" s="396" t="s">
        <v>307</v>
      </c>
      <c r="F2943" s="396"/>
      <c r="G2943" s="18" t="s">
        <v>268</v>
      </c>
      <c r="H2943" s="21">
        <v>1</v>
      </c>
      <c r="I2943" s="20">
        <v>11.29</v>
      </c>
      <c r="J2943" s="20">
        <v>11.29</v>
      </c>
    </row>
    <row r="2944" spans="1:10">
      <c r="A2944" s="38"/>
      <c r="B2944" s="38"/>
      <c r="C2944" s="38"/>
      <c r="D2944" s="38"/>
      <c r="E2944" s="38" t="s">
        <v>1897</v>
      </c>
      <c r="F2944" s="39">
        <v>27.7</v>
      </c>
      <c r="G2944" s="38" t="s">
        <v>1898</v>
      </c>
      <c r="H2944" s="39">
        <v>0</v>
      </c>
      <c r="I2944" s="38" t="s">
        <v>1899</v>
      </c>
      <c r="J2944" s="39">
        <v>27.7</v>
      </c>
    </row>
    <row r="2945" spans="1:10">
      <c r="A2945" s="38"/>
      <c r="B2945" s="38"/>
      <c r="C2945" s="38"/>
      <c r="D2945" s="38"/>
      <c r="E2945" s="38" t="s">
        <v>1900</v>
      </c>
      <c r="F2945" s="39">
        <v>102.11</v>
      </c>
      <c r="G2945" s="38"/>
      <c r="H2945" s="398" t="s">
        <v>1901</v>
      </c>
      <c r="I2945" s="398"/>
      <c r="J2945" s="39">
        <v>600.25</v>
      </c>
    </row>
    <row r="2946" spans="1:10" ht="49.95" customHeight="1">
      <c r="A2946" s="32"/>
      <c r="B2946" s="32"/>
      <c r="C2946" s="32"/>
      <c r="D2946" s="32"/>
      <c r="E2946" s="32"/>
      <c r="F2946" s="32"/>
      <c r="G2946" s="32" t="s">
        <v>1902</v>
      </c>
      <c r="H2946" s="34" t="s">
        <v>2524</v>
      </c>
      <c r="I2946" s="32" t="s">
        <v>1904</v>
      </c>
      <c r="J2946" s="33">
        <v>1200.5</v>
      </c>
    </row>
    <row r="2947" spans="1:10" ht="1.05" customHeight="1">
      <c r="A2947" s="16"/>
      <c r="B2947" s="16"/>
      <c r="C2947" s="16"/>
      <c r="D2947" s="16"/>
      <c r="E2947" s="16"/>
      <c r="F2947" s="16"/>
      <c r="G2947" s="16"/>
      <c r="H2947" s="16"/>
      <c r="I2947" s="16"/>
      <c r="J2947" s="16"/>
    </row>
    <row r="2948" spans="1:10" ht="18" customHeight="1">
      <c r="A2948" s="2" t="s">
        <v>899</v>
      </c>
      <c r="B2948" s="4" t="s">
        <v>61</v>
      </c>
      <c r="C2948" s="2" t="s">
        <v>62</v>
      </c>
      <c r="D2948" s="2" t="s">
        <v>9</v>
      </c>
      <c r="E2948" s="391" t="s">
        <v>63</v>
      </c>
      <c r="F2948" s="391"/>
      <c r="G2948" s="3" t="s">
        <v>64</v>
      </c>
      <c r="H2948" s="4" t="s">
        <v>10</v>
      </c>
      <c r="I2948" s="4" t="s">
        <v>65</v>
      </c>
      <c r="J2948" s="4" t="s">
        <v>11</v>
      </c>
    </row>
    <row r="2949" spans="1:10" ht="39" customHeight="1">
      <c r="A2949" s="10" t="s">
        <v>1883</v>
      </c>
      <c r="B2949" s="12" t="s">
        <v>900</v>
      </c>
      <c r="C2949" s="10" t="s">
        <v>78</v>
      </c>
      <c r="D2949" s="10" t="s">
        <v>901</v>
      </c>
      <c r="E2949" s="395" t="s">
        <v>307</v>
      </c>
      <c r="F2949" s="395"/>
      <c r="G2949" s="11" t="s">
        <v>268</v>
      </c>
      <c r="H2949" s="15">
        <v>1</v>
      </c>
      <c r="I2949" s="13">
        <v>755.22</v>
      </c>
      <c r="J2949" s="13">
        <v>755.22</v>
      </c>
    </row>
    <row r="2950" spans="1:10" ht="24" customHeight="1">
      <c r="A2950" s="17" t="s">
        <v>1884</v>
      </c>
      <c r="B2950" s="19" t="s">
        <v>1909</v>
      </c>
      <c r="C2950" s="17" t="s">
        <v>78</v>
      </c>
      <c r="D2950" s="17" t="s">
        <v>1910</v>
      </c>
      <c r="E2950" s="396" t="s">
        <v>1887</v>
      </c>
      <c r="F2950" s="396"/>
      <c r="G2950" s="18" t="s">
        <v>1911</v>
      </c>
      <c r="H2950" s="21">
        <v>0.55649999999999999</v>
      </c>
      <c r="I2950" s="20">
        <v>22.95</v>
      </c>
      <c r="J2950" s="20">
        <v>12.77</v>
      </c>
    </row>
    <row r="2951" spans="1:10" ht="25.95" customHeight="1">
      <c r="A2951" s="17" t="s">
        <v>1884</v>
      </c>
      <c r="B2951" s="19" t="s">
        <v>1957</v>
      </c>
      <c r="C2951" s="17" t="s">
        <v>78</v>
      </c>
      <c r="D2951" s="17" t="s">
        <v>1958</v>
      </c>
      <c r="E2951" s="396" t="s">
        <v>1887</v>
      </c>
      <c r="F2951" s="396"/>
      <c r="G2951" s="18" t="s">
        <v>1911</v>
      </c>
      <c r="H2951" s="21">
        <v>1.1539999999999999</v>
      </c>
      <c r="I2951" s="20">
        <v>27.62</v>
      </c>
      <c r="J2951" s="20">
        <v>31.87</v>
      </c>
    </row>
    <row r="2952" spans="1:10" ht="24" customHeight="1">
      <c r="A2952" s="22" t="s">
        <v>1894</v>
      </c>
      <c r="B2952" s="24" t="s">
        <v>2860</v>
      </c>
      <c r="C2952" s="22" t="s">
        <v>78</v>
      </c>
      <c r="D2952" s="22" t="s">
        <v>2861</v>
      </c>
      <c r="E2952" s="397" t="s">
        <v>1928</v>
      </c>
      <c r="F2952" s="397"/>
      <c r="G2952" s="23" t="s">
        <v>136</v>
      </c>
      <c r="H2952" s="26">
        <v>8.8099999999999998E-2</v>
      </c>
      <c r="I2952" s="25">
        <v>123.67</v>
      </c>
      <c r="J2952" s="25">
        <v>10.89</v>
      </c>
    </row>
    <row r="2953" spans="1:10" ht="25.95" customHeight="1">
      <c r="A2953" s="22" t="s">
        <v>1894</v>
      </c>
      <c r="B2953" s="24" t="s">
        <v>2874</v>
      </c>
      <c r="C2953" s="22" t="s">
        <v>78</v>
      </c>
      <c r="D2953" s="22" t="s">
        <v>2875</v>
      </c>
      <c r="E2953" s="397" t="s">
        <v>1928</v>
      </c>
      <c r="F2953" s="397"/>
      <c r="G2953" s="23" t="s">
        <v>268</v>
      </c>
      <c r="H2953" s="26">
        <v>1</v>
      </c>
      <c r="I2953" s="25">
        <v>629.04999999999995</v>
      </c>
      <c r="J2953" s="25">
        <v>629.04999999999995</v>
      </c>
    </row>
    <row r="2954" spans="1:10" ht="25.95" customHeight="1">
      <c r="A2954" s="22" t="s">
        <v>1894</v>
      </c>
      <c r="B2954" s="24" t="s">
        <v>2862</v>
      </c>
      <c r="C2954" s="22" t="s">
        <v>78</v>
      </c>
      <c r="D2954" s="22" t="s">
        <v>2863</v>
      </c>
      <c r="E2954" s="397" t="s">
        <v>1928</v>
      </c>
      <c r="F2954" s="397"/>
      <c r="G2954" s="23" t="s">
        <v>268</v>
      </c>
      <c r="H2954" s="26">
        <v>1</v>
      </c>
      <c r="I2954" s="25">
        <v>8.7200000000000006</v>
      </c>
      <c r="J2954" s="25">
        <v>8.7200000000000006</v>
      </c>
    </row>
    <row r="2955" spans="1:10" ht="39" customHeight="1">
      <c r="A2955" s="22" t="s">
        <v>1894</v>
      </c>
      <c r="B2955" s="24" t="s">
        <v>2864</v>
      </c>
      <c r="C2955" s="22" t="s">
        <v>78</v>
      </c>
      <c r="D2955" s="22" t="s">
        <v>2865</v>
      </c>
      <c r="E2955" s="397" t="s">
        <v>1928</v>
      </c>
      <c r="F2955" s="397"/>
      <c r="G2955" s="23" t="s">
        <v>268</v>
      </c>
      <c r="H2955" s="26">
        <v>2</v>
      </c>
      <c r="I2955" s="25">
        <v>30.96</v>
      </c>
      <c r="J2955" s="25">
        <v>61.92</v>
      </c>
    </row>
    <row r="2956" spans="1:10">
      <c r="A2956" s="38"/>
      <c r="B2956" s="38"/>
      <c r="C2956" s="38"/>
      <c r="D2956" s="38"/>
      <c r="E2956" s="38" t="s">
        <v>1897</v>
      </c>
      <c r="F2956" s="39">
        <v>33.58</v>
      </c>
      <c r="G2956" s="38" t="s">
        <v>1898</v>
      </c>
      <c r="H2956" s="39">
        <v>0</v>
      </c>
      <c r="I2956" s="38" t="s">
        <v>1899</v>
      </c>
      <c r="J2956" s="39">
        <v>33.58</v>
      </c>
    </row>
    <row r="2957" spans="1:10">
      <c r="A2957" s="38"/>
      <c r="B2957" s="38"/>
      <c r="C2957" s="38"/>
      <c r="D2957" s="38"/>
      <c r="E2957" s="38" t="s">
        <v>1900</v>
      </c>
      <c r="F2957" s="39">
        <v>154.82</v>
      </c>
      <c r="G2957" s="38"/>
      <c r="H2957" s="398" t="s">
        <v>1901</v>
      </c>
      <c r="I2957" s="398"/>
      <c r="J2957" s="39">
        <v>910.04</v>
      </c>
    </row>
    <row r="2958" spans="1:10" ht="49.95" customHeight="1">
      <c r="A2958" s="32"/>
      <c r="B2958" s="32"/>
      <c r="C2958" s="32"/>
      <c r="D2958" s="32"/>
      <c r="E2958" s="32"/>
      <c r="F2958" s="32"/>
      <c r="G2958" s="32" t="s">
        <v>1902</v>
      </c>
      <c r="H2958" s="34" t="s">
        <v>2305</v>
      </c>
      <c r="I2958" s="32" t="s">
        <v>1904</v>
      </c>
      <c r="J2958" s="33">
        <v>3640.16</v>
      </c>
    </row>
    <row r="2959" spans="1:10" ht="1.05" customHeight="1">
      <c r="A2959" s="16"/>
      <c r="B2959" s="16"/>
      <c r="C2959" s="16"/>
      <c r="D2959" s="16"/>
      <c r="E2959" s="16"/>
      <c r="F2959" s="16"/>
      <c r="G2959" s="16"/>
      <c r="H2959" s="16"/>
      <c r="I2959" s="16"/>
      <c r="J2959" s="16"/>
    </row>
    <row r="2960" spans="1:10" ht="18" customHeight="1">
      <c r="A2960" s="2" t="s">
        <v>902</v>
      </c>
      <c r="B2960" s="4" t="s">
        <v>61</v>
      </c>
      <c r="C2960" s="2" t="s">
        <v>62</v>
      </c>
      <c r="D2960" s="2" t="s">
        <v>9</v>
      </c>
      <c r="E2960" s="391" t="s">
        <v>63</v>
      </c>
      <c r="F2960" s="391"/>
      <c r="G2960" s="3" t="s">
        <v>64</v>
      </c>
      <c r="H2960" s="4" t="s">
        <v>10</v>
      </c>
      <c r="I2960" s="4" t="s">
        <v>65</v>
      </c>
      <c r="J2960" s="4" t="s">
        <v>11</v>
      </c>
    </row>
    <row r="2961" spans="1:10" ht="25.95" customHeight="1">
      <c r="A2961" s="10" t="s">
        <v>1883</v>
      </c>
      <c r="B2961" s="12" t="s">
        <v>903</v>
      </c>
      <c r="C2961" s="10" t="s">
        <v>78</v>
      </c>
      <c r="D2961" s="10" t="s">
        <v>904</v>
      </c>
      <c r="E2961" s="395" t="s">
        <v>307</v>
      </c>
      <c r="F2961" s="395"/>
      <c r="G2961" s="11" t="s">
        <v>268</v>
      </c>
      <c r="H2961" s="15">
        <v>1</v>
      </c>
      <c r="I2961" s="13">
        <v>32.25</v>
      </c>
      <c r="J2961" s="13">
        <v>32.25</v>
      </c>
    </row>
    <row r="2962" spans="1:10" ht="24" customHeight="1">
      <c r="A2962" s="17" t="s">
        <v>1884</v>
      </c>
      <c r="B2962" s="19" t="s">
        <v>1909</v>
      </c>
      <c r="C2962" s="17" t="s">
        <v>78</v>
      </c>
      <c r="D2962" s="17" t="s">
        <v>1910</v>
      </c>
      <c r="E2962" s="396" t="s">
        <v>1887</v>
      </c>
      <c r="F2962" s="396"/>
      <c r="G2962" s="18" t="s">
        <v>1911</v>
      </c>
      <c r="H2962" s="21">
        <v>4.8399999999999999E-2</v>
      </c>
      <c r="I2962" s="20">
        <v>22.95</v>
      </c>
      <c r="J2962" s="20">
        <v>1.1100000000000001</v>
      </c>
    </row>
    <row r="2963" spans="1:10" ht="25.95" customHeight="1">
      <c r="A2963" s="17" t="s">
        <v>1884</v>
      </c>
      <c r="B2963" s="19" t="s">
        <v>1957</v>
      </c>
      <c r="C2963" s="17" t="s">
        <v>78</v>
      </c>
      <c r="D2963" s="17" t="s">
        <v>1958</v>
      </c>
      <c r="E2963" s="396" t="s">
        <v>1887</v>
      </c>
      <c r="F2963" s="396"/>
      <c r="G2963" s="18" t="s">
        <v>1911</v>
      </c>
      <c r="H2963" s="21">
        <v>0.15359999999999999</v>
      </c>
      <c r="I2963" s="20">
        <v>27.62</v>
      </c>
      <c r="J2963" s="20">
        <v>4.24</v>
      </c>
    </row>
    <row r="2964" spans="1:10" ht="24" customHeight="1">
      <c r="A2964" s="22" t="s">
        <v>1894</v>
      </c>
      <c r="B2964" s="24" t="s">
        <v>2876</v>
      </c>
      <c r="C2964" s="22" t="s">
        <v>78</v>
      </c>
      <c r="D2964" s="22" t="s">
        <v>2877</v>
      </c>
      <c r="E2964" s="397" t="s">
        <v>1928</v>
      </c>
      <c r="F2964" s="397"/>
      <c r="G2964" s="23" t="s">
        <v>268</v>
      </c>
      <c r="H2964" s="26">
        <v>1</v>
      </c>
      <c r="I2964" s="25">
        <v>26.9</v>
      </c>
      <c r="J2964" s="25">
        <v>26.9</v>
      </c>
    </row>
    <row r="2965" spans="1:10">
      <c r="A2965" s="38"/>
      <c r="B2965" s="38"/>
      <c r="C2965" s="38"/>
      <c r="D2965" s="38"/>
      <c r="E2965" s="38" t="s">
        <v>1897</v>
      </c>
      <c r="F2965" s="39">
        <v>4.04</v>
      </c>
      <c r="G2965" s="38" t="s">
        <v>1898</v>
      </c>
      <c r="H2965" s="39">
        <v>0</v>
      </c>
      <c r="I2965" s="38" t="s">
        <v>1899</v>
      </c>
      <c r="J2965" s="39">
        <v>4.04</v>
      </c>
    </row>
    <row r="2966" spans="1:10">
      <c r="A2966" s="38"/>
      <c r="B2966" s="38"/>
      <c r="C2966" s="38"/>
      <c r="D2966" s="38"/>
      <c r="E2966" s="38" t="s">
        <v>1900</v>
      </c>
      <c r="F2966" s="39">
        <v>6.61</v>
      </c>
      <c r="G2966" s="38"/>
      <c r="H2966" s="398" t="s">
        <v>1901</v>
      </c>
      <c r="I2966" s="398"/>
      <c r="J2966" s="39">
        <v>38.86</v>
      </c>
    </row>
    <row r="2967" spans="1:10" ht="49.95" customHeight="1">
      <c r="A2967" s="32"/>
      <c r="B2967" s="32"/>
      <c r="C2967" s="32"/>
      <c r="D2967" s="32"/>
      <c r="E2967" s="32"/>
      <c r="F2967" s="32"/>
      <c r="G2967" s="32" t="s">
        <v>1902</v>
      </c>
      <c r="H2967" s="34" t="s">
        <v>2714</v>
      </c>
      <c r="I2967" s="32" t="s">
        <v>1904</v>
      </c>
      <c r="J2967" s="33">
        <v>233.16</v>
      </c>
    </row>
    <row r="2968" spans="1:10" ht="1.05" customHeight="1">
      <c r="A2968" s="16"/>
      <c r="B2968" s="16"/>
      <c r="C2968" s="16"/>
      <c r="D2968" s="16"/>
      <c r="E2968" s="16"/>
      <c r="F2968" s="16"/>
      <c r="G2968" s="16"/>
      <c r="H2968" s="16"/>
      <c r="I2968" s="16"/>
      <c r="J2968" s="16"/>
    </row>
    <row r="2969" spans="1:10" ht="18" customHeight="1">
      <c r="A2969" s="2" t="s">
        <v>905</v>
      </c>
      <c r="B2969" s="4" t="s">
        <v>61</v>
      </c>
      <c r="C2969" s="2" t="s">
        <v>62</v>
      </c>
      <c r="D2969" s="2" t="s">
        <v>9</v>
      </c>
      <c r="E2969" s="391" t="s">
        <v>63</v>
      </c>
      <c r="F2969" s="391"/>
      <c r="G2969" s="3" t="s">
        <v>64</v>
      </c>
      <c r="H2969" s="4" t="s">
        <v>10</v>
      </c>
      <c r="I2969" s="4" t="s">
        <v>65</v>
      </c>
      <c r="J2969" s="4" t="s">
        <v>11</v>
      </c>
    </row>
    <row r="2970" spans="1:10" ht="52.05" customHeight="1">
      <c r="A2970" s="10" t="s">
        <v>1883</v>
      </c>
      <c r="B2970" s="12" t="s">
        <v>906</v>
      </c>
      <c r="C2970" s="10" t="s">
        <v>78</v>
      </c>
      <c r="D2970" s="10" t="s">
        <v>907</v>
      </c>
      <c r="E2970" s="395" t="s">
        <v>307</v>
      </c>
      <c r="F2970" s="395"/>
      <c r="G2970" s="11" t="s">
        <v>268</v>
      </c>
      <c r="H2970" s="15">
        <v>1</v>
      </c>
      <c r="I2970" s="13">
        <v>231.73</v>
      </c>
      <c r="J2970" s="13">
        <v>231.73</v>
      </c>
    </row>
    <row r="2971" spans="1:10" ht="39" customHeight="1">
      <c r="A2971" s="17" t="s">
        <v>1884</v>
      </c>
      <c r="B2971" s="19" t="s">
        <v>2878</v>
      </c>
      <c r="C2971" s="17" t="s">
        <v>78</v>
      </c>
      <c r="D2971" s="17" t="s">
        <v>2879</v>
      </c>
      <c r="E2971" s="396" t="s">
        <v>307</v>
      </c>
      <c r="F2971" s="396"/>
      <c r="G2971" s="18" t="s">
        <v>268</v>
      </c>
      <c r="H2971" s="21">
        <v>1</v>
      </c>
      <c r="I2971" s="20">
        <v>76.040000000000006</v>
      </c>
      <c r="J2971" s="20">
        <v>76.040000000000006</v>
      </c>
    </row>
    <row r="2972" spans="1:10" ht="25.95" customHeight="1">
      <c r="A2972" s="17" t="s">
        <v>1884</v>
      </c>
      <c r="B2972" s="19" t="s">
        <v>2880</v>
      </c>
      <c r="C2972" s="17" t="s">
        <v>78</v>
      </c>
      <c r="D2972" s="17" t="s">
        <v>2881</v>
      </c>
      <c r="E2972" s="396" t="s">
        <v>307</v>
      </c>
      <c r="F2972" s="396"/>
      <c r="G2972" s="18" t="s">
        <v>268</v>
      </c>
      <c r="H2972" s="21">
        <v>1</v>
      </c>
      <c r="I2972" s="20">
        <v>10.8</v>
      </c>
      <c r="J2972" s="20">
        <v>10.8</v>
      </c>
    </row>
    <row r="2973" spans="1:10" ht="39" customHeight="1">
      <c r="A2973" s="17" t="s">
        <v>1884</v>
      </c>
      <c r="B2973" s="19" t="s">
        <v>2882</v>
      </c>
      <c r="C2973" s="17" t="s">
        <v>78</v>
      </c>
      <c r="D2973" s="17" t="s">
        <v>2883</v>
      </c>
      <c r="E2973" s="396" t="s">
        <v>307</v>
      </c>
      <c r="F2973" s="396"/>
      <c r="G2973" s="18" t="s">
        <v>268</v>
      </c>
      <c r="H2973" s="21">
        <v>1</v>
      </c>
      <c r="I2973" s="20">
        <v>144.88999999999999</v>
      </c>
      <c r="J2973" s="20">
        <v>144.88999999999999</v>
      </c>
    </row>
    <row r="2974" spans="1:10">
      <c r="A2974" s="38"/>
      <c r="B2974" s="38"/>
      <c r="C2974" s="38"/>
      <c r="D2974" s="38"/>
      <c r="E2974" s="38" t="s">
        <v>1897</v>
      </c>
      <c r="F2974" s="39">
        <v>29.09</v>
      </c>
      <c r="G2974" s="38" t="s">
        <v>1898</v>
      </c>
      <c r="H2974" s="39">
        <v>0</v>
      </c>
      <c r="I2974" s="38" t="s">
        <v>1899</v>
      </c>
      <c r="J2974" s="39">
        <v>29.09</v>
      </c>
    </row>
    <row r="2975" spans="1:10">
      <c r="A2975" s="38"/>
      <c r="B2975" s="38"/>
      <c r="C2975" s="38"/>
      <c r="D2975" s="38"/>
      <c r="E2975" s="38" t="s">
        <v>1900</v>
      </c>
      <c r="F2975" s="39">
        <v>47.5</v>
      </c>
      <c r="G2975" s="38"/>
      <c r="H2975" s="398" t="s">
        <v>1901</v>
      </c>
      <c r="I2975" s="398"/>
      <c r="J2975" s="39">
        <v>279.23</v>
      </c>
    </row>
    <row r="2976" spans="1:10" ht="49.95" customHeight="1">
      <c r="A2976" s="32"/>
      <c r="B2976" s="32"/>
      <c r="C2976" s="32"/>
      <c r="D2976" s="32"/>
      <c r="E2976" s="32"/>
      <c r="F2976" s="32"/>
      <c r="G2976" s="32" t="s">
        <v>1902</v>
      </c>
      <c r="H2976" s="34" t="s">
        <v>2266</v>
      </c>
      <c r="I2976" s="32" t="s">
        <v>1904</v>
      </c>
      <c r="J2976" s="33">
        <v>5863.83</v>
      </c>
    </row>
    <row r="2977" spans="1:10" ht="1.05" customHeight="1">
      <c r="A2977" s="16"/>
      <c r="B2977" s="16"/>
      <c r="C2977" s="16"/>
      <c r="D2977" s="16"/>
      <c r="E2977" s="16"/>
      <c r="F2977" s="16"/>
      <c r="G2977" s="16"/>
      <c r="H2977" s="16"/>
      <c r="I2977" s="16"/>
      <c r="J2977" s="16"/>
    </row>
    <row r="2978" spans="1:10" ht="18" customHeight="1">
      <c r="A2978" s="2" t="s">
        <v>908</v>
      </c>
      <c r="B2978" s="4" t="s">
        <v>61</v>
      </c>
      <c r="C2978" s="2" t="s">
        <v>62</v>
      </c>
      <c r="D2978" s="2" t="s">
        <v>9</v>
      </c>
      <c r="E2978" s="391" t="s">
        <v>63</v>
      </c>
      <c r="F2978" s="391"/>
      <c r="G2978" s="3" t="s">
        <v>64</v>
      </c>
      <c r="H2978" s="4" t="s">
        <v>10</v>
      </c>
      <c r="I2978" s="4" t="s">
        <v>65</v>
      </c>
      <c r="J2978" s="4" t="s">
        <v>11</v>
      </c>
    </row>
    <row r="2979" spans="1:10" ht="64.95" customHeight="1">
      <c r="A2979" s="10" t="s">
        <v>1883</v>
      </c>
      <c r="B2979" s="12" t="s">
        <v>909</v>
      </c>
      <c r="C2979" s="10" t="s">
        <v>78</v>
      </c>
      <c r="D2979" s="10" t="s">
        <v>910</v>
      </c>
      <c r="E2979" s="395" t="s">
        <v>307</v>
      </c>
      <c r="F2979" s="395"/>
      <c r="G2979" s="11" t="s">
        <v>268</v>
      </c>
      <c r="H2979" s="15">
        <v>1</v>
      </c>
      <c r="I2979" s="13">
        <v>272.81</v>
      </c>
      <c r="J2979" s="13">
        <v>272.81</v>
      </c>
    </row>
    <row r="2980" spans="1:10" ht="39" customHeight="1">
      <c r="A2980" s="17" t="s">
        <v>1884</v>
      </c>
      <c r="B2980" s="19" t="s">
        <v>2884</v>
      </c>
      <c r="C2980" s="17" t="s">
        <v>78</v>
      </c>
      <c r="D2980" s="17" t="s">
        <v>2885</v>
      </c>
      <c r="E2980" s="396" t="s">
        <v>307</v>
      </c>
      <c r="F2980" s="396"/>
      <c r="G2980" s="18" t="s">
        <v>268</v>
      </c>
      <c r="H2980" s="21">
        <v>1</v>
      </c>
      <c r="I2980" s="20">
        <v>8.9600000000000009</v>
      </c>
      <c r="J2980" s="20">
        <v>8.9600000000000009</v>
      </c>
    </row>
    <row r="2981" spans="1:10" ht="25.95" customHeight="1">
      <c r="A2981" s="17" t="s">
        <v>1884</v>
      </c>
      <c r="B2981" s="19" t="s">
        <v>2880</v>
      </c>
      <c r="C2981" s="17" t="s">
        <v>78</v>
      </c>
      <c r="D2981" s="17" t="s">
        <v>2881</v>
      </c>
      <c r="E2981" s="396" t="s">
        <v>307</v>
      </c>
      <c r="F2981" s="396"/>
      <c r="G2981" s="18" t="s">
        <v>268</v>
      </c>
      <c r="H2981" s="21">
        <v>1</v>
      </c>
      <c r="I2981" s="20">
        <v>10.8</v>
      </c>
      <c r="J2981" s="20">
        <v>10.8</v>
      </c>
    </row>
    <row r="2982" spans="1:10" ht="25.95" customHeight="1">
      <c r="A2982" s="17" t="s">
        <v>1884</v>
      </c>
      <c r="B2982" s="19" t="s">
        <v>2886</v>
      </c>
      <c r="C2982" s="17" t="s">
        <v>78</v>
      </c>
      <c r="D2982" s="17" t="s">
        <v>2887</v>
      </c>
      <c r="E2982" s="396" t="s">
        <v>307</v>
      </c>
      <c r="F2982" s="396"/>
      <c r="G2982" s="18" t="s">
        <v>268</v>
      </c>
      <c r="H2982" s="21">
        <v>1</v>
      </c>
      <c r="I2982" s="20">
        <v>10.07</v>
      </c>
      <c r="J2982" s="20">
        <v>10.07</v>
      </c>
    </row>
    <row r="2983" spans="1:10" ht="39" customHeight="1">
      <c r="A2983" s="17" t="s">
        <v>1884</v>
      </c>
      <c r="B2983" s="19" t="s">
        <v>2888</v>
      </c>
      <c r="C2983" s="17" t="s">
        <v>78</v>
      </c>
      <c r="D2983" s="17" t="s">
        <v>2889</v>
      </c>
      <c r="E2983" s="396" t="s">
        <v>307</v>
      </c>
      <c r="F2983" s="396"/>
      <c r="G2983" s="18" t="s">
        <v>268</v>
      </c>
      <c r="H2983" s="21">
        <v>1</v>
      </c>
      <c r="I2983" s="20">
        <v>87.81</v>
      </c>
      <c r="J2983" s="20">
        <v>87.81</v>
      </c>
    </row>
    <row r="2984" spans="1:10" ht="39" customHeight="1">
      <c r="A2984" s="17" t="s">
        <v>1884</v>
      </c>
      <c r="B2984" s="19" t="s">
        <v>2890</v>
      </c>
      <c r="C2984" s="17" t="s">
        <v>78</v>
      </c>
      <c r="D2984" s="17" t="s">
        <v>2891</v>
      </c>
      <c r="E2984" s="396" t="s">
        <v>307</v>
      </c>
      <c r="F2984" s="396"/>
      <c r="G2984" s="18" t="s">
        <v>268</v>
      </c>
      <c r="H2984" s="21">
        <v>1</v>
      </c>
      <c r="I2984" s="20">
        <v>155.16999999999999</v>
      </c>
      <c r="J2984" s="20">
        <v>155.16999999999999</v>
      </c>
    </row>
    <row r="2985" spans="1:10">
      <c r="A2985" s="38"/>
      <c r="B2985" s="38"/>
      <c r="C2985" s="38"/>
      <c r="D2985" s="38"/>
      <c r="E2985" s="38" t="s">
        <v>1897</v>
      </c>
      <c r="F2985" s="39">
        <v>23.28</v>
      </c>
      <c r="G2985" s="38" t="s">
        <v>1898</v>
      </c>
      <c r="H2985" s="39">
        <v>0</v>
      </c>
      <c r="I2985" s="38" t="s">
        <v>1899</v>
      </c>
      <c r="J2985" s="39">
        <v>23.28</v>
      </c>
    </row>
    <row r="2986" spans="1:10">
      <c r="A2986" s="38"/>
      <c r="B2986" s="38"/>
      <c r="C2986" s="38"/>
      <c r="D2986" s="38"/>
      <c r="E2986" s="38" t="s">
        <v>1900</v>
      </c>
      <c r="F2986" s="39">
        <v>55.92</v>
      </c>
      <c r="G2986" s="38"/>
      <c r="H2986" s="398" t="s">
        <v>1901</v>
      </c>
      <c r="I2986" s="398"/>
      <c r="J2986" s="39">
        <v>328.73</v>
      </c>
    </row>
    <row r="2987" spans="1:10" ht="49.95" customHeight="1">
      <c r="A2987" s="32"/>
      <c r="B2987" s="32"/>
      <c r="C2987" s="32"/>
      <c r="D2987" s="32"/>
      <c r="E2987" s="32"/>
      <c r="F2987" s="32"/>
      <c r="G2987" s="32" t="s">
        <v>1902</v>
      </c>
      <c r="H2987" s="34" t="s">
        <v>2305</v>
      </c>
      <c r="I2987" s="32" t="s">
        <v>1904</v>
      </c>
      <c r="J2987" s="33">
        <v>1314.92</v>
      </c>
    </row>
    <row r="2988" spans="1:10" ht="1.05" customHeight="1">
      <c r="A2988" s="16"/>
      <c r="B2988" s="16"/>
      <c r="C2988" s="16"/>
      <c r="D2988" s="16"/>
      <c r="E2988" s="16"/>
      <c r="F2988" s="16"/>
      <c r="G2988" s="16"/>
      <c r="H2988" s="16"/>
      <c r="I2988" s="16"/>
      <c r="J2988" s="16"/>
    </row>
    <row r="2989" spans="1:10" ht="18" customHeight="1">
      <c r="A2989" s="2" t="s">
        <v>911</v>
      </c>
      <c r="B2989" s="4" t="s">
        <v>61</v>
      </c>
      <c r="C2989" s="2" t="s">
        <v>62</v>
      </c>
      <c r="D2989" s="2" t="s">
        <v>9</v>
      </c>
      <c r="E2989" s="391" t="s">
        <v>63</v>
      </c>
      <c r="F2989" s="391"/>
      <c r="G2989" s="3" t="s">
        <v>64</v>
      </c>
      <c r="H2989" s="4" t="s">
        <v>10</v>
      </c>
      <c r="I2989" s="4" t="s">
        <v>65</v>
      </c>
      <c r="J2989" s="4" t="s">
        <v>11</v>
      </c>
    </row>
    <row r="2990" spans="1:10" ht="39" customHeight="1">
      <c r="A2990" s="10" t="s">
        <v>1883</v>
      </c>
      <c r="B2990" s="12" t="s">
        <v>912</v>
      </c>
      <c r="C2990" s="10" t="s">
        <v>78</v>
      </c>
      <c r="D2990" s="10" t="s">
        <v>913</v>
      </c>
      <c r="E2990" s="395" t="s">
        <v>307</v>
      </c>
      <c r="F2990" s="395"/>
      <c r="G2990" s="11" t="s">
        <v>268</v>
      </c>
      <c r="H2990" s="15">
        <v>1</v>
      </c>
      <c r="I2990" s="13">
        <v>525.80999999999995</v>
      </c>
      <c r="J2990" s="13">
        <v>525.80999999999995</v>
      </c>
    </row>
    <row r="2991" spans="1:10" ht="25.95" customHeight="1">
      <c r="A2991" s="17" t="s">
        <v>1884</v>
      </c>
      <c r="B2991" s="19" t="s">
        <v>2892</v>
      </c>
      <c r="C2991" s="17" t="s">
        <v>78</v>
      </c>
      <c r="D2991" s="17" t="s">
        <v>2893</v>
      </c>
      <c r="E2991" s="396" t="s">
        <v>307</v>
      </c>
      <c r="F2991" s="396"/>
      <c r="G2991" s="18" t="s">
        <v>268</v>
      </c>
      <c r="H2991" s="21">
        <v>1</v>
      </c>
      <c r="I2991" s="20">
        <v>231.62</v>
      </c>
      <c r="J2991" s="20">
        <v>231.62</v>
      </c>
    </row>
    <row r="2992" spans="1:10" ht="39" customHeight="1">
      <c r="A2992" s="17" t="s">
        <v>1884</v>
      </c>
      <c r="B2992" s="19" t="s">
        <v>2894</v>
      </c>
      <c r="C2992" s="17" t="s">
        <v>78</v>
      </c>
      <c r="D2992" s="17" t="s">
        <v>2895</v>
      </c>
      <c r="E2992" s="396" t="s">
        <v>307</v>
      </c>
      <c r="F2992" s="396"/>
      <c r="G2992" s="18" t="s">
        <v>268</v>
      </c>
      <c r="H2992" s="21">
        <v>1</v>
      </c>
      <c r="I2992" s="20">
        <v>82.02</v>
      </c>
      <c r="J2992" s="20">
        <v>82.02</v>
      </c>
    </row>
    <row r="2993" spans="1:10" ht="39" customHeight="1">
      <c r="A2993" s="17" t="s">
        <v>1884</v>
      </c>
      <c r="B2993" s="19" t="s">
        <v>2896</v>
      </c>
      <c r="C2993" s="17" t="s">
        <v>78</v>
      </c>
      <c r="D2993" s="17" t="s">
        <v>2897</v>
      </c>
      <c r="E2993" s="396" t="s">
        <v>307</v>
      </c>
      <c r="F2993" s="396"/>
      <c r="G2993" s="18" t="s">
        <v>268</v>
      </c>
      <c r="H2993" s="21">
        <v>1</v>
      </c>
      <c r="I2993" s="20">
        <v>212.17</v>
      </c>
      <c r="J2993" s="20">
        <v>212.17</v>
      </c>
    </row>
    <row r="2994" spans="1:10">
      <c r="A2994" s="38"/>
      <c r="B2994" s="38"/>
      <c r="C2994" s="38"/>
      <c r="D2994" s="38"/>
      <c r="E2994" s="38" t="s">
        <v>1897</v>
      </c>
      <c r="F2994" s="39">
        <v>24.37</v>
      </c>
      <c r="G2994" s="38" t="s">
        <v>1898</v>
      </c>
      <c r="H2994" s="39">
        <v>0</v>
      </c>
      <c r="I2994" s="38" t="s">
        <v>1899</v>
      </c>
      <c r="J2994" s="39">
        <v>24.37</v>
      </c>
    </row>
    <row r="2995" spans="1:10">
      <c r="A2995" s="38"/>
      <c r="B2995" s="38"/>
      <c r="C2995" s="38"/>
      <c r="D2995" s="38"/>
      <c r="E2995" s="38" t="s">
        <v>1900</v>
      </c>
      <c r="F2995" s="39">
        <v>107.79</v>
      </c>
      <c r="G2995" s="38"/>
      <c r="H2995" s="398" t="s">
        <v>1901</v>
      </c>
      <c r="I2995" s="398"/>
      <c r="J2995" s="39">
        <v>633.6</v>
      </c>
    </row>
    <row r="2996" spans="1:10" ht="49.95" customHeight="1">
      <c r="A2996" s="32"/>
      <c r="B2996" s="32"/>
      <c r="C2996" s="32"/>
      <c r="D2996" s="32"/>
      <c r="E2996" s="32"/>
      <c r="F2996" s="32"/>
      <c r="G2996" s="32" t="s">
        <v>1902</v>
      </c>
      <c r="H2996" s="34" t="s">
        <v>2585</v>
      </c>
      <c r="I2996" s="32" t="s">
        <v>1904</v>
      </c>
      <c r="J2996" s="33">
        <v>4435.2</v>
      </c>
    </row>
    <row r="2997" spans="1:10" ht="1.05" customHeight="1">
      <c r="A2997" s="16"/>
      <c r="B2997" s="16"/>
      <c r="C2997" s="16"/>
      <c r="D2997" s="16"/>
      <c r="E2997" s="16"/>
      <c r="F2997" s="16"/>
      <c r="G2997" s="16"/>
      <c r="H2997" s="16"/>
      <c r="I2997" s="16"/>
      <c r="J2997" s="16"/>
    </row>
    <row r="2998" spans="1:10" ht="18" customHeight="1">
      <c r="A2998" s="2" t="s">
        <v>914</v>
      </c>
      <c r="B2998" s="4" t="s">
        <v>61</v>
      </c>
      <c r="C2998" s="2" t="s">
        <v>62</v>
      </c>
      <c r="D2998" s="2" t="s">
        <v>9</v>
      </c>
      <c r="E2998" s="391" t="s">
        <v>63</v>
      </c>
      <c r="F2998" s="391"/>
      <c r="G2998" s="3" t="s">
        <v>64</v>
      </c>
      <c r="H2998" s="4" t="s">
        <v>10</v>
      </c>
      <c r="I2998" s="4" t="s">
        <v>65</v>
      </c>
      <c r="J2998" s="4" t="s">
        <v>11</v>
      </c>
    </row>
    <row r="2999" spans="1:10" ht="52.05" customHeight="1">
      <c r="A2999" s="10" t="s">
        <v>1883</v>
      </c>
      <c r="B2999" s="12" t="s">
        <v>915</v>
      </c>
      <c r="C2999" s="10" t="s">
        <v>72</v>
      </c>
      <c r="D2999" s="10" t="s">
        <v>916</v>
      </c>
      <c r="E2999" s="395" t="s">
        <v>74</v>
      </c>
      <c r="F2999" s="395"/>
      <c r="G2999" s="11" t="s">
        <v>75</v>
      </c>
      <c r="H2999" s="15">
        <v>1</v>
      </c>
      <c r="I2999" s="13">
        <v>574.53</v>
      </c>
      <c r="J2999" s="13">
        <v>574.53</v>
      </c>
    </row>
    <row r="3000" spans="1:10" ht="25.95" customHeight="1">
      <c r="A3000" s="17" t="s">
        <v>1884</v>
      </c>
      <c r="B3000" s="19" t="s">
        <v>1957</v>
      </c>
      <c r="C3000" s="17" t="s">
        <v>78</v>
      </c>
      <c r="D3000" s="17" t="s">
        <v>1958</v>
      </c>
      <c r="E3000" s="396" t="s">
        <v>1887</v>
      </c>
      <c r="F3000" s="396"/>
      <c r="G3000" s="18" t="s">
        <v>1911</v>
      </c>
      <c r="H3000" s="21">
        <v>1.7688999999999999</v>
      </c>
      <c r="I3000" s="20">
        <v>27.62</v>
      </c>
      <c r="J3000" s="20">
        <v>48.85</v>
      </c>
    </row>
    <row r="3001" spans="1:10" ht="25.95" customHeight="1">
      <c r="A3001" s="22" t="s">
        <v>1894</v>
      </c>
      <c r="B3001" s="24" t="s">
        <v>2868</v>
      </c>
      <c r="C3001" s="22" t="s">
        <v>78</v>
      </c>
      <c r="D3001" s="22" t="s">
        <v>2869</v>
      </c>
      <c r="E3001" s="397" t="s">
        <v>1928</v>
      </c>
      <c r="F3001" s="397"/>
      <c r="G3001" s="23" t="s">
        <v>268</v>
      </c>
      <c r="H3001" s="26">
        <v>1</v>
      </c>
      <c r="I3001" s="25">
        <v>5.91</v>
      </c>
      <c r="J3001" s="25">
        <v>5.91</v>
      </c>
    </row>
    <row r="3002" spans="1:10" ht="25.95" customHeight="1">
      <c r="A3002" s="22" t="s">
        <v>1894</v>
      </c>
      <c r="B3002" s="24" t="s">
        <v>2898</v>
      </c>
      <c r="C3002" s="22" t="s">
        <v>78</v>
      </c>
      <c r="D3002" s="22" t="s">
        <v>2899</v>
      </c>
      <c r="E3002" s="397" t="s">
        <v>1928</v>
      </c>
      <c r="F3002" s="397"/>
      <c r="G3002" s="23" t="s">
        <v>268</v>
      </c>
      <c r="H3002" s="26">
        <v>1</v>
      </c>
      <c r="I3002" s="25">
        <v>14.9</v>
      </c>
      <c r="J3002" s="25">
        <v>14.9</v>
      </c>
    </row>
    <row r="3003" spans="1:10" ht="25.95" customHeight="1">
      <c r="A3003" s="22" t="s">
        <v>1894</v>
      </c>
      <c r="B3003" s="24" t="s">
        <v>2900</v>
      </c>
      <c r="C3003" s="22" t="s">
        <v>78</v>
      </c>
      <c r="D3003" s="22" t="s">
        <v>2901</v>
      </c>
      <c r="E3003" s="397" t="s">
        <v>1928</v>
      </c>
      <c r="F3003" s="397"/>
      <c r="G3003" s="23" t="s">
        <v>268</v>
      </c>
      <c r="H3003" s="26">
        <v>1</v>
      </c>
      <c r="I3003" s="25">
        <v>504.64</v>
      </c>
      <c r="J3003" s="25">
        <v>504.64</v>
      </c>
    </row>
    <row r="3004" spans="1:10" ht="25.95" customHeight="1">
      <c r="A3004" s="22" t="s">
        <v>1894</v>
      </c>
      <c r="B3004" s="24" t="s">
        <v>2631</v>
      </c>
      <c r="C3004" s="22" t="s">
        <v>78</v>
      </c>
      <c r="D3004" s="22" t="s">
        <v>2632</v>
      </c>
      <c r="E3004" s="397" t="s">
        <v>1928</v>
      </c>
      <c r="F3004" s="397"/>
      <c r="G3004" s="23" t="s">
        <v>268</v>
      </c>
      <c r="H3004" s="26">
        <v>0.03</v>
      </c>
      <c r="I3004" s="25">
        <v>7.84</v>
      </c>
      <c r="J3004" s="25">
        <v>0.23</v>
      </c>
    </row>
    <row r="3005" spans="1:10">
      <c r="A3005" s="38"/>
      <c r="B3005" s="38"/>
      <c r="C3005" s="38"/>
      <c r="D3005" s="38"/>
      <c r="E3005" s="38" t="s">
        <v>1897</v>
      </c>
      <c r="F3005" s="39">
        <v>37.74</v>
      </c>
      <c r="G3005" s="38" t="s">
        <v>1898</v>
      </c>
      <c r="H3005" s="39">
        <v>0</v>
      </c>
      <c r="I3005" s="38" t="s">
        <v>1899</v>
      </c>
      <c r="J3005" s="39">
        <v>37.74</v>
      </c>
    </row>
    <row r="3006" spans="1:10">
      <c r="A3006" s="38"/>
      <c r="B3006" s="38"/>
      <c r="C3006" s="38"/>
      <c r="D3006" s="38"/>
      <c r="E3006" s="38" t="s">
        <v>1900</v>
      </c>
      <c r="F3006" s="39">
        <v>117.77</v>
      </c>
      <c r="G3006" s="38"/>
      <c r="H3006" s="398" t="s">
        <v>1901</v>
      </c>
      <c r="I3006" s="398"/>
      <c r="J3006" s="39">
        <v>692.3</v>
      </c>
    </row>
    <row r="3007" spans="1:10" ht="49.95" customHeight="1">
      <c r="A3007" s="32"/>
      <c r="B3007" s="32"/>
      <c r="C3007" s="32"/>
      <c r="D3007" s="32"/>
      <c r="E3007" s="32"/>
      <c r="F3007" s="32"/>
      <c r="G3007" s="32" t="s">
        <v>1902</v>
      </c>
      <c r="H3007" s="34" t="s">
        <v>2564</v>
      </c>
      <c r="I3007" s="32" t="s">
        <v>1904</v>
      </c>
      <c r="J3007" s="33">
        <v>2076.9</v>
      </c>
    </row>
    <row r="3008" spans="1:10" ht="1.05" customHeight="1">
      <c r="A3008" s="16"/>
      <c r="B3008" s="16"/>
      <c r="C3008" s="16"/>
      <c r="D3008" s="16"/>
      <c r="E3008" s="16"/>
      <c r="F3008" s="16"/>
      <c r="G3008" s="16"/>
      <c r="H3008" s="16"/>
      <c r="I3008" s="16"/>
      <c r="J3008" s="16"/>
    </row>
    <row r="3009" spans="1:10" ht="18" customHeight="1">
      <c r="A3009" s="2" t="s">
        <v>917</v>
      </c>
      <c r="B3009" s="4" t="s">
        <v>61</v>
      </c>
      <c r="C3009" s="2" t="s">
        <v>62</v>
      </c>
      <c r="D3009" s="2" t="s">
        <v>9</v>
      </c>
      <c r="E3009" s="391" t="s">
        <v>63</v>
      </c>
      <c r="F3009" s="391"/>
      <c r="G3009" s="3" t="s">
        <v>64</v>
      </c>
      <c r="H3009" s="4" t="s">
        <v>10</v>
      </c>
      <c r="I3009" s="4" t="s">
        <v>65</v>
      </c>
      <c r="J3009" s="4" t="s">
        <v>11</v>
      </c>
    </row>
    <row r="3010" spans="1:10" ht="39" customHeight="1">
      <c r="A3010" s="10" t="s">
        <v>1883</v>
      </c>
      <c r="B3010" s="12" t="s">
        <v>918</v>
      </c>
      <c r="C3010" s="10" t="s">
        <v>78</v>
      </c>
      <c r="D3010" s="10" t="s">
        <v>919</v>
      </c>
      <c r="E3010" s="395" t="s">
        <v>307</v>
      </c>
      <c r="F3010" s="395"/>
      <c r="G3010" s="11" t="s">
        <v>268</v>
      </c>
      <c r="H3010" s="15">
        <v>1</v>
      </c>
      <c r="I3010" s="13">
        <v>168.39</v>
      </c>
      <c r="J3010" s="13">
        <v>168.39</v>
      </c>
    </row>
    <row r="3011" spans="1:10" ht="24" customHeight="1">
      <c r="A3011" s="17" t="s">
        <v>1884</v>
      </c>
      <c r="B3011" s="19" t="s">
        <v>1909</v>
      </c>
      <c r="C3011" s="17" t="s">
        <v>78</v>
      </c>
      <c r="D3011" s="17" t="s">
        <v>1910</v>
      </c>
      <c r="E3011" s="396" t="s">
        <v>1887</v>
      </c>
      <c r="F3011" s="396"/>
      <c r="G3011" s="18" t="s">
        <v>1911</v>
      </c>
      <c r="H3011" s="21">
        <v>3.0300000000000001E-2</v>
      </c>
      <c r="I3011" s="20">
        <v>22.95</v>
      </c>
      <c r="J3011" s="20">
        <v>0.69</v>
      </c>
    </row>
    <row r="3012" spans="1:10" ht="25.95" customHeight="1">
      <c r="A3012" s="17" t="s">
        <v>1884</v>
      </c>
      <c r="B3012" s="19" t="s">
        <v>1957</v>
      </c>
      <c r="C3012" s="17" t="s">
        <v>78</v>
      </c>
      <c r="D3012" s="17" t="s">
        <v>1958</v>
      </c>
      <c r="E3012" s="396" t="s">
        <v>1887</v>
      </c>
      <c r="F3012" s="396"/>
      <c r="G3012" s="18" t="s">
        <v>1911</v>
      </c>
      <c r="H3012" s="21">
        <v>9.6000000000000002E-2</v>
      </c>
      <c r="I3012" s="20">
        <v>27.62</v>
      </c>
      <c r="J3012" s="20">
        <v>2.65</v>
      </c>
    </row>
    <row r="3013" spans="1:10" ht="25.95" customHeight="1">
      <c r="A3013" s="22" t="s">
        <v>1894</v>
      </c>
      <c r="B3013" s="24" t="s">
        <v>2902</v>
      </c>
      <c r="C3013" s="22" t="s">
        <v>78</v>
      </c>
      <c r="D3013" s="22" t="s">
        <v>2903</v>
      </c>
      <c r="E3013" s="397" t="s">
        <v>1928</v>
      </c>
      <c r="F3013" s="397"/>
      <c r="G3013" s="23" t="s">
        <v>268</v>
      </c>
      <c r="H3013" s="26">
        <v>1</v>
      </c>
      <c r="I3013" s="25">
        <v>164.98</v>
      </c>
      <c r="J3013" s="25">
        <v>164.98</v>
      </c>
    </row>
    <row r="3014" spans="1:10" ht="25.95" customHeight="1">
      <c r="A3014" s="22" t="s">
        <v>1894</v>
      </c>
      <c r="B3014" s="24" t="s">
        <v>2866</v>
      </c>
      <c r="C3014" s="22" t="s">
        <v>78</v>
      </c>
      <c r="D3014" s="22" t="s">
        <v>2867</v>
      </c>
      <c r="E3014" s="397" t="s">
        <v>1928</v>
      </c>
      <c r="F3014" s="397"/>
      <c r="G3014" s="23" t="s">
        <v>268</v>
      </c>
      <c r="H3014" s="26">
        <v>2.1000000000000001E-2</v>
      </c>
      <c r="I3014" s="25">
        <v>3.45</v>
      </c>
      <c r="J3014" s="25">
        <v>7.0000000000000007E-2</v>
      </c>
    </row>
    <row r="3015" spans="1:10">
      <c r="A3015" s="38"/>
      <c r="B3015" s="38"/>
      <c r="C3015" s="38"/>
      <c r="D3015" s="38"/>
      <c r="E3015" s="38" t="s">
        <v>1897</v>
      </c>
      <c r="F3015" s="39">
        <v>2.52</v>
      </c>
      <c r="G3015" s="38" t="s">
        <v>1898</v>
      </c>
      <c r="H3015" s="39">
        <v>0</v>
      </c>
      <c r="I3015" s="38" t="s">
        <v>1899</v>
      </c>
      <c r="J3015" s="39">
        <v>2.52</v>
      </c>
    </row>
    <row r="3016" spans="1:10">
      <c r="A3016" s="38"/>
      <c r="B3016" s="38"/>
      <c r="C3016" s="38"/>
      <c r="D3016" s="38"/>
      <c r="E3016" s="38" t="s">
        <v>1900</v>
      </c>
      <c r="F3016" s="39">
        <v>34.51</v>
      </c>
      <c r="G3016" s="38"/>
      <c r="H3016" s="398" t="s">
        <v>1901</v>
      </c>
      <c r="I3016" s="398"/>
      <c r="J3016" s="39">
        <v>202.9</v>
      </c>
    </row>
    <row r="3017" spans="1:10" ht="49.95" customHeight="1">
      <c r="A3017" s="32"/>
      <c r="B3017" s="32"/>
      <c r="C3017" s="32"/>
      <c r="D3017" s="32"/>
      <c r="E3017" s="32"/>
      <c r="F3017" s="32"/>
      <c r="G3017" s="32" t="s">
        <v>1902</v>
      </c>
      <c r="H3017" s="34" t="s">
        <v>2266</v>
      </c>
      <c r="I3017" s="32" t="s">
        <v>1904</v>
      </c>
      <c r="J3017" s="33">
        <v>4260.8999999999996</v>
      </c>
    </row>
    <row r="3018" spans="1:10" ht="1.05" customHeight="1">
      <c r="A3018" s="16"/>
      <c r="B3018" s="16"/>
      <c r="C3018" s="16"/>
      <c r="D3018" s="16"/>
      <c r="E3018" s="16"/>
      <c r="F3018" s="16"/>
      <c r="G3018" s="16"/>
      <c r="H3018" s="16"/>
      <c r="I3018" s="16"/>
      <c r="J3018" s="16"/>
    </row>
    <row r="3019" spans="1:10" ht="18" customHeight="1">
      <c r="A3019" s="2" t="s">
        <v>920</v>
      </c>
      <c r="B3019" s="4" t="s">
        <v>61</v>
      </c>
      <c r="C3019" s="2" t="s">
        <v>62</v>
      </c>
      <c r="D3019" s="2" t="s">
        <v>9</v>
      </c>
      <c r="E3019" s="391" t="s">
        <v>63</v>
      </c>
      <c r="F3019" s="391"/>
      <c r="G3019" s="3" t="s">
        <v>64</v>
      </c>
      <c r="H3019" s="4" t="s">
        <v>10</v>
      </c>
      <c r="I3019" s="4" t="s">
        <v>65</v>
      </c>
      <c r="J3019" s="4" t="s">
        <v>11</v>
      </c>
    </row>
    <row r="3020" spans="1:10" ht="39" customHeight="1">
      <c r="A3020" s="10" t="s">
        <v>1883</v>
      </c>
      <c r="B3020" s="12" t="s">
        <v>921</v>
      </c>
      <c r="C3020" s="10" t="s">
        <v>78</v>
      </c>
      <c r="D3020" s="10" t="s">
        <v>922</v>
      </c>
      <c r="E3020" s="395" t="s">
        <v>307</v>
      </c>
      <c r="F3020" s="395"/>
      <c r="G3020" s="11" t="s">
        <v>268</v>
      </c>
      <c r="H3020" s="15">
        <v>1</v>
      </c>
      <c r="I3020" s="13">
        <v>152.5</v>
      </c>
      <c r="J3020" s="13">
        <v>152.5</v>
      </c>
    </row>
    <row r="3021" spans="1:10" ht="25.95" customHeight="1">
      <c r="A3021" s="17" t="s">
        <v>1884</v>
      </c>
      <c r="B3021" s="19" t="s">
        <v>1957</v>
      </c>
      <c r="C3021" s="17" t="s">
        <v>78</v>
      </c>
      <c r="D3021" s="17" t="s">
        <v>1958</v>
      </c>
      <c r="E3021" s="396" t="s">
        <v>1887</v>
      </c>
      <c r="F3021" s="396"/>
      <c r="G3021" s="18" t="s">
        <v>1911</v>
      </c>
      <c r="H3021" s="21">
        <v>0.16669999999999999</v>
      </c>
      <c r="I3021" s="20">
        <v>27.62</v>
      </c>
      <c r="J3021" s="20">
        <v>4.5999999999999996</v>
      </c>
    </row>
    <row r="3022" spans="1:10" ht="24" customHeight="1">
      <c r="A3022" s="17" t="s">
        <v>1884</v>
      </c>
      <c r="B3022" s="19" t="s">
        <v>1909</v>
      </c>
      <c r="C3022" s="17" t="s">
        <v>78</v>
      </c>
      <c r="D3022" s="17" t="s">
        <v>1910</v>
      </c>
      <c r="E3022" s="396" t="s">
        <v>1887</v>
      </c>
      <c r="F3022" s="396"/>
      <c r="G3022" s="18" t="s">
        <v>1911</v>
      </c>
      <c r="H3022" s="21">
        <v>5.2499999999999998E-2</v>
      </c>
      <c r="I3022" s="20">
        <v>22.95</v>
      </c>
      <c r="J3022" s="20">
        <v>1.2</v>
      </c>
    </row>
    <row r="3023" spans="1:10" ht="39" customHeight="1">
      <c r="A3023" s="22" t="s">
        <v>1894</v>
      </c>
      <c r="B3023" s="24" t="s">
        <v>2904</v>
      </c>
      <c r="C3023" s="22" t="s">
        <v>78</v>
      </c>
      <c r="D3023" s="22" t="s">
        <v>2905</v>
      </c>
      <c r="E3023" s="397" t="s">
        <v>1928</v>
      </c>
      <c r="F3023" s="397"/>
      <c r="G3023" s="23" t="s">
        <v>268</v>
      </c>
      <c r="H3023" s="26">
        <v>1</v>
      </c>
      <c r="I3023" s="25">
        <v>146.63</v>
      </c>
      <c r="J3023" s="25">
        <v>146.63</v>
      </c>
    </row>
    <row r="3024" spans="1:10" ht="25.95" customHeight="1">
      <c r="A3024" s="22" t="s">
        <v>1894</v>
      </c>
      <c r="B3024" s="24" t="s">
        <v>2866</v>
      </c>
      <c r="C3024" s="22" t="s">
        <v>78</v>
      </c>
      <c r="D3024" s="22" t="s">
        <v>2867</v>
      </c>
      <c r="E3024" s="397" t="s">
        <v>1928</v>
      </c>
      <c r="F3024" s="397"/>
      <c r="G3024" s="23" t="s">
        <v>268</v>
      </c>
      <c r="H3024" s="26">
        <v>2.1000000000000001E-2</v>
      </c>
      <c r="I3024" s="25">
        <v>3.45</v>
      </c>
      <c r="J3024" s="25">
        <v>7.0000000000000007E-2</v>
      </c>
    </row>
    <row r="3025" spans="1:10">
      <c r="A3025" s="38"/>
      <c r="B3025" s="38"/>
      <c r="C3025" s="38"/>
      <c r="D3025" s="38"/>
      <c r="E3025" s="38" t="s">
        <v>1897</v>
      </c>
      <c r="F3025" s="39">
        <v>4.3899999999999997</v>
      </c>
      <c r="G3025" s="38" t="s">
        <v>1898</v>
      </c>
      <c r="H3025" s="39">
        <v>0</v>
      </c>
      <c r="I3025" s="38" t="s">
        <v>1899</v>
      </c>
      <c r="J3025" s="39">
        <v>4.3899999999999997</v>
      </c>
    </row>
    <row r="3026" spans="1:10">
      <c r="A3026" s="38"/>
      <c r="B3026" s="38"/>
      <c r="C3026" s="38"/>
      <c r="D3026" s="38"/>
      <c r="E3026" s="38" t="s">
        <v>1900</v>
      </c>
      <c r="F3026" s="39">
        <v>31.26</v>
      </c>
      <c r="G3026" s="38"/>
      <c r="H3026" s="398" t="s">
        <v>1901</v>
      </c>
      <c r="I3026" s="398"/>
      <c r="J3026" s="39">
        <v>183.76</v>
      </c>
    </row>
    <row r="3027" spans="1:10" ht="49.95" customHeight="1">
      <c r="A3027" s="32"/>
      <c r="B3027" s="32"/>
      <c r="C3027" s="32"/>
      <c r="D3027" s="32"/>
      <c r="E3027" s="32"/>
      <c r="F3027" s="32"/>
      <c r="G3027" s="32" t="s">
        <v>1902</v>
      </c>
      <c r="H3027" s="34" t="s">
        <v>2585</v>
      </c>
      <c r="I3027" s="32" t="s">
        <v>1904</v>
      </c>
      <c r="J3027" s="33">
        <v>1286.32</v>
      </c>
    </row>
    <row r="3028" spans="1:10" ht="1.05" customHeight="1">
      <c r="A3028" s="16"/>
      <c r="B3028" s="16"/>
      <c r="C3028" s="16"/>
      <c r="D3028" s="16"/>
      <c r="E3028" s="16"/>
      <c r="F3028" s="16"/>
      <c r="G3028" s="16"/>
      <c r="H3028" s="16"/>
      <c r="I3028" s="16"/>
      <c r="J3028" s="16"/>
    </row>
    <row r="3029" spans="1:10" ht="18" customHeight="1">
      <c r="A3029" s="2" t="s">
        <v>923</v>
      </c>
      <c r="B3029" s="4" t="s">
        <v>61</v>
      </c>
      <c r="C3029" s="2" t="s">
        <v>62</v>
      </c>
      <c r="D3029" s="2" t="s">
        <v>9</v>
      </c>
      <c r="E3029" s="391" t="s">
        <v>63</v>
      </c>
      <c r="F3029" s="391"/>
      <c r="G3029" s="3" t="s">
        <v>64</v>
      </c>
      <c r="H3029" s="4" t="s">
        <v>10</v>
      </c>
      <c r="I3029" s="4" t="s">
        <v>65</v>
      </c>
      <c r="J3029" s="4" t="s">
        <v>11</v>
      </c>
    </row>
    <row r="3030" spans="1:10" ht="39" customHeight="1">
      <c r="A3030" s="10" t="s">
        <v>1883</v>
      </c>
      <c r="B3030" s="12" t="s">
        <v>924</v>
      </c>
      <c r="C3030" s="10" t="s">
        <v>78</v>
      </c>
      <c r="D3030" s="10" t="s">
        <v>925</v>
      </c>
      <c r="E3030" s="395" t="s">
        <v>307</v>
      </c>
      <c r="F3030" s="395"/>
      <c r="G3030" s="11" t="s">
        <v>268</v>
      </c>
      <c r="H3030" s="15">
        <v>1</v>
      </c>
      <c r="I3030" s="13">
        <v>115.3</v>
      </c>
      <c r="J3030" s="13">
        <v>115.3</v>
      </c>
    </row>
    <row r="3031" spans="1:10" ht="24" customHeight="1">
      <c r="A3031" s="17" t="s">
        <v>1884</v>
      </c>
      <c r="B3031" s="19" t="s">
        <v>1909</v>
      </c>
      <c r="C3031" s="17" t="s">
        <v>78</v>
      </c>
      <c r="D3031" s="17" t="s">
        <v>1910</v>
      </c>
      <c r="E3031" s="396" t="s">
        <v>1887</v>
      </c>
      <c r="F3031" s="396"/>
      <c r="G3031" s="18" t="s">
        <v>1911</v>
      </c>
      <c r="H3031" s="21">
        <v>4.8099999999999997E-2</v>
      </c>
      <c r="I3031" s="20">
        <v>22.95</v>
      </c>
      <c r="J3031" s="20">
        <v>1.1000000000000001</v>
      </c>
    </row>
    <row r="3032" spans="1:10" ht="25.95" customHeight="1">
      <c r="A3032" s="17" t="s">
        <v>1884</v>
      </c>
      <c r="B3032" s="19" t="s">
        <v>1957</v>
      </c>
      <c r="C3032" s="17" t="s">
        <v>78</v>
      </c>
      <c r="D3032" s="17" t="s">
        <v>1958</v>
      </c>
      <c r="E3032" s="396" t="s">
        <v>1887</v>
      </c>
      <c r="F3032" s="396"/>
      <c r="G3032" s="18" t="s">
        <v>1911</v>
      </c>
      <c r="H3032" s="21">
        <v>0.1525</v>
      </c>
      <c r="I3032" s="20">
        <v>27.62</v>
      </c>
      <c r="J3032" s="20">
        <v>4.21</v>
      </c>
    </row>
    <row r="3033" spans="1:10" ht="39" customHeight="1">
      <c r="A3033" s="22" t="s">
        <v>1894</v>
      </c>
      <c r="B3033" s="24" t="s">
        <v>2906</v>
      </c>
      <c r="C3033" s="22" t="s">
        <v>78</v>
      </c>
      <c r="D3033" s="22" t="s">
        <v>2907</v>
      </c>
      <c r="E3033" s="397" t="s">
        <v>1928</v>
      </c>
      <c r="F3033" s="397"/>
      <c r="G3033" s="23" t="s">
        <v>268</v>
      </c>
      <c r="H3033" s="26">
        <v>1</v>
      </c>
      <c r="I3033" s="25">
        <v>109.92</v>
      </c>
      <c r="J3033" s="25">
        <v>109.92</v>
      </c>
    </row>
    <row r="3034" spans="1:10" ht="25.95" customHeight="1">
      <c r="A3034" s="22" t="s">
        <v>1894</v>
      </c>
      <c r="B3034" s="24" t="s">
        <v>2866</v>
      </c>
      <c r="C3034" s="22" t="s">
        <v>78</v>
      </c>
      <c r="D3034" s="22" t="s">
        <v>2867</v>
      </c>
      <c r="E3034" s="397" t="s">
        <v>1928</v>
      </c>
      <c r="F3034" s="397"/>
      <c r="G3034" s="23" t="s">
        <v>268</v>
      </c>
      <c r="H3034" s="26">
        <v>2.1000000000000001E-2</v>
      </c>
      <c r="I3034" s="25">
        <v>3.45</v>
      </c>
      <c r="J3034" s="25">
        <v>7.0000000000000007E-2</v>
      </c>
    </row>
    <row r="3035" spans="1:10">
      <c r="A3035" s="38"/>
      <c r="B3035" s="38"/>
      <c r="C3035" s="38"/>
      <c r="D3035" s="38"/>
      <c r="E3035" s="38" t="s">
        <v>1897</v>
      </c>
      <c r="F3035" s="39">
        <v>4.0199999999999996</v>
      </c>
      <c r="G3035" s="38" t="s">
        <v>1898</v>
      </c>
      <c r="H3035" s="39">
        <v>0</v>
      </c>
      <c r="I3035" s="38" t="s">
        <v>1899</v>
      </c>
      <c r="J3035" s="39">
        <v>4.0199999999999996</v>
      </c>
    </row>
    <row r="3036" spans="1:10">
      <c r="A3036" s="38"/>
      <c r="B3036" s="38"/>
      <c r="C3036" s="38"/>
      <c r="D3036" s="38"/>
      <c r="E3036" s="38" t="s">
        <v>1900</v>
      </c>
      <c r="F3036" s="39">
        <v>23.63</v>
      </c>
      <c r="G3036" s="38"/>
      <c r="H3036" s="398" t="s">
        <v>1901</v>
      </c>
      <c r="I3036" s="398"/>
      <c r="J3036" s="39">
        <v>138.93</v>
      </c>
    </row>
    <row r="3037" spans="1:10" ht="49.95" customHeight="1">
      <c r="A3037" s="32"/>
      <c r="B3037" s="32"/>
      <c r="C3037" s="32"/>
      <c r="D3037" s="32"/>
      <c r="E3037" s="32"/>
      <c r="F3037" s="32"/>
      <c r="G3037" s="32" t="s">
        <v>1902</v>
      </c>
      <c r="H3037" s="34" t="s">
        <v>2564</v>
      </c>
      <c r="I3037" s="32" t="s">
        <v>1904</v>
      </c>
      <c r="J3037" s="33">
        <v>416.79</v>
      </c>
    </row>
    <row r="3038" spans="1:10" ht="1.05" customHeight="1">
      <c r="A3038" s="16"/>
      <c r="B3038" s="16"/>
      <c r="C3038" s="16"/>
      <c r="D3038" s="16"/>
      <c r="E3038" s="16"/>
      <c r="F3038" s="16"/>
      <c r="G3038" s="16"/>
      <c r="H3038" s="16"/>
      <c r="I3038" s="16"/>
      <c r="J3038" s="16"/>
    </row>
    <row r="3039" spans="1:10" ht="18" customHeight="1">
      <c r="A3039" s="2" t="s">
        <v>926</v>
      </c>
      <c r="B3039" s="4" t="s">
        <v>61</v>
      </c>
      <c r="C3039" s="2" t="s">
        <v>62</v>
      </c>
      <c r="D3039" s="2" t="s">
        <v>9</v>
      </c>
      <c r="E3039" s="391" t="s">
        <v>63</v>
      </c>
      <c r="F3039" s="391"/>
      <c r="G3039" s="3" t="s">
        <v>64</v>
      </c>
      <c r="H3039" s="4" t="s">
        <v>10</v>
      </c>
      <c r="I3039" s="4" t="s">
        <v>65</v>
      </c>
      <c r="J3039" s="4" t="s">
        <v>11</v>
      </c>
    </row>
    <row r="3040" spans="1:10" ht="39" customHeight="1">
      <c r="A3040" s="10" t="s">
        <v>1883</v>
      </c>
      <c r="B3040" s="12" t="s">
        <v>924</v>
      </c>
      <c r="C3040" s="10" t="s">
        <v>78</v>
      </c>
      <c r="D3040" s="10" t="s">
        <v>927</v>
      </c>
      <c r="E3040" s="395" t="s">
        <v>307</v>
      </c>
      <c r="F3040" s="395"/>
      <c r="G3040" s="11" t="s">
        <v>268</v>
      </c>
      <c r="H3040" s="15">
        <v>1</v>
      </c>
      <c r="I3040" s="13">
        <v>115.3</v>
      </c>
      <c r="J3040" s="13">
        <v>115.3</v>
      </c>
    </row>
    <row r="3041" spans="1:10" ht="24" customHeight="1">
      <c r="A3041" s="17" t="s">
        <v>1884</v>
      </c>
      <c r="B3041" s="19" t="s">
        <v>1909</v>
      </c>
      <c r="C3041" s="17" t="s">
        <v>78</v>
      </c>
      <c r="D3041" s="17" t="s">
        <v>1910</v>
      </c>
      <c r="E3041" s="396" t="s">
        <v>1887</v>
      </c>
      <c r="F3041" s="396"/>
      <c r="G3041" s="18" t="s">
        <v>1911</v>
      </c>
      <c r="H3041" s="21">
        <v>4.8099999999999997E-2</v>
      </c>
      <c r="I3041" s="20">
        <v>22.95</v>
      </c>
      <c r="J3041" s="20">
        <v>1.1000000000000001</v>
      </c>
    </row>
    <row r="3042" spans="1:10" ht="25.95" customHeight="1">
      <c r="A3042" s="17" t="s">
        <v>1884</v>
      </c>
      <c r="B3042" s="19" t="s">
        <v>1957</v>
      </c>
      <c r="C3042" s="17" t="s">
        <v>78</v>
      </c>
      <c r="D3042" s="17" t="s">
        <v>1958</v>
      </c>
      <c r="E3042" s="396" t="s">
        <v>1887</v>
      </c>
      <c r="F3042" s="396"/>
      <c r="G3042" s="18" t="s">
        <v>1911</v>
      </c>
      <c r="H3042" s="21">
        <v>0.1525</v>
      </c>
      <c r="I3042" s="20">
        <v>27.62</v>
      </c>
      <c r="J3042" s="20">
        <v>4.21</v>
      </c>
    </row>
    <row r="3043" spans="1:10" ht="39" customHeight="1">
      <c r="A3043" s="22" t="s">
        <v>1894</v>
      </c>
      <c r="B3043" s="24" t="s">
        <v>2906</v>
      </c>
      <c r="C3043" s="22" t="s">
        <v>78</v>
      </c>
      <c r="D3043" s="22" t="s">
        <v>2907</v>
      </c>
      <c r="E3043" s="397" t="s">
        <v>1928</v>
      </c>
      <c r="F3043" s="397"/>
      <c r="G3043" s="23" t="s">
        <v>268</v>
      </c>
      <c r="H3043" s="26">
        <v>1</v>
      </c>
      <c r="I3043" s="25">
        <v>109.92</v>
      </c>
      <c r="J3043" s="25">
        <v>109.92</v>
      </c>
    </row>
    <row r="3044" spans="1:10" ht="25.95" customHeight="1">
      <c r="A3044" s="22" t="s">
        <v>1894</v>
      </c>
      <c r="B3044" s="24" t="s">
        <v>2866</v>
      </c>
      <c r="C3044" s="22" t="s">
        <v>78</v>
      </c>
      <c r="D3044" s="22" t="s">
        <v>2867</v>
      </c>
      <c r="E3044" s="397" t="s">
        <v>1928</v>
      </c>
      <c r="F3044" s="397"/>
      <c r="G3044" s="23" t="s">
        <v>268</v>
      </c>
      <c r="H3044" s="26">
        <v>2.1000000000000001E-2</v>
      </c>
      <c r="I3044" s="25">
        <v>3.45</v>
      </c>
      <c r="J3044" s="25">
        <v>7.0000000000000007E-2</v>
      </c>
    </row>
    <row r="3045" spans="1:10">
      <c r="A3045" s="38"/>
      <c r="B3045" s="38"/>
      <c r="C3045" s="38"/>
      <c r="D3045" s="38"/>
      <c r="E3045" s="38" t="s">
        <v>1897</v>
      </c>
      <c r="F3045" s="39">
        <v>4.0199999999999996</v>
      </c>
      <c r="G3045" s="38" t="s">
        <v>1898</v>
      </c>
      <c r="H3045" s="39">
        <v>0</v>
      </c>
      <c r="I3045" s="38" t="s">
        <v>1899</v>
      </c>
      <c r="J3045" s="39">
        <v>4.0199999999999996</v>
      </c>
    </row>
    <row r="3046" spans="1:10">
      <c r="A3046" s="38"/>
      <c r="B3046" s="38"/>
      <c r="C3046" s="38"/>
      <c r="D3046" s="38"/>
      <c r="E3046" s="38" t="s">
        <v>1900</v>
      </c>
      <c r="F3046" s="39">
        <v>23.63</v>
      </c>
      <c r="G3046" s="38"/>
      <c r="H3046" s="398" t="s">
        <v>1901</v>
      </c>
      <c r="I3046" s="398"/>
      <c r="J3046" s="39">
        <v>138.93</v>
      </c>
    </row>
    <row r="3047" spans="1:10" ht="49.95" customHeight="1">
      <c r="A3047" s="32"/>
      <c r="B3047" s="32"/>
      <c r="C3047" s="32"/>
      <c r="D3047" s="32"/>
      <c r="E3047" s="32"/>
      <c r="F3047" s="32"/>
      <c r="G3047" s="32" t="s">
        <v>1902</v>
      </c>
      <c r="H3047" s="34" t="s">
        <v>2524</v>
      </c>
      <c r="I3047" s="32" t="s">
        <v>1904</v>
      </c>
      <c r="J3047" s="33">
        <v>277.86</v>
      </c>
    </row>
    <row r="3048" spans="1:10" ht="1.05" customHeight="1">
      <c r="A3048" s="16"/>
      <c r="B3048" s="16"/>
      <c r="C3048" s="16"/>
      <c r="D3048" s="16"/>
      <c r="E3048" s="16"/>
      <c r="F3048" s="16"/>
      <c r="G3048" s="16"/>
      <c r="H3048" s="16"/>
      <c r="I3048" s="16"/>
      <c r="J3048" s="16"/>
    </row>
    <row r="3049" spans="1:10" ht="18" customHeight="1">
      <c r="A3049" s="2" t="s">
        <v>928</v>
      </c>
      <c r="B3049" s="4" t="s">
        <v>61</v>
      </c>
      <c r="C3049" s="2" t="s">
        <v>62</v>
      </c>
      <c r="D3049" s="2" t="s">
        <v>9</v>
      </c>
      <c r="E3049" s="391" t="s">
        <v>63</v>
      </c>
      <c r="F3049" s="391"/>
      <c r="G3049" s="3" t="s">
        <v>64</v>
      </c>
      <c r="H3049" s="4" t="s">
        <v>10</v>
      </c>
      <c r="I3049" s="4" t="s">
        <v>65</v>
      </c>
      <c r="J3049" s="4" t="s">
        <v>11</v>
      </c>
    </row>
    <row r="3050" spans="1:10" ht="25.95" customHeight="1">
      <c r="A3050" s="10" t="s">
        <v>1883</v>
      </c>
      <c r="B3050" s="12" t="s">
        <v>929</v>
      </c>
      <c r="C3050" s="10" t="s">
        <v>78</v>
      </c>
      <c r="D3050" s="10" t="s">
        <v>930</v>
      </c>
      <c r="E3050" s="395" t="s">
        <v>307</v>
      </c>
      <c r="F3050" s="395"/>
      <c r="G3050" s="11" t="s">
        <v>268</v>
      </c>
      <c r="H3050" s="15">
        <v>1</v>
      </c>
      <c r="I3050" s="13">
        <v>122.02</v>
      </c>
      <c r="J3050" s="13">
        <v>122.02</v>
      </c>
    </row>
    <row r="3051" spans="1:10" ht="25.95" customHeight="1">
      <c r="A3051" s="17" t="s">
        <v>1884</v>
      </c>
      <c r="B3051" s="19" t="s">
        <v>1957</v>
      </c>
      <c r="C3051" s="17" t="s">
        <v>78</v>
      </c>
      <c r="D3051" s="17" t="s">
        <v>1958</v>
      </c>
      <c r="E3051" s="396" t="s">
        <v>1887</v>
      </c>
      <c r="F3051" s="396"/>
      <c r="G3051" s="18" t="s">
        <v>1911</v>
      </c>
      <c r="H3051" s="21">
        <v>0.44669999999999999</v>
      </c>
      <c r="I3051" s="20">
        <v>27.62</v>
      </c>
      <c r="J3051" s="20">
        <v>12.33</v>
      </c>
    </row>
    <row r="3052" spans="1:10" ht="24" customHeight="1">
      <c r="A3052" s="17" t="s">
        <v>1884</v>
      </c>
      <c r="B3052" s="19" t="s">
        <v>1909</v>
      </c>
      <c r="C3052" s="17" t="s">
        <v>78</v>
      </c>
      <c r="D3052" s="17" t="s">
        <v>1910</v>
      </c>
      <c r="E3052" s="396" t="s">
        <v>1887</v>
      </c>
      <c r="F3052" s="396"/>
      <c r="G3052" s="18" t="s">
        <v>1911</v>
      </c>
      <c r="H3052" s="21">
        <v>0.14069999999999999</v>
      </c>
      <c r="I3052" s="20">
        <v>22.95</v>
      </c>
      <c r="J3052" s="20">
        <v>3.22</v>
      </c>
    </row>
    <row r="3053" spans="1:10" ht="25.95" customHeight="1">
      <c r="A3053" s="22" t="s">
        <v>1894</v>
      </c>
      <c r="B3053" s="24" t="s">
        <v>2908</v>
      </c>
      <c r="C3053" s="22" t="s">
        <v>78</v>
      </c>
      <c r="D3053" s="22" t="s">
        <v>2909</v>
      </c>
      <c r="E3053" s="397" t="s">
        <v>1928</v>
      </c>
      <c r="F3053" s="397"/>
      <c r="G3053" s="23" t="s">
        <v>268</v>
      </c>
      <c r="H3053" s="26">
        <v>1</v>
      </c>
      <c r="I3053" s="25">
        <v>106.4</v>
      </c>
      <c r="J3053" s="25">
        <v>106.4</v>
      </c>
    </row>
    <row r="3054" spans="1:10" ht="25.95" customHeight="1">
      <c r="A3054" s="22" t="s">
        <v>1894</v>
      </c>
      <c r="B3054" s="24" t="s">
        <v>2866</v>
      </c>
      <c r="C3054" s="22" t="s">
        <v>78</v>
      </c>
      <c r="D3054" s="22" t="s">
        <v>2867</v>
      </c>
      <c r="E3054" s="397" t="s">
        <v>1928</v>
      </c>
      <c r="F3054" s="397"/>
      <c r="G3054" s="23" t="s">
        <v>268</v>
      </c>
      <c r="H3054" s="26">
        <v>2.1000000000000001E-2</v>
      </c>
      <c r="I3054" s="25">
        <v>3.45</v>
      </c>
      <c r="J3054" s="25">
        <v>7.0000000000000007E-2</v>
      </c>
    </row>
    <row r="3055" spans="1:10">
      <c r="A3055" s="38"/>
      <c r="B3055" s="38"/>
      <c r="C3055" s="38"/>
      <c r="D3055" s="38"/>
      <c r="E3055" s="38" t="s">
        <v>1897</v>
      </c>
      <c r="F3055" s="39">
        <v>11.79</v>
      </c>
      <c r="G3055" s="38" t="s">
        <v>1898</v>
      </c>
      <c r="H3055" s="39">
        <v>0</v>
      </c>
      <c r="I3055" s="38" t="s">
        <v>1899</v>
      </c>
      <c r="J3055" s="39">
        <v>11.79</v>
      </c>
    </row>
    <row r="3056" spans="1:10">
      <c r="A3056" s="38"/>
      <c r="B3056" s="38"/>
      <c r="C3056" s="38"/>
      <c r="D3056" s="38"/>
      <c r="E3056" s="38" t="s">
        <v>1900</v>
      </c>
      <c r="F3056" s="39">
        <v>25.01</v>
      </c>
      <c r="G3056" s="38"/>
      <c r="H3056" s="398" t="s">
        <v>1901</v>
      </c>
      <c r="I3056" s="398"/>
      <c r="J3056" s="39">
        <v>147.03</v>
      </c>
    </row>
    <row r="3057" spans="1:10" ht="49.95" customHeight="1">
      <c r="A3057" s="32"/>
      <c r="B3057" s="32"/>
      <c r="C3057" s="32"/>
      <c r="D3057" s="32"/>
      <c r="E3057" s="32"/>
      <c r="F3057" s="32"/>
      <c r="G3057" s="32" t="s">
        <v>1902</v>
      </c>
      <c r="H3057" s="34" t="s">
        <v>2266</v>
      </c>
      <c r="I3057" s="32" t="s">
        <v>1904</v>
      </c>
      <c r="J3057" s="33">
        <v>3087.63</v>
      </c>
    </row>
    <row r="3058" spans="1:10" ht="1.05" customHeight="1">
      <c r="A3058" s="16"/>
      <c r="B3058" s="16"/>
      <c r="C3058" s="16"/>
      <c r="D3058" s="16"/>
      <c r="E3058" s="16"/>
      <c r="F3058" s="16"/>
      <c r="G3058" s="16"/>
      <c r="H3058" s="16"/>
      <c r="I3058" s="16"/>
      <c r="J3058" s="16"/>
    </row>
    <row r="3059" spans="1:10" ht="18" customHeight="1">
      <c r="A3059" s="2" t="s">
        <v>931</v>
      </c>
      <c r="B3059" s="4" t="s">
        <v>61</v>
      </c>
      <c r="C3059" s="2" t="s">
        <v>62</v>
      </c>
      <c r="D3059" s="2" t="s">
        <v>9</v>
      </c>
      <c r="E3059" s="391" t="s">
        <v>63</v>
      </c>
      <c r="F3059" s="391"/>
      <c r="G3059" s="3" t="s">
        <v>64</v>
      </c>
      <c r="H3059" s="4" t="s">
        <v>10</v>
      </c>
      <c r="I3059" s="4" t="s">
        <v>65</v>
      </c>
      <c r="J3059" s="4" t="s">
        <v>11</v>
      </c>
    </row>
    <row r="3060" spans="1:10" ht="39" customHeight="1">
      <c r="A3060" s="10" t="s">
        <v>1883</v>
      </c>
      <c r="B3060" s="12" t="s">
        <v>932</v>
      </c>
      <c r="C3060" s="10" t="s">
        <v>78</v>
      </c>
      <c r="D3060" s="10" t="s">
        <v>933</v>
      </c>
      <c r="E3060" s="395" t="s">
        <v>307</v>
      </c>
      <c r="F3060" s="395"/>
      <c r="G3060" s="11" t="s">
        <v>268</v>
      </c>
      <c r="H3060" s="15">
        <v>1</v>
      </c>
      <c r="I3060" s="13">
        <v>609.91</v>
      </c>
      <c r="J3060" s="13">
        <v>609.91</v>
      </c>
    </row>
    <row r="3061" spans="1:10" ht="25.95" customHeight="1">
      <c r="A3061" s="17" t="s">
        <v>1884</v>
      </c>
      <c r="B3061" s="19" t="s">
        <v>1957</v>
      </c>
      <c r="C3061" s="17" t="s">
        <v>78</v>
      </c>
      <c r="D3061" s="17" t="s">
        <v>1958</v>
      </c>
      <c r="E3061" s="396" t="s">
        <v>1887</v>
      </c>
      <c r="F3061" s="396"/>
      <c r="G3061" s="18" t="s">
        <v>1911</v>
      </c>
      <c r="H3061" s="21">
        <v>1.4228000000000001</v>
      </c>
      <c r="I3061" s="20">
        <v>27.62</v>
      </c>
      <c r="J3061" s="20">
        <v>39.29</v>
      </c>
    </row>
    <row r="3062" spans="1:10" ht="24" customHeight="1">
      <c r="A3062" s="17" t="s">
        <v>1884</v>
      </c>
      <c r="B3062" s="19" t="s">
        <v>1909</v>
      </c>
      <c r="C3062" s="17" t="s">
        <v>78</v>
      </c>
      <c r="D3062" s="17" t="s">
        <v>1910</v>
      </c>
      <c r="E3062" s="396" t="s">
        <v>1887</v>
      </c>
      <c r="F3062" s="396"/>
      <c r="G3062" s="18" t="s">
        <v>1911</v>
      </c>
      <c r="H3062" s="21">
        <v>0.44829999999999998</v>
      </c>
      <c r="I3062" s="20">
        <v>22.95</v>
      </c>
      <c r="J3062" s="20">
        <v>10.28</v>
      </c>
    </row>
    <row r="3063" spans="1:10" ht="39" customHeight="1">
      <c r="A3063" s="22" t="s">
        <v>1894</v>
      </c>
      <c r="B3063" s="24" t="s">
        <v>2313</v>
      </c>
      <c r="C3063" s="22" t="s">
        <v>78</v>
      </c>
      <c r="D3063" s="22" t="s">
        <v>2314</v>
      </c>
      <c r="E3063" s="397" t="s">
        <v>1928</v>
      </c>
      <c r="F3063" s="397"/>
      <c r="G3063" s="23" t="s">
        <v>268</v>
      </c>
      <c r="H3063" s="26">
        <v>9</v>
      </c>
      <c r="I3063" s="25">
        <v>22.95</v>
      </c>
      <c r="J3063" s="25">
        <v>206.55</v>
      </c>
    </row>
    <row r="3064" spans="1:10" ht="25.95" customHeight="1">
      <c r="A3064" s="22" t="s">
        <v>1894</v>
      </c>
      <c r="B3064" s="24" t="s">
        <v>2910</v>
      </c>
      <c r="C3064" s="22" t="s">
        <v>78</v>
      </c>
      <c r="D3064" s="22" t="s">
        <v>2911</v>
      </c>
      <c r="E3064" s="397" t="s">
        <v>1928</v>
      </c>
      <c r="F3064" s="397"/>
      <c r="G3064" s="23" t="s">
        <v>268</v>
      </c>
      <c r="H3064" s="26">
        <v>1</v>
      </c>
      <c r="I3064" s="25">
        <v>353.79</v>
      </c>
      <c r="J3064" s="25">
        <v>353.79</v>
      </c>
    </row>
    <row r="3065" spans="1:10">
      <c r="A3065" s="38"/>
      <c r="B3065" s="38"/>
      <c r="C3065" s="38"/>
      <c r="D3065" s="38"/>
      <c r="E3065" s="38" t="s">
        <v>1897</v>
      </c>
      <c r="F3065" s="39">
        <v>37.58</v>
      </c>
      <c r="G3065" s="38" t="s">
        <v>1898</v>
      </c>
      <c r="H3065" s="39">
        <v>0</v>
      </c>
      <c r="I3065" s="38" t="s">
        <v>1899</v>
      </c>
      <c r="J3065" s="39">
        <v>37.58</v>
      </c>
    </row>
    <row r="3066" spans="1:10">
      <c r="A3066" s="38"/>
      <c r="B3066" s="38"/>
      <c r="C3066" s="38"/>
      <c r="D3066" s="38"/>
      <c r="E3066" s="38" t="s">
        <v>1900</v>
      </c>
      <c r="F3066" s="39">
        <v>125.03</v>
      </c>
      <c r="G3066" s="38"/>
      <c r="H3066" s="398" t="s">
        <v>1901</v>
      </c>
      <c r="I3066" s="398"/>
      <c r="J3066" s="39">
        <v>734.94</v>
      </c>
    </row>
    <row r="3067" spans="1:10" ht="49.95" customHeight="1">
      <c r="A3067" s="32"/>
      <c r="B3067" s="32"/>
      <c r="C3067" s="32"/>
      <c r="D3067" s="32"/>
      <c r="E3067" s="32"/>
      <c r="F3067" s="32"/>
      <c r="G3067" s="32" t="s">
        <v>1902</v>
      </c>
      <c r="H3067" s="34" t="s">
        <v>2305</v>
      </c>
      <c r="I3067" s="32" t="s">
        <v>1904</v>
      </c>
      <c r="J3067" s="33">
        <v>2939.76</v>
      </c>
    </row>
    <row r="3068" spans="1:10" ht="1.05" customHeight="1">
      <c r="A3068" s="16"/>
      <c r="B3068" s="16"/>
      <c r="C3068" s="16"/>
      <c r="D3068" s="16"/>
      <c r="E3068" s="16"/>
      <c r="F3068" s="16"/>
      <c r="G3068" s="16"/>
      <c r="H3068" s="16"/>
      <c r="I3068" s="16"/>
      <c r="J3068" s="16"/>
    </row>
    <row r="3069" spans="1:10" ht="18" customHeight="1">
      <c r="A3069" s="2" t="s">
        <v>934</v>
      </c>
      <c r="B3069" s="4" t="s">
        <v>61</v>
      </c>
      <c r="C3069" s="2" t="s">
        <v>62</v>
      </c>
      <c r="D3069" s="2" t="s">
        <v>9</v>
      </c>
      <c r="E3069" s="391" t="s">
        <v>63</v>
      </c>
      <c r="F3069" s="391"/>
      <c r="G3069" s="3" t="s">
        <v>64</v>
      </c>
      <c r="H3069" s="4" t="s">
        <v>10</v>
      </c>
      <c r="I3069" s="4" t="s">
        <v>65</v>
      </c>
      <c r="J3069" s="4" t="s">
        <v>11</v>
      </c>
    </row>
    <row r="3070" spans="1:10" ht="39" customHeight="1">
      <c r="A3070" s="10" t="s">
        <v>1883</v>
      </c>
      <c r="B3070" s="12" t="s">
        <v>935</v>
      </c>
      <c r="C3070" s="10" t="s">
        <v>78</v>
      </c>
      <c r="D3070" s="10" t="s">
        <v>936</v>
      </c>
      <c r="E3070" s="395" t="s">
        <v>307</v>
      </c>
      <c r="F3070" s="395"/>
      <c r="G3070" s="11" t="s">
        <v>268</v>
      </c>
      <c r="H3070" s="15">
        <v>1</v>
      </c>
      <c r="I3070" s="13">
        <v>364.79</v>
      </c>
      <c r="J3070" s="13">
        <v>364.79</v>
      </c>
    </row>
    <row r="3071" spans="1:10" ht="25.95" customHeight="1">
      <c r="A3071" s="17" t="s">
        <v>1884</v>
      </c>
      <c r="B3071" s="19" t="s">
        <v>1957</v>
      </c>
      <c r="C3071" s="17" t="s">
        <v>78</v>
      </c>
      <c r="D3071" s="17" t="s">
        <v>1958</v>
      </c>
      <c r="E3071" s="396" t="s">
        <v>1887</v>
      </c>
      <c r="F3071" s="396"/>
      <c r="G3071" s="18" t="s">
        <v>1911</v>
      </c>
      <c r="H3071" s="21">
        <v>0.94850000000000001</v>
      </c>
      <c r="I3071" s="20">
        <v>27.62</v>
      </c>
      <c r="J3071" s="20">
        <v>26.19</v>
      </c>
    </row>
    <row r="3072" spans="1:10" ht="24" customHeight="1">
      <c r="A3072" s="17" t="s">
        <v>1884</v>
      </c>
      <c r="B3072" s="19" t="s">
        <v>1909</v>
      </c>
      <c r="C3072" s="17" t="s">
        <v>78</v>
      </c>
      <c r="D3072" s="17" t="s">
        <v>1910</v>
      </c>
      <c r="E3072" s="396" t="s">
        <v>1887</v>
      </c>
      <c r="F3072" s="396"/>
      <c r="G3072" s="18" t="s">
        <v>1911</v>
      </c>
      <c r="H3072" s="21">
        <v>0.29880000000000001</v>
      </c>
      <c r="I3072" s="20">
        <v>22.95</v>
      </c>
      <c r="J3072" s="20">
        <v>6.85</v>
      </c>
    </row>
    <row r="3073" spans="1:10" ht="39" customHeight="1">
      <c r="A3073" s="22" t="s">
        <v>1894</v>
      </c>
      <c r="B3073" s="24" t="s">
        <v>2313</v>
      </c>
      <c r="C3073" s="22" t="s">
        <v>78</v>
      </c>
      <c r="D3073" s="22" t="s">
        <v>2314</v>
      </c>
      <c r="E3073" s="397" t="s">
        <v>1928</v>
      </c>
      <c r="F3073" s="397"/>
      <c r="G3073" s="23" t="s">
        <v>268</v>
      </c>
      <c r="H3073" s="26">
        <v>6</v>
      </c>
      <c r="I3073" s="25">
        <v>22.95</v>
      </c>
      <c r="J3073" s="25">
        <v>137.69999999999999</v>
      </c>
    </row>
    <row r="3074" spans="1:10" ht="25.95" customHeight="1">
      <c r="A3074" s="22" t="s">
        <v>1894</v>
      </c>
      <c r="B3074" s="24" t="s">
        <v>2912</v>
      </c>
      <c r="C3074" s="22" t="s">
        <v>78</v>
      </c>
      <c r="D3074" s="22" t="s">
        <v>2913</v>
      </c>
      <c r="E3074" s="397" t="s">
        <v>1928</v>
      </c>
      <c r="F3074" s="397"/>
      <c r="G3074" s="23" t="s">
        <v>268</v>
      </c>
      <c r="H3074" s="26">
        <v>1</v>
      </c>
      <c r="I3074" s="25">
        <v>194.05</v>
      </c>
      <c r="J3074" s="25">
        <v>194.05</v>
      </c>
    </row>
    <row r="3075" spans="1:10">
      <c r="A3075" s="38"/>
      <c r="B3075" s="38"/>
      <c r="C3075" s="38"/>
      <c r="D3075" s="38"/>
      <c r="E3075" s="38" t="s">
        <v>1897</v>
      </c>
      <c r="F3075" s="39">
        <v>25.05</v>
      </c>
      <c r="G3075" s="38" t="s">
        <v>1898</v>
      </c>
      <c r="H3075" s="39">
        <v>0</v>
      </c>
      <c r="I3075" s="38" t="s">
        <v>1899</v>
      </c>
      <c r="J3075" s="39">
        <v>25.05</v>
      </c>
    </row>
    <row r="3076" spans="1:10">
      <c r="A3076" s="38"/>
      <c r="B3076" s="38"/>
      <c r="C3076" s="38"/>
      <c r="D3076" s="38"/>
      <c r="E3076" s="38" t="s">
        <v>1900</v>
      </c>
      <c r="F3076" s="39">
        <v>74.78</v>
      </c>
      <c r="G3076" s="38"/>
      <c r="H3076" s="398" t="s">
        <v>1901</v>
      </c>
      <c r="I3076" s="398"/>
      <c r="J3076" s="39">
        <v>439.57</v>
      </c>
    </row>
    <row r="3077" spans="1:10" ht="49.95" customHeight="1">
      <c r="A3077" s="32"/>
      <c r="B3077" s="32"/>
      <c r="C3077" s="32"/>
      <c r="D3077" s="32"/>
      <c r="E3077" s="32"/>
      <c r="F3077" s="32"/>
      <c r="G3077" s="32" t="s">
        <v>1902</v>
      </c>
      <c r="H3077" s="34" t="s">
        <v>2547</v>
      </c>
      <c r="I3077" s="32" t="s">
        <v>1904</v>
      </c>
      <c r="J3077" s="33">
        <v>8791.4</v>
      </c>
    </row>
    <row r="3078" spans="1:10" ht="1.05" customHeight="1">
      <c r="A3078" s="16"/>
      <c r="B3078" s="16"/>
      <c r="C3078" s="16"/>
      <c r="D3078" s="16"/>
      <c r="E3078" s="16"/>
      <c r="F3078" s="16"/>
      <c r="G3078" s="16"/>
      <c r="H3078" s="16"/>
      <c r="I3078" s="16"/>
      <c r="J3078" s="16"/>
    </row>
    <row r="3079" spans="1:10" ht="18" customHeight="1">
      <c r="A3079" s="2" t="s">
        <v>937</v>
      </c>
      <c r="B3079" s="4" t="s">
        <v>61</v>
      </c>
      <c r="C3079" s="2" t="s">
        <v>62</v>
      </c>
      <c r="D3079" s="2" t="s">
        <v>9</v>
      </c>
      <c r="E3079" s="391" t="s">
        <v>63</v>
      </c>
      <c r="F3079" s="391"/>
      <c r="G3079" s="3" t="s">
        <v>64</v>
      </c>
      <c r="H3079" s="4" t="s">
        <v>10</v>
      </c>
      <c r="I3079" s="4" t="s">
        <v>65</v>
      </c>
      <c r="J3079" s="4" t="s">
        <v>11</v>
      </c>
    </row>
    <row r="3080" spans="1:10" ht="39" customHeight="1">
      <c r="A3080" s="10" t="s">
        <v>1883</v>
      </c>
      <c r="B3080" s="12" t="s">
        <v>938</v>
      </c>
      <c r="C3080" s="10" t="s">
        <v>78</v>
      </c>
      <c r="D3080" s="10" t="s">
        <v>939</v>
      </c>
      <c r="E3080" s="395" t="s">
        <v>307</v>
      </c>
      <c r="F3080" s="395"/>
      <c r="G3080" s="11" t="s">
        <v>268</v>
      </c>
      <c r="H3080" s="15">
        <v>1</v>
      </c>
      <c r="I3080" s="13">
        <v>355.19</v>
      </c>
      <c r="J3080" s="13">
        <v>355.19</v>
      </c>
    </row>
    <row r="3081" spans="1:10" ht="24" customHeight="1">
      <c r="A3081" s="17" t="s">
        <v>1884</v>
      </c>
      <c r="B3081" s="19" t="s">
        <v>1909</v>
      </c>
      <c r="C3081" s="17" t="s">
        <v>78</v>
      </c>
      <c r="D3081" s="17" t="s">
        <v>1910</v>
      </c>
      <c r="E3081" s="396" t="s">
        <v>1887</v>
      </c>
      <c r="F3081" s="396"/>
      <c r="G3081" s="18" t="s">
        <v>1911</v>
      </c>
      <c r="H3081" s="21">
        <v>0.29880000000000001</v>
      </c>
      <c r="I3081" s="20">
        <v>22.95</v>
      </c>
      <c r="J3081" s="20">
        <v>6.85</v>
      </c>
    </row>
    <row r="3082" spans="1:10" ht="25.95" customHeight="1">
      <c r="A3082" s="17" t="s">
        <v>1884</v>
      </c>
      <c r="B3082" s="19" t="s">
        <v>1957</v>
      </c>
      <c r="C3082" s="17" t="s">
        <v>78</v>
      </c>
      <c r="D3082" s="17" t="s">
        <v>1958</v>
      </c>
      <c r="E3082" s="396" t="s">
        <v>1887</v>
      </c>
      <c r="F3082" s="396"/>
      <c r="G3082" s="18" t="s">
        <v>1911</v>
      </c>
      <c r="H3082" s="21">
        <v>0.94850000000000001</v>
      </c>
      <c r="I3082" s="20">
        <v>27.62</v>
      </c>
      <c r="J3082" s="20">
        <v>26.19</v>
      </c>
    </row>
    <row r="3083" spans="1:10" ht="39" customHeight="1">
      <c r="A3083" s="22" t="s">
        <v>1894</v>
      </c>
      <c r="B3083" s="24" t="s">
        <v>2313</v>
      </c>
      <c r="C3083" s="22" t="s">
        <v>78</v>
      </c>
      <c r="D3083" s="22" t="s">
        <v>2314</v>
      </c>
      <c r="E3083" s="397" t="s">
        <v>1928</v>
      </c>
      <c r="F3083" s="397"/>
      <c r="G3083" s="23" t="s">
        <v>268</v>
      </c>
      <c r="H3083" s="26">
        <v>6</v>
      </c>
      <c r="I3083" s="25">
        <v>22.95</v>
      </c>
      <c r="J3083" s="25">
        <v>137.69999999999999</v>
      </c>
    </row>
    <row r="3084" spans="1:10" ht="25.95" customHeight="1">
      <c r="A3084" s="22" t="s">
        <v>1894</v>
      </c>
      <c r="B3084" s="24" t="s">
        <v>2914</v>
      </c>
      <c r="C3084" s="22" t="s">
        <v>78</v>
      </c>
      <c r="D3084" s="22" t="s">
        <v>2915</v>
      </c>
      <c r="E3084" s="397" t="s">
        <v>1928</v>
      </c>
      <c r="F3084" s="397"/>
      <c r="G3084" s="23" t="s">
        <v>268</v>
      </c>
      <c r="H3084" s="26">
        <v>1</v>
      </c>
      <c r="I3084" s="25">
        <v>184.45</v>
      </c>
      <c r="J3084" s="25">
        <v>184.45</v>
      </c>
    </row>
    <row r="3085" spans="1:10">
      <c r="A3085" s="38"/>
      <c r="B3085" s="38"/>
      <c r="C3085" s="38"/>
      <c r="D3085" s="38"/>
      <c r="E3085" s="38" t="s">
        <v>1897</v>
      </c>
      <c r="F3085" s="39">
        <v>25.05</v>
      </c>
      <c r="G3085" s="38" t="s">
        <v>1898</v>
      </c>
      <c r="H3085" s="39">
        <v>0</v>
      </c>
      <c r="I3085" s="38" t="s">
        <v>1899</v>
      </c>
      <c r="J3085" s="39">
        <v>25.05</v>
      </c>
    </row>
    <row r="3086" spans="1:10">
      <c r="A3086" s="38"/>
      <c r="B3086" s="38"/>
      <c r="C3086" s="38"/>
      <c r="D3086" s="38"/>
      <c r="E3086" s="38" t="s">
        <v>1900</v>
      </c>
      <c r="F3086" s="39">
        <v>72.81</v>
      </c>
      <c r="G3086" s="38"/>
      <c r="H3086" s="398" t="s">
        <v>1901</v>
      </c>
      <c r="I3086" s="398"/>
      <c r="J3086" s="39">
        <v>428</v>
      </c>
    </row>
    <row r="3087" spans="1:10" ht="49.95" customHeight="1">
      <c r="A3087" s="32"/>
      <c r="B3087" s="32"/>
      <c r="C3087" s="32"/>
      <c r="D3087" s="32"/>
      <c r="E3087" s="32"/>
      <c r="F3087" s="32"/>
      <c r="G3087" s="32" t="s">
        <v>1902</v>
      </c>
      <c r="H3087" s="34" t="s">
        <v>2028</v>
      </c>
      <c r="I3087" s="32" t="s">
        <v>1904</v>
      </c>
      <c r="J3087" s="33">
        <v>5136</v>
      </c>
    </row>
    <row r="3088" spans="1:10" ht="1.05" customHeight="1">
      <c r="A3088" s="16"/>
      <c r="B3088" s="16"/>
      <c r="C3088" s="16"/>
      <c r="D3088" s="16"/>
      <c r="E3088" s="16"/>
      <c r="F3088" s="16"/>
      <c r="G3088" s="16"/>
      <c r="H3088" s="16"/>
      <c r="I3088" s="16"/>
      <c r="J3088" s="16"/>
    </row>
    <row r="3089" spans="1:10" ht="18" customHeight="1">
      <c r="A3089" s="2" t="s">
        <v>940</v>
      </c>
      <c r="B3089" s="4" t="s">
        <v>61</v>
      </c>
      <c r="C3089" s="2" t="s">
        <v>62</v>
      </c>
      <c r="D3089" s="2" t="s">
        <v>9</v>
      </c>
      <c r="E3089" s="391" t="s">
        <v>63</v>
      </c>
      <c r="F3089" s="391"/>
      <c r="G3089" s="3" t="s">
        <v>64</v>
      </c>
      <c r="H3089" s="4" t="s">
        <v>10</v>
      </c>
      <c r="I3089" s="4" t="s">
        <v>65</v>
      </c>
      <c r="J3089" s="4" t="s">
        <v>11</v>
      </c>
    </row>
    <row r="3090" spans="1:10" ht="25.95" customHeight="1">
      <c r="A3090" s="10" t="s">
        <v>1883</v>
      </c>
      <c r="B3090" s="12" t="s">
        <v>941</v>
      </c>
      <c r="C3090" s="10" t="s">
        <v>78</v>
      </c>
      <c r="D3090" s="10" t="s">
        <v>942</v>
      </c>
      <c r="E3090" s="395" t="s">
        <v>307</v>
      </c>
      <c r="F3090" s="395"/>
      <c r="G3090" s="11" t="s">
        <v>268</v>
      </c>
      <c r="H3090" s="15">
        <v>1</v>
      </c>
      <c r="I3090" s="13">
        <v>1026.42</v>
      </c>
      <c r="J3090" s="13">
        <v>1026.42</v>
      </c>
    </row>
    <row r="3091" spans="1:10" ht="24" customHeight="1">
      <c r="A3091" s="17" t="s">
        <v>1884</v>
      </c>
      <c r="B3091" s="19" t="s">
        <v>1909</v>
      </c>
      <c r="C3091" s="17" t="s">
        <v>78</v>
      </c>
      <c r="D3091" s="17" t="s">
        <v>1910</v>
      </c>
      <c r="E3091" s="396" t="s">
        <v>1887</v>
      </c>
      <c r="F3091" s="396"/>
      <c r="G3091" s="18" t="s">
        <v>1911</v>
      </c>
      <c r="H3091" s="21">
        <v>0.39850000000000002</v>
      </c>
      <c r="I3091" s="20">
        <v>22.95</v>
      </c>
      <c r="J3091" s="20">
        <v>9.14</v>
      </c>
    </row>
    <row r="3092" spans="1:10" ht="25.95" customHeight="1">
      <c r="A3092" s="17" t="s">
        <v>1884</v>
      </c>
      <c r="B3092" s="19" t="s">
        <v>1957</v>
      </c>
      <c r="C3092" s="17" t="s">
        <v>78</v>
      </c>
      <c r="D3092" s="17" t="s">
        <v>1958</v>
      </c>
      <c r="E3092" s="396" t="s">
        <v>1887</v>
      </c>
      <c r="F3092" s="396"/>
      <c r="G3092" s="18" t="s">
        <v>1911</v>
      </c>
      <c r="H3092" s="21">
        <v>1.2646999999999999</v>
      </c>
      <c r="I3092" s="20">
        <v>27.62</v>
      </c>
      <c r="J3092" s="20">
        <v>34.93</v>
      </c>
    </row>
    <row r="3093" spans="1:10" ht="39" customHeight="1">
      <c r="A3093" s="22" t="s">
        <v>1894</v>
      </c>
      <c r="B3093" s="24" t="s">
        <v>2313</v>
      </c>
      <c r="C3093" s="22" t="s">
        <v>78</v>
      </c>
      <c r="D3093" s="22" t="s">
        <v>2314</v>
      </c>
      <c r="E3093" s="397" t="s">
        <v>1928</v>
      </c>
      <c r="F3093" s="397"/>
      <c r="G3093" s="23" t="s">
        <v>268</v>
      </c>
      <c r="H3093" s="26">
        <v>8</v>
      </c>
      <c r="I3093" s="25">
        <v>22.95</v>
      </c>
      <c r="J3093" s="25">
        <v>183.6</v>
      </c>
    </row>
    <row r="3094" spans="1:10" ht="25.95" customHeight="1">
      <c r="A3094" s="22" t="s">
        <v>1894</v>
      </c>
      <c r="B3094" s="24" t="s">
        <v>2916</v>
      </c>
      <c r="C3094" s="22" t="s">
        <v>78</v>
      </c>
      <c r="D3094" s="22" t="s">
        <v>2917</v>
      </c>
      <c r="E3094" s="397" t="s">
        <v>1928</v>
      </c>
      <c r="F3094" s="397"/>
      <c r="G3094" s="23" t="s">
        <v>268</v>
      </c>
      <c r="H3094" s="26">
        <v>1</v>
      </c>
      <c r="I3094" s="25">
        <v>798.75</v>
      </c>
      <c r="J3094" s="25">
        <v>798.75</v>
      </c>
    </row>
    <row r="3095" spans="1:10">
      <c r="A3095" s="38"/>
      <c r="B3095" s="38"/>
      <c r="C3095" s="38"/>
      <c r="D3095" s="38"/>
      <c r="E3095" s="38" t="s">
        <v>1897</v>
      </c>
      <c r="F3095" s="39">
        <v>33.39</v>
      </c>
      <c r="G3095" s="38" t="s">
        <v>1898</v>
      </c>
      <c r="H3095" s="39">
        <v>0</v>
      </c>
      <c r="I3095" s="38" t="s">
        <v>1899</v>
      </c>
      <c r="J3095" s="39">
        <v>33.39</v>
      </c>
    </row>
    <row r="3096" spans="1:10">
      <c r="A3096" s="38"/>
      <c r="B3096" s="38"/>
      <c r="C3096" s="38"/>
      <c r="D3096" s="38"/>
      <c r="E3096" s="38" t="s">
        <v>1900</v>
      </c>
      <c r="F3096" s="39">
        <v>210.41</v>
      </c>
      <c r="G3096" s="38"/>
      <c r="H3096" s="398" t="s">
        <v>1901</v>
      </c>
      <c r="I3096" s="398"/>
      <c r="J3096" s="39">
        <v>1236.83</v>
      </c>
    </row>
    <row r="3097" spans="1:10" ht="49.95" customHeight="1">
      <c r="A3097" s="32"/>
      <c r="B3097" s="32"/>
      <c r="C3097" s="32"/>
      <c r="D3097" s="32"/>
      <c r="E3097" s="32"/>
      <c r="F3097" s="32"/>
      <c r="G3097" s="32" t="s">
        <v>1902</v>
      </c>
      <c r="H3097" s="34" t="s">
        <v>2305</v>
      </c>
      <c r="I3097" s="32" t="s">
        <v>1904</v>
      </c>
      <c r="J3097" s="33">
        <v>4947.32</v>
      </c>
    </row>
    <row r="3098" spans="1:10" ht="1.05" customHeight="1">
      <c r="A3098" s="16"/>
      <c r="B3098" s="16"/>
      <c r="C3098" s="16"/>
      <c r="D3098" s="16"/>
      <c r="E3098" s="16"/>
      <c r="F3098" s="16"/>
      <c r="G3098" s="16"/>
      <c r="H3098" s="16"/>
      <c r="I3098" s="16"/>
      <c r="J3098" s="16"/>
    </row>
    <row r="3099" spans="1:10" ht="18" customHeight="1">
      <c r="A3099" s="2" t="s">
        <v>943</v>
      </c>
      <c r="B3099" s="4" t="s">
        <v>61</v>
      </c>
      <c r="C3099" s="2" t="s">
        <v>62</v>
      </c>
      <c r="D3099" s="2" t="s">
        <v>9</v>
      </c>
      <c r="E3099" s="391" t="s">
        <v>63</v>
      </c>
      <c r="F3099" s="391"/>
      <c r="G3099" s="3" t="s">
        <v>64</v>
      </c>
      <c r="H3099" s="4" t="s">
        <v>10</v>
      </c>
      <c r="I3099" s="4" t="s">
        <v>65</v>
      </c>
      <c r="J3099" s="4" t="s">
        <v>11</v>
      </c>
    </row>
    <row r="3100" spans="1:10" ht="39" customHeight="1">
      <c r="A3100" s="10" t="s">
        <v>1883</v>
      </c>
      <c r="B3100" s="12" t="s">
        <v>944</v>
      </c>
      <c r="C3100" s="10" t="s">
        <v>72</v>
      </c>
      <c r="D3100" s="10" t="s">
        <v>945</v>
      </c>
      <c r="E3100" s="395" t="s">
        <v>74</v>
      </c>
      <c r="F3100" s="395"/>
      <c r="G3100" s="11" t="s">
        <v>75</v>
      </c>
      <c r="H3100" s="15">
        <v>1</v>
      </c>
      <c r="I3100" s="13">
        <v>1577.99</v>
      </c>
      <c r="J3100" s="13">
        <v>1577.99</v>
      </c>
    </row>
    <row r="3101" spans="1:10" ht="25.95" customHeight="1">
      <c r="A3101" s="17" t="s">
        <v>1884</v>
      </c>
      <c r="B3101" s="19" t="s">
        <v>891</v>
      </c>
      <c r="C3101" s="17" t="s">
        <v>78</v>
      </c>
      <c r="D3101" s="17" t="s">
        <v>892</v>
      </c>
      <c r="E3101" s="396" t="s">
        <v>307</v>
      </c>
      <c r="F3101" s="396"/>
      <c r="G3101" s="18" t="s">
        <v>268</v>
      </c>
      <c r="H3101" s="21">
        <v>1</v>
      </c>
      <c r="I3101" s="20">
        <v>11.29</v>
      </c>
      <c r="J3101" s="20">
        <v>11.29</v>
      </c>
    </row>
    <row r="3102" spans="1:10" ht="24" customHeight="1">
      <c r="A3102" s="17" t="s">
        <v>1884</v>
      </c>
      <c r="B3102" s="19" t="s">
        <v>1909</v>
      </c>
      <c r="C3102" s="17" t="s">
        <v>78</v>
      </c>
      <c r="D3102" s="17" t="s">
        <v>1910</v>
      </c>
      <c r="E3102" s="396" t="s">
        <v>1887</v>
      </c>
      <c r="F3102" s="396"/>
      <c r="G3102" s="18" t="s">
        <v>1911</v>
      </c>
      <c r="H3102" s="21">
        <v>0.5</v>
      </c>
      <c r="I3102" s="20">
        <v>22.95</v>
      </c>
      <c r="J3102" s="20">
        <v>11.47</v>
      </c>
    </row>
    <row r="3103" spans="1:10" ht="25.95" customHeight="1">
      <c r="A3103" s="17" t="s">
        <v>1884</v>
      </c>
      <c r="B3103" s="19" t="s">
        <v>1957</v>
      </c>
      <c r="C3103" s="17" t="s">
        <v>78</v>
      </c>
      <c r="D3103" s="17" t="s">
        <v>1958</v>
      </c>
      <c r="E3103" s="396" t="s">
        <v>1887</v>
      </c>
      <c r="F3103" s="396"/>
      <c r="G3103" s="18" t="s">
        <v>1911</v>
      </c>
      <c r="H3103" s="21">
        <v>0.5</v>
      </c>
      <c r="I3103" s="20">
        <v>27.62</v>
      </c>
      <c r="J3103" s="20">
        <v>13.81</v>
      </c>
    </row>
    <row r="3104" spans="1:10" ht="25.95" customHeight="1">
      <c r="A3104" s="22" t="s">
        <v>1894</v>
      </c>
      <c r="B3104" s="24" t="s">
        <v>2631</v>
      </c>
      <c r="C3104" s="22" t="s">
        <v>78</v>
      </c>
      <c r="D3104" s="22" t="s">
        <v>2632</v>
      </c>
      <c r="E3104" s="397" t="s">
        <v>1928</v>
      </c>
      <c r="F3104" s="397"/>
      <c r="G3104" s="23" t="s">
        <v>268</v>
      </c>
      <c r="H3104" s="26">
        <v>2.24E-2</v>
      </c>
      <c r="I3104" s="25">
        <v>7.84</v>
      </c>
      <c r="J3104" s="25">
        <v>0.17</v>
      </c>
    </row>
    <row r="3105" spans="1:10" ht="25.95" customHeight="1">
      <c r="A3105" s="22" t="s">
        <v>1894</v>
      </c>
      <c r="B3105" s="24" t="s">
        <v>2918</v>
      </c>
      <c r="C3105" s="22" t="s">
        <v>72</v>
      </c>
      <c r="D3105" s="22" t="s">
        <v>2919</v>
      </c>
      <c r="E3105" s="397" t="s">
        <v>1928</v>
      </c>
      <c r="F3105" s="397"/>
      <c r="G3105" s="23" t="s">
        <v>268</v>
      </c>
      <c r="H3105" s="26">
        <v>1</v>
      </c>
      <c r="I3105" s="25">
        <v>1541.25</v>
      </c>
      <c r="J3105" s="25">
        <v>1541.25</v>
      </c>
    </row>
    <row r="3106" spans="1:10">
      <c r="A3106" s="38"/>
      <c r="B3106" s="38"/>
      <c r="C3106" s="38"/>
      <c r="D3106" s="38"/>
      <c r="E3106" s="38" t="s">
        <v>1897</v>
      </c>
      <c r="F3106" s="39">
        <v>22.74</v>
      </c>
      <c r="G3106" s="38" t="s">
        <v>1898</v>
      </c>
      <c r="H3106" s="39">
        <v>0</v>
      </c>
      <c r="I3106" s="38" t="s">
        <v>1899</v>
      </c>
      <c r="J3106" s="39">
        <v>22.74</v>
      </c>
    </row>
    <row r="3107" spans="1:10">
      <c r="A3107" s="38"/>
      <c r="B3107" s="38"/>
      <c r="C3107" s="38"/>
      <c r="D3107" s="38"/>
      <c r="E3107" s="38" t="s">
        <v>1900</v>
      </c>
      <c r="F3107" s="39">
        <v>323.48</v>
      </c>
      <c r="G3107" s="38"/>
      <c r="H3107" s="398" t="s">
        <v>1901</v>
      </c>
      <c r="I3107" s="398"/>
      <c r="J3107" s="39">
        <v>1901.47</v>
      </c>
    </row>
    <row r="3108" spans="1:10" ht="49.95" customHeight="1">
      <c r="A3108" s="32"/>
      <c r="B3108" s="32"/>
      <c r="C3108" s="32"/>
      <c r="D3108" s="32"/>
      <c r="E3108" s="32"/>
      <c r="F3108" s="32"/>
      <c r="G3108" s="32" t="s">
        <v>1902</v>
      </c>
      <c r="H3108" s="34" t="s">
        <v>2524</v>
      </c>
      <c r="I3108" s="32" t="s">
        <v>1904</v>
      </c>
      <c r="J3108" s="33">
        <v>3802.94</v>
      </c>
    </row>
    <row r="3109" spans="1:10" ht="1.05" customHeight="1">
      <c r="A3109" s="16"/>
      <c r="B3109" s="16"/>
      <c r="C3109" s="16"/>
      <c r="D3109" s="16"/>
      <c r="E3109" s="16"/>
      <c r="F3109" s="16"/>
      <c r="G3109" s="16"/>
      <c r="H3109" s="16"/>
      <c r="I3109" s="16"/>
      <c r="J3109" s="16"/>
    </row>
    <row r="3110" spans="1:10" ht="18" customHeight="1">
      <c r="A3110" s="2" t="s">
        <v>946</v>
      </c>
      <c r="B3110" s="4" t="s">
        <v>61</v>
      </c>
      <c r="C3110" s="2" t="s">
        <v>62</v>
      </c>
      <c r="D3110" s="2" t="s">
        <v>9</v>
      </c>
      <c r="E3110" s="391" t="s">
        <v>63</v>
      </c>
      <c r="F3110" s="391"/>
      <c r="G3110" s="3" t="s">
        <v>64</v>
      </c>
      <c r="H3110" s="4" t="s">
        <v>10</v>
      </c>
      <c r="I3110" s="4" t="s">
        <v>65</v>
      </c>
      <c r="J3110" s="4" t="s">
        <v>11</v>
      </c>
    </row>
    <row r="3111" spans="1:10" ht="25.95" customHeight="1">
      <c r="A3111" s="10" t="s">
        <v>1883</v>
      </c>
      <c r="B3111" s="12" t="s">
        <v>947</v>
      </c>
      <c r="C3111" s="10" t="s">
        <v>72</v>
      </c>
      <c r="D3111" s="10" t="s">
        <v>948</v>
      </c>
      <c r="E3111" s="395" t="s">
        <v>74</v>
      </c>
      <c r="F3111" s="395"/>
      <c r="G3111" s="11" t="s">
        <v>75</v>
      </c>
      <c r="H3111" s="15">
        <v>1</v>
      </c>
      <c r="I3111" s="13">
        <v>504.16</v>
      </c>
      <c r="J3111" s="13">
        <v>504.16</v>
      </c>
    </row>
    <row r="3112" spans="1:10" ht="25.95" customHeight="1">
      <c r="A3112" s="17" t="s">
        <v>1884</v>
      </c>
      <c r="B3112" s="19" t="s">
        <v>1957</v>
      </c>
      <c r="C3112" s="17" t="s">
        <v>78</v>
      </c>
      <c r="D3112" s="17" t="s">
        <v>1958</v>
      </c>
      <c r="E3112" s="396" t="s">
        <v>1887</v>
      </c>
      <c r="F3112" s="396"/>
      <c r="G3112" s="18" t="s">
        <v>1911</v>
      </c>
      <c r="H3112" s="21">
        <v>1</v>
      </c>
      <c r="I3112" s="20">
        <v>27.62</v>
      </c>
      <c r="J3112" s="20">
        <v>27.62</v>
      </c>
    </row>
    <row r="3113" spans="1:10" ht="24" customHeight="1">
      <c r="A3113" s="22" t="s">
        <v>1894</v>
      </c>
      <c r="B3113" s="24" t="s">
        <v>2920</v>
      </c>
      <c r="C3113" s="22" t="s">
        <v>72</v>
      </c>
      <c r="D3113" s="22" t="s">
        <v>2921</v>
      </c>
      <c r="E3113" s="397" t="s">
        <v>1928</v>
      </c>
      <c r="F3113" s="397"/>
      <c r="G3113" s="23" t="s">
        <v>268</v>
      </c>
      <c r="H3113" s="26">
        <v>1</v>
      </c>
      <c r="I3113" s="25">
        <v>476.54</v>
      </c>
      <c r="J3113" s="25">
        <v>476.54</v>
      </c>
    </row>
    <row r="3114" spans="1:10">
      <c r="A3114" s="38"/>
      <c r="B3114" s="38"/>
      <c r="C3114" s="38"/>
      <c r="D3114" s="38"/>
      <c r="E3114" s="38" t="s">
        <v>1897</v>
      </c>
      <c r="F3114" s="39">
        <v>21.34</v>
      </c>
      <c r="G3114" s="38" t="s">
        <v>1898</v>
      </c>
      <c r="H3114" s="39">
        <v>0</v>
      </c>
      <c r="I3114" s="38" t="s">
        <v>1899</v>
      </c>
      <c r="J3114" s="39">
        <v>21.34</v>
      </c>
    </row>
    <row r="3115" spans="1:10">
      <c r="A3115" s="38"/>
      <c r="B3115" s="38"/>
      <c r="C3115" s="38"/>
      <c r="D3115" s="38"/>
      <c r="E3115" s="38" t="s">
        <v>1900</v>
      </c>
      <c r="F3115" s="39">
        <v>103.35</v>
      </c>
      <c r="G3115" s="38"/>
      <c r="H3115" s="398" t="s">
        <v>1901</v>
      </c>
      <c r="I3115" s="398"/>
      <c r="J3115" s="39">
        <v>607.51</v>
      </c>
    </row>
    <row r="3116" spans="1:10" ht="49.95" customHeight="1">
      <c r="A3116" s="32"/>
      <c r="B3116" s="32"/>
      <c r="C3116" s="32"/>
      <c r="D3116" s="32"/>
      <c r="E3116" s="32"/>
      <c r="F3116" s="32"/>
      <c r="G3116" s="32" t="s">
        <v>1902</v>
      </c>
      <c r="H3116" s="34" t="s">
        <v>2524</v>
      </c>
      <c r="I3116" s="32" t="s">
        <v>1904</v>
      </c>
      <c r="J3116" s="33">
        <v>1215.02</v>
      </c>
    </row>
    <row r="3117" spans="1:10" ht="1.05" customHeight="1">
      <c r="A3117" s="16"/>
      <c r="B3117" s="16"/>
      <c r="C3117" s="16"/>
      <c r="D3117" s="16"/>
      <c r="E3117" s="16"/>
      <c r="F3117" s="16"/>
      <c r="G3117" s="16"/>
      <c r="H3117" s="16"/>
      <c r="I3117" s="16"/>
      <c r="J3117" s="16"/>
    </row>
    <row r="3118" spans="1:10" ht="18" customHeight="1">
      <c r="A3118" s="2" t="s">
        <v>949</v>
      </c>
      <c r="B3118" s="4" t="s">
        <v>61</v>
      </c>
      <c r="C3118" s="2" t="s">
        <v>62</v>
      </c>
      <c r="D3118" s="2" t="s">
        <v>9</v>
      </c>
      <c r="E3118" s="391" t="s">
        <v>63</v>
      </c>
      <c r="F3118" s="391"/>
      <c r="G3118" s="3" t="s">
        <v>64</v>
      </c>
      <c r="H3118" s="4" t="s">
        <v>10</v>
      </c>
      <c r="I3118" s="4" t="s">
        <v>65</v>
      </c>
      <c r="J3118" s="4" t="s">
        <v>11</v>
      </c>
    </row>
    <row r="3119" spans="1:10" ht="25.95" customHeight="1">
      <c r="A3119" s="10" t="s">
        <v>1883</v>
      </c>
      <c r="B3119" s="12" t="s">
        <v>950</v>
      </c>
      <c r="C3119" s="10" t="s">
        <v>72</v>
      </c>
      <c r="D3119" s="10" t="s">
        <v>951</v>
      </c>
      <c r="E3119" s="395" t="s">
        <v>74</v>
      </c>
      <c r="F3119" s="395"/>
      <c r="G3119" s="11" t="s">
        <v>75</v>
      </c>
      <c r="H3119" s="15">
        <v>1</v>
      </c>
      <c r="I3119" s="13">
        <v>862.62</v>
      </c>
      <c r="J3119" s="13">
        <v>862.62</v>
      </c>
    </row>
    <row r="3120" spans="1:10" ht="24" customHeight="1">
      <c r="A3120" s="17" t="s">
        <v>1884</v>
      </c>
      <c r="B3120" s="19" t="s">
        <v>1909</v>
      </c>
      <c r="C3120" s="17" t="s">
        <v>78</v>
      </c>
      <c r="D3120" s="17" t="s">
        <v>1910</v>
      </c>
      <c r="E3120" s="396" t="s">
        <v>1887</v>
      </c>
      <c r="F3120" s="396"/>
      <c r="G3120" s="18" t="s">
        <v>1911</v>
      </c>
      <c r="H3120" s="21">
        <v>1.1399999999999999</v>
      </c>
      <c r="I3120" s="20">
        <v>22.95</v>
      </c>
      <c r="J3120" s="20">
        <v>26.16</v>
      </c>
    </row>
    <row r="3121" spans="1:10" ht="24" customHeight="1">
      <c r="A3121" s="17" t="s">
        <v>1884</v>
      </c>
      <c r="B3121" s="19" t="s">
        <v>1935</v>
      </c>
      <c r="C3121" s="17" t="s">
        <v>78</v>
      </c>
      <c r="D3121" s="17" t="s">
        <v>1936</v>
      </c>
      <c r="E3121" s="396" t="s">
        <v>1887</v>
      </c>
      <c r="F3121" s="396"/>
      <c r="G3121" s="18" t="s">
        <v>1911</v>
      </c>
      <c r="H3121" s="21">
        <v>0.65</v>
      </c>
      <c r="I3121" s="20">
        <v>28.34</v>
      </c>
      <c r="J3121" s="20">
        <v>18.420000000000002</v>
      </c>
    </row>
    <row r="3122" spans="1:10" ht="39" customHeight="1">
      <c r="A3122" s="22" t="s">
        <v>1894</v>
      </c>
      <c r="B3122" s="24" t="s">
        <v>2922</v>
      </c>
      <c r="C3122" s="22" t="s">
        <v>78</v>
      </c>
      <c r="D3122" s="22" t="s">
        <v>2923</v>
      </c>
      <c r="E3122" s="397" t="s">
        <v>1928</v>
      </c>
      <c r="F3122" s="397"/>
      <c r="G3122" s="23" t="s">
        <v>99</v>
      </c>
      <c r="H3122" s="26">
        <v>1</v>
      </c>
      <c r="I3122" s="25">
        <v>807.54</v>
      </c>
      <c r="J3122" s="25">
        <v>807.54</v>
      </c>
    </row>
    <row r="3123" spans="1:10" ht="39" customHeight="1">
      <c r="A3123" s="22" t="s">
        <v>1894</v>
      </c>
      <c r="B3123" s="24" t="s">
        <v>2924</v>
      </c>
      <c r="C3123" s="22" t="s">
        <v>78</v>
      </c>
      <c r="D3123" s="22" t="s">
        <v>2925</v>
      </c>
      <c r="E3123" s="397" t="s">
        <v>1928</v>
      </c>
      <c r="F3123" s="397"/>
      <c r="G3123" s="23" t="s">
        <v>136</v>
      </c>
      <c r="H3123" s="26">
        <v>0.26919999999999999</v>
      </c>
      <c r="I3123" s="25">
        <v>39.04</v>
      </c>
      <c r="J3123" s="25">
        <v>10.5</v>
      </c>
    </row>
    <row r="3124" spans="1:10">
      <c r="A3124" s="38"/>
      <c r="B3124" s="38"/>
      <c r="C3124" s="38"/>
      <c r="D3124" s="38"/>
      <c r="E3124" s="38" t="s">
        <v>1897</v>
      </c>
      <c r="F3124" s="39">
        <v>32.270000000000003</v>
      </c>
      <c r="G3124" s="38" t="s">
        <v>1898</v>
      </c>
      <c r="H3124" s="39">
        <v>0</v>
      </c>
      <c r="I3124" s="38" t="s">
        <v>1899</v>
      </c>
      <c r="J3124" s="39">
        <v>32.270000000000003</v>
      </c>
    </row>
    <row r="3125" spans="1:10">
      <c r="A3125" s="38"/>
      <c r="B3125" s="38"/>
      <c r="C3125" s="38"/>
      <c r="D3125" s="38"/>
      <c r="E3125" s="38" t="s">
        <v>1900</v>
      </c>
      <c r="F3125" s="39">
        <v>176.83</v>
      </c>
      <c r="G3125" s="38"/>
      <c r="H3125" s="398" t="s">
        <v>1901</v>
      </c>
      <c r="I3125" s="398"/>
      <c r="J3125" s="39">
        <v>1039.45</v>
      </c>
    </row>
    <row r="3126" spans="1:10" ht="49.95" customHeight="1">
      <c r="A3126" s="32"/>
      <c r="B3126" s="32"/>
      <c r="C3126" s="32"/>
      <c r="D3126" s="32"/>
      <c r="E3126" s="32"/>
      <c r="F3126" s="32"/>
      <c r="G3126" s="32" t="s">
        <v>1902</v>
      </c>
      <c r="H3126" s="34" t="s">
        <v>2926</v>
      </c>
      <c r="I3126" s="32" t="s">
        <v>1904</v>
      </c>
      <c r="J3126" s="33">
        <v>22618.43</v>
      </c>
    </row>
    <row r="3127" spans="1:10" ht="1.05" customHeight="1">
      <c r="A3127" s="16"/>
      <c r="B3127" s="16"/>
      <c r="C3127" s="16"/>
      <c r="D3127" s="16"/>
      <c r="E3127" s="16"/>
      <c r="F3127" s="16"/>
      <c r="G3127" s="16"/>
      <c r="H3127" s="16"/>
      <c r="I3127" s="16"/>
      <c r="J3127" s="16"/>
    </row>
    <row r="3128" spans="1:10" ht="18" customHeight="1">
      <c r="A3128" s="2" t="s">
        <v>952</v>
      </c>
      <c r="B3128" s="4" t="s">
        <v>61</v>
      </c>
      <c r="C3128" s="2" t="s">
        <v>62</v>
      </c>
      <c r="D3128" s="2" t="s">
        <v>9</v>
      </c>
      <c r="E3128" s="391" t="s">
        <v>63</v>
      </c>
      <c r="F3128" s="391"/>
      <c r="G3128" s="3" t="s">
        <v>64</v>
      </c>
      <c r="H3128" s="4" t="s">
        <v>10</v>
      </c>
      <c r="I3128" s="4" t="s">
        <v>65</v>
      </c>
      <c r="J3128" s="4" t="s">
        <v>11</v>
      </c>
    </row>
    <row r="3129" spans="1:10" ht="25.95" customHeight="1">
      <c r="A3129" s="10" t="s">
        <v>1883</v>
      </c>
      <c r="B3129" s="12" t="s">
        <v>953</v>
      </c>
      <c r="C3129" s="10" t="s">
        <v>78</v>
      </c>
      <c r="D3129" s="10" t="s">
        <v>954</v>
      </c>
      <c r="E3129" s="395" t="s">
        <v>307</v>
      </c>
      <c r="F3129" s="395"/>
      <c r="G3129" s="11" t="s">
        <v>268</v>
      </c>
      <c r="H3129" s="15">
        <v>1</v>
      </c>
      <c r="I3129" s="13">
        <v>755.82</v>
      </c>
      <c r="J3129" s="13">
        <v>755.82</v>
      </c>
    </row>
    <row r="3130" spans="1:10" ht="24" customHeight="1">
      <c r="A3130" s="17" t="s">
        <v>1884</v>
      </c>
      <c r="B3130" s="19" t="s">
        <v>1909</v>
      </c>
      <c r="C3130" s="17" t="s">
        <v>78</v>
      </c>
      <c r="D3130" s="17" t="s">
        <v>1910</v>
      </c>
      <c r="E3130" s="396" t="s">
        <v>1887</v>
      </c>
      <c r="F3130" s="396"/>
      <c r="G3130" s="18" t="s">
        <v>1911</v>
      </c>
      <c r="H3130" s="21">
        <v>0.31790000000000002</v>
      </c>
      <c r="I3130" s="20">
        <v>22.95</v>
      </c>
      <c r="J3130" s="20">
        <v>7.29</v>
      </c>
    </row>
    <row r="3131" spans="1:10" ht="25.95" customHeight="1">
      <c r="A3131" s="17" t="s">
        <v>1884</v>
      </c>
      <c r="B3131" s="19" t="s">
        <v>1957</v>
      </c>
      <c r="C3131" s="17" t="s">
        <v>78</v>
      </c>
      <c r="D3131" s="17" t="s">
        <v>1958</v>
      </c>
      <c r="E3131" s="396" t="s">
        <v>1887</v>
      </c>
      <c r="F3131" s="396"/>
      <c r="G3131" s="18" t="s">
        <v>1911</v>
      </c>
      <c r="H3131" s="21">
        <v>1.0089999999999999</v>
      </c>
      <c r="I3131" s="20">
        <v>27.62</v>
      </c>
      <c r="J3131" s="20">
        <v>27.86</v>
      </c>
    </row>
    <row r="3132" spans="1:10" ht="39" customHeight="1">
      <c r="A3132" s="22" t="s">
        <v>1894</v>
      </c>
      <c r="B3132" s="24" t="s">
        <v>2313</v>
      </c>
      <c r="C3132" s="22" t="s">
        <v>78</v>
      </c>
      <c r="D3132" s="22" t="s">
        <v>2314</v>
      </c>
      <c r="E3132" s="397" t="s">
        <v>1928</v>
      </c>
      <c r="F3132" s="397"/>
      <c r="G3132" s="23" t="s">
        <v>268</v>
      </c>
      <c r="H3132" s="26">
        <v>2</v>
      </c>
      <c r="I3132" s="25">
        <v>22.95</v>
      </c>
      <c r="J3132" s="25">
        <v>45.9</v>
      </c>
    </row>
    <row r="3133" spans="1:10" ht="25.95" customHeight="1">
      <c r="A3133" s="22" t="s">
        <v>1894</v>
      </c>
      <c r="B3133" s="24" t="s">
        <v>2866</v>
      </c>
      <c r="C3133" s="22" t="s">
        <v>78</v>
      </c>
      <c r="D3133" s="22" t="s">
        <v>2867</v>
      </c>
      <c r="E3133" s="397" t="s">
        <v>1928</v>
      </c>
      <c r="F3133" s="397"/>
      <c r="G3133" s="23" t="s">
        <v>268</v>
      </c>
      <c r="H3133" s="26">
        <v>3.6499999999999998E-2</v>
      </c>
      <c r="I3133" s="25">
        <v>3.45</v>
      </c>
      <c r="J3133" s="25">
        <v>0.12</v>
      </c>
    </row>
    <row r="3134" spans="1:10" ht="39" customHeight="1">
      <c r="A3134" s="22" t="s">
        <v>1894</v>
      </c>
      <c r="B3134" s="24" t="s">
        <v>2927</v>
      </c>
      <c r="C3134" s="22" t="s">
        <v>78</v>
      </c>
      <c r="D3134" s="22" t="s">
        <v>2928</v>
      </c>
      <c r="E3134" s="397" t="s">
        <v>1928</v>
      </c>
      <c r="F3134" s="397"/>
      <c r="G3134" s="23" t="s">
        <v>268</v>
      </c>
      <c r="H3134" s="26">
        <v>1</v>
      </c>
      <c r="I3134" s="25">
        <v>318.41000000000003</v>
      </c>
      <c r="J3134" s="25">
        <v>318.41000000000003</v>
      </c>
    </row>
    <row r="3135" spans="1:10" ht="25.95" customHeight="1">
      <c r="A3135" s="22" t="s">
        <v>1894</v>
      </c>
      <c r="B3135" s="24" t="s">
        <v>2929</v>
      </c>
      <c r="C3135" s="22" t="s">
        <v>78</v>
      </c>
      <c r="D3135" s="22" t="s">
        <v>2930</v>
      </c>
      <c r="E3135" s="397" t="s">
        <v>1928</v>
      </c>
      <c r="F3135" s="397"/>
      <c r="G3135" s="23" t="s">
        <v>268</v>
      </c>
      <c r="H3135" s="26">
        <v>1</v>
      </c>
      <c r="I3135" s="25">
        <v>348.13</v>
      </c>
      <c r="J3135" s="25">
        <v>348.13</v>
      </c>
    </row>
    <row r="3136" spans="1:10" ht="39" customHeight="1">
      <c r="A3136" s="22" t="s">
        <v>1894</v>
      </c>
      <c r="B3136" s="24" t="s">
        <v>2931</v>
      </c>
      <c r="C3136" s="22" t="s">
        <v>78</v>
      </c>
      <c r="D3136" s="22" t="s">
        <v>2932</v>
      </c>
      <c r="E3136" s="397" t="s">
        <v>1928</v>
      </c>
      <c r="F3136" s="397"/>
      <c r="G3136" s="23" t="s">
        <v>268</v>
      </c>
      <c r="H3136" s="26">
        <v>1</v>
      </c>
      <c r="I3136" s="25">
        <v>8.11</v>
      </c>
      <c r="J3136" s="25">
        <v>8.11</v>
      </c>
    </row>
    <row r="3137" spans="1:10">
      <c r="A3137" s="38"/>
      <c r="B3137" s="38"/>
      <c r="C3137" s="38"/>
      <c r="D3137" s="38"/>
      <c r="E3137" s="38" t="s">
        <v>1897</v>
      </c>
      <c r="F3137" s="39">
        <v>26.65</v>
      </c>
      <c r="G3137" s="38" t="s">
        <v>1898</v>
      </c>
      <c r="H3137" s="39">
        <v>0</v>
      </c>
      <c r="I3137" s="38" t="s">
        <v>1899</v>
      </c>
      <c r="J3137" s="39">
        <v>26.65</v>
      </c>
    </row>
    <row r="3138" spans="1:10">
      <c r="A3138" s="38"/>
      <c r="B3138" s="38"/>
      <c r="C3138" s="38"/>
      <c r="D3138" s="38"/>
      <c r="E3138" s="38" t="s">
        <v>1900</v>
      </c>
      <c r="F3138" s="39">
        <v>154.94</v>
      </c>
      <c r="G3138" s="38"/>
      <c r="H3138" s="398" t="s">
        <v>1901</v>
      </c>
      <c r="I3138" s="398"/>
      <c r="J3138" s="39">
        <v>910.76</v>
      </c>
    </row>
    <row r="3139" spans="1:10" ht="49.95" customHeight="1">
      <c r="A3139" s="32"/>
      <c r="B3139" s="32"/>
      <c r="C3139" s="32"/>
      <c r="D3139" s="32"/>
      <c r="E3139" s="32"/>
      <c r="F3139" s="32"/>
      <c r="G3139" s="32" t="s">
        <v>1902</v>
      </c>
      <c r="H3139" s="34" t="s">
        <v>2524</v>
      </c>
      <c r="I3139" s="32" t="s">
        <v>1904</v>
      </c>
      <c r="J3139" s="33">
        <v>1821.52</v>
      </c>
    </row>
    <row r="3140" spans="1:10" ht="1.05" customHeight="1">
      <c r="A3140" s="16"/>
      <c r="B3140" s="16"/>
      <c r="C3140" s="16"/>
      <c r="D3140" s="16"/>
      <c r="E3140" s="16"/>
      <c r="F3140" s="16"/>
      <c r="G3140" s="16"/>
      <c r="H3140" s="16"/>
      <c r="I3140" s="16"/>
      <c r="J3140" s="16"/>
    </row>
    <row r="3141" spans="1:10" ht="18" customHeight="1">
      <c r="A3141" s="2" t="s">
        <v>955</v>
      </c>
      <c r="B3141" s="4" t="s">
        <v>61</v>
      </c>
      <c r="C3141" s="2" t="s">
        <v>62</v>
      </c>
      <c r="D3141" s="2" t="s">
        <v>9</v>
      </c>
      <c r="E3141" s="391" t="s">
        <v>63</v>
      </c>
      <c r="F3141" s="391"/>
      <c r="G3141" s="3" t="s">
        <v>64</v>
      </c>
      <c r="H3141" s="4" t="s">
        <v>10</v>
      </c>
      <c r="I3141" s="4" t="s">
        <v>65</v>
      </c>
      <c r="J3141" s="4" t="s">
        <v>11</v>
      </c>
    </row>
    <row r="3142" spans="1:10" ht="64.95" customHeight="1">
      <c r="A3142" s="10" t="s">
        <v>1883</v>
      </c>
      <c r="B3142" s="12" t="s">
        <v>956</v>
      </c>
      <c r="C3142" s="10" t="s">
        <v>72</v>
      </c>
      <c r="D3142" s="10" t="s">
        <v>957</v>
      </c>
      <c r="E3142" s="395" t="s">
        <v>74</v>
      </c>
      <c r="F3142" s="395"/>
      <c r="G3142" s="11" t="s">
        <v>75</v>
      </c>
      <c r="H3142" s="15">
        <v>1</v>
      </c>
      <c r="I3142" s="13">
        <v>551.73</v>
      </c>
      <c r="J3142" s="13">
        <v>551.73</v>
      </c>
    </row>
    <row r="3143" spans="1:10" ht="39" customHeight="1">
      <c r="A3143" s="17" t="s">
        <v>1884</v>
      </c>
      <c r="B3143" s="19" t="s">
        <v>2878</v>
      </c>
      <c r="C3143" s="17" t="s">
        <v>78</v>
      </c>
      <c r="D3143" s="17" t="s">
        <v>2879</v>
      </c>
      <c r="E3143" s="396" t="s">
        <v>307</v>
      </c>
      <c r="F3143" s="396"/>
      <c r="G3143" s="18" t="s">
        <v>268</v>
      </c>
      <c r="H3143" s="21">
        <v>1</v>
      </c>
      <c r="I3143" s="20">
        <v>76.040000000000006</v>
      </c>
      <c r="J3143" s="20">
        <v>76.040000000000006</v>
      </c>
    </row>
    <row r="3144" spans="1:10" ht="25.95" customHeight="1">
      <c r="A3144" s="17" t="s">
        <v>1884</v>
      </c>
      <c r="B3144" s="19" t="s">
        <v>2886</v>
      </c>
      <c r="C3144" s="17" t="s">
        <v>78</v>
      </c>
      <c r="D3144" s="17" t="s">
        <v>2887</v>
      </c>
      <c r="E3144" s="396" t="s">
        <v>307</v>
      </c>
      <c r="F3144" s="396"/>
      <c r="G3144" s="18" t="s">
        <v>268</v>
      </c>
      <c r="H3144" s="21">
        <v>1</v>
      </c>
      <c r="I3144" s="20">
        <v>10.07</v>
      </c>
      <c r="J3144" s="20">
        <v>10.07</v>
      </c>
    </row>
    <row r="3145" spans="1:10" ht="39" customHeight="1">
      <c r="A3145" s="22" t="s">
        <v>1894</v>
      </c>
      <c r="B3145" s="24" t="s">
        <v>2933</v>
      </c>
      <c r="C3145" s="22" t="s">
        <v>78</v>
      </c>
      <c r="D3145" s="22" t="s">
        <v>2934</v>
      </c>
      <c r="E3145" s="397" t="s">
        <v>1928</v>
      </c>
      <c r="F3145" s="397"/>
      <c r="G3145" s="23" t="s">
        <v>268</v>
      </c>
      <c r="H3145" s="26">
        <v>1</v>
      </c>
      <c r="I3145" s="25">
        <v>465.62</v>
      </c>
      <c r="J3145" s="25">
        <v>465.62</v>
      </c>
    </row>
    <row r="3146" spans="1:10">
      <c r="A3146" s="38"/>
      <c r="B3146" s="38"/>
      <c r="C3146" s="38"/>
      <c r="D3146" s="38"/>
      <c r="E3146" s="38" t="s">
        <v>1897</v>
      </c>
      <c r="F3146" s="39">
        <v>8.61</v>
      </c>
      <c r="G3146" s="38" t="s">
        <v>1898</v>
      </c>
      <c r="H3146" s="39">
        <v>0</v>
      </c>
      <c r="I3146" s="38" t="s">
        <v>1899</v>
      </c>
      <c r="J3146" s="39">
        <v>8.61</v>
      </c>
    </row>
    <row r="3147" spans="1:10">
      <c r="A3147" s="38"/>
      <c r="B3147" s="38"/>
      <c r="C3147" s="38"/>
      <c r="D3147" s="38"/>
      <c r="E3147" s="38" t="s">
        <v>1900</v>
      </c>
      <c r="F3147" s="39">
        <v>113.1</v>
      </c>
      <c r="G3147" s="38"/>
      <c r="H3147" s="398" t="s">
        <v>1901</v>
      </c>
      <c r="I3147" s="398"/>
      <c r="J3147" s="39">
        <v>664.83</v>
      </c>
    </row>
    <row r="3148" spans="1:10" ht="49.95" customHeight="1">
      <c r="A3148" s="32"/>
      <c r="B3148" s="32"/>
      <c r="C3148" s="32"/>
      <c r="D3148" s="32"/>
      <c r="E3148" s="32"/>
      <c r="F3148" s="32"/>
      <c r="G3148" s="32" t="s">
        <v>1902</v>
      </c>
      <c r="H3148" s="34" t="s">
        <v>2524</v>
      </c>
      <c r="I3148" s="32" t="s">
        <v>1904</v>
      </c>
      <c r="J3148" s="33">
        <v>1329.66</v>
      </c>
    </row>
    <row r="3149" spans="1:10" ht="1.05" customHeight="1">
      <c r="A3149" s="16"/>
      <c r="B3149" s="16"/>
      <c r="C3149" s="16"/>
      <c r="D3149" s="16"/>
      <c r="E3149" s="16"/>
      <c r="F3149" s="16"/>
      <c r="G3149" s="16"/>
      <c r="H3149" s="16"/>
      <c r="I3149" s="16"/>
      <c r="J3149" s="16"/>
    </row>
    <row r="3150" spans="1:10" ht="18" customHeight="1">
      <c r="A3150" s="2" t="s">
        <v>958</v>
      </c>
      <c r="B3150" s="4" t="s">
        <v>61</v>
      </c>
      <c r="C3150" s="2" t="s">
        <v>62</v>
      </c>
      <c r="D3150" s="2" t="s">
        <v>9</v>
      </c>
      <c r="E3150" s="391" t="s">
        <v>63</v>
      </c>
      <c r="F3150" s="391"/>
      <c r="G3150" s="3" t="s">
        <v>64</v>
      </c>
      <c r="H3150" s="4" t="s">
        <v>10</v>
      </c>
      <c r="I3150" s="4" t="s">
        <v>65</v>
      </c>
      <c r="J3150" s="4" t="s">
        <v>11</v>
      </c>
    </row>
    <row r="3151" spans="1:10" ht="24" customHeight="1">
      <c r="A3151" s="10" t="s">
        <v>1883</v>
      </c>
      <c r="B3151" s="12" t="s">
        <v>959</v>
      </c>
      <c r="C3151" s="10" t="s">
        <v>72</v>
      </c>
      <c r="D3151" s="10" t="s">
        <v>960</v>
      </c>
      <c r="E3151" s="395" t="s">
        <v>74</v>
      </c>
      <c r="F3151" s="395"/>
      <c r="G3151" s="11" t="s">
        <v>75</v>
      </c>
      <c r="H3151" s="15">
        <v>1</v>
      </c>
      <c r="I3151" s="13">
        <v>939.74</v>
      </c>
      <c r="J3151" s="13">
        <v>939.74</v>
      </c>
    </row>
    <row r="3152" spans="1:10" ht="39" customHeight="1">
      <c r="A3152" s="17" t="s">
        <v>1884</v>
      </c>
      <c r="B3152" s="19" t="s">
        <v>2145</v>
      </c>
      <c r="C3152" s="17" t="s">
        <v>78</v>
      </c>
      <c r="D3152" s="17" t="s">
        <v>2146</v>
      </c>
      <c r="E3152" s="396" t="s">
        <v>1939</v>
      </c>
      <c r="F3152" s="396"/>
      <c r="G3152" s="18" t="s">
        <v>81</v>
      </c>
      <c r="H3152" s="21">
        <v>7.0000000000000007E-2</v>
      </c>
      <c r="I3152" s="20">
        <v>559.14</v>
      </c>
      <c r="J3152" s="20">
        <v>39.130000000000003</v>
      </c>
    </row>
    <row r="3153" spans="1:10" ht="24" customHeight="1">
      <c r="A3153" s="17" t="s">
        <v>1884</v>
      </c>
      <c r="B3153" s="19" t="s">
        <v>1909</v>
      </c>
      <c r="C3153" s="17" t="s">
        <v>78</v>
      </c>
      <c r="D3153" s="17" t="s">
        <v>1910</v>
      </c>
      <c r="E3153" s="396" t="s">
        <v>1887</v>
      </c>
      <c r="F3153" s="396"/>
      <c r="G3153" s="18" t="s">
        <v>1911</v>
      </c>
      <c r="H3153" s="21">
        <v>3</v>
      </c>
      <c r="I3153" s="20">
        <v>22.95</v>
      </c>
      <c r="J3153" s="20">
        <v>68.849999999999994</v>
      </c>
    </row>
    <row r="3154" spans="1:10" ht="39" customHeight="1">
      <c r="A3154" s="22" t="s">
        <v>1894</v>
      </c>
      <c r="B3154" s="24" t="s">
        <v>2922</v>
      </c>
      <c r="C3154" s="22" t="s">
        <v>78</v>
      </c>
      <c r="D3154" s="22" t="s">
        <v>2923</v>
      </c>
      <c r="E3154" s="397" t="s">
        <v>1928</v>
      </c>
      <c r="F3154" s="397"/>
      <c r="G3154" s="23" t="s">
        <v>99</v>
      </c>
      <c r="H3154" s="26">
        <v>1.03</v>
      </c>
      <c r="I3154" s="25">
        <v>807.54</v>
      </c>
      <c r="J3154" s="25">
        <v>831.76</v>
      </c>
    </row>
    <row r="3155" spans="1:10">
      <c r="A3155" s="38"/>
      <c r="B3155" s="38"/>
      <c r="C3155" s="38"/>
      <c r="D3155" s="38"/>
      <c r="E3155" s="38" t="s">
        <v>1897</v>
      </c>
      <c r="F3155" s="39">
        <v>51.86</v>
      </c>
      <c r="G3155" s="38" t="s">
        <v>1898</v>
      </c>
      <c r="H3155" s="39">
        <v>0</v>
      </c>
      <c r="I3155" s="38" t="s">
        <v>1899</v>
      </c>
      <c r="J3155" s="39">
        <v>51.86</v>
      </c>
    </row>
    <row r="3156" spans="1:10">
      <c r="A3156" s="38"/>
      <c r="B3156" s="38"/>
      <c r="C3156" s="38"/>
      <c r="D3156" s="38"/>
      <c r="E3156" s="38" t="s">
        <v>1900</v>
      </c>
      <c r="F3156" s="39">
        <v>192.64</v>
      </c>
      <c r="G3156" s="38"/>
      <c r="H3156" s="398" t="s">
        <v>1901</v>
      </c>
      <c r="I3156" s="398"/>
      <c r="J3156" s="39">
        <v>1132.3800000000001</v>
      </c>
    </row>
    <row r="3157" spans="1:10" ht="49.95" customHeight="1">
      <c r="A3157" s="32"/>
      <c r="B3157" s="32"/>
      <c r="C3157" s="32"/>
      <c r="D3157" s="32"/>
      <c r="E3157" s="32"/>
      <c r="F3157" s="32"/>
      <c r="G3157" s="32" t="s">
        <v>1902</v>
      </c>
      <c r="H3157" s="34" t="s">
        <v>2935</v>
      </c>
      <c r="I3157" s="32" t="s">
        <v>1904</v>
      </c>
      <c r="J3157" s="33">
        <v>12093.81</v>
      </c>
    </row>
    <row r="3158" spans="1:10" ht="1.05" customHeight="1">
      <c r="A3158" s="16"/>
      <c r="B3158" s="16"/>
      <c r="C3158" s="16"/>
      <c r="D3158" s="16"/>
      <c r="E3158" s="16"/>
      <c r="F3158" s="16"/>
      <c r="G3158" s="16"/>
      <c r="H3158" s="16"/>
      <c r="I3158" s="16"/>
      <c r="J3158" s="16"/>
    </row>
    <row r="3159" spans="1:10" ht="18" customHeight="1">
      <c r="A3159" s="2" t="s">
        <v>961</v>
      </c>
      <c r="B3159" s="4" t="s">
        <v>61</v>
      </c>
      <c r="C3159" s="2" t="s">
        <v>62</v>
      </c>
      <c r="D3159" s="2" t="s">
        <v>9</v>
      </c>
      <c r="E3159" s="391" t="s">
        <v>63</v>
      </c>
      <c r="F3159" s="391"/>
      <c r="G3159" s="3" t="s">
        <v>64</v>
      </c>
      <c r="H3159" s="4" t="s">
        <v>10</v>
      </c>
      <c r="I3159" s="4" t="s">
        <v>65</v>
      </c>
      <c r="J3159" s="4" t="s">
        <v>11</v>
      </c>
    </row>
    <row r="3160" spans="1:10" ht="39" customHeight="1">
      <c r="A3160" s="10" t="s">
        <v>1883</v>
      </c>
      <c r="B3160" s="12" t="s">
        <v>224</v>
      </c>
      <c r="C3160" s="10" t="s">
        <v>78</v>
      </c>
      <c r="D3160" s="10" t="s">
        <v>225</v>
      </c>
      <c r="E3160" s="395" t="s">
        <v>226</v>
      </c>
      <c r="F3160" s="395"/>
      <c r="G3160" s="11" t="s">
        <v>114</v>
      </c>
      <c r="H3160" s="15">
        <v>1</v>
      </c>
      <c r="I3160" s="13">
        <v>197.64</v>
      </c>
      <c r="J3160" s="13">
        <v>197.64</v>
      </c>
    </row>
    <row r="3161" spans="1:10" ht="24" customHeight="1">
      <c r="A3161" s="17" t="s">
        <v>1884</v>
      </c>
      <c r="B3161" s="19" t="s">
        <v>1909</v>
      </c>
      <c r="C3161" s="17" t="s">
        <v>78</v>
      </c>
      <c r="D3161" s="17" t="s">
        <v>1910</v>
      </c>
      <c r="E3161" s="396" t="s">
        <v>1887</v>
      </c>
      <c r="F3161" s="396"/>
      <c r="G3161" s="18" t="s">
        <v>1911</v>
      </c>
      <c r="H3161" s="21">
        <v>9.4E-2</v>
      </c>
      <c r="I3161" s="20">
        <v>22.95</v>
      </c>
      <c r="J3161" s="20">
        <v>2.15</v>
      </c>
    </row>
    <row r="3162" spans="1:10" ht="24" customHeight="1">
      <c r="A3162" s="17" t="s">
        <v>1884</v>
      </c>
      <c r="B3162" s="19" t="s">
        <v>2163</v>
      </c>
      <c r="C3162" s="17" t="s">
        <v>78</v>
      </c>
      <c r="D3162" s="17" t="s">
        <v>2164</v>
      </c>
      <c r="E3162" s="396" t="s">
        <v>1887</v>
      </c>
      <c r="F3162" s="396"/>
      <c r="G3162" s="18" t="s">
        <v>1911</v>
      </c>
      <c r="H3162" s="21">
        <v>0.189</v>
      </c>
      <c r="I3162" s="20">
        <v>28.2</v>
      </c>
      <c r="J3162" s="20">
        <v>5.32</v>
      </c>
    </row>
    <row r="3163" spans="1:10" ht="39" customHeight="1">
      <c r="A3163" s="17" t="s">
        <v>1884</v>
      </c>
      <c r="B3163" s="19" t="s">
        <v>1992</v>
      </c>
      <c r="C3163" s="17" t="s">
        <v>78</v>
      </c>
      <c r="D3163" s="17" t="s">
        <v>1993</v>
      </c>
      <c r="E3163" s="396" t="s">
        <v>1907</v>
      </c>
      <c r="F3163" s="396"/>
      <c r="G3163" s="18" t="s">
        <v>1914</v>
      </c>
      <c r="H3163" s="21">
        <v>8.9999999999999993E-3</v>
      </c>
      <c r="I3163" s="20">
        <v>25.82</v>
      </c>
      <c r="J3163" s="20">
        <v>0.23</v>
      </c>
    </row>
    <row r="3164" spans="1:10" ht="64.95" customHeight="1">
      <c r="A3164" s="17" t="s">
        <v>1884</v>
      </c>
      <c r="B3164" s="19" t="s">
        <v>2165</v>
      </c>
      <c r="C3164" s="17" t="s">
        <v>78</v>
      </c>
      <c r="D3164" s="17" t="s">
        <v>2166</v>
      </c>
      <c r="E3164" s="396" t="s">
        <v>1939</v>
      </c>
      <c r="F3164" s="396"/>
      <c r="G3164" s="18" t="s">
        <v>81</v>
      </c>
      <c r="H3164" s="21">
        <v>6.0000000000000001E-3</v>
      </c>
      <c r="I3164" s="20">
        <v>469.1</v>
      </c>
      <c r="J3164" s="20">
        <v>2.81</v>
      </c>
    </row>
    <row r="3165" spans="1:10" ht="39" customHeight="1">
      <c r="A3165" s="17" t="s">
        <v>1884</v>
      </c>
      <c r="B3165" s="19" t="s">
        <v>1996</v>
      </c>
      <c r="C3165" s="17" t="s">
        <v>78</v>
      </c>
      <c r="D3165" s="17" t="s">
        <v>1997</v>
      </c>
      <c r="E3165" s="396" t="s">
        <v>1907</v>
      </c>
      <c r="F3165" s="396"/>
      <c r="G3165" s="18" t="s">
        <v>1908</v>
      </c>
      <c r="H3165" s="21">
        <v>0.17899999999999999</v>
      </c>
      <c r="I3165" s="20">
        <v>24.46</v>
      </c>
      <c r="J3165" s="20">
        <v>4.37</v>
      </c>
    </row>
    <row r="3166" spans="1:10" ht="25.95" customHeight="1">
      <c r="A3166" s="22" t="s">
        <v>1894</v>
      </c>
      <c r="B3166" s="24" t="s">
        <v>2167</v>
      </c>
      <c r="C3166" s="22" t="s">
        <v>78</v>
      </c>
      <c r="D3166" s="22" t="s">
        <v>2168</v>
      </c>
      <c r="E3166" s="397" t="s">
        <v>1928</v>
      </c>
      <c r="F3166" s="397"/>
      <c r="G3166" s="23" t="s">
        <v>114</v>
      </c>
      <c r="H3166" s="26">
        <v>1.04</v>
      </c>
      <c r="I3166" s="25">
        <v>175.74</v>
      </c>
      <c r="J3166" s="25">
        <v>182.76</v>
      </c>
    </row>
    <row r="3167" spans="1:10">
      <c r="A3167" s="38"/>
      <c r="B3167" s="38"/>
      <c r="C3167" s="38"/>
      <c r="D3167" s="38"/>
      <c r="E3167" s="38" t="s">
        <v>1897</v>
      </c>
      <c r="F3167" s="39">
        <v>9.41</v>
      </c>
      <c r="G3167" s="38" t="s">
        <v>1898</v>
      </c>
      <c r="H3167" s="39">
        <v>0</v>
      </c>
      <c r="I3167" s="38" t="s">
        <v>1899</v>
      </c>
      <c r="J3167" s="39">
        <v>9.41</v>
      </c>
    </row>
    <row r="3168" spans="1:10">
      <c r="A3168" s="38"/>
      <c r="B3168" s="38"/>
      <c r="C3168" s="38"/>
      <c r="D3168" s="38"/>
      <c r="E3168" s="38" t="s">
        <v>1900</v>
      </c>
      <c r="F3168" s="39">
        <v>40.51</v>
      </c>
      <c r="G3168" s="38"/>
      <c r="H3168" s="398" t="s">
        <v>1901</v>
      </c>
      <c r="I3168" s="398"/>
      <c r="J3168" s="39">
        <v>238.15</v>
      </c>
    </row>
    <row r="3169" spans="1:10" ht="49.95" customHeight="1">
      <c r="A3169" s="32"/>
      <c r="B3169" s="32"/>
      <c r="C3169" s="32"/>
      <c r="D3169" s="32"/>
      <c r="E3169" s="32"/>
      <c r="F3169" s="32"/>
      <c r="G3169" s="32" t="s">
        <v>1902</v>
      </c>
      <c r="H3169" s="34" t="s">
        <v>2936</v>
      </c>
      <c r="I3169" s="32" t="s">
        <v>1904</v>
      </c>
      <c r="J3169" s="33">
        <v>2488.66</v>
      </c>
    </row>
    <row r="3170" spans="1:10" ht="1.05" customHeight="1">
      <c r="A3170" s="16"/>
      <c r="B3170" s="16"/>
      <c r="C3170" s="16"/>
      <c r="D3170" s="16"/>
      <c r="E3170" s="16"/>
      <c r="F3170" s="16"/>
      <c r="G3170" s="16"/>
      <c r="H3170" s="16"/>
      <c r="I3170" s="16"/>
      <c r="J3170" s="16"/>
    </row>
    <row r="3171" spans="1:10" ht="24" customHeight="1">
      <c r="A3171" s="5" t="s">
        <v>37</v>
      </c>
      <c r="B3171" s="5"/>
      <c r="C3171" s="5"/>
      <c r="D3171" s="5" t="s">
        <v>38</v>
      </c>
      <c r="E3171" s="5"/>
      <c r="F3171" s="394"/>
      <c r="G3171" s="394"/>
      <c r="H3171" s="7"/>
      <c r="I3171" s="5"/>
      <c r="J3171" s="8">
        <v>3998.71</v>
      </c>
    </row>
    <row r="3172" spans="1:10" ht="18" customHeight="1">
      <c r="A3172" s="2" t="s">
        <v>962</v>
      </c>
      <c r="B3172" s="4" t="s">
        <v>61</v>
      </c>
      <c r="C3172" s="2" t="s">
        <v>62</v>
      </c>
      <c r="D3172" s="2" t="s">
        <v>9</v>
      </c>
      <c r="E3172" s="391" t="s">
        <v>63</v>
      </c>
      <c r="F3172" s="391"/>
      <c r="G3172" s="3" t="s">
        <v>64</v>
      </c>
      <c r="H3172" s="4" t="s">
        <v>10</v>
      </c>
      <c r="I3172" s="4" t="s">
        <v>65</v>
      </c>
      <c r="J3172" s="4" t="s">
        <v>11</v>
      </c>
    </row>
    <row r="3173" spans="1:10" ht="25.95" customHeight="1">
      <c r="A3173" s="10" t="s">
        <v>1883</v>
      </c>
      <c r="B3173" s="12" t="s">
        <v>963</v>
      </c>
      <c r="C3173" s="10" t="s">
        <v>72</v>
      </c>
      <c r="D3173" s="10" t="s">
        <v>964</v>
      </c>
      <c r="E3173" s="395" t="s">
        <v>74</v>
      </c>
      <c r="F3173" s="395"/>
      <c r="G3173" s="11" t="s">
        <v>75</v>
      </c>
      <c r="H3173" s="15">
        <v>1</v>
      </c>
      <c r="I3173" s="13">
        <v>42.15</v>
      </c>
      <c r="J3173" s="13">
        <v>42.15</v>
      </c>
    </row>
    <row r="3174" spans="1:10" ht="25.95" customHeight="1">
      <c r="A3174" s="17" t="s">
        <v>1884</v>
      </c>
      <c r="B3174" s="19" t="s">
        <v>1959</v>
      </c>
      <c r="C3174" s="17" t="s">
        <v>78</v>
      </c>
      <c r="D3174" s="17" t="s">
        <v>1960</v>
      </c>
      <c r="E3174" s="396" t="s">
        <v>1887</v>
      </c>
      <c r="F3174" s="396"/>
      <c r="G3174" s="18" t="s">
        <v>1911</v>
      </c>
      <c r="H3174" s="21">
        <v>7.9500000000000001E-2</v>
      </c>
      <c r="I3174" s="20">
        <v>23.32</v>
      </c>
      <c r="J3174" s="20">
        <v>1.85</v>
      </c>
    </row>
    <row r="3175" spans="1:10" ht="25.95" customHeight="1">
      <c r="A3175" s="22" t="s">
        <v>1894</v>
      </c>
      <c r="B3175" s="24" t="s">
        <v>2937</v>
      </c>
      <c r="C3175" s="22" t="s">
        <v>72</v>
      </c>
      <c r="D3175" s="22" t="s">
        <v>2938</v>
      </c>
      <c r="E3175" s="397" t="s">
        <v>1928</v>
      </c>
      <c r="F3175" s="397"/>
      <c r="G3175" s="23" t="s">
        <v>268</v>
      </c>
      <c r="H3175" s="26">
        <v>1</v>
      </c>
      <c r="I3175" s="25">
        <v>38.74</v>
      </c>
      <c r="J3175" s="25">
        <v>38.74</v>
      </c>
    </row>
    <row r="3176" spans="1:10" ht="24" customHeight="1">
      <c r="A3176" s="22" t="s">
        <v>1894</v>
      </c>
      <c r="B3176" s="24" t="s">
        <v>1965</v>
      </c>
      <c r="C3176" s="22" t="s">
        <v>78</v>
      </c>
      <c r="D3176" s="22" t="s">
        <v>1966</v>
      </c>
      <c r="E3176" s="397" t="s">
        <v>1928</v>
      </c>
      <c r="F3176" s="397"/>
      <c r="G3176" s="23" t="s">
        <v>268</v>
      </c>
      <c r="H3176" s="26">
        <v>8.0000000000000002E-3</v>
      </c>
      <c r="I3176" s="25">
        <v>2.2599999999999998</v>
      </c>
      <c r="J3176" s="25">
        <v>0.01</v>
      </c>
    </row>
    <row r="3177" spans="1:10" ht="25.95" customHeight="1">
      <c r="A3177" s="22" t="s">
        <v>1894</v>
      </c>
      <c r="B3177" s="24" t="s">
        <v>1961</v>
      </c>
      <c r="C3177" s="22" t="s">
        <v>78</v>
      </c>
      <c r="D3177" s="22" t="s">
        <v>1962</v>
      </c>
      <c r="E3177" s="397" t="s">
        <v>1928</v>
      </c>
      <c r="F3177" s="397"/>
      <c r="G3177" s="23" t="s">
        <v>268</v>
      </c>
      <c r="H3177" s="26">
        <v>9.4999999999999998E-3</v>
      </c>
      <c r="I3177" s="25">
        <v>74.09</v>
      </c>
      <c r="J3177" s="25">
        <v>0.7</v>
      </c>
    </row>
    <row r="3178" spans="1:10" ht="24" customHeight="1">
      <c r="A3178" s="22" t="s">
        <v>1894</v>
      </c>
      <c r="B3178" s="24" t="s">
        <v>1967</v>
      </c>
      <c r="C3178" s="22" t="s">
        <v>78</v>
      </c>
      <c r="D3178" s="22" t="s">
        <v>1968</v>
      </c>
      <c r="E3178" s="397" t="s">
        <v>1928</v>
      </c>
      <c r="F3178" s="397"/>
      <c r="G3178" s="23" t="s">
        <v>268</v>
      </c>
      <c r="H3178" s="26">
        <v>0.04</v>
      </c>
      <c r="I3178" s="25">
        <v>21.34</v>
      </c>
      <c r="J3178" s="25">
        <v>0.85</v>
      </c>
    </row>
    <row r="3179" spans="1:10">
      <c r="A3179" s="38"/>
      <c r="B3179" s="38"/>
      <c r="C3179" s="38"/>
      <c r="D3179" s="38"/>
      <c r="E3179" s="38" t="s">
        <v>1897</v>
      </c>
      <c r="F3179" s="39">
        <v>1.35</v>
      </c>
      <c r="G3179" s="38" t="s">
        <v>1898</v>
      </c>
      <c r="H3179" s="39">
        <v>0</v>
      </c>
      <c r="I3179" s="38" t="s">
        <v>1899</v>
      </c>
      <c r="J3179" s="39">
        <v>1.35</v>
      </c>
    </row>
    <row r="3180" spans="1:10">
      <c r="A3180" s="38"/>
      <c r="B3180" s="38"/>
      <c r="C3180" s="38"/>
      <c r="D3180" s="38"/>
      <c r="E3180" s="38" t="s">
        <v>1900</v>
      </c>
      <c r="F3180" s="39">
        <v>8.64</v>
      </c>
      <c r="G3180" s="38"/>
      <c r="H3180" s="398" t="s">
        <v>1901</v>
      </c>
      <c r="I3180" s="398"/>
      <c r="J3180" s="39">
        <v>50.79</v>
      </c>
    </row>
    <row r="3181" spans="1:10" ht="49.95" customHeight="1">
      <c r="A3181" s="32"/>
      <c r="B3181" s="32"/>
      <c r="C3181" s="32"/>
      <c r="D3181" s="32"/>
      <c r="E3181" s="32"/>
      <c r="F3181" s="32"/>
      <c r="G3181" s="32" t="s">
        <v>1902</v>
      </c>
      <c r="H3181" s="34" t="s">
        <v>1903</v>
      </c>
      <c r="I3181" s="32" t="s">
        <v>1904</v>
      </c>
      <c r="J3181" s="33">
        <v>50.79</v>
      </c>
    </row>
    <row r="3182" spans="1:10" ht="1.05" customHeight="1">
      <c r="A3182" s="16"/>
      <c r="B3182" s="16"/>
      <c r="C3182" s="16"/>
      <c r="D3182" s="16"/>
      <c r="E3182" s="16"/>
      <c r="F3182" s="16"/>
      <c r="G3182" s="16"/>
      <c r="H3182" s="16"/>
      <c r="I3182" s="16"/>
      <c r="J3182" s="16"/>
    </row>
    <row r="3183" spans="1:10" ht="18" customHeight="1">
      <c r="A3183" s="2" t="s">
        <v>965</v>
      </c>
      <c r="B3183" s="4" t="s">
        <v>61</v>
      </c>
      <c r="C3183" s="2" t="s">
        <v>62</v>
      </c>
      <c r="D3183" s="2" t="s">
        <v>9</v>
      </c>
      <c r="E3183" s="391" t="s">
        <v>63</v>
      </c>
      <c r="F3183" s="391"/>
      <c r="G3183" s="3" t="s">
        <v>64</v>
      </c>
      <c r="H3183" s="4" t="s">
        <v>10</v>
      </c>
      <c r="I3183" s="4" t="s">
        <v>65</v>
      </c>
      <c r="J3183" s="4" t="s">
        <v>11</v>
      </c>
    </row>
    <row r="3184" spans="1:10" ht="39" customHeight="1">
      <c r="A3184" s="10" t="s">
        <v>1883</v>
      </c>
      <c r="B3184" s="12" t="s">
        <v>966</v>
      </c>
      <c r="C3184" s="10" t="s">
        <v>78</v>
      </c>
      <c r="D3184" s="10" t="s">
        <v>967</v>
      </c>
      <c r="E3184" s="395" t="s">
        <v>591</v>
      </c>
      <c r="F3184" s="395"/>
      <c r="G3184" s="11" t="s">
        <v>268</v>
      </c>
      <c r="H3184" s="15">
        <v>1</v>
      </c>
      <c r="I3184" s="13">
        <v>134.77000000000001</v>
      </c>
      <c r="J3184" s="13">
        <v>134.77000000000001</v>
      </c>
    </row>
    <row r="3185" spans="1:10" ht="25.95" customHeight="1">
      <c r="A3185" s="17" t="s">
        <v>1884</v>
      </c>
      <c r="B3185" s="19" t="s">
        <v>1959</v>
      </c>
      <c r="C3185" s="17" t="s">
        <v>78</v>
      </c>
      <c r="D3185" s="17" t="s">
        <v>1960</v>
      </c>
      <c r="E3185" s="396" t="s">
        <v>1887</v>
      </c>
      <c r="F3185" s="396"/>
      <c r="G3185" s="18" t="s">
        <v>1911</v>
      </c>
      <c r="H3185" s="21">
        <v>0.2021</v>
      </c>
      <c r="I3185" s="20">
        <v>23.32</v>
      </c>
      <c r="J3185" s="20">
        <v>4.71</v>
      </c>
    </row>
    <row r="3186" spans="1:10" ht="25.95" customHeight="1">
      <c r="A3186" s="17" t="s">
        <v>1884</v>
      </c>
      <c r="B3186" s="19" t="s">
        <v>1957</v>
      </c>
      <c r="C3186" s="17" t="s">
        <v>78</v>
      </c>
      <c r="D3186" s="17" t="s">
        <v>1958</v>
      </c>
      <c r="E3186" s="396" t="s">
        <v>1887</v>
      </c>
      <c r="F3186" s="396"/>
      <c r="G3186" s="18" t="s">
        <v>1911</v>
      </c>
      <c r="H3186" s="21">
        <v>0.2021</v>
      </c>
      <c r="I3186" s="20">
        <v>27.62</v>
      </c>
      <c r="J3186" s="20">
        <v>5.58</v>
      </c>
    </row>
    <row r="3187" spans="1:10" ht="25.95" customHeight="1">
      <c r="A3187" s="22" t="s">
        <v>1894</v>
      </c>
      <c r="B3187" s="24" t="s">
        <v>2939</v>
      </c>
      <c r="C3187" s="22" t="s">
        <v>78</v>
      </c>
      <c r="D3187" s="22" t="s">
        <v>2940</v>
      </c>
      <c r="E3187" s="397" t="s">
        <v>1928</v>
      </c>
      <c r="F3187" s="397"/>
      <c r="G3187" s="23" t="s">
        <v>268</v>
      </c>
      <c r="H3187" s="26">
        <v>1</v>
      </c>
      <c r="I3187" s="25">
        <v>124.27</v>
      </c>
      <c r="J3187" s="25">
        <v>124.27</v>
      </c>
    </row>
    <row r="3188" spans="1:10" ht="25.95" customHeight="1">
      <c r="A3188" s="22" t="s">
        <v>1894</v>
      </c>
      <c r="B3188" s="24" t="s">
        <v>2531</v>
      </c>
      <c r="C3188" s="22" t="s">
        <v>78</v>
      </c>
      <c r="D3188" s="22" t="s">
        <v>2532</v>
      </c>
      <c r="E3188" s="397" t="s">
        <v>1928</v>
      </c>
      <c r="F3188" s="397"/>
      <c r="G3188" s="23" t="s">
        <v>268</v>
      </c>
      <c r="H3188" s="26">
        <v>1.6799999999999999E-2</v>
      </c>
      <c r="I3188" s="25">
        <v>12.72</v>
      </c>
      <c r="J3188" s="25">
        <v>0.21</v>
      </c>
    </row>
    <row r="3189" spans="1:10">
      <c r="A3189" s="38"/>
      <c r="B3189" s="38"/>
      <c r="C3189" s="38"/>
      <c r="D3189" s="38"/>
      <c r="E3189" s="38" t="s">
        <v>1897</v>
      </c>
      <c r="F3189" s="39">
        <v>7.75</v>
      </c>
      <c r="G3189" s="38" t="s">
        <v>1898</v>
      </c>
      <c r="H3189" s="39">
        <v>0</v>
      </c>
      <c r="I3189" s="38" t="s">
        <v>1899</v>
      </c>
      <c r="J3189" s="39">
        <v>7.75</v>
      </c>
    </row>
    <row r="3190" spans="1:10">
      <c r="A3190" s="38"/>
      <c r="B3190" s="38"/>
      <c r="C3190" s="38"/>
      <c r="D3190" s="38"/>
      <c r="E3190" s="38" t="s">
        <v>1900</v>
      </c>
      <c r="F3190" s="39">
        <v>27.62</v>
      </c>
      <c r="G3190" s="38"/>
      <c r="H3190" s="398" t="s">
        <v>1901</v>
      </c>
      <c r="I3190" s="398"/>
      <c r="J3190" s="39">
        <v>162.38999999999999</v>
      </c>
    </row>
    <row r="3191" spans="1:10" ht="49.95" customHeight="1">
      <c r="A3191" s="32"/>
      <c r="B3191" s="32"/>
      <c r="C3191" s="32"/>
      <c r="D3191" s="32"/>
      <c r="E3191" s="32"/>
      <c r="F3191" s="32"/>
      <c r="G3191" s="32" t="s">
        <v>1902</v>
      </c>
      <c r="H3191" s="34" t="s">
        <v>2564</v>
      </c>
      <c r="I3191" s="32" t="s">
        <v>1904</v>
      </c>
      <c r="J3191" s="33">
        <v>487.17</v>
      </c>
    </row>
    <row r="3192" spans="1:10" ht="1.05" customHeight="1">
      <c r="A3192" s="16"/>
      <c r="B3192" s="16"/>
      <c r="C3192" s="16"/>
      <c r="D3192" s="16"/>
      <c r="E3192" s="16"/>
      <c r="F3192" s="16"/>
      <c r="G3192" s="16"/>
      <c r="H3192" s="16"/>
      <c r="I3192" s="16"/>
      <c r="J3192" s="16"/>
    </row>
    <row r="3193" spans="1:10" ht="18" customHeight="1">
      <c r="A3193" s="2" t="s">
        <v>968</v>
      </c>
      <c r="B3193" s="4" t="s">
        <v>61</v>
      </c>
      <c r="C3193" s="2" t="s">
        <v>62</v>
      </c>
      <c r="D3193" s="2" t="s">
        <v>9</v>
      </c>
      <c r="E3193" s="391" t="s">
        <v>63</v>
      </c>
      <c r="F3193" s="391"/>
      <c r="G3193" s="3" t="s">
        <v>64</v>
      </c>
      <c r="H3193" s="4" t="s">
        <v>10</v>
      </c>
      <c r="I3193" s="4" t="s">
        <v>65</v>
      </c>
      <c r="J3193" s="4" t="s">
        <v>11</v>
      </c>
    </row>
    <row r="3194" spans="1:10" ht="25.95" customHeight="1">
      <c r="A3194" s="10" t="s">
        <v>1883</v>
      </c>
      <c r="B3194" s="12" t="s">
        <v>969</v>
      </c>
      <c r="C3194" s="10" t="s">
        <v>72</v>
      </c>
      <c r="D3194" s="10" t="s">
        <v>970</v>
      </c>
      <c r="E3194" s="395" t="s">
        <v>74</v>
      </c>
      <c r="F3194" s="395"/>
      <c r="G3194" s="11" t="s">
        <v>75</v>
      </c>
      <c r="H3194" s="15">
        <v>1</v>
      </c>
      <c r="I3194" s="13">
        <v>259.17</v>
      </c>
      <c r="J3194" s="13">
        <v>259.17</v>
      </c>
    </row>
    <row r="3195" spans="1:10" ht="25.95" customHeight="1">
      <c r="A3195" s="17" t="s">
        <v>1884</v>
      </c>
      <c r="B3195" s="19" t="s">
        <v>1957</v>
      </c>
      <c r="C3195" s="17" t="s">
        <v>78</v>
      </c>
      <c r="D3195" s="17" t="s">
        <v>1958</v>
      </c>
      <c r="E3195" s="396" t="s">
        <v>1887</v>
      </c>
      <c r="F3195" s="396"/>
      <c r="G3195" s="18" t="s">
        <v>1911</v>
      </c>
      <c r="H3195" s="21">
        <v>0.5</v>
      </c>
      <c r="I3195" s="20">
        <v>27.62</v>
      </c>
      <c r="J3195" s="20">
        <v>13.81</v>
      </c>
    </row>
    <row r="3196" spans="1:10" ht="24" customHeight="1">
      <c r="A3196" s="17" t="s">
        <v>1884</v>
      </c>
      <c r="B3196" s="19" t="s">
        <v>1909</v>
      </c>
      <c r="C3196" s="17" t="s">
        <v>78</v>
      </c>
      <c r="D3196" s="17" t="s">
        <v>1910</v>
      </c>
      <c r="E3196" s="396" t="s">
        <v>1887</v>
      </c>
      <c r="F3196" s="396"/>
      <c r="G3196" s="18" t="s">
        <v>1911</v>
      </c>
      <c r="H3196" s="21">
        <v>0.5</v>
      </c>
      <c r="I3196" s="20">
        <v>22.95</v>
      </c>
      <c r="J3196" s="20">
        <v>11.47</v>
      </c>
    </row>
    <row r="3197" spans="1:10" ht="24" customHeight="1">
      <c r="A3197" s="22" t="s">
        <v>1894</v>
      </c>
      <c r="B3197" s="24" t="s">
        <v>2941</v>
      </c>
      <c r="C3197" s="22" t="s">
        <v>72</v>
      </c>
      <c r="D3197" s="22" t="s">
        <v>2942</v>
      </c>
      <c r="E3197" s="397" t="s">
        <v>1928</v>
      </c>
      <c r="F3197" s="397"/>
      <c r="G3197" s="23" t="s">
        <v>268</v>
      </c>
      <c r="H3197" s="26">
        <v>1</v>
      </c>
      <c r="I3197" s="25">
        <v>233.89</v>
      </c>
      <c r="J3197" s="25">
        <v>233.89</v>
      </c>
    </row>
    <row r="3198" spans="1:10">
      <c r="A3198" s="38"/>
      <c r="B3198" s="38"/>
      <c r="C3198" s="38"/>
      <c r="D3198" s="38"/>
      <c r="E3198" s="38" t="s">
        <v>1897</v>
      </c>
      <c r="F3198" s="39">
        <v>18.72</v>
      </c>
      <c r="G3198" s="38" t="s">
        <v>1898</v>
      </c>
      <c r="H3198" s="39">
        <v>0</v>
      </c>
      <c r="I3198" s="38" t="s">
        <v>1899</v>
      </c>
      <c r="J3198" s="39">
        <v>18.72</v>
      </c>
    </row>
    <row r="3199" spans="1:10">
      <c r="A3199" s="38"/>
      <c r="B3199" s="38"/>
      <c r="C3199" s="38"/>
      <c r="D3199" s="38"/>
      <c r="E3199" s="38" t="s">
        <v>1900</v>
      </c>
      <c r="F3199" s="39">
        <v>53.12</v>
      </c>
      <c r="G3199" s="38"/>
      <c r="H3199" s="398" t="s">
        <v>1901</v>
      </c>
      <c r="I3199" s="398"/>
      <c r="J3199" s="39">
        <v>312.29000000000002</v>
      </c>
    </row>
    <row r="3200" spans="1:10" ht="49.95" customHeight="1">
      <c r="A3200" s="32"/>
      <c r="B3200" s="32"/>
      <c r="C3200" s="32"/>
      <c r="D3200" s="32"/>
      <c r="E3200" s="32"/>
      <c r="F3200" s="32"/>
      <c r="G3200" s="32" t="s">
        <v>1902</v>
      </c>
      <c r="H3200" s="34" t="s">
        <v>1903</v>
      </c>
      <c r="I3200" s="32" t="s">
        <v>1904</v>
      </c>
      <c r="J3200" s="33">
        <v>312.29000000000002</v>
      </c>
    </row>
    <row r="3201" spans="1:10" ht="1.05" customHeight="1">
      <c r="A3201" s="16"/>
      <c r="B3201" s="16"/>
      <c r="C3201" s="16"/>
      <c r="D3201" s="16"/>
      <c r="E3201" s="16"/>
      <c r="F3201" s="16"/>
      <c r="G3201" s="16"/>
      <c r="H3201" s="16"/>
      <c r="I3201" s="16"/>
      <c r="J3201" s="16"/>
    </row>
    <row r="3202" spans="1:10" ht="18" customHeight="1">
      <c r="A3202" s="2" t="s">
        <v>971</v>
      </c>
      <c r="B3202" s="4" t="s">
        <v>61</v>
      </c>
      <c r="C3202" s="2" t="s">
        <v>62</v>
      </c>
      <c r="D3202" s="2" t="s">
        <v>9</v>
      </c>
      <c r="E3202" s="391" t="s">
        <v>63</v>
      </c>
      <c r="F3202" s="391"/>
      <c r="G3202" s="3" t="s">
        <v>64</v>
      </c>
      <c r="H3202" s="4" t="s">
        <v>10</v>
      </c>
      <c r="I3202" s="4" t="s">
        <v>65</v>
      </c>
      <c r="J3202" s="4" t="s">
        <v>11</v>
      </c>
    </row>
    <row r="3203" spans="1:10" ht="25.95" customHeight="1">
      <c r="A3203" s="10" t="s">
        <v>1883</v>
      </c>
      <c r="B3203" s="12" t="s">
        <v>972</v>
      </c>
      <c r="C3203" s="10" t="s">
        <v>72</v>
      </c>
      <c r="D3203" s="10" t="s">
        <v>973</v>
      </c>
      <c r="E3203" s="395" t="s">
        <v>74</v>
      </c>
      <c r="F3203" s="395"/>
      <c r="G3203" s="11" t="s">
        <v>75</v>
      </c>
      <c r="H3203" s="15">
        <v>1</v>
      </c>
      <c r="I3203" s="13">
        <v>63.09</v>
      </c>
      <c r="J3203" s="13">
        <v>63.09</v>
      </c>
    </row>
    <row r="3204" spans="1:10" ht="25.95" customHeight="1">
      <c r="A3204" s="17" t="s">
        <v>1884</v>
      </c>
      <c r="B3204" s="19" t="s">
        <v>1957</v>
      </c>
      <c r="C3204" s="17" t="s">
        <v>78</v>
      </c>
      <c r="D3204" s="17" t="s">
        <v>1958</v>
      </c>
      <c r="E3204" s="396" t="s">
        <v>1887</v>
      </c>
      <c r="F3204" s="396"/>
      <c r="G3204" s="18" t="s">
        <v>1911</v>
      </c>
      <c r="H3204" s="21">
        <v>0.5</v>
      </c>
      <c r="I3204" s="20">
        <v>27.62</v>
      </c>
      <c r="J3204" s="20">
        <v>13.81</v>
      </c>
    </row>
    <row r="3205" spans="1:10" ht="24" customHeight="1">
      <c r="A3205" s="17" t="s">
        <v>1884</v>
      </c>
      <c r="B3205" s="19" t="s">
        <v>1909</v>
      </c>
      <c r="C3205" s="17" t="s">
        <v>78</v>
      </c>
      <c r="D3205" s="17" t="s">
        <v>1910</v>
      </c>
      <c r="E3205" s="396" t="s">
        <v>1887</v>
      </c>
      <c r="F3205" s="396"/>
      <c r="G3205" s="18" t="s">
        <v>1911</v>
      </c>
      <c r="H3205" s="21">
        <v>0.5</v>
      </c>
      <c r="I3205" s="20">
        <v>22.95</v>
      </c>
      <c r="J3205" s="20">
        <v>11.47</v>
      </c>
    </row>
    <row r="3206" spans="1:10" ht="24" customHeight="1">
      <c r="A3206" s="22" t="s">
        <v>1894</v>
      </c>
      <c r="B3206" s="24" t="s">
        <v>2943</v>
      </c>
      <c r="C3206" s="22" t="s">
        <v>72</v>
      </c>
      <c r="D3206" s="22" t="s">
        <v>2944</v>
      </c>
      <c r="E3206" s="397" t="s">
        <v>1928</v>
      </c>
      <c r="F3206" s="397"/>
      <c r="G3206" s="23" t="s">
        <v>268</v>
      </c>
      <c r="H3206" s="26">
        <v>1</v>
      </c>
      <c r="I3206" s="25">
        <v>37.81</v>
      </c>
      <c r="J3206" s="25">
        <v>37.81</v>
      </c>
    </row>
    <row r="3207" spans="1:10">
      <c r="A3207" s="38"/>
      <c r="B3207" s="38"/>
      <c r="C3207" s="38"/>
      <c r="D3207" s="38"/>
      <c r="E3207" s="38" t="s">
        <v>1897</v>
      </c>
      <c r="F3207" s="39">
        <v>18.72</v>
      </c>
      <c r="G3207" s="38" t="s">
        <v>1898</v>
      </c>
      <c r="H3207" s="39">
        <v>0</v>
      </c>
      <c r="I3207" s="38" t="s">
        <v>1899</v>
      </c>
      <c r="J3207" s="39">
        <v>18.72</v>
      </c>
    </row>
    <row r="3208" spans="1:10">
      <c r="A3208" s="38"/>
      <c r="B3208" s="38"/>
      <c r="C3208" s="38"/>
      <c r="D3208" s="38"/>
      <c r="E3208" s="38" t="s">
        <v>1900</v>
      </c>
      <c r="F3208" s="39">
        <v>12.93</v>
      </c>
      <c r="G3208" s="38"/>
      <c r="H3208" s="398" t="s">
        <v>1901</v>
      </c>
      <c r="I3208" s="398"/>
      <c r="J3208" s="39">
        <v>76.02</v>
      </c>
    </row>
    <row r="3209" spans="1:10" ht="49.95" customHeight="1">
      <c r="A3209" s="32"/>
      <c r="B3209" s="32"/>
      <c r="C3209" s="32"/>
      <c r="D3209" s="32"/>
      <c r="E3209" s="32"/>
      <c r="F3209" s="32"/>
      <c r="G3209" s="32" t="s">
        <v>1902</v>
      </c>
      <c r="H3209" s="34" t="s">
        <v>1903</v>
      </c>
      <c r="I3209" s="32" t="s">
        <v>1904</v>
      </c>
      <c r="J3209" s="33">
        <v>76.02</v>
      </c>
    </row>
    <row r="3210" spans="1:10" ht="1.05" customHeight="1">
      <c r="A3210" s="16"/>
      <c r="B3210" s="16"/>
      <c r="C3210" s="16"/>
      <c r="D3210" s="16"/>
      <c r="E3210" s="16"/>
      <c r="F3210" s="16"/>
      <c r="G3210" s="16"/>
      <c r="H3210" s="16"/>
      <c r="I3210" s="16"/>
      <c r="J3210" s="16"/>
    </row>
    <row r="3211" spans="1:10" ht="18" customHeight="1">
      <c r="A3211" s="2" t="s">
        <v>974</v>
      </c>
      <c r="B3211" s="4" t="s">
        <v>61</v>
      </c>
      <c r="C3211" s="2" t="s">
        <v>62</v>
      </c>
      <c r="D3211" s="2" t="s">
        <v>9</v>
      </c>
      <c r="E3211" s="391" t="s">
        <v>63</v>
      </c>
      <c r="F3211" s="391"/>
      <c r="G3211" s="3" t="s">
        <v>64</v>
      </c>
      <c r="H3211" s="4" t="s">
        <v>10</v>
      </c>
      <c r="I3211" s="4" t="s">
        <v>65</v>
      </c>
      <c r="J3211" s="4" t="s">
        <v>11</v>
      </c>
    </row>
    <row r="3212" spans="1:10" ht="52.05" customHeight="1">
      <c r="A3212" s="10" t="s">
        <v>1883</v>
      </c>
      <c r="B3212" s="12" t="s">
        <v>975</v>
      </c>
      <c r="C3212" s="10" t="s">
        <v>78</v>
      </c>
      <c r="D3212" s="10" t="s">
        <v>976</v>
      </c>
      <c r="E3212" s="395" t="s">
        <v>977</v>
      </c>
      <c r="F3212" s="395"/>
      <c r="G3212" s="11" t="s">
        <v>268</v>
      </c>
      <c r="H3212" s="15">
        <v>1</v>
      </c>
      <c r="I3212" s="13">
        <v>34.520000000000003</v>
      </c>
      <c r="J3212" s="13">
        <v>34.520000000000003</v>
      </c>
    </row>
    <row r="3213" spans="1:10" ht="25.95" customHeight="1">
      <c r="A3213" s="17" t="s">
        <v>1884</v>
      </c>
      <c r="B3213" s="19" t="s">
        <v>1957</v>
      </c>
      <c r="C3213" s="17" t="s">
        <v>78</v>
      </c>
      <c r="D3213" s="17" t="s">
        <v>1958</v>
      </c>
      <c r="E3213" s="396" t="s">
        <v>1887</v>
      </c>
      <c r="F3213" s="396"/>
      <c r="G3213" s="18" t="s">
        <v>1911</v>
      </c>
      <c r="H3213" s="21">
        <v>0.44500000000000001</v>
      </c>
      <c r="I3213" s="20">
        <v>27.62</v>
      </c>
      <c r="J3213" s="20">
        <v>12.29</v>
      </c>
    </row>
    <row r="3214" spans="1:10" ht="25.95" customHeight="1">
      <c r="A3214" s="17" t="s">
        <v>1884</v>
      </c>
      <c r="B3214" s="19" t="s">
        <v>1959</v>
      </c>
      <c r="C3214" s="17" t="s">
        <v>78</v>
      </c>
      <c r="D3214" s="17" t="s">
        <v>1960</v>
      </c>
      <c r="E3214" s="396" t="s">
        <v>1887</v>
      </c>
      <c r="F3214" s="396"/>
      <c r="G3214" s="18" t="s">
        <v>1911</v>
      </c>
      <c r="H3214" s="21">
        <v>0.44500000000000001</v>
      </c>
      <c r="I3214" s="20">
        <v>23.32</v>
      </c>
      <c r="J3214" s="20">
        <v>10.37</v>
      </c>
    </row>
    <row r="3215" spans="1:10" ht="25.95" customHeight="1">
      <c r="A3215" s="22" t="s">
        <v>1894</v>
      </c>
      <c r="B3215" s="24" t="s">
        <v>2531</v>
      </c>
      <c r="C3215" s="22" t="s">
        <v>78</v>
      </c>
      <c r="D3215" s="22" t="s">
        <v>2532</v>
      </c>
      <c r="E3215" s="397" t="s">
        <v>1928</v>
      </c>
      <c r="F3215" s="397"/>
      <c r="G3215" s="23" t="s">
        <v>268</v>
      </c>
      <c r="H3215" s="26">
        <v>1.0999999999999999E-2</v>
      </c>
      <c r="I3215" s="25">
        <v>12.72</v>
      </c>
      <c r="J3215" s="25">
        <v>0.13</v>
      </c>
    </row>
    <row r="3216" spans="1:10" ht="25.95" customHeight="1">
      <c r="A3216" s="22" t="s">
        <v>1894</v>
      </c>
      <c r="B3216" s="24" t="s">
        <v>2945</v>
      </c>
      <c r="C3216" s="22" t="s">
        <v>78</v>
      </c>
      <c r="D3216" s="22" t="s">
        <v>2946</v>
      </c>
      <c r="E3216" s="397" t="s">
        <v>1928</v>
      </c>
      <c r="F3216" s="397"/>
      <c r="G3216" s="23" t="s">
        <v>268</v>
      </c>
      <c r="H3216" s="26">
        <v>1</v>
      </c>
      <c r="I3216" s="25">
        <v>11.58</v>
      </c>
      <c r="J3216" s="25">
        <v>11.58</v>
      </c>
    </row>
    <row r="3217" spans="1:10" ht="24" customHeight="1">
      <c r="A3217" s="22" t="s">
        <v>1894</v>
      </c>
      <c r="B3217" s="24" t="s">
        <v>2947</v>
      </c>
      <c r="C3217" s="22" t="s">
        <v>78</v>
      </c>
      <c r="D3217" s="22" t="s">
        <v>2948</v>
      </c>
      <c r="E3217" s="397" t="s">
        <v>1928</v>
      </c>
      <c r="F3217" s="397"/>
      <c r="G3217" s="23" t="s">
        <v>2015</v>
      </c>
      <c r="H3217" s="26">
        <v>3.0000000000000001E-3</v>
      </c>
      <c r="I3217" s="25">
        <v>51.21</v>
      </c>
      <c r="J3217" s="25">
        <v>0.15</v>
      </c>
    </row>
    <row r="3218" spans="1:10">
      <c r="A3218" s="38"/>
      <c r="B3218" s="38"/>
      <c r="C3218" s="38"/>
      <c r="D3218" s="38"/>
      <c r="E3218" s="38" t="s">
        <v>1897</v>
      </c>
      <c r="F3218" s="39">
        <v>17.07</v>
      </c>
      <c r="G3218" s="38" t="s">
        <v>1898</v>
      </c>
      <c r="H3218" s="39">
        <v>0</v>
      </c>
      <c r="I3218" s="38" t="s">
        <v>1899</v>
      </c>
      <c r="J3218" s="39">
        <v>17.07</v>
      </c>
    </row>
    <row r="3219" spans="1:10">
      <c r="A3219" s="38"/>
      <c r="B3219" s="38"/>
      <c r="C3219" s="38"/>
      <c r="D3219" s="38"/>
      <c r="E3219" s="38" t="s">
        <v>1900</v>
      </c>
      <c r="F3219" s="39">
        <v>7.07</v>
      </c>
      <c r="G3219" s="38"/>
      <c r="H3219" s="398" t="s">
        <v>1901</v>
      </c>
      <c r="I3219" s="398"/>
      <c r="J3219" s="39">
        <v>41.59</v>
      </c>
    </row>
    <row r="3220" spans="1:10" ht="49.95" customHeight="1">
      <c r="A3220" s="32"/>
      <c r="B3220" s="32"/>
      <c r="C3220" s="32"/>
      <c r="D3220" s="32"/>
      <c r="E3220" s="32"/>
      <c r="F3220" s="32"/>
      <c r="G3220" s="32" t="s">
        <v>1902</v>
      </c>
      <c r="H3220" s="34" t="s">
        <v>2305</v>
      </c>
      <c r="I3220" s="32" t="s">
        <v>1904</v>
      </c>
      <c r="J3220" s="33">
        <v>166.36</v>
      </c>
    </row>
    <row r="3221" spans="1:10" ht="1.05" customHeight="1">
      <c r="A3221" s="16"/>
      <c r="B3221" s="16"/>
      <c r="C3221" s="16"/>
      <c r="D3221" s="16"/>
      <c r="E3221" s="16"/>
      <c r="F3221" s="16"/>
      <c r="G3221" s="16"/>
      <c r="H3221" s="16"/>
      <c r="I3221" s="16"/>
      <c r="J3221" s="16"/>
    </row>
    <row r="3222" spans="1:10" ht="18" customHeight="1">
      <c r="A3222" s="2" t="s">
        <v>978</v>
      </c>
      <c r="B3222" s="4" t="s">
        <v>61</v>
      </c>
      <c r="C3222" s="2" t="s">
        <v>62</v>
      </c>
      <c r="D3222" s="2" t="s">
        <v>9</v>
      </c>
      <c r="E3222" s="391" t="s">
        <v>63</v>
      </c>
      <c r="F3222" s="391"/>
      <c r="G3222" s="3" t="s">
        <v>64</v>
      </c>
      <c r="H3222" s="4" t="s">
        <v>10</v>
      </c>
      <c r="I3222" s="4" t="s">
        <v>65</v>
      </c>
      <c r="J3222" s="4" t="s">
        <v>11</v>
      </c>
    </row>
    <row r="3223" spans="1:10" ht="39" customHeight="1">
      <c r="A3223" s="10" t="s">
        <v>1883</v>
      </c>
      <c r="B3223" s="12" t="s">
        <v>979</v>
      </c>
      <c r="C3223" s="10" t="s">
        <v>78</v>
      </c>
      <c r="D3223" s="10" t="s">
        <v>980</v>
      </c>
      <c r="E3223" s="395" t="s">
        <v>977</v>
      </c>
      <c r="F3223" s="395"/>
      <c r="G3223" s="11" t="s">
        <v>268</v>
      </c>
      <c r="H3223" s="15">
        <v>1</v>
      </c>
      <c r="I3223" s="13">
        <v>45.57</v>
      </c>
      <c r="J3223" s="13">
        <v>45.57</v>
      </c>
    </row>
    <row r="3224" spans="1:10" ht="25.95" customHeight="1">
      <c r="A3224" s="17" t="s">
        <v>1884</v>
      </c>
      <c r="B3224" s="19" t="s">
        <v>1959</v>
      </c>
      <c r="C3224" s="17" t="s">
        <v>78</v>
      </c>
      <c r="D3224" s="17" t="s">
        <v>1960</v>
      </c>
      <c r="E3224" s="396" t="s">
        <v>1887</v>
      </c>
      <c r="F3224" s="396"/>
      <c r="G3224" s="18" t="s">
        <v>1911</v>
      </c>
      <c r="H3224" s="21">
        <v>0.59299999999999997</v>
      </c>
      <c r="I3224" s="20">
        <v>23.32</v>
      </c>
      <c r="J3224" s="20">
        <v>13.82</v>
      </c>
    </row>
    <row r="3225" spans="1:10" ht="25.95" customHeight="1">
      <c r="A3225" s="17" t="s">
        <v>1884</v>
      </c>
      <c r="B3225" s="19" t="s">
        <v>1957</v>
      </c>
      <c r="C3225" s="17" t="s">
        <v>78</v>
      </c>
      <c r="D3225" s="17" t="s">
        <v>1958</v>
      </c>
      <c r="E3225" s="396" t="s">
        <v>1887</v>
      </c>
      <c r="F3225" s="396"/>
      <c r="G3225" s="18" t="s">
        <v>1911</v>
      </c>
      <c r="H3225" s="21">
        <v>0.59299999999999997</v>
      </c>
      <c r="I3225" s="20">
        <v>27.62</v>
      </c>
      <c r="J3225" s="20">
        <v>16.37</v>
      </c>
    </row>
    <row r="3226" spans="1:10" ht="25.95" customHeight="1">
      <c r="A3226" s="22" t="s">
        <v>1894</v>
      </c>
      <c r="B3226" s="24" t="s">
        <v>2531</v>
      </c>
      <c r="C3226" s="22" t="s">
        <v>78</v>
      </c>
      <c r="D3226" s="22" t="s">
        <v>2532</v>
      </c>
      <c r="E3226" s="397" t="s">
        <v>1928</v>
      </c>
      <c r="F3226" s="397"/>
      <c r="G3226" s="23" t="s">
        <v>268</v>
      </c>
      <c r="H3226" s="26">
        <v>1.6E-2</v>
      </c>
      <c r="I3226" s="25">
        <v>12.72</v>
      </c>
      <c r="J3226" s="25">
        <v>0.2</v>
      </c>
    </row>
    <row r="3227" spans="1:10" ht="24" customHeight="1">
      <c r="A3227" s="22" t="s">
        <v>1894</v>
      </c>
      <c r="B3227" s="24" t="s">
        <v>2947</v>
      </c>
      <c r="C3227" s="22" t="s">
        <v>78</v>
      </c>
      <c r="D3227" s="22" t="s">
        <v>2948</v>
      </c>
      <c r="E3227" s="397" t="s">
        <v>1928</v>
      </c>
      <c r="F3227" s="397"/>
      <c r="G3227" s="23" t="s">
        <v>2015</v>
      </c>
      <c r="H3227" s="26">
        <v>4.0000000000000001E-3</v>
      </c>
      <c r="I3227" s="25">
        <v>51.21</v>
      </c>
      <c r="J3227" s="25">
        <v>0.2</v>
      </c>
    </row>
    <row r="3228" spans="1:10" ht="24" customHeight="1">
      <c r="A3228" s="22" t="s">
        <v>1894</v>
      </c>
      <c r="B3228" s="24" t="s">
        <v>2949</v>
      </c>
      <c r="C3228" s="22" t="s">
        <v>78</v>
      </c>
      <c r="D3228" s="22" t="s">
        <v>2950</v>
      </c>
      <c r="E3228" s="397" t="s">
        <v>1928</v>
      </c>
      <c r="F3228" s="397"/>
      <c r="G3228" s="23" t="s">
        <v>268</v>
      </c>
      <c r="H3228" s="26">
        <v>1</v>
      </c>
      <c r="I3228" s="25">
        <v>14.98</v>
      </c>
      <c r="J3228" s="25">
        <v>14.98</v>
      </c>
    </row>
    <row r="3229" spans="1:10">
      <c r="A3229" s="38"/>
      <c r="B3229" s="38"/>
      <c r="C3229" s="38"/>
      <c r="D3229" s="38"/>
      <c r="E3229" s="38" t="s">
        <v>1897</v>
      </c>
      <c r="F3229" s="39">
        <v>22.75</v>
      </c>
      <c r="G3229" s="38" t="s">
        <v>1898</v>
      </c>
      <c r="H3229" s="39">
        <v>0</v>
      </c>
      <c r="I3229" s="38" t="s">
        <v>1899</v>
      </c>
      <c r="J3229" s="39">
        <v>22.75</v>
      </c>
    </row>
    <row r="3230" spans="1:10">
      <c r="A3230" s="38"/>
      <c r="B3230" s="38"/>
      <c r="C3230" s="38"/>
      <c r="D3230" s="38"/>
      <c r="E3230" s="38" t="s">
        <v>1900</v>
      </c>
      <c r="F3230" s="39">
        <v>9.34</v>
      </c>
      <c r="G3230" s="38"/>
      <c r="H3230" s="398" t="s">
        <v>1901</v>
      </c>
      <c r="I3230" s="398"/>
      <c r="J3230" s="39">
        <v>54.91</v>
      </c>
    </row>
    <row r="3231" spans="1:10" ht="49.95" customHeight="1">
      <c r="A3231" s="32"/>
      <c r="B3231" s="32"/>
      <c r="C3231" s="32"/>
      <c r="D3231" s="32"/>
      <c r="E3231" s="32"/>
      <c r="F3231" s="32"/>
      <c r="G3231" s="32" t="s">
        <v>1902</v>
      </c>
      <c r="H3231" s="34" t="s">
        <v>1903</v>
      </c>
      <c r="I3231" s="32" t="s">
        <v>1904</v>
      </c>
      <c r="J3231" s="33">
        <v>54.91</v>
      </c>
    </row>
    <row r="3232" spans="1:10" ht="1.05" customHeight="1">
      <c r="A3232" s="16"/>
      <c r="B3232" s="16"/>
      <c r="C3232" s="16"/>
      <c r="D3232" s="16"/>
      <c r="E3232" s="16"/>
      <c r="F3232" s="16"/>
      <c r="G3232" s="16"/>
      <c r="H3232" s="16"/>
      <c r="I3232" s="16"/>
      <c r="J3232" s="16"/>
    </row>
    <row r="3233" spans="1:10" ht="18" customHeight="1">
      <c r="A3233" s="2" t="s">
        <v>981</v>
      </c>
      <c r="B3233" s="4" t="s">
        <v>61</v>
      </c>
      <c r="C3233" s="2" t="s">
        <v>62</v>
      </c>
      <c r="D3233" s="2" t="s">
        <v>9</v>
      </c>
      <c r="E3233" s="391" t="s">
        <v>63</v>
      </c>
      <c r="F3233" s="391"/>
      <c r="G3233" s="3" t="s">
        <v>64</v>
      </c>
      <c r="H3233" s="4" t="s">
        <v>10</v>
      </c>
      <c r="I3233" s="4" t="s">
        <v>65</v>
      </c>
      <c r="J3233" s="4" t="s">
        <v>11</v>
      </c>
    </row>
    <row r="3234" spans="1:10" ht="24" customHeight="1">
      <c r="A3234" s="10" t="s">
        <v>1883</v>
      </c>
      <c r="B3234" s="12" t="s">
        <v>982</v>
      </c>
      <c r="C3234" s="10" t="s">
        <v>72</v>
      </c>
      <c r="D3234" s="10" t="s">
        <v>983</v>
      </c>
      <c r="E3234" s="395" t="s">
        <v>74</v>
      </c>
      <c r="F3234" s="395"/>
      <c r="G3234" s="11" t="s">
        <v>75</v>
      </c>
      <c r="H3234" s="15">
        <v>1</v>
      </c>
      <c r="I3234" s="13">
        <v>15.98</v>
      </c>
      <c r="J3234" s="13">
        <v>15.98</v>
      </c>
    </row>
    <row r="3235" spans="1:10" ht="25.95" customHeight="1">
      <c r="A3235" s="17" t="s">
        <v>1884</v>
      </c>
      <c r="B3235" s="19" t="s">
        <v>1957</v>
      </c>
      <c r="C3235" s="17" t="s">
        <v>78</v>
      </c>
      <c r="D3235" s="17" t="s">
        <v>1958</v>
      </c>
      <c r="E3235" s="396" t="s">
        <v>1887</v>
      </c>
      <c r="F3235" s="396"/>
      <c r="G3235" s="18" t="s">
        <v>1911</v>
      </c>
      <c r="H3235" s="21">
        <v>0.09</v>
      </c>
      <c r="I3235" s="20">
        <v>27.62</v>
      </c>
      <c r="J3235" s="20">
        <v>2.48</v>
      </c>
    </row>
    <row r="3236" spans="1:10" ht="25.95" customHeight="1">
      <c r="A3236" s="22" t="s">
        <v>1894</v>
      </c>
      <c r="B3236" s="24" t="s">
        <v>2951</v>
      </c>
      <c r="C3236" s="22" t="s">
        <v>78</v>
      </c>
      <c r="D3236" s="22" t="s">
        <v>2952</v>
      </c>
      <c r="E3236" s="397" t="s">
        <v>1928</v>
      </c>
      <c r="F3236" s="397"/>
      <c r="G3236" s="23" t="s">
        <v>268</v>
      </c>
      <c r="H3236" s="26">
        <v>1</v>
      </c>
      <c r="I3236" s="25">
        <v>13.5</v>
      </c>
      <c r="J3236" s="25">
        <v>13.5</v>
      </c>
    </row>
    <row r="3237" spans="1:10">
      <c r="A3237" s="38"/>
      <c r="B3237" s="38"/>
      <c r="C3237" s="38"/>
      <c r="D3237" s="38"/>
      <c r="E3237" s="38" t="s">
        <v>1897</v>
      </c>
      <c r="F3237" s="39">
        <v>1.92</v>
      </c>
      <c r="G3237" s="38" t="s">
        <v>1898</v>
      </c>
      <c r="H3237" s="39">
        <v>0</v>
      </c>
      <c r="I3237" s="38" t="s">
        <v>1899</v>
      </c>
      <c r="J3237" s="39">
        <v>1.92</v>
      </c>
    </row>
    <row r="3238" spans="1:10">
      <c r="A3238" s="38"/>
      <c r="B3238" s="38"/>
      <c r="C3238" s="38"/>
      <c r="D3238" s="38"/>
      <c r="E3238" s="38" t="s">
        <v>1900</v>
      </c>
      <c r="F3238" s="39">
        <v>3.27</v>
      </c>
      <c r="G3238" s="38"/>
      <c r="H3238" s="398" t="s">
        <v>1901</v>
      </c>
      <c r="I3238" s="398"/>
      <c r="J3238" s="39">
        <v>19.25</v>
      </c>
    </row>
    <row r="3239" spans="1:10" ht="49.95" customHeight="1">
      <c r="A3239" s="32"/>
      <c r="B3239" s="32"/>
      <c r="C3239" s="32"/>
      <c r="D3239" s="32"/>
      <c r="E3239" s="32"/>
      <c r="F3239" s="32"/>
      <c r="G3239" s="32" t="s">
        <v>1902</v>
      </c>
      <c r="H3239" s="34" t="s">
        <v>2305</v>
      </c>
      <c r="I3239" s="32" t="s">
        <v>1904</v>
      </c>
      <c r="J3239" s="33">
        <v>77</v>
      </c>
    </row>
    <row r="3240" spans="1:10" ht="1.05" customHeight="1">
      <c r="A3240" s="16"/>
      <c r="B3240" s="16"/>
      <c r="C3240" s="16"/>
      <c r="D3240" s="16"/>
      <c r="E3240" s="16"/>
      <c r="F3240" s="16"/>
      <c r="G3240" s="16"/>
      <c r="H3240" s="16"/>
      <c r="I3240" s="16"/>
      <c r="J3240" s="16"/>
    </row>
    <row r="3241" spans="1:10" ht="18" customHeight="1">
      <c r="A3241" s="2" t="s">
        <v>984</v>
      </c>
      <c r="B3241" s="4" t="s">
        <v>61</v>
      </c>
      <c r="C3241" s="2" t="s">
        <v>62</v>
      </c>
      <c r="D3241" s="2" t="s">
        <v>9</v>
      </c>
      <c r="E3241" s="391" t="s">
        <v>63</v>
      </c>
      <c r="F3241" s="391"/>
      <c r="G3241" s="3" t="s">
        <v>64</v>
      </c>
      <c r="H3241" s="4" t="s">
        <v>10</v>
      </c>
      <c r="I3241" s="4" t="s">
        <v>65</v>
      </c>
      <c r="J3241" s="4" t="s">
        <v>11</v>
      </c>
    </row>
    <row r="3242" spans="1:10" ht="24" customHeight="1">
      <c r="A3242" s="10" t="s">
        <v>1883</v>
      </c>
      <c r="B3242" s="12" t="s">
        <v>985</v>
      </c>
      <c r="C3242" s="10" t="s">
        <v>72</v>
      </c>
      <c r="D3242" s="10" t="s">
        <v>986</v>
      </c>
      <c r="E3242" s="395" t="s">
        <v>74</v>
      </c>
      <c r="F3242" s="395"/>
      <c r="G3242" s="11" t="s">
        <v>75</v>
      </c>
      <c r="H3242" s="15">
        <v>1</v>
      </c>
      <c r="I3242" s="13">
        <v>73.349999999999994</v>
      </c>
      <c r="J3242" s="13">
        <v>73.349999999999994</v>
      </c>
    </row>
    <row r="3243" spans="1:10" ht="25.95" customHeight="1">
      <c r="A3243" s="17" t="s">
        <v>1884</v>
      </c>
      <c r="B3243" s="19" t="s">
        <v>1959</v>
      </c>
      <c r="C3243" s="17" t="s">
        <v>78</v>
      </c>
      <c r="D3243" s="17" t="s">
        <v>1960</v>
      </c>
      <c r="E3243" s="396" t="s">
        <v>1887</v>
      </c>
      <c r="F3243" s="396"/>
      <c r="G3243" s="18" t="s">
        <v>1911</v>
      </c>
      <c r="H3243" s="21">
        <v>0.3</v>
      </c>
      <c r="I3243" s="20">
        <v>23.32</v>
      </c>
      <c r="J3243" s="20">
        <v>6.99</v>
      </c>
    </row>
    <row r="3244" spans="1:10" ht="25.95" customHeight="1">
      <c r="A3244" s="22" t="s">
        <v>1894</v>
      </c>
      <c r="B3244" s="24" t="s">
        <v>2866</v>
      </c>
      <c r="C3244" s="22" t="s">
        <v>78</v>
      </c>
      <c r="D3244" s="22" t="s">
        <v>2867</v>
      </c>
      <c r="E3244" s="397" t="s">
        <v>1928</v>
      </c>
      <c r="F3244" s="397"/>
      <c r="G3244" s="23" t="s">
        <v>268</v>
      </c>
      <c r="H3244" s="26">
        <v>5.8349999999999999E-2</v>
      </c>
      <c r="I3244" s="25">
        <v>3.45</v>
      </c>
      <c r="J3244" s="25">
        <v>0.2</v>
      </c>
    </row>
    <row r="3245" spans="1:10" ht="25.95" customHeight="1">
      <c r="A3245" s="22" t="s">
        <v>1894</v>
      </c>
      <c r="B3245" s="24" t="s">
        <v>2953</v>
      </c>
      <c r="C3245" s="22" t="s">
        <v>78</v>
      </c>
      <c r="D3245" s="22" t="s">
        <v>2954</v>
      </c>
      <c r="E3245" s="397" t="s">
        <v>1928</v>
      </c>
      <c r="F3245" s="397"/>
      <c r="G3245" s="23" t="s">
        <v>114</v>
      </c>
      <c r="H3245" s="26">
        <v>1</v>
      </c>
      <c r="I3245" s="25">
        <v>66.16</v>
      </c>
      <c r="J3245" s="25">
        <v>66.16</v>
      </c>
    </row>
    <row r="3246" spans="1:10">
      <c r="A3246" s="38"/>
      <c r="B3246" s="38"/>
      <c r="C3246" s="38"/>
      <c r="D3246" s="38"/>
      <c r="E3246" s="38" t="s">
        <v>1897</v>
      </c>
      <c r="F3246" s="39">
        <v>5.1100000000000003</v>
      </c>
      <c r="G3246" s="38" t="s">
        <v>1898</v>
      </c>
      <c r="H3246" s="39">
        <v>0</v>
      </c>
      <c r="I3246" s="38" t="s">
        <v>1899</v>
      </c>
      <c r="J3246" s="39">
        <v>5.1100000000000003</v>
      </c>
    </row>
    <row r="3247" spans="1:10">
      <c r="A3247" s="38"/>
      <c r="B3247" s="38"/>
      <c r="C3247" s="38"/>
      <c r="D3247" s="38"/>
      <c r="E3247" s="38" t="s">
        <v>1900</v>
      </c>
      <c r="F3247" s="39">
        <v>15.03</v>
      </c>
      <c r="G3247" s="38"/>
      <c r="H3247" s="398" t="s">
        <v>1901</v>
      </c>
      <c r="I3247" s="398"/>
      <c r="J3247" s="39">
        <v>88.38</v>
      </c>
    </row>
    <row r="3248" spans="1:10" ht="49.95" customHeight="1">
      <c r="A3248" s="32"/>
      <c r="B3248" s="32"/>
      <c r="C3248" s="32"/>
      <c r="D3248" s="32"/>
      <c r="E3248" s="32"/>
      <c r="F3248" s="32"/>
      <c r="G3248" s="32" t="s">
        <v>1902</v>
      </c>
      <c r="H3248" s="34" t="s">
        <v>2955</v>
      </c>
      <c r="I3248" s="32" t="s">
        <v>1904</v>
      </c>
      <c r="J3248" s="33">
        <v>1255.8699999999999</v>
      </c>
    </row>
    <row r="3249" spans="1:10" ht="1.05" customHeight="1">
      <c r="A3249" s="16"/>
      <c r="B3249" s="16"/>
      <c r="C3249" s="16"/>
      <c r="D3249" s="16"/>
      <c r="E3249" s="16"/>
      <c r="F3249" s="16"/>
      <c r="G3249" s="16"/>
      <c r="H3249" s="16"/>
      <c r="I3249" s="16"/>
      <c r="J3249" s="16"/>
    </row>
    <row r="3250" spans="1:10" ht="18" customHeight="1">
      <c r="A3250" s="2" t="s">
        <v>987</v>
      </c>
      <c r="B3250" s="4" t="s">
        <v>61</v>
      </c>
      <c r="C3250" s="2" t="s">
        <v>62</v>
      </c>
      <c r="D3250" s="2" t="s">
        <v>9</v>
      </c>
      <c r="E3250" s="391" t="s">
        <v>63</v>
      </c>
      <c r="F3250" s="391"/>
      <c r="G3250" s="3" t="s">
        <v>64</v>
      </c>
      <c r="H3250" s="4" t="s">
        <v>10</v>
      </c>
      <c r="I3250" s="4" t="s">
        <v>65</v>
      </c>
      <c r="J3250" s="4" t="s">
        <v>11</v>
      </c>
    </row>
    <row r="3251" spans="1:10" ht="24" customHeight="1">
      <c r="A3251" s="10" t="s">
        <v>1883</v>
      </c>
      <c r="B3251" s="12" t="s">
        <v>988</v>
      </c>
      <c r="C3251" s="10" t="s">
        <v>72</v>
      </c>
      <c r="D3251" s="10" t="s">
        <v>989</v>
      </c>
      <c r="E3251" s="395" t="s">
        <v>74</v>
      </c>
      <c r="F3251" s="395"/>
      <c r="G3251" s="11" t="s">
        <v>75</v>
      </c>
      <c r="H3251" s="15">
        <v>1</v>
      </c>
      <c r="I3251" s="13">
        <v>420</v>
      </c>
      <c r="J3251" s="13">
        <v>420</v>
      </c>
    </row>
    <row r="3252" spans="1:10" ht="24" customHeight="1">
      <c r="A3252" s="22" t="s">
        <v>1894</v>
      </c>
      <c r="B3252" s="24" t="s">
        <v>2956</v>
      </c>
      <c r="C3252" s="22" t="s">
        <v>72</v>
      </c>
      <c r="D3252" s="22" t="s">
        <v>989</v>
      </c>
      <c r="E3252" s="397" t="s">
        <v>1928</v>
      </c>
      <c r="F3252" s="397"/>
      <c r="G3252" s="23" t="s">
        <v>268</v>
      </c>
      <c r="H3252" s="26">
        <v>1</v>
      </c>
      <c r="I3252" s="25">
        <v>420</v>
      </c>
      <c r="J3252" s="25">
        <v>420</v>
      </c>
    </row>
    <row r="3253" spans="1:10">
      <c r="A3253" s="38"/>
      <c r="B3253" s="38"/>
      <c r="C3253" s="38"/>
      <c r="D3253" s="38"/>
      <c r="E3253" s="38" t="s">
        <v>1897</v>
      </c>
      <c r="F3253" s="39">
        <v>0</v>
      </c>
      <c r="G3253" s="38" t="s">
        <v>1898</v>
      </c>
      <c r="H3253" s="39">
        <v>0</v>
      </c>
      <c r="I3253" s="38" t="s">
        <v>1899</v>
      </c>
      <c r="J3253" s="39">
        <v>0</v>
      </c>
    </row>
    <row r="3254" spans="1:10">
      <c r="A3254" s="38"/>
      <c r="B3254" s="38"/>
      <c r="C3254" s="38"/>
      <c r="D3254" s="38"/>
      <c r="E3254" s="38" t="s">
        <v>1900</v>
      </c>
      <c r="F3254" s="39">
        <v>86.1</v>
      </c>
      <c r="G3254" s="38"/>
      <c r="H3254" s="398" t="s">
        <v>1901</v>
      </c>
      <c r="I3254" s="398"/>
      <c r="J3254" s="39">
        <v>506.1</v>
      </c>
    </row>
    <row r="3255" spans="1:10" ht="49.95" customHeight="1">
      <c r="A3255" s="32"/>
      <c r="B3255" s="32"/>
      <c r="C3255" s="32"/>
      <c r="D3255" s="32"/>
      <c r="E3255" s="32"/>
      <c r="F3255" s="32"/>
      <c r="G3255" s="32" t="s">
        <v>1902</v>
      </c>
      <c r="H3255" s="34" t="s">
        <v>2564</v>
      </c>
      <c r="I3255" s="32" t="s">
        <v>1904</v>
      </c>
      <c r="J3255" s="33">
        <v>1518.3</v>
      </c>
    </row>
    <row r="3256" spans="1:10" ht="1.05" customHeight="1">
      <c r="A3256" s="16"/>
      <c r="B3256" s="16"/>
      <c r="C3256" s="16"/>
      <c r="D3256" s="16"/>
      <c r="E3256" s="16"/>
      <c r="F3256" s="16"/>
      <c r="G3256" s="16"/>
      <c r="H3256" s="16"/>
      <c r="I3256" s="16"/>
      <c r="J3256" s="16"/>
    </row>
    <row r="3257" spans="1:10" ht="24" customHeight="1">
      <c r="A3257" s="5" t="s">
        <v>39</v>
      </c>
      <c r="B3257" s="5"/>
      <c r="C3257" s="5"/>
      <c r="D3257" s="5" t="s">
        <v>40</v>
      </c>
      <c r="E3257" s="5"/>
      <c r="F3257" s="394"/>
      <c r="G3257" s="394"/>
      <c r="H3257" s="7"/>
      <c r="I3257" s="5"/>
      <c r="J3257" s="8">
        <v>451165.93</v>
      </c>
    </row>
    <row r="3258" spans="1:10" ht="24" customHeight="1">
      <c r="A3258" s="5" t="s">
        <v>990</v>
      </c>
      <c r="B3258" s="5"/>
      <c r="C3258" s="5"/>
      <c r="D3258" s="5" t="s">
        <v>991</v>
      </c>
      <c r="E3258" s="5"/>
      <c r="F3258" s="394"/>
      <c r="G3258" s="394"/>
      <c r="H3258" s="7"/>
      <c r="I3258" s="5"/>
      <c r="J3258" s="8">
        <v>144492.23000000001</v>
      </c>
    </row>
    <row r="3259" spans="1:10" ht="18" customHeight="1">
      <c r="A3259" s="2" t="s">
        <v>992</v>
      </c>
      <c r="B3259" s="4" t="s">
        <v>61</v>
      </c>
      <c r="C3259" s="2" t="s">
        <v>62</v>
      </c>
      <c r="D3259" s="2" t="s">
        <v>9</v>
      </c>
      <c r="E3259" s="391" t="s">
        <v>63</v>
      </c>
      <c r="F3259" s="391"/>
      <c r="G3259" s="3" t="s">
        <v>64</v>
      </c>
      <c r="H3259" s="4" t="s">
        <v>10</v>
      </c>
      <c r="I3259" s="4" t="s">
        <v>65</v>
      </c>
      <c r="J3259" s="4" t="s">
        <v>11</v>
      </c>
    </row>
    <row r="3260" spans="1:10" ht="39" customHeight="1">
      <c r="A3260" s="10" t="s">
        <v>1883</v>
      </c>
      <c r="B3260" s="12" t="s">
        <v>993</v>
      </c>
      <c r="C3260" s="10" t="s">
        <v>72</v>
      </c>
      <c r="D3260" s="10" t="s">
        <v>994</v>
      </c>
      <c r="E3260" s="395" t="s">
        <v>74</v>
      </c>
      <c r="F3260" s="395"/>
      <c r="G3260" s="11" t="s">
        <v>75</v>
      </c>
      <c r="H3260" s="15">
        <v>1</v>
      </c>
      <c r="I3260" s="13">
        <v>267.68</v>
      </c>
      <c r="J3260" s="13">
        <v>267.68</v>
      </c>
    </row>
    <row r="3261" spans="1:10" ht="24" customHeight="1">
      <c r="A3261" s="17" t="s">
        <v>1884</v>
      </c>
      <c r="B3261" s="19" t="s">
        <v>1971</v>
      </c>
      <c r="C3261" s="17" t="s">
        <v>78</v>
      </c>
      <c r="D3261" s="17" t="s">
        <v>1972</v>
      </c>
      <c r="E3261" s="396" t="s">
        <v>1887</v>
      </c>
      <c r="F3261" s="396"/>
      <c r="G3261" s="18" t="s">
        <v>1911</v>
      </c>
      <c r="H3261" s="21">
        <v>0.79010000000000002</v>
      </c>
      <c r="I3261" s="20">
        <v>28.71</v>
      </c>
      <c r="J3261" s="20">
        <v>22.68</v>
      </c>
    </row>
    <row r="3262" spans="1:10" ht="25.95" customHeight="1">
      <c r="A3262" s="22" t="s">
        <v>1894</v>
      </c>
      <c r="B3262" s="24" t="s">
        <v>2957</v>
      </c>
      <c r="C3262" s="22" t="s">
        <v>72</v>
      </c>
      <c r="D3262" s="22" t="s">
        <v>2958</v>
      </c>
      <c r="E3262" s="397" t="s">
        <v>1928</v>
      </c>
      <c r="F3262" s="397"/>
      <c r="G3262" s="23" t="s">
        <v>268</v>
      </c>
      <c r="H3262" s="26">
        <v>1</v>
      </c>
      <c r="I3262" s="25">
        <v>72.25</v>
      </c>
      <c r="J3262" s="25">
        <v>72.25</v>
      </c>
    </row>
    <row r="3263" spans="1:10" ht="25.95" customHeight="1">
      <c r="A3263" s="22" t="s">
        <v>1894</v>
      </c>
      <c r="B3263" s="24" t="s">
        <v>2959</v>
      </c>
      <c r="C3263" s="22" t="s">
        <v>72</v>
      </c>
      <c r="D3263" s="22" t="s">
        <v>2960</v>
      </c>
      <c r="E3263" s="397" t="s">
        <v>1928</v>
      </c>
      <c r="F3263" s="397"/>
      <c r="G3263" s="23" t="s">
        <v>268</v>
      </c>
      <c r="H3263" s="26">
        <v>16.8</v>
      </c>
      <c r="I3263" s="25">
        <v>0.53</v>
      </c>
      <c r="J3263" s="25">
        <v>8.9</v>
      </c>
    </row>
    <row r="3264" spans="1:10" ht="24" customHeight="1">
      <c r="A3264" s="22" t="s">
        <v>1894</v>
      </c>
      <c r="B3264" s="24" t="s">
        <v>2961</v>
      </c>
      <c r="C3264" s="22" t="s">
        <v>72</v>
      </c>
      <c r="D3264" s="22" t="s">
        <v>2962</v>
      </c>
      <c r="E3264" s="397" t="s">
        <v>1928</v>
      </c>
      <c r="F3264" s="397"/>
      <c r="G3264" s="23" t="s">
        <v>268</v>
      </c>
      <c r="H3264" s="26">
        <v>4</v>
      </c>
      <c r="I3264" s="25">
        <v>25.51</v>
      </c>
      <c r="J3264" s="25">
        <v>102.04</v>
      </c>
    </row>
    <row r="3265" spans="1:10" ht="24" customHeight="1">
      <c r="A3265" s="22" t="s">
        <v>1894</v>
      </c>
      <c r="B3265" s="24" t="s">
        <v>2963</v>
      </c>
      <c r="C3265" s="22" t="s">
        <v>78</v>
      </c>
      <c r="D3265" s="22" t="s">
        <v>2964</v>
      </c>
      <c r="E3265" s="397" t="s">
        <v>1928</v>
      </c>
      <c r="F3265" s="397"/>
      <c r="G3265" s="23" t="s">
        <v>268</v>
      </c>
      <c r="H3265" s="26">
        <v>16.8</v>
      </c>
      <c r="I3265" s="25">
        <v>0.42</v>
      </c>
      <c r="J3265" s="25">
        <v>7.05</v>
      </c>
    </row>
    <row r="3266" spans="1:10" ht="25.95" customHeight="1">
      <c r="A3266" s="22" t="s">
        <v>1894</v>
      </c>
      <c r="B3266" s="24" t="s">
        <v>2965</v>
      </c>
      <c r="C3266" s="22" t="s">
        <v>78</v>
      </c>
      <c r="D3266" s="22" t="s">
        <v>2966</v>
      </c>
      <c r="E3266" s="397" t="s">
        <v>1928</v>
      </c>
      <c r="F3266" s="397"/>
      <c r="G3266" s="23" t="s">
        <v>268</v>
      </c>
      <c r="H3266" s="26">
        <v>33.6</v>
      </c>
      <c r="I3266" s="25">
        <v>1.63</v>
      </c>
      <c r="J3266" s="25">
        <v>54.76</v>
      </c>
    </row>
    <row r="3267" spans="1:10">
      <c r="A3267" s="38"/>
      <c r="B3267" s="38"/>
      <c r="C3267" s="38"/>
      <c r="D3267" s="38"/>
      <c r="E3267" s="38" t="s">
        <v>1897</v>
      </c>
      <c r="F3267" s="39">
        <v>17.18</v>
      </c>
      <c r="G3267" s="38" t="s">
        <v>1898</v>
      </c>
      <c r="H3267" s="39">
        <v>0</v>
      </c>
      <c r="I3267" s="38" t="s">
        <v>1899</v>
      </c>
      <c r="J3267" s="39">
        <v>17.18</v>
      </c>
    </row>
    <row r="3268" spans="1:10">
      <c r="A3268" s="38"/>
      <c r="B3268" s="38"/>
      <c r="C3268" s="38"/>
      <c r="D3268" s="38"/>
      <c r="E3268" s="38" t="s">
        <v>1900</v>
      </c>
      <c r="F3268" s="39">
        <v>54.87</v>
      </c>
      <c r="G3268" s="38"/>
      <c r="H3268" s="398" t="s">
        <v>1901</v>
      </c>
      <c r="I3268" s="398"/>
      <c r="J3268" s="39">
        <v>322.55</v>
      </c>
    </row>
    <row r="3269" spans="1:10" ht="49.95" customHeight="1">
      <c r="A3269" s="32"/>
      <c r="B3269" s="32"/>
      <c r="C3269" s="32"/>
      <c r="D3269" s="32"/>
      <c r="E3269" s="32"/>
      <c r="F3269" s="32"/>
      <c r="G3269" s="32" t="s">
        <v>1902</v>
      </c>
      <c r="H3269" s="34" t="s">
        <v>1903</v>
      </c>
      <c r="I3269" s="32" t="s">
        <v>1904</v>
      </c>
      <c r="J3269" s="33">
        <v>322.55</v>
      </c>
    </row>
    <row r="3270" spans="1:10" ht="1.05" customHeight="1">
      <c r="A3270" s="16"/>
      <c r="B3270" s="16"/>
      <c r="C3270" s="16"/>
      <c r="D3270" s="16"/>
      <c r="E3270" s="16"/>
      <c r="F3270" s="16"/>
      <c r="G3270" s="16"/>
      <c r="H3270" s="16"/>
      <c r="I3270" s="16"/>
      <c r="J3270" s="16"/>
    </row>
    <row r="3271" spans="1:10" ht="18" customHeight="1">
      <c r="A3271" s="2" t="s">
        <v>995</v>
      </c>
      <c r="B3271" s="4" t="s">
        <v>61</v>
      </c>
      <c r="C3271" s="2" t="s">
        <v>62</v>
      </c>
      <c r="D3271" s="2" t="s">
        <v>9</v>
      </c>
      <c r="E3271" s="391" t="s">
        <v>63</v>
      </c>
      <c r="F3271" s="391"/>
      <c r="G3271" s="3" t="s">
        <v>64</v>
      </c>
      <c r="H3271" s="4" t="s">
        <v>10</v>
      </c>
      <c r="I3271" s="4" t="s">
        <v>65</v>
      </c>
      <c r="J3271" s="4" t="s">
        <v>11</v>
      </c>
    </row>
    <row r="3272" spans="1:10" ht="78" customHeight="1">
      <c r="A3272" s="10" t="s">
        <v>1883</v>
      </c>
      <c r="B3272" s="12" t="s">
        <v>996</v>
      </c>
      <c r="C3272" s="10" t="s">
        <v>72</v>
      </c>
      <c r="D3272" s="10" t="s">
        <v>997</v>
      </c>
      <c r="E3272" s="395" t="s">
        <v>74</v>
      </c>
      <c r="F3272" s="395"/>
      <c r="G3272" s="11" t="s">
        <v>75</v>
      </c>
      <c r="H3272" s="15">
        <v>1</v>
      </c>
      <c r="I3272" s="13">
        <v>50.41</v>
      </c>
      <c r="J3272" s="13">
        <v>50.41</v>
      </c>
    </row>
    <row r="3273" spans="1:10" ht="24" customHeight="1">
      <c r="A3273" s="17" t="s">
        <v>1884</v>
      </c>
      <c r="B3273" s="19" t="s">
        <v>1971</v>
      </c>
      <c r="C3273" s="17" t="s">
        <v>78</v>
      </c>
      <c r="D3273" s="17" t="s">
        <v>1972</v>
      </c>
      <c r="E3273" s="396" t="s">
        <v>1887</v>
      </c>
      <c r="F3273" s="396"/>
      <c r="G3273" s="18" t="s">
        <v>1911</v>
      </c>
      <c r="H3273" s="21">
        <v>0.4</v>
      </c>
      <c r="I3273" s="20">
        <v>28.71</v>
      </c>
      <c r="J3273" s="20">
        <v>11.48</v>
      </c>
    </row>
    <row r="3274" spans="1:10" ht="24" customHeight="1">
      <c r="A3274" s="17" t="s">
        <v>1884</v>
      </c>
      <c r="B3274" s="19" t="s">
        <v>1909</v>
      </c>
      <c r="C3274" s="17" t="s">
        <v>78</v>
      </c>
      <c r="D3274" s="17" t="s">
        <v>1910</v>
      </c>
      <c r="E3274" s="396" t="s">
        <v>1887</v>
      </c>
      <c r="F3274" s="396"/>
      <c r="G3274" s="18" t="s">
        <v>1911</v>
      </c>
      <c r="H3274" s="21">
        <v>0.4</v>
      </c>
      <c r="I3274" s="20">
        <v>22.95</v>
      </c>
      <c r="J3274" s="20">
        <v>9.18</v>
      </c>
    </row>
    <row r="3275" spans="1:10" ht="25.95" customHeight="1">
      <c r="A3275" s="22" t="s">
        <v>1894</v>
      </c>
      <c r="B3275" s="24" t="s">
        <v>2967</v>
      </c>
      <c r="C3275" s="22" t="s">
        <v>72</v>
      </c>
      <c r="D3275" s="22" t="s">
        <v>2968</v>
      </c>
      <c r="E3275" s="397" t="s">
        <v>1928</v>
      </c>
      <c r="F3275" s="397"/>
      <c r="G3275" s="23" t="s">
        <v>268</v>
      </c>
      <c r="H3275" s="26">
        <v>1</v>
      </c>
      <c r="I3275" s="25">
        <v>29.75</v>
      </c>
      <c r="J3275" s="25">
        <v>29.75</v>
      </c>
    </row>
    <row r="3276" spans="1:10">
      <c r="A3276" s="38"/>
      <c r="B3276" s="38"/>
      <c r="C3276" s="38"/>
      <c r="D3276" s="38"/>
      <c r="E3276" s="38" t="s">
        <v>1897</v>
      </c>
      <c r="F3276" s="39">
        <v>15.14</v>
      </c>
      <c r="G3276" s="38" t="s">
        <v>1898</v>
      </c>
      <c r="H3276" s="39">
        <v>0</v>
      </c>
      <c r="I3276" s="38" t="s">
        <v>1899</v>
      </c>
      <c r="J3276" s="39">
        <v>15.14</v>
      </c>
    </row>
    <row r="3277" spans="1:10">
      <c r="A3277" s="38"/>
      <c r="B3277" s="38"/>
      <c r="C3277" s="38"/>
      <c r="D3277" s="38"/>
      <c r="E3277" s="38" t="s">
        <v>1900</v>
      </c>
      <c r="F3277" s="39">
        <v>10.33</v>
      </c>
      <c r="G3277" s="38"/>
      <c r="H3277" s="398" t="s">
        <v>1901</v>
      </c>
      <c r="I3277" s="398"/>
      <c r="J3277" s="39">
        <v>60.74</v>
      </c>
    </row>
    <row r="3278" spans="1:10" ht="49.95" customHeight="1">
      <c r="A3278" s="32"/>
      <c r="B3278" s="32"/>
      <c r="C3278" s="32"/>
      <c r="D3278" s="32"/>
      <c r="E3278" s="32"/>
      <c r="F3278" s="32"/>
      <c r="G3278" s="32" t="s">
        <v>1902</v>
      </c>
      <c r="H3278" s="34" t="s">
        <v>2305</v>
      </c>
      <c r="I3278" s="32" t="s">
        <v>1904</v>
      </c>
      <c r="J3278" s="33">
        <v>242.96</v>
      </c>
    </row>
    <row r="3279" spans="1:10" ht="1.05" customHeight="1">
      <c r="A3279" s="16"/>
      <c r="B3279" s="16"/>
      <c r="C3279" s="16"/>
      <c r="D3279" s="16"/>
      <c r="E3279" s="16"/>
      <c r="F3279" s="16"/>
      <c r="G3279" s="16"/>
      <c r="H3279" s="16"/>
      <c r="I3279" s="16"/>
      <c r="J3279" s="16"/>
    </row>
    <row r="3280" spans="1:10" ht="18" customHeight="1">
      <c r="A3280" s="2" t="s">
        <v>998</v>
      </c>
      <c r="B3280" s="4" t="s">
        <v>61</v>
      </c>
      <c r="C3280" s="2" t="s">
        <v>62</v>
      </c>
      <c r="D3280" s="2" t="s">
        <v>9</v>
      </c>
      <c r="E3280" s="391" t="s">
        <v>63</v>
      </c>
      <c r="F3280" s="391"/>
      <c r="G3280" s="3" t="s">
        <v>64</v>
      </c>
      <c r="H3280" s="4" t="s">
        <v>10</v>
      </c>
      <c r="I3280" s="4" t="s">
        <v>65</v>
      </c>
      <c r="J3280" s="4" t="s">
        <v>11</v>
      </c>
    </row>
    <row r="3281" spans="1:10" ht="64.95" customHeight="1">
      <c r="A3281" s="10" t="s">
        <v>1883</v>
      </c>
      <c r="B3281" s="12" t="s">
        <v>999</v>
      </c>
      <c r="C3281" s="10" t="s">
        <v>72</v>
      </c>
      <c r="D3281" s="10" t="s">
        <v>1000</v>
      </c>
      <c r="E3281" s="395" t="s">
        <v>74</v>
      </c>
      <c r="F3281" s="395"/>
      <c r="G3281" s="11" t="s">
        <v>75</v>
      </c>
      <c r="H3281" s="15">
        <v>1</v>
      </c>
      <c r="I3281" s="13">
        <v>7.74</v>
      </c>
      <c r="J3281" s="13">
        <v>7.74</v>
      </c>
    </row>
    <row r="3282" spans="1:10" ht="24" customHeight="1">
      <c r="A3282" s="17" t="s">
        <v>1884</v>
      </c>
      <c r="B3282" s="19" t="s">
        <v>1971</v>
      </c>
      <c r="C3282" s="17" t="s">
        <v>78</v>
      </c>
      <c r="D3282" s="17" t="s">
        <v>1972</v>
      </c>
      <c r="E3282" s="396" t="s">
        <v>1887</v>
      </c>
      <c r="F3282" s="396"/>
      <c r="G3282" s="18" t="s">
        <v>1911</v>
      </c>
      <c r="H3282" s="21">
        <v>0.06</v>
      </c>
      <c r="I3282" s="20">
        <v>28.71</v>
      </c>
      <c r="J3282" s="20">
        <v>1.72</v>
      </c>
    </row>
    <row r="3283" spans="1:10" ht="25.95" customHeight="1">
      <c r="A3283" s="17" t="s">
        <v>1884</v>
      </c>
      <c r="B3283" s="19" t="s">
        <v>2969</v>
      </c>
      <c r="C3283" s="17" t="s">
        <v>78</v>
      </c>
      <c r="D3283" s="17" t="s">
        <v>2970</v>
      </c>
      <c r="E3283" s="396" t="s">
        <v>1887</v>
      </c>
      <c r="F3283" s="396"/>
      <c r="G3283" s="18" t="s">
        <v>1911</v>
      </c>
      <c r="H3283" s="21">
        <v>0.06</v>
      </c>
      <c r="I3283" s="20">
        <v>24.32</v>
      </c>
      <c r="J3283" s="20">
        <v>1.45</v>
      </c>
    </row>
    <row r="3284" spans="1:10" ht="25.95" customHeight="1">
      <c r="A3284" s="22" t="s">
        <v>1894</v>
      </c>
      <c r="B3284" s="24" t="s">
        <v>2971</v>
      </c>
      <c r="C3284" s="22" t="s">
        <v>72</v>
      </c>
      <c r="D3284" s="22" t="s">
        <v>2972</v>
      </c>
      <c r="E3284" s="397" t="s">
        <v>1928</v>
      </c>
      <c r="F3284" s="397"/>
      <c r="G3284" s="23" t="s">
        <v>268</v>
      </c>
      <c r="H3284" s="26">
        <v>1</v>
      </c>
      <c r="I3284" s="25">
        <v>4.57</v>
      </c>
      <c r="J3284" s="25">
        <v>4.57</v>
      </c>
    </row>
    <row r="3285" spans="1:10">
      <c r="A3285" s="38"/>
      <c r="B3285" s="38"/>
      <c r="C3285" s="38"/>
      <c r="D3285" s="38"/>
      <c r="E3285" s="38" t="s">
        <v>1897</v>
      </c>
      <c r="F3285" s="39">
        <v>2.34</v>
      </c>
      <c r="G3285" s="38" t="s">
        <v>1898</v>
      </c>
      <c r="H3285" s="39">
        <v>0</v>
      </c>
      <c r="I3285" s="38" t="s">
        <v>1899</v>
      </c>
      <c r="J3285" s="39">
        <v>2.34</v>
      </c>
    </row>
    <row r="3286" spans="1:10">
      <c r="A3286" s="38"/>
      <c r="B3286" s="38"/>
      <c r="C3286" s="38"/>
      <c r="D3286" s="38"/>
      <c r="E3286" s="38" t="s">
        <v>1900</v>
      </c>
      <c r="F3286" s="39">
        <v>1.58</v>
      </c>
      <c r="G3286" s="38"/>
      <c r="H3286" s="398" t="s">
        <v>1901</v>
      </c>
      <c r="I3286" s="398"/>
      <c r="J3286" s="39">
        <v>9.32</v>
      </c>
    </row>
    <row r="3287" spans="1:10" ht="49.95" customHeight="1">
      <c r="A3287" s="32"/>
      <c r="B3287" s="32"/>
      <c r="C3287" s="32"/>
      <c r="D3287" s="32"/>
      <c r="E3287" s="32"/>
      <c r="F3287" s="32"/>
      <c r="G3287" s="32" t="s">
        <v>1902</v>
      </c>
      <c r="H3287" s="34" t="s">
        <v>1903</v>
      </c>
      <c r="I3287" s="32" t="s">
        <v>1904</v>
      </c>
      <c r="J3287" s="33">
        <v>9.32</v>
      </c>
    </row>
    <row r="3288" spans="1:10" ht="1.05" customHeight="1">
      <c r="A3288" s="16"/>
      <c r="B3288" s="16"/>
      <c r="C3288" s="16"/>
      <c r="D3288" s="16"/>
      <c r="E3288" s="16"/>
      <c r="F3288" s="16"/>
      <c r="G3288" s="16"/>
      <c r="H3288" s="16"/>
      <c r="I3288" s="16"/>
      <c r="J3288" s="16"/>
    </row>
    <row r="3289" spans="1:10" ht="18" customHeight="1">
      <c r="A3289" s="2" t="s">
        <v>1001</v>
      </c>
      <c r="B3289" s="4" t="s">
        <v>61</v>
      </c>
      <c r="C3289" s="2" t="s">
        <v>62</v>
      </c>
      <c r="D3289" s="2" t="s">
        <v>9</v>
      </c>
      <c r="E3289" s="391" t="s">
        <v>63</v>
      </c>
      <c r="F3289" s="391"/>
      <c r="G3289" s="3" t="s">
        <v>64</v>
      </c>
      <c r="H3289" s="4" t="s">
        <v>10</v>
      </c>
      <c r="I3289" s="4" t="s">
        <v>65</v>
      </c>
      <c r="J3289" s="4" t="s">
        <v>11</v>
      </c>
    </row>
    <row r="3290" spans="1:10" ht="64.95" customHeight="1">
      <c r="A3290" s="10" t="s">
        <v>1883</v>
      </c>
      <c r="B3290" s="12" t="s">
        <v>1002</v>
      </c>
      <c r="C3290" s="10" t="s">
        <v>72</v>
      </c>
      <c r="D3290" s="10" t="s">
        <v>1003</v>
      </c>
      <c r="E3290" s="395" t="s">
        <v>74</v>
      </c>
      <c r="F3290" s="395"/>
      <c r="G3290" s="11" t="s">
        <v>75</v>
      </c>
      <c r="H3290" s="15">
        <v>1</v>
      </c>
      <c r="I3290" s="13">
        <v>10.67</v>
      </c>
      <c r="J3290" s="13">
        <v>10.67</v>
      </c>
    </row>
    <row r="3291" spans="1:10" ht="25.95" customHeight="1">
      <c r="A3291" s="17" t="s">
        <v>1884</v>
      </c>
      <c r="B3291" s="19" t="s">
        <v>2969</v>
      </c>
      <c r="C3291" s="17" t="s">
        <v>78</v>
      </c>
      <c r="D3291" s="17" t="s">
        <v>2970</v>
      </c>
      <c r="E3291" s="396" t="s">
        <v>1887</v>
      </c>
      <c r="F3291" s="396"/>
      <c r="G3291" s="18" t="s">
        <v>1911</v>
      </c>
      <c r="H3291" s="21">
        <v>0.12</v>
      </c>
      <c r="I3291" s="20">
        <v>24.32</v>
      </c>
      <c r="J3291" s="20">
        <v>2.91</v>
      </c>
    </row>
    <row r="3292" spans="1:10" ht="24" customHeight="1">
      <c r="A3292" s="17" t="s">
        <v>1884</v>
      </c>
      <c r="B3292" s="19" t="s">
        <v>1971</v>
      </c>
      <c r="C3292" s="17" t="s">
        <v>78</v>
      </c>
      <c r="D3292" s="17" t="s">
        <v>1972</v>
      </c>
      <c r="E3292" s="396" t="s">
        <v>1887</v>
      </c>
      <c r="F3292" s="396"/>
      <c r="G3292" s="18" t="s">
        <v>1911</v>
      </c>
      <c r="H3292" s="21">
        <v>0.12</v>
      </c>
      <c r="I3292" s="20">
        <v>28.71</v>
      </c>
      <c r="J3292" s="20">
        <v>3.44</v>
      </c>
    </row>
    <row r="3293" spans="1:10" ht="25.95" customHeight="1">
      <c r="A3293" s="22" t="s">
        <v>1894</v>
      </c>
      <c r="B3293" s="24" t="s">
        <v>2973</v>
      </c>
      <c r="C3293" s="22" t="s">
        <v>72</v>
      </c>
      <c r="D3293" s="22" t="s">
        <v>2974</v>
      </c>
      <c r="E3293" s="397" t="s">
        <v>1928</v>
      </c>
      <c r="F3293" s="397"/>
      <c r="G3293" s="23" t="s">
        <v>268</v>
      </c>
      <c r="H3293" s="26">
        <v>1</v>
      </c>
      <c r="I3293" s="25">
        <v>4.32</v>
      </c>
      <c r="J3293" s="25">
        <v>4.32</v>
      </c>
    </row>
    <row r="3294" spans="1:10">
      <c r="A3294" s="38"/>
      <c r="B3294" s="38"/>
      <c r="C3294" s="38"/>
      <c r="D3294" s="38"/>
      <c r="E3294" s="38" t="s">
        <v>1897</v>
      </c>
      <c r="F3294" s="39">
        <v>4.6900000000000004</v>
      </c>
      <c r="G3294" s="38" t="s">
        <v>1898</v>
      </c>
      <c r="H3294" s="39">
        <v>0</v>
      </c>
      <c r="I3294" s="38" t="s">
        <v>1899</v>
      </c>
      <c r="J3294" s="39">
        <v>4.6900000000000004</v>
      </c>
    </row>
    <row r="3295" spans="1:10">
      <c r="A3295" s="38"/>
      <c r="B3295" s="38"/>
      <c r="C3295" s="38"/>
      <c r="D3295" s="38"/>
      <c r="E3295" s="38" t="s">
        <v>1900</v>
      </c>
      <c r="F3295" s="39">
        <v>2.1800000000000002</v>
      </c>
      <c r="G3295" s="38"/>
      <c r="H3295" s="398" t="s">
        <v>1901</v>
      </c>
      <c r="I3295" s="398"/>
      <c r="J3295" s="39">
        <v>12.85</v>
      </c>
    </row>
    <row r="3296" spans="1:10" ht="49.95" customHeight="1">
      <c r="A3296" s="32"/>
      <c r="B3296" s="32"/>
      <c r="C3296" s="32"/>
      <c r="D3296" s="32"/>
      <c r="E3296" s="32"/>
      <c r="F3296" s="32"/>
      <c r="G3296" s="32" t="s">
        <v>1902</v>
      </c>
      <c r="H3296" s="34" t="s">
        <v>2683</v>
      </c>
      <c r="I3296" s="32" t="s">
        <v>1904</v>
      </c>
      <c r="J3296" s="33">
        <v>167.05</v>
      </c>
    </row>
    <row r="3297" spans="1:10" ht="1.05" customHeight="1">
      <c r="A3297" s="16"/>
      <c r="B3297" s="16"/>
      <c r="C3297" s="16"/>
      <c r="D3297" s="16"/>
      <c r="E3297" s="16"/>
      <c r="F3297" s="16"/>
      <c r="G3297" s="16"/>
      <c r="H3297" s="16"/>
      <c r="I3297" s="16"/>
      <c r="J3297" s="16"/>
    </row>
    <row r="3298" spans="1:10" ht="18" customHeight="1">
      <c r="A3298" s="2" t="s">
        <v>1004</v>
      </c>
      <c r="B3298" s="4" t="s">
        <v>61</v>
      </c>
      <c r="C3298" s="2" t="s">
        <v>62</v>
      </c>
      <c r="D3298" s="2" t="s">
        <v>9</v>
      </c>
      <c r="E3298" s="391" t="s">
        <v>63</v>
      </c>
      <c r="F3298" s="391"/>
      <c r="G3298" s="3" t="s">
        <v>64</v>
      </c>
      <c r="H3298" s="4" t="s">
        <v>10</v>
      </c>
      <c r="I3298" s="4" t="s">
        <v>65</v>
      </c>
      <c r="J3298" s="4" t="s">
        <v>11</v>
      </c>
    </row>
    <row r="3299" spans="1:10" ht="78" customHeight="1">
      <c r="A3299" s="10" t="s">
        <v>1883</v>
      </c>
      <c r="B3299" s="12" t="s">
        <v>1005</v>
      </c>
      <c r="C3299" s="10" t="s">
        <v>72</v>
      </c>
      <c r="D3299" s="10" t="s">
        <v>1006</v>
      </c>
      <c r="E3299" s="395" t="s">
        <v>74</v>
      </c>
      <c r="F3299" s="395"/>
      <c r="G3299" s="11" t="s">
        <v>75</v>
      </c>
      <c r="H3299" s="15">
        <v>1</v>
      </c>
      <c r="I3299" s="13">
        <v>11.76</v>
      </c>
      <c r="J3299" s="13">
        <v>11.76</v>
      </c>
    </row>
    <row r="3300" spans="1:10" ht="25.95" customHeight="1">
      <c r="A3300" s="17" t="s">
        <v>1884</v>
      </c>
      <c r="B3300" s="19" t="s">
        <v>2969</v>
      </c>
      <c r="C3300" s="17" t="s">
        <v>78</v>
      </c>
      <c r="D3300" s="17" t="s">
        <v>2970</v>
      </c>
      <c r="E3300" s="396" t="s">
        <v>1887</v>
      </c>
      <c r="F3300" s="396"/>
      <c r="G3300" s="18" t="s">
        <v>1911</v>
      </c>
      <c r="H3300" s="21">
        <v>0.12</v>
      </c>
      <c r="I3300" s="20">
        <v>24.32</v>
      </c>
      <c r="J3300" s="20">
        <v>2.91</v>
      </c>
    </row>
    <row r="3301" spans="1:10" ht="24" customHeight="1">
      <c r="A3301" s="17" t="s">
        <v>1884</v>
      </c>
      <c r="B3301" s="19" t="s">
        <v>1971</v>
      </c>
      <c r="C3301" s="17" t="s">
        <v>78</v>
      </c>
      <c r="D3301" s="17" t="s">
        <v>1972</v>
      </c>
      <c r="E3301" s="396" t="s">
        <v>1887</v>
      </c>
      <c r="F3301" s="396"/>
      <c r="G3301" s="18" t="s">
        <v>1911</v>
      </c>
      <c r="H3301" s="21">
        <v>0.12</v>
      </c>
      <c r="I3301" s="20">
        <v>28.71</v>
      </c>
      <c r="J3301" s="20">
        <v>3.44</v>
      </c>
    </row>
    <row r="3302" spans="1:10" ht="25.95" customHeight="1">
      <c r="A3302" s="22" t="s">
        <v>1894</v>
      </c>
      <c r="B3302" s="24" t="s">
        <v>2975</v>
      </c>
      <c r="C3302" s="22" t="s">
        <v>72</v>
      </c>
      <c r="D3302" s="22" t="s">
        <v>2976</v>
      </c>
      <c r="E3302" s="397" t="s">
        <v>1928</v>
      </c>
      <c r="F3302" s="397"/>
      <c r="G3302" s="23" t="s">
        <v>268</v>
      </c>
      <c r="H3302" s="26">
        <v>1</v>
      </c>
      <c r="I3302" s="25">
        <v>5.41</v>
      </c>
      <c r="J3302" s="25">
        <v>5.41</v>
      </c>
    </row>
    <row r="3303" spans="1:10">
      <c r="A3303" s="38"/>
      <c r="B3303" s="38"/>
      <c r="C3303" s="38"/>
      <c r="D3303" s="38"/>
      <c r="E3303" s="38" t="s">
        <v>1897</v>
      </c>
      <c r="F3303" s="39">
        <v>4.6900000000000004</v>
      </c>
      <c r="G3303" s="38" t="s">
        <v>1898</v>
      </c>
      <c r="H3303" s="39">
        <v>0</v>
      </c>
      <c r="I3303" s="38" t="s">
        <v>1899</v>
      </c>
      <c r="J3303" s="39">
        <v>4.6900000000000004</v>
      </c>
    </row>
    <row r="3304" spans="1:10">
      <c r="A3304" s="38"/>
      <c r="B3304" s="38"/>
      <c r="C3304" s="38"/>
      <c r="D3304" s="38"/>
      <c r="E3304" s="38" t="s">
        <v>1900</v>
      </c>
      <c r="F3304" s="39">
        <v>2.41</v>
      </c>
      <c r="G3304" s="38"/>
      <c r="H3304" s="398" t="s">
        <v>1901</v>
      </c>
      <c r="I3304" s="398"/>
      <c r="J3304" s="39">
        <v>14.17</v>
      </c>
    </row>
    <row r="3305" spans="1:10" ht="49.95" customHeight="1">
      <c r="A3305" s="32"/>
      <c r="B3305" s="32"/>
      <c r="C3305" s="32"/>
      <c r="D3305" s="32"/>
      <c r="E3305" s="32"/>
      <c r="F3305" s="32"/>
      <c r="G3305" s="32" t="s">
        <v>1902</v>
      </c>
      <c r="H3305" s="34" t="s">
        <v>2714</v>
      </c>
      <c r="I3305" s="32" t="s">
        <v>1904</v>
      </c>
      <c r="J3305" s="33">
        <v>85.02</v>
      </c>
    </row>
    <row r="3306" spans="1:10" ht="1.05" customHeight="1">
      <c r="A3306" s="16"/>
      <c r="B3306" s="16"/>
      <c r="C3306" s="16"/>
      <c r="D3306" s="16"/>
      <c r="E3306" s="16"/>
      <c r="F3306" s="16"/>
      <c r="G3306" s="16"/>
      <c r="H3306" s="16"/>
      <c r="I3306" s="16"/>
      <c r="J3306" s="16"/>
    </row>
    <row r="3307" spans="1:10" ht="18" customHeight="1">
      <c r="A3307" s="2" t="s">
        <v>1007</v>
      </c>
      <c r="B3307" s="4" t="s">
        <v>61</v>
      </c>
      <c r="C3307" s="2" t="s">
        <v>62</v>
      </c>
      <c r="D3307" s="2" t="s">
        <v>9</v>
      </c>
      <c r="E3307" s="391" t="s">
        <v>63</v>
      </c>
      <c r="F3307" s="391"/>
      <c r="G3307" s="3" t="s">
        <v>64</v>
      </c>
      <c r="H3307" s="4" t="s">
        <v>10</v>
      </c>
      <c r="I3307" s="4" t="s">
        <v>65</v>
      </c>
      <c r="J3307" s="4" t="s">
        <v>11</v>
      </c>
    </row>
    <row r="3308" spans="1:10" ht="78" customHeight="1">
      <c r="A3308" s="10" t="s">
        <v>1883</v>
      </c>
      <c r="B3308" s="12" t="s">
        <v>1008</v>
      </c>
      <c r="C3308" s="10" t="s">
        <v>72</v>
      </c>
      <c r="D3308" s="10" t="s">
        <v>1009</v>
      </c>
      <c r="E3308" s="395" t="s">
        <v>74</v>
      </c>
      <c r="F3308" s="395"/>
      <c r="G3308" s="11" t="s">
        <v>75</v>
      </c>
      <c r="H3308" s="15">
        <v>1</v>
      </c>
      <c r="I3308" s="13">
        <v>13.6</v>
      </c>
      <c r="J3308" s="13">
        <v>13.6</v>
      </c>
    </row>
    <row r="3309" spans="1:10" ht="25.95" customHeight="1">
      <c r="A3309" s="17" t="s">
        <v>1884</v>
      </c>
      <c r="B3309" s="19" t="s">
        <v>2969</v>
      </c>
      <c r="C3309" s="17" t="s">
        <v>78</v>
      </c>
      <c r="D3309" s="17" t="s">
        <v>2970</v>
      </c>
      <c r="E3309" s="396" t="s">
        <v>1887</v>
      </c>
      <c r="F3309" s="396"/>
      <c r="G3309" s="18" t="s">
        <v>1911</v>
      </c>
      <c r="H3309" s="21">
        <v>0.15</v>
      </c>
      <c r="I3309" s="20">
        <v>24.32</v>
      </c>
      <c r="J3309" s="20">
        <v>3.64</v>
      </c>
    </row>
    <row r="3310" spans="1:10" ht="24" customHeight="1">
      <c r="A3310" s="17" t="s">
        <v>1884</v>
      </c>
      <c r="B3310" s="19" t="s">
        <v>1971</v>
      </c>
      <c r="C3310" s="17" t="s">
        <v>78</v>
      </c>
      <c r="D3310" s="17" t="s">
        <v>1972</v>
      </c>
      <c r="E3310" s="396" t="s">
        <v>1887</v>
      </c>
      <c r="F3310" s="396"/>
      <c r="G3310" s="18" t="s">
        <v>1911</v>
      </c>
      <c r="H3310" s="21">
        <v>0.15</v>
      </c>
      <c r="I3310" s="20">
        <v>28.71</v>
      </c>
      <c r="J3310" s="20">
        <v>4.3</v>
      </c>
    </row>
    <row r="3311" spans="1:10" ht="25.95" customHeight="1">
      <c r="A3311" s="22" t="s">
        <v>1894</v>
      </c>
      <c r="B3311" s="24" t="s">
        <v>2977</v>
      </c>
      <c r="C3311" s="22" t="s">
        <v>72</v>
      </c>
      <c r="D3311" s="22" t="s">
        <v>2978</v>
      </c>
      <c r="E3311" s="397" t="s">
        <v>1928</v>
      </c>
      <c r="F3311" s="397"/>
      <c r="G3311" s="23" t="s">
        <v>268</v>
      </c>
      <c r="H3311" s="26">
        <v>1</v>
      </c>
      <c r="I3311" s="25">
        <v>5.66</v>
      </c>
      <c r="J3311" s="25">
        <v>5.66</v>
      </c>
    </row>
    <row r="3312" spans="1:10">
      <c r="A3312" s="38"/>
      <c r="B3312" s="38"/>
      <c r="C3312" s="38"/>
      <c r="D3312" s="38"/>
      <c r="E3312" s="38" t="s">
        <v>1897</v>
      </c>
      <c r="F3312" s="39">
        <v>5.86</v>
      </c>
      <c r="G3312" s="38" t="s">
        <v>1898</v>
      </c>
      <c r="H3312" s="39">
        <v>0</v>
      </c>
      <c r="I3312" s="38" t="s">
        <v>1899</v>
      </c>
      <c r="J3312" s="39">
        <v>5.86</v>
      </c>
    </row>
    <row r="3313" spans="1:10">
      <c r="A3313" s="38"/>
      <c r="B3313" s="38"/>
      <c r="C3313" s="38"/>
      <c r="D3313" s="38"/>
      <c r="E3313" s="38" t="s">
        <v>1900</v>
      </c>
      <c r="F3313" s="39">
        <v>2.78</v>
      </c>
      <c r="G3313" s="38"/>
      <c r="H3313" s="398" t="s">
        <v>1901</v>
      </c>
      <c r="I3313" s="398"/>
      <c r="J3313" s="39">
        <v>16.38</v>
      </c>
    </row>
    <row r="3314" spans="1:10" ht="49.95" customHeight="1">
      <c r="A3314" s="32"/>
      <c r="B3314" s="32"/>
      <c r="C3314" s="32"/>
      <c r="D3314" s="32"/>
      <c r="E3314" s="32"/>
      <c r="F3314" s="32"/>
      <c r="G3314" s="32" t="s">
        <v>1902</v>
      </c>
      <c r="H3314" s="34" t="s">
        <v>1903</v>
      </c>
      <c r="I3314" s="32" t="s">
        <v>1904</v>
      </c>
      <c r="J3314" s="33">
        <v>16.38</v>
      </c>
    </row>
    <row r="3315" spans="1:10" ht="1.05" customHeight="1">
      <c r="A3315" s="16"/>
      <c r="B3315" s="16"/>
      <c r="C3315" s="16"/>
      <c r="D3315" s="16"/>
      <c r="E3315" s="16"/>
      <c r="F3315" s="16"/>
      <c r="G3315" s="16"/>
      <c r="H3315" s="16"/>
      <c r="I3315" s="16"/>
      <c r="J3315" s="16"/>
    </row>
    <row r="3316" spans="1:10" ht="18" customHeight="1">
      <c r="A3316" s="2" t="s">
        <v>1010</v>
      </c>
      <c r="B3316" s="4" t="s">
        <v>61</v>
      </c>
      <c r="C3316" s="2" t="s">
        <v>62</v>
      </c>
      <c r="D3316" s="2" t="s">
        <v>9</v>
      </c>
      <c r="E3316" s="391" t="s">
        <v>63</v>
      </c>
      <c r="F3316" s="391"/>
      <c r="G3316" s="3" t="s">
        <v>64</v>
      </c>
      <c r="H3316" s="4" t="s">
        <v>10</v>
      </c>
      <c r="I3316" s="4" t="s">
        <v>65</v>
      </c>
      <c r="J3316" s="4" t="s">
        <v>11</v>
      </c>
    </row>
    <row r="3317" spans="1:10" ht="52.05" customHeight="1">
      <c r="A3317" s="10" t="s">
        <v>1883</v>
      </c>
      <c r="B3317" s="12" t="s">
        <v>1011</v>
      </c>
      <c r="C3317" s="10" t="s">
        <v>78</v>
      </c>
      <c r="D3317" s="10" t="s">
        <v>1012</v>
      </c>
      <c r="E3317" s="395" t="s">
        <v>1013</v>
      </c>
      <c r="F3317" s="395"/>
      <c r="G3317" s="11" t="s">
        <v>114</v>
      </c>
      <c r="H3317" s="15">
        <v>1</v>
      </c>
      <c r="I3317" s="13">
        <v>55.12</v>
      </c>
      <c r="J3317" s="13">
        <v>55.12</v>
      </c>
    </row>
    <row r="3318" spans="1:10" ht="24" customHeight="1">
      <c r="A3318" s="17" t="s">
        <v>1884</v>
      </c>
      <c r="B3318" s="19" t="s">
        <v>1971</v>
      </c>
      <c r="C3318" s="17" t="s">
        <v>78</v>
      </c>
      <c r="D3318" s="17" t="s">
        <v>1972</v>
      </c>
      <c r="E3318" s="396" t="s">
        <v>1887</v>
      </c>
      <c r="F3318" s="396"/>
      <c r="G3318" s="18" t="s">
        <v>1911</v>
      </c>
      <c r="H3318" s="21">
        <v>0.75280000000000002</v>
      </c>
      <c r="I3318" s="20">
        <v>28.71</v>
      </c>
      <c r="J3318" s="20">
        <v>21.61</v>
      </c>
    </row>
    <row r="3319" spans="1:10" ht="25.95" customHeight="1">
      <c r="A3319" s="17" t="s">
        <v>1884</v>
      </c>
      <c r="B3319" s="19" t="s">
        <v>2969</v>
      </c>
      <c r="C3319" s="17" t="s">
        <v>78</v>
      </c>
      <c r="D3319" s="17" t="s">
        <v>2970</v>
      </c>
      <c r="E3319" s="396" t="s">
        <v>1887</v>
      </c>
      <c r="F3319" s="396"/>
      <c r="G3319" s="18" t="s">
        <v>1911</v>
      </c>
      <c r="H3319" s="21">
        <v>0.1711</v>
      </c>
      <c r="I3319" s="20">
        <v>24.32</v>
      </c>
      <c r="J3319" s="20">
        <v>4.16</v>
      </c>
    </row>
    <row r="3320" spans="1:10" ht="24" customHeight="1">
      <c r="A3320" s="22" t="s">
        <v>1894</v>
      </c>
      <c r="B3320" s="24" t="s">
        <v>2979</v>
      </c>
      <c r="C3320" s="22" t="s">
        <v>78</v>
      </c>
      <c r="D3320" s="22" t="s">
        <v>2980</v>
      </c>
      <c r="E3320" s="397" t="s">
        <v>1928</v>
      </c>
      <c r="F3320" s="397"/>
      <c r="G3320" s="23" t="s">
        <v>114</v>
      </c>
      <c r="H3320" s="26">
        <v>1.1111</v>
      </c>
      <c r="I3320" s="25">
        <v>3.81</v>
      </c>
      <c r="J3320" s="25">
        <v>4.2300000000000004</v>
      </c>
    </row>
    <row r="3321" spans="1:10" ht="39" customHeight="1">
      <c r="A3321" s="22" t="s">
        <v>1894</v>
      </c>
      <c r="B3321" s="24" t="s">
        <v>2981</v>
      </c>
      <c r="C3321" s="22" t="s">
        <v>78</v>
      </c>
      <c r="D3321" s="22" t="s">
        <v>2982</v>
      </c>
      <c r="E3321" s="397" t="s">
        <v>1928</v>
      </c>
      <c r="F3321" s="397"/>
      <c r="G3321" s="23" t="s">
        <v>268</v>
      </c>
      <c r="H3321" s="26">
        <v>7</v>
      </c>
      <c r="I3321" s="25">
        <v>1.43</v>
      </c>
      <c r="J3321" s="25">
        <v>10.01</v>
      </c>
    </row>
    <row r="3322" spans="1:10" ht="24" customHeight="1">
      <c r="A3322" s="22" t="s">
        <v>1894</v>
      </c>
      <c r="B3322" s="24" t="s">
        <v>2983</v>
      </c>
      <c r="C3322" s="22" t="s">
        <v>78</v>
      </c>
      <c r="D3322" s="22" t="s">
        <v>2984</v>
      </c>
      <c r="E3322" s="397" t="s">
        <v>1928</v>
      </c>
      <c r="F3322" s="397"/>
      <c r="G3322" s="23" t="s">
        <v>114</v>
      </c>
      <c r="H3322" s="26">
        <v>0.5</v>
      </c>
      <c r="I3322" s="25">
        <v>17.03</v>
      </c>
      <c r="J3322" s="25">
        <v>8.51</v>
      </c>
    </row>
    <row r="3323" spans="1:10" ht="24" customHeight="1">
      <c r="A3323" s="22" t="s">
        <v>1894</v>
      </c>
      <c r="B3323" s="24" t="s">
        <v>2963</v>
      </c>
      <c r="C3323" s="22" t="s">
        <v>78</v>
      </c>
      <c r="D3323" s="22" t="s">
        <v>2964</v>
      </c>
      <c r="E3323" s="397" t="s">
        <v>1928</v>
      </c>
      <c r="F3323" s="397"/>
      <c r="G3323" s="23" t="s">
        <v>268</v>
      </c>
      <c r="H3323" s="26">
        <v>7</v>
      </c>
      <c r="I3323" s="25">
        <v>0.42</v>
      </c>
      <c r="J3323" s="25">
        <v>2.94</v>
      </c>
    </row>
    <row r="3324" spans="1:10" ht="25.95" customHeight="1">
      <c r="A3324" s="22" t="s">
        <v>1894</v>
      </c>
      <c r="B3324" s="24" t="s">
        <v>2985</v>
      </c>
      <c r="C3324" s="22" t="s">
        <v>78</v>
      </c>
      <c r="D3324" s="22" t="s">
        <v>2986</v>
      </c>
      <c r="E3324" s="397" t="s">
        <v>1928</v>
      </c>
      <c r="F3324" s="397"/>
      <c r="G3324" s="23" t="s">
        <v>268</v>
      </c>
      <c r="H3324" s="26">
        <v>2.2222</v>
      </c>
      <c r="I3324" s="25">
        <v>1.65</v>
      </c>
      <c r="J3324" s="25">
        <v>3.66</v>
      </c>
    </row>
    <row r="3325" spans="1:10">
      <c r="A3325" s="38"/>
      <c r="B3325" s="38"/>
      <c r="C3325" s="38"/>
      <c r="D3325" s="38"/>
      <c r="E3325" s="38" t="s">
        <v>1897</v>
      </c>
      <c r="F3325" s="39">
        <v>19.34</v>
      </c>
      <c r="G3325" s="38" t="s">
        <v>1898</v>
      </c>
      <c r="H3325" s="39">
        <v>0</v>
      </c>
      <c r="I3325" s="38" t="s">
        <v>1899</v>
      </c>
      <c r="J3325" s="39">
        <v>19.34</v>
      </c>
    </row>
    <row r="3326" spans="1:10">
      <c r="A3326" s="38"/>
      <c r="B3326" s="38"/>
      <c r="C3326" s="38"/>
      <c r="D3326" s="38"/>
      <c r="E3326" s="38" t="s">
        <v>1900</v>
      </c>
      <c r="F3326" s="39">
        <v>11.29</v>
      </c>
      <c r="G3326" s="38"/>
      <c r="H3326" s="398" t="s">
        <v>1901</v>
      </c>
      <c r="I3326" s="398"/>
      <c r="J3326" s="39">
        <v>66.41</v>
      </c>
    </row>
    <row r="3327" spans="1:10" ht="49.95" customHeight="1">
      <c r="A3327" s="32"/>
      <c r="B3327" s="32"/>
      <c r="C3327" s="32"/>
      <c r="D3327" s="32"/>
      <c r="E3327" s="32"/>
      <c r="F3327" s="32"/>
      <c r="G3327" s="32" t="s">
        <v>1902</v>
      </c>
      <c r="H3327" s="34" t="s">
        <v>2704</v>
      </c>
      <c r="I3327" s="32" t="s">
        <v>1904</v>
      </c>
      <c r="J3327" s="33">
        <v>1660.25</v>
      </c>
    </row>
    <row r="3328" spans="1:10" ht="1.05" customHeight="1">
      <c r="A3328" s="16"/>
      <c r="B3328" s="16"/>
      <c r="C3328" s="16"/>
      <c r="D3328" s="16"/>
      <c r="E3328" s="16"/>
      <c r="F3328" s="16"/>
      <c r="G3328" s="16"/>
      <c r="H3328" s="16"/>
      <c r="I3328" s="16"/>
      <c r="J3328" s="16"/>
    </row>
    <row r="3329" spans="1:10" ht="18" customHeight="1">
      <c r="A3329" s="2" t="s">
        <v>1014</v>
      </c>
      <c r="B3329" s="4" t="s">
        <v>61</v>
      </c>
      <c r="C3329" s="2" t="s">
        <v>62</v>
      </c>
      <c r="D3329" s="2" t="s">
        <v>9</v>
      </c>
      <c r="E3329" s="391" t="s">
        <v>63</v>
      </c>
      <c r="F3329" s="391"/>
      <c r="G3329" s="3" t="s">
        <v>64</v>
      </c>
      <c r="H3329" s="4" t="s">
        <v>10</v>
      </c>
      <c r="I3329" s="4" t="s">
        <v>65</v>
      </c>
      <c r="J3329" s="4" t="s">
        <v>11</v>
      </c>
    </row>
    <row r="3330" spans="1:10" ht="39" customHeight="1">
      <c r="A3330" s="10" t="s">
        <v>1883</v>
      </c>
      <c r="B3330" s="12" t="s">
        <v>1015</v>
      </c>
      <c r="C3330" s="10" t="s">
        <v>72</v>
      </c>
      <c r="D3330" s="10" t="s">
        <v>1016</v>
      </c>
      <c r="E3330" s="395" t="s">
        <v>74</v>
      </c>
      <c r="F3330" s="395"/>
      <c r="G3330" s="11" t="s">
        <v>75</v>
      </c>
      <c r="H3330" s="15">
        <v>1</v>
      </c>
      <c r="I3330" s="13">
        <v>21.2</v>
      </c>
      <c r="J3330" s="13">
        <v>21.2</v>
      </c>
    </row>
    <row r="3331" spans="1:10" ht="24" customHeight="1">
      <c r="A3331" s="17" t="s">
        <v>1884</v>
      </c>
      <c r="B3331" s="19" t="s">
        <v>1971</v>
      </c>
      <c r="C3331" s="17" t="s">
        <v>78</v>
      </c>
      <c r="D3331" s="17" t="s">
        <v>1972</v>
      </c>
      <c r="E3331" s="396" t="s">
        <v>1887</v>
      </c>
      <c r="F3331" s="396"/>
      <c r="G3331" s="18" t="s">
        <v>1911</v>
      </c>
      <c r="H3331" s="21">
        <v>0.3</v>
      </c>
      <c r="I3331" s="20">
        <v>28.71</v>
      </c>
      <c r="J3331" s="20">
        <v>8.61</v>
      </c>
    </row>
    <row r="3332" spans="1:10" ht="25.95" customHeight="1">
      <c r="A3332" s="17" t="s">
        <v>1884</v>
      </c>
      <c r="B3332" s="19" t="s">
        <v>2969</v>
      </c>
      <c r="C3332" s="17" t="s">
        <v>78</v>
      </c>
      <c r="D3332" s="17" t="s">
        <v>2970</v>
      </c>
      <c r="E3332" s="396" t="s">
        <v>1887</v>
      </c>
      <c r="F3332" s="396"/>
      <c r="G3332" s="18" t="s">
        <v>1911</v>
      </c>
      <c r="H3332" s="21">
        <v>0.3</v>
      </c>
      <c r="I3332" s="20">
        <v>24.32</v>
      </c>
      <c r="J3332" s="20">
        <v>7.29</v>
      </c>
    </row>
    <row r="3333" spans="1:10" ht="25.95" customHeight="1">
      <c r="A3333" s="22" t="s">
        <v>1894</v>
      </c>
      <c r="B3333" s="24" t="s">
        <v>2631</v>
      </c>
      <c r="C3333" s="22" t="s">
        <v>78</v>
      </c>
      <c r="D3333" s="22" t="s">
        <v>2632</v>
      </c>
      <c r="E3333" s="397" t="s">
        <v>1928</v>
      </c>
      <c r="F3333" s="397"/>
      <c r="G3333" s="23" t="s">
        <v>268</v>
      </c>
      <c r="H3333" s="26">
        <v>2.334E-2</v>
      </c>
      <c r="I3333" s="25">
        <v>7.84</v>
      </c>
      <c r="J3333" s="25">
        <v>0.18</v>
      </c>
    </row>
    <row r="3334" spans="1:10" ht="25.95" customHeight="1">
      <c r="A3334" s="22" t="s">
        <v>1894</v>
      </c>
      <c r="B3334" s="24" t="s">
        <v>2987</v>
      </c>
      <c r="C3334" s="22" t="s">
        <v>72</v>
      </c>
      <c r="D3334" s="22" t="s">
        <v>2988</v>
      </c>
      <c r="E3334" s="397" t="s">
        <v>1928</v>
      </c>
      <c r="F3334" s="397"/>
      <c r="G3334" s="23" t="s">
        <v>1150</v>
      </c>
      <c r="H3334" s="26">
        <v>1.01</v>
      </c>
      <c r="I3334" s="25">
        <v>5.07</v>
      </c>
      <c r="J3334" s="25">
        <v>5.12</v>
      </c>
    </row>
    <row r="3335" spans="1:10">
      <c r="A3335" s="38"/>
      <c r="B3335" s="38"/>
      <c r="C3335" s="38"/>
      <c r="D3335" s="38"/>
      <c r="E3335" s="38" t="s">
        <v>1897</v>
      </c>
      <c r="F3335" s="39">
        <v>11.72</v>
      </c>
      <c r="G3335" s="38" t="s">
        <v>1898</v>
      </c>
      <c r="H3335" s="39">
        <v>0</v>
      </c>
      <c r="I3335" s="38" t="s">
        <v>1899</v>
      </c>
      <c r="J3335" s="39">
        <v>11.72</v>
      </c>
    </row>
    <row r="3336" spans="1:10">
      <c r="A3336" s="38"/>
      <c r="B3336" s="38"/>
      <c r="C3336" s="38"/>
      <c r="D3336" s="38"/>
      <c r="E3336" s="38" t="s">
        <v>1900</v>
      </c>
      <c r="F3336" s="39">
        <v>4.34</v>
      </c>
      <c r="G3336" s="38"/>
      <c r="H3336" s="398" t="s">
        <v>1901</v>
      </c>
      <c r="I3336" s="398"/>
      <c r="J3336" s="39">
        <v>25.54</v>
      </c>
    </row>
    <row r="3337" spans="1:10" ht="49.95" customHeight="1">
      <c r="A3337" s="32"/>
      <c r="B3337" s="32"/>
      <c r="C3337" s="32"/>
      <c r="D3337" s="32"/>
      <c r="E3337" s="32"/>
      <c r="F3337" s="32"/>
      <c r="G3337" s="32" t="s">
        <v>1902</v>
      </c>
      <c r="H3337" s="34" t="s">
        <v>2989</v>
      </c>
      <c r="I3337" s="32" t="s">
        <v>1904</v>
      </c>
      <c r="J3337" s="33">
        <v>6487.16</v>
      </c>
    </row>
    <row r="3338" spans="1:10" ht="1.05" customHeight="1">
      <c r="A3338" s="16"/>
      <c r="B3338" s="16"/>
      <c r="C3338" s="16"/>
      <c r="D3338" s="16"/>
      <c r="E3338" s="16"/>
      <c r="F3338" s="16"/>
      <c r="G3338" s="16"/>
      <c r="H3338" s="16"/>
      <c r="I3338" s="16"/>
      <c r="J3338" s="16"/>
    </row>
    <row r="3339" spans="1:10" ht="18" customHeight="1">
      <c r="A3339" s="2" t="s">
        <v>1017</v>
      </c>
      <c r="B3339" s="4" t="s">
        <v>61</v>
      </c>
      <c r="C3339" s="2" t="s">
        <v>62</v>
      </c>
      <c r="D3339" s="2" t="s">
        <v>9</v>
      </c>
      <c r="E3339" s="391" t="s">
        <v>63</v>
      </c>
      <c r="F3339" s="391"/>
      <c r="G3339" s="3" t="s">
        <v>64</v>
      </c>
      <c r="H3339" s="4" t="s">
        <v>10</v>
      </c>
      <c r="I3339" s="4" t="s">
        <v>65</v>
      </c>
      <c r="J3339" s="4" t="s">
        <v>11</v>
      </c>
    </row>
    <row r="3340" spans="1:10" ht="39" customHeight="1">
      <c r="A3340" s="10" t="s">
        <v>1883</v>
      </c>
      <c r="B3340" s="12" t="s">
        <v>1018</v>
      </c>
      <c r="C3340" s="10" t="s">
        <v>72</v>
      </c>
      <c r="D3340" s="10" t="s">
        <v>1019</v>
      </c>
      <c r="E3340" s="395" t="s">
        <v>74</v>
      </c>
      <c r="F3340" s="395"/>
      <c r="G3340" s="11" t="s">
        <v>75</v>
      </c>
      <c r="H3340" s="15">
        <v>1</v>
      </c>
      <c r="I3340" s="13">
        <v>24.23</v>
      </c>
      <c r="J3340" s="13">
        <v>24.23</v>
      </c>
    </row>
    <row r="3341" spans="1:10" ht="25.95" customHeight="1">
      <c r="A3341" s="17" t="s">
        <v>1884</v>
      </c>
      <c r="B3341" s="19" t="s">
        <v>2969</v>
      </c>
      <c r="C3341" s="17" t="s">
        <v>78</v>
      </c>
      <c r="D3341" s="17" t="s">
        <v>2970</v>
      </c>
      <c r="E3341" s="396" t="s">
        <v>1887</v>
      </c>
      <c r="F3341" s="396"/>
      <c r="G3341" s="18" t="s">
        <v>1911</v>
      </c>
      <c r="H3341" s="21">
        <v>0.33</v>
      </c>
      <c r="I3341" s="20">
        <v>24.32</v>
      </c>
      <c r="J3341" s="20">
        <v>8.02</v>
      </c>
    </row>
    <row r="3342" spans="1:10" ht="24" customHeight="1">
      <c r="A3342" s="17" t="s">
        <v>1884</v>
      </c>
      <c r="B3342" s="19" t="s">
        <v>1971</v>
      </c>
      <c r="C3342" s="17" t="s">
        <v>78</v>
      </c>
      <c r="D3342" s="17" t="s">
        <v>1972</v>
      </c>
      <c r="E3342" s="396" t="s">
        <v>1887</v>
      </c>
      <c r="F3342" s="396"/>
      <c r="G3342" s="18" t="s">
        <v>1911</v>
      </c>
      <c r="H3342" s="21">
        <v>0.33</v>
      </c>
      <c r="I3342" s="20">
        <v>28.71</v>
      </c>
      <c r="J3342" s="20">
        <v>9.4700000000000006</v>
      </c>
    </row>
    <row r="3343" spans="1:10" ht="25.95" customHeight="1">
      <c r="A3343" s="22" t="s">
        <v>1894</v>
      </c>
      <c r="B3343" s="24" t="s">
        <v>2631</v>
      </c>
      <c r="C3343" s="22" t="s">
        <v>78</v>
      </c>
      <c r="D3343" s="22" t="s">
        <v>2632</v>
      </c>
      <c r="E3343" s="397" t="s">
        <v>1928</v>
      </c>
      <c r="F3343" s="397"/>
      <c r="G3343" s="23" t="s">
        <v>268</v>
      </c>
      <c r="H3343" s="26">
        <v>3.2399999999999998E-2</v>
      </c>
      <c r="I3343" s="25">
        <v>7.84</v>
      </c>
      <c r="J3343" s="25">
        <v>0.25</v>
      </c>
    </row>
    <row r="3344" spans="1:10" ht="25.95" customHeight="1">
      <c r="A3344" s="22" t="s">
        <v>1894</v>
      </c>
      <c r="B3344" s="24" t="s">
        <v>2990</v>
      </c>
      <c r="C3344" s="22" t="s">
        <v>72</v>
      </c>
      <c r="D3344" s="22" t="s">
        <v>2991</v>
      </c>
      <c r="E3344" s="397" t="s">
        <v>1928</v>
      </c>
      <c r="F3344" s="397"/>
      <c r="G3344" s="23" t="s">
        <v>1150</v>
      </c>
      <c r="H3344" s="26">
        <v>1.01</v>
      </c>
      <c r="I3344" s="25">
        <v>6.43</v>
      </c>
      <c r="J3344" s="25">
        <v>6.49</v>
      </c>
    </row>
    <row r="3345" spans="1:10">
      <c r="A3345" s="38"/>
      <c r="B3345" s="38"/>
      <c r="C3345" s="38"/>
      <c r="D3345" s="38"/>
      <c r="E3345" s="38" t="s">
        <v>1897</v>
      </c>
      <c r="F3345" s="39">
        <v>12.89</v>
      </c>
      <c r="G3345" s="38" t="s">
        <v>1898</v>
      </c>
      <c r="H3345" s="39">
        <v>0</v>
      </c>
      <c r="I3345" s="38" t="s">
        <v>1899</v>
      </c>
      <c r="J3345" s="39">
        <v>12.89</v>
      </c>
    </row>
    <row r="3346" spans="1:10">
      <c r="A3346" s="38"/>
      <c r="B3346" s="38"/>
      <c r="C3346" s="38"/>
      <c r="D3346" s="38"/>
      <c r="E3346" s="38" t="s">
        <v>1900</v>
      </c>
      <c r="F3346" s="39">
        <v>4.96</v>
      </c>
      <c r="G3346" s="38"/>
      <c r="H3346" s="398" t="s">
        <v>1901</v>
      </c>
      <c r="I3346" s="398"/>
      <c r="J3346" s="39">
        <v>29.19</v>
      </c>
    </row>
    <row r="3347" spans="1:10" ht="49.95" customHeight="1">
      <c r="A3347" s="32"/>
      <c r="B3347" s="32"/>
      <c r="C3347" s="32"/>
      <c r="D3347" s="32"/>
      <c r="E3347" s="32"/>
      <c r="F3347" s="32"/>
      <c r="G3347" s="32" t="s">
        <v>1902</v>
      </c>
      <c r="H3347" s="34" t="s">
        <v>2540</v>
      </c>
      <c r="I3347" s="32" t="s">
        <v>1904</v>
      </c>
      <c r="J3347" s="33">
        <v>2276.8200000000002</v>
      </c>
    </row>
    <row r="3348" spans="1:10" ht="1.05" customHeight="1">
      <c r="A3348" s="16"/>
      <c r="B3348" s="16"/>
      <c r="C3348" s="16"/>
      <c r="D3348" s="16"/>
      <c r="E3348" s="16"/>
      <c r="F3348" s="16"/>
      <c r="G3348" s="16"/>
      <c r="H3348" s="16"/>
      <c r="I3348" s="16"/>
      <c r="J3348" s="16"/>
    </row>
    <row r="3349" spans="1:10" ht="18" customHeight="1">
      <c r="A3349" s="2" t="s">
        <v>1020</v>
      </c>
      <c r="B3349" s="4" t="s">
        <v>61</v>
      </c>
      <c r="C3349" s="2" t="s">
        <v>62</v>
      </c>
      <c r="D3349" s="2" t="s">
        <v>9</v>
      </c>
      <c r="E3349" s="391" t="s">
        <v>63</v>
      </c>
      <c r="F3349" s="391"/>
      <c r="G3349" s="3" t="s">
        <v>64</v>
      </c>
      <c r="H3349" s="4" t="s">
        <v>10</v>
      </c>
      <c r="I3349" s="4" t="s">
        <v>65</v>
      </c>
      <c r="J3349" s="4" t="s">
        <v>11</v>
      </c>
    </row>
    <row r="3350" spans="1:10" ht="39" customHeight="1">
      <c r="A3350" s="10" t="s">
        <v>1883</v>
      </c>
      <c r="B3350" s="12" t="s">
        <v>1021</v>
      </c>
      <c r="C3350" s="10" t="s">
        <v>72</v>
      </c>
      <c r="D3350" s="10" t="s">
        <v>1022</v>
      </c>
      <c r="E3350" s="395" t="s">
        <v>74</v>
      </c>
      <c r="F3350" s="395"/>
      <c r="G3350" s="11" t="s">
        <v>75</v>
      </c>
      <c r="H3350" s="15">
        <v>1</v>
      </c>
      <c r="I3350" s="13">
        <v>66.66</v>
      </c>
      <c r="J3350" s="13">
        <v>66.66</v>
      </c>
    </row>
    <row r="3351" spans="1:10" ht="24" customHeight="1">
      <c r="A3351" s="17" t="s">
        <v>1884</v>
      </c>
      <c r="B3351" s="19" t="s">
        <v>1971</v>
      </c>
      <c r="C3351" s="17" t="s">
        <v>78</v>
      </c>
      <c r="D3351" s="17" t="s">
        <v>1972</v>
      </c>
      <c r="E3351" s="396" t="s">
        <v>1887</v>
      </c>
      <c r="F3351" s="396"/>
      <c r="G3351" s="18" t="s">
        <v>1911</v>
      </c>
      <c r="H3351" s="21">
        <v>0.62</v>
      </c>
      <c r="I3351" s="20">
        <v>28.71</v>
      </c>
      <c r="J3351" s="20">
        <v>17.8</v>
      </c>
    </row>
    <row r="3352" spans="1:10" ht="25.95" customHeight="1">
      <c r="A3352" s="17" t="s">
        <v>1884</v>
      </c>
      <c r="B3352" s="19" t="s">
        <v>2969</v>
      </c>
      <c r="C3352" s="17" t="s">
        <v>78</v>
      </c>
      <c r="D3352" s="17" t="s">
        <v>2970</v>
      </c>
      <c r="E3352" s="396" t="s">
        <v>1887</v>
      </c>
      <c r="F3352" s="396"/>
      <c r="G3352" s="18" t="s">
        <v>1911</v>
      </c>
      <c r="H3352" s="21">
        <v>0.62</v>
      </c>
      <c r="I3352" s="20">
        <v>24.32</v>
      </c>
      <c r="J3352" s="20">
        <v>15.07</v>
      </c>
    </row>
    <row r="3353" spans="1:10" ht="25.95" customHeight="1">
      <c r="A3353" s="22" t="s">
        <v>1894</v>
      </c>
      <c r="B3353" s="24" t="s">
        <v>2631</v>
      </c>
      <c r="C3353" s="22" t="s">
        <v>78</v>
      </c>
      <c r="D3353" s="22" t="s">
        <v>2632</v>
      </c>
      <c r="E3353" s="397" t="s">
        <v>1928</v>
      </c>
      <c r="F3353" s="397"/>
      <c r="G3353" s="23" t="s">
        <v>268</v>
      </c>
      <c r="H3353" s="26">
        <v>4.8379999999999999E-2</v>
      </c>
      <c r="I3353" s="25">
        <v>7.84</v>
      </c>
      <c r="J3353" s="25">
        <v>0.37</v>
      </c>
    </row>
    <row r="3354" spans="1:10" ht="25.95" customHeight="1">
      <c r="A3354" s="22" t="s">
        <v>1894</v>
      </c>
      <c r="B3354" s="24" t="s">
        <v>2992</v>
      </c>
      <c r="C3354" s="22" t="s">
        <v>72</v>
      </c>
      <c r="D3354" s="22" t="s">
        <v>2993</v>
      </c>
      <c r="E3354" s="397" t="s">
        <v>1928</v>
      </c>
      <c r="F3354" s="397"/>
      <c r="G3354" s="23" t="s">
        <v>1150</v>
      </c>
      <c r="H3354" s="26">
        <v>1.01</v>
      </c>
      <c r="I3354" s="25">
        <v>33.090000000000003</v>
      </c>
      <c r="J3354" s="25">
        <v>33.42</v>
      </c>
    </row>
    <row r="3355" spans="1:10">
      <c r="A3355" s="38"/>
      <c r="B3355" s="38"/>
      <c r="C3355" s="38"/>
      <c r="D3355" s="38"/>
      <c r="E3355" s="38" t="s">
        <v>1897</v>
      </c>
      <c r="F3355" s="39">
        <v>24.24</v>
      </c>
      <c r="G3355" s="38" t="s">
        <v>1898</v>
      </c>
      <c r="H3355" s="39">
        <v>0</v>
      </c>
      <c r="I3355" s="38" t="s">
        <v>1899</v>
      </c>
      <c r="J3355" s="39">
        <v>24.24</v>
      </c>
    </row>
    <row r="3356" spans="1:10">
      <c r="A3356" s="38"/>
      <c r="B3356" s="38"/>
      <c r="C3356" s="38"/>
      <c r="D3356" s="38"/>
      <c r="E3356" s="38" t="s">
        <v>1900</v>
      </c>
      <c r="F3356" s="39">
        <v>13.66</v>
      </c>
      <c r="G3356" s="38"/>
      <c r="H3356" s="398" t="s">
        <v>1901</v>
      </c>
      <c r="I3356" s="398"/>
      <c r="J3356" s="39">
        <v>80.319999999999993</v>
      </c>
    </row>
    <row r="3357" spans="1:10" ht="49.95" customHeight="1">
      <c r="A3357" s="32"/>
      <c r="B3357" s="32"/>
      <c r="C3357" s="32"/>
      <c r="D3357" s="32"/>
      <c r="E3357" s="32"/>
      <c r="F3357" s="32"/>
      <c r="G3357" s="32" t="s">
        <v>1902</v>
      </c>
      <c r="H3357" s="34" t="s">
        <v>2994</v>
      </c>
      <c r="I3357" s="32" t="s">
        <v>1904</v>
      </c>
      <c r="J3357" s="33">
        <v>1365.44</v>
      </c>
    </row>
    <row r="3358" spans="1:10" ht="1.05" customHeight="1">
      <c r="A3358" s="16"/>
      <c r="B3358" s="16"/>
      <c r="C3358" s="16"/>
      <c r="D3358" s="16"/>
      <c r="E3358" s="16"/>
      <c r="F3358" s="16"/>
      <c r="G3358" s="16"/>
      <c r="H3358" s="16"/>
      <c r="I3358" s="16"/>
      <c r="J3358" s="16"/>
    </row>
    <row r="3359" spans="1:10" ht="18" customHeight="1">
      <c r="A3359" s="2" t="s">
        <v>1023</v>
      </c>
      <c r="B3359" s="4" t="s">
        <v>61</v>
      </c>
      <c r="C3359" s="2" t="s">
        <v>62</v>
      </c>
      <c r="D3359" s="2" t="s">
        <v>9</v>
      </c>
      <c r="E3359" s="391" t="s">
        <v>63</v>
      </c>
      <c r="F3359" s="391"/>
      <c r="G3359" s="3" t="s">
        <v>64</v>
      </c>
      <c r="H3359" s="4" t="s">
        <v>10</v>
      </c>
      <c r="I3359" s="4" t="s">
        <v>65</v>
      </c>
      <c r="J3359" s="4" t="s">
        <v>11</v>
      </c>
    </row>
    <row r="3360" spans="1:10" ht="39" customHeight="1">
      <c r="A3360" s="10" t="s">
        <v>1883</v>
      </c>
      <c r="B3360" s="12" t="s">
        <v>1024</v>
      </c>
      <c r="C3360" s="10" t="s">
        <v>72</v>
      </c>
      <c r="D3360" s="10" t="s">
        <v>1025</v>
      </c>
      <c r="E3360" s="395" t="s">
        <v>74</v>
      </c>
      <c r="F3360" s="395"/>
      <c r="G3360" s="11" t="s">
        <v>75</v>
      </c>
      <c r="H3360" s="15">
        <v>1</v>
      </c>
      <c r="I3360" s="13">
        <v>132.91</v>
      </c>
      <c r="J3360" s="13">
        <v>132.91</v>
      </c>
    </row>
    <row r="3361" spans="1:10" ht="24" customHeight="1">
      <c r="A3361" s="17" t="s">
        <v>1884</v>
      </c>
      <c r="B3361" s="19" t="s">
        <v>1971</v>
      </c>
      <c r="C3361" s="17" t="s">
        <v>78</v>
      </c>
      <c r="D3361" s="17" t="s">
        <v>1972</v>
      </c>
      <c r="E3361" s="396" t="s">
        <v>1887</v>
      </c>
      <c r="F3361" s="396"/>
      <c r="G3361" s="18" t="s">
        <v>1911</v>
      </c>
      <c r="H3361" s="21">
        <v>0.83</v>
      </c>
      <c r="I3361" s="20">
        <v>28.71</v>
      </c>
      <c r="J3361" s="20">
        <v>23.82</v>
      </c>
    </row>
    <row r="3362" spans="1:10" ht="25.95" customHeight="1">
      <c r="A3362" s="17" t="s">
        <v>1884</v>
      </c>
      <c r="B3362" s="19" t="s">
        <v>2969</v>
      </c>
      <c r="C3362" s="17" t="s">
        <v>78</v>
      </c>
      <c r="D3362" s="17" t="s">
        <v>2970</v>
      </c>
      <c r="E3362" s="396" t="s">
        <v>1887</v>
      </c>
      <c r="F3362" s="396"/>
      <c r="G3362" s="18" t="s">
        <v>1911</v>
      </c>
      <c r="H3362" s="21">
        <v>0.83</v>
      </c>
      <c r="I3362" s="20">
        <v>24.32</v>
      </c>
      <c r="J3362" s="20">
        <v>20.18</v>
      </c>
    </row>
    <row r="3363" spans="1:10" ht="25.95" customHeight="1">
      <c r="A3363" s="22" t="s">
        <v>1894</v>
      </c>
      <c r="B3363" s="24" t="s">
        <v>2631</v>
      </c>
      <c r="C3363" s="22" t="s">
        <v>78</v>
      </c>
      <c r="D3363" s="22" t="s">
        <v>2632</v>
      </c>
      <c r="E3363" s="397" t="s">
        <v>1928</v>
      </c>
      <c r="F3363" s="397"/>
      <c r="G3363" s="23" t="s">
        <v>268</v>
      </c>
      <c r="H3363" s="26">
        <v>8.0299999999999996E-2</v>
      </c>
      <c r="I3363" s="25">
        <v>7.84</v>
      </c>
      <c r="J3363" s="25">
        <v>0.62</v>
      </c>
    </row>
    <row r="3364" spans="1:10" ht="25.95" customHeight="1">
      <c r="A3364" s="22" t="s">
        <v>1894</v>
      </c>
      <c r="B3364" s="24" t="s">
        <v>2995</v>
      </c>
      <c r="C3364" s="22" t="s">
        <v>72</v>
      </c>
      <c r="D3364" s="22" t="s">
        <v>2996</v>
      </c>
      <c r="E3364" s="397" t="s">
        <v>1928</v>
      </c>
      <c r="F3364" s="397"/>
      <c r="G3364" s="23" t="s">
        <v>1150</v>
      </c>
      <c r="H3364" s="26">
        <v>1.01</v>
      </c>
      <c r="I3364" s="25">
        <v>87.42</v>
      </c>
      <c r="J3364" s="25">
        <v>88.29</v>
      </c>
    </row>
    <row r="3365" spans="1:10">
      <c r="A3365" s="38"/>
      <c r="B3365" s="38"/>
      <c r="C3365" s="38"/>
      <c r="D3365" s="38"/>
      <c r="E3365" s="38" t="s">
        <v>1897</v>
      </c>
      <c r="F3365" s="39">
        <v>32.450000000000003</v>
      </c>
      <c r="G3365" s="38" t="s">
        <v>1898</v>
      </c>
      <c r="H3365" s="39">
        <v>0</v>
      </c>
      <c r="I3365" s="38" t="s">
        <v>1899</v>
      </c>
      <c r="J3365" s="39">
        <v>32.450000000000003</v>
      </c>
    </row>
    <row r="3366" spans="1:10">
      <c r="A3366" s="38"/>
      <c r="B3366" s="38"/>
      <c r="C3366" s="38"/>
      <c r="D3366" s="38"/>
      <c r="E3366" s="38" t="s">
        <v>1900</v>
      </c>
      <c r="F3366" s="39">
        <v>27.24</v>
      </c>
      <c r="G3366" s="38"/>
      <c r="H3366" s="398" t="s">
        <v>1901</v>
      </c>
      <c r="I3366" s="398"/>
      <c r="J3366" s="39">
        <v>160.15</v>
      </c>
    </row>
    <row r="3367" spans="1:10" ht="49.95" customHeight="1">
      <c r="A3367" s="32"/>
      <c r="B3367" s="32"/>
      <c r="C3367" s="32"/>
      <c r="D3367" s="32"/>
      <c r="E3367" s="32"/>
      <c r="F3367" s="32"/>
      <c r="G3367" s="32" t="s">
        <v>1902</v>
      </c>
      <c r="H3367" s="34" t="s">
        <v>2305</v>
      </c>
      <c r="I3367" s="32" t="s">
        <v>1904</v>
      </c>
      <c r="J3367" s="33">
        <v>640.6</v>
      </c>
    </row>
    <row r="3368" spans="1:10" ht="1.05" customHeight="1">
      <c r="A3368" s="16"/>
      <c r="B3368" s="16"/>
      <c r="C3368" s="16"/>
      <c r="D3368" s="16"/>
      <c r="E3368" s="16"/>
      <c r="F3368" s="16"/>
      <c r="G3368" s="16"/>
      <c r="H3368" s="16"/>
      <c r="I3368" s="16"/>
      <c r="J3368" s="16"/>
    </row>
    <row r="3369" spans="1:10" ht="18" customHeight="1">
      <c r="A3369" s="2" t="s">
        <v>1026</v>
      </c>
      <c r="B3369" s="4" t="s">
        <v>61</v>
      </c>
      <c r="C3369" s="2" t="s">
        <v>62</v>
      </c>
      <c r="D3369" s="2" t="s">
        <v>9</v>
      </c>
      <c r="E3369" s="391" t="s">
        <v>63</v>
      </c>
      <c r="F3369" s="391"/>
      <c r="G3369" s="3" t="s">
        <v>64</v>
      </c>
      <c r="H3369" s="4" t="s">
        <v>10</v>
      </c>
      <c r="I3369" s="4" t="s">
        <v>65</v>
      </c>
      <c r="J3369" s="4" t="s">
        <v>11</v>
      </c>
    </row>
    <row r="3370" spans="1:10" ht="52.05" customHeight="1">
      <c r="A3370" s="10" t="s">
        <v>1883</v>
      </c>
      <c r="B3370" s="12" t="s">
        <v>1027</v>
      </c>
      <c r="C3370" s="10" t="s">
        <v>72</v>
      </c>
      <c r="D3370" s="10" t="s">
        <v>1028</v>
      </c>
      <c r="E3370" s="395" t="s">
        <v>74</v>
      </c>
      <c r="F3370" s="395"/>
      <c r="G3370" s="11" t="s">
        <v>75</v>
      </c>
      <c r="H3370" s="15">
        <v>1</v>
      </c>
      <c r="I3370" s="13">
        <v>51.65</v>
      </c>
      <c r="J3370" s="13">
        <v>51.65</v>
      </c>
    </row>
    <row r="3371" spans="1:10" ht="25.95" customHeight="1">
      <c r="A3371" s="17" t="s">
        <v>1884</v>
      </c>
      <c r="B3371" s="19" t="s">
        <v>2969</v>
      </c>
      <c r="C3371" s="17" t="s">
        <v>78</v>
      </c>
      <c r="D3371" s="17" t="s">
        <v>2970</v>
      </c>
      <c r="E3371" s="396" t="s">
        <v>1887</v>
      </c>
      <c r="F3371" s="396"/>
      <c r="G3371" s="18" t="s">
        <v>1911</v>
      </c>
      <c r="H3371" s="21">
        <v>0.7</v>
      </c>
      <c r="I3371" s="20">
        <v>24.32</v>
      </c>
      <c r="J3371" s="20">
        <v>17.02</v>
      </c>
    </row>
    <row r="3372" spans="1:10" ht="24" customHeight="1">
      <c r="A3372" s="17" t="s">
        <v>1884</v>
      </c>
      <c r="B3372" s="19" t="s">
        <v>1971</v>
      </c>
      <c r="C3372" s="17" t="s">
        <v>78</v>
      </c>
      <c r="D3372" s="17" t="s">
        <v>1972</v>
      </c>
      <c r="E3372" s="396" t="s">
        <v>1887</v>
      </c>
      <c r="F3372" s="396"/>
      <c r="G3372" s="18" t="s">
        <v>1911</v>
      </c>
      <c r="H3372" s="21">
        <v>0.7</v>
      </c>
      <c r="I3372" s="20">
        <v>28.71</v>
      </c>
      <c r="J3372" s="20">
        <v>20.09</v>
      </c>
    </row>
    <row r="3373" spans="1:10" ht="39" customHeight="1">
      <c r="A3373" s="22" t="s">
        <v>1894</v>
      </c>
      <c r="B3373" s="24" t="s">
        <v>2997</v>
      </c>
      <c r="C3373" s="22" t="s">
        <v>78</v>
      </c>
      <c r="D3373" s="22" t="s">
        <v>2998</v>
      </c>
      <c r="E3373" s="397" t="s">
        <v>1928</v>
      </c>
      <c r="F3373" s="397"/>
      <c r="G3373" s="23" t="s">
        <v>114</v>
      </c>
      <c r="H3373" s="26">
        <v>1.05</v>
      </c>
      <c r="I3373" s="25">
        <v>13.85</v>
      </c>
      <c r="J3373" s="25">
        <v>14.54</v>
      </c>
    </row>
    <row r="3374" spans="1:10">
      <c r="A3374" s="38"/>
      <c r="B3374" s="38"/>
      <c r="C3374" s="38"/>
      <c r="D3374" s="38"/>
      <c r="E3374" s="38" t="s">
        <v>1897</v>
      </c>
      <c r="F3374" s="39">
        <v>27.37</v>
      </c>
      <c r="G3374" s="38" t="s">
        <v>1898</v>
      </c>
      <c r="H3374" s="39">
        <v>0</v>
      </c>
      <c r="I3374" s="38" t="s">
        <v>1899</v>
      </c>
      <c r="J3374" s="39">
        <v>27.37</v>
      </c>
    </row>
    <row r="3375" spans="1:10">
      <c r="A3375" s="38"/>
      <c r="B3375" s="38"/>
      <c r="C3375" s="38"/>
      <c r="D3375" s="38"/>
      <c r="E3375" s="38" t="s">
        <v>1900</v>
      </c>
      <c r="F3375" s="39">
        <v>10.58</v>
      </c>
      <c r="G3375" s="38"/>
      <c r="H3375" s="398" t="s">
        <v>1901</v>
      </c>
      <c r="I3375" s="398"/>
      <c r="J3375" s="39">
        <v>62.23</v>
      </c>
    </row>
    <row r="3376" spans="1:10" ht="49.95" customHeight="1">
      <c r="A3376" s="32"/>
      <c r="B3376" s="32"/>
      <c r="C3376" s="32"/>
      <c r="D3376" s="32"/>
      <c r="E3376" s="32"/>
      <c r="F3376" s="32"/>
      <c r="G3376" s="32" t="s">
        <v>1902</v>
      </c>
      <c r="H3376" s="34" t="s">
        <v>2564</v>
      </c>
      <c r="I3376" s="32" t="s">
        <v>1904</v>
      </c>
      <c r="J3376" s="33">
        <v>186.69</v>
      </c>
    </row>
    <row r="3377" spans="1:10" ht="1.05" customHeight="1">
      <c r="A3377" s="16"/>
      <c r="B3377" s="16"/>
      <c r="C3377" s="16"/>
      <c r="D3377" s="16"/>
      <c r="E3377" s="16"/>
      <c r="F3377" s="16"/>
      <c r="G3377" s="16"/>
      <c r="H3377" s="16"/>
      <c r="I3377" s="16"/>
      <c r="J3377" s="16"/>
    </row>
    <row r="3378" spans="1:10" ht="18" customHeight="1">
      <c r="A3378" s="2" t="s">
        <v>1029</v>
      </c>
      <c r="B3378" s="4" t="s">
        <v>61</v>
      </c>
      <c r="C3378" s="2" t="s">
        <v>62</v>
      </c>
      <c r="D3378" s="2" t="s">
        <v>9</v>
      </c>
      <c r="E3378" s="391" t="s">
        <v>63</v>
      </c>
      <c r="F3378" s="391"/>
      <c r="G3378" s="3" t="s">
        <v>64</v>
      </c>
      <c r="H3378" s="4" t="s">
        <v>10</v>
      </c>
      <c r="I3378" s="4" t="s">
        <v>65</v>
      </c>
      <c r="J3378" s="4" t="s">
        <v>11</v>
      </c>
    </row>
    <row r="3379" spans="1:10" ht="52.05" customHeight="1">
      <c r="A3379" s="10" t="s">
        <v>1883</v>
      </c>
      <c r="B3379" s="12" t="s">
        <v>1030</v>
      </c>
      <c r="C3379" s="10" t="s">
        <v>72</v>
      </c>
      <c r="D3379" s="10" t="s">
        <v>1031</v>
      </c>
      <c r="E3379" s="395" t="s">
        <v>74</v>
      </c>
      <c r="F3379" s="395"/>
      <c r="G3379" s="11" t="s">
        <v>75</v>
      </c>
      <c r="H3379" s="15">
        <v>1</v>
      </c>
      <c r="I3379" s="13">
        <v>42.89</v>
      </c>
      <c r="J3379" s="13">
        <v>42.89</v>
      </c>
    </row>
    <row r="3380" spans="1:10" ht="24" customHeight="1">
      <c r="A3380" s="17" t="s">
        <v>1884</v>
      </c>
      <c r="B3380" s="19" t="s">
        <v>1971</v>
      </c>
      <c r="C3380" s="17" t="s">
        <v>78</v>
      </c>
      <c r="D3380" s="17" t="s">
        <v>1972</v>
      </c>
      <c r="E3380" s="396" t="s">
        <v>1887</v>
      </c>
      <c r="F3380" s="396"/>
      <c r="G3380" s="18" t="s">
        <v>1911</v>
      </c>
      <c r="H3380" s="21">
        <v>0.6</v>
      </c>
      <c r="I3380" s="20">
        <v>28.71</v>
      </c>
      <c r="J3380" s="20">
        <v>17.22</v>
      </c>
    </row>
    <row r="3381" spans="1:10" ht="25.95" customHeight="1">
      <c r="A3381" s="17" t="s">
        <v>1884</v>
      </c>
      <c r="B3381" s="19" t="s">
        <v>2969</v>
      </c>
      <c r="C3381" s="17" t="s">
        <v>78</v>
      </c>
      <c r="D3381" s="17" t="s">
        <v>2970</v>
      </c>
      <c r="E3381" s="396" t="s">
        <v>1887</v>
      </c>
      <c r="F3381" s="396"/>
      <c r="G3381" s="18" t="s">
        <v>1911</v>
      </c>
      <c r="H3381" s="21">
        <v>0.6</v>
      </c>
      <c r="I3381" s="20">
        <v>24.32</v>
      </c>
      <c r="J3381" s="20">
        <v>14.59</v>
      </c>
    </row>
    <row r="3382" spans="1:10" ht="39" customHeight="1">
      <c r="A3382" s="22" t="s">
        <v>1894</v>
      </c>
      <c r="B3382" s="24" t="s">
        <v>2999</v>
      </c>
      <c r="C3382" s="22" t="s">
        <v>78</v>
      </c>
      <c r="D3382" s="22" t="s">
        <v>3000</v>
      </c>
      <c r="E3382" s="397" t="s">
        <v>1928</v>
      </c>
      <c r="F3382" s="397"/>
      <c r="G3382" s="23" t="s">
        <v>114</v>
      </c>
      <c r="H3382" s="26">
        <v>1.05</v>
      </c>
      <c r="I3382" s="25">
        <v>10.56</v>
      </c>
      <c r="J3382" s="25">
        <v>11.08</v>
      </c>
    </row>
    <row r="3383" spans="1:10">
      <c r="A3383" s="38"/>
      <c r="B3383" s="38"/>
      <c r="C3383" s="38"/>
      <c r="D3383" s="38"/>
      <c r="E3383" s="38" t="s">
        <v>1897</v>
      </c>
      <c r="F3383" s="39">
        <v>23.46</v>
      </c>
      <c r="G3383" s="38" t="s">
        <v>1898</v>
      </c>
      <c r="H3383" s="39">
        <v>0</v>
      </c>
      <c r="I3383" s="38" t="s">
        <v>1899</v>
      </c>
      <c r="J3383" s="39">
        <v>23.46</v>
      </c>
    </row>
    <row r="3384" spans="1:10">
      <c r="A3384" s="38"/>
      <c r="B3384" s="38"/>
      <c r="C3384" s="38"/>
      <c r="D3384" s="38"/>
      <c r="E3384" s="38" t="s">
        <v>1900</v>
      </c>
      <c r="F3384" s="39">
        <v>8.7899999999999991</v>
      </c>
      <c r="G3384" s="38"/>
      <c r="H3384" s="398" t="s">
        <v>1901</v>
      </c>
      <c r="I3384" s="398"/>
      <c r="J3384" s="39">
        <v>51.68</v>
      </c>
    </row>
    <row r="3385" spans="1:10" ht="49.95" customHeight="1">
      <c r="A3385" s="32"/>
      <c r="B3385" s="32"/>
      <c r="C3385" s="32"/>
      <c r="D3385" s="32"/>
      <c r="E3385" s="32"/>
      <c r="F3385" s="32"/>
      <c r="G3385" s="32" t="s">
        <v>1902</v>
      </c>
      <c r="H3385" s="34" t="s">
        <v>2564</v>
      </c>
      <c r="I3385" s="32" t="s">
        <v>1904</v>
      </c>
      <c r="J3385" s="33">
        <v>155.04</v>
      </c>
    </row>
    <row r="3386" spans="1:10" ht="1.05" customHeight="1">
      <c r="A3386" s="16"/>
      <c r="B3386" s="16"/>
      <c r="C3386" s="16"/>
      <c r="D3386" s="16"/>
      <c r="E3386" s="16"/>
      <c r="F3386" s="16"/>
      <c r="G3386" s="16"/>
      <c r="H3386" s="16"/>
      <c r="I3386" s="16"/>
      <c r="J3386" s="16"/>
    </row>
    <row r="3387" spans="1:10" ht="18" customHeight="1">
      <c r="A3387" s="2" t="s">
        <v>1032</v>
      </c>
      <c r="B3387" s="4" t="s">
        <v>61</v>
      </c>
      <c r="C3387" s="2" t="s">
        <v>62</v>
      </c>
      <c r="D3387" s="2" t="s">
        <v>9</v>
      </c>
      <c r="E3387" s="391" t="s">
        <v>63</v>
      </c>
      <c r="F3387" s="391"/>
      <c r="G3387" s="3" t="s">
        <v>64</v>
      </c>
      <c r="H3387" s="4" t="s">
        <v>10</v>
      </c>
      <c r="I3387" s="4" t="s">
        <v>65</v>
      </c>
      <c r="J3387" s="4" t="s">
        <v>11</v>
      </c>
    </row>
    <row r="3388" spans="1:10" ht="25.95" customHeight="1">
      <c r="A3388" s="10" t="s">
        <v>1883</v>
      </c>
      <c r="B3388" s="12" t="s">
        <v>1033</v>
      </c>
      <c r="C3388" s="10" t="s">
        <v>72</v>
      </c>
      <c r="D3388" s="10" t="s">
        <v>1034</v>
      </c>
      <c r="E3388" s="395" t="s">
        <v>74</v>
      </c>
      <c r="F3388" s="395"/>
      <c r="G3388" s="11" t="s">
        <v>75</v>
      </c>
      <c r="H3388" s="15">
        <v>1</v>
      </c>
      <c r="I3388" s="13">
        <v>38.58</v>
      </c>
      <c r="J3388" s="13">
        <v>38.58</v>
      </c>
    </row>
    <row r="3389" spans="1:10" ht="24" customHeight="1">
      <c r="A3389" s="17" t="s">
        <v>1884</v>
      </c>
      <c r="B3389" s="19" t="s">
        <v>1971</v>
      </c>
      <c r="C3389" s="17" t="s">
        <v>78</v>
      </c>
      <c r="D3389" s="17" t="s">
        <v>1972</v>
      </c>
      <c r="E3389" s="396" t="s">
        <v>1887</v>
      </c>
      <c r="F3389" s="396"/>
      <c r="G3389" s="18" t="s">
        <v>1911</v>
      </c>
      <c r="H3389" s="21">
        <v>0.2</v>
      </c>
      <c r="I3389" s="20">
        <v>28.71</v>
      </c>
      <c r="J3389" s="20">
        <v>5.74</v>
      </c>
    </row>
    <row r="3390" spans="1:10" ht="25.95" customHeight="1">
      <c r="A3390" s="17" t="s">
        <v>1884</v>
      </c>
      <c r="B3390" s="19" t="s">
        <v>2969</v>
      </c>
      <c r="C3390" s="17" t="s">
        <v>78</v>
      </c>
      <c r="D3390" s="17" t="s">
        <v>2970</v>
      </c>
      <c r="E3390" s="396" t="s">
        <v>1887</v>
      </c>
      <c r="F3390" s="396"/>
      <c r="G3390" s="18" t="s">
        <v>1911</v>
      </c>
      <c r="H3390" s="21">
        <v>0.2</v>
      </c>
      <c r="I3390" s="20">
        <v>24.32</v>
      </c>
      <c r="J3390" s="20">
        <v>4.8600000000000003</v>
      </c>
    </row>
    <row r="3391" spans="1:10" ht="25.95" customHeight="1">
      <c r="A3391" s="22" t="s">
        <v>1894</v>
      </c>
      <c r="B3391" s="24" t="s">
        <v>3001</v>
      </c>
      <c r="C3391" s="22" t="s">
        <v>78</v>
      </c>
      <c r="D3391" s="22" t="s">
        <v>3002</v>
      </c>
      <c r="E3391" s="397" t="s">
        <v>1928</v>
      </c>
      <c r="F3391" s="397"/>
      <c r="G3391" s="23" t="s">
        <v>268</v>
      </c>
      <c r="H3391" s="26">
        <v>1</v>
      </c>
      <c r="I3391" s="25">
        <v>27.98</v>
      </c>
      <c r="J3391" s="25">
        <v>27.98</v>
      </c>
    </row>
    <row r="3392" spans="1:10">
      <c r="A3392" s="38"/>
      <c r="B3392" s="38"/>
      <c r="C3392" s="38"/>
      <c r="D3392" s="38"/>
      <c r="E3392" s="38" t="s">
        <v>1897</v>
      </c>
      <c r="F3392" s="39">
        <v>7.82</v>
      </c>
      <c r="G3392" s="38" t="s">
        <v>1898</v>
      </c>
      <c r="H3392" s="39">
        <v>0</v>
      </c>
      <c r="I3392" s="38" t="s">
        <v>1899</v>
      </c>
      <c r="J3392" s="39">
        <v>7.82</v>
      </c>
    </row>
    <row r="3393" spans="1:10">
      <c r="A3393" s="38"/>
      <c r="B3393" s="38"/>
      <c r="C3393" s="38"/>
      <c r="D3393" s="38"/>
      <c r="E3393" s="38" t="s">
        <v>1900</v>
      </c>
      <c r="F3393" s="39">
        <v>7.9</v>
      </c>
      <c r="G3393" s="38"/>
      <c r="H3393" s="398" t="s">
        <v>1901</v>
      </c>
      <c r="I3393" s="398"/>
      <c r="J3393" s="39">
        <v>46.48</v>
      </c>
    </row>
    <row r="3394" spans="1:10" ht="49.95" customHeight="1">
      <c r="A3394" s="32"/>
      <c r="B3394" s="32"/>
      <c r="C3394" s="32"/>
      <c r="D3394" s="32"/>
      <c r="E3394" s="32"/>
      <c r="F3394" s="32"/>
      <c r="G3394" s="32" t="s">
        <v>1902</v>
      </c>
      <c r="H3394" s="34" t="s">
        <v>2524</v>
      </c>
      <c r="I3394" s="32" t="s">
        <v>1904</v>
      </c>
      <c r="J3394" s="33">
        <v>92.96</v>
      </c>
    </row>
    <row r="3395" spans="1:10" ht="1.05" customHeight="1">
      <c r="A3395" s="16"/>
      <c r="B3395" s="16"/>
      <c r="C3395" s="16"/>
      <c r="D3395" s="16"/>
      <c r="E3395" s="16"/>
      <c r="F3395" s="16"/>
      <c r="G3395" s="16"/>
      <c r="H3395" s="16"/>
      <c r="I3395" s="16"/>
      <c r="J3395" s="16"/>
    </row>
    <row r="3396" spans="1:10" ht="18" customHeight="1">
      <c r="A3396" s="2" t="s">
        <v>1035</v>
      </c>
      <c r="B3396" s="4" t="s">
        <v>61</v>
      </c>
      <c r="C3396" s="2" t="s">
        <v>62</v>
      </c>
      <c r="D3396" s="2" t="s">
        <v>9</v>
      </c>
      <c r="E3396" s="391" t="s">
        <v>63</v>
      </c>
      <c r="F3396" s="391"/>
      <c r="G3396" s="3" t="s">
        <v>64</v>
      </c>
      <c r="H3396" s="4" t="s">
        <v>10</v>
      </c>
      <c r="I3396" s="4" t="s">
        <v>65</v>
      </c>
      <c r="J3396" s="4" t="s">
        <v>11</v>
      </c>
    </row>
    <row r="3397" spans="1:10" ht="25.95" customHeight="1">
      <c r="A3397" s="10" t="s">
        <v>1883</v>
      </c>
      <c r="B3397" s="12" t="s">
        <v>1036</v>
      </c>
      <c r="C3397" s="10" t="s">
        <v>72</v>
      </c>
      <c r="D3397" s="10" t="s">
        <v>1037</v>
      </c>
      <c r="E3397" s="395" t="s">
        <v>74</v>
      </c>
      <c r="F3397" s="395"/>
      <c r="G3397" s="11" t="s">
        <v>75</v>
      </c>
      <c r="H3397" s="15">
        <v>1</v>
      </c>
      <c r="I3397" s="13">
        <v>54.41</v>
      </c>
      <c r="J3397" s="13">
        <v>54.41</v>
      </c>
    </row>
    <row r="3398" spans="1:10" ht="25.95" customHeight="1">
      <c r="A3398" s="17" t="s">
        <v>1884</v>
      </c>
      <c r="B3398" s="19" t="s">
        <v>2969</v>
      </c>
      <c r="C3398" s="17" t="s">
        <v>78</v>
      </c>
      <c r="D3398" s="17" t="s">
        <v>2970</v>
      </c>
      <c r="E3398" s="396" t="s">
        <v>1887</v>
      </c>
      <c r="F3398" s="396"/>
      <c r="G3398" s="18" t="s">
        <v>1911</v>
      </c>
      <c r="H3398" s="21">
        <v>0.23</v>
      </c>
      <c r="I3398" s="20">
        <v>24.32</v>
      </c>
      <c r="J3398" s="20">
        <v>5.59</v>
      </c>
    </row>
    <row r="3399" spans="1:10" ht="24" customHeight="1">
      <c r="A3399" s="17" t="s">
        <v>1884</v>
      </c>
      <c r="B3399" s="19" t="s">
        <v>1971</v>
      </c>
      <c r="C3399" s="17" t="s">
        <v>78</v>
      </c>
      <c r="D3399" s="17" t="s">
        <v>1972</v>
      </c>
      <c r="E3399" s="396" t="s">
        <v>1887</v>
      </c>
      <c r="F3399" s="396"/>
      <c r="G3399" s="18" t="s">
        <v>1911</v>
      </c>
      <c r="H3399" s="21">
        <v>0.23</v>
      </c>
      <c r="I3399" s="20">
        <v>28.71</v>
      </c>
      <c r="J3399" s="20">
        <v>6.6</v>
      </c>
    </row>
    <row r="3400" spans="1:10" ht="25.95" customHeight="1">
      <c r="A3400" s="22" t="s">
        <v>1894</v>
      </c>
      <c r="B3400" s="24" t="s">
        <v>3003</v>
      </c>
      <c r="C3400" s="22" t="s">
        <v>78</v>
      </c>
      <c r="D3400" s="22" t="s">
        <v>3004</v>
      </c>
      <c r="E3400" s="397" t="s">
        <v>1928</v>
      </c>
      <c r="F3400" s="397"/>
      <c r="G3400" s="23" t="s">
        <v>268</v>
      </c>
      <c r="H3400" s="26">
        <v>1</v>
      </c>
      <c r="I3400" s="25">
        <v>42.22</v>
      </c>
      <c r="J3400" s="25">
        <v>42.22</v>
      </c>
    </row>
    <row r="3401" spans="1:10">
      <c r="A3401" s="38"/>
      <c r="B3401" s="38"/>
      <c r="C3401" s="38"/>
      <c r="D3401" s="38"/>
      <c r="E3401" s="38" t="s">
        <v>1897</v>
      </c>
      <c r="F3401" s="39">
        <v>8.99</v>
      </c>
      <c r="G3401" s="38" t="s">
        <v>1898</v>
      </c>
      <c r="H3401" s="39">
        <v>0</v>
      </c>
      <c r="I3401" s="38" t="s">
        <v>1899</v>
      </c>
      <c r="J3401" s="39">
        <v>8.99</v>
      </c>
    </row>
    <row r="3402" spans="1:10">
      <c r="A3402" s="38"/>
      <c r="B3402" s="38"/>
      <c r="C3402" s="38"/>
      <c r="D3402" s="38"/>
      <c r="E3402" s="38" t="s">
        <v>1900</v>
      </c>
      <c r="F3402" s="39">
        <v>11.15</v>
      </c>
      <c r="G3402" s="38"/>
      <c r="H3402" s="398" t="s">
        <v>1901</v>
      </c>
      <c r="I3402" s="398"/>
      <c r="J3402" s="39">
        <v>65.56</v>
      </c>
    </row>
    <row r="3403" spans="1:10" ht="49.95" customHeight="1">
      <c r="A3403" s="32"/>
      <c r="B3403" s="32"/>
      <c r="C3403" s="32"/>
      <c r="D3403" s="32"/>
      <c r="E3403" s="32"/>
      <c r="F3403" s="32"/>
      <c r="G3403" s="32" t="s">
        <v>1902</v>
      </c>
      <c r="H3403" s="34" t="s">
        <v>2564</v>
      </c>
      <c r="I3403" s="32" t="s">
        <v>1904</v>
      </c>
      <c r="J3403" s="33">
        <v>196.68</v>
      </c>
    </row>
    <row r="3404" spans="1:10" ht="1.05" customHeight="1">
      <c r="A3404" s="16"/>
      <c r="B3404" s="16"/>
      <c r="C3404" s="16"/>
      <c r="D3404" s="16"/>
      <c r="E3404" s="16"/>
      <c r="F3404" s="16"/>
      <c r="G3404" s="16"/>
      <c r="H3404" s="16"/>
      <c r="I3404" s="16"/>
      <c r="J3404" s="16"/>
    </row>
    <row r="3405" spans="1:10" ht="18" customHeight="1">
      <c r="A3405" s="2" t="s">
        <v>1038</v>
      </c>
      <c r="B3405" s="4" t="s">
        <v>61</v>
      </c>
      <c r="C3405" s="2" t="s">
        <v>62</v>
      </c>
      <c r="D3405" s="2" t="s">
        <v>9</v>
      </c>
      <c r="E3405" s="391" t="s">
        <v>63</v>
      </c>
      <c r="F3405" s="391"/>
      <c r="G3405" s="3" t="s">
        <v>64</v>
      </c>
      <c r="H3405" s="4" t="s">
        <v>10</v>
      </c>
      <c r="I3405" s="4" t="s">
        <v>65</v>
      </c>
      <c r="J3405" s="4" t="s">
        <v>11</v>
      </c>
    </row>
    <row r="3406" spans="1:10" ht="39" customHeight="1">
      <c r="A3406" s="10" t="s">
        <v>1883</v>
      </c>
      <c r="B3406" s="12" t="s">
        <v>1039</v>
      </c>
      <c r="C3406" s="10" t="s">
        <v>72</v>
      </c>
      <c r="D3406" s="10" t="s">
        <v>1040</v>
      </c>
      <c r="E3406" s="395" t="s">
        <v>74</v>
      </c>
      <c r="F3406" s="395"/>
      <c r="G3406" s="11" t="s">
        <v>75</v>
      </c>
      <c r="H3406" s="15">
        <v>1</v>
      </c>
      <c r="I3406" s="13">
        <v>104.5</v>
      </c>
      <c r="J3406" s="13">
        <v>104.5</v>
      </c>
    </row>
    <row r="3407" spans="1:10" ht="24" customHeight="1">
      <c r="A3407" s="17" t="s">
        <v>1884</v>
      </c>
      <c r="B3407" s="19" t="s">
        <v>1971</v>
      </c>
      <c r="C3407" s="17" t="s">
        <v>78</v>
      </c>
      <c r="D3407" s="17" t="s">
        <v>1972</v>
      </c>
      <c r="E3407" s="396" t="s">
        <v>1887</v>
      </c>
      <c r="F3407" s="396"/>
      <c r="G3407" s="18" t="s">
        <v>1911</v>
      </c>
      <c r="H3407" s="21">
        <v>0.3</v>
      </c>
      <c r="I3407" s="20">
        <v>28.71</v>
      </c>
      <c r="J3407" s="20">
        <v>8.61</v>
      </c>
    </row>
    <row r="3408" spans="1:10" ht="25.95" customHeight="1">
      <c r="A3408" s="17" t="s">
        <v>1884</v>
      </c>
      <c r="B3408" s="19" t="s">
        <v>2969</v>
      </c>
      <c r="C3408" s="17" t="s">
        <v>78</v>
      </c>
      <c r="D3408" s="17" t="s">
        <v>2970</v>
      </c>
      <c r="E3408" s="396" t="s">
        <v>1887</v>
      </c>
      <c r="F3408" s="396"/>
      <c r="G3408" s="18" t="s">
        <v>1911</v>
      </c>
      <c r="H3408" s="21">
        <v>0.3</v>
      </c>
      <c r="I3408" s="20">
        <v>24.32</v>
      </c>
      <c r="J3408" s="20">
        <v>7.29</v>
      </c>
    </row>
    <row r="3409" spans="1:10" ht="25.95" customHeight="1">
      <c r="A3409" s="22" t="s">
        <v>1894</v>
      </c>
      <c r="B3409" s="24" t="s">
        <v>3005</v>
      </c>
      <c r="C3409" s="22" t="s">
        <v>78</v>
      </c>
      <c r="D3409" s="22" t="s">
        <v>3006</v>
      </c>
      <c r="E3409" s="397" t="s">
        <v>1928</v>
      </c>
      <c r="F3409" s="397"/>
      <c r="G3409" s="23" t="s">
        <v>268</v>
      </c>
      <c r="H3409" s="26">
        <v>1</v>
      </c>
      <c r="I3409" s="25">
        <v>88.6</v>
      </c>
      <c r="J3409" s="25">
        <v>88.6</v>
      </c>
    </row>
    <row r="3410" spans="1:10">
      <c r="A3410" s="38"/>
      <c r="B3410" s="38"/>
      <c r="C3410" s="38"/>
      <c r="D3410" s="38"/>
      <c r="E3410" s="38" t="s">
        <v>1897</v>
      </c>
      <c r="F3410" s="39">
        <v>11.72</v>
      </c>
      <c r="G3410" s="38" t="s">
        <v>1898</v>
      </c>
      <c r="H3410" s="39">
        <v>0</v>
      </c>
      <c r="I3410" s="38" t="s">
        <v>1899</v>
      </c>
      <c r="J3410" s="39">
        <v>11.72</v>
      </c>
    </row>
    <row r="3411" spans="1:10">
      <c r="A3411" s="38"/>
      <c r="B3411" s="38"/>
      <c r="C3411" s="38"/>
      <c r="D3411" s="38"/>
      <c r="E3411" s="38" t="s">
        <v>1900</v>
      </c>
      <c r="F3411" s="39">
        <v>21.42</v>
      </c>
      <c r="G3411" s="38"/>
      <c r="H3411" s="398" t="s">
        <v>1901</v>
      </c>
      <c r="I3411" s="398"/>
      <c r="J3411" s="39">
        <v>125.92</v>
      </c>
    </row>
    <row r="3412" spans="1:10" ht="49.95" customHeight="1">
      <c r="A3412" s="32"/>
      <c r="B3412" s="32"/>
      <c r="C3412" s="32"/>
      <c r="D3412" s="32"/>
      <c r="E3412" s="32"/>
      <c r="F3412" s="32"/>
      <c r="G3412" s="32" t="s">
        <v>1902</v>
      </c>
      <c r="H3412" s="34" t="s">
        <v>2101</v>
      </c>
      <c r="I3412" s="32" t="s">
        <v>1904</v>
      </c>
      <c r="J3412" s="33">
        <v>629.6</v>
      </c>
    </row>
    <row r="3413" spans="1:10" ht="1.05" customHeight="1">
      <c r="A3413" s="16"/>
      <c r="B3413" s="16"/>
      <c r="C3413" s="16"/>
      <c r="D3413" s="16"/>
      <c r="E3413" s="16"/>
      <c r="F3413" s="16"/>
      <c r="G3413" s="16"/>
      <c r="H3413" s="16"/>
      <c r="I3413" s="16"/>
      <c r="J3413" s="16"/>
    </row>
    <row r="3414" spans="1:10" ht="18" customHeight="1">
      <c r="A3414" s="2" t="s">
        <v>1041</v>
      </c>
      <c r="B3414" s="4" t="s">
        <v>61</v>
      </c>
      <c r="C3414" s="2" t="s">
        <v>62</v>
      </c>
      <c r="D3414" s="2" t="s">
        <v>9</v>
      </c>
      <c r="E3414" s="391" t="s">
        <v>63</v>
      </c>
      <c r="F3414" s="391"/>
      <c r="G3414" s="3" t="s">
        <v>64</v>
      </c>
      <c r="H3414" s="4" t="s">
        <v>10</v>
      </c>
      <c r="I3414" s="4" t="s">
        <v>65</v>
      </c>
      <c r="J3414" s="4" t="s">
        <v>11</v>
      </c>
    </row>
    <row r="3415" spans="1:10" ht="52.05" customHeight="1">
      <c r="A3415" s="10" t="s">
        <v>1883</v>
      </c>
      <c r="B3415" s="12" t="s">
        <v>1042</v>
      </c>
      <c r="C3415" s="10" t="s">
        <v>78</v>
      </c>
      <c r="D3415" s="10" t="s">
        <v>1043</v>
      </c>
      <c r="E3415" s="395" t="s">
        <v>466</v>
      </c>
      <c r="F3415" s="395"/>
      <c r="G3415" s="11" t="s">
        <v>268</v>
      </c>
      <c r="H3415" s="15">
        <v>1</v>
      </c>
      <c r="I3415" s="13">
        <v>262.63</v>
      </c>
      <c r="J3415" s="13">
        <v>262.63</v>
      </c>
    </row>
    <row r="3416" spans="1:10" ht="25.95" customHeight="1">
      <c r="A3416" s="17" t="s">
        <v>1884</v>
      </c>
      <c r="B3416" s="19" t="s">
        <v>1957</v>
      </c>
      <c r="C3416" s="17" t="s">
        <v>78</v>
      </c>
      <c r="D3416" s="17" t="s">
        <v>1958</v>
      </c>
      <c r="E3416" s="396" t="s">
        <v>1887</v>
      </c>
      <c r="F3416" s="396"/>
      <c r="G3416" s="18" t="s">
        <v>1911</v>
      </c>
      <c r="H3416" s="21">
        <v>0.54890000000000005</v>
      </c>
      <c r="I3416" s="20">
        <v>27.62</v>
      </c>
      <c r="J3416" s="20">
        <v>15.16</v>
      </c>
    </row>
    <row r="3417" spans="1:10" ht="25.95" customHeight="1">
      <c r="A3417" s="17" t="s">
        <v>1884</v>
      </c>
      <c r="B3417" s="19" t="s">
        <v>1959</v>
      </c>
      <c r="C3417" s="17" t="s">
        <v>78</v>
      </c>
      <c r="D3417" s="17" t="s">
        <v>1960</v>
      </c>
      <c r="E3417" s="396" t="s">
        <v>1887</v>
      </c>
      <c r="F3417" s="396"/>
      <c r="G3417" s="18" t="s">
        <v>1911</v>
      </c>
      <c r="H3417" s="21">
        <v>0.54890000000000005</v>
      </c>
      <c r="I3417" s="20">
        <v>23.32</v>
      </c>
      <c r="J3417" s="20">
        <v>12.8</v>
      </c>
    </row>
    <row r="3418" spans="1:10" ht="25.95" customHeight="1">
      <c r="A3418" s="22" t="s">
        <v>1894</v>
      </c>
      <c r="B3418" s="24" t="s">
        <v>3007</v>
      </c>
      <c r="C3418" s="22" t="s">
        <v>78</v>
      </c>
      <c r="D3418" s="22" t="s">
        <v>3008</v>
      </c>
      <c r="E3418" s="397" t="s">
        <v>1928</v>
      </c>
      <c r="F3418" s="397"/>
      <c r="G3418" s="23" t="s">
        <v>268</v>
      </c>
      <c r="H3418" s="26">
        <v>1</v>
      </c>
      <c r="I3418" s="25">
        <v>233.93</v>
      </c>
      <c r="J3418" s="25">
        <v>233.93</v>
      </c>
    </row>
    <row r="3419" spans="1:10" ht="24" customHeight="1">
      <c r="A3419" s="22" t="s">
        <v>1894</v>
      </c>
      <c r="B3419" s="24" t="s">
        <v>2947</v>
      </c>
      <c r="C3419" s="22" t="s">
        <v>78</v>
      </c>
      <c r="D3419" s="22" t="s">
        <v>2948</v>
      </c>
      <c r="E3419" s="397" t="s">
        <v>1928</v>
      </c>
      <c r="F3419" s="397"/>
      <c r="G3419" s="23" t="s">
        <v>2015</v>
      </c>
      <c r="H3419" s="26">
        <v>7.1999999999999998E-3</v>
      </c>
      <c r="I3419" s="25">
        <v>51.21</v>
      </c>
      <c r="J3419" s="25">
        <v>0.36</v>
      </c>
    </row>
    <row r="3420" spans="1:10" ht="25.95" customHeight="1">
      <c r="A3420" s="22" t="s">
        <v>1894</v>
      </c>
      <c r="B3420" s="24" t="s">
        <v>2531</v>
      </c>
      <c r="C3420" s="22" t="s">
        <v>78</v>
      </c>
      <c r="D3420" s="22" t="s">
        <v>2532</v>
      </c>
      <c r="E3420" s="397" t="s">
        <v>1928</v>
      </c>
      <c r="F3420" s="397"/>
      <c r="G3420" s="23" t="s">
        <v>268</v>
      </c>
      <c r="H3420" s="26">
        <v>3.0200000000000001E-2</v>
      </c>
      <c r="I3420" s="25">
        <v>12.72</v>
      </c>
      <c r="J3420" s="25">
        <v>0.38</v>
      </c>
    </row>
    <row r="3421" spans="1:10">
      <c r="A3421" s="38"/>
      <c r="B3421" s="38"/>
      <c r="C3421" s="38"/>
      <c r="D3421" s="38"/>
      <c r="E3421" s="38" t="s">
        <v>1897</v>
      </c>
      <c r="F3421" s="39">
        <v>21.06</v>
      </c>
      <c r="G3421" s="38" t="s">
        <v>1898</v>
      </c>
      <c r="H3421" s="39">
        <v>0</v>
      </c>
      <c r="I3421" s="38" t="s">
        <v>1899</v>
      </c>
      <c r="J3421" s="39">
        <v>21.06</v>
      </c>
    </row>
    <row r="3422" spans="1:10">
      <c r="A3422" s="38"/>
      <c r="B3422" s="38"/>
      <c r="C3422" s="38"/>
      <c r="D3422" s="38"/>
      <c r="E3422" s="38" t="s">
        <v>1900</v>
      </c>
      <c r="F3422" s="39">
        <v>53.83</v>
      </c>
      <c r="G3422" s="38"/>
      <c r="H3422" s="398" t="s">
        <v>1901</v>
      </c>
      <c r="I3422" s="398"/>
      <c r="J3422" s="39">
        <v>316.45999999999998</v>
      </c>
    </row>
    <row r="3423" spans="1:10" ht="49.95" customHeight="1">
      <c r="A3423" s="32"/>
      <c r="B3423" s="32"/>
      <c r="C3423" s="32"/>
      <c r="D3423" s="32"/>
      <c r="E3423" s="32"/>
      <c r="F3423" s="32"/>
      <c r="G3423" s="32" t="s">
        <v>1902</v>
      </c>
      <c r="H3423" s="34" t="s">
        <v>1903</v>
      </c>
      <c r="I3423" s="32" t="s">
        <v>1904</v>
      </c>
      <c r="J3423" s="33">
        <v>316.45999999999998</v>
      </c>
    </row>
    <row r="3424" spans="1:10" ht="1.05" customHeight="1">
      <c r="A3424" s="16"/>
      <c r="B3424" s="16"/>
      <c r="C3424" s="16"/>
      <c r="D3424" s="16"/>
      <c r="E3424" s="16"/>
      <c r="F3424" s="16"/>
      <c r="G3424" s="16"/>
      <c r="H3424" s="16"/>
      <c r="I3424" s="16"/>
      <c r="J3424" s="16"/>
    </row>
    <row r="3425" spans="1:10" ht="18" customHeight="1">
      <c r="A3425" s="2" t="s">
        <v>1044</v>
      </c>
      <c r="B3425" s="4" t="s">
        <v>61</v>
      </c>
      <c r="C3425" s="2" t="s">
        <v>62</v>
      </c>
      <c r="D3425" s="2" t="s">
        <v>9</v>
      </c>
      <c r="E3425" s="391" t="s">
        <v>63</v>
      </c>
      <c r="F3425" s="391"/>
      <c r="G3425" s="3" t="s">
        <v>64</v>
      </c>
      <c r="H3425" s="4" t="s">
        <v>10</v>
      </c>
      <c r="I3425" s="4" t="s">
        <v>65</v>
      </c>
      <c r="J3425" s="4" t="s">
        <v>11</v>
      </c>
    </row>
    <row r="3426" spans="1:10" ht="25.95" customHeight="1">
      <c r="A3426" s="10" t="s">
        <v>1883</v>
      </c>
      <c r="B3426" s="12" t="s">
        <v>1045</v>
      </c>
      <c r="C3426" s="10" t="s">
        <v>72</v>
      </c>
      <c r="D3426" s="10" t="s">
        <v>1046</v>
      </c>
      <c r="E3426" s="395" t="s">
        <v>74</v>
      </c>
      <c r="F3426" s="395"/>
      <c r="G3426" s="11" t="s">
        <v>75</v>
      </c>
      <c r="H3426" s="15">
        <v>1</v>
      </c>
      <c r="I3426" s="13">
        <v>723.31</v>
      </c>
      <c r="J3426" s="13">
        <v>723.31</v>
      </c>
    </row>
    <row r="3427" spans="1:10" ht="24" customHeight="1">
      <c r="A3427" s="17" t="s">
        <v>1884</v>
      </c>
      <c r="B3427" s="19" t="s">
        <v>1971</v>
      </c>
      <c r="C3427" s="17" t="s">
        <v>78</v>
      </c>
      <c r="D3427" s="17" t="s">
        <v>1972</v>
      </c>
      <c r="E3427" s="396" t="s">
        <v>1887</v>
      </c>
      <c r="F3427" s="396"/>
      <c r="G3427" s="18" t="s">
        <v>1911</v>
      </c>
      <c r="H3427" s="21">
        <v>0.47</v>
      </c>
      <c r="I3427" s="20">
        <v>28.71</v>
      </c>
      <c r="J3427" s="20">
        <v>13.49</v>
      </c>
    </row>
    <row r="3428" spans="1:10" ht="25.95" customHeight="1">
      <c r="A3428" s="17" t="s">
        <v>1884</v>
      </c>
      <c r="B3428" s="19" t="s">
        <v>2969</v>
      </c>
      <c r="C3428" s="17" t="s">
        <v>78</v>
      </c>
      <c r="D3428" s="17" t="s">
        <v>2970</v>
      </c>
      <c r="E3428" s="396" t="s">
        <v>1887</v>
      </c>
      <c r="F3428" s="396"/>
      <c r="G3428" s="18" t="s">
        <v>1911</v>
      </c>
      <c r="H3428" s="21">
        <v>0.47</v>
      </c>
      <c r="I3428" s="20">
        <v>24.32</v>
      </c>
      <c r="J3428" s="20">
        <v>11.43</v>
      </c>
    </row>
    <row r="3429" spans="1:10" ht="25.95" customHeight="1">
      <c r="A3429" s="22" t="s">
        <v>1894</v>
      </c>
      <c r="B3429" s="24" t="s">
        <v>3009</v>
      </c>
      <c r="C3429" s="22" t="s">
        <v>78</v>
      </c>
      <c r="D3429" s="22" t="s">
        <v>3010</v>
      </c>
      <c r="E3429" s="397" t="s">
        <v>1928</v>
      </c>
      <c r="F3429" s="397"/>
      <c r="G3429" s="23" t="s">
        <v>268</v>
      </c>
      <c r="H3429" s="26">
        <v>1</v>
      </c>
      <c r="I3429" s="25">
        <v>698.39</v>
      </c>
      <c r="J3429" s="25">
        <v>698.39</v>
      </c>
    </row>
    <row r="3430" spans="1:10">
      <c r="A3430" s="38"/>
      <c r="B3430" s="38"/>
      <c r="C3430" s="38"/>
      <c r="D3430" s="38"/>
      <c r="E3430" s="38" t="s">
        <v>1897</v>
      </c>
      <c r="F3430" s="39">
        <v>18.37</v>
      </c>
      <c r="G3430" s="38" t="s">
        <v>1898</v>
      </c>
      <c r="H3430" s="39">
        <v>0</v>
      </c>
      <c r="I3430" s="38" t="s">
        <v>1899</v>
      </c>
      <c r="J3430" s="39">
        <v>18.37</v>
      </c>
    </row>
    <row r="3431" spans="1:10">
      <c r="A3431" s="38"/>
      <c r="B3431" s="38"/>
      <c r="C3431" s="38"/>
      <c r="D3431" s="38"/>
      <c r="E3431" s="38" t="s">
        <v>1900</v>
      </c>
      <c r="F3431" s="39">
        <v>148.27000000000001</v>
      </c>
      <c r="G3431" s="38"/>
      <c r="H3431" s="398" t="s">
        <v>1901</v>
      </c>
      <c r="I3431" s="398"/>
      <c r="J3431" s="39">
        <v>871.58</v>
      </c>
    </row>
    <row r="3432" spans="1:10" ht="49.95" customHeight="1">
      <c r="A3432" s="32"/>
      <c r="B3432" s="32"/>
      <c r="C3432" s="32"/>
      <c r="D3432" s="32"/>
      <c r="E3432" s="32"/>
      <c r="F3432" s="32"/>
      <c r="G3432" s="32" t="s">
        <v>1902</v>
      </c>
      <c r="H3432" s="34" t="s">
        <v>2745</v>
      </c>
      <c r="I3432" s="32" t="s">
        <v>1904</v>
      </c>
      <c r="J3432" s="33">
        <v>7844.22</v>
      </c>
    </row>
    <row r="3433" spans="1:10" ht="1.05" customHeight="1">
      <c r="A3433" s="16"/>
      <c r="B3433" s="16"/>
      <c r="C3433" s="16"/>
      <c r="D3433" s="16"/>
      <c r="E3433" s="16"/>
      <c r="F3433" s="16"/>
      <c r="G3433" s="16"/>
      <c r="H3433" s="16"/>
      <c r="I3433" s="16"/>
      <c r="J3433" s="16"/>
    </row>
    <row r="3434" spans="1:10" ht="18" customHeight="1">
      <c r="A3434" s="2" t="s">
        <v>1047</v>
      </c>
      <c r="B3434" s="4" t="s">
        <v>61</v>
      </c>
      <c r="C3434" s="2" t="s">
        <v>62</v>
      </c>
      <c r="D3434" s="2" t="s">
        <v>9</v>
      </c>
      <c r="E3434" s="391" t="s">
        <v>63</v>
      </c>
      <c r="F3434" s="391"/>
      <c r="G3434" s="3" t="s">
        <v>64</v>
      </c>
      <c r="H3434" s="4" t="s">
        <v>10</v>
      </c>
      <c r="I3434" s="4" t="s">
        <v>65</v>
      </c>
      <c r="J3434" s="4" t="s">
        <v>11</v>
      </c>
    </row>
    <row r="3435" spans="1:10" ht="25.95" customHeight="1">
      <c r="A3435" s="10" t="s">
        <v>1883</v>
      </c>
      <c r="B3435" s="12" t="s">
        <v>1048</v>
      </c>
      <c r="C3435" s="10" t="s">
        <v>72</v>
      </c>
      <c r="D3435" s="10" t="s">
        <v>1049</v>
      </c>
      <c r="E3435" s="395" t="s">
        <v>74</v>
      </c>
      <c r="F3435" s="395"/>
      <c r="G3435" s="11" t="s">
        <v>75</v>
      </c>
      <c r="H3435" s="15">
        <v>1</v>
      </c>
      <c r="I3435" s="13">
        <v>14.4</v>
      </c>
      <c r="J3435" s="13">
        <v>14.4</v>
      </c>
    </row>
    <row r="3436" spans="1:10" ht="25.95" customHeight="1">
      <c r="A3436" s="17" t="s">
        <v>1884</v>
      </c>
      <c r="B3436" s="19" t="s">
        <v>2969</v>
      </c>
      <c r="C3436" s="17" t="s">
        <v>78</v>
      </c>
      <c r="D3436" s="17" t="s">
        <v>2970</v>
      </c>
      <c r="E3436" s="396" t="s">
        <v>1887</v>
      </c>
      <c r="F3436" s="396"/>
      <c r="G3436" s="18" t="s">
        <v>1911</v>
      </c>
      <c r="H3436" s="21">
        <v>0.11</v>
      </c>
      <c r="I3436" s="20">
        <v>24.32</v>
      </c>
      <c r="J3436" s="20">
        <v>2.67</v>
      </c>
    </row>
    <row r="3437" spans="1:10" ht="24" customHeight="1">
      <c r="A3437" s="17" t="s">
        <v>1884</v>
      </c>
      <c r="B3437" s="19" t="s">
        <v>1971</v>
      </c>
      <c r="C3437" s="17" t="s">
        <v>78</v>
      </c>
      <c r="D3437" s="17" t="s">
        <v>1972</v>
      </c>
      <c r="E3437" s="396" t="s">
        <v>1887</v>
      </c>
      <c r="F3437" s="396"/>
      <c r="G3437" s="18" t="s">
        <v>1911</v>
      </c>
      <c r="H3437" s="21">
        <v>0.11</v>
      </c>
      <c r="I3437" s="20">
        <v>28.71</v>
      </c>
      <c r="J3437" s="20">
        <v>3.15</v>
      </c>
    </row>
    <row r="3438" spans="1:10" ht="24" customHeight="1">
      <c r="A3438" s="22" t="s">
        <v>1894</v>
      </c>
      <c r="B3438" s="24" t="s">
        <v>3011</v>
      </c>
      <c r="C3438" s="22" t="s">
        <v>72</v>
      </c>
      <c r="D3438" s="22" t="s">
        <v>3012</v>
      </c>
      <c r="E3438" s="397" t="s">
        <v>1928</v>
      </c>
      <c r="F3438" s="397"/>
      <c r="G3438" s="23" t="s">
        <v>268</v>
      </c>
      <c r="H3438" s="26">
        <v>1</v>
      </c>
      <c r="I3438" s="25">
        <v>8.58</v>
      </c>
      <c r="J3438" s="25">
        <v>8.58</v>
      </c>
    </row>
    <row r="3439" spans="1:10">
      <c r="A3439" s="38"/>
      <c r="B3439" s="38"/>
      <c r="C3439" s="38"/>
      <c r="D3439" s="38"/>
      <c r="E3439" s="38" t="s">
        <v>1897</v>
      </c>
      <c r="F3439" s="39">
        <v>4.29</v>
      </c>
      <c r="G3439" s="38" t="s">
        <v>1898</v>
      </c>
      <c r="H3439" s="39">
        <v>0</v>
      </c>
      <c r="I3439" s="38" t="s">
        <v>1899</v>
      </c>
      <c r="J3439" s="39">
        <v>4.29</v>
      </c>
    </row>
    <row r="3440" spans="1:10">
      <c r="A3440" s="38"/>
      <c r="B3440" s="38"/>
      <c r="C3440" s="38"/>
      <c r="D3440" s="38"/>
      <c r="E3440" s="38" t="s">
        <v>1900</v>
      </c>
      <c r="F3440" s="39">
        <v>2.95</v>
      </c>
      <c r="G3440" s="38"/>
      <c r="H3440" s="398" t="s">
        <v>1901</v>
      </c>
      <c r="I3440" s="398"/>
      <c r="J3440" s="39">
        <v>17.350000000000001</v>
      </c>
    </row>
    <row r="3441" spans="1:10" ht="49.95" customHeight="1">
      <c r="A3441" s="32"/>
      <c r="B3441" s="32"/>
      <c r="C3441" s="32"/>
      <c r="D3441" s="32"/>
      <c r="E3441" s="32"/>
      <c r="F3441" s="32"/>
      <c r="G3441" s="32" t="s">
        <v>1902</v>
      </c>
      <c r="H3441" s="34" t="s">
        <v>3013</v>
      </c>
      <c r="I3441" s="32" t="s">
        <v>1904</v>
      </c>
      <c r="J3441" s="33">
        <v>1682.95</v>
      </c>
    </row>
    <row r="3442" spans="1:10" ht="1.05" customHeight="1">
      <c r="A3442" s="16"/>
      <c r="B3442" s="16"/>
      <c r="C3442" s="16"/>
      <c r="D3442" s="16"/>
      <c r="E3442" s="16"/>
      <c r="F3442" s="16"/>
      <c r="G3442" s="16"/>
      <c r="H3442" s="16"/>
      <c r="I3442" s="16"/>
      <c r="J3442" s="16"/>
    </row>
    <row r="3443" spans="1:10" ht="18" customHeight="1">
      <c r="A3443" s="2" t="s">
        <v>1050</v>
      </c>
      <c r="B3443" s="4" t="s">
        <v>61</v>
      </c>
      <c r="C3443" s="2" t="s">
        <v>62</v>
      </c>
      <c r="D3443" s="2" t="s">
        <v>9</v>
      </c>
      <c r="E3443" s="391" t="s">
        <v>63</v>
      </c>
      <c r="F3443" s="391"/>
      <c r="G3443" s="3" t="s">
        <v>64</v>
      </c>
      <c r="H3443" s="4" t="s">
        <v>10</v>
      </c>
      <c r="I3443" s="4" t="s">
        <v>65</v>
      </c>
      <c r="J3443" s="4" t="s">
        <v>11</v>
      </c>
    </row>
    <row r="3444" spans="1:10" ht="25.95" customHeight="1">
      <c r="A3444" s="10" t="s">
        <v>1883</v>
      </c>
      <c r="B3444" s="12" t="s">
        <v>1051</v>
      </c>
      <c r="C3444" s="10" t="s">
        <v>72</v>
      </c>
      <c r="D3444" s="10" t="s">
        <v>1052</v>
      </c>
      <c r="E3444" s="395" t="s">
        <v>74</v>
      </c>
      <c r="F3444" s="395"/>
      <c r="G3444" s="11" t="s">
        <v>75</v>
      </c>
      <c r="H3444" s="15">
        <v>1</v>
      </c>
      <c r="I3444" s="13">
        <v>35.159999999999997</v>
      </c>
      <c r="J3444" s="13">
        <v>35.159999999999997</v>
      </c>
    </row>
    <row r="3445" spans="1:10" ht="25.95" customHeight="1">
      <c r="A3445" s="17" t="s">
        <v>1884</v>
      </c>
      <c r="B3445" s="19" t="s">
        <v>2969</v>
      </c>
      <c r="C3445" s="17" t="s">
        <v>78</v>
      </c>
      <c r="D3445" s="17" t="s">
        <v>2970</v>
      </c>
      <c r="E3445" s="396" t="s">
        <v>1887</v>
      </c>
      <c r="F3445" s="396"/>
      <c r="G3445" s="18" t="s">
        <v>1911</v>
      </c>
      <c r="H3445" s="21">
        <v>0.11</v>
      </c>
      <c r="I3445" s="20">
        <v>24.32</v>
      </c>
      <c r="J3445" s="20">
        <v>2.67</v>
      </c>
    </row>
    <row r="3446" spans="1:10" ht="24" customHeight="1">
      <c r="A3446" s="17" t="s">
        <v>1884</v>
      </c>
      <c r="B3446" s="19" t="s">
        <v>1971</v>
      </c>
      <c r="C3446" s="17" t="s">
        <v>78</v>
      </c>
      <c r="D3446" s="17" t="s">
        <v>1972</v>
      </c>
      <c r="E3446" s="396" t="s">
        <v>1887</v>
      </c>
      <c r="F3446" s="396"/>
      <c r="G3446" s="18" t="s">
        <v>1911</v>
      </c>
      <c r="H3446" s="21">
        <v>0.11</v>
      </c>
      <c r="I3446" s="20">
        <v>28.71</v>
      </c>
      <c r="J3446" s="20">
        <v>3.15</v>
      </c>
    </row>
    <row r="3447" spans="1:10" ht="25.95" customHeight="1">
      <c r="A3447" s="22" t="s">
        <v>1894</v>
      </c>
      <c r="B3447" s="24" t="s">
        <v>3014</v>
      </c>
      <c r="C3447" s="22" t="s">
        <v>72</v>
      </c>
      <c r="D3447" s="22" t="s">
        <v>3015</v>
      </c>
      <c r="E3447" s="397" t="s">
        <v>1928</v>
      </c>
      <c r="F3447" s="397"/>
      <c r="G3447" s="23" t="s">
        <v>268</v>
      </c>
      <c r="H3447" s="26">
        <v>1</v>
      </c>
      <c r="I3447" s="25">
        <v>29.34</v>
      </c>
      <c r="J3447" s="25">
        <v>29.34</v>
      </c>
    </row>
    <row r="3448" spans="1:10">
      <c r="A3448" s="38"/>
      <c r="B3448" s="38"/>
      <c r="C3448" s="38"/>
      <c r="D3448" s="38"/>
      <c r="E3448" s="38" t="s">
        <v>1897</v>
      </c>
      <c r="F3448" s="39">
        <v>4.29</v>
      </c>
      <c r="G3448" s="38" t="s">
        <v>1898</v>
      </c>
      <c r="H3448" s="39">
        <v>0</v>
      </c>
      <c r="I3448" s="38" t="s">
        <v>1899</v>
      </c>
      <c r="J3448" s="39">
        <v>4.29</v>
      </c>
    </row>
    <row r="3449" spans="1:10">
      <c r="A3449" s="38"/>
      <c r="B3449" s="38"/>
      <c r="C3449" s="38"/>
      <c r="D3449" s="38"/>
      <c r="E3449" s="38" t="s">
        <v>1900</v>
      </c>
      <c r="F3449" s="39">
        <v>7.2</v>
      </c>
      <c r="G3449" s="38"/>
      <c r="H3449" s="398" t="s">
        <v>1901</v>
      </c>
      <c r="I3449" s="398"/>
      <c r="J3449" s="39">
        <v>42.36</v>
      </c>
    </row>
    <row r="3450" spans="1:10" ht="49.95" customHeight="1">
      <c r="A3450" s="32"/>
      <c r="B3450" s="32"/>
      <c r="C3450" s="32"/>
      <c r="D3450" s="32"/>
      <c r="E3450" s="32"/>
      <c r="F3450" s="32"/>
      <c r="G3450" s="32" t="s">
        <v>1902</v>
      </c>
      <c r="H3450" s="34" t="s">
        <v>1903</v>
      </c>
      <c r="I3450" s="32" t="s">
        <v>1904</v>
      </c>
      <c r="J3450" s="33">
        <v>42.36</v>
      </c>
    </row>
    <row r="3451" spans="1:10" ht="1.05" customHeight="1">
      <c r="A3451" s="16"/>
      <c r="B3451" s="16"/>
      <c r="C3451" s="16"/>
      <c r="D3451" s="16"/>
      <c r="E3451" s="16"/>
      <c r="F3451" s="16"/>
      <c r="G3451" s="16"/>
      <c r="H3451" s="16"/>
      <c r="I3451" s="16"/>
      <c r="J3451" s="16"/>
    </row>
    <row r="3452" spans="1:10" ht="18" customHeight="1">
      <c r="A3452" s="2" t="s">
        <v>1053</v>
      </c>
      <c r="B3452" s="4" t="s">
        <v>61</v>
      </c>
      <c r="C3452" s="2" t="s">
        <v>62</v>
      </c>
      <c r="D3452" s="2" t="s">
        <v>9</v>
      </c>
      <c r="E3452" s="391" t="s">
        <v>63</v>
      </c>
      <c r="F3452" s="391"/>
      <c r="G3452" s="3" t="s">
        <v>64</v>
      </c>
      <c r="H3452" s="4" t="s">
        <v>10</v>
      </c>
      <c r="I3452" s="4" t="s">
        <v>65</v>
      </c>
      <c r="J3452" s="4" t="s">
        <v>11</v>
      </c>
    </row>
    <row r="3453" spans="1:10" ht="25.95" customHeight="1">
      <c r="A3453" s="10" t="s">
        <v>1883</v>
      </c>
      <c r="B3453" s="12" t="s">
        <v>1054</v>
      </c>
      <c r="C3453" s="10" t="s">
        <v>72</v>
      </c>
      <c r="D3453" s="10" t="s">
        <v>1055</v>
      </c>
      <c r="E3453" s="395" t="s">
        <v>74</v>
      </c>
      <c r="F3453" s="395"/>
      <c r="G3453" s="11" t="s">
        <v>75</v>
      </c>
      <c r="H3453" s="15">
        <v>1</v>
      </c>
      <c r="I3453" s="13">
        <v>54.96</v>
      </c>
      <c r="J3453" s="13">
        <v>54.96</v>
      </c>
    </row>
    <row r="3454" spans="1:10" ht="25.95" customHeight="1">
      <c r="A3454" s="17" t="s">
        <v>1884</v>
      </c>
      <c r="B3454" s="19" t="s">
        <v>2969</v>
      </c>
      <c r="C3454" s="17" t="s">
        <v>78</v>
      </c>
      <c r="D3454" s="17" t="s">
        <v>2970</v>
      </c>
      <c r="E3454" s="396" t="s">
        <v>1887</v>
      </c>
      <c r="F3454" s="396"/>
      <c r="G3454" s="18" t="s">
        <v>1911</v>
      </c>
      <c r="H3454" s="21">
        <v>0.17</v>
      </c>
      <c r="I3454" s="20">
        <v>24.32</v>
      </c>
      <c r="J3454" s="20">
        <v>4.13</v>
      </c>
    </row>
    <row r="3455" spans="1:10" ht="24" customHeight="1">
      <c r="A3455" s="17" t="s">
        <v>1884</v>
      </c>
      <c r="B3455" s="19" t="s">
        <v>1971</v>
      </c>
      <c r="C3455" s="17" t="s">
        <v>78</v>
      </c>
      <c r="D3455" s="17" t="s">
        <v>1972</v>
      </c>
      <c r="E3455" s="396" t="s">
        <v>1887</v>
      </c>
      <c r="F3455" s="396"/>
      <c r="G3455" s="18" t="s">
        <v>1911</v>
      </c>
      <c r="H3455" s="21">
        <v>0.17</v>
      </c>
      <c r="I3455" s="20">
        <v>28.71</v>
      </c>
      <c r="J3455" s="20">
        <v>4.88</v>
      </c>
    </row>
    <row r="3456" spans="1:10" ht="25.95" customHeight="1">
      <c r="A3456" s="22" t="s">
        <v>1894</v>
      </c>
      <c r="B3456" s="24" t="s">
        <v>3016</v>
      </c>
      <c r="C3456" s="22" t="s">
        <v>72</v>
      </c>
      <c r="D3456" s="22" t="s">
        <v>3017</v>
      </c>
      <c r="E3456" s="397" t="s">
        <v>1928</v>
      </c>
      <c r="F3456" s="397"/>
      <c r="G3456" s="23" t="s">
        <v>268</v>
      </c>
      <c r="H3456" s="26">
        <v>1</v>
      </c>
      <c r="I3456" s="25">
        <v>45.95</v>
      </c>
      <c r="J3456" s="25">
        <v>45.95</v>
      </c>
    </row>
    <row r="3457" spans="1:10">
      <c r="A3457" s="38"/>
      <c r="B3457" s="38"/>
      <c r="C3457" s="38"/>
      <c r="D3457" s="38"/>
      <c r="E3457" s="38" t="s">
        <v>1897</v>
      </c>
      <c r="F3457" s="39">
        <v>6.64</v>
      </c>
      <c r="G3457" s="38" t="s">
        <v>1898</v>
      </c>
      <c r="H3457" s="39">
        <v>0</v>
      </c>
      <c r="I3457" s="38" t="s">
        <v>1899</v>
      </c>
      <c r="J3457" s="39">
        <v>6.64</v>
      </c>
    </row>
    <row r="3458" spans="1:10">
      <c r="A3458" s="38"/>
      <c r="B3458" s="38"/>
      <c r="C3458" s="38"/>
      <c r="D3458" s="38"/>
      <c r="E3458" s="38" t="s">
        <v>1900</v>
      </c>
      <c r="F3458" s="39">
        <v>11.26</v>
      </c>
      <c r="G3458" s="38"/>
      <c r="H3458" s="398" t="s">
        <v>1901</v>
      </c>
      <c r="I3458" s="398"/>
      <c r="J3458" s="39">
        <v>66.22</v>
      </c>
    </row>
    <row r="3459" spans="1:10" ht="49.95" customHeight="1">
      <c r="A3459" s="32"/>
      <c r="B3459" s="32"/>
      <c r="C3459" s="32"/>
      <c r="D3459" s="32"/>
      <c r="E3459" s="32"/>
      <c r="F3459" s="32"/>
      <c r="G3459" s="32" t="s">
        <v>1902</v>
      </c>
      <c r="H3459" s="34" t="s">
        <v>2524</v>
      </c>
      <c r="I3459" s="32" t="s">
        <v>1904</v>
      </c>
      <c r="J3459" s="33">
        <v>132.44</v>
      </c>
    </row>
    <row r="3460" spans="1:10" ht="1.05" customHeight="1">
      <c r="A3460" s="16"/>
      <c r="B3460" s="16"/>
      <c r="C3460" s="16"/>
      <c r="D3460" s="16"/>
      <c r="E3460" s="16"/>
      <c r="F3460" s="16"/>
      <c r="G3460" s="16"/>
      <c r="H3460" s="16"/>
      <c r="I3460" s="16"/>
      <c r="J3460" s="16"/>
    </row>
    <row r="3461" spans="1:10" ht="18" customHeight="1">
      <c r="A3461" s="2" t="s">
        <v>1056</v>
      </c>
      <c r="B3461" s="4" t="s">
        <v>61</v>
      </c>
      <c r="C3461" s="2" t="s">
        <v>62</v>
      </c>
      <c r="D3461" s="2" t="s">
        <v>9</v>
      </c>
      <c r="E3461" s="391" t="s">
        <v>63</v>
      </c>
      <c r="F3461" s="391"/>
      <c r="G3461" s="3" t="s">
        <v>64</v>
      </c>
      <c r="H3461" s="4" t="s">
        <v>10</v>
      </c>
      <c r="I3461" s="4" t="s">
        <v>65</v>
      </c>
      <c r="J3461" s="4" t="s">
        <v>11</v>
      </c>
    </row>
    <row r="3462" spans="1:10" ht="39" customHeight="1">
      <c r="A3462" s="10" t="s">
        <v>1883</v>
      </c>
      <c r="B3462" s="12" t="s">
        <v>1057</v>
      </c>
      <c r="C3462" s="10" t="s">
        <v>78</v>
      </c>
      <c r="D3462" s="10" t="s">
        <v>1058</v>
      </c>
      <c r="E3462" s="395" t="s">
        <v>1059</v>
      </c>
      <c r="F3462" s="395"/>
      <c r="G3462" s="11" t="s">
        <v>268</v>
      </c>
      <c r="H3462" s="15">
        <v>1</v>
      </c>
      <c r="I3462" s="13">
        <v>41.09</v>
      </c>
      <c r="J3462" s="13">
        <v>41.09</v>
      </c>
    </row>
    <row r="3463" spans="1:10" ht="24" customHeight="1">
      <c r="A3463" s="17" t="s">
        <v>1884</v>
      </c>
      <c r="B3463" s="19" t="s">
        <v>1971</v>
      </c>
      <c r="C3463" s="17" t="s">
        <v>78</v>
      </c>
      <c r="D3463" s="17" t="s">
        <v>1972</v>
      </c>
      <c r="E3463" s="396" t="s">
        <v>1887</v>
      </c>
      <c r="F3463" s="396"/>
      <c r="G3463" s="18" t="s">
        <v>1911</v>
      </c>
      <c r="H3463" s="21">
        <v>0.40079999999999999</v>
      </c>
      <c r="I3463" s="20">
        <v>28.71</v>
      </c>
      <c r="J3463" s="20">
        <v>11.5</v>
      </c>
    </row>
    <row r="3464" spans="1:10" ht="25.95" customHeight="1">
      <c r="A3464" s="17" t="s">
        <v>1884</v>
      </c>
      <c r="B3464" s="19" t="s">
        <v>2969</v>
      </c>
      <c r="C3464" s="17" t="s">
        <v>78</v>
      </c>
      <c r="D3464" s="17" t="s">
        <v>2970</v>
      </c>
      <c r="E3464" s="396" t="s">
        <v>1887</v>
      </c>
      <c r="F3464" s="396"/>
      <c r="G3464" s="18" t="s">
        <v>1911</v>
      </c>
      <c r="H3464" s="21">
        <v>0.40079999999999999</v>
      </c>
      <c r="I3464" s="20">
        <v>24.32</v>
      </c>
      <c r="J3464" s="20">
        <v>9.74</v>
      </c>
    </row>
    <row r="3465" spans="1:10" ht="39" customHeight="1">
      <c r="A3465" s="22" t="s">
        <v>1894</v>
      </c>
      <c r="B3465" s="24" t="s">
        <v>2229</v>
      </c>
      <c r="C3465" s="22" t="s">
        <v>78</v>
      </c>
      <c r="D3465" s="22" t="s">
        <v>2230</v>
      </c>
      <c r="E3465" s="397" t="s">
        <v>1928</v>
      </c>
      <c r="F3465" s="397"/>
      <c r="G3465" s="23" t="s">
        <v>268</v>
      </c>
      <c r="H3465" s="26">
        <v>2</v>
      </c>
      <c r="I3465" s="25">
        <v>0.37</v>
      </c>
      <c r="J3465" s="25">
        <v>0.74</v>
      </c>
    </row>
    <row r="3466" spans="1:10" ht="25.95" customHeight="1">
      <c r="A3466" s="22" t="s">
        <v>1894</v>
      </c>
      <c r="B3466" s="24" t="s">
        <v>3018</v>
      </c>
      <c r="C3466" s="22" t="s">
        <v>78</v>
      </c>
      <c r="D3466" s="22" t="s">
        <v>3019</v>
      </c>
      <c r="E3466" s="397" t="s">
        <v>1928</v>
      </c>
      <c r="F3466" s="397"/>
      <c r="G3466" s="23" t="s">
        <v>268</v>
      </c>
      <c r="H3466" s="26">
        <v>1</v>
      </c>
      <c r="I3466" s="25">
        <v>19.11</v>
      </c>
      <c r="J3466" s="25">
        <v>19.11</v>
      </c>
    </row>
    <row r="3467" spans="1:10">
      <c r="A3467" s="38"/>
      <c r="B3467" s="38"/>
      <c r="C3467" s="38"/>
      <c r="D3467" s="38"/>
      <c r="E3467" s="38" t="s">
        <v>1897</v>
      </c>
      <c r="F3467" s="39">
        <v>15.66</v>
      </c>
      <c r="G3467" s="38" t="s">
        <v>1898</v>
      </c>
      <c r="H3467" s="39">
        <v>0</v>
      </c>
      <c r="I3467" s="38" t="s">
        <v>1899</v>
      </c>
      <c r="J3467" s="39">
        <v>15.66</v>
      </c>
    </row>
    <row r="3468" spans="1:10">
      <c r="A3468" s="38"/>
      <c r="B3468" s="38"/>
      <c r="C3468" s="38"/>
      <c r="D3468" s="38"/>
      <c r="E3468" s="38" t="s">
        <v>1900</v>
      </c>
      <c r="F3468" s="39">
        <v>8.42</v>
      </c>
      <c r="G3468" s="38"/>
      <c r="H3468" s="398" t="s">
        <v>1901</v>
      </c>
      <c r="I3468" s="398"/>
      <c r="J3468" s="39">
        <v>49.51</v>
      </c>
    </row>
    <row r="3469" spans="1:10" ht="49.95" customHeight="1">
      <c r="A3469" s="32"/>
      <c r="B3469" s="32"/>
      <c r="C3469" s="32"/>
      <c r="D3469" s="32"/>
      <c r="E3469" s="32"/>
      <c r="F3469" s="32"/>
      <c r="G3469" s="32" t="s">
        <v>1902</v>
      </c>
      <c r="H3469" s="34" t="s">
        <v>2305</v>
      </c>
      <c r="I3469" s="32" t="s">
        <v>1904</v>
      </c>
      <c r="J3469" s="33">
        <v>198.04</v>
      </c>
    </row>
    <row r="3470" spans="1:10" ht="1.05" customHeight="1">
      <c r="A3470" s="16"/>
      <c r="B3470" s="16"/>
      <c r="C3470" s="16"/>
      <c r="D3470" s="16"/>
      <c r="E3470" s="16"/>
      <c r="F3470" s="16"/>
      <c r="G3470" s="16"/>
      <c r="H3470" s="16"/>
      <c r="I3470" s="16"/>
      <c r="J3470" s="16"/>
    </row>
    <row r="3471" spans="1:10" ht="18" customHeight="1">
      <c r="A3471" s="2" t="s">
        <v>1060</v>
      </c>
      <c r="B3471" s="4" t="s">
        <v>61</v>
      </c>
      <c r="C3471" s="2" t="s">
        <v>62</v>
      </c>
      <c r="D3471" s="2" t="s">
        <v>9</v>
      </c>
      <c r="E3471" s="391" t="s">
        <v>63</v>
      </c>
      <c r="F3471" s="391"/>
      <c r="G3471" s="3" t="s">
        <v>64</v>
      </c>
      <c r="H3471" s="4" t="s">
        <v>10</v>
      </c>
      <c r="I3471" s="4" t="s">
        <v>65</v>
      </c>
      <c r="J3471" s="4" t="s">
        <v>11</v>
      </c>
    </row>
    <row r="3472" spans="1:10" ht="52.05" customHeight="1">
      <c r="A3472" s="10" t="s">
        <v>1883</v>
      </c>
      <c r="B3472" s="12" t="s">
        <v>1061</v>
      </c>
      <c r="C3472" s="10" t="s">
        <v>78</v>
      </c>
      <c r="D3472" s="10" t="s">
        <v>1062</v>
      </c>
      <c r="E3472" s="395" t="s">
        <v>1013</v>
      </c>
      <c r="F3472" s="395"/>
      <c r="G3472" s="11" t="s">
        <v>114</v>
      </c>
      <c r="H3472" s="15">
        <v>1</v>
      </c>
      <c r="I3472" s="13">
        <v>13.81</v>
      </c>
      <c r="J3472" s="13">
        <v>13.81</v>
      </c>
    </row>
    <row r="3473" spans="1:10" ht="25.95" customHeight="1">
      <c r="A3473" s="17" t="s">
        <v>1884</v>
      </c>
      <c r="B3473" s="19" t="s">
        <v>2969</v>
      </c>
      <c r="C3473" s="17" t="s">
        <v>78</v>
      </c>
      <c r="D3473" s="17" t="s">
        <v>2970</v>
      </c>
      <c r="E3473" s="396" t="s">
        <v>1887</v>
      </c>
      <c r="F3473" s="396"/>
      <c r="G3473" s="18" t="s">
        <v>1911</v>
      </c>
      <c r="H3473" s="21">
        <v>4.4200000000000003E-2</v>
      </c>
      <c r="I3473" s="20">
        <v>24.32</v>
      </c>
      <c r="J3473" s="20">
        <v>1.07</v>
      </c>
    </row>
    <row r="3474" spans="1:10" ht="24" customHeight="1">
      <c r="A3474" s="17" t="s">
        <v>1884</v>
      </c>
      <c r="B3474" s="19" t="s">
        <v>1971</v>
      </c>
      <c r="C3474" s="17" t="s">
        <v>78</v>
      </c>
      <c r="D3474" s="17" t="s">
        <v>1972</v>
      </c>
      <c r="E3474" s="396" t="s">
        <v>1887</v>
      </c>
      <c r="F3474" s="396"/>
      <c r="G3474" s="18" t="s">
        <v>1911</v>
      </c>
      <c r="H3474" s="21">
        <v>0.1946</v>
      </c>
      <c r="I3474" s="20">
        <v>28.71</v>
      </c>
      <c r="J3474" s="20">
        <v>5.58</v>
      </c>
    </row>
    <row r="3475" spans="1:10" ht="25.95" customHeight="1">
      <c r="A3475" s="22" t="s">
        <v>1894</v>
      </c>
      <c r="B3475" s="24" t="s">
        <v>3020</v>
      </c>
      <c r="C3475" s="22" t="s">
        <v>78</v>
      </c>
      <c r="D3475" s="22" t="s">
        <v>3021</v>
      </c>
      <c r="E3475" s="397" t="s">
        <v>1928</v>
      </c>
      <c r="F3475" s="397"/>
      <c r="G3475" s="23" t="s">
        <v>268</v>
      </c>
      <c r="H3475" s="26">
        <v>1.25</v>
      </c>
      <c r="I3475" s="25">
        <v>4.8099999999999996</v>
      </c>
      <c r="J3475" s="25">
        <v>6.01</v>
      </c>
    </row>
    <row r="3476" spans="1:10" ht="39" customHeight="1">
      <c r="A3476" s="22" t="s">
        <v>1894</v>
      </c>
      <c r="B3476" s="24" t="s">
        <v>3022</v>
      </c>
      <c r="C3476" s="22" t="s">
        <v>78</v>
      </c>
      <c r="D3476" s="22" t="s">
        <v>3023</v>
      </c>
      <c r="E3476" s="397" t="s">
        <v>1928</v>
      </c>
      <c r="F3476" s="397"/>
      <c r="G3476" s="23" t="s">
        <v>268</v>
      </c>
      <c r="H3476" s="26">
        <v>1.3125</v>
      </c>
      <c r="I3476" s="25">
        <v>0.88</v>
      </c>
      <c r="J3476" s="25">
        <v>1.1499999999999999</v>
      </c>
    </row>
    <row r="3477" spans="1:10">
      <c r="A3477" s="38"/>
      <c r="B3477" s="38"/>
      <c r="C3477" s="38"/>
      <c r="D3477" s="38"/>
      <c r="E3477" s="38" t="s">
        <v>1897</v>
      </c>
      <c r="F3477" s="39">
        <v>4.99</v>
      </c>
      <c r="G3477" s="38" t="s">
        <v>1898</v>
      </c>
      <c r="H3477" s="39">
        <v>0</v>
      </c>
      <c r="I3477" s="38" t="s">
        <v>1899</v>
      </c>
      <c r="J3477" s="39">
        <v>4.99</v>
      </c>
    </row>
    <row r="3478" spans="1:10">
      <c r="A3478" s="38"/>
      <c r="B3478" s="38"/>
      <c r="C3478" s="38"/>
      <c r="D3478" s="38"/>
      <c r="E3478" s="38" t="s">
        <v>1900</v>
      </c>
      <c r="F3478" s="39">
        <v>2.83</v>
      </c>
      <c r="G3478" s="38"/>
      <c r="H3478" s="398" t="s">
        <v>1901</v>
      </c>
      <c r="I3478" s="398"/>
      <c r="J3478" s="39">
        <v>16.64</v>
      </c>
    </row>
    <row r="3479" spans="1:10" ht="49.95" customHeight="1">
      <c r="A3479" s="32"/>
      <c r="B3479" s="32"/>
      <c r="C3479" s="32"/>
      <c r="D3479" s="32"/>
      <c r="E3479" s="32"/>
      <c r="F3479" s="32"/>
      <c r="G3479" s="32" t="s">
        <v>1902</v>
      </c>
      <c r="H3479" s="34" t="s">
        <v>3024</v>
      </c>
      <c r="I3479" s="32" t="s">
        <v>1904</v>
      </c>
      <c r="J3479" s="33">
        <v>2512.64</v>
      </c>
    </row>
    <row r="3480" spans="1:10" ht="1.05" customHeight="1">
      <c r="A3480" s="16"/>
      <c r="B3480" s="16"/>
      <c r="C3480" s="16"/>
      <c r="D3480" s="16"/>
      <c r="E3480" s="16"/>
      <c r="F3480" s="16"/>
      <c r="G3480" s="16"/>
      <c r="H3480" s="16"/>
      <c r="I3480" s="16"/>
      <c r="J3480" s="16"/>
    </row>
    <row r="3481" spans="1:10" ht="18" customHeight="1">
      <c r="A3481" s="2" t="s">
        <v>1063</v>
      </c>
      <c r="B3481" s="4" t="s">
        <v>61</v>
      </c>
      <c r="C3481" s="2" t="s">
        <v>62</v>
      </c>
      <c r="D3481" s="2" t="s">
        <v>9</v>
      </c>
      <c r="E3481" s="391" t="s">
        <v>63</v>
      </c>
      <c r="F3481" s="391"/>
      <c r="G3481" s="3" t="s">
        <v>64</v>
      </c>
      <c r="H3481" s="4" t="s">
        <v>10</v>
      </c>
      <c r="I3481" s="4" t="s">
        <v>65</v>
      </c>
      <c r="J3481" s="4" t="s">
        <v>11</v>
      </c>
    </row>
    <row r="3482" spans="1:10" ht="39" customHeight="1">
      <c r="A3482" s="10" t="s">
        <v>1883</v>
      </c>
      <c r="B3482" s="12" t="s">
        <v>1064</v>
      </c>
      <c r="C3482" s="10" t="s">
        <v>78</v>
      </c>
      <c r="D3482" s="10" t="s">
        <v>1065</v>
      </c>
      <c r="E3482" s="395" t="s">
        <v>625</v>
      </c>
      <c r="F3482" s="395"/>
      <c r="G3482" s="11" t="s">
        <v>268</v>
      </c>
      <c r="H3482" s="15">
        <v>1</v>
      </c>
      <c r="I3482" s="13">
        <v>161.88</v>
      </c>
      <c r="J3482" s="13">
        <v>161.88</v>
      </c>
    </row>
    <row r="3483" spans="1:10" ht="39" customHeight="1">
      <c r="A3483" s="17" t="s">
        <v>1884</v>
      </c>
      <c r="B3483" s="19" t="s">
        <v>3025</v>
      </c>
      <c r="C3483" s="17" t="s">
        <v>78</v>
      </c>
      <c r="D3483" s="17" t="s">
        <v>3026</v>
      </c>
      <c r="E3483" s="396" t="s">
        <v>2640</v>
      </c>
      <c r="F3483" s="396"/>
      <c r="G3483" s="18" t="s">
        <v>81</v>
      </c>
      <c r="H3483" s="21">
        <v>3.5999999999999997E-2</v>
      </c>
      <c r="I3483" s="20">
        <v>298.16000000000003</v>
      </c>
      <c r="J3483" s="20">
        <v>10.73</v>
      </c>
    </row>
    <row r="3484" spans="1:10" ht="39" customHeight="1">
      <c r="A3484" s="17" t="s">
        <v>1884</v>
      </c>
      <c r="B3484" s="19" t="s">
        <v>3027</v>
      </c>
      <c r="C3484" s="17" t="s">
        <v>78</v>
      </c>
      <c r="D3484" s="17" t="s">
        <v>3028</v>
      </c>
      <c r="E3484" s="396" t="s">
        <v>2637</v>
      </c>
      <c r="F3484" s="396"/>
      <c r="G3484" s="18" t="s">
        <v>81</v>
      </c>
      <c r="H3484" s="21">
        <v>1.7500000000000002E-2</v>
      </c>
      <c r="I3484" s="20">
        <v>2994.51</v>
      </c>
      <c r="J3484" s="20">
        <v>52.4</v>
      </c>
    </row>
    <row r="3485" spans="1:10" ht="39" customHeight="1">
      <c r="A3485" s="17" t="s">
        <v>1884</v>
      </c>
      <c r="B3485" s="19" t="s">
        <v>3029</v>
      </c>
      <c r="C3485" s="17" t="s">
        <v>78</v>
      </c>
      <c r="D3485" s="17" t="s">
        <v>3030</v>
      </c>
      <c r="E3485" s="396" t="s">
        <v>1939</v>
      </c>
      <c r="F3485" s="396"/>
      <c r="G3485" s="18" t="s">
        <v>81</v>
      </c>
      <c r="H3485" s="21">
        <v>3.8999999999999998E-3</v>
      </c>
      <c r="I3485" s="20">
        <v>483.28</v>
      </c>
      <c r="J3485" s="20">
        <v>1.88</v>
      </c>
    </row>
    <row r="3486" spans="1:10" ht="24" customHeight="1">
      <c r="A3486" s="17" t="s">
        <v>1884</v>
      </c>
      <c r="B3486" s="19" t="s">
        <v>1935</v>
      </c>
      <c r="C3486" s="17" t="s">
        <v>78</v>
      </c>
      <c r="D3486" s="17" t="s">
        <v>1936</v>
      </c>
      <c r="E3486" s="396" t="s">
        <v>1887</v>
      </c>
      <c r="F3486" s="396"/>
      <c r="G3486" s="18" t="s">
        <v>1911</v>
      </c>
      <c r="H3486" s="21">
        <v>1.2685999999999999</v>
      </c>
      <c r="I3486" s="20">
        <v>28.34</v>
      </c>
      <c r="J3486" s="20">
        <v>35.950000000000003</v>
      </c>
    </row>
    <row r="3487" spans="1:10" ht="39" customHeight="1">
      <c r="A3487" s="17" t="s">
        <v>1884</v>
      </c>
      <c r="B3487" s="19" t="s">
        <v>3031</v>
      </c>
      <c r="C3487" s="17" t="s">
        <v>78</v>
      </c>
      <c r="D3487" s="17" t="s">
        <v>3032</v>
      </c>
      <c r="E3487" s="396" t="s">
        <v>1939</v>
      </c>
      <c r="F3487" s="396"/>
      <c r="G3487" s="18" t="s">
        <v>81</v>
      </c>
      <c r="H3487" s="21">
        <v>2.7799999999999998E-2</v>
      </c>
      <c r="I3487" s="20">
        <v>714.91</v>
      </c>
      <c r="J3487" s="20">
        <v>19.87</v>
      </c>
    </row>
    <row r="3488" spans="1:10" ht="24" customHeight="1">
      <c r="A3488" s="17" t="s">
        <v>1884</v>
      </c>
      <c r="B3488" s="19" t="s">
        <v>1909</v>
      </c>
      <c r="C3488" s="17" t="s">
        <v>78</v>
      </c>
      <c r="D3488" s="17" t="s">
        <v>1910</v>
      </c>
      <c r="E3488" s="396" t="s">
        <v>1887</v>
      </c>
      <c r="F3488" s="396"/>
      <c r="G3488" s="18" t="s">
        <v>1911</v>
      </c>
      <c r="H3488" s="21">
        <v>0.99670000000000003</v>
      </c>
      <c r="I3488" s="20">
        <v>22.95</v>
      </c>
      <c r="J3488" s="20">
        <v>22.87</v>
      </c>
    </row>
    <row r="3489" spans="1:10" ht="25.95" customHeight="1">
      <c r="A3489" s="22" t="s">
        <v>1894</v>
      </c>
      <c r="B3489" s="24" t="s">
        <v>2184</v>
      </c>
      <c r="C3489" s="22" t="s">
        <v>78</v>
      </c>
      <c r="D3489" s="22" t="s">
        <v>2185</v>
      </c>
      <c r="E3489" s="397" t="s">
        <v>1928</v>
      </c>
      <c r="F3489" s="397"/>
      <c r="G3489" s="23" t="s">
        <v>268</v>
      </c>
      <c r="H3489" s="26">
        <v>38.691000000000003</v>
      </c>
      <c r="I3489" s="25">
        <v>0.47</v>
      </c>
      <c r="J3489" s="25">
        <v>18.18</v>
      </c>
    </row>
    <row r="3490" spans="1:10">
      <c r="A3490" s="38"/>
      <c r="B3490" s="38"/>
      <c r="C3490" s="38"/>
      <c r="D3490" s="38"/>
      <c r="E3490" s="38" t="s">
        <v>1897</v>
      </c>
      <c r="F3490" s="39">
        <v>76.14</v>
      </c>
      <c r="G3490" s="38" t="s">
        <v>1898</v>
      </c>
      <c r="H3490" s="39">
        <v>0</v>
      </c>
      <c r="I3490" s="38" t="s">
        <v>1899</v>
      </c>
      <c r="J3490" s="39">
        <v>76.14</v>
      </c>
    </row>
    <row r="3491" spans="1:10">
      <c r="A3491" s="38"/>
      <c r="B3491" s="38"/>
      <c r="C3491" s="38"/>
      <c r="D3491" s="38"/>
      <c r="E3491" s="38" t="s">
        <v>1900</v>
      </c>
      <c r="F3491" s="39">
        <v>33.18</v>
      </c>
      <c r="G3491" s="38"/>
      <c r="H3491" s="398" t="s">
        <v>1901</v>
      </c>
      <c r="I3491" s="398"/>
      <c r="J3491" s="39">
        <v>195.06</v>
      </c>
    </row>
    <row r="3492" spans="1:10" ht="49.95" customHeight="1">
      <c r="A3492" s="32"/>
      <c r="B3492" s="32"/>
      <c r="C3492" s="32"/>
      <c r="D3492" s="32"/>
      <c r="E3492" s="32"/>
      <c r="F3492" s="32"/>
      <c r="G3492" s="32" t="s">
        <v>1902</v>
      </c>
      <c r="H3492" s="34" t="s">
        <v>2524</v>
      </c>
      <c r="I3492" s="32" t="s">
        <v>1904</v>
      </c>
      <c r="J3492" s="33">
        <v>390.12</v>
      </c>
    </row>
    <row r="3493" spans="1:10" ht="1.05" customHeight="1">
      <c r="A3493" s="16"/>
      <c r="B3493" s="16"/>
      <c r="C3493" s="16"/>
      <c r="D3493" s="16"/>
      <c r="E3493" s="16"/>
      <c r="F3493" s="16"/>
      <c r="G3493" s="16"/>
      <c r="H3493" s="16"/>
      <c r="I3493" s="16"/>
      <c r="J3493" s="16"/>
    </row>
    <row r="3494" spans="1:10" ht="18" customHeight="1">
      <c r="A3494" s="2" t="s">
        <v>1066</v>
      </c>
      <c r="B3494" s="4" t="s">
        <v>61</v>
      </c>
      <c r="C3494" s="2" t="s">
        <v>62</v>
      </c>
      <c r="D3494" s="2" t="s">
        <v>9</v>
      </c>
      <c r="E3494" s="391" t="s">
        <v>63</v>
      </c>
      <c r="F3494" s="391"/>
      <c r="G3494" s="3" t="s">
        <v>64</v>
      </c>
      <c r="H3494" s="4" t="s">
        <v>10</v>
      </c>
      <c r="I3494" s="4" t="s">
        <v>65</v>
      </c>
      <c r="J3494" s="4" t="s">
        <v>11</v>
      </c>
    </row>
    <row r="3495" spans="1:10" ht="39" customHeight="1">
      <c r="A3495" s="10" t="s">
        <v>1883</v>
      </c>
      <c r="B3495" s="12" t="s">
        <v>1067</v>
      </c>
      <c r="C3495" s="10" t="s">
        <v>78</v>
      </c>
      <c r="D3495" s="10" t="s">
        <v>1068</v>
      </c>
      <c r="E3495" s="395" t="s">
        <v>625</v>
      </c>
      <c r="F3495" s="395"/>
      <c r="G3495" s="11" t="s">
        <v>268</v>
      </c>
      <c r="H3495" s="15">
        <v>1</v>
      </c>
      <c r="I3495" s="13">
        <v>254.56</v>
      </c>
      <c r="J3495" s="13">
        <v>254.56</v>
      </c>
    </row>
    <row r="3496" spans="1:10" ht="39" customHeight="1">
      <c r="A3496" s="17" t="s">
        <v>1884</v>
      </c>
      <c r="B3496" s="19" t="s">
        <v>3029</v>
      </c>
      <c r="C3496" s="17" t="s">
        <v>78</v>
      </c>
      <c r="D3496" s="17" t="s">
        <v>3030</v>
      </c>
      <c r="E3496" s="396" t="s">
        <v>1939</v>
      </c>
      <c r="F3496" s="396"/>
      <c r="G3496" s="18" t="s">
        <v>81</v>
      </c>
      <c r="H3496" s="21">
        <v>6.4000000000000003E-3</v>
      </c>
      <c r="I3496" s="20">
        <v>483.28</v>
      </c>
      <c r="J3496" s="20">
        <v>3.09</v>
      </c>
    </row>
    <row r="3497" spans="1:10" ht="24" customHeight="1">
      <c r="A3497" s="17" t="s">
        <v>1884</v>
      </c>
      <c r="B3497" s="19" t="s">
        <v>1909</v>
      </c>
      <c r="C3497" s="17" t="s">
        <v>78</v>
      </c>
      <c r="D3497" s="17" t="s">
        <v>1910</v>
      </c>
      <c r="E3497" s="396" t="s">
        <v>1887</v>
      </c>
      <c r="F3497" s="396"/>
      <c r="G3497" s="18" t="s">
        <v>1911</v>
      </c>
      <c r="H3497" s="21">
        <v>1.661</v>
      </c>
      <c r="I3497" s="20">
        <v>22.95</v>
      </c>
      <c r="J3497" s="20">
        <v>38.11</v>
      </c>
    </row>
    <row r="3498" spans="1:10" ht="24" customHeight="1">
      <c r="A3498" s="17" t="s">
        <v>1884</v>
      </c>
      <c r="B3498" s="19" t="s">
        <v>1935</v>
      </c>
      <c r="C3498" s="17" t="s">
        <v>78</v>
      </c>
      <c r="D3498" s="17" t="s">
        <v>1936</v>
      </c>
      <c r="E3498" s="396" t="s">
        <v>1887</v>
      </c>
      <c r="F3498" s="396"/>
      <c r="G3498" s="18" t="s">
        <v>1911</v>
      </c>
      <c r="H3498" s="21">
        <v>2.1139999999999999</v>
      </c>
      <c r="I3498" s="20">
        <v>28.34</v>
      </c>
      <c r="J3498" s="20">
        <v>59.91</v>
      </c>
    </row>
    <row r="3499" spans="1:10" ht="39" customHeight="1">
      <c r="A3499" s="17" t="s">
        <v>1884</v>
      </c>
      <c r="B3499" s="19" t="s">
        <v>3025</v>
      </c>
      <c r="C3499" s="17" t="s">
        <v>78</v>
      </c>
      <c r="D3499" s="17" t="s">
        <v>3026</v>
      </c>
      <c r="E3499" s="396" t="s">
        <v>2640</v>
      </c>
      <c r="F3499" s="396"/>
      <c r="G3499" s="18" t="s">
        <v>81</v>
      </c>
      <c r="H3499" s="21">
        <v>4.9000000000000002E-2</v>
      </c>
      <c r="I3499" s="20">
        <v>298.16000000000003</v>
      </c>
      <c r="J3499" s="20">
        <v>14.6</v>
      </c>
    </row>
    <row r="3500" spans="1:10" ht="39" customHeight="1">
      <c r="A3500" s="17" t="s">
        <v>1884</v>
      </c>
      <c r="B3500" s="19" t="s">
        <v>3027</v>
      </c>
      <c r="C3500" s="17" t="s">
        <v>78</v>
      </c>
      <c r="D3500" s="17" t="s">
        <v>3028</v>
      </c>
      <c r="E3500" s="396" t="s">
        <v>2637</v>
      </c>
      <c r="F3500" s="396"/>
      <c r="G3500" s="18" t="s">
        <v>81</v>
      </c>
      <c r="H3500" s="21">
        <v>2.52E-2</v>
      </c>
      <c r="I3500" s="20">
        <v>2994.51</v>
      </c>
      <c r="J3500" s="20">
        <v>75.459999999999994</v>
      </c>
    </row>
    <row r="3501" spans="1:10" ht="39" customHeight="1">
      <c r="A3501" s="17" t="s">
        <v>1884</v>
      </c>
      <c r="B3501" s="19" t="s">
        <v>3031</v>
      </c>
      <c r="C3501" s="17" t="s">
        <v>78</v>
      </c>
      <c r="D3501" s="17" t="s">
        <v>3032</v>
      </c>
      <c r="E3501" s="396" t="s">
        <v>1939</v>
      </c>
      <c r="F3501" s="396"/>
      <c r="G3501" s="18" t="s">
        <v>81</v>
      </c>
      <c r="H3501" s="21">
        <v>4.6800000000000001E-2</v>
      </c>
      <c r="I3501" s="20">
        <v>714.91</v>
      </c>
      <c r="J3501" s="20">
        <v>33.450000000000003</v>
      </c>
    </row>
    <row r="3502" spans="1:10" ht="25.95" customHeight="1">
      <c r="A3502" s="22" t="s">
        <v>1894</v>
      </c>
      <c r="B3502" s="24" t="s">
        <v>2184</v>
      </c>
      <c r="C3502" s="22" t="s">
        <v>78</v>
      </c>
      <c r="D3502" s="22" t="s">
        <v>2185</v>
      </c>
      <c r="E3502" s="397" t="s">
        <v>1928</v>
      </c>
      <c r="F3502" s="397"/>
      <c r="G3502" s="23" t="s">
        <v>268</v>
      </c>
      <c r="H3502" s="26">
        <v>63.721400000000003</v>
      </c>
      <c r="I3502" s="25">
        <v>0.47</v>
      </c>
      <c r="J3502" s="25">
        <v>29.94</v>
      </c>
    </row>
    <row r="3503" spans="1:10">
      <c r="A3503" s="38"/>
      <c r="B3503" s="38"/>
      <c r="C3503" s="38"/>
      <c r="D3503" s="38"/>
      <c r="E3503" s="38" t="s">
        <v>1897</v>
      </c>
      <c r="F3503" s="39">
        <v>119.56</v>
      </c>
      <c r="G3503" s="38" t="s">
        <v>1898</v>
      </c>
      <c r="H3503" s="39">
        <v>0</v>
      </c>
      <c r="I3503" s="38" t="s">
        <v>1899</v>
      </c>
      <c r="J3503" s="39">
        <v>119.56</v>
      </c>
    </row>
    <row r="3504" spans="1:10">
      <c r="A3504" s="38"/>
      <c r="B3504" s="38"/>
      <c r="C3504" s="38"/>
      <c r="D3504" s="38"/>
      <c r="E3504" s="38" t="s">
        <v>1900</v>
      </c>
      <c r="F3504" s="39">
        <v>52.18</v>
      </c>
      <c r="G3504" s="38"/>
      <c r="H3504" s="398" t="s">
        <v>1901</v>
      </c>
      <c r="I3504" s="398"/>
      <c r="J3504" s="39">
        <v>306.74</v>
      </c>
    </row>
    <row r="3505" spans="1:10" ht="49.95" customHeight="1">
      <c r="A3505" s="32"/>
      <c r="B3505" s="32"/>
      <c r="C3505" s="32"/>
      <c r="D3505" s="32"/>
      <c r="E3505" s="32"/>
      <c r="F3505" s="32"/>
      <c r="G3505" s="32" t="s">
        <v>1902</v>
      </c>
      <c r="H3505" s="34" t="s">
        <v>2524</v>
      </c>
      <c r="I3505" s="32" t="s">
        <v>1904</v>
      </c>
      <c r="J3505" s="33">
        <v>613.48</v>
      </c>
    </row>
    <row r="3506" spans="1:10" ht="1.05" customHeight="1">
      <c r="A3506" s="16"/>
      <c r="B3506" s="16"/>
      <c r="C3506" s="16"/>
      <c r="D3506" s="16"/>
      <c r="E3506" s="16"/>
      <c r="F3506" s="16"/>
      <c r="G3506" s="16"/>
      <c r="H3506" s="16"/>
      <c r="I3506" s="16"/>
      <c r="J3506" s="16"/>
    </row>
    <row r="3507" spans="1:10" ht="18" customHeight="1">
      <c r="A3507" s="2" t="s">
        <v>1069</v>
      </c>
      <c r="B3507" s="4" t="s">
        <v>61</v>
      </c>
      <c r="C3507" s="2" t="s">
        <v>62</v>
      </c>
      <c r="D3507" s="2" t="s">
        <v>9</v>
      </c>
      <c r="E3507" s="391" t="s">
        <v>63</v>
      </c>
      <c r="F3507" s="391"/>
      <c r="G3507" s="3" t="s">
        <v>64</v>
      </c>
      <c r="H3507" s="4" t="s">
        <v>10</v>
      </c>
      <c r="I3507" s="4" t="s">
        <v>65</v>
      </c>
      <c r="J3507" s="4" t="s">
        <v>11</v>
      </c>
    </row>
    <row r="3508" spans="1:10" ht="52.05" customHeight="1">
      <c r="A3508" s="10" t="s">
        <v>1883</v>
      </c>
      <c r="B3508" s="12" t="s">
        <v>1070</v>
      </c>
      <c r="C3508" s="10" t="s">
        <v>72</v>
      </c>
      <c r="D3508" s="10" t="s">
        <v>1071</v>
      </c>
      <c r="E3508" s="395" t="s">
        <v>74</v>
      </c>
      <c r="F3508" s="395"/>
      <c r="G3508" s="11" t="s">
        <v>75</v>
      </c>
      <c r="H3508" s="15">
        <v>1</v>
      </c>
      <c r="I3508" s="13">
        <v>14.85</v>
      </c>
      <c r="J3508" s="13">
        <v>14.85</v>
      </c>
    </row>
    <row r="3509" spans="1:10" ht="24" customHeight="1">
      <c r="A3509" s="17" t="s">
        <v>1884</v>
      </c>
      <c r="B3509" s="19" t="s">
        <v>1971</v>
      </c>
      <c r="C3509" s="17" t="s">
        <v>78</v>
      </c>
      <c r="D3509" s="17" t="s">
        <v>1972</v>
      </c>
      <c r="E3509" s="396" t="s">
        <v>1887</v>
      </c>
      <c r="F3509" s="396"/>
      <c r="G3509" s="18" t="s">
        <v>1911</v>
      </c>
      <c r="H3509" s="21">
        <v>0.22900000000000001</v>
      </c>
      <c r="I3509" s="20">
        <v>28.71</v>
      </c>
      <c r="J3509" s="20">
        <v>6.57</v>
      </c>
    </row>
    <row r="3510" spans="1:10" ht="25.95" customHeight="1">
      <c r="A3510" s="17" t="s">
        <v>1884</v>
      </c>
      <c r="B3510" s="19" t="s">
        <v>2969</v>
      </c>
      <c r="C3510" s="17" t="s">
        <v>78</v>
      </c>
      <c r="D3510" s="17" t="s">
        <v>2970</v>
      </c>
      <c r="E3510" s="396" t="s">
        <v>1887</v>
      </c>
      <c r="F3510" s="396"/>
      <c r="G3510" s="18" t="s">
        <v>1911</v>
      </c>
      <c r="H3510" s="21">
        <v>0.22900000000000001</v>
      </c>
      <c r="I3510" s="20">
        <v>24.32</v>
      </c>
      <c r="J3510" s="20">
        <v>5.56</v>
      </c>
    </row>
    <row r="3511" spans="1:10" ht="39" customHeight="1">
      <c r="A3511" s="22" t="s">
        <v>1894</v>
      </c>
      <c r="B3511" s="24" t="s">
        <v>3033</v>
      </c>
      <c r="C3511" s="22" t="s">
        <v>72</v>
      </c>
      <c r="D3511" s="22" t="s">
        <v>3034</v>
      </c>
      <c r="E3511" s="397" t="s">
        <v>1928</v>
      </c>
      <c r="F3511" s="397"/>
      <c r="G3511" s="23" t="s">
        <v>268</v>
      </c>
      <c r="H3511" s="26">
        <v>1</v>
      </c>
      <c r="I3511" s="25">
        <v>2.72</v>
      </c>
      <c r="J3511" s="25">
        <v>2.72</v>
      </c>
    </row>
    <row r="3512" spans="1:10">
      <c r="A3512" s="38"/>
      <c r="B3512" s="38"/>
      <c r="C3512" s="38"/>
      <c r="D3512" s="38"/>
      <c r="E3512" s="38" t="s">
        <v>1897</v>
      </c>
      <c r="F3512" s="39">
        <v>8.9499999999999993</v>
      </c>
      <c r="G3512" s="38" t="s">
        <v>1898</v>
      </c>
      <c r="H3512" s="39">
        <v>0</v>
      </c>
      <c r="I3512" s="38" t="s">
        <v>1899</v>
      </c>
      <c r="J3512" s="39">
        <v>8.9499999999999993</v>
      </c>
    </row>
    <row r="3513" spans="1:10">
      <c r="A3513" s="38"/>
      <c r="B3513" s="38"/>
      <c r="C3513" s="38"/>
      <c r="D3513" s="38"/>
      <c r="E3513" s="38" t="s">
        <v>1900</v>
      </c>
      <c r="F3513" s="39">
        <v>3.04</v>
      </c>
      <c r="G3513" s="38"/>
      <c r="H3513" s="398" t="s">
        <v>1901</v>
      </c>
      <c r="I3513" s="398"/>
      <c r="J3513" s="39">
        <v>17.89</v>
      </c>
    </row>
    <row r="3514" spans="1:10" ht="49.95" customHeight="1">
      <c r="A3514" s="32"/>
      <c r="B3514" s="32"/>
      <c r="C3514" s="32"/>
      <c r="D3514" s="32"/>
      <c r="E3514" s="32"/>
      <c r="F3514" s="32"/>
      <c r="G3514" s="32" t="s">
        <v>1902</v>
      </c>
      <c r="H3514" s="34" t="s">
        <v>2524</v>
      </c>
      <c r="I3514" s="32" t="s">
        <v>1904</v>
      </c>
      <c r="J3514" s="33">
        <v>35.78</v>
      </c>
    </row>
    <row r="3515" spans="1:10" ht="1.05" customHeight="1">
      <c r="A3515" s="16"/>
      <c r="B3515" s="16"/>
      <c r="C3515" s="16"/>
      <c r="D3515" s="16"/>
      <c r="E3515" s="16"/>
      <c r="F3515" s="16"/>
      <c r="G3515" s="16"/>
      <c r="H3515" s="16"/>
      <c r="I3515" s="16"/>
      <c r="J3515" s="16"/>
    </row>
    <row r="3516" spans="1:10" ht="18" customHeight="1">
      <c r="A3516" s="2" t="s">
        <v>1072</v>
      </c>
      <c r="B3516" s="4" t="s">
        <v>61</v>
      </c>
      <c r="C3516" s="2" t="s">
        <v>62</v>
      </c>
      <c r="D3516" s="2" t="s">
        <v>9</v>
      </c>
      <c r="E3516" s="391" t="s">
        <v>63</v>
      </c>
      <c r="F3516" s="391"/>
      <c r="G3516" s="3" t="s">
        <v>64</v>
      </c>
      <c r="H3516" s="4" t="s">
        <v>10</v>
      </c>
      <c r="I3516" s="4" t="s">
        <v>65</v>
      </c>
      <c r="J3516" s="4" t="s">
        <v>11</v>
      </c>
    </row>
    <row r="3517" spans="1:10" ht="39" customHeight="1">
      <c r="A3517" s="10" t="s">
        <v>1883</v>
      </c>
      <c r="B3517" s="12" t="s">
        <v>1073</v>
      </c>
      <c r="C3517" s="10" t="s">
        <v>78</v>
      </c>
      <c r="D3517" s="10" t="s">
        <v>1074</v>
      </c>
      <c r="E3517" s="395" t="s">
        <v>1075</v>
      </c>
      <c r="F3517" s="395"/>
      <c r="G3517" s="11" t="s">
        <v>114</v>
      </c>
      <c r="H3517" s="15">
        <v>1</v>
      </c>
      <c r="I3517" s="13">
        <v>5.04</v>
      </c>
      <c r="J3517" s="13">
        <v>5.04</v>
      </c>
    </row>
    <row r="3518" spans="1:10" ht="25.95" customHeight="1">
      <c r="A3518" s="17" t="s">
        <v>1884</v>
      </c>
      <c r="B3518" s="19" t="s">
        <v>2969</v>
      </c>
      <c r="C3518" s="17" t="s">
        <v>78</v>
      </c>
      <c r="D3518" s="17" t="s">
        <v>2970</v>
      </c>
      <c r="E3518" s="396" t="s">
        <v>1887</v>
      </c>
      <c r="F3518" s="396"/>
      <c r="G3518" s="18" t="s">
        <v>1911</v>
      </c>
      <c r="H3518" s="21">
        <v>2.9000000000000001E-2</v>
      </c>
      <c r="I3518" s="20">
        <v>24.32</v>
      </c>
      <c r="J3518" s="20">
        <v>0.7</v>
      </c>
    </row>
    <row r="3519" spans="1:10" ht="24" customHeight="1">
      <c r="A3519" s="17" t="s">
        <v>1884</v>
      </c>
      <c r="B3519" s="19" t="s">
        <v>1971</v>
      </c>
      <c r="C3519" s="17" t="s">
        <v>78</v>
      </c>
      <c r="D3519" s="17" t="s">
        <v>1972</v>
      </c>
      <c r="E3519" s="396" t="s">
        <v>1887</v>
      </c>
      <c r="F3519" s="396"/>
      <c r="G3519" s="18" t="s">
        <v>1911</v>
      </c>
      <c r="H3519" s="21">
        <v>2.9000000000000001E-2</v>
      </c>
      <c r="I3519" s="20">
        <v>28.71</v>
      </c>
      <c r="J3519" s="20">
        <v>0.83</v>
      </c>
    </row>
    <row r="3520" spans="1:10" ht="25.95" customHeight="1">
      <c r="A3520" s="22" t="s">
        <v>1894</v>
      </c>
      <c r="B3520" s="24" t="s">
        <v>3035</v>
      </c>
      <c r="C3520" s="22" t="s">
        <v>78</v>
      </c>
      <c r="D3520" s="22" t="s">
        <v>3036</v>
      </c>
      <c r="E3520" s="397" t="s">
        <v>1928</v>
      </c>
      <c r="F3520" s="397"/>
      <c r="G3520" s="23" t="s">
        <v>268</v>
      </c>
      <c r="H3520" s="26">
        <v>9.4000000000000004E-3</v>
      </c>
      <c r="I3520" s="25">
        <v>6.98</v>
      </c>
      <c r="J3520" s="25">
        <v>0.06</v>
      </c>
    </row>
    <row r="3521" spans="1:10" ht="52.05" customHeight="1">
      <c r="A3521" s="22" t="s">
        <v>1894</v>
      </c>
      <c r="B3521" s="24" t="s">
        <v>3037</v>
      </c>
      <c r="C3521" s="22" t="s">
        <v>78</v>
      </c>
      <c r="D3521" s="22" t="s">
        <v>3038</v>
      </c>
      <c r="E3521" s="397" t="s">
        <v>1928</v>
      </c>
      <c r="F3521" s="397"/>
      <c r="G3521" s="23" t="s">
        <v>114</v>
      </c>
      <c r="H3521" s="26">
        <v>1.2434000000000001</v>
      </c>
      <c r="I3521" s="25">
        <v>2.78</v>
      </c>
      <c r="J3521" s="25">
        <v>3.45</v>
      </c>
    </row>
    <row r="3522" spans="1:10">
      <c r="A3522" s="38"/>
      <c r="B3522" s="38"/>
      <c r="C3522" s="38"/>
      <c r="D3522" s="38"/>
      <c r="E3522" s="38" t="s">
        <v>1897</v>
      </c>
      <c r="F3522" s="39">
        <v>1.1299999999999999</v>
      </c>
      <c r="G3522" s="38" t="s">
        <v>1898</v>
      </c>
      <c r="H3522" s="39">
        <v>0</v>
      </c>
      <c r="I3522" s="38" t="s">
        <v>1899</v>
      </c>
      <c r="J3522" s="39">
        <v>1.1299999999999999</v>
      </c>
    </row>
    <row r="3523" spans="1:10">
      <c r="A3523" s="38"/>
      <c r="B3523" s="38"/>
      <c r="C3523" s="38"/>
      <c r="D3523" s="38"/>
      <c r="E3523" s="38" t="s">
        <v>1900</v>
      </c>
      <c r="F3523" s="39">
        <v>1.03</v>
      </c>
      <c r="G3523" s="38"/>
      <c r="H3523" s="398" t="s">
        <v>1901</v>
      </c>
      <c r="I3523" s="398"/>
      <c r="J3523" s="39">
        <v>6.07</v>
      </c>
    </row>
    <row r="3524" spans="1:10" ht="49.95" customHeight="1">
      <c r="A3524" s="32"/>
      <c r="B3524" s="32"/>
      <c r="C3524" s="32"/>
      <c r="D3524" s="32"/>
      <c r="E3524" s="32"/>
      <c r="F3524" s="32"/>
      <c r="G3524" s="32" t="s">
        <v>1902</v>
      </c>
      <c r="H3524" s="34" t="s">
        <v>3039</v>
      </c>
      <c r="I3524" s="32" t="s">
        <v>1904</v>
      </c>
      <c r="J3524" s="33">
        <v>5135.22</v>
      </c>
    </row>
    <row r="3525" spans="1:10" ht="1.05" customHeight="1">
      <c r="A3525" s="16"/>
      <c r="B3525" s="16"/>
      <c r="C3525" s="16"/>
      <c r="D3525" s="16"/>
      <c r="E3525" s="16"/>
      <c r="F3525" s="16"/>
      <c r="G3525" s="16"/>
      <c r="H3525" s="16"/>
      <c r="I3525" s="16"/>
      <c r="J3525" s="16"/>
    </row>
    <row r="3526" spans="1:10" ht="18" customHeight="1">
      <c r="A3526" s="2" t="s">
        <v>1076</v>
      </c>
      <c r="B3526" s="4" t="s">
        <v>61</v>
      </c>
      <c r="C3526" s="2" t="s">
        <v>62</v>
      </c>
      <c r="D3526" s="2" t="s">
        <v>9</v>
      </c>
      <c r="E3526" s="391" t="s">
        <v>63</v>
      </c>
      <c r="F3526" s="391"/>
      <c r="G3526" s="3" t="s">
        <v>64</v>
      </c>
      <c r="H3526" s="4" t="s">
        <v>10</v>
      </c>
      <c r="I3526" s="4" t="s">
        <v>65</v>
      </c>
      <c r="J3526" s="4" t="s">
        <v>11</v>
      </c>
    </row>
    <row r="3527" spans="1:10" ht="39" customHeight="1">
      <c r="A3527" s="10" t="s">
        <v>1883</v>
      </c>
      <c r="B3527" s="12" t="s">
        <v>1077</v>
      </c>
      <c r="C3527" s="10" t="s">
        <v>78</v>
      </c>
      <c r="D3527" s="10" t="s">
        <v>1078</v>
      </c>
      <c r="E3527" s="395" t="s">
        <v>1075</v>
      </c>
      <c r="F3527" s="395"/>
      <c r="G3527" s="11" t="s">
        <v>114</v>
      </c>
      <c r="H3527" s="15">
        <v>1</v>
      </c>
      <c r="I3527" s="13">
        <v>10.46</v>
      </c>
      <c r="J3527" s="13">
        <v>10.46</v>
      </c>
    </row>
    <row r="3528" spans="1:10" ht="24" customHeight="1">
      <c r="A3528" s="17" t="s">
        <v>1884</v>
      </c>
      <c r="B3528" s="19" t="s">
        <v>1971</v>
      </c>
      <c r="C3528" s="17" t="s">
        <v>78</v>
      </c>
      <c r="D3528" s="17" t="s">
        <v>1972</v>
      </c>
      <c r="E3528" s="396" t="s">
        <v>1887</v>
      </c>
      <c r="F3528" s="396"/>
      <c r="G3528" s="18" t="s">
        <v>1911</v>
      </c>
      <c r="H3528" s="21">
        <v>5.0999999999999997E-2</v>
      </c>
      <c r="I3528" s="20">
        <v>28.71</v>
      </c>
      <c r="J3528" s="20">
        <v>1.46</v>
      </c>
    </row>
    <row r="3529" spans="1:10" ht="25.95" customHeight="1">
      <c r="A3529" s="17" t="s">
        <v>1884</v>
      </c>
      <c r="B3529" s="19" t="s">
        <v>2969</v>
      </c>
      <c r="C3529" s="17" t="s">
        <v>78</v>
      </c>
      <c r="D3529" s="17" t="s">
        <v>2970</v>
      </c>
      <c r="E3529" s="396" t="s">
        <v>1887</v>
      </c>
      <c r="F3529" s="396"/>
      <c r="G3529" s="18" t="s">
        <v>1911</v>
      </c>
      <c r="H3529" s="21">
        <v>5.0999999999999997E-2</v>
      </c>
      <c r="I3529" s="20">
        <v>24.32</v>
      </c>
      <c r="J3529" s="20">
        <v>1.24</v>
      </c>
    </row>
    <row r="3530" spans="1:10" ht="25.95" customHeight="1">
      <c r="A3530" s="22" t="s">
        <v>1894</v>
      </c>
      <c r="B3530" s="24" t="s">
        <v>3035</v>
      </c>
      <c r="C3530" s="22" t="s">
        <v>78</v>
      </c>
      <c r="D3530" s="22" t="s">
        <v>3036</v>
      </c>
      <c r="E3530" s="397" t="s">
        <v>1928</v>
      </c>
      <c r="F3530" s="397"/>
      <c r="G3530" s="23" t="s">
        <v>268</v>
      </c>
      <c r="H3530" s="26">
        <v>9.4000000000000004E-3</v>
      </c>
      <c r="I3530" s="25">
        <v>6.98</v>
      </c>
      <c r="J3530" s="25">
        <v>0.06</v>
      </c>
    </row>
    <row r="3531" spans="1:10" ht="52.05" customHeight="1">
      <c r="A3531" s="22" t="s">
        <v>1894</v>
      </c>
      <c r="B3531" s="24" t="s">
        <v>3040</v>
      </c>
      <c r="C3531" s="22" t="s">
        <v>78</v>
      </c>
      <c r="D3531" s="22" t="s">
        <v>3041</v>
      </c>
      <c r="E3531" s="397" t="s">
        <v>1928</v>
      </c>
      <c r="F3531" s="397"/>
      <c r="G3531" s="23" t="s">
        <v>114</v>
      </c>
      <c r="H3531" s="26">
        <v>1.2434000000000001</v>
      </c>
      <c r="I3531" s="25">
        <v>6.2</v>
      </c>
      <c r="J3531" s="25">
        <v>7.7</v>
      </c>
    </row>
    <row r="3532" spans="1:10">
      <c r="A3532" s="38"/>
      <c r="B3532" s="38"/>
      <c r="C3532" s="38"/>
      <c r="D3532" s="38"/>
      <c r="E3532" s="38" t="s">
        <v>1897</v>
      </c>
      <c r="F3532" s="39">
        <v>1.98</v>
      </c>
      <c r="G3532" s="38" t="s">
        <v>1898</v>
      </c>
      <c r="H3532" s="39">
        <v>0</v>
      </c>
      <c r="I3532" s="38" t="s">
        <v>1899</v>
      </c>
      <c r="J3532" s="39">
        <v>1.98</v>
      </c>
    </row>
    <row r="3533" spans="1:10">
      <c r="A3533" s="38"/>
      <c r="B3533" s="38"/>
      <c r="C3533" s="38"/>
      <c r="D3533" s="38"/>
      <c r="E3533" s="38" t="s">
        <v>1900</v>
      </c>
      <c r="F3533" s="39">
        <v>2.14</v>
      </c>
      <c r="G3533" s="38"/>
      <c r="H3533" s="398" t="s">
        <v>1901</v>
      </c>
      <c r="I3533" s="398"/>
      <c r="J3533" s="39">
        <v>12.6</v>
      </c>
    </row>
    <row r="3534" spans="1:10" ht="49.95" customHeight="1">
      <c r="A3534" s="32"/>
      <c r="B3534" s="32"/>
      <c r="C3534" s="32"/>
      <c r="D3534" s="32"/>
      <c r="E3534" s="32"/>
      <c r="F3534" s="32"/>
      <c r="G3534" s="32" t="s">
        <v>1902</v>
      </c>
      <c r="H3534" s="34" t="s">
        <v>3042</v>
      </c>
      <c r="I3534" s="32" t="s">
        <v>1904</v>
      </c>
      <c r="J3534" s="33">
        <v>466.2</v>
      </c>
    </row>
    <row r="3535" spans="1:10" ht="1.05" customHeight="1">
      <c r="A3535" s="16"/>
      <c r="B3535" s="16"/>
      <c r="C3535" s="16"/>
      <c r="D3535" s="16"/>
      <c r="E3535" s="16"/>
      <c r="F3535" s="16"/>
      <c r="G3535" s="16"/>
      <c r="H3535" s="16"/>
      <c r="I3535" s="16"/>
      <c r="J3535" s="16"/>
    </row>
    <row r="3536" spans="1:10" ht="18" customHeight="1">
      <c r="A3536" s="2" t="s">
        <v>1079</v>
      </c>
      <c r="B3536" s="4" t="s">
        <v>61</v>
      </c>
      <c r="C3536" s="2" t="s">
        <v>62</v>
      </c>
      <c r="D3536" s="2" t="s">
        <v>9</v>
      </c>
      <c r="E3536" s="391" t="s">
        <v>63</v>
      </c>
      <c r="F3536" s="391"/>
      <c r="G3536" s="3" t="s">
        <v>64</v>
      </c>
      <c r="H3536" s="4" t="s">
        <v>10</v>
      </c>
      <c r="I3536" s="4" t="s">
        <v>65</v>
      </c>
      <c r="J3536" s="4" t="s">
        <v>11</v>
      </c>
    </row>
    <row r="3537" spans="1:10" ht="39" customHeight="1">
      <c r="A3537" s="10" t="s">
        <v>1883</v>
      </c>
      <c r="B3537" s="12" t="s">
        <v>1080</v>
      </c>
      <c r="C3537" s="10" t="s">
        <v>78</v>
      </c>
      <c r="D3537" s="10" t="s">
        <v>1081</v>
      </c>
      <c r="E3537" s="395" t="s">
        <v>1075</v>
      </c>
      <c r="F3537" s="395"/>
      <c r="G3537" s="11" t="s">
        <v>114</v>
      </c>
      <c r="H3537" s="15">
        <v>1</v>
      </c>
      <c r="I3537" s="13">
        <v>26.21</v>
      </c>
      <c r="J3537" s="13">
        <v>26.21</v>
      </c>
    </row>
    <row r="3538" spans="1:10" ht="24" customHeight="1">
      <c r="A3538" s="17" t="s">
        <v>1884</v>
      </c>
      <c r="B3538" s="19" t="s">
        <v>1971</v>
      </c>
      <c r="C3538" s="17" t="s">
        <v>78</v>
      </c>
      <c r="D3538" s="17" t="s">
        <v>1972</v>
      </c>
      <c r="E3538" s="396" t="s">
        <v>1887</v>
      </c>
      <c r="F3538" s="396"/>
      <c r="G3538" s="18" t="s">
        <v>1911</v>
      </c>
      <c r="H3538" s="21">
        <v>0.114</v>
      </c>
      <c r="I3538" s="20">
        <v>28.71</v>
      </c>
      <c r="J3538" s="20">
        <v>3.27</v>
      </c>
    </row>
    <row r="3539" spans="1:10" ht="25.95" customHeight="1">
      <c r="A3539" s="17" t="s">
        <v>1884</v>
      </c>
      <c r="B3539" s="19" t="s">
        <v>2969</v>
      </c>
      <c r="C3539" s="17" t="s">
        <v>78</v>
      </c>
      <c r="D3539" s="17" t="s">
        <v>2970</v>
      </c>
      <c r="E3539" s="396" t="s">
        <v>1887</v>
      </c>
      <c r="F3539" s="396"/>
      <c r="G3539" s="18" t="s">
        <v>1911</v>
      </c>
      <c r="H3539" s="21">
        <v>0.114</v>
      </c>
      <c r="I3539" s="20">
        <v>24.32</v>
      </c>
      <c r="J3539" s="20">
        <v>2.77</v>
      </c>
    </row>
    <row r="3540" spans="1:10" ht="25.95" customHeight="1">
      <c r="A3540" s="22" t="s">
        <v>1894</v>
      </c>
      <c r="B3540" s="24" t="s">
        <v>3035</v>
      </c>
      <c r="C3540" s="22" t="s">
        <v>78</v>
      </c>
      <c r="D3540" s="22" t="s">
        <v>3036</v>
      </c>
      <c r="E3540" s="397" t="s">
        <v>1928</v>
      </c>
      <c r="F3540" s="397"/>
      <c r="G3540" s="23" t="s">
        <v>268</v>
      </c>
      <c r="H3540" s="26">
        <v>9.4000000000000004E-3</v>
      </c>
      <c r="I3540" s="25">
        <v>6.98</v>
      </c>
      <c r="J3540" s="25">
        <v>0.06</v>
      </c>
    </row>
    <row r="3541" spans="1:10" ht="52.05" customHeight="1">
      <c r="A3541" s="22" t="s">
        <v>1894</v>
      </c>
      <c r="B3541" s="24" t="s">
        <v>3043</v>
      </c>
      <c r="C3541" s="22" t="s">
        <v>78</v>
      </c>
      <c r="D3541" s="22" t="s">
        <v>3044</v>
      </c>
      <c r="E3541" s="397" t="s">
        <v>1928</v>
      </c>
      <c r="F3541" s="397"/>
      <c r="G3541" s="23" t="s">
        <v>114</v>
      </c>
      <c r="H3541" s="26">
        <v>1.2434000000000001</v>
      </c>
      <c r="I3541" s="25">
        <v>16.18</v>
      </c>
      <c r="J3541" s="25">
        <v>20.11</v>
      </c>
    </row>
    <row r="3542" spans="1:10">
      <c r="A3542" s="38"/>
      <c r="B3542" s="38"/>
      <c r="C3542" s="38"/>
      <c r="D3542" s="38"/>
      <c r="E3542" s="38" t="s">
        <v>1897</v>
      </c>
      <c r="F3542" s="39">
        <v>4.4400000000000004</v>
      </c>
      <c r="G3542" s="38" t="s">
        <v>1898</v>
      </c>
      <c r="H3542" s="39">
        <v>0</v>
      </c>
      <c r="I3542" s="38" t="s">
        <v>1899</v>
      </c>
      <c r="J3542" s="39">
        <v>4.4400000000000004</v>
      </c>
    </row>
    <row r="3543" spans="1:10">
      <c r="A3543" s="38"/>
      <c r="B3543" s="38"/>
      <c r="C3543" s="38"/>
      <c r="D3543" s="38"/>
      <c r="E3543" s="38" t="s">
        <v>1900</v>
      </c>
      <c r="F3543" s="39">
        <v>5.37</v>
      </c>
      <c r="G3543" s="38"/>
      <c r="H3543" s="398" t="s">
        <v>1901</v>
      </c>
      <c r="I3543" s="398"/>
      <c r="J3543" s="39">
        <v>31.58</v>
      </c>
    </row>
    <row r="3544" spans="1:10" ht="49.95" customHeight="1">
      <c r="A3544" s="32"/>
      <c r="B3544" s="32"/>
      <c r="C3544" s="32"/>
      <c r="D3544" s="32"/>
      <c r="E3544" s="32"/>
      <c r="F3544" s="32"/>
      <c r="G3544" s="32" t="s">
        <v>1902</v>
      </c>
      <c r="H3544" s="34" t="s">
        <v>3045</v>
      </c>
      <c r="I3544" s="32" t="s">
        <v>1904</v>
      </c>
      <c r="J3544" s="33">
        <v>1800.06</v>
      </c>
    </row>
    <row r="3545" spans="1:10" ht="1.05" customHeight="1">
      <c r="A3545" s="16"/>
      <c r="B3545" s="16"/>
      <c r="C3545" s="16"/>
      <c r="D3545" s="16"/>
      <c r="E3545" s="16"/>
      <c r="F3545" s="16"/>
      <c r="G3545" s="16"/>
      <c r="H3545" s="16"/>
      <c r="I3545" s="16"/>
      <c r="J3545" s="16"/>
    </row>
    <row r="3546" spans="1:10" ht="18" customHeight="1">
      <c r="A3546" s="2" t="s">
        <v>1082</v>
      </c>
      <c r="B3546" s="4" t="s">
        <v>61</v>
      </c>
      <c r="C3546" s="2" t="s">
        <v>62</v>
      </c>
      <c r="D3546" s="2" t="s">
        <v>9</v>
      </c>
      <c r="E3546" s="391" t="s">
        <v>63</v>
      </c>
      <c r="F3546" s="391"/>
      <c r="G3546" s="3" t="s">
        <v>64</v>
      </c>
      <c r="H3546" s="4" t="s">
        <v>10</v>
      </c>
      <c r="I3546" s="4" t="s">
        <v>65</v>
      </c>
      <c r="J3546" s="4" t="s">
        <v>11</v>
      </c>
    </row>
    <row r="3547" spans="1:10" ht="52.05" customHeight="1">
      <c r="A3547" s="10" t="s">
        <v>1883</v>
      </c>
      <c r="B3547" s="12" t="s">
        <v>1083</v>
      </c>
      <c r="C3547" s="10" t="s">
        <v>78</v>
      </c>
      <c r="D3547" s="10" t="s">
        <v>1084</v>
      </c>
      <c r="E3547" s="395" t="s">
        <v>1085</v>
      </c>
      <c r="F3547" s="395"/>
      <c r="G3547" s="11" t="s">
        <v>114</v>
      </c>
      <c r="H3547" s="15">
        <v>1</v>
      </c>
      <c r="I3547" s="13">
        <v>28.74</v>
      </c>
      <c r="J3547" s="13">
        <v>28.74</v>
      </c>
    </row>
    <row r="3548" spans="1:10" ht="24" customHeight="1">
      <c r="A3548" s="17" t="s">
        <v>1884</v>
      </c>
      <c r="B3548" s="19" t="s">
        <v>1971</v>
      </c>
      <c r="C3548" s="17" t="s">
        <v>78</v>
      </c>
      <c r="D3548" s="17" t="s">
        <v>1972</v>
      </c>
      <c r="E3548" s="396" t="s">
        <v>1887</v>
      </c>
      <c r="F3548" s="396"/>
      <c r="G3548" s="18" t="s">
        <v>1911</v>
      </c>
      <c r="H3548" s="21">
        <v>6.08E-2</v>
      </c>
      <c r="I3548" s="20">
        <v>28.71</v>
      </c>
      <c r="J3548" s="20">
        <v>1.74</v>
      </c>
    </row>
    <row r="3549" spans="1:10" ht="25.95" customHeight="1">
      <c r="A3549" s="17" t="s">
        <v>1884</v>
      </c>
      <c r="B3549" s="19" t="s">
        <v>2969</v>
      </c>
      <c r="C3549" s="17" t="s">
        <v>78</v>
      </c>
      <c r="D3549" s="17" t="s">
        <v>2970</v>
      </c>
      <c r="E3549" s="396" t="s">
        <v>1887</v>
      </c>
      <c r="F3549" s="396"/>
      <c r="G3549" s="18" t="s">
        <v>1911</v>
      </c>
      <c r="H3549" s="21">
        <v>6.08E-2</v>
      </c>
      <c r="I3549" s="20">
        <v>24.32</v>
      </c>
      <c r="J3549" s="20">
        <v>1.47</v>
      </c>
    </row>
    <row r="3550" spans="1:10" ht="52.05" customHeight="1">
      <c r="A3550" s="22" t="s">
        <v>1894</v>
      </c>
      <c r="B3550" s="24" t="s">
        <v>3046</v>
      </c>
      <c r="C3550" s="22" t="s">
        <v>78</v>
      </c>
      <c r="D3550" s="22" t="s">
        <v>3047</v>
      </c>
      <c r="E3550" s="397" t="s">
        <v>1928</v>
      </c>
      <c r="F3550" s="397"/>
      <c r="G3550" s="23" t="s">
        <v>114</v>
      </c>
      <c r="H3550" s="26">
        <v>1.0149999999999999</v>
      </c>
      <c r="I3550" s="25">
        <v>25.1</v>
      </c>
      <c r="J3550" s="25">
        <v>25.47</v>
      </c>
    </row>
    <row r="3551" spans="1:10" ht="25.95" customHeight="1">
      <c r="A3551" s="22" t="s">
        <v>1894</v>
      </c>
      <c r="B3551" s="24" t="s">
        <v>3035</v>
      </c>
      <c r="C3551" s="22" t="s">
        <v>78</v>
      </c>
      <c r="D3551" s="22" t="s">
        <v>3036</v>
      </c>
      <c r="E3551" s="397" t="s">
        <v>1928</v>
      </c>
      <c r="F3551" s="397"/>
      <c r="G3551" s="23" t="s">
        <v>268</v>
      </c>
      <c r="H3551" s="26">
        <v>8.9999999999999993E-3</v>
      </c>
      <c r="I3551" s="25">
        <v>6.98</v>
      </c>
      <c r="J3551" s="25">
        <v>0.06</v>
      </c>
    </row>
    <row r="3552" spans="1:10">
      <c r="A3552" s="38"/>
      <c r="B3552" s="38"/>
      <c r="C3552" s="38"/>
      <c r="D3552" s="38"/>
      <c r="E3552" s="38" t="s">
        <v>1897</v>
      </c>
      <c r="F3552" s="39">
        <v>2.37</v>
      </c>
      <c r="G3552" s="38" t="s">
        <v>1898</v>
      </c>
      <c r="H3552" s="39">
        <v>0</v>
      </c>
      <c r="I3552" s="38" t="s">
        <v>1899</v>
      </c>
      <c r="J3552" s="39">
        <v>2.37</v>
      </c>
    </row>
    <row r="3553" spans="1:10">
      <c r="A3553" s="38"/>
      <c r="B3553" s="38"/>
      <c r="C3553" s="38"/>
      <c r="D3553" s="38"/>
      <c r="E3553" s="38" t="s">
        <v>1900</v>
      </c>
      <c r="F3553" s="39">
        <v>5.89</v>
      </c>
      <c r="G3553" s="38"/>
      <c r="H3553" s="398" t="s">
        <v>1901</v>
      </c>
      <c r="I3553" s="398"/>
      <c r="J3553" s="39">
        <v>34.630000000000003</v>
      </c>
    </row>
    <row r="3554" spans="1:10" ht="49.95" customHeight="1">
      <c r="A3554" s="32"/>
      <c r="B3554" s="32"/>
      <c r="C3554" s="32"/>
      <c r="D3554" s="32"/>
      <c r="E3554" s="32"/>
      <c r="F3554" s="32"/>
      <c r="G3554" s="32" t="s">
        <v>1902</v>
      </c>
      <c r="H3554" s="34" t="s">
        <v>2683</v>
      </c>
      <c r="I3554" s="32" t="s">
        <v>1904</v>
      </c>
      <c r="J3554" s="33">
        <v>450.19</v>
      </c>
    </row>
    <row r="3555" spans="1:10" ht="1.05" customHeight="1">
      <c r="A3555" s="16"/>
      <c r="B3555" s="16"/>
      <c r="C3555" s="16"/>
      <c r="D3555" s="16"/>
      <c r="E3555" s="16"/>
      <c r="F3555" s="16"/>
      <c r="G3555" s="16"/>
      <c r="H3555" s="16"/>
      <c r="I3555" s="16"/>
      <c r="J3555" s="16"/>
    </row>
    <row r="3556" spans="1:10" ht="18" customHeight="1">
      <c r="A3556" s="2" t="s">
        <v>1086</v>
      </c>
      <c r="B3556" s="4" t="s">
        <v>61</v>
      </c>
      <c r="C3556" s="2" t="s">
        <v>62</v>
      </c>
      <c r="D3556" s="2" t="s">
        <v>9</v>
      </c>
      <c r="E3556" s="391" t="s">
        <v>63</v>
      </c>
      <c r="F3556" s="391"/>
      <c r="G3556" s="3" t="s">
        <v>64</v>
      </c>
      <c r="H3556" s="4" t="s">
        <v>10</v>
      </c>
      <c r="I3556" s="4" t="s">
        <v>65</v>
      </c>
      <c r="J3556" s="4" t="s">
        <v>11</v>
      </c>
    </row>
    <row r="3557" spans="1:10" ht="52.05" customHeight="1">
      <c r="A3557" s="10" t="s">
        <v>1883</v>
      </c>
      <c r="B3557" s="12" t="s">
        <v>1087</v>
      </c>
      <c r="C3557" s="10" t="s">
        <v>78</v>
      </c>
      <c r="D3557" s="10" t="s">
        <v>1088</v>
      </c>
      <c r="E3557" s="395" t="s">
        <v>1089</v>
      </c>
      <c r="F3557" s="395"/>
      <c r="G3557" s="11" t="s">
        <v>114</v>
      </c>
      <c r="H3557" s="15">
        <v>1</v>
      </c>
      <c r="I3557" s="13">
        <v>76.38</v>
      </c>
      <c r="J3557" s="13">
        <v>76.38</v>
      </c>
    </row>
    <row r="3558" spans="1:10" ht="24" customHeight="1">
      <c r="A3558" s="17" t="s">
        <v>1884</v>
      </c>
      <c r="B3558" s="19" t="s">
        <v>1971</v>
      </c>
      <c r="C3558" s="17" t="s">
        <v>78</v>
      </c>
      <c r="D3558" s="17" t="s">
        <v>1972</v>
      </c>
      <c r="E3558" s="396" t="s">
        <v>1887</v>
      </c>
      <c r="F3558" s="396"/>
      <c r="G3558" s="18" t="s">
        <v>1911</v>
      </c>
      <c r="H3558" s="21">
        <v>3.0999999999999999E-3</v>
      </c>
      <c r="I3558" s="20">
        <v>28.71</v>
      </c>
      <c r="J3558" s="20">
        <v>0.08</v>
      </c>
    </row>
    <row r="3559" spans="1:10" ht="52.05" customHeight="1">
      <c r="A3559" s="22" t="s">
        <v>1894</v>
      </c>
      <c r="B3559" s="24" t="s">
        <v>3048</v>
      </c>
      <c r="C3559" s="22" t="s">
        <v>78</v>
      </c>
      <c r="D3559" s="22" t="s">
        <v>3049</v>
      </c>
      <c r="E3559" s="397" t="s">
        <v>1928</v>
      </c>
      <c r="F3559" s="397"/>
      <c r="G3559" s="23" t="s">
        <v>114</v>
      </c>
      <c r="H3559" s="26">
        <v>1.0401</v>
      </c>
      <c r="I3559" s="25">
        <v>73.36</v>
      </c>
      <c r="J3559" s="25">
        <v>76.3</v>
      </c>
    </row>
    <row r="3560" spans="1:10">
      <c r="A3560" s="38"/>
      <c r="B3560" s="38"/>
      <c r="C3560" s="38"/>
      <c r="D3560" s="38"/>
      <c r="E3560" s="38" t="s">
        <v>1897</v>
      </c>
      <c r="F3560" s="39">
        <v>0.06</v>
      </c>
      <c r="G3560" s="38" t="s">
        <v>1898</v>
      </c>
      <c r="H3560" s="39">
        <v>0</v>
      </c>
      <c r="I3560" s="38" t="s">
        <v>1899</v>
      </c>
      <c r="J3560" s="39">
        <v>0.06</v>
      </c>
    </row>
    <row r="3561" spans="1:10">
      <c r="A3561" s="38"/>
      <c r="B3561" s="38"/>
      <c r="C3561" s="38"/>
      <c r="D3561" s="38"/>
      <c r="E3561" s="38" t="s">
        <v>1900</v>
      </c>
      <c r="F3561" s="39">
        <v>15.65</v>
      </c>
      <c r="G3561" s="38"/>
      <c r="H3561" s="398" t="s">
        <v>1901</v>
      </c>
      <c r="I3561" s="398"/>
      <c r="J3561" s="39">
        <v>92.03</v>
      </c>
    </row>
    <row r="3562" spans="1:10" ht="49.95" customHeight="1">
      <c r="A3562" s="32"/>
      <c r="B3562" s="32"/>
      <c r="C3562" s="32"/>
      <c r="D3562" s="32"/>
      <c r="E3562" s="32"/>
      <c r="F3562" s="32"/>
      <c r="G3562" s="32" t="s">
        <v>1902</v>
      </c>
      <c r="H3562" s="34" t="s">
        <v>2028</v>
      </c>
      <c r="I3562" s="32" t="s">
        <v>1904</v>
      </c>
      <c r="J3562" s="33">
        <v>1104.3599999999999</v>
      </c>
    </row>
    <row r="3563" spans="1:10" ht="1.05" customHeight="1">
      <c r="A3563" s="16"/>
      <c r="B3563" s="16"/>
      <c r="C3563" s="16"/>
      <c r="D3563" s="16"/>
      <c r="E3563" s="16"/>
      <c r="F3563" s="16"/>
      <c r="G3563" s="16"/>
      <c r="H3563" s="16"/>
      <c r="I3563" s="16"/>
      <c r="J3563" s="16"/>
    </row>
    <row r="3564" spans="1:10" ht="18" customHeight="1">
      <c r="A3564" s="2" t="s">
        <v>1090</v>
      </c>
      <c r="B3564" s="4" t="s">
        <v>61</v>
      </c>
      <c r="C3564" s="2" t="s">
        <v>62</v>
      </c>
      <c r="D3564" s="2" t="s">
        <v>9</v>
      </c>
      <c r="E3564" s="391" t="s">
        <v>63</v>
      </c>
      <c r="F3564" s="391"/>
      <c r="G3564" s="3" t="s">
        <v>64</v>
      </c>
      <c r="H3564" s="4" t="s">
        <v>10</v>
      </c>
      <c r="I3564" s="4" t="s">
        <v>65</v>
      </c>
      <c r="J3564" s="4" t="s">
        <v>11</v>
      </c>
    </row>
    <row r="3565" spans="1:10" ht="52.05" customHeight="1">
      <c r="A3565" s="10" t="s">
        <v>1883</v>
      </c>
      <c r="B3565" s="12" t="s">
        <v>1091</v>
      </c>
      <c r="C3565" s="10" t="s">
        <v>78</v>
      </c>
      <c r="D3565" s="10" t="s">
        <v>1092</v>
      </c>
      <c r="E3565" s="395" t="s">
        <v>1089</v>
      </c>
      <c r="F3565" s="395"/>
      <c r="G3565" s="11" t="s">
        <v>114</v>
      </c>
      <c r="H3565" s="15">
        <v>1</v>
      </c>
      <c r="I3565" s="13">
        <v>54.62</v>
      </c>
      <c r="J3565" s="13">
        <v>54.62</v>
      </c>
    </row>
    <row r="3566" spans="1:10" ht="24" customHeight="1">
      <c r="A3566" s="17" t="s">
        <v>1884</v>
      </c>
      <c r="B3566" s="19" t="s">
        <v>1971</v>
      </c>
      <c r="C3566" s="17" t="s">
        <v>78</v>
      </c>
      <c r="D3566" s="17" t="s">
        <v>1972</v>
      </c>
      <c r="E3566" s="396" t="s">
        <v>1887</v>
      </c>
      <c r="F3566" s="396"/>
      <c r="G3566" s="18" t="s">
        <v>1911</v>
      </c>
      <c r="H3566" s="21">
        <v>3.0000000000000001E-3</v>
      </c>
      <c r="I3566" s="20">
        <v>28.71</v>
      </c>
      <c r="J3566" s="20">
        <v>0.08</v>
      </c>
    </row>
    <row r="3567" spans="1:10" ht="52.05" customHeight="1">
      <c r="A3567" s="22" t="s">
        <v>1894</v>
      </c>
      <c r="B3567" s="24" t="s">
        <v>3050</v>
      </c>
      <c r="C3567" s="22" t="s">
        <v>78</v>
      </c>
      <c r="D3567" s="22" t="s">
        <v>3051</v>
      </c>
      <c r="E3567" s="397" t="s">
        <v>1928</v>
      </c>
      <c r="F3567" s="397"/>
      <c r="G3567" s="23" t="s">
        <v>114</v>
      </c>
      <c r="H3567" s="26">
        <v>1.0401</v>
      </c>
      <c r="I3567" s="25">
        <v>52.44</v>
      </c>
      <c r="J3567" s="25">
        <v>54.54</v>
      </c>
    </row>
    <row r="3568" spans="1:10">
      <c r="A3568" s="38"/>
      <c r="B3568" s="38"/>
      <c r="C3568" s="38"/>
      <c r="D3568" s="38"/>
      <c r="E3568" s="38" t="s">
        <v>1897</v>
      </c>
      <c r="F3568" s="39">
        <v>0.06</v>
      </c>
      <c r="G3568" s="38" t="s">
        <v>1898</v>
      </c>
      <c r="H3568" s="39">
        <v>0</v>
      </c>
      <c r="I3568" s="38" t="s">
        <v>1899</v>
      </c>
      <c r="J3568" s="39">
        <v>0.06</v>
      </c>
    </row>
    <row r="3569" spans="1:10">
      <c r="A3569" s="38"/>
      <c r="B3569" s="38"/>
      <c r="C3569" s="38"/>
      <c r="D3569" s="38"/>
      <c r="E3569" s="38" t="s">
        <v>1900</v>
      </c>
      <c r="F3569" s="39">
        <v>11.19</v>
      </c>
      <c r="G3569" s="38"/>
      <c r="H3569" s="398" t="s">
        <v>1901</v>
      </c>
      <c r="I3569" s="398"/>
      <c r="J3569" s="39">
        <v>65.81</v>
      </c>
    </row>
    <row r="3570" spans="1:10" ht="49.95" customHeight="1">
      <c r="A3570" s="32"/>
      <c r="B3570" s="32"/>
      <c r="C3570" s="32"/>
      <c r="D3570" s="32"/>
      <c r="E3570" s="32"/>
      <c r="F3570" s="32"/>
      <c r="G3570" s="32" t="s">
        <v>1902</v>
      </c>
      <c r="H3570" s="34" t="s">
        <v>2774</v>
      </c>
      <c r="I3570" s="32" t="s">
        <v>1904</v>
      </c>
      <c r="J3570" s="33">
        <v>3356.31</v>
      </c>
    </row>
    <row r="3571" spans="1:10" ht="1.05" customHeight="1">
      <c r="A3571" s="16"/>
      <c r="B3571" s="16"/>
      <c r="C3571" s="16"/>
      <c r="D3571" s="16"/>
      <c r="E3571" s="16"/>
      <c r="F3571" s="16"/>
      <c r="G3571" s="16"/>
      <c r="H3571" s="16"/>
      <c r="I3571" s="16"/>
      <c r="J3571" s="16"/>
    </row>
    <row r="3572" spans="1:10" ht="18" customHeight="1">
      <c r="A3572" s="2" t="s">
        <v>1093</v>
      </c>
      <c r="B3572" s="4" t="s">
        <v>61</v>
      </c>
      <c r="C3572" s="2" t="s">
        <v>62</v>
      </c>
      <c r="D3572" s="2" t="s">
        <v>9</v>
      </c>
      <c r="E3572" s="391" t="s">
        <v>63</v>
      </c>
      <c r="F3572" s="391"/>
      <c r="G3572" s="3" t="s">
        <v>64</v>
      </c>
      <c r="H3572" s="4" t="s">
        <v>10</v>
      </c>
      <c r="I3572" s="4" t="s">
        <v>65</v>
      </c>
      <c r="J3572" s="4" t="s">
        <v>11</v>
      </c>
    </row>
    <row r="3573" spans="1:10" ht="52.05" customHeight="1">
      <c r="A3573" s="10" t="s">
        <v>1883</v>
      </c>
      <c r="B3573" s="12" t="s">
        <v>1094</v>
      </c>
      <c r="C3573" s="10" t="s">
        <v>78</v>
      </c>
      <c r="D3573" s="10" t="s">
        <v>1095</v>
      </c>
      <c r="E3573" s="395" t="s">
        <v>1089</v>
      </c>
      <c r="F3573" s="395"/>
      <c r="G3573" s="11" t="s">
        <v>114</v>
      </c>
      <c r="H3573" s="15">
        <v>1</v>
      </c>
      <c r="I3573" s="13">
        <v>99.15</v>
      </c>
      <c r="J3573" s="13">
        <v>99.15</v>
      </c>
    </row>
    <row r="3574" spans="1:10" ht="24" customHeight="1">
      <c r="A3574" s="17" t="s">
        <v>1884</v>
      </c>
      <c r="B3574" s="19" t="s">
        <v>1971</v>
      </c>
      <c r="C3574" s="17" t="s">
        <v>78</v>
      </c>
      <c r="D3574" s="17" t="s">
        <v>1972</v>
      </c>
      <c r="E3574" s="396" t="s">
        <v>1887</v>
      </c>
      <c r="F3574" s="396"/>
      <c r="G3574" s="18" t="s">
        <v>1911</v>
      </c>
      <c r="H3574" s="21">
        <v>3.2000000000000002E-3</v>
      </c>
      <c r="I3574" s="20">
        <v>28.71</v>
      </c>
      <c r="J3574" s="20">
        <v>0.09</v>
      </c>
    </row>
    <row r="3575" spans="1:10" ht="52.05" customHeight="1">
      <c r="A3575" s="22" t="s">
        <v>1894</v>
      </c>
      <c r="B3575" s="24" t="s">
        <v>3052</v>
      </c>
      <c r="C3575" s="22" t="s">
        <v>78</v>
      </c>
      <c r="D3575" s="22" t="s">
        <v>3053</v>
      </c>
      <c r="E3575" s="397" t="s">
        <v>1928</v>
      </c>
      <c r="F3575" s="397"/>
      <c r="G3575" s="23" t="s">
        <v>114</v>
      </c>
      <c r="H3575" s="26">
        <v>1.0401</v>
      </c>
      <c r="I3575" s="25">
        <v>95.25</v>
      </c>
      <c r="J3575" s="25">
        <v>99.06</v>
      </c>
    </row>
    <row r="3576" spans="1:10">
      <c r="A3576" s="38"/>
      <c r="B3576" s="38"/>
      <c r="C3576" s="38"/>
      <c r="D3576" s="38"/>
      <c r="E3576" s="38" t="s">
        <v>1897</v>
      </c>
      <c r="F3576" s="39">
        <v>0.06</v>
      </c>
      <c r="G3576" s="38" t="s">
        <v>1898</v>
      </c>
      <c r="H3576" s="39">
        <v>0</v>
      </c>
      <c r="I3576" s="38" t="s">
        <v>1899</v>
      </c>
      <c r="J3576" s="39">
        <v>0.06</v>
      </c>
    </row>
    <row r="3577" spans="1:10">
      <c r="A3577" s="38"/>
      <c r="B3577" s="38"/>
      <c r="C3577" s="38"/>
      <c r="D3577" s="38"/>
      <c r="E3577" s="38" t="s">
        <v>1900</v>
      </c>
      <c r="F3577" s="39">
        <v>20.32</v>
      </c>
      <c r="G3577" s="38"/>
      <c r="H3577" s="398" t="s">
        <v>1901</v>
      </c>
      <c r="I3577" s="398"/>
      <c r="J3577" s="39">
        <v>119.47</v>
      </c>
    </row>
    <row r="3578" spans="1:10" ht="49.95" customHeight="1">
      <c r="A3578" s="32"/>
      <c r="B3578" s="32"/>
      <c r="C3578" s="32"/>
      <c r="D3578" s="32"/>
      <c r="E3578" s="32"/>
      <c r="F3578" s="32"/>
      <c r="G3578" s="32" t="s">
        <v>1902</v>
      </c>
      <c r="H3578" s="34" t="s">
        <v>3054</v>
      </c>
      <c r="I3578" s="32" t="s">
        <v>1904</v>
      </c>
      <c r="J3578" s="33">
        <v>11230.18</v>
      </c>
    </row>
    <row r="3579" spans="1:10" ht="1.05" customHeight="1">
      <c r="A3579" s="16"/>
      <c r="B3579" s="16"/>
      <c r="C3579" s="16"/>
      <c r="D3579" s="16"/>
      <c r="E3579" s="16"/>
      <c r="F3579" s="16"/>
      <c r="G3579" s="16"/>
      <c r="H3579" s="16"/>
      <c r="I3579" s="16"/>
      <c r="J3579" s="16"/>
    </row>
    <row r="3580" spans="1:10" ht="18" customHeight="1">
      <c r="A3580" s="2" t="s">
        <v>1096</v>
      </c>
      <c r="B3580" s="4" t="s">
        <v>61</v>
      </c>
      <c r="C3580" s="2" t="s">
        <v>62</v>
      </c>
      <c r="D3580" s="2" t="s">
        <v>9</v>
      </c>
      <c r="E3580" s="391" t="s">
        <v>63</v>
      </c>
      <c r="F3580" s="391"/>
      <c r="G3580" s="3" t="s">
        <v>64</v>
      </c>
      <c r="H3580" s="4" t="s">
        <v>10</v>
      </c>
      <c r="I3580" s="4" t="s">
        <v>65</v>
      </c>
      <c r="J3580" s="4" t="s">
        <v>11</v>
      </c>
    </row>
    <row r="3581" spans="1:10" ht="52.05" customHeight="1">
      <c r="A3581" s="10" t="s">
        <v>1883</v>
      </c>
      <c r="B3581" s="12" t="s">
        <v>1097</v>
      </c>
      <c r="C3581" s="10" t="s">
        <v>78</v>
      </c>
      <c r="D3581" s="10" t="s">
        <v>1098</v>
      </c>
      <c r="E3581" s="395" t="s">
        <v>1089</v>
      </c>
      <c r="F3581" s="395"/>
      <c r="G3581" s="11" t="s">
        <v>114</v>
      </c>
      <c r="H3581" s="15">
        <v>1</v>
      </c>
      <c r="I3581" s="13">
        <v>129.63999999999999</v>
      </c>
      <c r="J3581" s="13">
        <v>129.63999999999999</v>
      </c>
    </row>
    <row r="3582" spans="1:10" ht="24" customHeight="1">
      <c r="A3582" s="17" t="s">
        <v>1884</v>
      </c>
      <c r="B3582" s="19" t="s">
        <v>1971</v>
      </c>
      <c r="C3582" s="17" t="s">
        <v>78</v>
      </c>
      <c r="D3582" s="17" t="s">
        <v>1972</v>
      </c>
      <c r="E3582" s="396" t="s">
        <v>1887</v>
      </c>
      <c r="F3582" s="396"/>
      <c r="G3582" s="18" t="s">
        <v>1911</v>
      </c>
      <c r="H3582" s="21">
        <v>3.3E-3</v>
      </c>
      <c r="I3582" s="20">
        <v>28.71</v>
      </c>
      <c r="J3582" s="20">
        <v>0.09</v>
      </c>
    </row>
    <row r="3583" spans="1:10" ht="52.05" customHeight="1">
      <c r="A3583" s="22" t="s">
        <v>1894</v>
      </c>
      <c r="B3583" s="24" t="s">
        <v>3055</v>
      </c>
      <c r="C3583" s="22" t="s">
        <v>78</v>
      </c>
      <c r="D3583" s="22" t="s">
        <v>3056</v>
      </c>
      <c r="E3583" s="397" t="s">
        <v>1928</v>
      </c>
      <c r="F3583" s="397"/>
      <c r="G3583" s="23" t="s">
        <v>114</v>
      </c>
      <c r="H3583" s="26">
        <v>1.0401</v>
      </c>
      <c r="I3583" s="25">
        <v>124.56</v>
      </c>
      <c r="J3583" s="25">
        <v>129.55000000000001</v>
      </c>
    </row>
    <row r="3584" spans="1:10">
      <c r="A3584" s="38"/>
      <c r="B3584" s="38"/>
      <c r="C3584" s="38"/>
      <c r="D3584" s="38"/>
      <c r="E3584" s="38" t="s">
        <v>1897</v>
      </c>
      <c r="F3584" s="39">
        <v>7.0000000000000007E-2</v>
      </c>
      <c r="G3584" s="38" t="s">
        <v>1898</v>
      </c>
      <c r="H3584" s="39">
        <v>0</v>
      </c>
      <c r="I3584" s="38" t="s">
        <v>1899</v>
      </c>
      <c r="J3584" s="39">
        <v>7.0000000000000007E-2</v>
      </c>
    </row>
    <row r="3585" spans="1:10">
      <c r="A3585" s="38"/>
      <c r="B3585" s="38"/>
      <c r="C3585" s="38"/>
      <c r="D3585" s="38"/>
      <c r="E3585" s="38" t="s">
        <v>1900</v>
      </c>
      <c r="F3585" s="39">
        <v>26.57</v>
      </c>
      <c r="G3585" s="38"/>
      <c r="H3585" s="398" t="s">
        <v>1901</v>
      </c>
      <c r="I3585" s="398"/>
      <c r="J3585" s="39">
        <v>156.21</v>
      </c>
    </row>
    <row r="3586" spans="1:10" ht="49.95" customHeight="1">
      <c r="A3586" s="32"/>
      <c r="B3586" s="32"/>
      <c r="C3586" s="32"/>
      <c r="D3586" s="32"/>
      <c r="E3586" s="32"/>
      <c r="F3586" s="32"/>
      <c r="G3586" s="32" t="s">
        <v>1902</v>
      </c>
      <c r="H3586" s="34" t="s">
        <v>2680</v>
      </c>
      <c r="I3586" s="32" t="s">
        <v>1904</v>
      </c>
      <c r="J3586" s="33">
        <v>7341.87</v>
      </c>
    </row>
    <row r="3587" spans="1:10" ht="1.05" customHeight="1">
      <c r="A3587" s="16"/>
      <c r="B3587" s="16"/>
      <c r="C3587" s="16"/>
      <c r="D3587" s="16"/>
      <c r="E3587" s="16"/>
      <c r="F3587" s="16"/>
      <c r="G3587" s="16"/>
      <c r="H3587" s="16"/>
      <c r="I3587" s="16"/>
      <c r="J3587" s="16"/>
    </row>
    <row r="3588" spans="1:10" ht="18" customHeight="1">
      <c r="A3588" s="2" t="s">
        <v>1099</v>
      </c>
      <c r="B3588" s="4" t="s">
        <v>61</v>
      </c>
      <c r="C3588" s="2" t="s">
        <v>62</v>
      </c>
      <c r="D3588" s="2" t="s">
        <v>9</v>
      </c>
      <c r="E3588" s="391" t="s">
        <v>63</v>
      </c>
      <c r="F3588" s="391"/>
      <c r="G3588" s="3" t="s">
        <v>64</v>
      </c>
      <c r="H3588" s="4" t="s">
        <v>10</v>
      </c>
      <c r="I3588" s="4" t="s">
        <v>65</v>
      </c>
      <c r="J3588" s="4" t="s">
        <v>11</v>
      </c>
    </row>
    <row r="3589" spans="1:10" ht="52.05" customHeight="1">
      <c r="A3589" s="10" t="s">
        <v>1883</v>
      </c>
      <c r="B3589" s="12" t="s">
        <v>1100</v>
      </c>
      <c r="C3589" s="10" t="s">
        <v>78</v>
      </c>
      <c r="D3589" s="10" t="s">
        <v>1101</v>
      </c>
      <c r="E3589" s="395" t="s">
        <v>1085</v>
      </c>
      <c r="F3589" s="395"/>
      <c r="G3589" s="11" t="s">
        <v>114</v>
      </c>
      <c r="H3589" s="15">
        <v>1</v>
      </c>
      <c r="I3589" s="13">
        <v>162.32</v>
      </c>
      <c r="J3589" s="13">
        <v>162.32</v>
      </c>
    </row>
    <row r="3590" spans="1:10" ht="25.95" customHeight="1">
      <c r="A3590" s="17" t="s">
        <v>1884</v>
      </c>
      <c r="B3590" s="19" t="s">
        <v>2969</v>
      </c>
      <c r="C3590" s="17" t="s">
        <v>78</v>
      </c>
      <c r="D3590" s="17" t="s">
        <v>2970</v>
      </c>
      <c r="E3590" s="396" t="s">
        <v>1887</v>
      </c>
      <c r="F3590" s="396"/>
      <c r="G3590" s="18" t="s">
        <v>1911</v>
      </c>
      <c r="H3590" s="21">
        <v>0.17150000000000001</v>
      </c>
      <c r="I3590" s="20">
        <v>24.32</v>
      </c>
      <c r="J3590" s="20">
        <v>4.17</v>
      </c>
    </row>
    <row r="3591" spans="1:10" ht="24" customHeight="1">
      <c r="A3591" s="17" t="s">
        <v>1884</v>
      </c>
      <c r="B3591" s="19" t="s">
        <v>1971</v>
      </c>
      <c r="C3591" s="17" t="s">
        <v>78</v>
      </c>
      <c r="D3591" s="17" t="s">
        <v>1972</v>
      </c>
      <c r="E3591" s="396" t="s">
        <v>1887</v>
      </c>
      <c r="F3591" s="396"/>
      <c r="G3591" s="18" t="s">
        <v>1911</v>
      </c>
      <c r="H3591" s="21">
        <v>0.17150000000000001</v>
      </c>
      <c r="I3591" s="20">
        <v>28.71</v>
      </c>
      <c r="J3591" s="20">
        <v>4.92</v>
      </c>
    </row>
    <row r="3592" spans="1:10" ht="25.95" customHeight="1">
      <c r="A3592" s="22" t="s">
        <v>1894</v>
      </c>
      <c r="B3592" s="24" t="s">
        <v>3035</v>
      </c>
      <c r="C3592" s="22" t="s">
        <v>78</v>
      </c>
      <c r="D3592" s="22" t="s">
        <v>3036</v>
      </c>
      <c r="E3592" s="397" t="s">
        <v>1928</v>
      </c>
      <c r="F3592" s="397"/>
      <c r="G3592" s="23" t="s">
        <v>268</v>
      </c>
      <c r="H3592" s="26">
        <v>8.9999999999999993E-3</v>
      </c>
      <c r="I3592" s="25">
        <v>6.98</v>
      </c>
      <c r="J3592" s="25">
        <v>0.06</v>
      </c>
    </row>
    <row r="3593" spans="1:10" ht="52.05" customHeight="1">
      <c r="A3593" s="22" t="s">
        <v>1894</v>
      </c>
      <c r="B3593" s="24" t="s">
        <v>3057</v>
      </c>
      <c r="C3593" s="22" t="s">
        <v>78</v>
      </c>
      <c r="D3593" s="22" t="s">
        <v>3058</v>
      </c>
      <c r="E3593" s="397" t="s">
        <v>1928</v>
      </c>
      <c r="F3593" s="397"/>
      <c r="G3593" s="23" t="s">
        <v>114</v>
      </c>
      <c r="H3593" s="26">
        <v>1.0149999999999999</v>
      </c>
      <c r="I3593" s="25">
        <v>150.91</v>
      </c>
      <c r="J3593" s="25">
        <v>153.16999999999999</v>
      </c>
    </row>
    <row r="3594" spans="1:10">
      <c r="A3594" s="38"/>
      <c r="B3594" s="38"/>
      <c r="C3594" s="38"/>
      <c r="D3594" s="38"/>
      <c r="E3594" s="38" t="s">
        <v>1897</v>
      </c>
      <c r="F3594" s="39">
        <v>6.7</v>
      </c>
      <c r="G3594" s="38" t="s">
        <v>1898</v>
      </c>
      <c r="H3594" s="39">
        <v>0</v>
      </c>
      <c r="I3594" s="38" t="s">
        <v>1899</v>
      </c>
      <c r="J3594" s="39">
        <v>6.7</v>
      </c>
    </row>
    <row r="3595" spans="1:10">
      <c r="A3595" s="38"/>
      <c r="B3595" s="38"/>
      <c r="C3595" s="38"/>
      <c r="D3595" s="38"/>
      <c r="E3595" s="38" t="s">
        <v>1900</v>
      </c>
      <c r="F3595" s="39">
        <v>33.270000000000003</v>
      </c>
      <c r="G3595" s="38"/>
      <c r="H3595" s="398" t="s">
        <v>1901</v>
      </c>
      <c r="I3595" s="398"/>
      <c r="J3595" s="39">
        <v>195.59</v>
      </c>
    </row>
    <row r="3596" spans="1:10" ht="49.95" customHeight="1">
      <c r="A3596" s="32"/>
      <c r="B3596" s="32"/>
      <c r="C3596" s="32"/>
      <c r="D3596" s="32"/>
      <c r="E3596" s="32"/>
      <c r="F3596" s="32"/>
      <c r="G3596" s="32" t="s">
        <v>1902</v>
      </c>
      <c r="H3596" s="34" t="s">
        <v>3059</v>
      </c>
      <c r="I3596" s="32" t="s">
        <v>1904</v>
      </c>
      <c r="J3596" s="33">
        <v>73541.84</v>
      </c>
    </row>
    <row r="3597" spans="1:10" ht="1.05" customHeight="1">
      <c r="A3597" s="16"/>
      <c r="B3597" s="16"/>
      <c r="C3597" s="16"/>
      <c r="D3597" s="16"/>
      <c r="E3597" s="16"/>
      <c r="F3597" s="16"/>
      <c r="G3597" s="16"/>
      <c r="H3597" s="16"/>
      <c r="I3597" s="16"/>
      <c r="J3597" s="16"/>
    </row>
    <row r="3598" spans="1:10" ht="18" customHeight="1">
      <c r="A3598" s="2" t="s">
        <v>1102</v>
      </c>
      <c r="B3598" s="4" t="s">
        <v>61</v>
      </c>
      <c r="C3598" s="2" t="s">
        <v>62</v>
      </c>
      <c r="D3598" s="2" t="s">
        <v>9</v>
      </c>
      <c r="E3598" s="391" t="s">
        <v>63</v>
      </c>
      <c r="F3598" s="391"/>
      <c r="G3598" s="3" t="s">
        <v>64</v>
      </c>
      <c r="H3598" s="4" t="s">
        <v>10</v>
      </c>
      <c r="I3598" s="4" t="s">
        <v>65</v>
      </c>
      <c r="J3598" s="4" t="s">
        <v>11</v>
      </c>
    </row>
    <row r="3599" spans="1:10" ht="91.05" customHeight="1">
      <c r="A3599" s="10" t="s">
        <v>1883</v>
      </c>
      <c r="B3599" s="12" t="s">
        <v>1103</v>
      </c>
      <c r="C3599" s="10" t="s">
        <v>72</v>
      </c>
      <c r="D3599" s="10" t="s">
        <v>1104</v>
      </c>
      <c r="E3599" s="395" t="s">
        <v>74</v>
      </c>
      <c r="F3599" s="395"/>
      <c r="G3599" s="11" t="s">
        <v>75</v>
      </c>
      <c r="H3599" s="15">
        <v>1</v>
      </c>
      <c r="I3599" s="13">
        <v>1482.24</v>
      </c>
      <c r="J3599" s="13">
        <v>1482.24</v>
      </c>
    </row>
    <row r="3600" spans="1:10" ht="24" customHeight="1">
      <c r="A3600" s="17" t="s">
        <v>1884</v>
      </c>
      <c r="B3600" s="19" t="s">
        <v>3060</v>
      </c>
      <c r="C3600" s="17" t="s">
        <v>78</v>
      </c>
      <c r="D3600" s="17" t="s">
        <v>3061</v>
      </c>
      <c r="E3600" s="396" t="s">
        <v>1887</v>
      </c>
      <c r="F3600" s="396"/>
      <c r="G3600" s="18" t="s">
        <v>1911</v>
      </c>
      <c r="H3600" s="21">
        <v>1.3</v>
      </c>
      <c r="I3600" s="20">
        <v>29.9</v>
      </c>
      <c r="J3600" s="20">
        <v>38.869999999999997</v>
      </c>
    </row>
    <row r="3601" spans="1:10" ht="25.95" customHeight="1">
      <c r="A3601" s="17" t="s">
        <v>1884</v>
      </c>
      <c r="B3601" s="19" t="s">
        <v>2969</v>
      </c>
      <c r="C3601" s="17" t="s">
        <v>78</v>
      </c>
      <c r="D3601" s="17" t="s">
        <v>2970</v>
      </c>
      <c r="E3601" s="396" t="s">
        <v>1887</v>
      </c>
      <c r="F3601" s="396"/>
      <c r="G3601" s="18" t="s">
        <v>1911</v>
      </c>
      <c r="H3601" s="21">
        <v>2.25</v>
      </c>
      <c r="I3601" s="20">
        <v>24.32</v>
      </c>
      <c r="J3601" s="20">
        <v>54.72</v>
      </c>
    </row>
    <row r="3602" spans="1:10" ht="24" customHeight="1">
      <c r="A3602" s="17" t="s">
        <v>1884</v>
      </c>
      <c r="B3602" s="19" t="s">
        <v>1971</v>
      </c>
      <c r="C3602" s="17" t="s">
        <v>78</v>
      </c>
      <c r="D3602" s="17" t="s">
        <v>1972</v>
      </c>
      <c r="E3602" s="396" t="s">
        <v>1887</v>
      </c>
      <c r="F3602" s="396"/>
      <c r="G3602" s="18" t="s">
        <v>1911</v>
      </c>
      <c r="H3602" s="21">
        <v>2.25</v>
      </c>
      <c r="I3602" s="20">
        <v>28.71</v>
      </c>
      <c r="J3602" s="20">
        <v>64.59</v>
      </c>
    </row>
    <row r="3603" spans="1:10" ht="78" customHeight="1">
      <c r="A3603" s="22" t="s">
        <v>1894</v>
      </c>
      <c r="B3603" s="24" t="s">
        <v>3062</v>
      </c>
      <c r="C3603" s="22" t="s">
        <v>72</v>
      </c>
      <c r="D3603" s="22" t="s">
        <v>3063</v>
      </c>
      <c r="E3603" s="397" t="s">
        <v>1928</v>
      </c>
      <c r="F3603" s="397"/>
      <c r="G3603" s="23" t="s">
        <v>268</v>
      </c>
      <c r="H3603" s="26">
        <v>1</v>
      </c>
      <c r="I3603" s="25">
        <v>1324.06</v>
      </c>
      <c r="J3603" s="25">
        <v>1324.06</v>
      </c>
    </row>
    <row r="3604" spans="1:10">
      <c r="A3604" s="38"/>
      <c r="B3604" s="38"/>
      <c r="C3604" s="38"/>
      <c r="D3604" s="38"/>
      <c r="E3604" s="38" t="s">
        <v>1897</v>
      </c>
      <c r="F3604" s="39">
        <v>117.81</v>
      </c>
      <c r="G3604" s="38" t="s">
        <v>1898</v>
      </c>
      <c r="H3604" s="39">
        <v>0</v>
      </c>
      <c r="I3604" s="38" t="s">
        <v>1899</v>
      </c>
      <c r="J3604" s="39">
        <v>117.81</v>
      </c>
    </row>
    <row r="3605" spans="1:10">
      <c r="A3605" s="38"/>
      <c r="B3605" s="38"/>
      <c r="C3605" s="38"/>
      <c r="D3605" s="38"/>
      <c r="E3605" s="38" t="s">
        <v>1900</v>
      </c>
      <c r="F3605" s="39">
        <v>303.85000000000002</v>
      </c>
      <c r="G3605" s="38"/>
      <c r="H3605" s="398" t="s">
        <v>1901</v>
      </c>
      <c r="I3605" s="398"/>
      <c r="J3605" s="39">
        <v>1786.09</v>
      </c>
    </row>
    <row r="3606" spans="1:10" ht="49.95" customHeight="1">
      <c r="A3606" s="32"/>
      <c r="B3606" s="32"/>
      <c r="C3606" s="32"/>
      <c r="D3606" s="32"/>
      <c r="E3606" s="32"/>
      <c r="F3606" s="32"/>
      <c r="G3606" s="32" t="s">
        <v>1902</v>
      </c>
      <c r="H3606" s="34" t="s">
        <v>1903</v>
      </c>
      <c r="I3606" s="32" t="s">
        <v>1904</v>
      </c>
      <c r="J3606" s="33">
        <v>1786.09</v>
      </c>
    </row>
    <row r="3607" spans="1:10" ht="1.05" customHeight="1">
      <c r="A3607" s="16"/>
      <c r="B3607" s="16"/>
      <c r="C3607" s="16"/>
      <c r="D3607" s="16"/>
      <c r="E3607" s="16"/>
      <c r="F3607" s="16"/>
      <c r="G3607" s="16"/>
      <c r="H3607" s="16"/>
      <c r="I3607" s="16"/>
      <c r="J3607" s="16"/>
    </row>
    <row r="3608" spans="1:10" ht="18" customHeight="1">
      <c r="A3608" s="2" t="s">
        <v>1105</v>
      </c>
      <c r="B3608" s="4" t="s">
        <v>61</v>
      </c>
      <c r="C3608" s="2" t="s">
        <v>62</v>
      </c>
      <c r="D3608" s="2" t="s">
        <v>9</v>
      </c>
      <c r="E3608" s="391" t="s">
        <v>63</v>
      </c>
      <c r="F3608" s="391"/>
      <c r="G3608" s="3" t="s">
        <v>64</v>
      </c>
      <c r="H3608" s="4" t="s">
        <v>10</v>
      </c>
      <c r="I3608" s="4" t="s">
        <v>65</v>
      </c>
      <c r="J3608" s="4" t="s">
        <v>11</v>
      </c>
    </row>
    <row r="3609" spans="1:10" ht="78" customHeight="1">
      <c r="A3609" s="10" t="s">
        <v>1883</v>
      </c>
      <c r="B3609" s="12" t="s">
        <v>1106</v>
      </c>
      <c r="C3609" s="10" t="s">
        <v>72</v>
      </c>
      <c r="D3609" s="10" t="s">
        <v>1107</v>
      </c>
      <c r="E3609" s="395" t="s">
        <v>74</v>
      </c>
      <c r="F3609" s="395"/>
      <c r="G3609" s="11" t="s">
        <v>75</v>
      </c>
      <c r="H3609" s="15">
        <v>1</v>
      </c>
      <c r="I3609" s="13">
        <v>1594.15</v>
      </c>
      <c r="J3609" s="13">
        <v>1594.15</v>
      </c>
    </row>
    <row r="3610" spans="1:10" ht="25.95" customHeight="1">
      <c r="A3610" s="17" t="s">
        <v>1884</v>
      </c>
      <c r="B3610" s="19" t="s">
        <v>2969</v>
      </c>
      <c r="C3610" s="17" t="s">
        <v>78</v>
      </c>
      <c r="D3610" s="17" t="s">
        <v>2970</v>
      </c>
      <c r="E3610" s="396" t="s">
        <v>1887</v>
      </c>
      <c r="F3610" s="396"/>
      <c r="G3610" s="18" t="s">
        <v>1911</v>
      </c>
      <c r="H3610" s="21">
        <v>3.8839999999999999</v>
      </c>
      <c r="I3610" s="20">
        <v>24.32</v>
      </c>
      <c r="J3610" s="20">
        <v>94.45</v>
      </c>
    </row>
    <row r="3611" spans="1:10" ht="24" customHeight="1">
      <c r="A3611" s="17" t="s">
        <v>1884</v>
      </c>
      <c r="B3611" s="19" t="s">
        <v>1971</v>
      </c>
      <c r="C3611" s="17" t="s">
        <v>78</v>
      </c>
      <c r="D3611" s="17" t="s">
        <v>1972</v>
      </c>
      <c r="E3611" s="396" t="s">
        <v>1887</v>
      </c>
      <c r="F3611" s="396"/>
      <c r="G3611" s="18" t="s">
        <v>1911</v>
      </c>
      <c r="H3611" s="21">
        <v>3.8839999999999999</v>
      </c>
      <c r="I3611" s="20">
        <v>28.71</v>
      </c>
      <c r="J3611" s="20">
        <v>111.5</v>
      </c>
    </row>
    <row r="3612" spans="1:10" ht="64.95" customHeight="1">
      <c r="A3612" s="22" t="s">
        <v>1894</v>
      </c>
      <c r="B3612" s="24" t="s">
        <v>3064</v>
      </c>
      <c r="C3612" s="22" t="s">
        <v>72</v>
      </c>
      <c r="D3612" s="22" t="s">
        <v>3065</v>
      </c>
      <c r="E3612" s="397" t="s">
        <v>1928</v>
      </c>
      <c r="F3612" s="397"/>
      <c r="G3612" s="23" t="s">
        <v>268</v>
      </c>
      <c r="H3612" s="26">
        <v>1</v>
      </c>
      <c r="I3612" s="25">
        <v>1388.2</v>
      </c>
      <c r="J3612" s="25">
        <v>1388.2</v>
      </c>
    </row>
    <row r="3613" spans="1:10">
      <c r="A3613" s="38"/>
      <c r="B3613" s="38"/>
      <c r="C3613" s="38"/>
      <c r="D3613" s="38"/>
      <c r="E3613" s="38" t="s">
        <v>1897</v>
      </c>
      <c r="F3613" s="39">
        <v>151.88999999999999</v>
      </c>
      <c r="G3613" s="38" t="s">
        <v>1898</v>
      </c>
      <c r="H3613" s="39">
        <v>0</v>
      </c>
      <c r="I3613" s="38" t="s">
        <v>1899</v>
      </c>
      <c r="J3613" s="39">
        <v>151.88999999999999</v>
      </c>
    </row>
    <row r="3614" spans="1:10">
      <c r="A3614" s="38"/>
      <c r="B3614" s="38"/>
      <c r="C3614" s="38"/>
      <c r="D3614" s="38"/>
      <c r="E3614" s="38" t="s">
        <v>1900</v>
      </c>
      <c r="F3614" s="39">
        <v>326.8</v>
      </c>
      <c r="G3614" s="38"/>
      <c r="H3614" s="398" t="s">
        <v>1901</v>
      </c>
      <c r="I3614" s="398"/>
      <c r="J3614" s="39">
        <v>1920.95</v>
      </c>
    </row>
    <row r="3615" spans="1:10" ht="49.95" customHeight="1">
      <c r="A3615" s="32"/>
      <c r="B3615" s="32"/>
      <c r="C3615" s="32"/>
      <c r="D3615" s="32"/>
      <c r="E3615" s="32"/>
      <c r="F3615" s="32"/>
      <c r="G3615" s="32" t="s">
        <v>1902</v>
      </c>
      <c r="H3615" s="34" t="s">
        <v>1903</v>
      </c>
      <c r="I3615" s="32" t="s">
        <v>1904</v>
      </c>
      <c r="J3615" s="33">
        <v>1920.95</v>
      </c>
    </row>
    <row r="3616" spans="1:10" ht="1.05" customHeight="1">
      <c r="A3616" s="16"/>
      <c r="B3616" s="16"/>
      <c r="C3616" s="16"/>
      <c r="D3616" s="16"/>
      <c r="E3616" s="16"/>
      <c r="F3616" s="16"/>
      <c r="G3616" s="16"/>
      <c r="H3616" s="16"/>
      <c r="I3616" s="16"/>
      <c r="J3616" s="16"/>
    </row>
    <row r="3617" spans="1:10" ht="18" customHeight="1">
      <c r="A3617" s="2" t="s">
        <v>1108</v>
      </c>
      <c r="B3617" s="4" t="s">
        <v>61</v>
      </c>
      <c r="C3617" s="2" t="s">
        <v>62</v>
      </c>
      <c r="D3617" s="2" t="s">
        <v>9</v>
      </c>
      <c r="E3617" s="391" t="s">
        <v>63</v>
      </c>
      <c r="F3617" s="391"/>
      <c r="G3617" s="3" t="s">
        <v>64</v>
      </c>
      <c r="H3617" s="4" t="s">
        <v>10</v>
      </c>
      <c r="I3617" s="4" t="s">
        <v>65</v>
      </c>
      <c r="J3617" s="4" t="s">
        <v>11</v>
      </c>
    </row>
    <row r="3618" spans="1:10" ht="25.95" customHeight="1">
      <c r="A3618" s="10" t="s">
        <v>1883</v>
      </c>
      <c r="B3618" s="12" t="s">
        <v>1109</v>
      </c>
      <c r="C3618" s="10" t="s">
        <v>72</v>
      </c>
      <c r="D3618" s="10" t="s">
        <v>1110</v>
      </c>
      <c r="E3618" s="395" t="s">
        <v>74</v>
      </c>
      <c r="F3618" s="395"/>
      <c r="G3618" s="11" t="s">
        <v>75</v>
      </c>
      <c r="H3618" s="15">
        <v>1</v>
      </c>
      <c r="I3618" s="13">
        <v>14.58</v>
      </c>
      <c r="J3618" s="13">
        <v>14.58</v>
      </c>
    </row>
    <row r="3619" spans="1:10" ht="25.95" customHeight="1">
      <c r="A3619" s="17" t="s">
        <v>1884</v>
      </c>
      <c r="B3619" s="19" t="s">
        <v>2969</v>
      </c>
      <c r="C3619" s="17" t="s">
        <v>78</v>
      </c>
      <c r="D3619" s="17" t="s">
        <v>2970</v>
      </c>
      <c r="E3619" s="396" t="s">
        <v>1887</v>
      </c>
      <c r="F3619" s="396"/>
      <c r="G3619" s="18" t="s">
        <v>1911</v>
      </c>
      <c r="H3619" s="21">
        <v>3.5200000000000002E-2</v>
      </c>
      <c r="I3619" s="20">
        <v>24.32</v>
      </c>
      <c r="J3619" s="20">
        <v>0.85</v>
      </c>
    </row>
    <row r="3620" spans="1:10" ht="24" customHeight="1">
      <c r="A3620" s="17" t="s">
        <v>1884</v>
      </c>
      <c r="B3620" s="19" t="s">
        <v>1971</v>
      </c>
      <c r="C3620" s="17" t="s">
        <v>78</v>
      </c>
      <c r="D3620" s="17" t="s">
        <v>1972</v>
      </c>
      <c r="E3620" s="396" t="s">
        <v>1887</v>
      </c>
      <c r="F3620" s="396"/>
      <c r="G3620" s="18" t="s">
        <v>1911</v>
      </c>
      <c r="H3620" s="21">
        <v>3.5200000000000002E-2</v>
      </c>
      <c r="I3620" s="20">
        <v>28.71</v>
      </c>
      <c r="J3620" s="20">
        <v>1.01</v>
      </c>
    </row>
    <row r="3621" spans="1:10" ht="25.95" customHeight="1">
      <c r="A3621" s="22" t="s">
        <v>1894</v>
      </c>
      <c r="B3621" s="24" t="s">
        <v>3066</v>
      </c>
      <c r="C3621" s="22" t="s">
        <v>78</v>
      </c>
      <c r="D3621" s="22" t="s">
        <v>3067</v>
      </c>
      <c r="E3621" s="397" t="s">
        <v>1928</v>
      </c>
      <c r="F3621" s="397"/>
      <c r="G3621" s="23" t="s">
        <v>268</v>
      </c>
      <c r="H3621" s="26">
        <v>1</v>
      </c>
      <c r="I3621" s="25">
        <v>11.58</v>
      </c>
      <c r="J3621" s="25">
        <v>11.58</v>
      </c>
    </row>
    <row r="3622" spans="1:10" ht="39" customHeight="1">
      <c r="A3622" s="22" t="s">
        <v>1894</v>
      </c>
      <c r="B3622" s="24" t="s">
        <v>3068</v>
      </c>
      <c r="C3622" s="22" t="s">
        <v>78</v>
      </c>
      <c r="D3622" s="22" t="s">
        <v>3069</v>
      </c>
      <c r="E3622" s="397" t="s">
        <v>1928</v>
      </c>
      <c r="F3622" s="397"/>
      <c r="G3622" s="23" t="s">
        <v>268</v>
      </c>
      <c r="H3622" s="26">
        <v>1</v>
      </c>
      <c r="I3622" s="25">
        <v>1.1399999999999999</v>
      </c>
      <c r="J3622" s="25">
        <v>1.1399999999999999</v>
      </c>
    </row>
    <row r="3623" spans="1:10">
      <c r="A3623" s="38"/>
      <c r="B3623" s="38"/>
      <c r="C3623" s="38"/>
      <c r="D3623" s="38"/>
      <c r="E3623" s="38" t="s">
        <v>1897</v>
      </c>
      <c r="F3623" s="39">
        <v>1.37</v>
      </c>
      <c r="G3623" s="38" t="s">
        <v>1898</v>
      </c>
      <c r="H3623" s="39">
        <v>0</v>
      </c>
      <c r="I3623" s="38" t="s">
        <v>1899</v>
      </c>
      <c r="J3623" s="39">
        <v>1.37</v>
      </c>
    </row>
    <row r="3624" spans="1:10">
      <c r="A3624" s="38"/>
      <c r="B3624" s="38"/>
      <c r="C3624" s="38"/>
      <c r="D3624" s="38"/>
      <c r="E3624" s="38" t="s">
        <v>1900</v>
      </c>
      <c r="F3624" s="39">
        <v>2.98</v>
      </c>
      <c r="G3624" s="38"/>
      <c r="H3624" s="398" t="s">
        <v>1901</v>
      </c>
      <c r="I3624" s="398"/>
      <c r="J3624" s="39">
        <v>17.559999999999999</v>
      </c>
    </row>
    <row r="3625" spans="1:10" ht="49.95" customHeight="1">
      <c r="A3625" s="32"/>
      <c r="B3625" s="32"/>
      <c r="C3625" s="32"/>
      <c r="D3625" s="32"/>
      <c r="E3625" s="32"/>
      <c r="F3625" s="32"/>
      <c r="G3625" s="32" t="s">
        <v>1902</v>
      </c>
      <c r="H3625" s="34" t="s">
        <v>2564</v>
      </c>
      <c r="I3625" s="32" t="s">
        <v>1904</v>
      </c>
      <c r="J3625" s="33">
        <v>52.68</v>
      </c>
    </row>
    <row r="3626" spans="1:10" ht="1.05" customHeight="1">
      <c r="A3626" s="16"/>
      <c r="B3626" s="16"/>
      <c r="C3626" s="16"/>
      <c r="D3626" s="16"/>
      <c r="E3626" s="16"/>
      <c r="F3626" s="16"/>
      <c r="G3626" s="16"/>
      <c r="H3626" s="16"/>
      <c r="I3626" s="16"/>
      <c r="J3626" s="16"/>
    </row>
    <row r="3627" spans="1:10" ht="18" customHeight="1">
      <c r="A3627" s="2" t="s">
        <v>1111</v>
      </c>
      <c r="B3627" s="4" t="s">
        <v>61</v>
      </c>
      <c r="C3627" s="2" t="s">
        <v>62</v>
      </c>
      <c r="D3627" s="2" t="s">
        <v>9</v>
      </c>
      <c r="E3627" s="391" t="s">
        <v>63</v>
      </c>
      <c r="F3627" s="391"/>
      <c r="G3627" s="3" t="s">
        <v>64</v>
      </c>
      <c r="H3627" s="4" t="s">
        <v>10</v>
      </c>
      <c r="I3627" s="4" t="s">
        <v>65</v>
      </c>
      <c r="J3627" s="4" t="s">
        <v>11</v>
      </c>
    </row>
    <row r="3628" spans="1:10" ht="25.95" customHeight="1">
      <c r="A3628" s="10" t="s">
        <v>1883</v>
      </c>
      <c r="B3628" s="12" t="s">
        <v>1112</v>
      </c>
      <c r="C3628" s="10" t="s">
        <v>78</v>
      </c>
      <c r="D3628" s="10" t="s">
        <v>1113</v>
      </c>
      <c r="E3628" s="395" t="s">
        <v>1114</v>
      </c>
      <c r="F3628" s="395"/>
      <c r="G3628" s="11" t="s">
        <v>268</v>
      </c>
      <c r="H3628" s="15">
        <v>1</v>
      </c>
      <c r="I3628" s="13">
        <v>29.47</v>
      </c>
      <c r="J3628" s="13">
        <v>29.47</v>
      </c>
    </row>
    <row r="3629" spans="1:10" ht="25.95" customHeight="1">
      <c r="A3629" s="17" t="s">
        <v>1884</v>
      </c>
      <c r="B3629" s="19" t="s">
        <v>2969</v>
      </c>
      <c r="C3629" s="17" t="s">
        <v>78</v>
      </c>
      <c r="D3629" s="17" t="s">
        <v>2970</v>
      </c>
      <c r="E3629" s="396" t="s">
        <v>1887</v>
      </c>
      <c r="F3629" s="396"/>
      <c r="G3629" s="18" t="s">
        <v>1911</v>
      </c>
      <c r="H3629" s="21">
        <v>0.18920000000000001</v>
      </c>
      <c r="I3629" s="20">
        <v>24.32</v>
      </c>
      <c r="J3629" s="20">
        <v>4.5999999999999996</v>
      </c>
    </row>
    <row r="3630" spans="1:10" ht="24" customHeight="1">
      <c r="A3630" s="17" t="s">
        <v>1884</v>
      </c>
      <c r="B3630" s="19" t="s">
        <v>1971</v>
      </c>
      <c r="C3630" s="17" t="s">
        <v>78</v>
      </c>
      <c r="D3630" s="17" t="s">
        <v>1972</v>
      </c>
      <c r="E3630" s="396" t="s">
        <v>1887</v>
      </c>
      <c r="F3630" s="396"/>
      <c r="G3630" s="18" t="s">
        <v>1911</v>
      </c>
      <c r="H3630" s="21">
        <v>0.18920000000000001</v>
      </c>
      <c r="I3630" s="20">
        <v>28.71</v>
      </c>
      <c r="J3630" s="20">
        <v>5.43</v>
      </c>
    </row>
    <row r="3631" spans="1:10" ht="25.95" customHeight="1">
      <c r="A3631" s="22" t="s">
        <v>1894</v>
      </c>
      <c r="B3631" s="24" t="s">
        <v>3070</v>
      </c>
      <c r="C3631" s="22" t="s">
        <v>78</v>
      </c>
      <c r="D3631" s="22" t="s">
        <v>3071</v>
      </c>
      <c r="E3631" s="397" t="s">
        <v>1928</v>
      </c>
      <c r="F3631" s="397"/>
      <c r="G3631" s="23" t="s">
        <v>268</v>
      </c>
      <c r="H3631" s="26">
        <v>1</v>
      </c>
      <c r="I3631" s="25">
        <v>17.170000000000002</v>
      </c>
      <c r="J3631" s="25">
        <v>17.170000000000002</v>
      </c>
    </row>
    <row r="3632" spans="1:10" ht="39" customHeight="1">
      <c r="A3632" s="22" t="s">
        <v>1894</v>
      </c>
      <c r="B3632" s="24" t="s">
        <v>3072</v>
      </c>
      <c r="C3632" s="22" t="s">
        <v>78</v>
      </c>
      <c r="D3632" s="22" t="s">
        <v>3073</v>
      </c>
      <c r="E3632" s="397" t="s">
        <v>1928</v>
      </c>
      <c r="F3632" s="397"/>
      <c r="G3632" s="23" t="s">
        <v>268</v>
      </c>
      <c r="H3632" s="26">
        <v>1</v>
      </c>
      <c r="I3632" s="25">
        <v>2.27</v>
      </c>
      <c r="J3632" s="25">
        <v>2.27</v>
      </c>
    </row>
    <row r="3633" spans="1:10">
      <c r="A3633" s="38"/>
      <c r="B3633" s="38"/>
      <c r="C3633" s="38"/>
      <c r="D3633" s="38"/>
      <c r="E3633" s="38" t="s">
        <v>1897</v>
      </c>
      <c r="F3633" s="39">
        <v>7.39</v>
      </c>
      <c r="G3633" s="38" t="s">
        <v>1898</v>
      </c>
      <c r="H3633" s="39">
        <v>0</v>
      </c>
      <c r="I3633" s="38" t="s">
        <v>1899</v>
      </c>
      <c r="J3633" s="39">
        <v>7.39</v>
      </c>
    </row>
    <row r="3634" spans="1:10">
      <c r="A3634" s="38"/>
      <c r="B3634" s="38"/>
      <c r="C3634" s="38"/>
      <c r="D3634" s="38"/>
      <c r="E3634" s="38" t="s">
        <v>1900</v>
      </c>
      <c r="F3634" s="39">
        <v>6.04</v>
      </c>
      <c r="G3634" s="38"/>
      <c r="H3634" s="398" t="s">
        <v>1901</v>
      </c>
      <c r="I3634" s="398"/>
      <c r="J3634" s="39">
        <v>35.51</v>
      </c>
    </row>
    <row r="3635" spans="1:10" ht="49.95" customHeight="1">
      <c r="A3635" s="32"/>
      <c r="B3635" s="32"/>
      <c r="C3635" s="32"/>
      <c r="D3635" s="32"/>
      <c r="E3635" s="32"/>
      <c r="F3635" s="32"/>
      <c r="G3635" s="32" t="s">
        <v>1902</v>
      </c>
      <c r="H3635" s="34" t="s">
        <v>2564</v>
      </c>
      <c r="I3635" s="32" t="s">
        <v>1904</v>
      </c>
      <c r="J3635" s="33">
        <v>106.53</v>
      </c>
    </row>
    <row r="3636" spans="1:10" ht="1.05" customHeight="1">
      <c r="A3636" s="16"/>
      <c r="B3636" s="16"/>
      <c r="C3636" s="16"/>
      <c r="D3636" s="16"/>
      <c r="E3636" s="16"/>
      <c r="F3636" s="16"/>
      <c r="G3636" s="16"/>
      <c r="H3636" s="16"/>
      <c r="I3636" s="16"/>
      <c r="J3636" s="16"/>
    </row>
    <row r="3637" spans="1:10" ht="18" customHeight="1">
      <c r="A3637" s="2" t="s">
        <v>1115</v>
      </c>
      <c r="B3637" s="4" t="s">
        <v>61</v>
      </c>
      <c r="C3637" s="2" t="s">
        <v>62</v>
      </c>
      <c r="D3637" s="2" t="s">
        <v>9</v>
      </c>
      <c r="E3637" s="391" t="s">
        <v>63</v>
      </c>
      <c r="F3637" s="391"/>
      <c r="G3637" s="3" t="s">
        <v>64</v>
      </c>
      <c r="H3637" s="4" t="s">
        <v>10</v>
      </c>
      <c r="I3637" s="4" t="s">
        <v>65</v>
      </c>
      <c r="J3637" s="4" t="s">
        <v>11</v>
      </c>
    </row>
    <row r="3638" spans="1:10" ht="25.95" customHeight="1">
      <c r="A3638" s="10" t="s">
        <v>1883</v>
      </c>
      <c r="B3638" s="12" t="s">
        <v>1116</v>
      </c>
      <c r="C3638" s="10" t="s">
        <v>78</v>
      </c>
      <c r="D3638" s="10" t="s">
        <v>1117</v>
      </c>
      <c r="E3638" s="395" t="s">
        <v>1114</v>
      </c>
      <c r="F3638" s="395"/>
      <c r="G3638" s="11" t="s">
        <v>268</v>
      </c>
      <c r="H3638" s="15">
        <v>1</v>
      </c>
      <c r="I3638" s="13">
        <v>15.23</v>
      </c>
      <c r="J3638" s="13">
        <v>15.23</v>
      </c>
    </row>
    <row r="3639" spans="1:10" ht="24" customHeight="1">
      <c r="A3639" s="17" t="s">
        <v>1884</v>
      </c>
      <c r="B3639" s="19" t="s">
        <v>1971</v>
      </c>
      <c r="C3639" s="17" t="s">
        <v>78</v>
      </c>
      <c r="D3639" s="17" t="s">
        <v>1972</v>
      </c>
      <c r="E3639" s="396" t="s">
        <v>1887</v>
      </c>
      <c r="F3639" s="396"/>
      <c r="G3639" s="18" t="s">
        <v>1911</v>
      </c>
      <c r="H3639" s="21">
        <v>4.7600000000000003E-2</v>
      </c>
      <c r="I3639" s="20">
        <v>28.71</v>
      </c>
      <c r="J3639" s="20">
        <v>1.36</v>
      </c>
    </row>
    <row r="3640" spans="1:10" ht="25.95" customHeight="1">
      <c r="A3640" s="17" t="s">
        <v>1884</v>
      </c>
      <c r="B3640" s="19" t="s">
        <v>2969</v>
      </c>
      <c r="C3640" s="17" t="s">
        <v>78</v>
      </c>
      <c r="D3640" s="17" t="s">
        <v>2970</v>
      </c>
      <c r="E3640" s="396" t="s">
        <v>1887</v>
      </c>
      <c r="F3640" s="396"/>
      <c r="G3640" s="18" t="s">
        <v>1911</v>
      </c>
      <c r="H3640" s="21">
        <v>4.7600000000000003E-2</v>
      </c>
      <c r="I3640" s="20">
        <v>24.32</v>
      </c>
      <c r="J3640" s="20">
        <v>1.1499999999999999</v>
      </c>
    </row>
    <row r="3641" spans="1:10" ht="39" customHeight="1">
      <c r="A3641" s="22" t="s">
        <v>1894</v>
      </c>
      <c r="B3641" s="24" t="s">
        <v>3068</v>
      </c>
      <c r="C3641" s="22" t="s">
        <v>78</v>
      </c>
      <c r="D3641" s="22" t="s">
        <v>3069</v>
      </c>
      <c r="E3641" s="397" t="s">
        <v>1928</v>
      </c>
      <c r="F3641" s="397"/>
      <c r="G3641" s="23" t="s">
        <v>268</v>
      </c>
      <c r="H3641" s="26">
        <v>1</v>
      </c>
      <c r="I3641" s="25">
        <v>1.1399999999999999</v>
      </c>
      <c r="J3641" s="25">
        <v>1.1399999999999999</v>
      </c>
    </row>
    <row r="3642" spans="1:10" ht="25.95" customHeight="1">
      <c r="A3642" s="22" t="s">
        <v>1894</v>
      </c>
      <c r="B3642" s="24" t="s">
        <v>3066</v>
      </c>
      <c r="C3642" s="22" t="s">
        <v>78</v>
      </c>
      <c r="D3642" s="22" t="s">
        <v>3067</v>
      </c>
      <c r="E3642" s="397" t="s">
        <v>1928</v>
      </c>
      <c r="F3642" s="397"/>
      <c r="G3642" s="23" t="s">
        <v>268</v>
      </c>
      <c r="H3642" s="26">
        <v>1</v>
      </c>
      <c r="I3642" s="25">
        <v>11.58</v>
      </c>
      <c r="J3642" s="25">
        <v>11.58</v>
      </c>
    </row>
    <row r="3643" spans="1:10">
      <c r="A3643" s="38"/>
      <c r="B3643" s="38"/>
      <c r="C3643" s="38"/>
      <c r="D3643" s="38"/>
      <c r="E3643" s="38" t="s">
        <v>1897</v>
      </c>
      <c r="F3643" s="39">
        <v>1.85</v>
      </c>
      <c r="G3643" s="38" t="s">
        <v>1898</v>
      </c>
      <c r="H3643" s="39">
        <v>0</v>
      </c>
      <c r="I3643" s="38" t="s">
        <v>1899</v>
      </c>
      <c r="J3643" s="39">
        <v>1.85</v>
      </c>
    </row>
    <row r="3644" spans="1:10">
      <c r="A3644" s="38"/>
      <c r="B3644" s="38"/>
      <c r="C3644" s="38"/>
      <c r="D3644" s="38"/>
      <c r="E3644" s="38" t="s">
        <v>1900</v>
      </c>
      <c r="F3644" s="39">
        <v>3.12</v>
      </c>
      <c r="G3644" s="38"/>
      <c r="H3644" s="398" t="s">
        <v>1901</v>
      </c>
      <c r="I3644" s="398"/>
      <c r="J3644" s="39">
        <v>18.350000000000001</v>
      </c>
    </row>
    <row r="3645" spans="1:10" ht="49.95" customHeight="1">
      <c r="A3645" s="32"/>
      <c r="B3645" s="32"/>
      <c r="C3645" s="32"/>
      <c r="D3645" s="32"/>
      <c r="E3645" s="32"/>
      <c r="F3645" s="32"/>
      <c r="G3645" s="32" t="s">
        <v>1902</v>
      </c>
      <c r="H3645" s="34" t="s">
        <v>2564</v>
      </c>
      <c r="I3645" s="32" t="s">
        <v>1904</v>
      </c>
      <c r="J3645" s="33">
        <v>55.05</v>
      </c>
    </row>
    <row r="3646" spans="1:10" ht="1.05" customHeight="1">
      <c r="A3646" s="16"/>
      <c r="B3646" s="16"/>
      <c r="C3646" s="16"/>
      <c r="D3646" s="16"/>
      <c r="E3646" s="16"/>
      <c r="F3646" s="16"/>
      <c r="G3646" s="16"/>
      <c r="H3646" s="16"/>
      <c r="I3646" s="16"/>
      <c r="J3646" s="16"/>
    </row>
    <row r="3647" spans="1:10" ht="18" customHeight="1">
      <c r="A3647" s="2" t="s">
        <v>1118</v>
      </c>
      <c r="B3647" s="4" t="s">
        <v>61</v>
      </c>
      <c r="C3647" s="2" t="s">
        <v>62</v>
      </c>
      <c r="D3647" s="2" t="s">
        <v>9</v>
      </c>
      <c r="E3647" s="391" t="s">
        <v>63</v>
      </c>
      <c r="F3647" s="391"/>
      <c r="G3647" s="3" t="s">
        <v>64</v>
      </c>
      <c r="H3647" s="4" t="s">
        <v>10</v>
      </c>
      <c r="I3647" s="4" t="s">
        <v>65</v>
      </c>
      <c r="J3647" s="4" t="s">
        <v>11</v>
      </c>
    </row>
    <row r="3648" spans="1:10" ht="25.95" customHeight="1">
      <c r="A3648" s="10" t="s">
        <v>1883</v>
      </c>
      <c r="B3648" s="12" t="s">
        <v>1119</v>
      </c>
      <c r="C3648" s="10" t="s">
        <v>78</v>
      </c>
      <c r="D3648" s="10" t="s">
        <v>1120</v>
      </c>
      <c r="E3648" s="395" t="s">
        <v>1114</v>
      </c>
      <c r="F3648" s="395"/>
      <c r="G3648" s="11" t="s">
        <v>268</v>
      </c>
      <c r="H3648" s="15">
        <v>1</v>
      </c>
      <c r="I3648" s="13">
        <v>18.170000000000002</v>
      </c>
      <c r="J3648" s="13">
        <v>18.170000000000002</v>
      </c>
    </row>
    <row r="3649" spans="1:10" ht="25.95" customHeight="1">
      <c r="A3649" s="17" t="s">
        <v>1884</v>
      </c>
      <c r="B3649" s="19" t="s">
        <v>2969</v>
      </c>
      <c r="C3649" s="17" t="s">
        <v>78</v>
      </c>
      <c r="D3649" s="17" t="s">
        <v>2970</v>
      </c>
      <c r="E3649" s="396" t="s">
        <v>1887</v>
      </c>
      <c r="F3649" s="396"/>
      <c r="G3649" s="18" t="s">
        <v>1911</v>
      </c>
      <c r="H3649" s="21">
        <v>9.11E-2</v>
      </c>
      <c r="I3649" s="20">
        <v>24.32</v>
      </c>
      <c r="J3649" s="20">
        <v>2.21</v>
      </c>
    </row>
    <row r="3650" spans="1:10" ht="24" customHeight="1">
      <c r="A3650" s="17" t="s">
        <v>1884</v>
      </c>
      <c r="B3650" s="19" t="s">
        <v>1971</v>
      </c>
      <c r="C3650" s="17" t="s">
        <v>78</v>
      </c>
      <c r="D3650" s="17" t="s">
        <v>1972</v>
      </c>
      <c r="E3650" s="396" t="s">
        <v>1887</v>
      </c>
      <c r="F3650" s="396"/>
      <c r="G3650" s="18" t="s">
        <v>1911</v>
      </c>
      <c r="H3650" s="21">
        <v>9.11E-2</v>
      </c>
      <c r="I3650" s="20">
        <v>28.71</v>
      </c>
      <c r="J3650" s="20">
        <v>2.61</v>
      </c>
    </row>
    <row r="3651" spans="1:10" ht="25.95" customHeight="1">
      <c r="A3651" s="22" t="s">
        <v>1894</v>
      </c>
      <c r="B3651" s="24" t="s">
        <v>3066</v>
      </c>
      <c r="C3651" s="22" t="s">
        <v>78</v>
      </c>
      <c r="D3651" s="22" t="s">
        <v>3067</v>
      </c>
      <c r="E3651" s="397" t="s">
        <v>1928</v>
      </c>
      <c r="F3651" s="397"/>
      <c r="G3651" s="23" t="s">
        <v>268</v>
      </c>
      <c r="H3651" s="26">
        <v>1</v>
      </c>
      <c r="I3651" s="25">
        <v>11.58</v>
      </c>
      <c r="J3651" s="25">
        <v>11.58</v>
      </c>
    </row>
    <row r="3652" spans="1:10" ht="39" customHeight="1">
      <c r="A3652" s="22" t="s">
        <v>1894</v>
      </c>
      <c r="B3652" s="24" t="s">
        <v>3074</v>
      </c>
      <c r="C3652" s="22" t="s">
        <v>78</v>
      </c>
      <c r="D3652" s="22" t="s">
        <v>3075</v>
      </c>
      <c r="E3652" s="397" t="s">
        <v>1928</v>
      </c>
      <c r="F3652" s="397"/>
      <c r="G3652" s="23" t="s">
        <v>268</v>
      </c>
      <c r="H3652" s="26">
        <v>1</v>
      </c>
      <c r="I3652" s="25">
        <v>1.77</v>
      </c>
      <c r="J3652" s="25">
        <v>1.77</v>
      </c>
    </row>
    <row r="3653" spans="1:10">
      <c r="A3653" s="38"/>
      <c r="B3653" s="38"/>
      <c r="C3653" s="38"/>
      <c r="D3653" s="38"/>
      <c r="E3653" s="38" t="s">
        <v>1897</v>
      </c>
      <c r="F3653" s="39">
        <v>3.56</v>
      </c>
      <c r="G3653" s="38" t="s">
        <v>1898</v>
      </c>
      <c r="H3653" s="39">
        <v>0</v>
      </c>
      <c r="I3653" s="38" t="s">
        <v>1899</v>
      </c>
      <c r="J3653" s="39">
        <v>3.56</v>
      </c>
    </row>
    <row r="3654" spans="1:10">
      <c r="A3654" s="38"/>
      <c r="B3654" s="38"/>
      <c r="C3654" s="38"/>
      <c r="D3654" s="38"/>
      <c r="E3654" s="38" t="s">
        <v>1900</v>
      </c>
      <c r="F3654" s="39">
        <v>3.72</v>
      </c>
      <c r="G3654" s="38"/>
      <c r="H3654" s="398" t="s">
        <v>1901</v>
      </c>
      <c r="I3654" s="398"/>
      <c r="J3654" s="39">
        <v>21.89</v>
      </c>
    </row>
    <row r="3655" spans="1:10" ht="49.95" customHeight="1">
      <c r="A3655" s="32"/>
      <c r="B3655" s="32"/>
      <c r="C3655" s="32"/>
      <c r="D3655" s="32"/>
      <c r="E3655" s="32"/>
      <c r="F3655" s="32"/>
      <c r="G3655" s="32" t="s">
        <v>1902</v>
      </c>
      <c r="H3655" s="34" t="s">
        <v>1903</v>
      </c>
      <c r="I3655" s="32" t="s">
        <v>1904</v>
      </c>
      <c r="J3655" s="33">
        <v>21.89</v>
      </c>
    </row>
    <row r="3656" spans="1:10" ht="1.05" customHeight="1">
      <c r="A3656" s="16"/>
      <c r="B3656" s="16"/>
      <c r="C3656" s="16"/>
      <c r="D3656" s="16"/>
      <c r="E3656" s="16"/>
      <c r="F3656" s="16"/>
      <c r="G3656" s="16"/>
      <c r="H3656" s="16"/>
      <c r="I3656" s="16"/>
      <c r="J3656" s="16"/>
    </row>
    <row r="3657" spans="1:10" ht="18" customHeight="1">
      <c r="A3657" s="2" t="s">
        <v>1121</v>
      </c>
      <c r="B3657" s="4" t="s">
        <v>61</v>
      </c>
      <c r="C3657" s="2" t="s">
        <v>62</v>
      </c>
      <c r="D3657" s="2" t="s">
        <v>9</v>
      </c>
      <c r="E3657" s="391" t="s">
        <v>63</v>
      </c>
      <c r="F3657" s="391"/>
      <c r="G3657" s="3" t="s">
        <v>64</v>
      </c>
      <c r="H3657" s="4" t="s">
        <v>10</v>
      </c>
      <c r="I3657" s="4" t="s">
        <v>65</v>
      </c>
      <c r="J3657" s="4" t="s">
        <v>11</v>
      </c>
    </row>
    <row r="3658" spans="1:10" ht="25.95" customHeight="1">
      <c r="A3658" s="10" t="s">
        <v>1883</v>
      </c>
      <c r="B3658" s="12" t="s">
        <v>1122</v>
      </c>
      <c r="C3658" s="10" t="s">
        <v>78</v>
      </c>
      <c r="D3658" s="10" t="s">
        <v>1123</v>
      </c>
      <c r="E3658" s="395" t="s">
        <v>1114</v>
      </c>
      <c r="F3658" s="395"/>
      <c r="G3658" s="11" t="s">
        <v>268</v>
      </c>
      <c r="H3658" s="15">
        <v>1</v>
      </c>
      <c r="I3658" s="13">
        <v>132.04</v>
      </c>
      <c r="J3658" s="13">
        <v>132.04</v>
      </c>
    </row>
    <row r="3659" spans="1:10" ht="25.95" customHeight="1">
      <c r="A3659" s="17" t="s">
        <v>1884</v>
      </c>
      <c r="B3659" s="19" t="s">
        <v>2969</v>
      </c>
      <c r="C3659" s="17" t="s">
        <v>78</v>
      </c>
      <c r="D3659" s="17" t="s">
        <v>2970</v>
      </c>
      <c r="E3659" s="396" t="s">
        <v>1887</v>
      </c>
      <c r="F3659" s="396"/>
      <c r="G3659" s="18" t="s">
        <v>1911</v>
      </c>
      <c r="H3659" s="21">
        <v>0.52974500000000002</v>
      </c>
      <c r="I3659" s="20">
        <v>24.32</v>
      </c>
      <c r="J3659" s="20">
        <v>12.88</v>
      </c>
    </row>
    <row r="3660" spans="1:10" ht="24" customHeight="1">
      <c r="A3660" s="17" t="s">
        <v>1884</v>
      </c>
      <c r="B3660" s="19" t="s">
        <v>1971</v>
      </c>
      <c r="C3660" s="17" t="s">
        <v>78</v>
      </c>
      <c r="D3660" s="17" t="s">
        <v>1972</v>
      </c>
      <c r="E3660" s="396" t="s">
        <v>1887</v>
      </c>
      <c r="F3660" s="396"/>
      <c r="G3660" s="18" t="s">
        <v>1911</v>
      </c>
      <c r="H3660" s="21">
        <v>0.52974500000000002</v>
      </c>
      <c r="I3660" s="20">
        <v>28.71</v>
      </c>
      <c r="J3660" s="20">
        <v>15.2</v>
      </c>
    </row>
    <row r="3661" spans="1:10" ht="25.95" customHeight="1">
      <c r="A3661" s="22" t="s">
        <v>1894</v>
      </c>
      <c r="B3661" s="24" t="s">
        <v>3076</v>
      </c>
      <c r="C3661" s="22" t="s">
        <v>78</v>
      </c>
      <c r="D3661" s="22" t="s">
        <v>3077</v>
      </c>
      <c r="E3661" s="397" t="s">
        <v>1928</v>
      </c>
      <c r="F3661" s="397"/>
      <c r="G3661" s="23" t="s">
        <v>268</v>
      </c>
      <c r="H3661" s="26">
        <v>1</v>
      </c>
      <c r="I3661" s="25">
        <v>97.15</v>
      </c>
      <c r="J3661" s="25">
        <v>97.15</v>
      </c>
    </row>
    <row r="3662" spans="1:10" ht="39" customHeight="1">
      <c r="A3662" s="22" t="s">
        <v>1894</v>
      </c>
      <c r="B3662" s="24" t="s">
        <v>3072</v>
      </c>
      <c r="C3662" s="22" t="s">
        <v>78</v>
      </c>
      <c r="D3662" s="22" t="s">
        <v>3073</v>
      </c>
      <c r="E3662" s="397" t="s">
        <v>1928</v>
      </c>
      <c r="F3662" s="397"/>
      <c r="G3662" s="23" t="s">
        <v>268</v>
      </c>
      <c r="H3662" s="26">
        <v>3</v>
      </c>
      <c r="I3662" s="25">
        <v>2.27</v>
      </c>
      <c r="J3662" s="25">
        <v>6.81</v>
      </c>
    </row>
    <row r="3663" spans="1:10">
      <c r="A3663" s="38"/>
      <c r="B3663" s="38"/>
      <c r="C3663" s="38"/>
      <c r="D3663" s="38"/>
      <c r="E3663" s="38" t="s">
        <v>1897</v>
      </c>
      <c r="F3663" s="39">
        <v>20.71</v>
      </c>
      <c r="G3663" s="38" t="s">
        <v>1898</v>
      </c>
      <c r="H3663" s="39">
        <v>0</v>
      </c>
      <c r="I3663" s="38" t="s">
        <v>1899</v>
      </c>
      <c r="J3663" s="39">
        <v>20.71</v>
      </c>
    </row>
    <row r="3664" spans="1:10">
      <c r="A3664" s="38"/>
      <c r="B3664" s="38"/>
      <c r="C3664" s="38"/>
      <c r="D3664" s="38"/>
      <c r="E3664" s="38" t="s">
        <v>1900</v>
      </c>
      <c r="F3664" s="39">
        <v>27.06</v>
      </c>
      <c r="G3664" s="38"/>
      <c r="H3664" s="398" t="s">
        <v>1901</v>
      </c>
      <c r="I3664" s="398"/>
      <c r="J3664" s="39">
        <v>159.1</v>
      </c>
    </row>
    <row r="3665" spans="1:10" ht="49.95" customHeight="1">
      <c r="A3665" s="32"/>
      <c r="B3665" s="32"/>
      <c r="C3665" s="32"/>
      <c r="D3665" s="32"/>
      <c r="E3665" s="32"/>
      <c r="F3665" s="32"/>
      <c r="G3665" s="32" t="s">
        <v>1902</v>
      </c>
      <c r="H3665" s="34" t="s">
        <v>2524</v>
      </c>
      <c r="I3665" s="32" t="s">
        <v>1904</v>
      </c>
      <c r="J3665" s="33">
        <v>318.2</v>
      </c>
    </row>
    <row r="3666" spans="1:10" ht="1.05" customHeight="1">
      <c r="A3666" s="16"/>
      <c r="B3666" s="16"/>
      <c r="C3666" s="16"/>
      <c r="D3666" s="16"/>
      <c r="E3666" s="16"/>
      <c r="F3666" s="16"/>
      <c r="G3666" s="16"/>
      <c r="H3666" s="16"/>
      <c r="I3666" s="16"/>
      <c r="J3666" s="16"/>
    </row>
    <row r="3667" spans="1:10" ht="18" customHeight="1">
      <c r="A3667" s="2" t="s">
        <v>1124</v>
      </c>
      <c r="B3667" s="4" t="s">
        <v>61</v>
      </c>
      <c r="C3667" s="2" t="s">
        <v>62</v>
      </c>
      <c r="D3667" s="2" t="s">
        <v>9</v>
      </c>
      <c r="E3667" s="391" t="s">
        <v>63</v>
      </c>
      <c r="F3667" s="391"/>
      <c r="G3667" s="3" t="s">
        <v>64</v>
      </c>
      <c r="H3667" s="4" t="s">
        <v>10</v>
      </c>
      <c r="I3667" s="4" t="s">
        <v>65</v>
      </c>
      <c r="J3667" s="4" t="s">
        <v>11</v>
      </c>
    </row>
    <row r="3668" spans="1:10" ht="25.95" customHeight="1">
      <c r="A3668" s="10" t="s">
        <v>1883</v>
      </c>
      <c r="B3668" s="12" t="s">
        <v>1125</v>
      </c>
      <c r="C3668" s="10" t="s">
        <v>78</v>
      </c>
      <c r="D3668" s="10" t="s">
        <v>1126</v>
      </c>
      <c r="E3668" s="395" t="s">
        <v>1114</v>
      </c>
      <c r="F3668" s="395"/>
      <c r="G3668" s="11" t="s">
        <v>268</v>
      </c>
      <c r="H3668" s="15">
        <v>1</v>
      </c>
      <c r="I3668" s="13">
        <v>532.27</v>
      </c>
      <c r="J3668" s="13">
        <v>532.27</v>
      </c>
    </row>
    <row r="3669" spans="1:10" ht="25.95" customHeight="1">
      <c r="A3669" s="17" t="s">
        <v>1884</v>
      </c>
      <c r="B3669" s="19" t="s">
        <v>2969</v>
      </c>
      <c r="C3669" s="17" t="s">
        <v>78</v>
      </c>
      <c r="D3669" s="17" t="s">
        <v>2970</v>
      </c>
      <c r="E3669" s="396" t="s">
        <v>1887</v>
      </c>
      <c r="F3669" s="396"/>
      <c r="G3669" s="18" t="s">
        <v>1911</v>
      </c>
      <c r="H3669" s="21">
        <v>1.3231999999999999</v>
      </c>
      <c r="I3669" s="20">
        <v>24.32</v>
      </c>
      <c r="J3669" s="20">
        <v>32.18</v>
      </c>
    </row>
    <row r="3670" spans="1:10" ht="24" customHeight="1">
      <c r="A3670" s="17" t="s">
        <v>1884</v>
      </c>
      <c r="B3670" s="19" t="s">
        <v>1971</v>
      </c>
      <c r="C3670" s="17" t="s">
        <v>78</v>
      </c>
      <c r="D3670" s="17" t="s">
        <v>1972</v>
      </c>
      <c r="E3670" s="396" t="s">
        <v>1887</v>
      </c>
      <c r="F3670" s="396"/>
      <c r="G3670" s="18" t="s">
        <v>1911</v>
      </c>
      <c r="H3670" s="21">
        <v>1.3231999999999999</v>
      </c>
      <c r="I3670" s="20">
        <v>28.71</v>
      </c>
      <c r="J3670" s="20">
        <v>37.979999999999997</v>
      </c>
    </row>
    <row r="3671" spans="1:10" ht="25.95" customHeight="1">
      <c r="A3671" s="22" t="s">
        <v>1894</v>
      </c>
      <c r="B3671" s="24" t="s">
        <v>3078</v>
      </c>
      <c r="C3671" s="22" t="s">
        <v>78</v>
      </c>
      <c r="D3671" s="22" t="s">
        <v>3079</v>
      </c>
      <c r="E3671" s="397" t="s">
        <v>1928</v>
      </c>
      <c r="F3671" s="397"/>
      <c r="G3671" s="23" t="s">
        <v>268</v>
      </c>
      <c r="H3671" s="26">
        <v>1</v>
      </c>
      <c r="I3671" s="25">
        <v>443.66</v>
      </c>
      <c r="J3671" s="25">
        <v>443.66</v>
      </c>
    </row>
    <row r="3672" spans="1:10" ht="39" customHeight="1">
      <c r="A3672" s="22" t="s">
        <v>1894</v>
      </c>
      <c r="B3672" s="24" t="s">
        <v>3080</v>
      </c>
      <c r="C3672" s="22" t="s">
        <v>78</v>
      </c>
      <c r="D3672" s="22" t="s">
        <v>3081</v>
      </c>
      <c r="E3672" s="397" t="s">
        <v>1928</v>
      </c>
      <c r="F3672" s="397"/>
      <c r="G3672" s="23" t="s">
        <v>268</v>
      </c>
      <c r="H3672" s="26">
        <v>3</v>
      </c>
      <c r="I3672" s="25">
        <v>6.15</v>
      </c>
      <c r="J3672" s="25">
        <v>18.45</v>
      </c>
    </row>
    <row r="3673" spans="1:10">
      <c r="A3673" s="38"/>
      <c r="B3673" s="38"/>
      <c r="C3673" s="38"/>
      <c r="D3673" s="38"/>
      <c r="E3673" s="38" t="s">
        <v>1897</v>
      </c>
      <c r="F3673" s="39">
        <v>51.74</v>
      </c>
      <c r="G3673" s="38" t="s">
        <v>1898</v>
      </c>
      <c r="H3673" s="39">
        <v>0</v>
      </c>
      <c r="I3673" s="38" t="s">
        <v>1899</v>
      </c>
      <c r="J3673" s="39">
        <v>51.74</v>
      </c>
    </row>
    <row r="3674" spans="1:10">
      <c r="A3674" s="38"/>
      <c r="B3674" s="38"/>
      <c r="C3674" s="38"/>
      <c r="D3674" s="38"/>
      <c r="E3674" s="38" t="s">
        <v>1900</v>
      </c>
      <c r="F3674" s="39">
        <v>109.11</v>
      </c>
      <c r="G3674" s="38"/>
      <c r="H3674" s="398" t="s">
        <v>1901</v>
      </c>
      <c r="I3674" s="398"/>
      <c r="J3674" s="39">
        <v>641.38</v>
      </c>
    </row>
    <row r="3675" spans="1:10" ht="49.95" customHeight="1">
      <c r="A3675" s="32"/>
      <c r="B3675" s="32"/>
      <c r="C3675" s="32"/>
      <c r="D3675" s="32"/>
      <c r="E3675" s="32"/>
      <c r="F3675" s="32"/>
      <c r="G3675" s="32" t="s">
        <v>1902</v>
      </c>
      <c r="H3675" s="34" t="s">
        <v>1903</v>
      </c>
      <c r="I3675" s="32" t="s">
        <v>1904</v>
      </c>
      <c r="J3675" s="33">
        <v>641.38</v>
      </c>
    </row>
    <row r="3676" spans="1:10" ht="1.05" customHeight="1">
      <c r="A3676" s="16"/>
      <c r="B3676" s="16"/>
      <c r="C3676" s="16"/>
      <c r="D3676" s="16"/>
      <c r="E3676" s="16"/>
      <c r="F3676" s="16"/>
      <c r="G3676" s="16"/>
      <c r="H3676" s="16"/>
      <c r="I3676" s="16"/>
      <c r="J3676" s="16"/>
    </row>
    <row r="3677" spans="1:10" ht="18" customHeight="1">
      <c r="A3677" s="2" t="s">
        <v>1127</v>
      </c>
      <c r="B3677" s="4" t="s">
        <v>61</v>
      </c>
      <c r="C3677" s="2" t="s">
        <v>62</v>
      </c>
      <c r="D3677" s="2" t="s">
        <v>9</v>
      </c>
      <c r="E3677" s="391" t="s">
        <v>63</v>
      </c>
      <c r="F3677" s="391"/>
      <c r="G3677" s="3" t="s">
        <v>64</v>
      </c>
      <c r="H3677" s="4" t="s">
        <v>10</v>
      </c>
      <c r="I3677" s="4" t="s">
        <v>65</v>
      </c>
      <c r="J3677" s="4" t="s">
        <v>11</v>
      </c>
    </row>
    <row r="3678" spans="1:10" ht="25.95" customHeight="1">
      <c r="A3678" s="10" t="s">
        <v>1883</v>
      </c>
      <c r="B3678" s="12" t="s">
        <v>1128</v>
      </c>
      <c r="C3678" s="10" t="s">
        <v>78</v>
      </c>
      <c r="D3678" s="10" t="s">
        <v>1129</v>
      </c>
      <c r="E3678" s="395" t="s">
        <v>1114</v>
      </c>
      <c r="F3678" s="395"/>
      <c r="G3678" s="11" t="s">
        <v>268</v>
      </c>
      <c r="H3678" s="15">
        <v>1</v>
      </c>
      <c r="I3678" s="13">
        <v>1292.9000000000001</v>
      </c>
      <c r="J3678" s="13">
        <v>1292.9000000000001</v>
      </c>
    </row>
    <row r="3679" spans="1:10" ht="25.95" customHeight="1">
      <c r="A3679" s="17" t="s">
        <v>1884</v>
      </c>
      <c r="B3679" s="19" t="s">
        <v>2969</v>
      </c>
      <c r="C3679" s="17" t="s">
        <v>78</v>
      </c>
      <c r="D3679" s="17" t="s">
        <v>2970</v>
      </c>
      <c r="E3679" s="396" t="s">
        <v>1887</v>
      </c>
      <c r="F3679" s="396"/>
      <c r="G3679" s="18" t="s">
        <v>1911</v>
      </c>
      <c r="H3679" s="21">
        <v>1.3231999999999999</v>
      </c>
      <c r="I3679" s="20">
        <v>24.32</v>
      </c>
      <c r="J3679" s="20">
        <v>32.18</v>
      </c>
    </row>
    <row r="3680" spans="1:10" ht="24" customHeight="1">
      <c r="A3680" s="17" t="s">
        <v>1884</v>
      </c>
      <c r="B3680" s="19" t="s">
        <v>1971</v>
      </c>
      <c r="C3680" s="17" t="s">
        <v>78</v>
      </c>
      <c r="D3680" s="17" t="s">
        <v>1972</v>
      </c>
      <c r="E3680" s="396" t="s">
        <v>1887</v>
      </c>
      <c r="F3680" s="396"/>
      <c r="G3680" s="18" t="s">
        <v>1911</v>
      </c>
      <c r="H3680" s="21">
        <v>1.3231999999999999</v>
      </c>
      <c r="I3680" s="20">
        <v>28.71</v>
      </c>
      <c r="J3680" s="20">
        <v>37.979999999999997</v>
      </c>
    </row>
    <row r="3681" spans="1:10" ht="25.95" customHeight="1">
      <c r="A3681" s="22" t="s">
        <v>1894</v>
      </c>
      <c r="B3681" s="24" t="s">
        <v>3082</v>
      </c>
      <c r="C3681" s="22" t="s">
        <v>78</v>
      </c>
      <c r="D3681" s="22" t="s">
        <v>3083</v>
      </c>
      <c r="E3681" s="397" t="s">
        <v>1928</v>
      </c>
      <c r="F3681" s="397"/>
      <c r="G3681" s="23" t="s">
        <v>268</v>
      </c>
      <c r="H3681" s="26">
        <v>1</v>
      </c>
      <c r="I3681" s="25">
        <v>1182.9000000000001</v>
      </c>
      <c r="J3681" s="25">
        <v>1182.9000000000001</v>
      </c>
    </row>
    <row r="3682" spans="1:10" ht="39" customHeight="1">
      <c r="A3682" s="22" t="s">
        <v>1894</v>
      </c>
      <c r="B3682" s="24" t="s">
        <v>3084</v>
      </c>
      <c r="C3682" s="22" t="s">
        <v>78</v>
      </c>
      <c r="D3682" s="22" t="s">
        <v>3085</v>
      </c>
      <c r="E3682" s="397" t="s">
        <v>1928</v>
      </c>
      <c r="F3682" s="397"/>
      <c r="G3682" s="23" t="s">
        <v>268</v>
      </c>
      <c r="H3682" s="26">
        <v>3</v>
      </c>
      <c r="I3682" s="25">
        <v>13.28</v>
      </c>
      <c r="J3682" s="25">
        <v>39.840000000000003</v>
      </c>
    </row>
    <row r="3683" spans="1:10">
      <c r="A3683" s="38"/>
      <c r="B3683" s="38"/>
      <c r="C3683" s="38"/>
      <c r="D3683" s="38"/>
      <c r="E3683" s="38" t="s">
        <v>1897</v>
      </c>
      <c r="F3683" s="39">
        <v>51.74</v>
      </c>
      <c r="G3683" s="38" t="s">
        <v>1898</v>
      </c>
      <c r="H3683" s="39">
        <v>0</v>
      </c>
      <c r="I3683" s="38" t="s">
        <v>1899</v>
      </c>
      <c r="J3683" s="39">
        <v>51.74</v>
      </c>
    </row>
    <row r="3684" spans="1:10">
      <c r="A3684" s="38"/>
      <c r="B3684" s="38"/>
      <c r="C3684" s="38"/>
      <c r="D3684" s="38"/>
      <c r="E3684" s="38" t="s">
        <v>1900</v>
      </c>
      <c r="F3684" s="39">
        <v>265.04000000000002</v>
      </c>
      <c r="G3684" s="38"/>
      <c r="H3684" s="398" t="s">
        <v>1901</v>
      </c>
      <c r="I3684" s="398"/>
      <c r="J3684" s="39">
        <v>1557.94</v>
      </c>
    </row>
    <row r="3685" spans="1:10" ht="49.95" customHeight="1">
      <c r="A3685" s="32"/>
      <c r="B3685" s="32"/>
      <c r="C3685" s="32"/>
      <c r="D3685" s="32"/>
      <c r="E3685" s="32"/>
      <c r="F3685" s="32"/>
      <c r="G3685" s="32" t="s">
        <v>1902</v>
      </c>
      <c r="H3685" s="34" t="s">
        <v>2524</v>
      </c>
      <c r="I3685" s="32" t="s">
        <v>1904</v>
      </c>
      <c r="J3685" s="33">
        <v>3115.88</v>
      </c>
    </row>
    <row r="3686" spans="1:10" ht="1.05" customHeight="1">
      <c r="A3686" s="16"/>
      <c r="B3686" s="16"/>
      <c r="C3686" s="16"/>
      <c r="D3686" s="16"/>
      <c r="E3686" s="16"/>
      <c r="F3686" s="16"/>
      <c r="G3686" s="16"/>
      <c r="H3686" s="16"/>
      <c r="I3686" s="16"/>
      <c r="J3686" s="16"/>
    </row>
    <row r="3687" spans="1:10" ht="18" customHeight="1">
      <c r="A3687" s="2" t="s">
        <v>1130</v>
      </c>
      <c r="B3687" s="4" t="s">
        <v>61</v>
      </c>
      <c r="C3687" s="2" t="s">
        <v>62</v>
      </c>
      <c r="D3687" s="2" t="s">
        <v>9</v>
      </c>
      <c r="E3687" s="391" t="s">
        <v>63</v>
      </c>
      <c r="F3687" s="391"/>
      <c r="G3687" s="3" t="s">
        <v>64</v>
      </c>
      <c r="H3687" s="4" t="s">
        <v>10</v>
      </c>
      <c r="I3687" s="4" t="s">
        <v>65</v>
      </c>
      <c r="J3687" s="4" t="s">
        <v>11</v>
      </c>
    </row>
    <row r="3688" spans="1:10" ht="91.05" customHeight="1">
      <c r="A3688" s="10" t="s">
        <v>1883</v>
      </c>
      <c r="B3688" s="12" t="s">
        <v>1131</v>
      </c>
      <c r="C3688" s="10" t="s">
        <v>72</v>
      </c>
      <c r="D3688" s="10" t="s">
        <v>1132</v>
      </c>
      <c r="E3688" s="395" t="s">
        <v>74</v>
      </c>
      <c r="F3688" s="395"/>
      <c r="G3688" s="11" t="s">
        <v>75</v>
      </c>
      <c r="H3688" s="15">
        <v>1</v>
      </c>
      <c r="I3688" s="13">
        <v>47.15</v>
      </c>
      <c r="J3688" s="13">
        <v>47.15</v>
      </c>
    </row>
    <row r="3689" spans="1:10" ht="24" customHeight="1">
      <c r="A3689" s="17" t="s">
        <v>1884</v>
      </c>
      <c r="B3689" s="19" t="s">
        <v>1971</v>
      </c>
      <c r="C3689" s="17" t="s">
        <v>78</v>
      </c>
      <c r="D3689" s="17" t="s">
        <v>1972</v>
      </c>
      <c r="E3689" s="396" t="s">
        <v>1887</v>
      </c>
      <c r="F3689" s="396"/>
      <c r="G3689" s="18" t="s">
        <v>1911</v>
      </c>
      <c r="H3689" s="21">
        <v>0.6</v>
      </c>
      <c r="I3689" s="20">
        <v>28.71</v>
      </c>
      <c r="J3689" s="20">
        <v>17.22</v>
      </c>
    </row>
    <row r="3690" spans="1:10" ht="91.05" customHeight="1">
      <c r="A3690" s="22" t="s">
        <v>1894</v>
      </c>
      <c r="B3690" s="24" t="s">
        <v>3086</v>
      </c>
      <c r="C3690" s="22" t="s">
        <v>72</v>
      </c>
      <c r="D3690" s="22" t="s">
        <v>3087</v>
      </c>
      <c r="E3690" s="397" t="s">
        <v>1928</v>
      </c>
      <c r="F3690" s="397"/>
      <c r="G3690" s="23" t="s">
        <v>268</v>
      </c>
      <c r="H3690" s="26">
        <v>1</v>
      </c>
      <c r="I3690" s="25">
        <v>29.93</v>
      </c>
      <c r="J3690" s="25">
        <v>29.93</v>
      </c>
    </row>
    <row r="3691" spans="1:10">
      <c r="A3691" s="38"/>
      <c r="B3691" s="38"/>
      <c r="C3691" s="38"/>
      <c r="D3691" s="38"/>
      <c r="E3691" s="38" t="s">
        <v>1897</v>
      </c>
      <c r="F3691" s="39">
        <v>13.05</v>
      </c>
      <c r="G3691" s="38" t="s">
        <v>1898</v>
      </c>
      <c r="H3691" s="39">
        <v>0</v>
      </c>
      <c r="I3691" s="38" t="s">
        <v>1899</v>
      </c>
      <c r="J3691" s="39">
        <v>13.05</v>
      </c>
    </row>
    <row r="3692" spans="1:10">
      <c r="A3692" s="38"/>
      <c r="B3692" s="38"/>
      <c r="C3692" s="38"/>
      <c r="D3692" s="38"/>
      <c r="E3692" s="38" t="s">
        <v>1900</v>
      </c>
      <c r="F3692" s="39">
        <v>9.66</v>
      </c>
      <c r="G3692" s="38"/>
      <c r="H3692" s="398" t="s">
        <v>1901</v>
      </c>
      <c r="I3692" s="398"/>
      <c r="J3692" s="39">
        <v>56.81</v>
      </c>
    </row>
    <row r="3693" spans="1:10" ht="49.95" customHeight="1">
      <c r="A3693" s="32"/>
      <c r="B3693" s="32"/>
      <c r="C3693" s="32"/>
      <c r="D3693" s="32"/>
      <c r="E3693" s="32"/>
      <c r="F3693" s="32"/>
      <c r="G3693" s="32" t="s">
        <v>1902</v>
      </c>
      <c r="H3693" s="34" t="s">
        <v>2305</v>
      </c>
      <c r="I3693" s="32" t="s">
        <v>1904</v>
      </c>
      <c r="J3693" s="33">
        <v>227.24</v>
      </c>
    </row>
    <row r="3694" spans="1:10" ht="1.05" customHeight="1">
      <c r="A3694" s="16"/>
      <c r="B3694" s="16"/>
      <c r="C3694" s="16"/>
      <c r="D3694" s="16"/>
      <c r="E3694" s="16"/>
      <c r="F3694" s="16"/>
      <c r="G3694" s="16"/>
      <c r="H3694" s="16"/>
      <c r="I3694" s="16"/>
      <c r="J3694" s="16"/>
    </row>
    <row r="3695" spans="1:10" ht="18" customHeight="1">
      <c r="A3695" s="2" t="s">
        <v>1133</v>
      </c>
      <c r="B3695" s="4" t="s">
        <v>61</v>
      </c>
      <c r="C3695" s="2" t="s">
        <v>62</v>
      </c>
      <c r="D3695" s="2" t="s">
        <v>9</v>
      </c>
      <c r="E3695" s="391" t="s">
        <v>63</v>
      </c>
      <c r="F3695" s="391"/>
      <c r="G3695" s="3" t="s">
        <v>64</v>
      </c>
      <c r="H3695" s="4" t="s">
        <v>10</v>
      </c>
      <c r="I3695" s="4" t="s">
        <v>65</v>
      </c>
      <c r="J3695" s="4" t="s">
        <v>11</v>
      </c>
    </row>
    <row r="3696" spans="1:10" ht="25.95" customHeight="1">
      <c r="A3696" s="10" t="s">
        <v>1883</v>
      </c>
      <c r="B3696" s="12" t="s">
        <v>49</v>
      </c>
      <c r="C3696" s="10" t="s">
        <v>72</v>
      </c>
      <c r="D3696" s="10" t="s">
        <v>1134</v>
      </c>
      <c r="E3696" s="395" t="s">
        <v>74</v>
      </c>
      <c r="F3696" s="395"/>
      <c r="G3696" s="11" t="s">
        <v>75</v>
      </c>
      <c r="H3696" s="15">
        <v>1</v>
      </c>
      <c r="I3696" s="13">
        <v>182.47</v>
      </c>
      <c r="J3696" s="13">
        <v>182.47</v>
      </c>
    </row>
    <row r="3697" spans="1:10" ht="25.95" customHeight="1">
      <c r="A3697" s="17" t="s">
        <v>1884</v>
      </c>
      <c r="B3697" s="19" t="s">
        <v>2969</v>
      </c>
      <c r="C3697" s="17" t="s">
        <v>78</v>
      </c>
      <c r="D3697" s="17" t="s">
        <v>2970</v>
      </c>
      <c r="E3697" s="396" t="s">
        <v>1887</v>
      </c>
      <c r="F3697" s="396"/>
      <c r="G3697" s="18" t="s">
        <v>1911</v>
      </c>
      <c r="H3697" s="21">
        <v>3.5200000000000002E-2</v>
      </c>
      <c r="I3697" s="20">
        <v>24.32</v>
      </c>
      <c r="J3697" s="20">
        <v>0.85</v>
      </c>
    </row>
    <row r="3698" spans="1:10" ht="24" customHeight="1">
      <c r="A3698" s="17" t="s">
        <v>1884</v>
      </c>
      <c r="B3698" s="19" t="s">
        <v>1971</v>
      </c>
      <c r="C3698" s="17" t="s">
        <v>78</v>
      </c>
      <c r="D3698" s="17" t="s">
        <v>1972</v>
      </c>
      <c r="E3698" s="396" t="s">
        <v>1887</v>
      </c>
      <c r="F3698" s="396"/>
      <c r="G3698" s="18" t="s">
        <v>1911</v>
      </c>
      <c r="H3698" s="21">
        <v>3.5200000000000002E-2</v>
      </c>
      <c r="I3698" s="20">
        <v>28.71</v>
      </c>
      <c r="J3698" s="20">
        <v>1.01</v>
      </c>
    </row>
    <row r="3699" spans="1:10" ht="25.95" customHeight="1">
      <c r="A3699" s="22" t="s">
        <v>1894</v>
      </c>
      <c r="B3699" s="24" t="s">
        <v>3088</v>
      </c>
      <c r="C3699" s="22" t="s">
        <v>78</v>
      </c>
      <c r="D3699" s="22" t="s">
        <v>3089</v>
      </c>
      <c r="E3699" s="397" t="s">
        <v>1928</v>
      </c>
      <c r="F3699" s="397"/>
      <c r="G3699" s="23" t="s">
        <v>268</v>
      </c>
      <c r="H3699" s="26">
        <v>1</v>
      </c>
      <c r="I3699" s="25">
        <v>178.33</v>
      </c>
      <c r="J3699" s="25">
        <v>178.33</v>
      </c>
    </row>
    <row r="3700" spans="1:10" ht="39" customHeight="1">
      <c r="A3700" s="22" t="s">
        <v>1894</v>
      </c>
      <c r="B3700" s="24" t="s">
        <v>3068</v>
      </c>
      <c r="C3700" s="22" t="s">
        <v>78</v>
      </c>
      <c r="D3700" s="22" t="s">
        <v>3069</v>
      </c>
      <c r="E3700" s="397" t="s">
        <v>1928</v>
      </c>
      <c r="F3700" s="397"/>
      <c r="G3700" s="23" t="s">
        <v>268</v>
      </c>
      <c r="H3700" s="26">
        <v>2</v>
      </c>
      <c r="I3700" s="25">
        <v>1.1399999999999999</v>
      </c>
      <c r="J3700" s="25">
        <v>2.2799999999999998</v>
      </c>
    </row>
    <row r="3701" spans="1:10">
      <c r="A3701" s="38"/>
      <c r="B3701" s="38"/>
      <c r="C3701" s="38"/>
      <c r="D3701" s="38"/>
      <c r="E3701" s="38" t="s">
        <v>1897</v>
      </c>
      <c r="F3701" s="39">
        <v>1.37</v>
      </c>
      <c r="G3701" s="38" t="s">
        <v>1898</v>
      </c>
      <c r="H3701" s="39">
        <v>0</v>
      </c>
      <c r="I3701" s="38" t="s">
        <v>1899</v>
      </c>
      <c r="J3701" s="39">
        <v>1.37</v>
      </c>
    </row>
    <row r="3702" spans="1:10">
      <c r="A3702" s="38"/>
      <c r="B3702" s="38"/>
      <c r="C3702" s="38"/>
      <c r="D3702" s="38"/>
      <c r="E3702" s="38" t="s">
        <v>1900</v>
      </c>
      <c r="F3702" s="39">
        <v>37.4</v>
      </c>
      <c r="G3702" s="38"/>
      <c r="H3702" s="398" t="s">
        <v>1901</v>
      </c>
      <c r="I3702" s="398"/>
      <c r="J3702" s="39">
        <v>219.87</v>
      </c>
    </row>
    <row r="3703" spans="1:10" ht="49.95" customHeight="1">
      <c r="A3703" s="32"/>
      <c r="B3703" s="32"/>
      <c r="C3703" s="32"/>
      <c r="D3703" s="32"/>
      <c r="E3703" s="32"/>
      <c r="F3703" s="32"/>
      <c r="G3703" s="32" t="s">
        <v>1902</v>
      </c>
      <c r="H3703" s="34" t="s">
        <v>2564</v>
      </c>
      <c r="I3703" s="32" t="s">
        <v>1904</v>
      </c>
      <c r="J3703" s="33">
        <v>659.61</v>
      </c>
    </row>
    <row r="3704" spans="1:10" ht="1.05" customHeight="1">
      <c r="A3704" s="16"/>
      <c r="B3704" s="16"/>
      <c r="C3704" s="16"/>
      <c r="D3704" s="16"/>
      <c r="E3704" s="16"/>
      <c r="F3704" s="16"/>
      <c r="G3704" s="16"/>
      <c r="H3704" s="16"/>
      <c r="I3704" s="16"/>
      <c r="J3704" s="16"/>
    </row>
    <row r="3705" spans="1:10" ht="18" customHeight="1">
      <c r="A3705" s="2" t="s">
        <v>1135</v>
      </c>
      <c r="B3705" s="4" t="s">
        <v>61</v>
      </c>
      <c r="C3705" s="2" t="s">
        <v>62</v>
      </c>
      <c r="D3705" s="2" t="s">
        <v>9</v>
      </c>
      <c r="E3705" s="391" t="s">
        <v>63</v>
      </c>
      <c r="F3705" s="391"/>
      <c r="G3705" s="3" t="s">
        <v>64</v>
      </c>
      <c r="H3705" s="4" t="s">
        <v>10</v>
      </c>
      <c r="I3705" s="4" t="s">
        <v>65</v>
      </c>
      <c r="J3705" s="4" t="s">
        <v>11</v>
      </c>
    </row>
    <row r="3706" spans="1:10" ht="39" customHeight="1">
      <c r="A3706" s="10" t="s">
        <v>1883</v>
      </c>
      <c r="B3706" s="12" t="s">
        <v>1136</v>
      </c>
      <c r="C3706" s="10" t="s">
        <v>78</v>
      </c>
      <c r="D3706" s="10" t="s">
        <v>1137</v>
      </c>
      <c r="E3706" s="395" t="s">
        <v>1075</v>
      </c>
      <c r="F3706" s="395"/>
      <c r="G3706" s="11" t="s">
        <v>114</v>
      </c>
      <c r="H3706" s="15">
        <v>1</v>
      </c>
      <c r="I3706" s="13">
        <v>19.48</v>
      </c>
      <c r="J3706" s="13">
        <v>19.48</v>
      </c>
    </row>
    <row r="3707" spans="1:10" ht="25.95" customHeight="1">
      <c r="A3707" s="17" t="s">
        <v>1884</v>
      </c>
      <c r="B3707" s="19" t="s">
        <v>2969</v>
      </c>
      <c r="C3707" s="17" t="s">
        <v>78</v>
      </c>
      <c r="D3707" s="17" t="s">
        <v>2970</v>
      </c>
      <c r="E3707" s="396" t="s">
        <v>1887</v>
      </c>
      <c r="F3707" s="396"/>
      <c r="G3707" s="18" t="s">
        <v>1911</v>
      </c>
      <c r="H3707" s="21">
        <v>0.105</v>
      </c>
      <c r="I3707" s="20">
        <v>24.32</v>
      </c>
      <c r="J3707" s="20">
        <v>2.5499999999999998</v>
      </c>
    </row>
    <row r="3708" spans="1:10" ht="24" customHeight="1">
      <c r="A3708" s="17" t="s">
        <v>1884</v>
      </c>
      <c r="B3708" s="19" t="s">
        <v>1971</v>
      </c>
      <c r="C3708" s="17" t="s">
        <v>78</v>
      </c>
      <c r="D3708" s="17" t="s">
        <v>1972</v>
      </c>
      <c r="E3708" s="396" t="s">
        <v>1887</v>
      </c>
      <c r="F3708" s="396"/>
      <c r="G3708" s="18" t="s">
        <v>1911</v>
      </c>
      <c r="H3708" s="21">
        <v>0.105</v>
      </c>
      <c r="I3708" s="20">
        <v>28.71</v>
      </c>
      <c r="J3708" s="20">
        <v>3.01</v>
      </c>
    </row>
    <row r="3709" spans="1:10" ht="64.95" customHeight="1">
      <c r="A3709" s="17" t="s">
        <v>1884</v>
      </c>
      <c r="B3709" s="19" t="s">
        <v>3090</v>
      </c>
      <c r="C3709" s="17" t="s">
        <v>78</v>
      </c>
      <c r="D3709" s="17" t="s">
        <v>3091</v>
      </c>
      <c r="E3709" s="396" t="s">
        <v>1013</v>
      </c>
      <c r="F3709" s="396"/>
      <c r="G3709" s="18" t="s">
        <v>114</v>
      </c>
      <c r="H3709" s="21">
        <v>1</v>
      </c>
      <c r="I3709" s="20">
        <v>11.27</v>
      </c>
      <c r="J3709" s="20">
        <v>11.27</v>
      </c>
    </row>
    <row r="3710" spans="1:10" ht="25.95" customHeight="1">
      <c r="A3710" s="22" t="s">
        <v>1894</v>
      </c>
      <c r="B3710" s="24" t="s">
        <v>3092</v>
      </c>
      <c r="C3710" s="22" t="s">
        <v>78</v>
      </c>
      <c r="D3710" s="22" t="s">
        <v>3093</v>
      </c>
      <c r="E3710" s="397" t="s">
        <v>1928</v>
      </c>
      <c r="F3710" s="397"/>
      <c r="G3710" s="23" t="s">
        <v>114</v>
      </c>
      <c r="H3710" s="26">
        <v>1.1000000000000001</v>
      </c>
      <c r="I3710" s="25">
        <v>2.41</v>
      </c>
      <c r="J3710" s="25">
        <v>2.65</v>
      </c>
    </row>
    <row r="3711" spans="1:10">
      <c r="A3711" s="38"/>
      <c r="B3711" s="38"/>
      <c r="C3711" s="38"/>
      <c r="D3711" s="38"/>
      <c r="E3711" s="38" t="s">
        <v>1897</v>
      </c>
      <c r="F3711" s="39">
        <v>9.42</v>
      </c>
      <c r="G3711" s="38" t="s">
        <v>1898</v>
      </c>
      <c r="H3711" s="39">
        <v>0</v>
      </c>
      <c r="I3711" s="38" t="s">
        <v>1899</v>
      </c>
      <c r="J3711" s="39">
        <v>9.42</v>
      </c>
    </row>
    <row r="3712" spans="1:10">
      <c r="A3712" s="38"/>
      <c r="B3712" s="38"/>
      <c r="C3712" s="38"/>
      <c r="D3712" s="38"/>
      <c r="E3712" s="38" t="s">
        <v>1900</v>
      </c>
      <c r="F3712" s="39">
        <v>3.99</v>
      </c>
      <c r="G3712" s="38"/>
      <c r="H3712" s="398" t="s">
        <v>1901</v>
      </c>
      <c r="I3712" s="398"/>
      <c r="J3712" s="39">
        <v>23.47</v>
      </c>
    </row>
    <row r="3713" spans="1:10" ht="49.95" customHeight="1">
      <c r="A3713" s="32"/>
      <c r="B3713" s="32"/>
      <c r="C3713" s="32"/>
      <c r="D3713" s="32"/>
      <c r="E3713" s="32"/>
      <c r="F3713" s="32"/>
      <c r="G3713" s="32" t="s">
        <v>1902</v>
      </c>
      <c r="H3713" s="34" t="s">
        <v>1956</v>
      </c>
      <c r="I3713" s="32" t="s">
        <v>1904</v>
      </c>
      <c r="J3713" s="33">
        <v>352.05</v>
      </c>
    </row>
    <row r="3714" spans="1:10" ht="1.05" customHeight="1">
      <c r="A3714" s="16"/>
      <c r="B3714" s="16"/>
      <c r="C3714" s="16"/>
      <c r="D3714" s="16"/>
      <c r="E3714" s="16"/>
      <c r="F3714" s="16"/>
      <c r="G3714" s="16"/>
      <c r="H3714" s="16"/>
      <c r="I3714" s="16"/>
      <c r="J3714" s="16"/>
    </row>
    <row r="3715" spans="1:10" ht="18" customHeight="1">
      <c r="A3715" s="2" t="s">
        <v>1138</v>
      </c>
      <c r="B3715" s="4" t="s">
        <v>61</v>
      </c>
      <c r="C3715" s="2" t="s">
        <v>62</v>
      </c>
      <c r="D3715" s="2" t="s">
        <v>9</v>
      </c>
      <c r="E3715" s="391" t="s">
        <v>63</v>
      </c>
      <c r="F3715" s="391"/>
      <c r="G3715" s="3" t="s">
        <v>64</v>
      </c>
      <c r="H3715" s="4" t="s">
        <v>10</v>
      </c>
      <c r="I3715" s="4" t="s">
        <v>65</v>
      </c>
      <c r="J3715" s="4" t="s">
        <v>11</v>
      </c>
    </row>
    <row r="3716" spans="1:10" ht="52.05" customHeight="1">
      <c r="A3716" s="10" t="s">
        <v>1883</v>
      </c>
      <c r="B3716" s="12" t="s">
        <v>1139</v>
      </c>
      <c r="C3716" s="10" t="s">
        <v>78</v>
      </c>
      <c r="D3716" s="10" t="s">
        <v>1140</v>
      </c>
      <c r="E3716" s="395" t="s">
        <v>1085</v>
      </c>
      <c r="F3716" s="395"/>
      <c r="G3716" s="11" t="s">
        <v>114</v>
      </c>
      <c r="H3716" s="15">
        <v>1</v>
      </c>
      <c r="I3716" s="13">
        <v>22.02</v>
      </c>
      <c r="J3716" s="13">
        <v>22.02</v>
      </c>
    </row>
    <row r="3717" spans="1:10" ht="24" customHeight="1">
      <c r="A3717" s="17" t="s">
        <v>1884</v>
      </c>
      <c r="B3717" s="19" t="s">
        <v>1971</v>
      </c>
      <c r="C3717" s="17" t="s">
        <v>78</v>
      </c>
      <c r="D3717" s="17" t="s">
        <v>1972</v>
      </c>
      <c r="E3717" s="396" t="s">
        <v>1887</v>
      </c>
      <c r="F3717" s="396"/>
      <c r="G3717" s="18" t="s">
        <v>1911</v>
      </c>
      <c r="H3717" s="21">
        <v>0.1721</v>
      </c>
      <c r="I3717" s="20">
        <v>28.71</v>
      </c>
      <c r="J3717" s="20">
        <v>4.9400000000000004</v>
      </c>
    </row>
    <row r="3718" spans="1:10" ht="25.95" customHeight="1">
      <c r="A3718" s="17" t="s">
        <v>1884</v>
      </c>
      <c r="B3718" s="19" t="s">
        <v>2969</v>
      </c>
      <c r="C3718" s="17" t="s">
        <v>78</v>
      </c>
      <c r="D3718" s="17" t="s">
        <v>2970</v>
      </c>
      <c r="E3718" s="396" t="s">
        <v>1887</v>
      </c>
      <c r="F3718" s="396"/>
      <c r="G3718" s="18" t="s">
        <v>1911</v>
      </c>
      <c r="H3718" s="21">
        <v>0.1721</v>
      </c>
      <c r="I3718" s="20">
        <v>24.32</v>
      </c>
      <c r="J3718" s="20">
        <v>4.18</v>
      </c>
    </row>
    <row r="3719" spans="1:10" ht="52.05" customHeight="1">
      <c r="A3719" s="22" t="s">
        <v>1894</v>
      </c>
      <c r="B3719" s="24" t="s">
        <v>3094</v>
      </c>
      <c r="C3719" s="22" t="s">
        <v>78</v>
      </c>
      <c r="D3719" s="22" t="s">
        <v>3095</v>
      </c>
      <c r="E3719" s="397" t="s">
        <v>1928</v>
      </c>
      <c r="F3719" s="397"/>
      <c r="G3719" s="23" t="s">
        <v>114</v>
      </c>
      <c r="H3719" s="26">
        <v>1.1000000000000001</v>
      </c>
      <c r="I3719" s="25">
        <v>11.73</v>
      </c>
      <c r="J3719" s="25">
        <v>12.9</v>
      </c>
    </row>
    <row r="3720" spans="1:10">
      <c r="A3720" s="38"/>
      <c r="B3720" s="38"/>
      <c r="C3720" s="38"/>
      <c r="D3720" s="38"/>
      <c r="E3720" s="38" t="s">
        <v>1897</v>
      </c>
      <c r="F3720" s="39">
        <v>6.72</v>
      </c>
      <c r="G3720" s="38" t="s">
        <v>1898</v>
      </c>
      <c r="H3720" s="39">
        <v>0</v>
      </c>
      <c r="I3720" s="38" t="s">
        <v>1899</v>
      </c>
      <c r="J3720" s="39">
        <v>6.72</v>
      </c>
    </row>
    <row r="3721" spans="1:10">
      <c r="A3721" s="38"/>
      <c r="B3721" s="38"/>
      <c r="C3721" s="38"/>
      <c r="D3721" s="38"/>
      <c r="E3721" s="38" t="s">
        <v>1900</v>
      </c>
      <c r="F3721" s="39">
        <v>4.51</v>
      </c>
      <c r="G3721" s="38"/>
      <c r="H3721" s="398" t="s">
        <v>1901</v>
      </c>
      <c r="I3721" s="398"/>
      <c r="J3721" s="39">
        <v>26.53</v>
      </c>
    </row>
    <row r="3722" spans="1:10" ht="49.95" customHeight="1">
      <c r="A3722" s="32"/>
      <c r="B3722" s="32"/>
      <c r="C3722" s="32"/>
      <c r="D3722" s="32"/>
      <c r="E3722" s="32"/>
      <c r="F3722" s="32"/>
      <c r="G3722" s="32" t="s">
        <v>1902</v>
      </c>
      <c r="H3722" s="34" t="s">
        <v>2663</v>
      </c>
      <c r="I3722" s="32" t="s">
        <v>1904</v>
      </c>
      <c r="J3722" s="33">
        <v>424.48</v>
      </c>
    </row>
    <row r="3723" spans="1:10" ht="1.05" customHeight="1">
      <c r="A3723" s="16"/>
      <c r="B3723" s="16"/>
      <c r="C3723" s="16"/>
      <c r="D3723" s="16"/>
      <c r="E3723" s="16"/>
      <c r="F3723" s="16"/>
      <c r="G3723" s="16"/>
      <c r="H3723" s="16"/>
      <c r="I3723" s="16"/>
      <c r="J3723" s="16"/>
    </row>
    <row r="3724" spans="1:10" ht="18" customHeight="1">
      <c r="A3724" s="2" t="s">
        <v>1141</v>
      </c>
      <c r="B3724" s="4" t="s">
        <v>61</v>
      </c>
      <c r="C3724" s="2" t="s">
        <v>62</v>
      </c>
      <c r="D3724" s="2" t="s">
        <v>9</v>
      </c>
      <c r="E3724" s="391" t="s">
        <v>63</v>
      </c>
      <c r="F3724" s="391"/>
      <c r="G3724" s="3" t="s">
        <v>64</v>
      </c>
      <c r="H3724" s="4" t="s">
        <v>10</v>
      </c>
      <c r="I3724" s="4" t="s">
        <v>65</v>
      </c>
      <c r="J3724" s="4" t="s">
        <v>11</v>
      </c>
    </row>
    <row r="3725" spans="1:10" ht="39" customHeight="1">
      <c r="A3725" s="10" t="s">
        <v>1883</v>
      </c>
      <c r="B3725" s="12" t="s">
        <v>1142</v>
      </c>
      <c r="C3725" s="10" t="s">
        <v>78</v>
      </c>
      <c r="D3725" s="10" t="s">
        <v>1143</v>
      </c>
      <c r="E3725" s="395" t="s">
        <v>625</v>
      </c>
      <c r="F3725" s="395"/>
      <c r="G3725" s="11" t="s">
        <v>268</v>
      </c>
      <c r="H3725" s="15">
        <v>1</v>
      </c>
      <c r="I3725" s="13">
        <v>591.67999999999995</v>
      </c>
      <c r="J3725" s="13">
        <v>591.67999999999995</v>
      </c>
    </row>
    <row r="3726" spans="1:10" ht="64.95" customHeight="1">
      <c r="A3726" s="17" t="s">
        <v>1884</v>
      </c>
      <c r="B3726" s="19" t="s">
        <v>2077</v>
      </c>
      <c r="C3726" s="17" t="s">
        <v>78</v>
      </c>
      <c r="D3726" s="17" t="s">
        <v>2078</v>
      </c>
      <c r="E3726" s="396" t="s">
        <v>1907</v>
      </c>
      <c r="F3726" s="396"/>
      <c r="G3726" s="18" t="s">
        <v>1908</v>
      </c>
      <c r="H3726" s="21">
        <v>4.02E-2</v>
      </c>
      <c r="I3726" s="20">
        <v>59.97</v>
      </c>
      <c r="J3726" s="20">
        <v>2.41</v>
      </c>
    </row>
    <row r="3727" spans="1:10" ht="39" customHeight="1">
      <c r="A3727" s="17" t="s">
        <v>1884</v>
      </c>
      <c r="B3727" s="19" t="s">
        <v>3029</v>
      </c>
      <c r="C3727" s="17" t="s">
        <v>78</v>
      </c>
      <c r="D3727" s="17" t="s">
        <v>3030</v>
      </c>
      <c r="E3727" s="396" t="s">
        <v>1939</v>
      </c>
      <c r="F3727" s="396"/>
      <c r="G3727" s="18" t="s">
        <v>81</v>
      </c>
      <c r="H3727" s="21">
        <v>2.1000000000000001E-2</v>
      </c>
      <c r="I3727" s="20">
        <v>483.28</v>
      </c>
      <c r="J3727" s="20">
        <v>10.14</v>
      </c>
    </row>
    <row r="3728" spans="1:10" ht="24" customHeight="1">
      <c r="A3728" s="17" t="s">
        <v>1884</v>
      </c>
      <c r="B3728" s="19" t="s">
        <v>1909</v>
      </c>
      <c r="C3728" s="17" t="s">
        <v>78</v>
      </c>
      <c r="D3728" s="17" t="s">
        <v>1910</v>
      </c>
      <c r="E3728" s="396" t="s">
        <v>1887</v>
      </c>
      <c r="F3728" s="396"/>
      <c r="G3728" s="18" t="s">
        <v>1911</v>
      </c>
      <c r="H3728" s="21">
        <v>3.7094</v>
      </c>
      <c r="I3728" s="20">
        <v>22.95</v>
      </c>
      <c r="J3728" s="20">
        <v>85.13</v>
      </c>
    </row>
    <row r="3729" spans="1:10" ht="39" customHeight="1">
      <c r="A3729" s="17" t="s">
        <v>1884</v>
      </c>
      <c r="B3729" s="19" t="s">
        <v>3031</v>
      </c>
      <c r="C3729" s="17" t="s">
        <v>78</v>
      </c>
      <c r="D3729" s="17" t="s">
        <v>3032</v>
      </c>
      <c r="E3729" s="396" t="s">
        <v>1939</v>
      </c>
      <c r="F3729" s="396"/>
      <c r="G3729" s="18" t="s">
        <v>81</v>
      </c>
      <c r="H3729" s="21">
        <v>9.1899999999999996E-2</v>
      </c>
      <c r="I3729" s="20">
        <v>714.91</v>
      </c>
      <c r="J3729" s="20">
        <v>65.7</v>
      </c>
    </row>
    <row r="3730" spans="1:10" ht="24" customHeight="1">
      <c r="A3730" s="17" t="s">
        <v>1884</v>
      </c>
      <c r="B3730" s="19" t="s">
        <v>1935</v>
      </c>
      <c r="C3730" s="17" t="s">
        <v>78</v>
      </c>
      <c r="D3730" s="17" t="s">
        <v>1936</v>
      </c>
      <c r="E3730" s="396" t="s">
        <v>1887</v>
      </c>
      <c r="F3730" s="396"/>
      <c r="G3730" s="18" t="s">
        <v>1911</v>
      </c>
      <c r="H3730" s="21">
        <v>4.7210999999999999</v>
      </c>
      <c r="I3730" s="20">
        <v>28.34</v>
      </c>
      <c r="J3730" s="20">
        <v>133.79</v>
      </c>
    </row>
    <row r="3731" spans="1:10" ht="64.95" customHeight="1">
      <c r="A3731" s="17" t="s">
        <v>1884</v>
      </c>
      <c r="B3731" s="19" t="s">
        <v>2079</v>
      </c>
      <c r="C3731" s="17" t="s">
        <v>78</v>
      </c>
      <c r="D3731" s="17" t="s">
        <v>2080</v>
      </c>
      <c r="E3731" s="396" t="s">
        <v>1907</v>
      </c>
      <c r="F3731" s="396"/>
      <c r="G3731" s="18" t="s">
        <v>1914</v>
      </c>
      <c r="H3731" s="21">
        <v>1.9699999999999999E-2</v>
      </c>
      <c r="I3731" s="20">
        <v>146.27000000000001</v>
      </c>
      <c r="J3731" s="20">
        <v>2.88</v>
      </c>
    </row>
    <row r="3732" spans="1:10" ht="39" customHeight="1">
      <c r="A3732" s="17" t="s">
        <v>1884</v>
      </c>
      <c r="B3732" s="19" t="s">
        <v>3096</v>
      </c>
      <c r="C3732" s="17" t="s">
        <v>78</v>
      </c>
      <c r="D3732" s="17" t="s">
        <v>3097</v>
      </c>
      <c r="E3732" s="396" t="s">
        <v>2640</v>
      </c>
      <c r="F3732" s="396"/>
      <c r="G3732" s="18" t="s">
        <v>81</v>
      </c>
      <c r="H3732" s="21">
        <v>0.16900000000000001</v>
      </c>
      <c r="I3732" s="20">
        <v>256.54000000000002</v>
      </c>
      <c r="J3732" s="20">
        <v>43.35</v>
      </c>
    </row>
    <row r="3733" spans="1:10" ht="39" customHeight="1">
      <c r="A3733" s="17" t="s">
        <v>1884</v>
      </c>
      <c r="B3733" s="19" t="s">
        <v>3098</v>
      </c>
      <c r="C3733" s="17" t="s">
        <v>78</v>
      </c>
      <c r="D3733" s="17" t="s">
        <v>3099</v>
      </c>
      <c r="E3733" s="396" t="s">
        <v>2637</v>
      </c>
      <c r="F3733" s="396"/>
      <c r="G3733" s="18" t="s">
        <v>81</v>
      </c>
      <c r="H3733" s="21">
        <v>0.1008</v>
      </c>
      <c r="I3733" s="20">
        <v>1487.19</v>
      </c>
      <c r="J3733" s="20">
        <v>149.9</v>
      </c>
    </row>
    <row r="3734" spans="1:10" ht="25.95" customHeight="1">
      <c r="A3734" s="22" t="s">
        <v>1894</v>
      </c>
      <c r="B3734" s="24" t="s">
        <v>3100</v>
      </c>
      <c r="C3734" s="22" t="s">
        <v>78</v>
      </c>
      <c r="D3734" s="22" t="s">
        <v>3101</v>
      </c>
      <c r="E3734" s="397" t="s">
        <v>1928</v>
      </c>
      <c r="F3734" s="397"/>
      <c r="G3734" s="23" t="s">
        <v>268</v>
      </c>
      <c r="H3734" s="26">
        <v>32.794499999999999</v>
      </c>
      <c r="I3734" s="25">
        <v>3</v>
      </c>
      <c r="J3734" s="25">
        <v>98.38</v>
      </c>
    </row>
    <row r="3735" spans="1:10">
      <c r="A3735" s="38"/>
      <c r="B3735" s="38"/>
      <c r="C3735" s="38"/>
      <c r="D3735" s="38"/>
      <c r="E3735" s="38" t="s">
        <v>1897</v>
      </c>
      <c r="F3735" s="39">
        <v>222.29</v>
      </c>
      <c r="G3735" s="38" t="s">
        <v>1898</v>
      </c>
      <c r="H3735" s="39">
        <v>0</v>
      </c>
      <c r="I3735" s="38" t="s">
        <v>1899</v>
      </c>
      <c r="J3735" s="39">
        <v>222.29</v>
      </c>
    </row>
    <row r="3736" spans="1:10">
      <c r="A3736" s="38"/>
      <c r="B3736" s="38"/>
      <c r="C3736" s="38"/>
      <c r="D3736" s="38"/>
      <c r="E3736" s="38" t="s">
        <v>1900</v>
      </c>
      <c r="F3736" s="39">
        <v>121.29</v>
      </c>
      <c r="G3736" s="38"/>
      <c r="H3736" s="398" t="s">
        <v>1901</v>
      </c>
      <c r="I3736" s="398"/>
      <c r="J3736" s="39">
        <v>712.97</v>
      </c>
    </row>
    <row r="3737" spans="1:10" ht="49.95" customHeight="1">
      <c r="A3737" s="32"/>
      <c r="B3737" s="32"/>
      <c r="C3737" s="32"/>
      <c r="D3737" s="32"/>
      <c r="E3737" s="32"/>
      <c r="F3737" s="32"/>
      <c r="G3737" s="32" t="s">
        <v>1902</v>
      </c>
      <c r="H3737" s="34" t="s">
        <v>2564</v>
      </c>
      <c r="I3737" s="32" t="s">
        <v>1904</v>
      </c>
      <c r="J3737" s="33">
        <v>2138.91</v>
      </c>
    </row>
    <row r="3738" spans="1:10" ht="1.05" customHeight="1">
      <c r="A3738" s="16"/>
      <c r="B3738" s="16"/>
      <c r="C3738" s="16"/>
      <c r="D3738" s="16"/>
      <c r="E3738" s="16"/>
      <c r="F3738" s="16"/>
      <c r="G3738" s="16"/>
      <c r="H3738" s="16"/>
      <c r="I3738" s="16"/>
      <c r="J3738" s="16"/>
    </row>
    <row r="3739" spans="1:10" ht="18" customHeight="1">
      <c r="A3739" s="2" t="s">
        <v>1144</v>
      </c>
      <c r="B3739" s="4" t="s">
        <v>61</v>
      </c>
      <c r="C3739" s="2" t="s">
        <v>62</v>
      </c>
      <c r="D3739" s="2" t="s">
        <v>9</v>
      </c>
      <c r="E3739" s="391" t="s">
        <v>63</v>
      </c>
      <c r="F3739" s="391"/>
      <c r="G3739" s="3" t="s">
        <v>64</v>
      </c>
      <c r="H3739" s="4" t="s">
        <v>10</v>
      </c>
      <c r="I3739" s="4" t="s">
        <v>65</v>
      </c>
      <c r="J3739" s="4" t="s">
        <v>11</v>
      </c>
    </row>
    <row r="3740" spans="1:10" ht="39" customHeight="1">
      <c r="A3740" s="10" t="s">
        <v>1883</v>
      </c>
      <c r="B3740" s="12" t="s">
        <v>1145</v>
      </c>
      <c r="C3740" s="10" t="s">
        <v>78</v>
      </c>
      <c r="D3740" s="10" t="s">
        <v>1146</v>
      </c>
      <c r="E3740" s="395" t="s">
        <v>625</v>
      </c>
      <c r="F3740" s="395"/>
      <c r="G3740" s="11" t="s">
        <v>268</v>
      </c>
      <c r="H3740" s="15">
        <v>1</v>
      </c>
      <c r="I3740" s="13">
        <v>489.02</v>
      </c>
      <c r="J3740" s="13">
        <v>489.02</v>
      </c>
    </row>
    <row r="3741" spans="1:10" ht="39" customHeight="1">
      <c r="A3741" s="17" t="s">
        <v>1884</v>
      </c>
      <c r="B3741" s="19" t="s">
        <v>3031</v>
      </c>
      <c r="C3741" s="17" t="s">
        <v>78</v>
      </c>
      <c r="D3741" s="17" t="s">
        <v>3032</v>
      </c>
      <c r="E3741" s="396" t="s">
        <v>1939</v>
      </c>
      <c r="F3741" s="396"/>
      <c r="G3741" s="18" t="s">
        <v>81</v>
      </c>
      <c r="H3741" s="21">
        <v>0.1012</v>
      </c>
      <c r="I3741" s="20">
        <v>714.91</v>
      </c>
      <c r="J3741" s="20">
        <v>72.34</v>
      </c>
    </row>
    <row r="3742" spans="1:10" ht="24" customHeight="1">
      <c r="A3742" s="17" t="s">
        <v>1884</v>
      </c>
      <c r="B3742" s="19" t="s">
        <v>1909</v>
      </c>
      <c r="C3742" s="17" t="s">
        <v>78</v>
      </c>
      <c r="D3742" s="17" t="s">
        <v>1910</v>
      </c>
      <c r="E3742" s="396" t="s">
        <v>1887</v>
      </c>
      <c r="F3742" s="396"/>
      <c r="G3742" s="18" t="s">
        <v>1911</v>
      </c>
      <c r="H3742" s="21">
        <v>3.5674000000000001</v>
      </c>
      <c r="I3742" s="20">
        <v>22.95</v>
      </c>
      <c r="J3742" s="20">
        <v>81.87</v>
      </c>
    </row>
    <row r="3743" spans="1:10" ht="64.95" customHeight="1">
      <c r="A3743" s="17" t="s">
        <v>1884</v>
      </c>
      <c r="B3743" s="19" t="s">
        <v>2079</v>
      </c>
      <c r="C3743" s="17" t="s">
        <v>78</v>
      </c>
      <c r="D3743" s="17" t="s">
        <v>2080</v>
      </c>
      <c r="E3743" s="396" t="s">
        <v>1907</v>
      </c>
      <c r="F3743" s="396"/>
      <c r="G3743" s="18" t="s">
        <v>1914</v>
      </c>
      <c r="H3743" s="21">
        <v>8.6999999999999994E-3</v>
      </c>
      <c r="I3743" s="20">
        <v>146.27000000000001</v>
      </c>
      <c r="J3743" s="20">
        <v>1.27</v>
      </c>
    </row>
    <row r="3744" spans="1:10" ht="39" customHeight="1">
      <c r="A3744" s="17" t="s">
        <v>1884</v>
      </c>
      <c r="B3744" s="19" t="s">
        <v>3029</v>
      </c>
      <c r="C3744" s="17" t="s">
        <v>78</v>
      </c>
      <c r="D3744" s="17" t="s">
        <v>3030</v>
      </c>
      <c r="E3744" s="396" t="s">
        <v>1939</v>
      </c>
      <c r="F3744" s="396"/>
      <c r="G3744" s="18" t="s">
        <v>81</v>
      </c>
      <c r="H3744" s="21">
        <v>1.3599999999999999E-2</v>
      </c>
      <c r="I3744" s="20">
        <v>483.28</v>
      </c>
      <c r="J3744" s="20">
        <v>6.57</v>
      </c>
    </row>
    <row r="3745" spans="1:10" ht="64.95" customHeight="1">
      <c r="A3745" s="17" t="s">
        <v>1884</v>
      </c>
      <c r="B3745" s="19" t="s">
        <v>2077</v>
      </c>
      <c r="C3745" s="17" t="s">
        <v>78</v>
      </c>
      <c r="D3745" s="17" t="s">
        <v>2078</v>
      </c>
      <c r="E3745" s="396" t="s">
        <v>1907</v>
      </c>
      <c r="F3745" s="396"/>
      <c r="G3745" s="18" t="s">
        <v>1908</v>
      </c>
      <c r="H3745" s="21">
        <v>1.78E-2</v>
      </c>
      <c r="I3745" s="20">
        <v>59.97</v>
      </c>
      <c r="J3745" s="20">
        <v>1.06</v>
      </c>
    </row>
    <row r="3746" spans="1:10" ht="24" customHeight="1">
      <c r="A3746" s="17" t="s">
        <v>1884</v>
      </c>
      <c r="B3746" s="19" t="s">
        <v>1935</v>
      </c>
      <c r="C3746" s="17" t="s">
        <v>78</v>
      </c>
      <c r="D3746" s="17" t="s">
        <v>1936</v>
      </c>
      <c r="E3746" s="396" t="s">
        <v>1887</v>
      </c>
      <c r="F3746" s="396"/>
      <c r="G3746" s="18" t="s">
        <v>1911</v>
      </c>
      <c r="H3746" s="21">
        <v>4.5403000000000002</v>
      </c>
      <c r="I3746" s="20">
        <v>28.34</v>
      </c>
      <c r="J3746" s="20">
        <v>128.66999999999999</v>
      </c>
    </row>
    <row r="3747" spans="1:10" ht="39" customHeight="1">
      <c r="A3747" s="17" t="s">
        <v>1884</v>
      </c>
      <c r="B3747" s="19" t="s">
        <v>2635</v>
      </c>
      <c r="C3747" s="17" t="s">
        <v>78</v>
      </c>
      <c r="D3747" s="17" t="s">
        <v>2636</v>
      </c>
      <c r="E3747" s="396" t="s">
        <v>2637</v>
      </c>
      <c r="F3747" s="396"/>
      <c r="G3747" s="18" t="s">
        <v>81</v>
      </c>
      <c r="H3747" s="21">
        <v>4.48E-2</v>
      </c>
      <c r="I3747" s="20">
        <v>2450.15</v>
      </c>
      <c r="J3747" s="20">
        <v>109.76</v>
      </c>
    </row>
    <row r="3748" spans="1:10" ht="39" customHeight="1">
      <c r="A3748" s="17" t="s">
        <v>1884</v>
      </c>
      <c r="B3748" s="19" t="s">
        <v>3025</v>
      </c>
      <c r="C3748" s="17" t="s">
        <v>78</v>
      </c>
      <c r="D3748" s="17" t="s">
        <v>3026</v>
      </c>
      <c r="E3748" s="396" t="s">
        <v>2640</v>
      </c>
      <c r="F3748" s="396"/>
      <c r="G3748" s="18" t="s">
        <v>81</v>
      </c>
      <c r="H3748" s="21">
        <v>8.1000000000000003E-2</v>
      </c>
      <c r="I3748" s="20">
        <v>298.16000000000003</v>
      </c>
      <c r="J3748" s="20">
        <v>24.15</v>
      </c>
    </row>
    <row r="3749" spans="1:10" ht="25.95" customHeight="1">
      <c r="A3749" s="22" t="s">
        <v>1894</v>
      </c>
      <c r="B3749" s="24" t="s">
        <v>2184</v>
      </c>
      <c r="C3749" s="22" t="s">
        <v>78</v>
      </c>
      <c r="D3749" s="22" t="s">
        <v>2185</v>
      </c>
      <c r="E3749" s="397" t="s">
        <v>1928</v>
      </c>
      <c r="F3749" s="397"/>
      <c r="G3749" s="23" t="s">
        <v>268</v>
      </c>
      <c r="H3749" s="26">
        <v>134.76400000000001</v>
      </c>
      <c r="I3749" s="25">
        <v>0.47</v>
      </c>
      <c r="J3749" s="25">
        <v>63.33</v>
      </c>
    </row>
    <row r="3750" spans="1:10">
      <c r="A3750" s="38"/>
      <c r="B3750" s="38"/>
      <c r="C3750" s="38"/>
      <c r="D3750" s="38"/>
      <c r="E3750" s="38" t="s">
        <v>1897</v>
      </c>
      <c r="F3750" s="39">
        <v>222.81</v>
      </c>
      <c r="G3750" s="38" t="s">
        <v>1898</v>
      </c>
      <c r="H3750" s="39">
        <v>0</v>
      </c>
      <c r="I3750" s="38" t="s">
        <v>1899</v>
      </c>
      <c r="J3750" s="39">
        <v>222.81</v>
      </c>
    </row>
    <row r="3751" spans="1:10">
      <c r="A3751" s="38"/>
      <c r="B3751" s="38"/>
      <c r="C3751" s="38"/>
      <c r="D3751" s="38"/>
      <c r="E3751" s="38" t="s">
        <v>1900</v>
      </c>
      <c r="F3751" s="39">
        <v>100.24</v>
      </c>
      <c r="G3751" s="38"/>
      <c r="H3751" s="398" t="s">
        <v>1901</v>
      </c>
      <c r="I3751" s="398"/>
      <c r="J3751" s="39">
        <v>589.26</v>
      </c>
    </row>
    <row r="3752" spans="1:10" ht="49.95" customHeight="1">
      <c r="A3752" s="32"/>
      <c r="B3752" s="32"/>
      <c r="C3752" s="32"/>
      <c r="D3752" s="32"/>
      <c r="E3752" s="32"/>
      <c r="F3752" s="32"/>
      <c r="G3752" s="32" t="s">
        <v>1902</v>
      </c>
      <c r="H3752" s="34" t="s">
        <v>2564</v>
      </c>
      <c r="I3752" s="32" t="s">
        <v>1904</v>
      </c>
      <c r="J3752" s="33">
        <v>1767.78</v>
      </c>
    </row>
    <row r="3753" spans="1:10" ht="1.05" customHeight="1">
      <c r="A3753" s="16"/>
      <c r="B3753" s="16"/>
      <c r="C3753" s="16"/>
      <c r="D3753" s="16"/>
      <c r="E3753" s="16"/>
      <c r="F3753" s="16"/>
      <c r="G3753" s="16"/>
      <c r="H3753" s="16"/>
      <c r="I3753" s="16"/>
      <c r="J3753" s="16"/>
    </row>
    <row r="3754" spans="1:10" ht="18" customHeight="1">
      <c r="A3754" s="2" t="s">
        <v>1147</v>
      </c>
      <c r="B3754" s="4" t="s">
        <v>61</v>
      </c>
      <c r="C3754" s="2" t="s">
        <v>62</v>
      </c>
      <c r="D3754" s="2" t="s">
        <v>9</v>
      </c>
      <c r="E3754" s="391" t="s">
        <v>63</v>
      </c>
      <c r="F3754" s="391"/>
      <c r="G3754" s="3" t="s">
        <v>64</v>
      </c>
      <c r="H3754" s="4" t="s">
        <v>10</v>
      </c>
      <c r="I3754" s="4" t="s">
        <v>65</v>
      </c>
      <c r="J3754" s="4" t="s">
        <v>11</v>
      </c>
    </row>
    <row r="3755" spans="1:10" ht="25.95" customHeight="1">
      <c r="A3755" s="10" t="s">
        <v>1883</v>
      </c>
      <c r="B3755" s="12" t="s">
        <v>1148</v>
      </c>
      <c r="C3755" s="10" t="s">
        <v>72</v>
      </c>
      <c r="D3755" s="10" t="s">
        <v>1149</v>
      </c>
      <c r="E3755" s="395" t="s">
        <v>204</v>
      </c>
      <c r="F3755" s="395"/>
      <c r="G3755" s="11" t="s">
        <v>1150</v>
      </c>
      <c r="H3755" s="15">
        <v>1</v>
      </c>
      <c r="I3755" s="13">
        <v>104.25</v>
      </c>
      <c r="J3755" s="13">
        <v>104.25</v>
      </c>
    </row>
    <row r="3756" spans="1:10" ht="39" customHeight="1">
      <c r="A3756" s="17" t="s">
        <v>1884</v>
      </c>
      <c r="B3756" s="19" t="s">
        <v>3102</v>
      </c>
      <c r="C3756" s="17" t="s">
        <v>78</v>
      </c>
      <c r="D3756" s="17" t="s">
        <v>3103</v>
      </c>
      <c r="E3756" s="396" t="s">
        <v>3104</v>
      </c>
      <c r="F3756" s="396"/>
      <c r="G3756" s="18" t="s">
        <v>268</v>
      </c>
      <c r="H3756" s="21">
        <v>0.33300000000000002</v>
      </c>
      <c r="I3756" s="20">
        <v>115.42</v>
      </c>
      <c r="J3756" s="20">
        <v>38.43</v>
      </c>
    </row>
    <row r="3757" spans="1:10" ht="25.95" customHeight="1">
      <c r="A3757" s="17" t="s">
        <v>1884</v>
      </c>
      <c r="B3757" s="19" t="s">
        <v>2969</v>
      </c>
      <c r="C3757" s="17" t="s">
        <v>78</v>
      </c>
      <c r="D3757" s="17" t="s">
        <v>2970</v>
      </c>
      <c r="E3757" s="396" t="s">
        <v>1887</v>
      </c>
      <c r="F3757" s="396"/>
      <c r="G3757" s="18" t="s">
        <v>1911</v>
      </c>
      <c r="H3757" s="21">
        <v>0.48599999999999999</v>
      </c>
      <c r="I3757" s="20">
        <v>24.32</v>
      </c>
      <c r="J3757" s="20">
        <v>11.81</v>
      </c>
    </row>
    <row r="3758" spans="1:10" ht="24" customHeight="1">
      <c r="A3758" s="17" t="s">
        <v>1884</v>
      </c>
      <c r="B3758" s="19" t="s">
        <v>1971</v>
      </c>
      <c r="C3758" s="17" t="s">
        <v>78</v>
      </c>
      <c r="D3758" s="17" t="s">
        <v>1972</v>
      </c>
      <c r="E3758" s="396" t="s">
        <v>1887</v>
      </c>
      <c r="F3758" s="396"/>
      <c r="G3758" s="18" t="s">
        <v>1911</v>
      </c>
      <c r="H3758" s="21">
        <v>0.48599999999999999</v>
      </c>
      <c r="I3758" s="20">
        <v>28.71</v>
      </c>
      <c r="J3758" s="20">
        <v>13.95</v>
      </c>
    </row>
    <row r="3759" spans="1:10" ht="24" customHeight="1">
      <c r="A3759" s="22" t="s">
        <v>1894</v>
      </c>
      <c r="B3759" s="24" t="s">
        <v>3105</v>
      </c>
      <c r="C3759" s="22" t="s">
        <v>72</v>
      </c>
      <c r="D3759" s="22" t="s">
        <v>3106</v>
      </c>
      <c r="E3759" s="397" t="s">
        <v>1928</v>
      </c>
      <c r="F3759" s="397"/>
      <c r="G3759" s="23" t="s">
        <v>1150</v>
      </c>
      <c r="H3759" s="26">
        <v>1</v>
      </c>
      <c r="I3759" s="25">
        <v>40.06</v>
      </c>
      <c r="J3759" s="25">
        <v>40.06</v>
      </c>
    </row>
    <row r="3760" spans="1:10">
      <c r="A3760" s="38"/>
      <c r="B3760" s="38"/>
      <c r="C3760" s="38"/>
      <c r="D3760" s="38"/>
      <c r="E3760" s="38" t="s">
        <v>1897</v>
      </c>
      <c r="F3760" s="39">
        <v>25.85</v>
      </c>
      <c r="G3760" s="38" t="s">
        <v>1898</v>
      </c>
      <c r="H3760" s="39">
        <v>0</v>
      </c>
      <c r="I3760" s="38" t="s">
        <v>1899</v>
      </c>
      <c r="J3760" s="39">
        <v>25.85</v>
      </c>
    </row>
    <row r="3761" spans="1:10">
      <c r="A3761" s="38"/>
      <c r="B3761" s="38"/>
      <c r="C3761" s="38"/>
      <c r="D3761" s="38"/>
      <c r="E3761" s="38" t="s">
        <v>1900</v>
      </c>
      <c r="F3761" s="39">
        <v>21.37</v>
      </c>
      <c r="G3761" s="38"/>
      <c r="H3761" s="398" t="s">
        <v>1901</v>
      </c>
      <c r="I3761" s="398"/>
      <c r="J3761" s="39">
        <v>125.62</v>
      </c>
    </row>
    <row r="3762" spans="1:10" ht="49.95" customHeight="1">
      <c r="A3762" s="32"/>
      <c r="B3762" s="32"/>
      <c r="C3762" s="32"/>
      <c r="D3762" s="32"/>
      <c r="E3762" s="32"/>
      <c r="F3762" s="32"/>
      <c r="G3762" s="32" t="s">
        <v>1902</v>
      </c>
      <c r="H3762" s="34" t="s">
        <v>2704</v>
      </c>
      <c r="I3762" s="32" t="s">
        <v>1904</v>
      </c>
      <c r="J3762" s="33">
        <v>3140.5</v>
      </c>
    </row>
    <row r="3763" spans="1:10" ht="1.05" customHeight="1">
      <c r="A3763" s="16"/>
      <c r="B3763" s="16"/>
      <c r="C3763" s="16"/>
      <c r="D3763" s="16"/>
      <c r="E3763" s="16"/>
      <c r="F3763" s="16"/>
      <c r="G3763" s="16"/>
      <c r="H3763" s="16"/>
      <c r="I3763" s="16"/>
      <c r="J3763" s="16"/>
    </row>
    <row r="3764" spans="1:10" ht="18" customHeight="1">
      <c r="A3764" s="2" t="s">
        <v>1151</v>
      </c>
      <c r="B3764" s="4" t="s">
        <v>61</v>
      </c>
      <c r="C3764" s="2" t="s">
        <v>62</v>
      </c>
      <c r="D3764" s="2" t="s">
        <v>9</v>
      </c>
      <c r="E3764" s="391" t="s">
        <v>63</v>
      </c>
      <c r="F3764" s="391"/>
      <c r="G3764" s="3" t="s">
        <v>64</v>
      </c>
      <c r="H3764" s="4" t="s">
        <v>10</v>
      </c>
      <c r="I3764" s="4" t="s">
        <v>65</v>
      </c>
      <c r="J3764" s="4" t="s">
        <v>11</v>
      </c>
    </row>
    <row r="3765" spans="1:10" ht="78" customHeight="1">
      <c r="A3765" s="10" t="s">
        <v>1883</v>
      </c>
      <c r="B3765" s="12" t="s">
        <v>1152</v>
      </c>
      <c r="C3765" s="10" t="s">
        <v>72</v>
      </c>
      <c r="D3765" s="10" t="s">
        <v>1153</v>
      </c>
      <c r="E3765" s="395" t="s">
        <v>74</v>
      </c>
      <c r="F3765" s="395"/>
      <c r="G3765" s="11" t="s">
        <v>75</v>
      </c>
      <c r="H3765" s="15">
        <v>1</v>
      </c>
      <c r="I3765" s="13">
        <v>114.05</v>
      </c>
      <c r="J3765" s="13">
        <v>114.05</v>
      </c>
    </row>
    <row r="3766" spans="1:10" ht="25.95" customHeight="1">
      <c r="A3766" s="17" t="s">
        <v>1884</v>
      </c>
      <c r="B3766" s="19" t="s">
        <v>2969</v>
      </c>
      <c r="C3766" s="17" t="s">
        <v>78</v>
      </c>
      <c r="D3766" s="17" t="s">
        <v>2970</v>
      </c>
      <c r="E3766" s="396" t="s">
        <v>1887</v>
      </c>
      <c r="F3766" s="396"/>
      <c r="G3766" s="18" t="s">
        <v>1911</v>
      </c>
      <c r="H3766" s="21">
        <v>0.2</v>
      </c>
      <c r="I3766" s="20">
        <v>24.32</v>
      </c>
      <c r="J3766" s="20">
        <v>4.8600000000000003</v>
      </c>
    </row>
    <row r="3767" spans="1:10" ht="78" customHeight="1">
      <c r="A3767" s="22" t="s">
        <v>1894</v>
      </c>
      <c r="B3767" s="24" t="s">
        <v>3107</v>
      </c>
      <c r="C3767" s="22" t="s">
        <v>72</v>
      </c>
      <c r="D3767" s="22" t="s">
        <v>3108</v>
      </c>
      <c r="E3767" s="397" t="s">
        <v>1928</v>
      </c>
      <c r="F3767" s="397"/>
      <c r="G3767" s="23" t="s">
        <v>268</v>
      </c>
      <c r="H3767" s="26">
        <v>1</v>
      </c>
      <c r="I3767" s="25">
        <v>109.19</v>
      </c>
      <c r="J3767" s="25">
        <v>109.19</v>
      </c>
    </row>
    <row r="3768" spans="1:10">
      <c r="A3768" s="38"/>
      <c r="B3768" s="38"/>
      <c r="C3768" s="38"/>
      <c r="D3768" s="38"/>
      <c r="E3768" s="38" t="s">
        <v>1897</v>
      </c>
      <c r="F3768" s="39">
        <v>3.47</v>
      </c>
      <c r="G3768" s="38" t="s">
        <v>1898</v>
      </c>
      <c r="H3768" s="39">
        <v>0</v>
      </c>
      <c r="I3768" s="38" t="s">
        <v>1899</v>
      </c>
      <c r="J3768" s="39">
        <v>3.47</v>
      </c>
    </row>
    <row r="3769" spans="1:10">
      <c r="A3769" s="38"/>
      <c r="B3769" s="38"/>
      <c r="C3769" s="38"/>
      <c r="D3769" s="38"/>
      <c r="E3769" s="38" t="s">
        <v>1900</v>
      </c>
      <c r="F3769" s="39">
        <v>23.38</v>
      </c>
      <c r="G3769" s="38"/>
      <c r="H3769" s="398" t="s">
        <v>1901</v>
      </c>
      <c r="I3769" s="398"/>
      <c r="J3769" s="39">
        <v>137.43</v>
      </c>
    </row>
    <row r="3770" spans="1:10" ht="49.95" customHeight="1">
      <c r="A3770" s="32"/>
      <c r="B3770" s="32"/>
      <c r="C3770" s="32"/>
      <c r="D3770" s="32"/>
      <c r="E3770" s="32"/>
      <c r="F3770" s="32"/>
      <c r="G3770" s="32" t="s">
        <v>1902</v>
      </c>
      <c r="H3770" s="34" t="s">
        <v>1903</v>
      </c>
      <c r="I3770" s="32" t="s">
        <v>1904</v>
      </c>
      <c r="J3770" s="33">
        <v>137.43</v>
      </c>
    </row>
    <row r="3771" spans="1:10" ht="1.05" customHeight="1">
      <c r="A3771" s="16"/>
      <c r="B3771" s="16"/>
      <c r="C3771" s="16"/>
      <c r="D3771" s="16"/>
      <c r="E3771" s="16"/>
      <c r="F3771" s="16"/>
      <c r="G3771" s="16"/>
      <c r="H3771" s="16"/>
      <c r="I3771" s="16"/>
      <c r="J3771" s="16"/>
    </row>
    <row r="3772" spans="1:10" ht="18" customHeight="1">
      <c r="A3772" s="2" t="s">
        <v>1154</v>
      </c>
      <c r="B3772" s="4" t="s">
        <v>61</v>
      </c>
      <c r="C3772" s="2" t="s">
        <v>62</v>
      </c>
      <c r="D3772" s="2" t="s">
        <v>9</v>
      </c>
      <c r="E3772" s="391" t="s">
        <v>63</v>
      </c>
      <c r="F3772" s="391"/>
      <c r="G3772" s="3" t="s">
        <v>64</v>
      </c>
      <c r="H3772" s="4" t="s">
        <v>10</v>
      </c>
      <c r="I3772" s="4" t="s">
        <v>65</v>
      </c>
      <c r="J3772" s="4" t="s">
        <v>11</v>
      </c>
    </row>
    <row r="3773" spans="1:10" ht="39" customHeight="1">
      <c r="A3773" s="10" t="s">
        <v>1883</v>
      </c>
      <c r="B3773" s="12" t="s">
        <v>1155</v>
      </c>
      <c r="C3773" s="10" t="s">
        <v>72</v>
      </c>
      <c r="D3773" s="10" t="s">
        <v>1156</v>
      </c>
      <c r="E3773" s="395" t="s">
        <v>74</v>
      </c>
      <c r="F3773" s="395"/>
      <c r="G3773" s="11" t="s">
        <v>75</v>
      </c>
      <c r="H3773" s="15">
        <v>1</v>
      </c>
      <c r="I3773" s="13">
        <v>153.44</v>
      </c>
      <c r="J3773" s="13">
        <v>153.44</v>
      </c>
    </row>
    <row r="3774" spans="1:10" ht="24" customHeight="1">
      <c r="A3774" s="17" t="s">
        <v>1884</v>
      </c>
      <c r="B3774" s="19" t="s">
        <v>1971</v>
      </c>
      <c r="C3774" s="17" t="s">
        <v>78</v>
      </c>
      <c r="D3774" s="17" t="s">
        <v>1972</v>
      </c>
      <c r="E3774" s="396" t="s">
        <v>1887</v>
      </c>
      <c r="F3774" s="396"/>
      <c r="G3774" s="18" t="s">
        <v>1911</v>
      </c>
      <c r="H3774" s="21">
        <v>1.1100000000000001</v>
      </c>
      <c r="I3774" s="20">
        <v>28.71</v>
      </c>
      <c r="J3774" s="20">
        <v>31.86</v>
      </c>
    </row>
    <row r="3775" spans="1:10" ht="25.95" customHeight="1">
      <c r="A3775" s="17" t="s">
        <v>1884</v>
      </c>
      <c r="B3775" s="19" t="s">
        <v>2969</v>
      </c>
      <c r="C3775" s="17" t="s">
        <v>78</v>
      </c>
      <c r="D3775" s="17" t="s">
        <v>2970</v>
      </c>
      <c r="E3775" s="396" t="s">
        <v>1887</v>
      </c>
      <c r="F3775" s="396"/>
      <c r="G3775" s="18" t="s">
        <v>1911</v>
      </c>
      <c r="H3775" s="21">
        <v>1.1100000000000001</v>
      </c>
      <c r="I3775" s="20">
        <v>24.32</v>
      </c>
      <c r="J3775" s="20">
        <v>26.99</v>
      </c>
    </row>
    <row r="3776" spans="1:10" ht="25.95" customHeight="1">
      <c r="A3776" s="22" t="s">
        <v>1894</v>
      </c>
      <c r="B3776" s="24" t="s">
        <v>3109</v>
      </c>
      <c r="C3776" s="22" t="s">
        <v>72</v>
      </c>
      <c r="D3776" s="22" t="s">
        <v>3110</v>
      </c>
      <c r="E3776" s="397" t="s">
        <v>1928</v>
      </c>
      <c r="F3776" s="397"/>
      <c r="G3776" s="23" t="s">
        <v>1150</v>
      </c>
      <c r="H3776" s="26">
        <v>1.01</v>
      </c>
      <c r="I3776" s="25">
        <v>93.56</v>
      </c>
      <c r="J3776" s="25">
        <v>94.49</v>
      </c>
    </row>
    <row r="3777" spans="1:10" ht="25.95" customHeight="1">
      <c r="A3777" s="22" t="s">
        <v>1894</v>
      </c>
      <c r="B3777" s="24" t="s">
        <v>2631</v>
      </c>
      <c r="C3777" s="22" t="s">
        <v>78</v>
      </c>
      <c r="D3777" s="22" t="s">
        <v>2632</v>
      </c>
      <c r="E3777" s="397" t="s">
        <v>1928</v>
      </c>
      <c r="F3777" s="397"/>
      <c r="G3777" s="23" t="s">
        <v>268</v>
      </c>
      <c r="H3777" s="26">
        <v>1.4E-2</v>
      </c>
      <c r="I3777" s="25">
        <v>7.84</v>
      </c>
      <c r="J3777" s="25">
        <v>0.1</v>
      </c>
    </row>
    <row r="3778" spans="1:10">
      <c r="A3778" s="38"/>
      <c r="B3778" s="38"/>
      <c r="C3778" s="38"/>
      <c r="D3778" s="38"/>
      <c r="E3778" s="38" t="s">
        <v>1897</v>
      </c>
      <c r="F3778" s="39">
        <v>43.4</v>
      </c>
      <c r="G3778" s="38" t="s">
        <v>1898</v>
      </c>
      <c r="H3778" s="39">
        <v>0</v>
      </c>
      <c r="I3778" s="38" t="s">
        <v>1899</v>
      </c>
      <c r="J3778" s="39">
        <v>43.4</v>
      </c>
    </row>
    <row r="3779" spans="1:10">
      <c r="A3779" s="38"/>
      <c r="B3779" s="38"/>
      <c r="C3779" s="38"/>
      <c r="D3779" s="38"/>
      <c r="E3779" s="38" t="s">
        <v>1900</v>
      </c>
      <c r="F3779" s="39">
        <v>31.45</v>
      </c>
      <c r="G3779" s="38"/>
      <c r="H3779" s="398" t="s">
        <v>1901</v>
      </c>
      <c r="I3779" s="398"/>
      <c r="J3779" s="39">
        <v>184.89</v>
      </c>
    </row>
    <row r="3780" spans="1:10" ht="49.95" customHeight="1">
      <c r="A3780" s="32"/>
      <c r="B3780" s="32"/>
      <c r="C3780" s="32"/>
      <c r="D3780" s="32"/>
      <c r="E3780" s="32"/>
      <c r="F3780" s="32"/>
      <c r="G3780" s="32" t="s">
        <v>1902</v>
      </c>
      <c r="H3780" s="34" t="s">
        <v>3111</v>
      </c>
      <c r="I3780" s="32" t="s">
        <v>1904</v>
      </c>
      <c r="J3780" s="33">
        <v>5176.92</v>
      </c>
    </row>
    <row r="3781" spans="1:10" ht="1.05" customHeight="1">
      <c r="A3781" s="16"/>
      <c r="B3781" s="16"/>
      <c r="C3781" s="16"/>
      <c r="D3781" s="16"/>
      <c r="E3781" s="16"/>
      <c r="F3781" s="16"/>
      <c r="G3781" s="16"/>
      <c r="H3781" s="16"/>
      <c r="I3781" s="16"/>
      <c r="J3781" s="16"/>
    </row>
    <row r="3782" spans="1:10" ht="18" customHeight="1">
      <c r="A3782" s="2" t="s">
        <v>1157</v>
      </c>
      <c r="B3782" s="4" t="s">
        <v>61</v>
      </c>
      <c r="C3782" s="2" t="s">
        <v>62</v>
      </c>
      <c r="D3782" s="2" t="s">
        <v>9</v>
      </c>
      <c r="E3782" s="391" t="s">
        <v>63</v>
      </c>
      <c r="F3782" s="391"/>
      <c r="G3782" s="3" t="s">
        <v>64</v>
      </c>
      <c r="H3782" s="4" t="s">
        <v>10</v>
      </c>
      <c r="I3782" s="4" t="s">
        <v>65</v>
      </c>
      <c r="J3782" s="4" t="s">
        <v>11</v>
      </c>
    </row>
    <row r="3783" spans="1:10" ht="64.95" customHeight="1">
      <c r="A3783" s="10" t="s">
        <v>1883</v>
      </c>
      <c r="B3783" s="12" t="s">
        <v>1158</v>
      </c>
      <c r="C3783" s="10" t="s">
        <v>72</v>
      </c>
      <c r="D3783" s="10" t="s">
        <v>1159</v>
      </c>
      <c r="E3783" s="395" t="s">
        <v>74</v>
      </c>
      <c r="F3783" s="395"/>
      <c r="G3783" s="11" t="s">
        <v>75</v>
      </c>
      <c r="H3783" s="15">
        <v>1</v>
      </c>
      <c r="I3783" s="13">
        <v>40.32</v>
      </c>
      <c r="J3783" s="13">
        <v>40.32</v>
      </c>
    </row>
    <row r="3784" spans="1:10" ht="25.95" customHeight="1">
      <c r="A3784" s="17" t="s">
        <v>1884</v>
      </c>
      <c r="B3784" s="19" t="s">
        <v>2969</v>
      </c>
      <c r="C3784" s="17" t="s">
        <v>78</v>
      </c>
      <c r="D3784" s="17" t="s">
        <v>2970</v>
      </c>
      <c r="E3784" s="396" t="s">
        <v>1887</v>
      </c>
      <c r="F3784" s="396"/>
      <c r="G3784" s="18" t="s">
        <v>1911</v>
      </c>
      <c r="H3784" s="21">
        <v>0.15</v>
      </c>
      <c r="I3784" s="20">
        <v>24.32</v>
      </c>
      <c r="J3784" s="20">
        <v>3.64</v>
      </c>
    </row>
    <row r="3785" spans="1:10" ht="24" customHeight="1">
      <c r="A3785" s="17" t="s">
        <v>1884</v>
      </c>
      <c r="B3785" s="19" t="s">
        <v>1971</v>
      </c>
      <c r="C3785" s="17" t="s">
        <v>78</v>
      </c>
      <c r="D3785" s="17" t="s">
        <v>1972</v>
      </c>
      <c r="E3785" s="396" t="s">
        <v>1887</v>
      </c>
      <c r="F3785" s="396"/>
      <c r="G3785" s="18" t="s">
        <v>1911</v>
      </c>
      <c r="H3785" s="21">
        <v>0.15</v>
      </c>
      <c r="I3785" s="20">
        <v>28.71</v>
      </c>
      <c r="J3785" s="20">
        <v>4.3</v>
      </c>
    </row>
    <row r="3786" spans="1:10" ht="64.95" customHeight="1">
      <c r="A3786" s="22" t="s">
        <v>1894</v>
      </c>
      <c r="B3786" s="24" t="s">
        <v>3112</v>
      </c>
      <c r="C3786" s="22" t="s">
        <v>72</v>
      </c>
      <c r="D3786" s="22" t="s">
        <v>3113</v>
      </c>
      <c r="E3786" s="397" t="s">
        <v>1928</v>
      </c>
      <c r="F3786" s="397"/>
      <c r="G3786" s="23" t="s">
        <v>268</v>
      </c>
      <c r="H3786" s="26">
        <v>1</v>
      </c>
      <c r="I3786" s="25">
        <v>32.380000000000003</v>
      </c>
      <c r="J3786" s="25">
        <v>32.380000000000003</v>
      </c>
    </row>
    <row r="3787" spans="1:10">
      <c r="A3787" s="38"/>
      <c r="B3787" s="38"/>
      <c r="C3787" s="38"/>
      <c r="D3787" s="38"/>
      <c r="E3787" s="38" t="s">
        <v>1897</v>
      </c>
      <c r="F3787" s="39">
        <v>5.86</v>
      </c>
      <c r="G3787" s="38" t="s">
        <v>1898</v>
      </c>
      <c r="H3787" s="39">
        <v>0</v>
      </c>
      <c r="I3787" s="38" t="s">
        <v>1899</v>
      </c>
      <c r="J3787" s="39">
        <v>5.86</v>
      </c>
    </row>
    <row r="3788" spans="1:10">
      <c r="A3788" s="38"/>
      <c r="B3788" s="38"/>
      <c r="C3788" s="38"/>
      <c r="D3788" s="38"/>
      <c r="E3788" s="38" t="s">
        <v>1900</v>
      </c>
      <c r="F3788" s="39">
        <v>8.26</v>
      </c>
      <c r="G3788" s="38"/>
      <c r="H3788" s="398" t="s">
        <v>1901</v>
      </c>
      <c r="I3788" s="398"/>
      <c r="J3788" s="39">
        <v>48.58</v>
      </c>
    </row>
    <row r="3789" spans="1:10" ht="49.95" customHeight="1">
      <c r="A3789" s="32"/>
      <c r="B3789" s="32"/>
      <c r="C3789" s="32"/>
      <c r="D3789" s="32"/>
      <c r="E3789" s="32"/>
      <c r="F3789" s="32"/>
      <c r="G3789" s="32" t="s">
        <v>1902</v>
      </c>
      <c r="H3789" s="34" t="s">
        <v>2564</v>
      </c>
      <c r="I3789" s="32" t="s">
        <v>1904</v>
      </c>
      <c r="J3789" s="33">
        <v>145.74</v>
      </c>
    </row>
    <row r="3790" spans="1:10" ht="1.05" customHeight="1">
      <c r="A3790" s="16"/>
      <c r="B3790" s="16"/>
      <c r="C3790" s="16"/>
      <c r="D3790" s="16"/>
      <c r="E3790" s="16"/>
      <c r="F3790" s="16"/>
      <c r="G3790" s="16"/>
      <c r="H3790" s="16"/>
      <c r="I3790" s="16"/>
      <c r="J3790" s="16"/>
    </row>
    <row r="3791" spans="1:10" ht="18" customHeight="1">
      <c r="A3791" s="2" t="s">
        <v>1160</v>
      </c>
      <c r="B3791" s="4" t="s">
        <v>61</v>
      </c>
      <c r="C3791" s="2" t="s">
        <v>62</v>
      </c>
      <c r="D3791" s="2" t="s">
        <v>9</v>
      </c>
      <c r="E3791" s="391" t="s">
        <v>63</v>
      </c>
      <c r="F3791" s="391"/>
      <c r="G3791" s="3" t="s">
        <v>64</v>
      </c>
      <c r="H3791" s="4" t="s">
        <v>10</v>
      </c>
      <c r="I3791" s="4" t="s">
        <v>65</v>
      </c>
      <c r="J3791" s="4" t="s">
        <v>11</v>
      </c>
    </row>
    <row r="3792" spans="1:10" ht="25.95" customHeight="1">
      <c r="A3792" s="10" t="s">
        <v>1883</v>
      </c>
      <c r="B3792" s="12" t="s">
        <v>1161</v>
      </c>
      <c r="C3792" s="10" t="s">
        <v>72</v>
      </c>
      <c r="D3792" s="10" t="s">
        <v>1162</v>
      </c>
      <c r="E3792" s="395" t="s">
        <v>74</v>
      </c>
      <c r="F3792" s="395"/>
      <c r="G3792" s="11" t="s">
        <v>75</v>
      </c>
      <c r="H3792" s="15">
        <v>1</v>
      </c>
      <c r="I3792" s="13">
        <v>107.09</v>
      </c>
      <c r="J3792" s="13">
        <v>107.09</v>
      </c>
    </row>
    <row r="3793" spans="1:10" ht="24" customHeight="1">
      <c r="A3793" s="17" t="s">
        <v>1884</v>
      </c>
      <c r="B3793" s="19" t="s">
        <v>1909</v>
      </c>
      <c r="C3793" s="17" t="s">
        <v>78</v>
      </c>
      <c r="D3793" s="17" t="s">
        <v>1910</v>
      </c>
      <c r="E3793" s="396" t="s">
        <v>1887</v>
      </c>
      <c r="F3793" s="396"/>
      <c r="G3793" s="18" t="s">
        <v>1911</v>
      </c>
      <c r="H3793" s="21">
        <v>0.17</v>
      </c>
      <c r="I3793" s="20">
        <v>22.95</v>
      </c>
      <c r="J3793" s="20">
        <v>3.9</v>
      </c>
    </row>
    <row r="3794" spans="1:10" ht="24" customHeight="1">
      <c r="A3794" s="17" t="s">
        <v>1884</v>
      </c>
      <c r="B3794" s="19" t="s">
        <v>1971</v>
      </c>
      <c r="C3794" s="17" t="s">
        <v>78</v>
      </c>
      <c r="D3794" s="17" t="s">
        <v>1972</v>
      </c>
      <c r="E3794" s="396" t="s">
        <v>1887</v>
      </c>
      <c r="F3794" s="396"/>
      <c r="G3794" s="18" t="s">
        <v>1911</v>
      </c>
      <c r="H3794" s="21">
        <v>0.17</v>
      </c>
      <c r="I3794" s="20">
        <v>28.71</v>
      </c>
      <c r="J3794" s="20">
        <v>4.88</v>
      </c>
    </row>
    <row r="3795" spans="1:10" ht="24" customHeight="1">
      <c r="A3795" s="22" t="s">
        <v>1894</v>
      </c>
      <c r="B3795" s="24" t="s">
        <v>3114</v>
      </c>
      <c r="C3795" s="22" t="s">
        <v>72</v>
      </c>
      <c r="D3795" s="22" t="s">
        <v>3115</v>
      </c>
      <c r="E3795" s="397" t="s">
        <v>1928</v>
      </c>
      <c r="F3795" s="397"/>
      <c r="G3795" s="23" t="s">
        <v>268</v>
      </c>
      <c r="H3795" s="26">
        <v>1</v>
      </c>
      <c r="I3795" s="25">
        <v>98.31</v>
      </c>
      <c r="J3795" s="25">
        <v>98.31</v>
      </c>
    </row>
    <row r="3796" spans="1:10">
      <c r="A3796" s="38"/>
      <c r="B3796" s="38"/>
      <c r="C3796" s="38"/>
      <c r="D3796" s="38"/>
      <c r="E3796" s="38" t="s">
        <v>1897</v>
      </c>
      <c r="F3796" s="39">
        <v>6.42</v>
      </c>
      <c r="G3796" s="38" t="s">
        <v>1898</v>
      </c>
      <c r="H3796" s="39">
        <v>0</v>
      </c>
      <c r="I3796" s="38" t="s">
        <v>1899</v>
      </c>
      <c r="J3796" s="39">
        <v>6.42</v>
      </c>
    </row>
    <row r="3797" spans="1:10">
      <c r="A3797" s="38"/>
      <c r="B3797" s="38"/>
      <c r="C3797" s="38"/>
      <c r="D3797" s="38"/>
      <c r="E3797" s="38" t="s">
        <v>1900</v>
      </c>
      <c r="F3797" s="39">
        <v>21.95</v>
      </c>
      <c r="G3797" s="38"/>
      <c r="H3797" s="398" t="s">
        <v>1901</v>
      </c>
      <c r="I3797" s="398"/>
      <c r="J3797" s="39">
        <v>129.04</v>
      </c>
    </row>
    <row r="3798" spans="1:10" ht="49.95" customHeight="1">
      <c r="A3798" s="32"/>
      <c r="B3798" s="32"/>
      <c r="C3798" s="32"/>
      <c r="D3798" s="32"/>
      <c r="E3798" s="32"/>
      <c r="F3798" s="32"/>
      <c r="G3798" s="32" t="s">
        <v>1902</v>
      </c>
      <c r="H3798" s="34" t="s">
        <v>2101</v>
      </c>
      <c r="I3798" s="32" t="s">
        <v>1904</v>
      </c>
      <c r="J3798" s="33">
        <v>645.20000000000005</v>
      </c>
    </row>
    <row r="3799" spans="1:10" ht="1.05" customHeight="1">
      <c r="A3799" s="16"/>
      <c r="B3799" s="16"/>
      <c r="C3799" s="16"/>
      <c r="D3799" s="16"/>
      <c r="E3799" s="16"/>
      <c r="F3799" s="16"/>
      <c r="G3799" s="16"/>
      <c r="H3799" s="16"/>
      <c r="I3799" s="16"/>
      <c r="J3799" s="16"/>
    </row>
    <row r="3800" spans="1:10" ht="18" customHeight="1">
      <c r="A3800" s="2" t="s">
        <v>1163</v>
      </c>
      <c r="B3800" s="4" t="s">
        <v>61</v>
      </c>
      <c r="C3800" s="2" t="s">
        <v>62</v>
      </c>
      <c r="D3800" s="2" t="s">
        <v>9</v>
      </c>
      <c r="E3800" s="391" t="s">
        <v>63</v>
      </c>
      <c r="F3800" s="391"/>
      <c r="G3800" s="3" t="s">
        <v>64</v>
      </c>
      <c r="H3800" s="4" t="s">
        <v>10</v>
      </c>
      <c r="I3800" s="4" t="s">
        <v>65</v>
      </c>
      <c r="J3800" s="4" t="s">
        <v>11</v>
      </c>
    </row>
    <row r="3801" spans="1:10" ht="64.95" customHeight="1">
      <c r="A3801" s="10" t="s">
        <v>1883</v>
      </c>
      <c r="B3801" s="12" t="s">
        <v>1164</v>
      </c>
      <c r="C3801" s="10" t="s">
        <v>72</v>
      </c>
      <c r="D3801" s="10" t="s">
        <v>1165</v>
      </c>
      <c r="E3801" s="395" t="s">
        <v>74</v>
      </c>
      <c r="F3801" s="395"/>
      <c r="G3801" s="11" t="s">
        <v>75</v>
      </c>
      <c r="H3801" s="15">
        <v>1</v>
      </c>
      <c r="I3801" s="13">
        <v>2903.2</v>
      </c>
      <c r="J3801" s="13">
        <v>2903.2</v>
      </c>
    </row>
    <row r="3802" spans="1:10" ht="24" customHeight="1">
      <c r="A3802" s="17" t="s">
        <v>1884</v>
      </c>
      <c r="B3802" s="19" t="s">
        <v>1971</v>
      </c>
      <c r="C3802" s="17" t="s">
        <v>78</v>
      </c>
      <c r="D3802" s="17" t="s">
        <v>1972</v>
      </c>
      <c r="E3802" s="396" t="s">
        <v>1887</v>
      </c>
      <c r="F3802" s="396"/>
      <c r="G3802" s="18" t="s">
        <v>1911</v>
      </c>
      <c r="H3802" s="21">
        <v>0.15</v>
      </c>
      <c r="I3802" s="20">
        <v>28.71</v>
      </c>
      <c r="J3802" s="20">
        <v>4.3</v>
      </c>
    </row>
    <row r="3803" spans="1:10" ht="24" customHeight="1">
      <c r="A3803" s="17" t="s">
        <v>1884</v>
      </c>
      <c r="B3803" s="19" t="s">
        <v>1909</v>
      </c>
      <c r="C3803" s="17" t="s">
        <v>78</v>
      </c>
      <c r="D3803" s="17" t="s">
        <v>1910</v>
      </c>
      <c r="E3803" s="396" t="s">
        <v>1887</v>
      </c>
      <c r="F3803" s="396"/>
      <c r="G3803" s="18" t="s">
        <v>1911</v>
      </c>
      <c r="H3803" s="21">
        <v>0.15</v>
      </c>
      <c r="I3803" s="20">
        <v>22.95</v>
      </c>
      <c r="J3803" s="20">
        <v>3.44</v>
      </c>
    </row>
    <row r="3804" spans="1:10" ht="39" customHeight="1">
      <c r="A3804" s="22" t="s">
        <v>1894</v>
      </c>
      <c r="B3804" s="24" t="s">
        <v>3116</v>
      </c>
      <c r="C3804" s="22" t="s">
        <v>72</v>
      </c>
      <c r="D3804" s="22" t="s">
        <v>3117</v>
      </c>
      <c r="E3804" s="397" t="s">
        <v>1928</v>
      </c>
      <c r="F3804" s="397"/>
      <c r="G3804" s="23" t="s">
        <v>268</v>
      </c>
      <c r="H3804" s="26">
        <v>1</v>
      </c>
      <c r="I3804" s="25">
        <v>2895.46</v>
      </c>
      <c r="J3804" s="25">
        <v>2895.46</v>
      </c>
    </row>
    <row r="3805" spans="1:10">
      <c r="A3805" s="38"/>
      <c r="B3805" s="38"/>
      <c r="C3805" s="38"/>
      <c r="D3805" s="38"/>
      <c r="E3805" s="38" t="s">
        <v>1897</v>
      </c>
      <c r="F3805" s="39">
        <v>5.67</v>
      </c>
      <c r="G3805" s="38" t="s">
        <v>1898</v>
      </c>
      <c r="H3805" s="39">
        <v>0</v>
      </c>
      <c r="I3805" s="38" t="s">
        <v>1899</v>
      </c>
      <c r="J3805" s="39">
        <v>5.67</v>
      </c>
    </row>
    <row r="3806" spans="1:10">
      <c r="A3806" s="38"/>
      <c r="B3806" s="38"/>
      <c r="C3806" s="38"/>
      <c r="D3806" s="38"/>
      <c r="E3806" s="38" t="s">
        <v>1900</v>
      </c>
      <c r="F3806" s="39">
        <v>595.15</v>
      </c>
      <c r="G3806" s="38"/>
      <c r="H3806" s="398" t="s">
        <v>1901</v>
      </c>
      <c r="I3806" s="398"/>
      <c r="J3806" s="39">
        <v>3498.35</v>
      </c>
    </row>
    <row r="3807" spans="1:10" ht="49.95" customHeight="1">
      <c r="A3807" s="32"/>
      <c r="B3807" s="32"/>
      <c r="C3807" s="32"/>
      <c r="D3807" s="32"/>
      <c r="E3807" s="32"/>
      <c r="F3807" s="32"/>
      <c r="G3807" s="32" t="s">
        <v>1902</v>
      </c>
      <c r="H3807" s="34" t="s">
        <v>2524</v>
      </c>
      <c r="I3807" s="32" t="s">
        <v>1904</v>
      </c>
      <c r="J3807" s="33">
        <v>6996.7</v>
      </c>
    </row>
    <row r="3808" spans="1:10" ht="1.05" customHeight="1">
      <c r="A3808" s="16"/>
      <c r="B3808" s="16"/>
      <c r="C3808" s="16"/>
      <c r="D3808" s="16"/>
      <c r="E3808" s="16"/>
      <c r="F3808" s="16"/>
      <c r="G3808" s="16"/>
      <c r="H3808" s="16"/>
      <c r="I3808" s="16"/>
      <c r="J3808" s="16"/>
    </row>
    <row r="3809" spans="1:10" ht="24" customHeight="1">
      <c r="A3809" s="5" t="s">
        <v>1166</v>
      </c>
      <c r="B3809" s="5"/>
      <c r="C3809" s="5"/>
      <c r="D3809" s="5" t="s">
        <v>1167</v>
      </c>
      <c r="E3809" s="5"/>
      <c r="F3809" s="394"/>
      <c r="G3809" s="394"/>
      <c r="H3809" s="7"/>
      <c r="I3809" s="5"/>
      <c r="J3809" s="8">
        <v>54346.76</v>
      </c>
    </row>
    <row r="3810" spans="1:10" ht="18" customHeight="1">
      <c r="A3810" s="2" t="s">
        <v>1168</v>
      </c>
      <c r="B3810" s="4" t="s">
        <v>61</v>
      </c>
      <c r="C3810" s="2" t="s">
        <v>62</v>
      </c>
      <c r="D3810" s="2" t="s">
        <v>9</v>
      </c>
      <c r="E3810" s="391" t="s">
        <v>63</v>
      </c>
      <c r="F3810" s="391"/>
      <c r="G3810" s="3" t="s">
        <v>64</v>
      </c>
      <c r="H3810" s="4" t="s">
        <v>10</v>
      </c>
      <c r="I3810" s="4" t="s">
        <v>65</v>
      </c>
      <c r="J3810" s="4" t="s">
        <v>11</v>
      </c>
    </row>
    <row r="3811" spans="1:10" ht="25.95" customHeight="1">
      <c r="A3811" s="10" t="s">
        <v>1883</v>
      </c>
      <c r="B3811" s="12" t="s">
        <v>1169</v>
      </c>
      <c r="C3811" s="10" t="s">
        <v>72</v>
      </c>
      <c r="D3811" s="10" t="s">
        <v>1170</v>
      </c>
      <c r="E3811" s="395" t="s">
        <v>204</v>
      </c>
      <c r="F3811" s="395"/>
      <c r="G3811" s="11" t="s">
        <v>114</v>
      </c>
      <c r="H3811" s="15">
        <v>1</v>
      </c>
      <c r="I3811" s="13">
        <v>82.86</v>
      </c>
      <c r="J3811" s="13">
        <v>82.86</v>
      </c>
    </row>
    <row r="3812" spans="1:10" ht="24" customHeight="1">
      <c r="A3812" s="17" t="s">
        <v>1884</v>
      </c>
      <c r="B3812" s="19" t="s">
        <v>1971</v>
      </c>
      <c r="C3812" s="17" t="s">
        <v>78</v>
      </c>
      <c r="D3812" s="17" t="s">
        <v>1972</v>
      </c>
      <c r="E3812" s="396" t="s">
        <v>1887</v>
      </c>
      <c r="F3812" s="396"/>
      <c r="G3812" s="18" t="s">
        <v>1911</v>
      </c>
      <c r="H3812" s="21">
        <v>0.626</v>
      </c>
      <c r="I3812" s="20">
        <v>28.71</v>
      </c>
      <c r="J3812" s="20">
        <v>17.97</v>
      </c>
    </row>
    <row r="3813" spans="1:10" ht="39" customHeight="1">
      <c r="A3813" s="17" t="s">
        <v>1884</v>
      </c>
      <c r="B3813" s="19" t="s">
        <v>3118</v>
      </c>
      <c r="C3813" s="17" t="s">
        <v>78</v>
      </c>
      <c r="D3813" s="17" t="s">
        <v>3119</v>
      </c>
      <c r="E3813" s="396" t="s">
        <v>3104</v>
      </c>
      <c r="F3813" s="396"/>
      <c r="G3813" s="18" t="s">
        <v>268</v>
      </c>
      <c r="H3813" s="21">
        <v>0.33300000000000002</v>
      </c>
      <c r="I3813" s="20">
        <v>91.23</v>
      </c>
      <c r="J3813" s="20">
        <v>30.37</v>
      </c>
    </row>
    <row r="3814" spans="1:10" ht="25.95" customHeight="1">
      <c r="A3814" s="17" t="s">
        <v>1884</v>
      </c>
      <c r="B3814" s="19" t="s">
        <v>2969</v>
      </c>
      <c r="C3814" s="17" t="s">
        <v>78</v>
      </c>
      <c r="D3814" s="17" t="s">
        <v>2970</v>
      </c>
      <c r="E3814" s="396" t="s">
        <v>1887</v>
      </c>
      <c r="F3814" s="396"/>
      <c r="G3814" s="18" t="s">
        <v>1911</v>
      </c>
      <c r="H3814" s="21">
        <v>0.626</v>
      </c>
      <c r="I3814" s="20">
        <v>24.32</v>
      </c>
      <c r="J3814" s="20">
        <v>15.22</v>
      </c>
    </row>
    <row r="3815" spans="1:10" ht="24" customHeight="1">
      <c r="A3815" s="22" t="s">
        <v>1894</v>
      </c>
      <c r="B3815" s="24" t="s">
        <v>3120</v>
      </c>
      <c r="C3815" s="22" t="s">
        <v>72</v>
      </c>
      <c r="D3815" s="22" t="s">
        <v>3121</v>
      </c>
      <c r="E3815" s="397" t="s">
        <v>1928</v>
      </c>
      <c r="F3815" s="397"/>
      <c r="G3815" s="23" t="s">
        <v>1150</v>
      </c>
      <c r="H3815" s="26">
        <v>1</v>
      </c>
      <c r="I3815" s="25">
        <v>19.3</v>
      </c>
      <c r="J3815" s="25">
        <v>19.3</v>
      </c>
    </row>
    <row r="3816" spans="1:10">
      <c r="A3816" s="38"/>
      <c r="B3816" s="38"/>
      <c r="C3816" s="38"/>
      <c r="D3816" s="38"/>
      <c r="E3816" s="38" t="s">
        <v>1897</v>
      </c>
      <c r="F3816" s="39">
        <v>26.91</v>
      </c>
      <c r="G3816" s="38" t="s">
        <v>1898</v>
      </c>
      <c r="H3816" s="39">
        <v>0</v>
      </c>
      <c r="I3816" s="38" t="s">
        <v>1899</v>
      </c>
      <c r="J3816" s="39">
        <v>26.91</v>
      </c>
    </row>
    <row r="3817" spans="1:10">
      <c r="A3817" s="38"/>
      <c r="B3817" s="38"/>
      <c r="C3817" s="38"/>
      <c r="D3817" s="38"/>
      <c r="E3817" s="38" t="s">
        <v>1900</v>
      </c>
      <c r="F3817" s="39">
        <v>16.98</v>
      </c>
      <c r="G3817" s="38"/>
      <c r="H3817" s="398" t="s">
        <v>1901</v>
      </c>
      <c r="I3817" s="398"/>
      <c r="J3817" s="39">
        <v>99.84</v>
      </c>
    </row>
    <row r="3818" spans="1:10" ht="49.95" customHeight="1">
      <c r="A3818" s="32"/>
      <c r="B3818" s="32"/>
      <c r="C3818" s="32"/>
      <c r="D3818" s="32"/>
      <c r="E3818" s="32"/>
      <c r="F3818" s="32"/>
      <c r="G3818" s="32" t="s">
        <v>1902</v>
      </c>
      <c r="H3818" s="34" t="s">
        <v>3122</v>
      </c>
      <c r="I3818" s="32" t="s">
        <v>1904</v>
      </c>
      <c r="J3818" s="33">
        <v>5191.68</v>
      </c>
    </row>
    <row r="3819" spans="1:10" ht="1.05" customHeight="1">
      <c r="A3819" s="16"/>
      <c r="B3819" s="16"/>
      <c r="C3819" s="16"/>
      <c r="D3819" s="16"/>
      <c r="E3819" s="16"/>
      <c r="F3819" s="16"/>
      <c r="G3819" s="16"/>
      <c r="H3819" s="16"/>
      <c r="I3819" s="16"/>
      <c r="J3819" s="16"/>
    </row>
    <row r="3820" spans="1:10" ht="18" customHeight="1">
      <c r="A3820" s="2" t="s">
        <v>1171</v>
      </c>
      <c r="B3820" s="4" t="s">
        <v>61</v>
      </c>
      <c r="C3820" s="2" t="s">
        <v>62</v>
      </c>
      <c r="D3820" s="2" t="s">
        <v>9</v>
      </c>
      <c r="E3820" s="391" t="s">
        <v>63</v>
      </c>
      <c r="F3820" s="391"/>
      <c r="G3820" s="3" t="s">
        <v>64</v>
      </c>
      <c r="H3820" s="4" t="s">
        <v>10</v>
      </c>
      <c r="I3820" s="4" t="s">
        <v>65</v>
      </c>
      <c r="J3820" s="4" t="s">
        <v>11</v>
      </c>
    </row>
    <row r="3821" spans="1:10" ht="25.95" customHeight="1">
      <c r="A3821" s="10" t="s">
        <v>1883</v>
      </c>
      <c r="B3821" s="12" t="s">
        <v>1172</v>
      </c>
      <c r="C3821" s="10" t="s">
        <v>72</v>
      </c>
      <c r="D3821" s="10" t="s">
        <v>1173</v>
      </c>
      <c r="E3821" s="395" t="s">
        <v>204</v>
      </c>
      <c r="F3821" s="395"/>
      <c r="G3821" s="11" t="s">
        <v>114</v>
      </c>
      <c r="H3821" s="15">
        <v>1</v>
      </c>
      <c r="I3821" s="13">
        <v>58.16</v>
      </c>
      <c r="J3821" s="13">
        <v>58.16</v>
      </c>
    </row>
    <row r="3822" spans="1:10" ht="24" customHeight="1">
      <c r="A3822" s="17" t="s">
        <v>1884</v>
      </c>
      <c r="B3822" s="19" t="s">
        <v>1971</v>
      </c>
      <c r="C3822" s="17" t="s">
        <v>78</v>
      </c>
      <c r="D3822" s="17" t="s">
        <v>1972</v>
      </c>
      <c r="E3822" s="396" t="s">
        <v>1887</v>
      </c>
      <c r="F3822" s="396"/>
      <c r="G3822" s="18" t="s">
        <v>1911</v>
      </c>
      <c r="H3822" s="21">
        <v>8.5199999999999998E-2</v>
      </c>
      <c r="I3822" s="20">
        <v>28.71</v>
      </c>
      <c r="J3822" s="20">
        <v>2.44</v>
      </c>
    </row>
    <row r="3823" spans="1:10" ht="39" customHeight="1">
      <c r="A3823" s="17" t="s">
        <v>1884</v>
      </c>
      <c r="B3823" s="19" t="s">
        <v>3123</v>
      </c>
      <c r="C3823" s="17" t="s">
        <v>78</v>
      </c>
      <c r="D3823" s="17" t="s">
        <v>3124</v>
      </c>
      <c r="E3823" s="396" t="s">
        <v>3104</v>
      </c>
      <c r="F3823" s="396"/>
      <c r="G3823" s="18" t="s">
        <v>268</v>
      </c>
      <c r="H3823" s="21">
        <v>0.33300000000000002</v>
      </c>
      <c r="I3823" s="20">
        <v>95.14</v>
      </c>
      <c r="J3823" s="20">
        <v>31.68</v>
      </c>
    </row>
    <row r="3824" spans="1:10" ht="25.95" customHeight="1">
      <c r="A3824" s="17" t="s">
        <v>1884</v>
      </c>
      <c r="B3824" s="19" t="s">
        <v>2969</v>
      </c>
      <c r="C3824" s="17" t="s">
        <v>78</v>
      </c>
      <c r="D3824" s="17" t="s">
        <v>2970</v>
      </c>
      <c r="E3824" s="396" t="s">
        <v>1887</v>
      </c>
      <c r="F3824" s="396"/>
      <c r="G3824" s="18" t="s">
        <v>1911</v>
      </c>
      <c r="H3824" s="21">
        <v>8.5199999999999998E-2</v>
      </c>
      <c r="I3824" s="20">
        <v>24.32</v>
      </c>
      <c r="J3824" s="20">
        <v>2.0699999999999998</v>
      </c>
    </row>
    <row r="3825" spans="1:10" ht="24" customHeight="1">
      <c r="A3825" s="22" t="s">
        <v>1894</v>
      </c>
      <c r="B3825" s="24" t="s">
        <v>3125</v>
      </c>
      <c r="C3825" s="22" t="s">
        <v>72</v>
      </c>
      <c r="D3825" s="22" t="s">
        <v>3126</v>
      </c>
      <c r="E3825" s="397" t="s">
        <v>1928</v>
      </c>
      <c r="F3825" s="397"/>
      <c r="G3825" s="23" t="s">
        <v>1150</v>
      </c>
      <c r="H3825" s="26">
        <v>1</v>
      </c>
      <c r="I3825" s="25">
        <v>21.97</v>
      </c>
      <c r="J3825" s="25">
        <v>21.97</v>
      </c>
    </row>
    <row r="3826" spans="1:10">
      <c r="A3826" s="38"/>
      <c r="B3826" s="38"/>
      <c r="C3826" s="38"/>
      <c r="D3826" s="38"/>
      <c r="E3826" s="38" t="s">
        <v>1897</v>
      </c>
      <c r="F3826" s="39">
        <v>6.64</v>
      </c>
      <c r="G3826" s="38" t="s">
        <v>1898</v>
      </c>
      <c r="H3826" s="39">
        <v>0</v>
      </c>
      <c r="I3826" s="38" t="s">
        <v>1899</v>
      </c>
      <c r="J3826" s="39">
        <v>6.64</v>
      </c>
    </row>
    <row r="3827" spans="1:10">
      <c r="A3827" s="38"/>
      <c r="B3827" s="38"/>
      <c r="C3827" s="38"/>
      <c r="D3827" s="38"/>
      <c r="E3827" s="38" t="s">
        <v>1900</v>
      </c>
      <c r="F3827" s="39">
        <v>11.92</v>
      </c>
      <c r="G3827" s="38"/>
      <c r="H3827" s="398" t="s">
        <v>1901</v>
      </c>
      <c r="I3827" s="398"/>
      <c r="J3827" s="39">
        <v>70.08</v>
      </c>
    </row>
    <row r="3828" spans="1:10" ht="49.95" customHeight="1">
      <c r="A3828" s="32"/>
      <c r="B3828" s="32"/>
      <c r="C3828" s="32"/>
      <c r="D3828" s="32"/>
      <c r="E3828" s="32"/>
      <c r="F3828" s="32"/>
      <c r="G3828" s="32" t="s">
        <v>1902</v>
      </c>
      <c r="H3828" s="34" t="s">
        <v>2680</v>
      </c>
      <c r="I3828" s="32" t="s">
        <v>1904</v>
      </c>
      <c r="J3828" s="33">
        <v>3293.76</v>
      </c>
    </row>
    <row r="3829" spans="1:10" ht="1.05" customHeight="1">
      <c r="A3829" s="16"/>
      <c r="B3829" s="16"/>
      <c r="C3829" s="16"/>
      <c r="D3829" s="16"/>
      <c r="E3829" s="16"/>
      <c r="F3829" s="16"/>
      <c r="G3829" s="16"/>
      <c r="H3829" s="16"/>
      <c r="I3829" s="16"/>
      <c r="J3829" s="16"/>
    </row>
    <row r="3830" spans="1:10" ht="18" customHeight="1">
      <c r="A3830" s="2" t="s">
        <v>1174</v>
      </c>
      <c r="B3830" s="4" t="s">
        <v>61</v>
      </c>
      <c r="C3830" s="2" t="s">
        <v>62</v>
      </c>
      <c r="D3830" s="2" t="s">
        <v>9</v>
      </c>
      <c r="E3830" s="391" t="s">
        <v>63</v>
      </c>
      <c r="F3830" s="391"/>
      <c r="G3830" s="3" t="s">
        <v>64</v>
      </c>
      <c r="H3830" s="4" t="s">
        <v>10</v>
      </c>
      <c r="I3830" s="4" t="s">
        <v>65</v>
      </c>
      <c r="J3830" s="4" t="s">
        <v>11</v>
      </c>
    </row>
    <row r="3831" spans="1:10" ht="25.95" customHeight="1">
      <c r="A3831" s="10" t="s">
        <v>1883</v>
      </c>
      <c r="B3831" s="12" t="s">
        <v>1175</v>
      </c>
      <c r="C3831" s="10" t="s">
        <v>72</v>
      </c>
      <c r="D3831" s="10" t="s">
        <v>1176</v>
      </c>
      <c r="E3831" s="395" t="s">
        <v>204</v>
      </c>
      <c r="F3831" s="395"/>
      <c r="G3831" s="11" t="s">
        <v>114</v>
      </c>
      <c r="H3831" s="15">
        <v>1</v>
      </c>
      <c r="I3831" s="13">
        <v>82.69</v>
      </c>
      <c r="J3831" s="13">
        <v>82.69</v>
      </c>
    </row>
    <row r="3832" spans="1:10" ht="39" customHeight="1">
      <c r="A3832" s="17" t="s">
        <v>1884</v>
      </c>
      <c r="B3832" s="19" t="s">
        <v>3127</v>
      </c>
      <c r="C3832" s="17" t="s">
        <v>78</v>
      </c>
      <c r="D3832" s="17" t="s">
        <v>3128</v>
      </c>
      <c r="E3832" s="396" t="s">
        <v>3104</v>
      </c>
      <c r="F3832" s="396"/>
      <c r="G3832" s="18" t="s">
        <v>268</v>
      </c>
      <c r="H3832" s="21">
        <v>0.33300000000000002</v>
      </c>
      <c r="I3832" s="20">
        <v>103.33</v>
      </c>
      <c r="J3832" s="20">
        <v>34.4</v>
      </c>
    </row>
    <row r="3833" spans="1:10" ht="25.95" customHeight="1">
      <c r="A3833" s="17" t="s">
        <v>1884</v>
      </c>
      <c r="B3833" s="19" t="s">
        <v>2969</v>
      </c>
      <c r="C3833" s="17" t="s">
        <v>78</v>
      </c>
      <c r="D3833" s="17" t="s">
        <v>2970</v>
      </c>
      <c r="E3833" s="396" t="s">
        <v>1887</v>
      </c>
      <c r="F3833" s="396"/>
      <c r="G3833" s="18" t="s">
        <v>1911</v>
      </c>
      <c r="H3833" s="21">
        <v>0.13039999999999999</v>
      </c>
      <c r="I3833" s="20">
        <v>24.32</v>
      </c>
      <c r="J3833" s="20">
        <v>3.17</v>
      </c>
    </row>
    <row r="3834" spans="1:10" ht="24" customHeight="1">
      <c r="A3834" s="17" t="s">
        <v>1884</v>
      </c>
      <c r="B3834" s="19" t="s">
        <v>1971</v>
      </c>
      <c r="C3834" s="17" t="s">
        <v>78</v>
      </c>
      <c r="D3834" s="17" t="s">
        <v>1972</v>
      </c>
      <c r="E3834" s="396" t="s">
        <v>1887</v>
      </c>
      <c r="F3834" s="396"/>
      <c r="G3834" s="18" t="s">
        <v>1911</v>
      </c>
      <c r="H3834" s="21">
        <v>0.13039999999999999</v>
      </c>
      <c r="I3834" s="20">
        <v>28.71</v>
      </c>
      <c r="J3834" s="20">
        <v>3.74</v>
      </c>
    </row>
    <row r="3835" spans="1:10" ht="24" customHeight="1">
      <c r="A3835" s="22" t="s">
        <v>1894</v>
      </c>
      <c r="B3835" s="24" t="s">
        <v>3129</v>
      </c>
      <c r="C3835" s="22" t="s">
        <v>72</v>
      </c>
      <c r="D3835" s="22" t="s">
        <v>3130</v>
      </c>
      <c r="E3835" s="397" t="s">
        <v>1928</v>
      </c>
      <c r="F3835" s="397"/>
      <c r="G3835" s="23" t="s">
        <v>1150</v>
      </c>
      <c r="H3835" s="26">
        <v>1</v>
      </c>
      <c r="I3835" s="25">
        <v>41.38</v>
      </c>
      <c r="J3835" s="25">
        <v>41.38</v>
      </c>
    </row>
    <row r="3836" spans="1:10">
      <c r="A3836" s="38"/>
      <c r="B3836" s="38"/>
      <c r="C3836" s="38"/>
      <c r="D3836" s="38"/>
      <c r="E3836" s="38" t="s">
        <v>1897</v>
      </c>
      <c r="F3836" s="39">
        <v>10.18</v>
      </c>
      <c r="G3836" s="38" t="s">
        <v>1898</v>
      </c>
      <c r="H3836" s="39">
        <v>0</v>
      </c>
      <c r="I3836" s="38" t="s">
        <v>1899</v>
      </c>
      <c r="J3836" s="39">
        <v>10.18</v>
      </c>
    </row>
    <row r="3837" spans="1:10">
      <c r="A3837" s="38"/>
      <c r="B3837" s="38"/>
      <c r="C3837" s="38"/>
      <c r="D3837" s="38"/>
      <c r="E3837" s="38" t="s">
        <v>1900</v>
      </c>
      <c r="F3837" s="39">
        <v>16.95</v>
      </c>
      <c r="G3837" s="38"/>
      <c r="H3837" s="398" t="s">
        <v>1901</v>
      </c>
      <c r="I3837" s="398"/>
      <c r="J3837" s="39">
        <v>99.64</v>
      </c>
    </row>
    <row r="3838" spans="1:10" ht="49.95" customHeight="1">
      <c r="A3838" s="32"/>
      <c r="B3838" s="32"/>
      <c r="C3838" s="32"/>
      <c r="D3838" s="32"/>
      <c r="E3838" s="32"/>
      <c r="F3838" s="32"/>
      <c r="G3838" s="32" t="s">
        <v>1902</v>
      </c>
      <c r="H3838" s="34" t="s">
        <v>2318</v>
      </c>
      <c r="I3838" s="32" t="s">
        <v>1904</v>
      </c>
      <c r="J3838" s="33">
        <v>1394.96</v>
      </c>
    </row>
    <row r="3839" spans="1:10" ht="1.05" customHeight="1">
      <c r="A3839" s="16"/>
      <c r="B3839" s="16"/>
      <c r="C3839" s="16"/>
      <c r="D3839" s="16"/>
      <c r="E3839" s="16"/>
      <c r="F3839" s="16"/>
      <c r="G3839" s="16"/>
      <c r="H3839" s="16"/>
      <c r="I3839" s="16"/>
      <c r="J3839" s="16"/>
    </row>
    <row r="3840" spans="1:10" ht="18" customHeight="1">
      <c r="A3840" s="2" t="s">
        <v>1177</v>
      </c>
      <c r="B3840" s="4" t="s">
        <v>61</v>
      </c>
      <c r="C3840" s="2" t="s">
        <v>62</v>
      </c>
      <c r="D3840" s="2" t="s">
        <v>9</v>
      </c>
      <c r="E3840" s="391" t="s">
        <v>63</v>
      </c>
      <c r="F3840" s="391"/>
      <c r="G3840" s="3" t="s">
        <v>64</v>
      </c>
      <c r="H3840" s="4" t="s">
        <v>10</v>
      </c>
      <c r="I3840" s="4" t="s">
        <v>65</v>
      </c>
      <c r="J3840" s="4" t="s">
        <v>11</v>
      </c>
    </row>
    <row r="3841" spans="1:10" ht="78" customHeight="1">
      <c r="A3841" s="10" t="s">
        <v>1883</v>
      </c>
      <c r="B3841" s="12" t="s">
        <v>1178</v>
      </c>
      <c r="C3841" s="10" t="s">
        <v>72</v>
      </c>
      <c r="D3841" s="10" t="s">
        <v>1179</v>
      </c>
      <c r="E3841" s="395" t="s">
        <v>74</v>
      </c>
      <c r="F3841" s="395"/>
      <c r="G3841" s="11" t="s">
        <v>75</v>
      </c>
      <c r="H3841" s="15">
        <v>1</v>
      </c>
      <c r="I3841" s="13">
        <v>29.45</v>
      </c>
      <c r="J3841" s="13">
        <v>29.45</v>
      </c>
    </row>
    <row r="3842" spans="1:10" ht="24" customHeight="1">
      <c r="A3842" s="17" t="s">
        <v>1884</v>
      </c>
      <c r="B3842" s="19" t="s">
        <v>1971</v>
      </c>
      <c r="C3842" s="17" t="s">
        <v>78</v>
      </c>
      <c r="D3842" s="17" t="s">
        <v>1972</v>
      </c>
      <c r="E3842" s="396" t="s">
        <v>1887</v>
      </c>
      <c r="F3842" s="396"/>
      <c r="G3842" s="18" t="s">
        <v>1911</v>
      </c>
      <c r="H3842" s="21">
        <v>0.2</v>
      </c>
      <c r="I3842" s="20">
        <v>28.71</v>
      </c>
      <c r="J3842" s="20">
        <v>5.74</v>
      </c>
    </row>
    <row r="3843" spans="1:10" ht="25.95" customHeight="1">
      <c r="A3843" s="17" t="s">
        <v>1884</v>
      </c>
      <c r="B3843" s="19" t="s">
        <v>2969</v>
      </c>
      <c r="C3843" s="17" t="s">
        <v>78</v>
      </c>
      <c r="D3843" s="17" t="s">
        <v>2970</v>
      </c>
      <c r="E3843" s="396" t="s">
        <v>1887</v>
      </c>
      <c r="F3843" s="396"/>
      <c r="G3843" s="18" t="s">
        <v>1911</v>
      </c>
      <c r="H3843" s="21">
        <v>0.2</v>
      </c>
      <c r="I3843" s="20">
        <v>24.32</v>
      </c>
      <c r="J3843" s="20">
        <v>4.8600000000000003</v>
      </c>
    </row>
    <row r="3844" spans="1:10" ht="39" customHeight="1">
      <c r="A3844" s="22" t="s">
        <v>1894</v>
      </c>
      <c r="B3844" s="24" t="s">
        <v>3131</v>
      </c>
      <c r="C3844" s="22" t="s">
        <v>72</v>
      </c>
      <c r="D3844" s="22" t="s">
        <v>3132</v>
      </c>
      <c r="E3844" s="397" t="s">
        <v>1928</v>
      </c>
      <c r="F3844" s="397"/>
      <c r="G3844" s="23" t="s">
        <v>268</v>
      </c>
      <c r="H3844" s="26">
        <v>1</v>
      </c>
      <c r="I3844" s="25">
        <v>18.850000000000001</v>
      </c>
      <c r="J3844" s="25">
        <v>18.850000000000001</v>
      </c>
    </row>
    <row r="3845" spans="1:10">
      <c r="A3845" s="38"/>
      <c r="B3845" s="38"/>
      <c r="C3845" s="38"/>
      <c r="D3845" s="38"/>
      <c r="E3845" s="38" t="s">
        <v>1897</v>
      </c>
      <c r="F3845" s="39">
        <v>7.82</v>
      </c>
      <c r="G3845" s="38" t="s">
        <v>1898</v>
      </c>
      <c r="H3845" s="39">
        <v>0</v>
      </c>
      <c r="I3845" s="38" t="s">
        <v>1899</v>
      </c>
      <c r="J3845" s="39">
        <v>7.82</v>
      </c>
    </row>
    <row r="3846" spans="1:10">
      <c r="A3846" s="38"/>
      <c r="B3846" s="38"/>
      <c r="C3846" s="38"/>
      <c r="D3846" s="38"/>
      <c r="E3846" s="38" t="s">
        <v>1900</v>
      </c>
      <c r="F3846" s="39">
        <v>6.03</v>
      </c>
      <c r="G3846" s="38"/>
      <c r="H3846" s="398" t="s">
        <v>1901</v>
      </c>
      <c r="I3846" s="398"/>
      <c r="J3846" s="39">
        <v>35.479999999999997</v>
      </c>
    </row>
    <row r="3847" spans="1:10" ht="49.95" customHeight="1">
      <c r="A3847" s="32"/>
      <c r="B3847" s="32"/>
      <c r="C3847" s="32"/>
      <c r="D3847" s="32"/>
      <c r="E3847" s="32"/>
      <c r="F3847" s="32"/>
      <c r="G3847" s="32" t="s">
        <v>1902</v>
      </c>
      <c r="H3847" s="34" t="s">
        <v>2564</v>
      </c>
      <c r="I3847" s="32" t="s">
        <v>1904</v>
      </c>
      <c r="J3847" s="33">
        <v>106.44</v>
      </c>
    </row>
    <row r="3848" spans="1:10" ht="1.05" customHeight="1">
      <c r="A3848" s="16"/>
      <c r="B3848" s="16"/>
      <c r="C3848" s="16"/>
      <c r="D3848" s="16"/>
      <c r="E3848" s="16"/>
      <c r="F3848" s="16"/>
      <c r="G3848" s="16"/>
      <c r="H3848" s="16"/>
      <c r="I3848" s="16"/>
      <c r="J3848" s="16"/>
    </row>
    <row r="3849" spans="1:10" ht="18" customHeight="1">
      <c r="A3849" s="2" t="s">
        <v>1180</v>
      </c>
      <c r="B3849" s="4" t="s">
        <v>61</v>
      </c>
      <c r="C3849" s="2" t="s">
        <v>62</v>
      </c>
      <c r="D3849" s="2" t="s">
        <v>9</v>
      </c>
      <c r="E3849" s="391" t="s">
        <v>63</v>
      </c>
      <c r="F3849" s="391"/>
      <c r="G3849" s="3" t="s">
        <v>64</v>
      </c>
      <c r="H3849" s="4" t="s">
        <v>10</v>
      </c>
      <c r="I3849" s="4" t="s">
        <v>65</v>
      </c>
      <c r="J3849" s="4" t="s">
        <v>11</v>
      </c>
    </row>
    <row r="3850" spans="1:10" ht="25.95" customHeight="1">
      <c r="A3850" s="10" t="s">
        <v>1883</v>
      </c>
      <c r="B3850" s="12" t="s">
        <v>1181</v>
      </c>
      <c r="C3850" s="10" t="s">
        <v>72</v>
      </c>
      <c r="D3850" s="10" t="s">
        <v>1182</v>
      </c>
      <c r="E3850" s="395" t="s">
        <v>74</v>
      </c>
      <c r="F3850" s="395"/>
      <c r="G3850" s="11" t="s">
        <v>75</v>
      </c>
      <c r="H3850" s="15">
        <v>1</v>
      </c>
      <c r="I3850" s="13">
        <v>39.729999999999997</v>
      </c>
      <c r="J3850" s="13">
        <v>39.729999999999997</v>
      </c>
    </row>
    <row r="3851" spans="1:10" ht="24" customHeight="1">
      <c r="A3851" s="17" t="s">
        <v>1884</v>
      </c>
      <c r="B3851" s="19" t="s">
        <v>1971</v>
      </c>
      <c r="C3851" s="17" t="s">
        <v>78</v>
      </c>
      <c r="D3851" s="17" t="s">
        <v>1972</v>
      </c>
      <c r="E3851" s="396" t="s">
        <v>1887</v>
      </c>
      <c r="F3851" s="396"/>
      <c r="G3851" s="18" t="s">
        <v>1911</v>
      </c>
      <c r="H3851" s="21">
        <v>0.2</v>
      </c>
      <c r="I3851" s="20">
        <v>28.71</v>
      </c>
      <c r="J3851" s="20">
        <v>5.74</v>
      </c>
    </row>
    <row r="3852" spans="1:10" ht="25.95" customHeight="1">
      <c r="A3852" s="17" t="s">
        <v>1884</v>
      </c>
      <c r="B3852" s="19" t="s">
        <v>2969</v>
      </c>
      <c r="C3852" s="17" t="s">
        <v>78</v>
      </c>
      <c r="D3852" s="17" t="s">
        <v>2970</v>
      </c>
      <c r="E3852" s="396" t="s">
        <v>1887</v>
      </c>
      <c r="F3852" s="396"/>
      <c r="G3852" s="18" t="s">
        <v>1911</v>
      </c>
      <c r="H3852" s="21">
        <v>0.2</v>
      </c>
      <c r="I3852" s="20">
        <v>24.32</v>
      </c>
      <c r="J3852" s="20">
        <v>4.8600000000000003</v>
      </c>
    </row>
    <row r="3853" spans="1:10" ht="25.95" customHeight="1">
      <c r="A3853" s="22" t="s">
        <v>1894</v>
      </c>
      <c r="B3853" s="24" t="s">
        <v>3133</v>
      </c>
      <c r="C3853" s="22" t="s">
        <v>72</v>
      </c>
      <c r="D3853" s="22" t="s">
        <v>3134</v>
      </c>
      <c r="E3853" s="397" t="s">
        <v>1928</v>
      </c>
      <c r="F3853" s="397"/>
      <c r="G3853" s="23" t="s">
        <v>268</v>
      </c>
      <c r="H3853" s="26">
        <v>1</v>
      </c>
      <c r="I3853" s="25">
        <v>29.13</v>
      </c>
      <c r="J3853" s="25">
        <v>29.13</v>
      </c>
    </row>
    <row r="3854" spans="1:10">
      <c r="A3854" s="38"/>
      <c r="B3854" s="38"/>
      <c r="C3854" s="38"/>
      <c r="D3854" s="38"/>
      <c r="E3854" s="38" t="s">
        <v>1897</v>
      </c>
      <c r="F3854" s="39">
        <v>7.82</v>
      </c>
      <c r="G3854" s="38" t="s">
        <v>1898</v>
      </c>
      <c r="H3854" s="39">
        <v>0</v>
      </c>
      <c r="I3854" s="38" t="s">
        <v>1899</v>
      </c>
      <c r="J3854" s="39">
        <v>7.82</v>
      </c>
    </row>
    <row r="3855" spans="1:10">
      <c r="A3855" s="38"/>
      <c r="B3855" s="38"/>
      <c r="C3855" s="38"/>
      <c r="D3855" s="38"/>
      <c r="E3855" s="38" t="s">
        <v>1900</v>
      </c>
      <c r="F3855" s="39">
        <v>8.14</v>
      </c>
      <c r="G3855" s="38"/>
      <c r="H3855" s="398" t="s">
        <v>1901</v>
      </c>
      <c r="I3855" s="398"/>
      <c r="J3855" s="39">
        <v>47.87</v>
      </c>
    </row>
    <row r="3856" spans="1:10" ht="49.95" customHeight="1">
      <c r="A3856" s="32"/>
      <c r="B3856" s="32"/>
      <c r="C3856" s="32"/>
      <c r="D3856" s="32"/>
      <c r="E3856" s="32"/>
      <c r="F3856" s="32"/>
      <c r="G3856" s="32" t="s">
        <v>1902</v>
      </c>
      <c r="H3856" s="34" t="s">
        <v>2524</v>
      </c>
      <c r="I3856" s="32" t="s">
        <v>1904</v>
      </c>
      <c r="J3856" s="33">
        <v>95.74</v>
      </c>
    </row>
    <row r="3857" spans="1:10" ht="1.05" customHeight="1">
      <c r="A3857" s="16"/>
      <c r="B3857" s="16"/>
      <c r="C3857" s="16"/>
      <c r="D3857" s="16"/>
      <c r="E3857" s="16"/>
      <c r="F3857" s="16"/>
      <c r="G3857" s="16"/>
      <c r="H3857" s="16"/>
      <c r="I3857" s="16"/>
      <c r="J3857" s="16"/>
    </row>
    <row r="3858" spans="1:10" ht="18" customHeight="1">
      <c r="A3858" s="2" t="s">
        <v>1183</v>
      </c>
      <c r="B3858" s="4" t="s">
        <v>61</v>
      </c>
      <c r="C3858" s="2" t="s">
        <v>62</v>
      </c>
      <c r="D3858" s="2" t="s">
        <v>9</v>
      </c>
      <c r="E3858" s="391" t="s">
        <v>63</v>
      </c>
      <c r="F3858" s="391"/>
      <c r="G3858" s="3" t="s">
        <v>64</v>
      </c>
      <c r="H3858" s="4" t="s">
        <v>10</v>
      </c>
      <c r="I3858" s="4" t="s">
        <v>65</v>
      </c>
      <c r="J3858" s="4" t="s">
        <v>11</v>
      </c>
    </row>
    <row r="3859" spans="1:10" ht="78" customHeight="1">
      <c r="A3859" s="10" t="s">
        <v>1883</v>
      </c>
      <c r="B3859" s="12" t="s">
        <v>1184</v>
      </c>
      <c r="C3859" s="10" t="s">
        <v>72</v>
      </c>
      <c r="D3859" s="10" t="s">
        <v>1185</v>
      </c>
      <c r="E3859" s="395" t="s">
        <v>74</v>
      </c>
      <c r="F3859" s="395"/>
      <c r="G3859" s="11" t="s">
        <v>75</v>
      </c>
      <c r="H3859" s="15">
        <v>1</v>
      </c>
      <c r="I3859" s="13">
        <v>57.27</v>
      </c>
      <c r="J3859" s="13">
        <v>57.27</v>
      </c>
    </row>
    <row r="3860" spans="1:10" ht="24" customHeight="1">
      <c r="A3860" s="17" t="s">
        <v>1884</v>
      </c>
      <c r="B3860" s="19" t="s">
        <v>1971</v>
      </c>
      <c r="C3860" s="17" t="s">
        <v>78</v>
      </c>
      <c r="D3860" s="17" t="s">
        <v>1972</v>
      </c>
      <c r="E3860" s="396" t="s">
        <v>1887</v>
      </c>
      <c r="F3860" s="396"/>
      <c r="G3860" s="18" t="s">
        <v>1911</v>
      </c>
      <c r="H3860" s="21">
        <v>0.48599999999999999</v>
      </c>
      <c r="I3860" s="20">
        <v>28.71</v>
      </c>
      <c r="J3860" s="20">
        <v>13.95</v>
      </c>
    </row>
    <row r="3861" spans="1:10" ht="25.95" customHeight="1">
      <c r="A3861" s="17" t="s">
        <v>1884</v>
      </c>
      <c r="B3861" s="19" t="s">
        <v>2969</v>
      </c>
      <c r="C3861" s="17" t="s">
        <v>78</v>
      </c>
      <c r="D3861" s="17" t="s">
        <v>2970</v>
      </c>
      <c r="E3861" s="396" t="s">
        <v>1887</v>
      </c>
      <c r="F3861" s="396"/>
      <c r="G3861" s="18" t="s">
        <v>1911</v>
      </c>
      <c r="H3861" s="21">
        <v>0.48599999999999999</v>
      </c>
      <c r="I3861" s="20">
        <v>24.32</v>
      </c>
      <c r="J3861" s="20">
        <v>11.81</v>
      </c>
    </row>
    <row r="3862" spans="1:10" ht="25.95" customHeight="1">
      <c r="A3862" s="22" t="s">
        <v>1894</v>
      </c>
      <c r="B3862" s="24" t="s">
        <v>3135</v>
      </c>
      <c r="C3862" s="22" t="s">
        <v>72</v>
      </c>
      <c r="D3862" s="22" t="s">
        <v>3136</v>
      </c>
      <c r="E3862" s="397" t="s">
        <v>1928</v>
      </c>
      <c r="F3862" s="397"/>
      <c r="G3862" s="23" t="s">
        <v>268</v>
      </c>
      <c r="H3862" s="26">
        <v>1.1000000000000001</v>
      </c>
      <c r="I3862" s="25">
        <v>28.65</v>
      </c>
      <c r="J3862" s="25">
        <v>31.51</v>
      </c>
    </row>
    <row r="3863" spans="1:10">
      <c r="A3863" s="38"/>
      <c r="B3863" s="38"/>
      <c r="C3863" s="38"/>
      <c r="D3863" s="38"/>
      <c r="E3863" s="38" t="s">
        <v>1897</v>
      </c>
      <c r="F3863" s="39">
        <v>19</v>
      </c>
      <c r="G3863" s="38" t="s">
        <v>1898</v>
      </c>
      <c r="H3863" s="39">
        <v>0</v>
      </c>
      <c r="I3863" s="38" t="s">
        <v>1899</v>
      </c>
      <c r="J3863" s="39">
        <v>19</v>
      </c>
    </row>
    <row r="3864" spans="1:10">
      <c r="A3864" s="38"/>
      <c r="B3864" s="38"/>
      <c r="C3864" s="38"/>
      <c r="D3864" s="38"/>
      <c r="E3864" s="38" t="s">
        <v>1900</v>
      </c>
      <c r="F3864" s="39">
        <v>11.74</v>
      </c>
      <c r="G3864" s="38"/>
      <c r="H3864" s="398" t="s">
        <v>1901</v>
      </c>
      <c r="I3864" s="398"/>
      <c r="J3864" s="39">
        <v>69.010000000000005</v>
      </c>
    </row>
    <row r="3865" spans="1:10" ht="49.95" customHeight="1">
      <c r="A3865" s="32"/>
      <c r="B3865" s="32"/>
      <c r="C3865" s="32"/>
      <c r="D3865" s="32"/>
      <c r="E3865" s="32"/>
      <c r="F3865" s="32"/>
      <c r="G3865" s="32" t="s">
        <v>1902</v>
      </c>
      <c r="H3865" s="34" t="s">
        <v>2564</v>
      </c>
      <c r="I3865" s="32" t="s">
        <v>1904</v>
      </c>
      <c r="J3865" s="33">
        <v>207.03</v>
      </c>
    </row>
    <row r="3866" spans="1:10" ht="1.05" customHeight="1">
      <c r="A3866" s="16"/>
      <c r="B3866" s="16"/>
      <c r="C3866" s="16"/>
      <c r="D3866" s="16"/>
      <c r="E3866" s="16"/>
      <c r="F3866" s="16"/>
      <c r="G3866" s="16"/>
      <c r="H3866" s="16"/>
      <c r="I3866" s="16"/>
      <c r="J3866" s="16"/>
    </row>
    <row r="3867" spans="1:10" ht="18" customHeight="1">
      <c r="A3867" s="2" t="s">
        <v>1186</v>
      </c>
      <c r="B3867" s="4" t="s">
        <v>61</v>
      </c>
      <c r="C3867" s="2" t="s">
        <v>62</v>
      </c>
      <c r="D3867" s="2" t="s">
        <v>9</v>
      </c>
      <c r="E3867" s="391" t="s">
        <v>63</v>
      </c>
      <c r="F3867" s="391"/>
      <c r="G3867" s="3" t="s">
        <v>64</v>
      </c>
      <c r="H3867" s="4" t="s">
        <v>10</v>
      </c>
      <c r="I3867" s="4" t="s">
        <v>65</v>
      </c>
      <c r="J3867" s="4" t="s">
        <v>11</v>
      </c>
    </row>
    <row r="3868" spans="1:10" ht="25.95" customHeight="1">
      <c r="A3868" s="10" t="s">
        <v>1883</v>
      </c>
      <c r="B3868" s="12" t="s">
        <v>1187</v>
      </c>
      <c r="C3868" s="10" t="s">
        <v>72</v>
      </c>
      <c r="D3868" s="10" t="s">
        <v>1188</v>
      </c>
      <c r="E3868" s="395" t="s">
        <v>74</v>
      </c>
      <c r="F3868" s="395"/>
      <c r="G3868" s="11" t="s">
        <v>75</v>
      </c>
      <c r="H3868" s="15">
        <v>1</v>
      </c>
      <c r="I3868" s="13">
        <v>262.61</v>
      </c>
      <c r="J3868" s="13">
        <v>262.61</v>
      </c>
    </row>
    <row r="3869" spans="1:10" ht="25.95" customHeight="1">
      <c r="A3869" s="17" t="s">
        <v>1884</v>
      </c>
      <c r="B3869" s="19" t="s">
        <v>2090</v>
      </c>
      <c r="C3869" s="17" t="s">
        <v>78</v>
      </c>
      <c r="D3869" s="17" t="s">
        <v>2091</v>
      </c>
      <c r="E3869" s="396" t="s">
        <v>1887</v>
      </c>
      <c r="F3869" s="396"/>
      <c r="G3869" s="18" t="s">
        <v>1911</v>
      </c>
      <c r="H3869" s="21">
        <v>0.37580000000000002</v>
      </c>
      <c r="I3869" s="20">
        <v>23.92</v>
      </c>
      <c r="J3869" s="20">
        <v>8.98</v>
      </c>
    </row>
    <row r="3870" spans="1:10" ht="24" customHeight="1">
      <c r="A3870" s="17" t="s">
        <v>1884</v>
      </c>
      <c r="B3870" s="19" t="s">
        <v>1971</v>
      </c>
      <c r="C3870" s="17" t="s">
        <v>78</v>
      </c>
      <c r="D3870" s="17" t="s">
        <v>1972</v>
      </c>
      <c r="E3870" s="396" t="s">
        <v>1887</v>
      </c>
      <c r="F3870" s="396"/>
      <c r="G3870" s="18" t="s">
        <v>1911</v>
      </c>
      <c r="H3870" s="21">
        <v>0.37580000000000002</v>
      </c>
      <c r="I3870" s="20">
        <v>28.71</v>
      </c>
      <c r="J3870" s="20">
        <v>10.78</v>
      </c>
    </row>
    <row r="3871" spans="1:10" ht="24" customHeight="1">
      <c r="A3871" s="22" t="s">
        <v>1894</v>
      </c>
      <c r="B3871" s="24" t="s">
        <v>2963</v>
      </c>
      <c r="C3871" s="22" t="s">
        <v>78</v>
      </c>
      <c r="D3871" s="22" t="s">
        <v>2964</v>
      </c>
      <c r="E3871" s="397" t="s">
        <v>1928</v>
      </c>
      <c r="F3871" s="397"/>
      <c r="G3871" s="23" t="s">
        <v>268</v>
      </c>
      <c r="H3871" s="26">
        <v>25.2</v>
      </c>
      <c r="I3871" s="25">
        <v>0.42</v>
      </c>
      <c r="J3871" s="25">
        <v>10.58</v>
      </c>
    </row>
    <row r="3872" spans="1:10" ht="25.95" customHeight="1">
      <c r="A3872" s="22" t="s">
        <v>1894</v>
      </c>
      <c r="B3872" s="24" t="s">
        <v>2959</v>
      </c>
      <c r="C3872" s="22" t="s">
        <v>72</v>
      </c>
      <c r="D3872" s="22" t="s">
        <v>2960</v>
      </c>
      <c r="E3872" s="397" t="s">
        <v>1928</v>
      </c>
      <c r="F3872" s="397"/>
      <c r="G3872" s="23" t="s">
        <v>268</v>
      </c>
      <c r="H3872" s="26">
        <v>25.2</v>
      </c>
      <c r="I3872" s="25">
        <v>0.53</v>
      </c>
      <c r="J3872" s="25">
        <v>13.35</v>
      </c>
    </row>
    <row r="3873" spans="1:10" ht="24" customHeight="1">
      <c r="A3873" s="22" t="s">
        <v>1894</v>
      </c>
      <c r="B3873" s="24" t="s">
        <v>2961</v>
      </c>
      <c r="C3873" s="22" t="s">
        <v>72</v>
      </c>
      <c r="D3873" s="22" t="s">
        <v>2962</v>
      </c>
      <c r="E3873" s="397" t="s">
        <v>1928</v>
      </c>
      <c r="F3873" s="397"/>
      <c r="G3873" s="23" t="s">
        <v>268</v>
      </c>
      <c r="H3873" s="26">
        <v>6</v>
      </c>
      <c r="I3873" s="25">
        <v>25.51</v>
      </c>
      <c r="J3873" s="25">
        <v>153.06</v>
      </c>
    </row>
    <row r="3874" spans="1:10" ht="24" customHeight="1">
      <c r="A3874" s="22" t="s">
        <v>1894</v>
      </c>
      <c r="B3874" s="24" t="s">
        <v>3137</v>
      </c>
      <c r="C3874" s="22" t="s">
        <v>72</v>
      </c>
      <c r="D3874" s="22" t="s">
        <v>3138</v>
      </c>
      <c r="E3874" s="397" t="s">
        <v>1928</v>
      </c>
      <c r="F3874" s="397"/>
      <c r="G3874" s="23" t="s">
        <v>268</v>
      </c>
      <c r="H3874" s="26">
        <v>1</v>
      </c>
      <c r="I3874" s="25">
        <v>37.64</v>
      </c>
      <c r="J3874" s="25">
        <v>37.64</v>
      </c>
    </row>
    <row r="3875" spans="1:10" ht="25.95" customHeight="1">
      <c r="A3875" s="22" t="s">
        <v>1894</v>
      </c>
      <c r="B3875" s="24" t="s">
        <v>3139</v>
      </c>
      <c r="C3875" s="22" t="s">
        <v>78</v>
      </c>
      <c r="D3875" s="22" t="s">
        <v>3140</v>
      </c>
      <c r="E3875" s="397" t="s">
        <v>1928</v>
      </c>
      <c r="F3875" s="397"/>
      <c r="G3875" s="23" t="s">
        <v>268</v>
      </c>
      <c r="H3875" s="26">
        <v>50.4</v>
      </c>
      <c r="I3875" s="25">
        <v>0.56000000000000005</v>
      </c>
      <c r="J3875" s="25">
        <v>28.22</v>
      </c>
    </row>
    <row r="3876" spans="1:10">
      <c r="A3876" s="38"/>
      <c r="B3876" s="38"/>
      <c r="C3876" s="38"/>
      <c r="D3876" s="38"/>
      <c r="E3876" s="38" t="s">
        <v>1897</v>
      </c>
      <c r="F3876" s="39">
        <v>14.58</v>
      </c>
      <c r="G3876" s="38" t="s">
        <v>1898</v>
      </c>
      <c r="H3876" s="39">
        <v>0</v>
      </c>
      <c r="I3876" s="38" t="s">
        <v>1899</v>
      </c>
      <c r="J3876" s="39">
        <v>14.58</v>
      </c>
    </row>
    <row r="3877" spans="1:10">
      <c r="A3877" s="38"/>
      <c r="B3877" s="38"/>
      <c r="C3877" s="38"/>
      <c r="D3877" s="38"/>
      <c r="E3877" s="38" t="s">
        <v>1900</v>
      </c>
      <c r="F3877" s="39">
        <v>53.83</v>
      </c>
      <c r="G3877" s="38"/>
      <c r="H3877" s="398" t="s">
        <v>1901</v>
      </c>
      <c r="I3877" s="398"/>
      <c r="J3877" s="39">
        <v>316.44</v>
      </c>
    </row>
    <row r="3878" spans="1:10" ht="49.95" customHeight="1">
      <c r="A3878" s="32"/>
      <c r="B3878" s="32"/>
      <c r="C3878" s="32"/>
      <c r="D3878" s="32"/>
      <c r="E3878" s="32"/>
      <c r="F3878" s="32"/>
      <c r="G3878" s="32" t="s">
        <v>1902</v>
      </c>
      <c r="H3878" s="34" t="s">
        <v>2524</v>
      </c>
      <c r="I3878" s="32" t="s">
        <v>1904</v>
      </c>
      <c r="J3878" s="33">
        <v>632.88</v>
      </c>
    </row>
    <row r="3879" spans="1:10" ht="1.05" customHeight="1">
      <c r="A3879" s="16"/>
      <c r="B3879" s="16"/>
      <c r="C3879" s="16"/>
      <c r="D3879" s="16"/>
      <c r="E3879" s="16"/>
      <c r="F3879" s="16"/>
      <c r="G3879" s="16"/>
      <c r="H3879" s="16"/>
      <c r="I3879" s="16"/>
      <c r="J3879" s="16"/>
    </row>
    <row r="3880" spans="1:10" ht="18" customHeight="1">
      <c r="A3880" s="2" t="s">
        <v>1189</v>
      </c>
      <c r="B3880" s="4" t="s">
        <v>61</v>
      </c>
      <c r="C3880" s="2" t="s">
        <v>62</v>
      </c>
      <c r="D3880" s="2" t="s">
        <v>9</v>
      </c>
      <c r="E3880" s="391" t="s">
        <v>63</v>
      </c>
      <c r="F3880" s="391"/>
      <c r="G3880" s="3" t="s">
        <v>64</v>
      </c>
      <c r="H3880" s="4" t="s">
        <v>10</v>
      </c>
      <c r="I3880" s="4" t="s">
        <v>65</v>
      </c>
      <c r="J3880" s="4" t="s">
        <v>11</v>
      </c>
    </row>
    <row r="3881" spans="1:10" ht="25.95" customHeight="1">
      <c r="A3881" s="10" t="s">
        <v>1883</v>
      </c>
      <c r="B3881" s="12" t="s">
        <v>1190</v>
      </c>
      <c r="C3881" s="10" t="s">
        <v>72</v>
      </c>
      <c r="D3881" s="10" t="s">
        <v>1191</v>
      </c>
      <c r="E3881" s="395" t="s">
        <v>74</v>
      </c>
      <c r="F3881" s="395"/>
      <c r="G3881" s="11" t="s">
        <v>75</v>
      </c>
      <c r="H3881" s="15">
        <v>1</v>
      </c>
      <c r="I3881" s="13">
        <v>316.75</v>
      </c>
      <c r="J3881" s="13">
        <v>316.75</v>
      </c>
    </row>
    <row r="3882" spans="1:10" ht="24" customHeight="1">
      <c r="A3882" s="17" t="s">
        <v>1884</v>
      </c>
      <c r="B3882" s="19" t="s">
        <v>1971</v>
      </c>
      <c r="C3882" s="17" t="s">
        <v>78</v>
      </c>
      <c r="D3882" s="17" t="s">
        <v>1972</v>
      </c>
      <c r="E3882" s="396" t="s">
        <v>1887</v>
      </c>
      <c r="F3882" s="396"/>
      <c r="G3882" s="18" t="s">
        <v>1911</v>
      </c>
      <c r="H3882" s="21">
        <v>0.51129999999999998</v>
      </c>
      <c r="I3882" s="20">
        <v>28.71</v>
      </c>
      <c r="J3882" s="20">
        <v>14.67</v>
      </c>
    </row>
    <row r="3883" spans="1:10" ht="25.95" customHeight="1">
      <c r="A3883" s="17" t="s">
        <v>1884</v>
      </c>
      <c r="B3883" s="19" t="s">
        <v>2969</v>
      </c>
      <c r="C3883" s="17" t="s">
        <v>78</v>
      </c>
      <c r="D3883" s="17" t="s">
        <v>2970</v>
      </c>
      <c r="E3883" s="396" t="s">
        <v>1887</v>
      </c>
      <c r="F3883" s="396"/>
      <c r="G3883" s="18" t="s">
        <v>1911</v>
      </c>
      <c r="H3883" s="21">
        <v>0.51129999999999998</v>
      </c>
      <c r="I3883" s="20">
        <v>24.32</v>
      </c>
      <c r="J3883" s="20">
        <v>12.43</v>
      </c>
    </row>
    <row r="3884" spans="1:10" ht="24" customHeight="1">
      <c r="A3884" s="22" t="s">
        <v>1894</v>
      </c>
      <c r="B3884" s="24" t="s">
        <v>2963</v>
      </c>
      <c r="C3884" s="22" t="s">
        <v>78</v>
      </c>
      <c r="D3884" s="22" t="s">
        <v>2964</v>
      </c>
      <c r="E3884" s="397" t="s">
        <v>1928</v>
      </c>
      <c r="F3884" s="397"/>
      <c r="G3884" s="23" t="s">
        <v>268</v>
      </c>
      <c r="H3884" s="26">
        <v>25.2</v>
      </c>
      <c r="I3884" s="25">
        <v>0.42</v>
      </c>
      <c r="J3884" s="25">
        <v>10.58</v>
      </c>
    </row>
    <row r="3885" spans="1:10" ht="25.95" customHeight="1">
      <c r="A3885" s="22" t="s">
        <v>1894</v>
      </c>
      <c r="B3885" s="24" t="s">
        <v>2959</v>
      </c>
      <c r="C3885" s="22" t="s">
        <v>72</v>
      </c>
      <c r="D3885" s="22" t="s">
        <v>2960</v>
      </c>
      <c r="E3885" s="397" t="s">
        <v>1928</v>
      </c>
      <c r="F3885" s="397"/>
      <c r="G3885" s="23" t="s">
        <v>268</v>
      </c>
      <c r="H3885" s="26">
        <v>25.2</v>
      </c>
      <c r="I3885" s="25">
        <v>0.53</v>
      </c>
      <c r="J3885" s="25">
        <v>13.35</v>
      </c>
    </row>
    <row r="3886" spans="1:10" ht="25.95" customHeight="1">
      <c r="A3886" s="22" t="s">
        <v>1894</v>
      </c>
      <c r="B3886" s="24" t="s">
        <v>1948</v>
      </c>
      <c r="C3886" s="22" t="s">
        <v>72</v>
      </c>
      <c r="D3886" s="22" t="s">
        <v>3141</v>
      </c>
      <c r="E3886" s="397" t="s">
        <v>1928</v>
      </c>
      <c r="F3886" s="397"/>
      <c r="G3886" s="23" t="s">
        <v>268</v>
      </c>
      <c r="H3886" s="26">
        <v>1</v>
      </c>
      <c r="I3886" s="25">
        <v>30.51</v>
      </c>
      <c r="J3886" s="25">
        <v>30.51</v>
      </c>
    </row>
    <row r="3887" spans="1:10" ht="25.95" customHeight="1">
      <c r="A3887" s="22" t="s">
        <v>1894</v>
      </c>
      <c r="B3887" s="24" t="s">
        <v>2965</v>
      </c>
      <c r="C3887" s="22" t="s">
        <v>78</v>
      </c>
      <c r="D3887" s="22" t="s">
        <v>2966</v>
      </c>
      <c r="E3887" s="397" t="s">
        <v>1928</v>
      </c>
      <c r="F3887" s="397"/>
      <c r="G3887" s="23" t="s">
        <v>268</v>
      </c>
      <c r="H3887" s="26">
        <v>50.4</v>
      </c>
      <c r="I3887" s="25">
        <v>1.63</v>
      </c>
      <c r="J3887" s="25">
        <v>82.15</v>
      </c>
    </row>
    <row r="3888" spans="1:10" ht="24" customHeight="1">
      <c r="A3888" s="22" t="s">
        <v>1894</v>
      </c>
      <c r="B3888" s="24" t="s">
        <v>2961</v>
      </c>
      <c r="C3888" s="22" t="s">
        <v>72</v>
      </c>
      <c r="D3888" s="22" t="s">
        <v>2962</v>
      </c>
      <c r="E3888" s="397" t="s">
        <v>1928</v>
      </c>
      <c r="F3888" s="397"/>
      <c r="G3888" s="23" t="s">
        <v>268</v>
      </c>
      <c r="H3888" s="26">
        <v>6</v>
      </c>
      <c r="I3888" s="25">
        <v>25.51</v>
      </c>
      <c r="J3888" s="25">
        <v>153.06</v>
      </c>
    </row>
    <row r="3889" spans="1:10">
      <c r="A3889" s="38"/>
      <c r="B3889" s="38"/>
      <c r="C3889" s="38"/>
      <c r="D3889" s="38"/>
      <c r="E3889" s="38" t="s">
        <v>1897</v>
      </c>
      <c r="F3889" s="39">
        <v>19.989999999999998</v>
      </c>
      <c r="G3889" s="38" t="s">
        <v>1898</v>
      </c>
      <c r="H3889" s="39">
        <v>0</v>
      </c>
      <c r="I3889" s="38" t="s">
        <v>1899</v>
      </c>
      <c r="J3889" s="39">
        <v>19.989999999999998</v>
      </c>
    </row>
    <row r="3890" spans="1:10">
      <c r="A3890" s="38"/>
      <c r="B3890" s="38"/>
      <c r="C3890" s="38"/>
      <c r="D3890" s="38"/>
      <c r="E3890" s="38" t="s">
        <v>1900</v>
      </c>
      <c r="F3890" s="39">
        <v>64.930000000000007</v>
      </c>
      <c r="G3890" s="38"/>
      <c r="H3890" s="398" t="s">
        <v>1901</v>
      </c>
      <c r="I3890" s="398"/>
      <c r="J3890" s="39">
        <v>381.68</v>
      </c>
    </row>
    <row r="3891" spans="1:10" ht="49.95" customHeight="1">
      <c r="A3891" s="32"/>
      <c r="B3891" s="32"/>
      <c r="C3891" s="32"/>
      <c r="D3891" s="32"/>
      <c r="E3891" s="32"/>
      <c r="F3891" s="32"/>
      <c r="G3891" s="32" t="s">
        <v>1902</v>
      </c>
      <c r="H3891" s="34" t="s">
        <v>2564</v>
      </c>
      <c r="I3891" s="32" t="s">
        <v>1904</v>
      </c>
      <c r="J3891" s="33">
        <v>1145.04</v>
      </c>
    </row>
    <row r="3892" spans="1:10" ht="1.05" customHeight="1">
      <c r="A3892" s="16"/>
      <c r="B3892" s="16"/>
      <c r="C3892" s="16"/>
      <c r="D3892" s="16"/>
      <c r="E3892" s="16"/>
      <c r="F3892" s="16"/>
      <c r="G3892" s="16"/>
      <c r="H3892" s="16"/>
      <c r="I3892" s="16"/>
      <c r="J3892" s="16"/>
    </row>
    <row r="3893" spans="1:10" ht="18" customHeight="1">
      <c r="A3893" s="2" t="s">
        <v>1192</v>
      </c>
      <c r="B3893" s="4" t="s">
        <v>61</v>
      </c>
      <c r="C3893" s="2" t="s">
        <v>62</v>
      </c>
      <c r="D3893" s="2" t="s">
        <v>9</v>
      </c>
      <c r="E3893" s="391" t="s">
        <v>63</v>
      </c>
      <c r="F3893" s="391"/>
      <c r="G3893" s="3" t="s">
        <v>64</v>
      </c>
      <c r="H3893" s="4" t="s">
        <v>10</v>
      </c>
      <c r="I3893" s="4" t="s">
        <v>65</v>
      </c>
      <c r="J3893" s="4" t="s">
        <v>11</v>
      </c>
    </row>
    <row r="3894" spans="1:10" ht="78" customHeight="1">
      <c r="A3894" s="10" t="s">
        <v>1883</v>
      </c>
      <c r="B3894" s="12" t="s">
        <v>1193</v>
      </c>
      <c r="C3894" s="10" t="s">
        <v>72</v>
      </c>
      <c r="D3894" s="10" t="s">
        <v>1194</v>
      </c>
      <c r="E3894" s="395" t="s">
        <v>74</v>
      </c>
      <c r="F3894" s="395"/>
      <c r="G3894" s="11" t="s">
        <v>75</v>
      </c>
      <c r="H3894" s="15">
        <v>1</v>
      </c>
      <c r="I3894" s="13">
        <v>38.6</v>
      </c>
      <c r="J3894" s="13">
        <v>38.6</v>
      </c>
    </row>
    <row r="3895" spans="1:10" ht="25.95" customHeight="1">
      <c r="A3895" s="17" t="s">
        <v>1884</v>
      </c>
      <c r="B3895" s="19" t="s">
        <v>2969</v>
      </c>
      <c r="C3895" s="17" t="s">
        <v>78</v>
      </c>
      <c r="D3895" s="17" t="s">
        <v>2970</v>
      </c>
      <c r="E3895" s="396" t="s">
        <v>1887</v>
      </c>
      <c r="F3895" s="396"/>
      <c r="G3895" s="18" t="s">
        <v>1911</v>
      </c>
      <c r="H3895" s="21">
        <v>0.15</v>
      </c>
      <c r="I3895" s="20">
        <v>24.32</v>
      </c>
      <c r="J3895" s="20">
        <v>3.64</v>
      </c>
    </row>
    <row r="3896" spans="1:10" ht="24" customHeight="1">
      <c r="A3896" s="17" t="s">
        <v>1884</v>
      </c>
      <c r="B3896" s="19" t="s">
        <v>1971</v>
      </c>
      <c r="C3896" s="17" t="s">
        <v>78</v>
      </c>
      <c r="D3896" s="17" t="s">
        <v>1972</v>
      </c>
      <c r="E3896" s="396" t="s">
        <v>1887</v>
      </c>
      <c r="F3896" s="396"/>
      <c r="G3896" s="18" t="s">
        <v>1911</v>
      </c>
      <c r="H3896" s="21">
        <v>0.15</v>
      </c>
      <c r="I3896" s="20">
        <v>28.71</v>
      </c>
      <c r="J3896" s="20">
        <v>4.3</v>
      </c>
    </row>
    <row r="3897" spans="1:10" ht="39" customHeight="1">
      <c r="A3897" s="22" t="s">
        <v>1894</v>
      </c>
      <c r="B3897" s="24" t="s">
        <v>3142</v>
      </c>
      <c r="C3897" s="22" t="s">
        <v>72</v>
      </c>
      <c r="D3897" s="22" t="s">
        <v>3143</v>
      </c>
      <c r="E3897" s="397" t="s">
        <v>1928</v>
      </c>
      <c r="F3897" s="397"/>
      <c r="G3897" s="23" t="s">
        <v>268</v>
      </c>
      <c r="H3897" s="26">
        <v>1</v>
      </c>
      <c r="I3897" s="25">
        <v>30.66</v>
      </c>
      <c r="J3897" s="25">
        <v>30.66</v>
      </c>
    </row>
    <row r="3898" spans="1:10">
      <c r="A3898" s="38"/>
      <c r="B3898" s="38"/>
      <c r="C3898" s="38"/>
      <c r="D3898" s="38"/>
      <c r="E3898" s="38" t="s">
        <v>1897</v>
      </c>
      <c r="F3898" s="39">
        <v>5.86</v>
      </c>
      <c r="G3898" s="38" t="s">
        <v>1898</v>
      </c>
      <c r="H3898" s="39">
        <v>0</v>
      </c>
      <c r="I3898" s="38" t="s">
        <v>1899</v>
      </c>
      <c r="J3898" s="39">
        <v>5.86</v>
      </c>
    </row>
    <row r="3899" spans="1:10">
      <c r="A3899" s="38"/>
      <c r="B3899" s="38"/>
      <c r="C3899" s="38"/>
      <c r="D3899" s="38"/>
      <c r="E3899" s="38" t="s">
        <v>1900</v>
      </c>
      <c r="F3899" s="39">
        <v>7.91</v>
      </c>
      <c r="G3899" s="38"/>
      <c r="H3899" s="398" t="s">
        <v>1901</v>
      </c>
      <c r="I3899" s="398"/>
      <c r="J3899" s="39">
        <v>46.51</v>
      </c>
    </row>
    <row r="3900" spans="1:10" ht="49.95" customHeight="1">
      <c r="A3900" s="32"/>
      <c r="B3900" s="32"/>
      <c r="C3900" s="32"/>
      <c r="D3900" s="32"/>
      <c r="E3900" s="32"/>
      <c r="F3900" s="32"/>
      <c r="G3900" s="32" t="s">
        <v>1902</v>
      </c>
      <c r="H3900" s="34" t="s">
        <v>2745</v>
      </c>
      <c r="I3900" s="32" t="s">
        <v>1904</v>
      </c>
      <c r="J3900" s="33">
        <v>418.59</v>
      </c>
    </row>
    <row r="3901" spans="1:10" ht="1.05" customHeight="1">
      <c r="A3901" s="16"/>
      <c r="B3901" s="16"/>
      <c r="C3901" s="16"/>
      <c r="D3901" s="16"/>
      <c r="E3901" s="16"/>
      <c r="F3901" s="16"/>
      <c r="G3901" s="16"/>
      <c r="H3901" s="16"/>
      <c r="I3901" s="16"/>
      <c r="J3901" s="16"/>
    </row>
    <row r="3902" spans="1:10" ht="18" customHeight="1">
      <c r="A3902" s="2" t="s">
        <v>1195</v>
      </c>
      <c r="B3902" s="4" t="s">
        <v>61</v>
      </c>
      <c r="C3902" s="2" t="s">
        <v>62</v>
      </c>
      <c r="D3902" s="2" t="s">
        <v>9</v>
      </c>
      <c r="E3902" s="391" t="s">
        <v>63</v>
      </c>
      <c r="F3902" s="391"/>
      <c r="G3902" s="3" t="s">
        <v>64</v>
      </c>
      <c r="H3902" s="4" t="s">
        <v>10</v>
      </c>
      <c r="I3902" s="4" t="s">
        <v>65</v>
      </c>
      <c r="J3902" s="4" t="s">
        <v>11</v>
      </c>
    </row>
    <row r="3903" spans="1:10" ht="78" customHeight="1">
      <c r="A3903" s="10" t="s">
        <v>1883</v>
      </c>
      <c r="B3903" s="12" t="s">
        <v>1196</v>
      </c>
      <c r="C3903" s="10" t="s">
        <v>72</v>
      </c>
      <c r="D3903" s="10" t="s">
        <v>1197</v>
      </c>
      <c r="E3903" s="395" t="s">
        <v>74</v>
      </c>
      <c r="F3903" s="395"/>
      <c r="G3903" s="11" t="s">
        <v>75</v>
      </c>
      <c r="H3903" s="15">
        <v>1</v>
      </c>
      <c r="I3903" s="13">
        <v>42.73</v>
      </c>
      <c r="J3903" s="13">
        <v>42.73</v>
      </c>
    </row>
    <row r="3904" spans="1:10" ht="24" customHeight="1">
      <c r="A3904" s="17" t="s">
        <v>1884</v>
      </c>
      <c r="B3904" s="19" t="s">
        <v>1971</v>
      </c>
      <c r="C3904" s="17" t="s">
        <v>78</v>
      </c>
      <c r="D3904" s="17" t="s">
        <v>1972</v>
      </c>
      <c r="E3904" s="396" t="s">
        <v>1887</v>
      </c>
      <c r="F3904" s="396"/>
      <c r="G3904" s="18" t="s">
        <v>1911</v>
      </c>
      <c r="H3904" s="21">
        <v>0.15</v>
      </c>
      <c r="I3904" s="20">
        <v>28.71</v>
      </c>
      <c r="J3904" s="20">
        <v>4.3</v>
      </c>
    </row>
    <row r="3905" spans="1:10" ht="25.95" customHeight="1">
      <c r="A3905" s="17" t="s">
        <v>1884</v>
      </c>
      <c r="B3905" s="19" t="s">
        <v>2969</v>
      </c>
      <c r="C3905" s="17" t="s">
        <v>78</v>
      </c>
      <c r="D3905" s="17" t="s">
        <v>2970</v>
      </c>
      <c r="E3905" s="396" t="s">
        <v>1887</v>
      </c>
      <c r="F3905" s="396"/>
      <c r="G3905" s="18" t="s">
        <v>1911</v>
      </c>
      <c r="H3905" s="21">
        <v>0.15</v>
      </c>
      <c r="I3905" s="20">
        <v>24.32</v>
      </c>
      <c r="J3905" s="20">
        <v>3.64</v>
      </c>
    </row>
    <row r="3906" spans="1:10" ht="39" customHeight="1">
      <c r="A3906" s="22" t="s">
        <v>1894</v>
      </c>
      <c r="B3906" s="24" t="s">
        <v>3144</v>
      </c>
      <c r="C3906" s="22" t="s">
        <v>72</v>
      </c>
      <c r="D3906" s="22" t="s">
        <v>3145</v>
      </c>
      <c r="E3906" s="397" t="s">
        <v>1928</v>
      </c>
      <c r="F3906" s="397"/>
      <c r="G3906" s="23" t="s">
        <v>268</v>
      </c>
      <c r="H3906" s="26">
        <v>1</v>
      </c>
      <c r="I3906" s="25">
        <v>34.79</v>
      </c>
      <c r="J3906" s="25">
        <v>34.79</v>
      </c>
    </row>
    <row r="3907" spans="1:10">
      <c r="A3907" s="38"/>
      <c r="B3907" s="38"/>
      <c r="C3907" s="38"/>
      <c r="D3907" s="38"/>
      <c r="E3907" s="38" t="s">
        <v>1897</v>
      </c>
      <c r="F3907" s="39">
        <v>5.86</v>
      </c>
      <c r="G3907" s="38" t="s">
        <v>1898</v>
      </c>
      <c r="H3907" s="39">
        <v>0</v>
      </c>
      <c r="I3907" s="38" t="s">
        <v>1899</v>
      </c>
      <c r="J3907" s="39">
        <v>5.86</v>
      </c>
    </row>
    <row r="3908" spans="1:10">
      <c r="A3908" s="38"/>
      <c r="B3908" s="38"/>
      <c r="C3908" s="38"/>
      <c r="D3908" s="38"/>
      <c r="E3908" s="38" t="s">
        <v>1900</v>
      </c>
      <c r="F3908" s="39">
        <v>8.75</v>
      </c>
      <c r="G3908" s="38"/>
      <c r="H3908" s="398" t="s">
        <v>1901</v>
      </c>
      <c r="I3908" s="398"/>
      <c r="J3908" s="39">
        <v>51.48</v>
      </c>
    </row>
    <row r="3909" spans="1:10" ht="49.95" customHeight="1">
      <c r="A3909" s="32"/>
      <c r="B3909" s="32"/>
      <c r="C3909" s="32"/>
      <c r="D3909" s="32"/>
      <c r="E3909" s="32"/>
      <c r="F3909" s="32"/>
      <c r="G3909" s="32" t="s">
        <v>1902</v>
      </c>
      <c r="H3909" s="34" t="s">
        <v>2315</v>
      </c>
      <c r="I3909" s="32" t="s">
        <v>1904</v>
      </c>
      <c r="J3909" s="33">
        <v>411.84</v>
      </c>
    </row>
    <row r="3910" spans="1:10" ht="1.05" customHeight="1">
      <c r="A3910" s="16"/>
      <c r="B3910" s="16"/>
      <c r="C3910" s="16"/>
      <c r="D3910" s="16"/>
      <c r="E3910" s="16"/>
      <c r="F3910" s="16"/>
      <c r="G3910" s="16"/>
      <c r="H3910" s="16"/>
      <c r="I3910" s="16"/>
      <c r="J3910" s="16"/>
    </row>
    <row r="3911" spans="1:10" ht="18" customHeight="1">
      <c r="A3911" s="2" t="s">
        <v>1198</v>
      </c>
      <c r="B3911" s="4" t="s">
        <v>61</v>
      </c>
      <c r="C3911" s="2" t="s">
        <v>62</v>
      </c>
      <c r="D3911" s="2" t="s">
        <v>9</v>
      </c>
      <c r="E3911" s="391" t="s">
        <v>63</v>
      </c>
      <c r="F3911" s="391"/>
      <c r="G3911" s="3" t="s">
        <v>64</v>
      </c>
      <c r="H3911" s="4" t="s">
        <v>10</v>
      </c>
      <c r="I3911" s="4" t="s">
        <v>65</v>
      </c>
      <c r="J3911" s="4" t="s">
        <v>11</v>
      </c>
    </row>
    <row r="3912" spans="1:10" ht="78" customHeight="1">
      <c r="A3912" s="10" t="s">
        <v>1883</v>
      </c>
      <c r="B3912" s="12" t="s">
        <v>1199</v>
      </c>
      <c r="C3912" s="10" t="s">
        <v>72</v>
      </c>
      <c r="D3912" s="10" t="s">
        <v>1200</v>
      </c>
      <c r="E3912" s="395" t="s">
        <v>74</v>
      </c>
      <c r="F3912" s="395"/>
      <c r="G3912" s="11" t="s">
        <v>75</v>
      </c>
      <c r="H3912" s="15">
        <v>1</v>
      </c>
      <c r="I3912" s="13">
        <v>53.61</v>
      </c>
      <c r="J3912" s="13">
        <v>53.61</v>
      </c>
    </row>
    <row r="3913" spans="1:10" ht="24" customHeight="1">
      <c r="A3913" s="17" t="s">
        <v>1884</v>
      </c>
      <c r="B3913" s="19" t="s">
        <v>1971</v>
      </c>
      <c r="C3913" s="17" t="s">
        <v>78</v>
      </c>
      <c r="D3913" s="17" t="s">
        <v>1972</v>
      </c>
      <c r="E3913" s="396" t="s">
        <v>1887</v>
      </c>
      <c r="F3913" s="396"/>
      <c r="G3913" s="18" t="s">
        <v>1911</v>
      </c>
      <c r="H3913" s="21">
        <v>0.15</v>
      </c>
      <c r="I3913" s="20">
        <v>28.71</v>
      </c>
      <c r="J3913" s="20">
        <v>4.3</v>
      </c>
    </row>
    <row r="3914" spans="1:10" ht="25.95" customHeight="1">
      <c r="A3914" s="17" t="s">
        <v>1884</v>
      </c>
      <c r="B3914" s="19" t="s">
        <v>2969</v>
      </c>
      <c r="C3914" s="17" t="s">
        <v>78</v>
      </c>
      <c r="D3914" s="17" t="s">
        <v>2970</v>
      </c>
      <c r="E3914" s="396" t="s">
        <v>1887</v>
      </c>
      <c r="F3914" s="396"/>
      <c r="G3914" s="18" t="s">
        <v>1911</v>
      </c>
      <c r="H3914" s="21">
        <v>0.15</v>
      </c>
      <c r="I3914" s="20">
        <v>24.32</v>
      </c>
      <c r="J3914" s="20">
        <v>3.64</v>
      </c>
    </row>
    <row r="3915" spans="1:10" ht="39" customHeight="1">
      <c r="A3915" s="22" t="s">
        <v>1894</v>
      </c>
      <c r="B3915" s="24" t="s">
        <v>3146</v>
      </c>
      <c r="C3915" s="22" t="s">
        <v>72</v>
      </c>
      <c r="D3915" s="22" t="s">
        <v>3147</v>
      </c>
      <c r="E3915" s="397" t="s">
        <v>1928</v>
      </c>
      <c r="F3915" s="397"/>
      <c r="G3915" s="23" t="s">
        <v>268</v>
      </c>
      <c r="H3915" s="26">
        <v>1</v>
      </c>
      <c r="I3915" s="25">
        <v>45.67</v>
      </c>
      <c r="J3915" s="25">
        <v>45.67</v>
      </c>
    </row>
    <row r="3916" spans="1:10">
      <c r="A3916" s="38"/>
      <c r="B3916" s="38"/>
      <c r="C3916" s="38"/>
      <c r="D3916" s="38"/>
      <c r="E3916" s="38" t="s">
        <v>1897</v>
      </c>
      <c r="F3916" s="39">
        <v>5.86</v>
      </c>
      <c r="G3916" s="38" t="s">
        <v>1898</v>
      </c>
      <c r="H3916" s="39">
        <v>0</v>
      </c>
      <c r="I3916" s="38" t="s">
        <v>1899</v>
      </c>
      <c r="J3916" s="39">
        <v>5.86</v>
      </c>
    </row>
    <row r="3917" spans="1:10">
      <c r="A3917" s="38"/>
      <c r="B3917" s="38"/>
      <c r="C3917" s="38"/>
      <c r="D3917" s="38"/>
      <c r="E3917" s="38" t="s">
        <v>1900</v>
      </c>
      <c r="F3917" s="39">
        <v>10.99</v>
      </c>
      <c r="G3917" s="38"/>
      <c r="H3917" s="398" t="s">
        <v>1901</v>
      </c>
      <c r="I3917" s="398"/>
      <c r="J3917" s="39">
        <v>64.599999999999994</v>
      </c>
    </row>
    <row r="3918" spans="1:10" ht="49.95" customHeight="1">
      <c r="A3918" s="32"/>
      <c r="B3918" s="32"/>
      <c r="C3918" s="32"/>
      <c r="D3918" s="32"/>
      <c r="E3918" s="32"/>
      <c r="F3918" s="32"/>
      <c r="G3918" s="32" t="s">
        <v>1902</v>
      </c>
      <c r="H3918" s="34" t="s">
        <v>2315</v>
      </c>
      <c r="I3918" s="32" t="s">
        <v>1904</v>
      </c>
      <c r="J3918" s="33">
        <v>516.79999999999995</v>
      </c>
    </row>
    <row r="3919" spans="1:10" ht="1.05" customHeight="1">
      <c r="A3919" s="16"/>
      <c r="B3919" s="16"/>
      <c r="C3919" s="16"/>
      <c r="D3919" s="16"/>
      <c r="E3919" s="16"/>
      <c r="F3919" s="16"/>
      <c r="G3919" s="16"/>
      <c r="H3919" s="16"/>
      <c r="I3919" s="16"/>
      <c r="J3919" s="16"/>
    </row>
    <row r="3920" spans="1:10" ht="18" customHeight="1">
      <c r="A3920" s="2" t="s">
        <v>1201</v>
      </c>
      <c r="B3920" s="4" t="s">
        <v>61</v>
      </c>
      <c r="C3920" s="2" t="s">
        <v>62</v>
      </c>
      <c r="D3920" s="2" t="s">
        <v>9</v>
      </c>
      <c r="E3920" s="391" t="s">
        <v>63</v>
      </c>
      <c r="F3920" s="391"/>
      <c r="G3920" s="3" t="s">
        <v>64</v>
      </c>
      <c r="H3920" s="4" t="s">
        <v>10</v>
      </c>
      <c r="I3920" s="4" t="s">
        <v>65</v>
      </c>
      <c r="J3920" s="4" t="s">
        <v>11</v>
      </c>
    </row>
    <row r="3921" spans="1:10" ht="78" customHeight="1">
      <c r="A3921" s="10" t="s">
        <v>1883</v>
      </c>
      <c r="B3921" s="12" t="s">
        <v>1202</v>
      </c>
      <c r="C3921" s="10" t="s">
        <v>72</v>
      </c>
      <c r="D3921" s="10" t="s">
        <v>1203</v>
      </c>
      <c r="E3921" s="395" t="s">
        <v>74</v>
      </c>
      <c r="F3921" s="395"/>
      <c r="G3921" s="11" t="s">
        <v>75</v>
      </c>
      <c r="H3921" s="15">
        <v>1</v>
      </c>
      <c r="I3921" s="13">
        <v>10.53</v>
      </c>
      <c r="J3921" s="13">
        <v>10.53</v>
      </c>
    </row>
    <row r="3922" spans="1:10" ht="24" customHeight="1">
      <c r="A3922" s="17" t="s">
        <v>1884</v>
      </c>
      <c r="B3922" s="19" t="s">
        <v>1971</v>
      </c>
      <c r="C3922" s="17" t="s">
        <v>78</v>
      </c>
      <c r="D3922" s="17" t="s">
        <v>1972</v>
      </c>
      <c r="E3922" s="396" t="s">
        <v>1887</v>
      </c>
      <c r="F3922" s="396"/>
      <c r="G3922" s="18" t="s">
        <v>1911</v>
      </c>
      <c r="H3922" s="21">
        <v>0.08</v>
      </c>
      <c r="I3922" s="20">
        <v>28.71</v>
      </c>
      <c r="J3922" s="20">
        <v>2.29</v>
      </c>
    </row>
    <row r="3923" spans="1:10" ht="25.95" customHeight="1">
      <c r="A3923" s="17" t="s">
        <v>1884</v>
      </c>
      <c r="B3923" s="19" t="s">
        <v>2969</v>
      </c>
      <c r="C3923" s="17" t="s">
        <v>78</v>
      </c>
      <c r="D3923" s="17" t="s">
        <v>2970</v>
      </c>
      <c r="E3923" s="396" t="s">
        <v>1887</v>
      </c>
      <c r="F3923" s="396"/>
      <c r="G3923" s="18" t="s">
        <v>1911</v>
      </c>
      <c r="H3923" s="21">
        <v>0.08</v>
      </c>
      <c r="I3923" s="20">
        <v>24.32</v>
      </c>
      <c r="J3923" s="20">
        <v>1.94</v>
      </c>
    </row>
    <row r="3924" spans="1:10" ht="25.95" customHeight="1">
      <c r="A3924" s="22" t="s">
        <v>1894</v>
      </c>
      <c r="B3924" s="24" t="s">
        <v>3148</v>
      </c>
      <c r="C3924" s="22" t="s">
        <v>72</v>
      </c>
      <c r="D3924" s="22" t="s">
        <v>3149</v>
      </c>
      <c r="E3924" s="397" t="s">
        <v>1928</v>
      </c>
      <c r="F3924" s="397"/>
      <c r="G3924" s="23" t="s">
        <v>268</v>
      </c>
      <c r="H3924" s="26">
        <v>1</v>
      </c>
      <c r="I3924" s="25">
        <v>6.3</v>
      </c>
      <c r="J3924" s="25">
        <v>6.3</v>
      </c>
    </row>
    <row r="3925" spans="1:10">
      <c r="A3925" s="38"/>
      <c r="B3925" s="38"/>
      <c r="C3925" s="38"/>
      <c r="D3925" s="38"/>
      <c r="E3925" s="38" t="s">
        <v>1897</v>
      </c>
      <c r="F3925" s="39">
        <v>3.12</v>
      </c>
      <c r="G3925" s="38" t="s">
        <v>1898</v>
      </c>
      <c r="H3925" s="39">
        <v>0</v>
      </c>
      <c r="I3925" s="38" t="s">
        <v>1899</v>
      </c>
      <c r="J3925" s="39">
        <v>3.12</v>
      </c>
    </row>
    <row r="3926" spans="1:10">
      <c r="A3926" s="38"/>
      <c r="B3926" s="38"/>
      <c r="C3926" s="38"/>
      <c r="D3926" s="38"/>
      <c r="E3926" s="38" t="s">
        <v>1900</v>
      </c>
      <c r="F3926" s="39">
        <v>2.15</v>
      </c>
      <c r="G3926" s="38"/>
      <c r="H3926" s="398" t="s">
        <v>1901</v>
      </c>
      <c r="I3926" s="398"/>
      <c r="J3926" s="39">
        <v>12.68</v>
      </c>
    </row>
    <row r="3927" spans="1:10" ht="49.95" customHeight="1">
      <c r="A3927" s="32"/>
      <c r="B3927" s="32"/>
      <c r="C3927" s="32"/>
      <c r="D3927" s="32"/>
      <c r="E3927" s="32"/>
      <c r="F3927" s="32"/>
      <c r="G3927" s="32" t="s">
        <v>1902</v>
      </c>
      <c r="H3927" s="34" t="s">
        <v>2585</v>
      </c>
      <c r="I3927" s="32" t="s">
        <v>1904</v>
      </c>
      <c r="J3927" s="33">
        <v>88.76</v>
      </c>
    </row>
    <row r="3928" spans="1:10" ht="1.05" customHeight="1">
      <c r="A3928" s="16"/>
      <c r="B3928" s="16"/>
      <c r="C3928" s="16"/>
      <c r="D3928" s="16"/>
      <c r="E3928" s="16"/>
      <c r="F3928" s="16"/>
      <c r="G3928" s="16"/>
      <c r="H3928" s="16"/>
      <c r="I3928" s="16"/>
      <c r="J3928" s="16"/>
    </row>
    <row r="3929" spans="1:10" ht="18" customHeight="1">
      <c r="A3929" s="2" t="s">
        <v>1204</v>
      </c>
      <c r="B3929" s="4" t="s">
        <v>61</v>
      </c>
      <c r="C3929" s="2" t="s">
        <v>62</v>
      </c>
      <c r="D3929" s="2" t="s">
        <v>9</v>
      </c>
      <c r="E3929" s="391" t="s">
        <v>63</v>
      </c>
      <c r="F3929" s="391"/>
      <c r="G3929" s="3" t="s">
        <v>64</v>
      </c>
      <c r="H3929" s="4" t="s">
        <v>10</v>
      </c>
      <c r="I3929" s="4" t="s">
        <v>65</v>
      </c>
      <c r="J3929" s="4" t="s">
        <v>11</v>
      </c>
    </row>
    <row r="3930" spans="1:10" ht="78" customHeight="1">
      <c r="A3930" s="10" t="s">
        <v>1883</v>
      </c>
      <c r="B3930" s="12" t="s">
        <v>1205</v>
      </c>
      <c r="C3930" s="10" t="s">
        <v>72</v>
      </c>
      <c r="D3930" s="10" t="s">
        <v>1206</v>
      </c>
      <c r="E3930" s="395" t="s">
        <v>74</v>
      </c>
      <c r="F3930" s="395"/>
      <c r="G3930" s="11" t="s">
        <v>75</v>
      </c>
      <c r="H3930" s="15">
        <v>1</v>
      </c>
      <c r="I3930" s="13">
        <v>23.87</v>
      </c>
      <c r="J3930" s="13">
        <v>23.87</v>
      </c>
    </row>
    <row r="3931" spans="1:10" ht="25.95" customHeight="1">
      <c r="A3931" s="17" t="s">
        <v>1884</v>
      </c>
      <c r="B3931" s="19" t="s">
        <v>2969</v>
      </c>
      <c r="C3931" s="17" t="s">
        <v>78</v>
      </c>
      <c r="D3931" s="17" t="s">
        <v>2970</v>
      </c>
      <c r="E3931" s="396" t="s">
        <v>1887</v>
      </c>
      <c r="F3931" s="396"/>
      <c r="G3931" s="18" t="s">
        <v>1911</v>
      </c>
      <c r="H3931" s="21">
        <v>0.35</v>
      </c>
      <c r="I3931" s="20">
        <v>24.32</v>
      </c>
      <c r="J3931" s="20">
        <v>8.51</v>
      </c>
    </row>
    <row r="3932" spans="1:10" ht="24" customHeight="1">
      <c r="A3932" s="17" t="s">
        <v>1884</v>
      </c>
      <c r="B3932" s="19" t="s">
        <v>1971</v>
      </c>
      <c r="C3932" s="17" t="s">
        <v>78</v>
      </c>
      <c r="D3932" s="17" t="s">
        <v>1972</v>
      </c>
      <c r="E3932" s="396" t="s">
        <v>1887</v>
      </c>
      <c r="F3932" s="396"/>
      <c r="G3932" s="18" t="s">
        <v>1911</v>
      </c>
      <c r="H3932" s="21">
        <v>0.35</v>
      </c>
      <c r="I3932" s="20">
        <v>28.71</v>
      </c>
      <c r="J3932" s="20">
        <v>10.039999999999999</v>
      </c>
    </row>
    <row r="3933" spans="1:10" ht="25.95" customHeight="1">
      <c r="A3933" s="22" t="s">
        <v>1894</v>
      </c>
      <c r="B3933" s="24" t="s">
        <v>3150</v>
      </c>
      <c r="C3933" s="22" t="s">
        <v>72</v>
      </c>
      <c r="D3933" s="22" t="s">
        <v>3151</v>
      </c>
      <c r="E3933" s="397" t="s">
        <v>1928</v>
      </c>
      <c r="F3933" s="397"/>
      <c r="G3933" s="23" t="s">
        <v>268</v>
      </c>
      <c r="H3933" s="26">
        <v>1</v>
      </c>
      <c r="I3933" s="25">
        <v>5.32</v>
      </c>
      <c r="J3933" s="25">
        <v>5.32</v>
      </c>
    </row>
    <row r="3934" spans="1:10">
      <c r="A3934" s="38"/>
      <c r="B3934" s="38"/>
      <c r="C3934" s="38"/>
      <c r="D3934" s="38"/>
      <c r="E3934" s="38" t="s">
        <v>1897</v>
      </c>
      <c r="F3934" s="39">
        <v>13.68</v>
      </c>
      <c r="G3934" s="38" t="s">
        <v>1898</v>
      </c>
      <c r="H3934" s="39">
        <v>0</v>
      </c>
      <c r="I3934" s="38" t="s">
        <v>1899</v>
      </c>
      <c r="J3934" s="39">
        <v>13.68</v>
      </c>
    </row>
    <row r="3935" spans="1:10">
      <c r="A3935" s="38"/>
      <c r="B3935" s="38"/>
      <c r="C3935" s="38"/>
      <c r="D3935" s="38"/>
      <c r="E3935" s="38" t="s">
        <v>1900</v>
      </c>
      <c r="F3935" s="39">
        <v>4.8899999999999997</v>
      </c>
      <c r="G3935" s="38"/>
      <c r="H3935" s="398" t="s">
        <v>1901</v>
      </c>
      <c r="I3935" s="398"/>
      <c r="J3935" s="39">
        <v>28.76</v>
      </c>
    </row>
    <row r="3936" spans="1:10" ht="49.95" customHeight="1">
      <c r="A3936" s="32"/>
      <c r="B3936" s="32"/>
      <c r="C3936" s="32"/>
      <c r="D3936" s="32"/>
      <c r="E3936" s="32"/>
      <c r="F3936" s="32"/>
      <c r="G3936" s="32" t="s">
        <v>1902</v>
      </c>
      <c r="H3936" s="34" t="s">
        <v>2524</v>
      </c>
      <c r="I3936" s="32" t="s">
        <v>1904</v>
      </c>
      <c r="J3936" s="33">
        <v>57.52</v>
      </c>
    </row>
    <row r="3937" spans="1:10" ht="1.05" customHeight="1">
      <c r="A3937" s="16"/>
      <c r="B3937" s="16"/>
      <c r="C3937" s="16"/>
      <c r="D3937" s="16"/>
      <c r="E3937" s="16"/>
      <c r="F3937" s="16"/>
      <c r="G3937" s="16"/>
      <c r="H3937" s="16"/>
      <c r="I3937" s="16"/>
      <c r="J3937" s="16"/>
    </row>
    <row r="3938" spans="1:10" ht="18" customHeight="1">
      <c r="A3938" s="2" t="s">
        <v>1207</v>
      </c>
      <c r="B3938" s="4" t="s">
        <v>61</v>
      </c>
      <c r="C3938" s="2" t="s">
        <v>62</v>
      </c>
      <c r="D3938" s="2" t="s">
        <v>9</v>
      </c>
      <c r="E3938" s="391" t="s">
        <v>63</v>
      </c>
      <c r="F3938" s="391"/>
      <c r="G3938" s="3" t="s">
        <v>64</v>
      </c>
      <c r="H3938" s="4" t="s">
        <v>10</v>
      </c>
      <c r="I3938" s="4" t="s">
        <v>65</v>
      </c>
      <c r="J3938" s="4" t="s">
        <v>11</v>
      </c>
    </row>
    <row r="3939" spans="1:10" ht="64.95" customHeight="1">
      <c r="A3939" s="10" t="s">
        <v>1883</v>
      </c>
      <c r="B3939" s="12" t="s">
        <v>999</v>
      </c>
      <c r="C3939" s="10" t="s">
        <v>72</v>
      </c>
      <c r="D3939" s="10" t="s">
        <v>1000</v>
      </c>
      <c r="E3939" s="395" t="s">
        <v>74</v>
      </c>
      <c r="F3939" s="395"/>
      <c r="G3939" s="11" t="s">
        <v>75</v>
      </c>
      <c r="H3939" s="15">
        <v>1</v>
      </c>
      <c r="I3939" s="13">
        <v>7.74</v>
      </c>
      <c r="J3939" s="13">
        <v>7.74</v>
      </c>
    </row>
    <row r="3940" spans="1:10" ht="24" customHeight="1">
      <c r="A3940" s="17" t="s">
        <v>1884</v>
      </c>
      <c r="B3940" s="19" t="s">
        <v>1971</v>
      </c>
      <c r="C3940" s="17" t="s">
        <v>78</v>
      </c>
      <c r="D3940" s="17" t="s">
        <v>1972</v>
      </c>
      <c r="E3940" s="396" t="s">
        <v>1887</v>
      </c>
      <c r="F3940" s="396"/>
      <c r="G3940" s="18" t="s">
        <v>1911</v>
      </c>
      <c r="H3940" s="21">
        <v>0.06</v>
      </c>
      <c r="I3940" s="20">
        <v>28.71</v>
      </c>
      <c r="J3940" s="20">
        <v>1.72</v>
      </c>
    </row>
    <row r="3941" spans="1:10" ht="25.95" customHeight="1">
      <c r="A3941" s="17" t="s">
        <v>1884</v>
      </c>
      <c r="B3941" s="19" t="s">
        <v>2969</v>
      </c>
      <c r="C3941" s="17" t="s">
        <v>78</v>
      </c>
      <c r="D3941" s="17" t="s">
        <v>2970</v>
      </c>
      <c r="E3941" s="396" t="s">
        <v>1887</v>
      </c>
      <c r="F3941" s="396"/>
      <c r="G3941" s="18" t="s">
        <v>1911</v>
      </c>
      <c r="H3941" s="21">
        <v>0.06</v>
      </c>
      <c r="I3941" s="20">
        <v>24.32</v>
      </c>
      <c r="J3941" s="20">
        <v>1.45</v>
      </c>
    </row>
    <row r="3942" spans="1:10" ht="25.95" customHeight="1">
      <c r="A3942" s="22" t="s">
        <v>1894</v>
      </c>
      <c r="B3942" s="24" t="s">
        <v>2971</v>
      </c>
      <c r="C3942" s="22" t="s">
        <v>72</v>
      </c>
      <c r="D3942" s="22" t="s">
        <v>2972</v>
      </c>
      <c r="E3942" s="397" t="s">
        <v>1928</v>
      </c>
      <c r="F3942" s="397"/>
      <c r="G3942" s="23" t="s">
        <v>268</v>
      </c>
      <c r="H3942" s="26">
        <v>1</v>
      </c>
      <c r="I3942" s="25">
        <v>4.57</v>
      </c>
      <c r="J3942" s="25">
        <v>4.57</v>
      </c>
    </row>
    <row r="3943" spans="1:10">
      <c r="A3943" s="38"/>
      <c r="B3943" s="38"/>
      <c r="C3943" s="38"/>
      <c r="D3943" s="38"/>
      <c r="E3943" s="38" t="s">
        <v>1897</v>
      </c>
      <c r="F3943" s="39">
        <v>2.34</v>
      </c>
      <c r="G3943" s="38" t="s">
        <v>1898</v>
      </c>
      <c r="H3943" s="39">
        <v>0</v>
      </c>
      <c r="I3943" s="38" t="s">
        <v>1899</v>
      </c>
      <c r="J3943" s="39">
        <v>2.34</v>
      </c>
    </row>
    <row r="3944" spans="1:10">
      <c r="A3944" s="38"/>
      <c r="B3944" s="38"/>
      <c r="C3944" s="38"/>
      <c r="D3944" s="38"/>
      <c r="E3944" s="38" t="s">
        <v>1900</v>
      </c>
      <c r="F3944" s="39">
        <v>1.58</v>
      </c>
      <c r="G3944" s="38"/>
      <c r="H3944" s="398" t="s">
        <v>1901</v>
      </c>
      <c r="I3944" s="398"/>
      <c r="J3944" s="39">
        <v>9.32</v>
      </c>
    </row>
    <row r="3945" spans="1:10" ht="49.95" customHeight="1">
      <c r="A3945" s="32"/>
      <c r="B3945" s="32"/>
      <c r="C3945" s="32"/>
      <c r="D3945" s="32"/>
      <c r="E3945" s="32"/>
      <c r="F3945" s="32"/>
      <c r="G3945" s="32" t="s">
        <v>1902</v>
      </c>
      <c r="H3945" s="34" t="s">
        <v>2305</v>
      </c>
      <c r="I3945" s="32" t="s">
        <v>1904</v>
      </c>
      <c r="J3945" s="33">
        <v>37.28</v>
      </c>
    </row>
    <row r="3946" spans="1:10" ht="1.05" customHeight="1">
      <c r="A3946" s="16"/>
      <c r="B3946" s="16"/>
      <c r="C3946" s="16"/>
      <c r="D3946" s="16"/>
      <c r="E3946" s="16"/>
      <c r="F3946" s="16"/>
      <c r="G3946" s="16"/>
      <c r="H3946" s="16"/>
      <c r="I3946" s="16"/>
      <c r="J3946" s="16"/>
    </row>
    <row r="3947" spans="1:10" ht="18" customHeight="1">
      <c r="A3947" s="2" t="s">
        <v>1208</v>
      </c>
      <c r="B3947" s="4" t="s">
        <v>61</v>
      </c>
      <c r="C3947" s="2" t="s">
        <v>62</v>
      </c>
      <c r="D3947" s="2" t="s">
        <v>9</v>
      </c>
      <c r="E3947" s="391" t="s">
        <v>63</v>
      </c>
      <c r="F3947" s="391"/>
      <c r="G3947" s="3" t="s">
        <v>64</v>
      </c>
      <c r="H3947" s="4" t="s">
        <v>10</v>
      </c>
      <c r="I3947" s="4" t="s">
        <v>65</v>
      </c>
      <c r="J3947" s="4" t="s">
        <v>11</v>
      </c>
    </row>
    <row r="3948" spans="1:10" ht="52.05" customHeight="1">
      <c r="A3948" s="10" t="s">
        <v>1883</v>
      </c>
      <c r="B3948" s="12" t="s">
        <v>1011</v>
      </c>
      <c r="C3948" s="10" t="s">
        <v>78</v>
      </c>
      <c r="D3948" s="10" t="s">
        <v>1012</v>
      </c>
      <c r="E3948" s="395" t="s">
        <v>1013</v>
      </c>
      <c r="F3948" s="395"/>
      <c r="G3948" s="11" t="s">
        <v>114</v>
      </c>
      <c r="H3948" s="15">
        <v>1</v>
      </c>
      <c r="I3948" s="13">
        <v>55.12</v>
      </c>
      <c r="J3948" s="13">
        <v>55.12</v>
      </c>
    </row>
    <row r="3949" spans="1:10" ht="24" customHeight="1">
      <c r="A3949" s="17" t="s">
        <v>1884</v>
      </c>
      <c r="B3949" s="19" t="s">
        <v>1971</v>
      </c>
      <c r="C3949" s="17" t="s">
        <v>78</v>
      </c>
      <c r="D3949" s="17" t="s">
        <v>1972</v>
      </c>
      <c r="E3949" s="396" t="s">
        <v>1887</v>
      </c>
      <c r="F3949" s="396"/>
      <c r="G3949" s="18" t="s">
        <v>1911</v>
      </c>
      <c r="H3949" s="21">
        <v>0.75280000000000002</v>
      </c>
      <c r="I3949" s="20">
        <v>28.71</v>
      </c>
      <c r="J3949" s="20">
        <v>21.61</v>
      </c>
    </row>
    <row r="3950" spans="1:10" ht="25.95" customHeight="1">
      <c r="A3950" s="17" t="s">
        <v>1884</v>
      </c>
      <c r="B3950" s="19" t="s">
        <v>2969</v>
      </c>
      <c r="C3950" s="17" t="s">
        <v>78</v>
      </c>
      <c r="D3950" s="17" t="s">
        <v>2970</v>
      </c>
      <c r="E3950" s="396" t="s">
        <v>1887</v>
      </c>
      <c r="F3950" s="396"/>
      <c r="G3950" s="18" t="s">
        <v>1911</v>
      </c>
      <c r="H3950" s="21">
        <v>0.1711</v>
      </c>
      <c r="I3950" s="20">
        <v>24.32</v>
      </c>
      <c r="J3950" s="20">
        <v>4.16</v>
      </c>
    </row>
    <row r="3951" spans="1:10" ht="24" customHeight="1">
      <c r="A3951" s="22" t="s">
        <v>1894</v>
      </c>
      <c r="B3951" s="24" t="s">
        <v>2979</v>
      </c>
      <c r="C3951" s="22" t="s">
        <v>78</v>
      </c>
      <c r="D3951" s="22" t="s">
        <v>2980</v>
      </c>
      <c r="E3951" s="397" t="s">
        <v>1928</v>
      </c>
      <c r="F3951" s="397"/>
      <c r="G3951" s="23" t="s">
        <v>114</v>
      </c>
      <c r="H3951" s="26">
        <v>1.1111</v>
      </c>
      <c r="I3951" s="25">
        <v>3.81</v>
      </c>
      <c r="J3951" s="25">
        <v>4.2300000000000004</v>
      </c>
    </row>
    <row r="3952" spans="1:10" ht="39" customHeight="1">
      <c r="A3952" s="22" t="s">
        <v>1894</v>
      </c>
      <c r="B3952" s="24" t="s">
        <v>2981</v>
      </c>
      <c r="C3952" s="22" t="s">
        <v>78</v>
      </c>
      <c r="D3952" s="22" t="s">
        <v>2982</v>
      </c>
      <c r="E3952" s="397" t="s">
        <v>1928</v>
      </c>
      <c r="F3952" s="397"/>
      <c r="G3952" s="23" t="s">
        <v>268</v>
      </c>
      <c r="H3952" s="26">
        <v>7</v>
      </c>
      <c r="I3952" s="25">
        <v>1.43</v>
      </c>
      <c r="J3952" s="25">
        <v>10.01</v>
      </c>
    </row>
    <row r="3953" spans="1:10" ht="24" customHeight="1">
      <c r="A3953" s="22" t="s">
        <v>1894</v>
      </c>
      <c r="B3953" s="24" t="s">
        <v>2983</v>
      </c>
      <c r="C3953" s="22" t="s">
        <v>78</v>
      </c>
      <c r="D3953" s="22" t="s">
        <v>2984</v>
      </c>
      <c r="E3953" s="397" t="s">
        <v>1928</v>
      </c>
      <c r="F3953" s="397"/>
      <c r="G3953" s="23" t="s">
        <v>114</v>
      </c>
      <c r="H3953" s="26">
        <v>0.5</v>
      </c>
      <c r="I3953" s="25">
        <v>17.03</v>
      </c>
      <c r="J3953" s="25">
        <v>8.51</v>
      </c>
    </row>
    <row r="3954" spans="1:10" ht="24" customHeight="1">
      <c r="A3954" s="22" t="s">
        <v>1894</v>
      </c>
      <c r="B3954" s="24" t="s">
        <v>2963</v>
      </c>
      <c r="C3954" s="22" t="s">
        <v>78</v>
      </c>
      <c r="D3954" s="22" t="s">
        <v>2964</v>
      </c>
      <c r="E3954" s="397" t="s">
        <v>1928</v>
      </c>
      <c r="F3954" s="397"/>
      <c r="G3954" s="23" t="s">
        <v>268</v>
      </c>
      <c r="H3954" s="26">
        <v>7</v>
      </c>
      <c r="I3954" s="25">
        <v>0.42</v>
      </c>
      <c r="J3954" s="25">
        <v>2.94</v>
      </c>
    </row>
    <row r="3955" spans="1:10" ht="25.95" customHeight="1">
      <c r="A3955" s="22" t="s">
        <v>1894</v>
      </c>
      <c r="B3955" s="24" t="s">
        <v>2985</v>
      </c>
      <c r="C3955" s="22" t="s">
        <v>78</v>
      </c>
      <c r="D3955" s="22" t="s">
        <v>2986</v>
      </c>
      <c r="E3955" s="397" t="s">
        <v>1928</v>
      </c>
      <c r="F3955" s="397"/>
      <c r="G3955" s="23" t="s">
        <v>268</v>
      </c>
      <c r="H3955" s="26">
        <v>2.2222</v>
      </c>
      <c r="I3955" s="25">
        <v>1.65</v>
      </c>
      <c r="J3955" s="25">
        <v>3.66</v>
      </c>
    </row>
    <row r="3956" spans="1:10">
      <c r="A3956" s="38"/>
      <c r="B3956" s="38"/>
      <c r="C3956" s="38"/>
      <c r="D3956" s="38"/>
      <c r="E3956" s="38" t="s">
        <v>1897</v>
      </c>
      <c r="F3956" s="39">
        <v>19.34</v>
      </c>
      <c r="G3956" s="38" t="s">
        <v>1898</v>
      </c>
      <c r="H3956" s="39">
        <v>0</v>
      </c>
      <c r="I3956" s="38" t="s">
        <v>1899</v>
      </c>
      <c r="J3956" s="39">
        <v>19.34</v>
      </c>
    </row>
    <row r="3957" spans="1:10">
      <c r="A3957" s="38"/>
      <c r="B3957" s="38"/>
      <c r="C3957" s="38"/>
      <c r="D3957" s="38"/>
      <c r="E3957" s="38" t="s">
        <v>1900</v>
      </c>
      <c r="F3957" s="39">
        <v>11.29</v>
      </c>
      <c r="G3957" s="38"/>
      <c r="H3957" s="398" t="s">
        <v>1901</v>
      </c>
      <c r="I3957" s="398"/>
      <c r="J3957" s="39">
        <v>66.41</v>
      </c>
    </row>
    <row r="3958" spans="1:10" ht="49.95" customHeight="1">
      <c r="A3958" s="32"/>
      <c r="B3958" s="32"/>
      <c r="C3958" s="32"/>
      <c r="D3958" s="32"/>
      <c r="E3958" s="32"/>
      <c r="F3958" s="32"/>
      <c r="G3958" s="32" t="s">
        <v>1902</v>
      </c>
      <c r="H3958" s="34" t="s">
        <v>3152</v>
      </c>
      <c r="I3958" s="32" t="s">
        <v>1904</v>
      </c>
      <c r="J3958" s="33">
        <v>6973.05</v>
      </c>
    </row>
    <row r="3959" spans="1:10" ht="1.05" customHeight="1">
      <c r="A3959" s="16"/>
      <c r="B3959" s="16"/>
      <c r="C3959" s="16"/>
      <c r="D3959" s="16"/>
      <c r="E3959" s="16"/>
      <c r="F3959" s="16"/>
      <c r="G3959" s="16"/>
      <c r="H3959" s="16"/>
      <c r="I3959" s="16"/>
      <c r="J3959" s="16"/>
    </row>
    <row r="3960" spans="1:10" ht="18" customHeight="1">
      <c r="A3960" s="2" t="s">
        <v>1209</v>
      </c>
      <c r="B3960" s="4" t="s">
        <v>61</v>
      </c>
      <c r="C3960" s="2" t="s">
        <v>62</v>
      </c>
      <c r="D3960" s="2" t="s">
        <v>9</v>
      </c>
      <c r="E3960" s="391" t="s">
        <v>63</v>
      </c>
      <c r="F3960" s="391"/>
      <c r="G3960" s="3" t="s">
        <v>64</v>
      </c>
      <c r="H3960" s="4" t="s">
        <v>10</v>
      </c>
      <c r="I3960" s="4" t="s">
        <v>65</v>
      </c>
      <c r="J3960" s="4" t="s">
        <v>11</v>
      </c>
    </row>
    <row r="3961" spans="1:10" ht="39" customHeight="1">
      <c r="A3961" s="10" t="s">
        <v>1883</v>
      </c>
      <c r="B3961" s="12" t="s">
        <v>1210</v>
      </c>
      <c r="C3961" s="10" t="s">
        <v>72</v>
      </c>
      <c r="D3961" s="10" t="s">
        <v>1211</v>
      </c>
      <c r="E3961" s="395" t="s">
        <v>74</v>
      </c>
      <c r="F3961" s="395"/>
      <c r="G3961" s="11" t="s">
        <v>75</v>
      </c>
      <c r="H3961" s="15">
        <v>1</v>
      </c>
      <c r="I3961" s="13">
        <v>15.86</v>
      </c>
      <c r="J3961" s="13">
        <v>15.86</v>
      </c>
    </row>
    <row r="3962" spans="1:10" ht="25.95" customHeight="1">
      <c r="A3962" s="17" t="s">
        <v>1884</v>
      </c>
      <c r="B3962" s="19" t="s">
        <v>2969</v>
      </c>
      <c r="C3962" s="17" t="s">
        <v>78</v>
      </c>
      <c r="D3962" s="17" t="s">
        <v>2970</v>
      </c>
      <c r="E3962" s="396" t="s">
        <v>1887</v>
      </c>
      <c r="F3962" s="396"/>
      <c r="G3962" s="18" t="s">
        <v>1911</v>
      </c>
      <c r="H3962" s="21">
        <v>0.17699999999999999</v>
      </c>
      <c r="I3962" s="20">
        <v>24.32</v>
      </c>
      <c r="J3962" s="20">
        <v>4.3</v>
      </c>
    </row>
    <row r="3963" spans="1:10" ht="24" customHeight="1">
      <c r="A3963" s="17" t="s">
        <v>1884</v>
      </c>
      <c r="B3963" s="19" t="s">
        <v>1971</v>
      </c>
      <c r="C3963" s="17" t="s">
        <v>78</v>
      </c>
      <c r="D3963" s="17" t="s">
        <v>1972</v>
      </c>
      <c r="E3963" s="396" t="s">
        <v>1887</v>
      </c>
      <c r="F3963" s="396"/>
      <c r="G3963" s="18" t="s">
        <v>1911</v>
      </c>
      <c r="H3963" s="21">
        <v>0.17699999999999999</v>
      </c>
      <c r="I3963" s="20">
        <v>28.71</v>
      </c>
      <c r="J3963" s="20">
        <v>5.08</v>
      </c>
    </row>
    <row r="3964" spans="1:10" ht="25.95" customHeight="1">
      <c r="A3964" s="22" t="s">
        <v>1894</v>
      </c>
      <c r="B3964" s="24" t="s">
        <v>3153</v>
      </c>
      <c r="C3964" s="22" t="s">
        <v>78</v>
      </c>
      <c r="D3964" s="22" t="s">
        <v>3154</v>
      </c>
      <c r="E3964" s="397" t="s">
        <v>1928</v>
      </c>
      <c r="F3964" s="397"/>
      <c r="G3964" s="23" t="s">
        <v>268</v>
      </c>
      <c r="H3964" s="26">
        <v>0.33</v>
      </c>
      <c r="I3964" s="25">
        <v>1.76</v>
      </c>
      <c r="J3964" s="25">
        <v>0.57999999999999996</v>
      </c>
    </row>
    <row r="3965" spans="1:10" ht="25.95" customHeight="1">
      <c r="A3965" s="22" t="s">
        <v>1894</v>
      </c>
      <c r="B3965" s="24" t="s">
        <v>3155</v>
      </c>
      <c r="C3965" s="22" t="s">
        <v>78</v>
      </c>
      <c r="D3965" s="22" t="s">
        <v>3156</v>
      </c>
      <c r="E3965" s="397" t="s">
        <v>1928</v>
      </c>
      <c r="F3965" s="397"/>
      <c r="G3965" s="23" t="s">
        <v>114</v>
      </c>
      <c r="H3965" s="26">
        <v>1.0169999999999999</v>
      </c>
      <c r="I3965" s="25">
        <v>5.81</v>
      </c>
      <c r="J3965" s="25">
        <v>5.9</v>
      </c>
    </row>
    <row r="3966" spans="1:10">
      <c r="A3966" s="38"/>
      <c r="B3966" s="38"/>
      <c r="C3966" s="38"/>
      <c r="D3966" s="38"/>
      <c r="E3966" s="38" t="s">
        <v>1897</v>
      </c>
      <c r="F3966" s="39">
        <v>6.91</v>
      </c>
      <c r="G3966" s="38" t="s">
        <v>1898</v>
      </c>
      <c r="H3966" s="39">
        <v>0</v>
      </c>
      <c r="I3966" s="38" t="s">
        <v>1899</v>
      </c>
      <c r="J3966" s="39">
        <v>6.91</v>
      </c>
    </row>
    <row r="3967" spans="1:10">
      <c r="A3967" s="38"/>
      <c r="B3967" s="38"/>
      <c r="C3967" s="38"/>
      <c r="D3967" s="38"/>
      <c r="E3967" s="38" t="s">
        <v>1900</v>
      </c>
      <c r="F3967" s="39">
        <v>3.25</v>
      </c>
      <c r="G3967" s="38"/>
      <c r="H3967" s="398" t="s">
        <v>1901</v>
      </c>
      <c r="I3967" s="398"/>
      <c r="J3967" s="39">
        <v>19.11</v>
      </c>
    </row>
    <row r="3968" spans="1:10" ht="49.95" customHeight="1">
      <c r="A3968" s="32"/>
      <c r="B3968" s="32"/>
      <c r="C3968" s="32"/>
      <c r="D3968" s="32"/>
      <c r="E3968" s="32"/>
      <c r="F3968" s="32"/>
      <c r="G3968" s="32" t="s">
        <v>1902</v>
      </c>
      <c r="H3968" s="34" t="s">
        <v>3157</v>
      </c>
      <c r="I3968" s="32" t="s">
        <v>1904</v>
      </c>
      <c r="J3968" s="33">
        <v>2713.62</v>
      </c>
    </row>
    <row r="3969" spans="1:10" ht="1.05" customHeight="1">
      <c r="A3969" s="16"/>
      <c r="B3969" s="16"/>
      <c r="C3969" s="16"/>
      <c r="D3969" s="16"/>
      <c r="E3969" s="16"/>
      <c r="F3969" s="16"/>
      <c r="G3969" s="16"/>
      <c r="H3969" s="16"/>
      <c r="I3969" s="16"/>
      <c r="J3969" s="16"/>
    </row>
    <row r="3970" spans="1:10" ht="18" customHeight="1">
      <c r="A3970" s="2" t="s">
        <v>1212</v>
      </c>
      <c r="B3970" s="4" t="s">
        <v>61</v>
      </c>
      <c r="C3970" s="2" t="s">
        <v>62</v>
      </c>
      <c r="D3970" s="2" t="s">
        <v>9</v>
      </c>
      <c r="E3970" s="391" t="s">
        <v>63</v>
      </c>
      <c r="F3970" s="391"/>
      <c r="G3970" s="3" t="s">
        <v>64</v>
      </c>
      <c r="H3970" s="4" t="s">
        <v>10</v>
      </c>
      <c r="I3970" s="4" t="s">
        <v>65</v>
      </c>
      <c r="J3970" s="4" t="s">
        <v>11</v>
      </c>
    </row>
    <row r="3971" spans="1:10" ht="39" customHeight="1">
      <c r="A3971" s="10" t="s">
        <v>1883</v>
      </c>
      <c r="B3971" s="12" t="s">
        <v>1213</v>
      </c>
      <c r="C3971" s="10" t="s">
        <v>72</v>
      </c>
      <c r="D3971" s="10" t="s">
        <v>1214</v>
      </c>
      <c r="E3971" s="395" t="s">
        <v>74</v>
      </c>
      <c r="F3971" s="395"/>
      <c r="G3971" s="11" t="s">
        <v>75</v>
      </c>
      <c r="H3971" s="15">
        <v>1</v>
      </c>
      <c r="I3971" s="13">
        <v>143.99</v>
      </c>
      <c r="J3971" s="13">
        <v>143.99</v>
      </c>
    </row>
    <row r="3972" spans="1:10" ht="25.95" customHeight="1">
      <c r="A3972" s="17" t="s">
        <v>1884</v>
      </c>
      <c r="B3972" s="19" t="s">
        <v>2969</v>
      </c>
      <c r="C3972" s="17" t="s">
        <v>78</v>
      </c>
      <c r="D3972" s="17" t="s">
        <v>2970</v>
      </c>
      <c r="E3972" s="396" t="s">
        <v>1887</v>
      </c>
      <c r="F3972" s="396"/>
      <c r="G3972" s="18" t="s">
        <v>1911</v>
      </c>
      <c r="H3972" s="21">
        <v>0.62</v>
      </c>
      <c r="I3972" s="20">
        <v>24.32</v>
      </c>
      <c r="J3972" s="20">
        <v>15.07</v>
      </c>
    </row>
    <row r="3973" spans="1:10" ht="24" customHeight="1">
      <c r="A3973" s="17" t="s">
        <v>1884</v>
      </c>
      <c r="B3973" s="19" t="s">
        <v>1971</v>
      </c>
      <c r="C3973" s="17" t="s">
        <v>78</v>
      </c>
      <c r="D3973" s="17" t="s">
        <v>1972</v>
      </c>
      <c r="E3973" s="396" t="s">
        <v>1887</v>
      </c>
      <c r="F3973" s="396"/>
      <c r="G3973" s="18" t="s">
        <v>1911</v>
      </c>
      <c r="H3973" s="21">
        <v>0.62</v>
      </c>
      <c r="I3973" s="20">
        <v>28.71</v>
      </c>
      <c r="J3973" s="20">
        <v>17.8</v>
      </c>
    </row>
    <row r="3974" spans="1:10" ht="25.95" customHeight="1">
      <c r="A3974" s="22" t="s">
        <v>1894</v>
      </c>
      <c r="B3974" s="24" t="s">
        <v>3158</v>
      </c>
      <c r="C3974" s="22" t="s">
        <v>72</v>
      </c>
      <c r="D3974" s="22" t="s">
        <v>3159</v>
      </c>
      <c r="E3974" s="397" t="s">
        <v>1928</v>
      </c>
      <c r="F3974" s="397"/>
      <c r="G3974" s="23" t="s">
        <v>1150</v>
      </c>
      <c r="H3974" s="26">
        <v>1.01</v>
      </c>
      <c r="I3974" s="25">
        <v>110.02</v>
      </c>
      <c r="J3974" s="25">
        <v>111.12</v>
      </c>
    </row>
    <row r="3975" spans="1:10">
      <c r="A3975" s="38"/>
      <c r="B3975" s="38"/>
      <c r="C3975" s="38"/>
      <c r="D3975" s="38"/>
      <c r="E3975" s="38" t="s">
        <v>1897</v>
      </c>
      <c r="F3975" s="39">
        <v>24.24</v>
      </c>
      <c r="G3975" s="38" t="s">
        <v>1898</v>
      </c>
      <c r="H3975" s="39">
        <v>0</v>
      </c>
      <c r="I3975" s="38" t="s">
        <v>1899</v>
      </c>
      <c r="J3975" s="39">
        <v>24.24</v>
      </c>
    </row>
    <row r="3976" spans="1:10">
      <c r="A3976" s="38"/>
      <c r="B3976" s="38"/>
      <c r="C3976" s="38"/>
      <c r="D3976" s="38"/>
      <c r="E3976" s="38" t="s">
        <v>1900</v>
      </c>
      <c r="F3976" s="39">
        <v>29.51</v>
      </c>
      <c r="G3976" s="38"/>
      <c r="H3976" s="398" t="s">
        <v>1901</v>
      </c>
      <c r="I3976" s="398"/>
      <c r="J3976" s="39">
        <v>173.5</v>
      </c>
    </row>
    <row r="3977" spans="1:10" ht="49.95" customHeight="1">
      <c r="A3977" s="32"/>
      <c r="B3977" s="32"/>
      <c r="C3977" s="32"/>
      <c r="D3977" s="32"/>
      <c r="E3977" s="32"/>
      <c r="F3977" s="32"/>
      <c r="G3977" s="32" t="s">
        <v>1902</v>
      </c>
      <c r="H3977" s="34" t="s">
        <v>2574</v>
      </c>
      <c r="I3977" s="32" t="s">
        <v>1904</v>
      </c>
      <c r="J3977" s="33">
        <v>3296.5</v>
      </c>
    </row>
    <row r="3978" spans="1:10" ht="1.05" customHeight="1">
      <c r="A3978" s="16"/>
      <c r="B3978" s="16"/>
      <c r="C3978" s="16"/>
      <c r="D3978" s="16"/>
      <c r="E3978" s="16"/>
      <c r="F3978" s="16"/>
      <c r="G3978" s="16"/>
      <c r="H3978" s="16"/>
      <c r="I3978" s="16"/>
      <c r="J3978" s="16"/>
    </row>
    <row r="3979" spans="1:10" ht="18" customHeight="1">
      <c r="A3979" s="2" t="s">
        <v>1215</v>
      </c>
      <c r="B3979" s="4" t="s">
        <v>61</v>
      </c>
      <c r="C3979" s="2" t="s">
        <v>62</v>
      </c>
      <c r="D3979" s="2" t="s">
        <v>9</v>
      </c>
      <c r="E3979" s="391" t="s">
        <v>63</v>
      </c>
      <c r="F3979" s="391"/>
      <c r="G3979" s="3" t="s">
        <v>64</v>
      </c>
      <c r="H3979" s="4" t="s">
        <v>10</v>
      </c>
      <c r="I3979" s="4" t="s">
        <v>65</v>
      </c>
      <c r="J3979" s="4" t="s">
        <v>11</v>
      </c>
    </row>
    <row r="3980" spans="1:10" ht="52.05" customHeight="1">
      <c r="A3980" s="10" t="s">
        <v>1883</v>
      </c>
      <c r="B3980" s="12" t="s">
        <v>1216</v>
      </c>
      <c r="C3980" s="10" t="s">
        <v>72</v>
      </c>
      <c r="D3980" s="10" t="s">
        <v>1028</v>
      </c>
      <c r="E3980" s="395" t="s">
        <v>74</v>
      </c>
      <c r="F3980" s="395"/>
      <c r="G3980" s="11" t="s">
        <v>75</v>
      </c>
      <c r="H3980" s="15">
        <v>1</v>
      </c>
      <c r="I3980" s="13">
        <v>40.33</v>
      </c>
      <c r="J3980" s="13">
        <v>40.33</v>
      </c>
    </row>
    <row r="3981" spans="1:10" ht="24" customHeight="1">
      <c r="A3981" s="17" t="s">
        <v>1884</v>
      </c>
      <c r="B3981" s="19" t="s">
        <v>1971</v>
      </c>
      <c r="C3981" s="17" t="s">
        <v>78</v>
      </c>
      <c r="D3981" s="17" t="s">
        <v>1972</v>
      </c>
      <c r="E3981" s="396" t="s">
        <v>1887</v>
      </c>
      <c r="F3981" s="396"/>
      <c r="G3981" s="18" t="s">
        <v>1911</v>
      </c>
      <c r="H3981" s="21">
        <v>0.437</v>
      </c>
      <c r="I3981" s="20">
        <v>28.71</v>
      </c>
      <c r="J3981" s="20">
        <v>12.54</v>
      </c>
    </row>
    <row r="3982" spans="1:10" ht="25.95" customHeight="1">
      <c r="A3982" s="17" t="s">
        <v>1884</v>
      </c>
      <c r="B3982" s="19" t="s">
        <v>2969</v>
      </c>
      <c r="C3982" s="17" t="s">
        <v>78</v>
      </c>
      <c r="D3982" s="17" t="s">
        <v>2970</v>
      </c>
      <c r="E3982" s="396" t="s">
        <v>1887</v>
      </c>
      <c r="F3982" s="396"/>
      <c r="G3982" s="18" t="s">
        <v>1911</v>
      </c>
      <c r="H3982" s="21">
        <v>0.437</v>
      </c>
      <c r="I3982" s="20">
        <v>24.32</v>
      </c>
      <c r="J3982" s="20">
        <v>10.62</v>
      </c>
    </row>
    <row r="3983" spans="1:10" ht="52.05" customHeight="1">
      <c r="A3983" s="22" t="s">
        <v>1894</v>
      </c>
      <c r="B3983" s="24" t="s">
        <v>3160</v>
      </c>
      <c r="C3983" s="22" t="s">
        <v>72</v>
      </c>
      <c r="D3983" s="22" t="s">
        <v>3161</v>
      </c>
      <c r="E3983" s="397" t="s">
        <v>1928</v>
      </c>
      <c r="F3983" s="397"/>
      <c r="G3983" s="23" t="s">
        <v>1150</v>
      </c>
      <c r="H3983" s="26">
        <v>1</v>
      </c>
      <c r="I3983" s="25">
        <v>17.170000000000002</v>
      </c>
      <c r="J3983" s="25">
        <v>17.170000000000002</v>
      </c>
    </row>
    <row r="3984" spans="1:10">
      <c r="A3984" s="38"/>
      <c r="B3984" s="38"/>
      <c r="C3984" s="38"/>
      <c r="D3984" s="38"/>
      <c r="E3984" s="38" t="s">
        <v>1897</v>
      </c>
      <c r="F3984" s="39">
        <v>17.079999999999998</v>
      </c>
      <c r="G3984" s="38" t="s">
        <v>1898</v>
      </c>
      <c r="H3984" s="39">
        <v>0</v>
      </c>
      <c r="I3984" s="38" t="s">
        <v>1899</v>
      </c>
      <c r="J3984" s="39">
        <v>17.079999999999998</v>
      </c>
    </row>
    <row r="3985" spans="1:10">
      <c r="A3985" s="38"/>
      <c r="B3985" s="38"/>
      <c r="C3985" s="38"/>
      <c r="D3985" s="38"/>
      <c r="E3985" s="38" t="s">
        <v>1900</v>
      </c>
      <c r="F3985" s="39">
        <v>8.26</v>
      </c>
      <c r="G3985" s="38"/>
      <c r="H3985" s="398" t="s">
        <v>1901</v>
      </c>
      <c r="I3985" s="398"/>
      <c r="J3985" s="39">
        <v>48.59</v>
      </c>
    </row>
    <row r="3986" spans="1:10" ht="49.95" customHeight="1">
      <c r="A3986" s="32"/>
      <c r="B3986" s="32"/>
      <c r="C3986" s="32"/>
      <c r="D3986" s="32"/>
      <c r="E3986" s="32"/>
      <c r="F3986" s="32"/>
      <c r="G3986" s="32" t="s">
        <v>1902</v>
      </c>
      <c r="H3986" s="34" t="s">
        <v>3162</v>
      </c>
      <c r="I3986" s="32" t="s">
        <v>1904</v>
      </c>
      <c r="J3986" s="33">
        <v>3352.71</v>
      </c>
    </row>
    <row r="3987" spans="1:10" ht="1.05" customHeight="1">
      <c r="A3987" s="16"/>
      <c r="B3987" s="16"/>
      <c r="C3987" s="16"/>
      <c r="D3987" s="16"/>
      <c r="E3987" s="16"/>
      <c r="F3987" s="16"/>
      <c r="G3987" s="16"/>
      <c r="H3987" s="16"/>
      <c r="I3987" s="16"/>
      <c r="J3987" s="16"/>
    </row>
    <row r="3988" spans="1:10" ht="18" customHeight="1">
      <c r="A3988" s="2" t="s">
        <v>1217</v>
      </c>
      <c r="B3988" s="4" t="s">
        <v>61</v>
      </c>
      <c r="C3988" s="2" t="s">
        <v>62</v>
      </c>
      <c r="D3988" s="2" t="s">
        <v>9</v>
      </c>
      <c r="E3988" s="391" t="s">
        <v>63</v>
      </c>
      <c r="F3988" s="391"/>
      <c r="G3988" s="3" t="s">
        <v>64</v>
      </c>
      <c r="H3988" s="4" t="s">
        <v>10</v>
      </c>
      <c r="I3988" s="4" t="s">
        <v>65</v>
      </c>
      <c r="J3988" s="4" t="s">
        <v>11</v>
      </c>
    </row>
    <row r="3989" spans="1:10" ht="25.95" customHeight="1">
      <c r="A3989" s="10" t="s">
        <v>1883</v>
      </c>
      <c r="B3989" s="12" t="s">
        <v>1048</v>
      </c>
      <c r="C3989" s="10" t="s">
        <v>72</v>
      </c>
      <c r="D3989" s="10" t="s">
        <v>1049</v>
      </c>
      <c r="E3989" s="395" t="s">
        <v>74</v>
      </c>
      <c r="F3989" s="395"/>
      <c r="G3989" s="11" t="s">
        <v>75</v>
      </c>
      <c r="H3989" s="15">
        <v>1</v>
      </c>
      <c r="I3989" s="13">
        <v>14.4</v>
      </c>
      <c r="J3989" s="13">
        <v>14.4</v>
      </c>
    </row>
    <row r="3990" spans="1:10" ht="25.95" customHeight="1">
      <c r="A3990" s="17" t="s">
        <v>1884</v>
      </c>
      <c r="B3990" s="19" t="s">
        <v>2969</v>
      </c>
      <c r="C3990" s="17" t="s">
        <v>78</v>
      </c>
      <c r="D3990" s="17" t="s">
        <v>2970</v>
      </c>
      <c r="E3990" s="396" t="s">
        <v>1887</v>
      </c>
      <c r="F3990" s="396"/>
      <c r="G3990" s="18" t="s">
        <v>1911</v>
      </c>
      <c r="H3990" s="21">
        <v>0.11</v>
      </c>
      <c r="I3990" s="20">
        <v>24.32</v>
      </c>
      <c r="J3990" s="20">
        <v>2.67</v>
      </c>
    </row>
    <row r="3991" spans="1:10" ht="24" customHeight="1">
      <c r="A3991" s="17" t="s">
        <v>1884</v>
      </c>
      <c r="B3991" s="19" t="s">
        <v>1971</v>
      </c>
      <c r="C3991" s="17" t="s">
        <v>78</v>
      </c>
      <c r="D3991" s="17" t="s">
        <v>1972</v>
      </c>
      <c r="E3991" s="396" t="s">
        <v>1887</v>
      </c>
      <c r="F3991" s="396"/>
      <c r="G3991" s="18" t="s">
        <v>1911</v>
      </c>
      <c r="H3991" s="21">
        <v>0.11</v>
      </c>
      <c r="I3991" s="20">
        <v>28.71</v>
      </c>
      <c r="J3991" s="20">
        <v>3.15</v>
      </c>
    </row>
    <row r="3992" spans="1:10" ht="24" customHeight="1">
      <c r="A3992" s="22" t="s">
        <v>1894</v>
      </c>
      <c r="B3992" s="24" t="s">
        <v>3011</v>
      </c>
      <c r="C3992" s="22" t="s">
        <v>72</v>
      </c>
      <c r="D3992" s="22" t="s">
        <v>3012</v>
      </c>
      <c r="E3992" s="397" t="s">
        <v>1928</v>
      </c>
      <c r="F3992" s="397"/>
      <c r="G3992" s="23" t="s">
        <v>268</v>
      </c>
      <c r="H3992" s="26">
        <v>1</v>
      </c>
      <c r="I3992" s="25">
        <v>8.58</v>
      </c>
      <c r="J3992" s="25">
        <v>8.58</v>
      </c>
    </row>
    <row r="3993" spans="1:10">
      <c r="A3993" s="38"/>
      <c r="B3993" s="38"/>
      <c r="C3993" s="38"/>
      <c r="D3993" s="38"/>
      <c r="E3993" s="38" t="s">
        <v>1897</v>
      </c>
      <c r="F3993" s="39">
        <v>4.29</v>
      </c>
      <c r="G3993" s="38" t="s">
        <v>1898</v>
      </c>
      <c r="H3993" s="39">
        <v>0</v>
      </c>
      <c r="I3993" s="38" t="s">
        <v>1899</v>
      </c>
      <c r="J3993" s="39">
        <v>4.29</v>
      </c>
    </row>
    <row r="3994" spans="1:10">
      <c r="A3994" s="38"/>
      <c r="B3994" s="38"/>
      <c r="C3994" s="38"/>
      <c r="D3994" s="38"/>
      <c r="E3994" s="38" t="s">
        <v>1900</v>
      </c>
      <c r="F3994" s="39">
        <v>2.95</v>
      </c>
      <c r="G3994" s="38"/>
      <c r="H3994" s="398" t="s">
        <v>1901</v>
      </c>
      <c r="I3994" s="398"/>
      <c r="J3994" s="39">
        <v>17.350000000000001</v>
      </c>
    </row>
    <row r="3995" spans="1:10" ht="49.95" customHeight="1">
      <c r="A3995" s="32"/>
      <c r="B3995" s="32"/>
      <c r="C3995" s="32"/>
      <c r="D3995" s="32"/>
      <c r="E3995" s="32"/>
      <c r="F3995" s="32"/>
      <c r="G3995" s="32" t="s">
        <v>1902</v>
      </c>
      <c r="H3995" s="34" t="s">
        <v>2677</v>
      </c>
      <c r="I3995" s="32" t="s">
        <v>1904</v>
      </c>
      <c r="J3995" s="33">
        <v>1596.2</v>
      </c>
    </row>
    <row r="3996" spans="1:10" ht="1.05" customHeight="1">
      <c r="A3996" s="16"/>
      <c r="B3996" s="16"/>
      <c r="C3996" s="16"/>
      <c r="D3996" s="16"/>
      <c r="E3996" s="16"/>
      <c r="F3996" s="16"/>
      <c r="G3996" s="16"/>
      <c r="H3996" s="16"/>
      <c r="I3996" s="16"/>
      <c r="J3996" s="16"/>
    </row>
    <row r="3997" spans="1:10" ht="18" customHeight="1">
      <c r="A3997" s="2" t="s">
        <v>1218</v>
      </c>
      <c r="B3997" s="4" t="s">
        <v>61</v>
      </c>
      <c r="C3997" s="2" t="s">
        <v>62</v>
      </c>
      <c r="D3997" s="2" t="s">
        <v>9</v>
      </c>
      <c r="E3997" s="391" t="s">
        <v>63</v>
      </c>
      <c r="F3997" s="391"/>
      <c r="G3997" s="3" t="s">
        <v>64</v>
      </c>
      <c r="H3997" s="4" t="s">
        <v>10</v>
      </c>
      <c r="I3997" s="4" t="s">
        <v>65</v>
      </c>
      <c r="J3997" s="4" t="s">
        <v>11</v>
      </c>
    </row>
    <row r="3998" spans="1:10" ht="25.95" customHeight="1">
      <c r="A3998" s="10" t="s">
        <v>1883</v>
      </c>
      <c r="B3998" s="12" t="s">
        <v>1219</v>
      </c>
      <c r="C3998" s="10" t="s">
        <v>72</v>
      </c>
      <c r="D3998" s="10" t="s">
        <v>1220</v>
      </c>
      <c r="E3998" s="395" t="s">
        <v>74</v>
      </c>
      <c r="F3998" s="395"/>
      <c r="G3998" s="11" t="s">
        <v>75</v>
      </c>
      <c r="H3998" s="15">
        <v>1</v>
      </c>
      <c r="I3998" s="13">
        <v>84.5</v>
      </c>
      <c r="J3998" s="13">
        <v>84.5</v>
      </c>
    </row>
    <row r="3999" spans="1:10" ht="24" customHeight="1">
      <c r="A3999" s="17" t="s">
        <v>1884</v>
      </c>
      <c r="B3999" s="19" t="s">
        <v>1909</v>
      </c>
      <c r="C3999" s="17" t="s">
        <v>78</v>
      </c>
      <c r="D3999" s="17" t="s">
        <v>1910</v>
      </c>
      <c r="E3999" s="396" t="s">
        <v>1887</v>
      </c>
      <c r="F3999" s="396"/>
      <c r="G3999" s="18" t="s">
        <v>1911</v>
      </c>
      <c r="H3999" s="21">
        <v>0.17</v>
      </c>
      <c r="I3999" s="20">
        <v>22.95</v>
      </c>
      <c r="J3999" s="20">
        <v>3.9</v>
      </c>
    </row>
    <row r="4000" spans="1:10" ht="24" customHeight="1">
      <c r="A4000" s="17" t="s">
        <v>1884</v>
      </c>
      <c r="B4000" s="19" t="s">
        <v>1971</v>
      </c>
      <c r="C4000" s="17" t="s">
        <v>78</v>
      </c>
      <c r="D4000" s="17" t="s">
        <v>1972</v>
      </c>
      <c r="E4000" s="396" t="s">
        <v>1887</v>
      </c>
      <c r="F4000" s="396"/>
      <c r="G4000" s="18" t="s">
        <v>1911</v>
      </c>
      <c r="H4000" s="21">
        <v>0.17</v>
      </c>
      <c r="I4000" s="20">
        <v>28.71</v>
      </c>
      <c r="J4000" s="20">
        <v>4.88</v>
      </c>
    </row>
    <row r="4001" spans="1:10" ht="24" customHeight="1">
      <c r="A4001" s="22" t="s">
        <v>1894</v>
      </c>
      <c r="B4001" s="24" t="s">
        <v>3163</v>
      </c>
      <c r="C4001" s="22" t="s">
        <v>72</v>
      </c>
      <c r="D4001" s="22" t="s">
        <v>3164</v>
      </c>
      <c r="E4001" s="397" t="s">
        <v>1928</v>
      </c>
      <c r="F4001" s="397"/>
      <c r="G4001" s="23" t="s">
        <v>268</v>
      </c>
      <c r="H4001" s="26">
        <v>1</v>
      </c>
      <c r="I4001" s="25">
        <v>75.72</v>
      </c>
      <c r="J4001" s="25">
        <v>75.72</v>
      </c>
    </row>
    <row r="4002" spans="1:10">
      <c r="A4002" s="38"/>
      <c r="B4002" s="38"/>
      <c r="C4002" s="38"/>
      <c r="D4002" s="38"/>
      <c r="E4002" s="38" t="s">
        <v>1897</v>
      </c>
      <c r="F4002" s="39">
        <v>6.42</v>
      </c>
      <c r="G4002" s="38" t="s">
        <v>1898</v>
      </c>
      <c r="H4002" s="39">
        <v>0</v>
      </c>
      <c r="I4002" s="38" t="s">
        <v>1899</v>
      </c>
      <c r="J4002" s="39">
        <v>6.42</v>
      </c>
    </row>
    <row r="4003" spans="1:10">
      <c r="A4003" s="38"/>
      <c r="B4003" s="38"/>
      <c r="C4003" s="38"/>
      <c r="D4003" s="38"/>
      <c r="E4003" s="38" t="s">
        <v>1900</v>
      </c>
      <c r="F4003" s="39">
        <v>17.32</v>
      </c>
      <c r="G4003" s="38"/>
      <c r="H4003" s="398" t="s">
        <v>1901</v>
      </c>
      <c r="I4003" s="398"/>
      <c r="J4003" s="39">
        <v>101.82</v>
      </c>
    </row>
    <row r="4004" spans="1:10" ht="49.95" customHeight="1">
      <c r="A4004" s="32"/>
      <c r="B4004" s="32"/>
      <c r="C4004" s="32"/>
      <c r="D4004" s="32"/>
      <c r="E4004" s="32"/>
      <c r="F4004" s="32"/>
      <c r="G4004" s="32" t="s">
        <v>1902</v>
      </c>
      <c r="H4004" s="34" t="s">
        <v>2524</v>
      </c>
      <c r="I4004" s="32" t="s">
        <v>1904</v>
      </c>
      <c r="J4004" s="33">
        <v>203.64</v>
      </c>
    </row>
    <row r="4005" spans="1:10" ht="1.05" customHeight="1">
      <c r="A4005" s="16"/>
      <c r="B4005" s="16"/>
      <c r="C4005" s="16"/>
      <c r="D4005" s="16"/>
      <c r="E4005" s="16"/>
      <c r="F4005" s="16"/>
      <c r="G4005" s="16"/>
      <c r="H4005" s="16"/>
      <c r="I4005" s="16"/>
      <c r="J4005" s="16"/>
    </row>
    <row r="4006" spans="1:10" ht="18" customHeight="1">
      <c r="A4006" s="2" t="s">
        <v>1221</v>
      </c>
      <c r="B4006" s="4" t="s">
        <v>61</v>
      </c>
      <c r="C4006" s="2" t="s">
        <v>62</v>
      </c>
      <c r="D4006" s="2" t="s">
        <v>9</v>
      </c>
      <c r="E4006" s="391" t="s">
        <v>63</v>
      </c>
      <c r="F4006" s="391"/>
      <c r="G4006" s="3" t="s">
        <v>64</v>
      </c>
      <c r="H4006" s="4" t="s">
        <v>10</v>
      </c>
      <c r="I4006" s="4" t="s">
        <v>65</v>
      </c>
      <c r="J4006" s="4" t="s">
        <v>11</v>
      </c>
    </row>
    <row r="4007" spans="1:10" ht="52.05" customHeight="1">
      <c r="A4007" s="10" t="s">
        <v>1883</v>
      </c>
      <c r="B4007" s="12" t="s">
        <v>1061</v>
      </c>
      <c r="C4007" s="10" t="s">
        <v>78</v>
      </c>
      <c r="D4007" s="10" t="s">
        <v>1062</v>
      </c>
      <c r="E4007" s="395" t="s">
        <v>1013</v>
      </c>
      <c r="F4007" s="395"/>
      <c r="G4007" s="11" t="s">
        <v>114</v>
      </c>
      <c r="H4007" s="15">
        <v>1</v>
      </c>
      <c r="I4007" s="13">
        <v>13.81</v>
      </c>
      <c r="J4007" s="13">
        <v>13.81</v>
      </c>
    </row>
    <row r="4008" spans="1:10" ht="25.95" customHeight="1">
      <c r="A4008" s="17" t="s">
        <v>1884</v>
      </c>
      <c r="B4008" s="19" t="s">
        <v>2969</v>
      </c>
      <c r="C4008" s="17" t="s">
        <v>78</v>
      </c>
      <c r="D4008" s="17" t="s">
        <v>2970</v>
      </c>
      <c r="E4008" s="396" t="s">
        <v>1887</v>
      </c>
      <c r="F4008" s="396"/>
      <c r="G4008" s="18" t="s">
        <v>1911</v>
      </c>
      <c r="H4008" s="21">
        <v>4.4200000000000003E-2</v>
      </c>
      <c r="I4008" s="20">
        <v>24.32</v>
      </c>
      <c r="J4008" s="20">
        <v>1.07</v>
      </c>
    </row>
    <row r="4009" spans="1:10" ht="24" customHeight="1">
      <c r="A4009" s="17" t="s">
        <v>1884</v>
      </c>
      <c r="B4009" s="19" t="s">
        <v>1971</v>
      </c>
      <c r="C4009" s="17" t="s">
        <v>78</v>
      </c>
      <c r="D4009" s="17" t="s">
        <v>1972</v>
      </c>
      <c r="E4009" s="396" t="s">
        <v>1887</v>
      </c>
      <c r="F4009" s="396"/>
      <c r="G4009" s="18" t="s">
        <v>1911</v>
      </c>
      <c r="H4009" s="21">
        <v>0.1946</v>
      </c>
      <c r="I4009" s="20">
        <v>28.71</v>
      </c>
      <c r="J4009" s="20">
        <v>5.58</v>
      </c>
    </row>
    <row r="4010" spans="1:10" ht="25.95" customHeight="1">
      <c r="A4010" s="22" t="s">
        <v>1894</v>
      </c>
      <c r="B4010" s="24" t="s">
        <v>3020</v>
      </c>
      <c r="C4010" s="22" t="s">
        <v>78</v>
      </c>
      <c r="D4010" s="22" t="s">
        <v>3021</v>
      </c>
      <c r="E4010" s="397" t="s">
        <v>1928</v>
      </c>
      <c r="F4010" s="397"/>
      <c r="G4010" s="23" t="s">
        <v>268</v>
      </c>
      <c r="H4010" s="26">
        <v>1.25</v>
      </c>
      <c r="I4010" s="25">
        <v>4.8099999999999996</v>
      </c>
      <c r="J4010" s="25">
        <v>6.01</v>
      </c>
    </row>
    <row r="4011" spans="1:10" ht="39" customHeight="1">
      <c r="A4011" s="22" t="s">
        <v>1894</v>
      </c>
      <c r="B4011" s="24" t="s">
        <v>3022</v>
      </c>
      <c r="C4011" s="22" t="s">
        <v>78</v>
      </c>
      <c r="D4011" s="22" t="s">
        <v>3023</v>
      </c>
      <c r="E4011" s="397" t="s">
        <v>1928</v>
      </c>
      <c r="F4011" s="397"/>
      <c r="G4011" s="23" t="s">
        <v>268</v>
      </c>
      <c r="H4011" s="26">
        <v>1.3125</v>
      </c>
      <c r="I4011" s="25">
        <v>0.88</v>
      </c>
      <c r="J4011" s="25">
        <v>1.1499999999999999</v>
      </c>
    </row>
    <row r="4012" spans="1:10">
      <c r="A4012" s="38"/>
      <c r="B4012" s="38"/>
      <c r="C4012" s="38"/>
      <c r="D4012" s="38"/>
      <c r="E4012" s="38" t="s">
        <v>1897</v>
      </c>
      <c r="F4012" s="39">
        <v>4.99</v>
      </c>
      <c r="G4012" s="38" t="s">
        <v>1898</v>
      </c>
      <c r="H4012" s="39">
        <v>0</v>
      </c>
      <c r="I4012" s="38" t="s">
        <v>1899</v>
      </c>
      <c r="J4012" s="39">
        <v>4.99</v>
      </c>
    </row>
    <row r="4013" spans="1:10">
      <c r="A4013" s="38"/>
      <c r="B4013" s="38"/>
      <c r="C4013" s="38"/>
      <c r="D4013" s="38"/>
      <c r="E4013" s="38" t="s">
        <v>1900</v>
      </c>
      <c r="F4013" s="39">
        <v>2.83</v>
      </c>
      <c r="G4013" s="38"/>
      <c r="H4013" s="398" t="s">
        <v>1901</v>
      </c>
      <c r="I4013" s="398"/>
      <c r="J4013" s="39">
        <v>16.64</v>
      </c>
    </row>
    <row r="4014" spans="1:10" ht="49.95" customHeight="1">
      <c r="A4014" s="32"/>
      <c r="B4014" s="32"/>
      <c r="C4014" s="32"/>
      <c r="D4014" s="32"/>
      <c r="E4014" s="32"/>
      <c r="F4014" s="32"/>
      <c r="G4014" s="32" t="s">
        <v>1902</v>
      </c>
      <c r="H4014" s="34" t="s">
        <v>2714</v>
      </c>
      <c r="I4014" s="32" t="s">
        <v>1904</v>
      </c>
      <c r="J4014" s="33">
        <v>99.84</v>
      </c>
    </row>
    <row r="4015" spans="1:10" ht="1.05" customHeight="1">
      <c r="A4015" s="16"/>
      <c r="B4015" s="16"/>
      <c r="C4015" s="16"/>
      <c r="D4015" s="16"/>
      <c r="E4015" s="16"/>
      <c r="F4015" s="16"/>
      <c r="G4015" s="16"/>
      <c r="H4015" s="16"/>
      <c r="I4015" s="16"/>
      <c r="J4015" s="16"/>
    </row>
    <row r="4016" spans="1:10" ht="18" customHeight="1">
      <c r="A4016" s="2" t="s">
        <v>1222</v>
      </c>
      <c r="B4016" s="4" t="s">
        <v>61</v>
      </c>
      <c r="C4016" s="2" t="s">
        <v>62</v>
      </c>
      <c r="D4016" s="2" t="s">
        <v>9</v>
      </c>
      <c r="E4016" s="391" t="s">
        <v>63</v>
      </c>
      <c r="F4016" s="391"/>
      <c r="G4016" s="3" t="s">
        <v>64</v>
      </c>
      <c r="H4016" s="4" t="s">
        <v>10</v>
      </c>
      <c r="I4016" s="4" t="s">
        <v>65</v>
      </c>
      <c r="J4016" s="4" t="s">
        <v>11</v>
      </c>
    </row>
    <row r="4017" spans="1:10" ht="39" customHeight="1">
      <c r="A4017" s="10" t="s">
        <v>1883</v>
      </c>
      <c r="B4017" s="12" t="s">
        <v>1223</v>
      </c>
      <c r="C4017" s="10" t="s">
        <v>78</v>
      </c>
      <c r="D4017" s="10" t="s">
        <v>1224</v>
      </c>
      <c r="E4017" s="395" t="s">
        <v>1059</v>
      </c>
      <c r="F4017" s="395"/>
      <c r="G4017" s="11" t="s">
        <v>268</v>
      </c>
      <c r="H4017" s="15">
        <v>1</v>
      </c>
      <c r="I4017" s="13">
        <v>43.77</v>
      </c>
      <c r="J4017" s="13">
        <v>43.77</v>
      </c>
    </row>
    <row r="4018" spans="1:10" ht="24" customHeight="1">
      <c r="A4018" s="17" t="s">
        <v>1884</v>
      </c>
      <c r="B4018" s="19" t="s">
        <v>1971</v>
      </c>
      <c r="C4018" s="17" t="s">
        <v>78</v>
      </c>
      <c r="D4018" s="17" t="s">
        <v>1972</v>
      </c>
      <c r="E4018" s="396" t="s">
        <v>1887</v>
      </c>
      <c r="F4018" s="396"/>
      <c r="G4018" s="18" t="s">
        <v>1911</v>
      </c>
      <c r="H4018" s="21">
        <v>0.44900000000000001</v>
      </c>
      <c r="I4018" s="20">
        <v>28.71</v>
      </c>
      <c r="J4018" s="20">
        <v>12.89</v>
      </c>
    </row>
    <row r="4019" spans="1:10" ht="25.95" customHeight="1">
      <c r="A4019" s="17" t="s">
        <v>1884</v>
      </c>
      <c r="B4019" s="19" t="s">
        <v>2969</v>
      </c>
      <c r="C4019" s="17" t="s">
        <v>78</v>
      </c>
      <c r="D4019" s="17" t="s">
        <v>2970</v>
      </c>
      <c r="E4019" s="396" t="s">
        <v>1887</v>
      </c>
      <c r="F4019" s="396"/>
      <c r="G4019" s="18" t="s">
        <v>1911</v>
      </c>
      <c r="H4019" s="21">
        <v>0.44900000000000001</v>
      </c>
      <c r="I4019" s="20">
        <v>24.32</v>
      </c>
      <c r="J4019" s="20">
        <v>10.91</v>
      </c>
    </row>
    <row r="4020" spans="1:10" ht="25.95" customHeight="1">
      <c r="A4020" s="22" t="s">
        <v>1894</v>
      </c>
      <c r="B4020" s="24" t="s">
        <v>3165</v>
      </c>
      <c r="C4020" s="22" t="s">
        <v>78</v>
      </c>
      <c r="D4020" s="22" t="s">
        <v>3166</v>
      </c>
      <c r="E4020" s="397" t="s">
        <v>1928</v>
      </c>
      <c r="F4020" s="397"/>
      <c r="G4020" s="23" t="s">
        <v>268</v>
      </c>
      <c r="H4020" s="26">
        <v>1</v>
      </c>
      <c r="I4020" s="25">
        <v>19.23</v>
      </c>
      <c r="J4020" s="25">
        <v>19.23</v>
      </c>
    </row>
    <row r="4021" spans="1:10" ht="39" customHeight="1">
      <c r="A4021" s="22" t="s">
        <v>1894</v>
      </c>
      <c r="B4021" s="24" t="s">
        <v>2229</v>
      </c>
      <c r="C4021" s="22" t="s">
        <v>78</v>
      </c>
      <c r="D4021" s="22" t="s">
        <v>2230</v>
      </c>
      <c r="E4021" s="397" t="s">
        <v>1928</v>
      </c>
      <c r="F4021" s="397"/>
      <c r="G4021" s="23" t="s">
        <v>268</v>
      </c>
      <c r="H4021" s="26">
        <v>2</v>
      </c>
      <c r="I4021" s="25">
        <v>0.37</v>
      </c>
      <c r="J4021" s="25">
        <v>0.74</v>
      </c>
    </row>
    <row r="4022" spans="1:10">
      <c r="A4022" s="38"/>
      <c r="B4022" s="38"/>
      <c r="C4022" s="38"/>
      <c r="D4022" s="38"/>
      <c r="E4022" s="38" t="s">
        <v>1897</v>
      </c>
      <c r="F4022" s="39">
        <v>17.55</v>
      </c>
      <c r="G4022" s="38" t="s">
        <v>1898</v>
      </c>
      <c r="H4022" s="39">
        <v>0</v>
      </c>
      <c r="I4022" s="38" t="s">
        <v>1899</v>
      </c>
      <c r="J4022" s="39">
        <v>17.55</v>
      </c>
    </row>
    <row r="4023" spans="1:10">
      <c r="A4023" s="38"/>
      <c r="B4023" s="38"/>
      <c r="C4023" s="38"/>
      <c r="D4023" s="38"/>
      <c r="E4023" s="38" t="s">
        <v>1900</v>
      </c>
      <c r="F4023" s="39">
        <v>8.9700000000000006</v>
      </c>
      <c r="G4023" s="38"/>
      <c r="H4023" s="398" t="s">
        <v>1901</v>
      </c>
      <c r="I4023" s="398"/>
      <c r="J4023" s="39">
        <v>52.74</v>
      </c>
    </row>
    <row r="4024" spans="1:10" ht="49.95" customHeight="1">
      <c r="A4024" s="32"/>
      <c r="B4024" s="32"/>
      <c r="C4024" s="32"/>
      <c r="D4024" s="32"/>
      <c r="E4024" s="32"/>
      <c r="F4024" s="32"/>
      <c r="G4024" s="32" t="s">
        <v>1902</v>
      </c>
      <c r="H4024" s="34" t="s">
        <v>3167</v>
      </c>
      <c r="I4024" s="32" t="s">
        <v>1904</v>
      </c>
      <c r="J4024" s="33">
        <v>1740.42</v>
      </c>
    </row>
    <row r="4025" spans="1:10" ht="1.05" customHeight="1">
      <c r="A4025" s="16"/>
      <c r="B4025" s="16"/>
      <c r="C4025" s="16"/>
      <c r="D4025" s="16"/>
      <c r="E4025" s="16"/>
      <c r="F4025" s="16"/>
      <c r="G4025" s="16"/>
      <c r="H4025" s="16"/>
      <c r="I4025" s="16"/>
      <c r="J4025" s="16"/>
    </row>
    <row r="4026" spans="1:10" ht="18" customHeight="1">
      <c r="A4026" s="2" t="s">
        <v>1225</v>
      </c>
      <c r="B4026" s="4" t="s">
        <v>61</v>
      </c>
      <c r="C4026" s="2" t="s">
        <v>62</v>
      </c>
      <c r="D4026" s="2" t="s">
        <v>9</v>
      </c>
      <c r="E4026" s="391" t="s">
        <v>63</v>
      </c>
      <c r="F4026" s="391"/>
      <c r="G4026" s="3" t="s">
        <v>64</v>
      </c>
      <c r="H4026" s="4" t="s">
        <v>10</v>
      </c>
      <c r="I4026" s="4" t="s">
        <v>65</v>
      </c>
      <c r="J4026" s="4" t="s">
        <v>11</v>
      </c>
    </row>
    <row r="4027" spans="1:10" ht="39" customHeight="1">
      <c r="A4027" s="10" t="s">
        <v>1883</v>
      </c>
      <c r="B4027" s="12" t="s">
        <v>1226</v>
      </c>
      <c r="C4027" s="10" t="s">
        <v>78</v>
      </c>
      <c r="D4027" s="10" t="s">
        <v>1227</v>
      </c>
      <c r="E4027" s="395" t="s">
        <v>1075</v>
      </c>
      <c r="F4027" s="395"/>
      <c r="G4027" s="11" t="s">
        <v>114</v>
      </c>
      <c r="H4027" s="15">
        <v>1</v>
      </c>
      <c r="I4027" s="13">
        <v>4.49</v>
      </c>
      <c r="J4027" s="13">
        <v>4.49</v>
      </c>
    </row>
    <row r="4028" spans="1:10" ht="25.95" customHeight="1">
      <c r="A4028" s="17" t="s">
        <v>1884</v>
      </c>
      <c r="B4028" s="19" t="s">
        <v>2969</v>
      </c>
      <c r="C4028" s="17" t="s">
        <v>78</v>
      </c>
      <c r="D4028" s="17" t="s">
        <v>2970</v>
      </c>
      <c r="E4028" s="396" t="s">
        <v>1887</v>
      </c>
      <c r="F4028" s="396"/>
      <c r="G4028" s="18" t="s">
        <v>1911</v>
      </c>
      <c r="H4028" s="21">
        <v>2.9000000000000001E-2</v>
      </c>
      <c r="I4028" s="20">
        <v>24.32</v>
      </c>
      <c r="J4028" s="20">
        <v>0.7</v>
      </c>
    </row>
    <row r="4029" spans="1:10" ht="24" customHeight="1">
      <c r="A4029" s="17" t="s">
        <v>1884</v>
      </c>
      <c r="B4029" s="19" t="s">
        <v>1971</v>
      </c>
      <c r="C4029" s="17" t="s">
        <v>78</v>
      </c>
      <c r="D4029" s="17" t="s">
        <v>1972</v>
      </c>
      <c r="E4029" s="396" t="s">
        <v>1887</v>
      </c>
      <c r="F4029" s="396"/>
      <c r="G4029" s="18" t="s">
        <v>1911</v>
      </c>
      <c r="H4029" s="21">
        <v>2.9000000000000001E-2</v>
      </c>
      <c r="I4029" s="20">
        <v>28.71</v>
      </c>
      <c r="J4029" s="20">
        <v>0.83</v>
      </c>
    </row>
    <row r="4030" spans="1:10" ht="25.95" customHeight="1">
      <c r="A4030" s="22" t="s">
        <v>1894</v>
      </c>
      <c r="B4030" s="24" t="s">
        <v>3035</v>
      </c>
      <c r="C4030" s="22" t="s">
        <v>78</v>
      </c>
      <c r="D4030" s="22" t="s">
        <v>3036</v>
      </c>
      <c r="E4030" s="397" t="s">
        <v>1928</v>
      </c>
      <c r="F4030" s="397"/>
      <c r="G4030" s="23" t="s">
        <v>268</v>
      </c>
      <c r="H4030" s="26">
        <v>9.4000000000000004E-3</v>
      </c>
      <c r="I4030" s="25">
        <v>6.98</v>
      </c>
      <c r="J4030" s="25">
        <v>0.06</v>
      </c>
    </row>
    <row r="4031" spans="1:10" ht="39" customHeight="1">
      <c r="A4031" s="22" t="s">
        <v>1894</v>
      </c>
      <c r="B4031" s="24" t="s">
        <v>3168</v>
      </c>
      <c r="C4031" s="22" t="s">
        <v>78</v>
      </c>
      <c r="D4031" s="22" t="s">
        <v>3169</v>
      </c>
      <c r="E4031" s="397" t="s">
        <v>1928</v>
      </c>
      <c r="F4031" s="397"/>
      <c r="G4031" s="23" t="s">
        <v>114</v>
      </c>
      <c r="H4031" s="26">
        <v>1.2434000000000001</v>
      </c>
      <c r="I4031" s="25">
        <v>2.34</v>
      </c>
      <c r="J4031" s="25">
        <v>2.9</v>
      </c>
    </row>
    <row r="4032" spans="1:10">
      <c r="A4032" s="38"/>
      <c r="B4032" s="38"/>
      <c r="C4032" s="38"/>
      <c r="D4032" s="38"/>
      <c r="E4032" s="38" t="s">
        <v>1897</v>
      </c>
      <c r="F4032" s="39">
        <v>1.1299999999999999</v>
      </c>
      <c r="G4032" s="38" t="s">
        <v>1898</v>
      </c>
      <c r="H4032" s="39">
        <v>0</v>
      </c>
      <c r="I4032" s="38" t="s">
        <v>1899</v>
      </c>
      <c r="J4032" s="39">
        <v>1.1299999999999999</v>
      </c>
    </row>
    <row r="4033" spans="1:10">
      <c r="A4033" s="38"/>
      <c r="B4033" s="38"/>
      <c r="C4033" s="38"/>
      <c r="D4033" s="38"/>
      <c r="E4033" s="38" t="s">
        <v>1900</v>
      </c>
      <c r="F4033" s="39">
        <v>0.92</v>
      </c>
      <c r="G4033" s="38"/>
      <c r="H4033" s="398" t="s">
        <v>1901</v>
      </c>
      <c r="I4033" s="398"/>
      <c r="J4033" s="39">
        <v>5.41</v>
      </c>
    </row>
    <row r="4034" spans="1:10" ht="49.95" customHeight="1">
      <c r="A4034" s="32"/>
      <c r="B4034" s="32"/>
      <c r="C4034" s="32"/>
      <c r="D4034" s="32"/>
      <c r="E4034" s="32"/>
      <c r="F4034" s="32"/>
      <c r="G4034" s="32" t="s">
        <v>1902</v>
      </c>
      <c r="H4034" s="34" t="s">
        <v>3170</v>
      </c>
      <c r="I4034" s="32" t="s">
        <v>1904</v>
      </c>
      <c r="J4034" s="33">
        <v>10895.74</v>
      </c>
    </row>
    <row r="4035" spans="1:10" ht="1.05" customHeight="1">
      <c r="A4035" s="16"/>
      <c r="B4035" s="16"/>
      <c r="C4035" s="16"/>
      <c r="D4035" s="16"/>
      <c r="E4035" s="16"/>
      <c r="F4035" s="16"/>
      <c r="G4035" s="16"/>
      <c r="H4035" s="16"/>
      <c r="I4035" s="16"/>
      <c r="J4035" s="16"/>
    </row>
    <row r="4036" spans="1:10" ht="18" customHeight="1">
      <c r="A4036" s="2" t="s">
        <v>1228</v>
      </c>
      <c r="B4036" s="4" t="s">
        <v>61</v>
      </c>
      <c r="C4036" s="2" t="s">
        <v>62</v>
      </c>
      <c r="D4036" s="2" t="s">
        <v>9</v>
      </c>
      <c r="E4036" s="391" t="s">
        <v>63</v>
      </c>
      <c r="F4036" s="391"/>
      <c r="G4036" s="3" t="s">
        <v>64</v>
      </c>
      <c r="H4036" s="4" t="s">
        <v>10</v>
      </c>
      <c r="I4036" s="4" t="s">
        <v>65</v>
      </c>
      <c r="J4036" s="4" t="s">
        <v>11</v>
      </c>
    </row>
    <row r="4037" spans="1:10" ht="39" customHeight="1">
      <c r="A4037" s="10" t="s">
        <v>1883</v>
      </c>
      <c r="B4037" s="12" t="s">
        <v>1229</v>
      </c>
      <c r="C4037" s="10" t="s">
        <v>78</v>
      </c>
      <c r="D4037" s="10" t="s">
        <v>1230</v>
      </c>
      <c r="E4037" s="395" t="s">
        <v>1075</v>
      </c>
      <c r="F4037" s="395"/>
      <c r="G4037" s="11" t="s">
        <v>114</v>
      </c>
      <c r="H4037" s="15">
        <v>1</v>
      </c>
      <c r="I4037" s="13">
        <v>6.93</v>
      </c>
      <c r="J4037" s="13">
        <v>6.93</v>
      </c>
    </row>
    <row r="4038" spans="1:10" ht="25.95" customHeight="1">
      <c r="A4038" s="17" t="s">
        <v>1884</v>
      </c>
      <c r="B4038" s="19" t="s">
        <v>2969</v>
      </c>
      <c r="C4038" s="17" t="s">
        <v>78</v>
      </c>
      <c r="D4038" s="17" t="s">
        <v>2970</v>
      </c>
      <c r="E4038" s="396" t="s">
        <v>1887</v>
      </c>
      <c r="F4038" s="396"/>
      <c r="G4038" s="18" t="s">
        <v>1911</v>
      </c>
      <c r="H4038" s="21">
        <v>3.9E-2</v>
      </c>
      <c r="I4038" s="20">
        <v>24.32</v>
      </c>
      <c r="J4038" s="20">
        <v>0.94</v>
      </c>
    </row>
    <row r="4039" spans="1:10" ht="24" customHeight="1">
      <c r="A4039" s="17" t="s">
        <v>1884</v>
      </c>
      <c r="B4039" s="19" t="s">
        <v>1971</v>
      </c>
      <c r="C4039" s="17" t="s">
        <v>78</v>
      </c>
      <c r="D4039" s="17" t="s">
        <v>1972</v>
      </c>
      <c r="E4039" s="396" t="s">
        <v>1887</v>
      </c>
      <c r="F4039" s="396"/>
      <c r="G4039" s="18" t="s">
        <v>1911</v>
      </c>
      <c r="H4039" s="21">
        <v>3.9E-2</v>
      </c>
      <c r="I4039" s="20">
        <v>28.71</v>
      </c>
      <c r="J4039" s="20">
        <v>1.1100000000000001</v>
      </c>
    </row>
    <row r="4040" spans="1:10" ht="25.95" customHeight="1">
      <c r="A4040" s="22" t="s">
        <v>1894</v>
      </c>
      <c r="B4040" s="24" t="s">
        <v>3035</v>
      </c>
      <c r="C4040" s="22" t="s">
        <v>78</v>
      </c>
      <c r="D4040" s="22" t="s">
        <v>3036</v>
      </c>
      <c r="E4040" s="397" t="s">
        <v>1928</v>
      </c>
      <c r="F4040" s="397"/>
      <c r="G4040" s="23" t="s">
        <v>268</v>
      </c>
      <c r="H4040" s="26">
        <v>9.4000000000000004E-3</v>
      </c>
      <c r="I4040" s="25">
        <v>6.98</v>
      </c>
      <c r="J4040" s="25">
        <v>0.06</v>
      </c>
    </row>
    <row r="4041" spans="1:10" ht="39" customHeight="1">
      <c r="A4041" s="22" t="s">
        <v>1894</v>
      </c>
      <c r="B4041" s="24" t="s">
        <v>3171</v>
      </c>
      <c r="C4041" s="22" t="s">
        <v>78</v>
      </c>
      <c r="D4041" s="22" t="s">
        <v>3172</v>
      </c>
      <c r="E4041" s="397" t="s">
        <v>1928</v>
      </c>
      <c r="F4041" s="397"/>
      <c r="G4041" s="23" t="s">
        <v>114</v>
      </c>
      <c r="H4041" s="26">
        <v>1.2434000000000001</v>
      </c>
      <c r="I4041" s="25">
        <v>3.88</v>
      </c>
      <c r="J4041" s="25">
        <v>4.82</v>
      </c>
    </row>
    <row r="4042" spans="1:10">
      <c r="A4042" s="38"/>
      <c r="B4042" s="38"/>
      <c r="C4042" s="38"/>
      <c r="D4042" s="38"/>
      <c r="E4042" s="38" t="s">
        <v>1897</v>
      </c>
      <c r="F4042" s="39">
        <v>1.51</v>
      </c>
      <c r="G4042" s="38" t="s">
        <v>1898</v>
      </c>
      <c r="H4042" s="39">
        <v>0</v>
      </c>
      <c r="I4042" s="38" t="s">
        <v>1899</v>
      </c>
      <c r="J4042" s="39">
        <v>1.51</v>
      </c>
    </row>
    <row r="4043" spans="1:10">
      <c r="A4043" s="38"/>
      <c r="B4043" s="38"/>
      <c r="C4043" s="38"/>
      <c r="D4043" s="38"/>
      <c r="E4043" s="38" t="s">
        <v>1900</v>
      </c>
      <c r="F4043" s="39">
        <v>1.42</v>
      </c>
      <c r="G4043" s="38"/>
      <c r="H4043" s="398" t="s">
        <v>1901</v>
      </c>
      <c r="I4043" s="398"/>
      <c r="J4043" s="39">
        <v>8.35</v>
      </c>
    </row>
    <row r="4044" spans="1:10" ht="49.95" customHeight="1">
      <c r="A4044" s="32"/>
      <c r="B4044" s="32"/>
      <c r="C4044" s="32"/>
      <c r="D4044" s="32"/>
      <c r="E4044" s="32"/>
      <c r="F4044" s="32"/>
      <c r="G4044" s="32" t="s">
        <v>1902</v>
      </c>
      <c r="H4044" s="34" t="s">
        <v>3173</v>
      </c>
      <c r="I4044" s="32" t="s">
        <v>1904</v>
      </c>
      <c r="J4044" s="33">
        <v>6446.2</v>
      </c>
    </row>
    <row r="4045" spans="1:10" ht="1.05" customHeight="1">
      <c r="A4045" s="16"/>
      <c r="B4045" s="16"/>
      <c r="C4045" s="16"/>
      <c r="D4045" s="16"/>
      <c r="E4045" s="16"/>
      <c r="F4045" s="16"/>
      <c r="G4045" s="16"/>
      <c r="H4045" s="16"/>
      <c r="I4045" s="16"/>
      <c r="J4045" s="16"/>
    </row>
    <row r="4046" spans="1:10" ht="18" customHeight="1">
      <c r="A4046" s="2" t="s">
        <v>1231</v>
      </c>
      <c r="B4046" s="4" t="s">
        <v>61</v>
      </c>
      <c r="C4046" s="2" t="s">
        <v>62</v>
      </c>
      <c r="D4046" s="2" t="s">
        <v>9</v>
      </c>
      <c r="E4046" s="391" t="s">
        <v>63</v>
      </c>
      <c r="F4046" s="391"/>
      <c r="G4046" s="3" t="s">
        <v>64</v>
      </c>
      <c r="H4046" s="4" t="s">
        <v>10</v>
      </c>
      <c r="I4046" s="4" t="s">
        <v>65</v>
      </c>
      <c r="J4046" s="4" t="s">
        <v>11</v>
      </c>
    </row>
    <row r="4047" spans="1:10" ht="52.05" customHeight="1">
      <c r="A4047" s="10" t="s">
        <v>1883</v>
      </c>
      <c r="B4047" s="12" t="s">
        <v>1232</v>
      </c>
      <c r="C4047" s="10" t="s">
        <v>78</v>
      </c>
      <c r="D4047" s="10" t="s">
        <v>1233</v>
      </c>
      <c r="E4047" s="395" t="s">
        <v>1114</v>
      </c>
      <c r="F4047" s="395"/>
      <c r="G4047" s="11" t="s">
        <v>268</v>
      </c>
      <c r="H4047" s="15">
        <v>1</v>
      </c>
      <c r="I4047" s="13">
        <v>815.77</v>
      </c>
      <c r="J4047" s="13">
        <v>815.77</v>
      </c>
    </row>
    <row r="4048" spans="1:10" ht="24" customHeight="1">
      <c r="A4048" s="17" t="s">
        <v>1884</v>
      </c>
      <c r="B4048" s="19" t="s">
        <v>1971</v>
      </c>
      <c r="C4048" s="17" t="s">
        <v>78</v>
      </c>
      <c r="D4048" s="17" t="s">
        <v>1972</v>
      </c>
      <c r="E4048" s="396" t="s">
        <v>1887</v>
      </c>
      <c r="F4048" s="396"/>
      <c r="G4048" s="18" t="s">
        <v>1911</v>
      </c>
      <c r="H4048" s="21">
        <v>0.63839999999999997</v>
      </c>
      <c r="I4048" s="20">
        <v>28.71</v>
      </c>
      <c r="J4048" s="20">
        <v>18.32</v>
      </c>
    </row>
    <row r="4049" spans="1:10" ht="52.05" customHeight="1">
      <c r="A4049" s="17" t="s">
        <v>1884</v>
      </c>
      <c r="B4049" s="19" t="s">
        <v>3174</v>
      </c>
      <c r="C4049" s="17" t="s">
        <v>78</v>
      </c>
      <c r="D4049" s="17" t="s">
        <v>3175</v>
      </c>
      <c r="E4049" s="396" t="s">
        <v>1939</v>
      </c>
      <c r="F4049" s="396"/>
      <c r="G4049" s="18" t="s">
        <v>81</v>
      </c>
      <c r="H4049" s="21">
        <v>1.89E-2</v>
      </c>
      <c r="I4049" s="20">
        <v>801.34</v>
      </c>
      <c r="J4049" s="20">
        <v>15.14</v>
      </c>
    </row>
    <row r="4050" spans="1:10" ht="25.95" customHeight="1">
      <c r="A4050" s="17" t="s">
        <v>1884</v>
      </c>
      <c r="B4050" s="19" t="s">
        <v>2969</v>
      </c>
      <c r="C4050" s="17" t="s">
        <v>78</v>
      </c>
      <c r="D4050" s="17" t="s">
        <v>2970</v>
      </c>
      <c r="E4050" s="396" t="s">
        <v>1887</v>
      </c>
      <c r="F4050" s="396"/>
      <c r="G4050" s="18" t="s">
        <v>1911</v>
      </c>
      <c r="H4050" s="21">
        <v>0.63839999999999997</v>
      </c>
      <c r="I4050" s="20">
        <v>24.32</v>
      </c>
      <c r="J4050" s="20">
        <v>15.52</v>
      </c>
    </row>
    <row r="4051" spans="1:10" ht="39" customHeight="1">
      <c r="A4051" s="22" t="s">
        <v>1894</v>
      </c>
      <c r="B4051" s="24" t="s">
        <v>3176</v>
      </c>
      <c r="C4051" s="22" t="s">
        <v>78</v>
      </c>
      <c r="D4051" s="22" t="s">
        <v>3177</v>
      </c>
      <c r="E4051" s="397" t="s">
        <v>1928</v>
      </c>
      <c r="F4051" s="397"/>
      <c r="G4051" s="23" t="s">
        <v>268</v>
      </c>
      <c r="H4051" s="26">
        <v>1</v>
      </c>
      <c r="I4051" s="25">
        <v>766.79</v>
      </c>
      <c r="J4051" s="25">
        <v>766.79</v>
      </c>
    </row>
    <row r="4052" spans="1:10">
      <c r="A4052" s="38"/>
      <c r="B4052" s="38"/>
      <c r="C4052" s="38"/>
      <c r="D4052" s="38"/>
      <c r="E4052" s="38" t="s">
        <v>1897</v>
      </c>
      <c r="F4052" s="39">
        <v>28.37</v>
      </c>
      <c r="G4052" s="38" t="s">
        <v>1898</v>
      </c>
      <c r="H4052" s="39">
        <v>0</v>
      </c>
      <c r="I4052" s="38" t="s">
        <v>1899</v>
      </c>
      <c r="J4052" s="39">
        <v>28.37</v>
      </c>
    </row>
    <row r="4053" spans="1:10">
      <c r="A4053" s="38"/>
      <c r="B4053" s="38"/>
      <c r="C4053" s="38"/>
      <c r="D4053" s="38"/>
      <c r="E4053" s="38" t="s">
        <v>1900</v>
      </c>
      <c r="F4053" s="39">
        <v>167.23</v>
      </c>
      <c r="G4053" s="38"/>
      <c r="H4053" s="398" t="s">
        <v>1901</v>
      </c>
      <c r="I4053" s="398"/>
      <c r="J4053" s="39">
        <v>983</v>
      </c>
    </row>
    <row r="4054" spans="1:10" ht="49.95" customHeight="1">
      <c r="A4054" s="32"/>
      <c r="B4054" s="32"/>
      <c r="C4054" s="32"/>
      <c r="D4054" s="32"/>
      <c r="E4054" s="32"/>
      <c r="F4054" s="32"/>
      <c r="G4054" s="32" t="s">
        <v>1902</v>
      </c>
      <c r="H4054" s="34" t="s">
        <v>1903</v>
      </c>
      <c r="I4054" s="32" t="s">
        <v>1904</v>
      </c>
      <c r="J4054" s="33">
        <v>983</v>
      </c>
    </row>
    <row r="4055" spans="1:10" ht="1.05" customHeight="1">
      <c r="A4055" s="16"/>
      <c r="B4055" s="16"/>
      <c r="C4055" s="16"/>
      <c r="D4055" s="16"/>
      <c r="E4055" s="16"/>
      <c r="F4055" s="16"/>
      <c r="G4055" s="16"/>
      <c r="H4055" s="16"/>
      <c r="I4055" s="16"/>
      <c r="J4055" s="16"/>
    </row>
    <row r="4056" spans="1:10" ht="18" customHeight="1">
      <c r="A4056" s="2" t="s">
        <v>1234</v>
      </c>
      <c r="B4056" s="4" t="s">
        <v>61</v>
      </c>
      <c r="C4056" s="2" t="s">
        <v>62</v>
      </c>
      <c r="D4056" s="2" t="s">
        <v>9</v>
      </c>
      <c r="E4056" s="391" t="s">
        <v>63</v>
      </c>
      <c r="F4056" s="391"/>
      <c r="G4056" s="3" t="s">
        <v>64</v>
      </c>
      <c r="H4056" s="4" t="s">
        <v>10</v>
      </c>
      <c r="I4056" s="4" t="s">
        <v>65</v>
      </c>
      <c r="J4056" s="4" t="s">
        <v>11</v>
      </c>
    </row>
    <row r="4057" spans="1:10" ht="25.95" customHeight="1">
      <c r="A4057" s="10" t="s">
        <v>1883</v>
      </c>
      <c r="B4057" s="12" t="s">
        <v>1235</v>
      </c>
      <c r="C4057" s="10" t="s">
        <v>72</v>
      </c>
      <c r="D4057" s="10" t="s">
        <v>1236</v>
      </c>
      <c r="E4057" s="395" t="s">
        <v>74</v>
      </c>
      <c r="F4057" s="395"/>
      <c r="G4057" s="11" t="s">
        <v>75</v>
      </c>
      <c r="H4057" s="15">
        <v>1</v>
      </c>
      <c r="I4057" s="13">
        <v>347.14</v>
      </c>
      <c r="J4057" s="13">
        <v>347.14</v>
      </c>
    </row>
    <row r="4058" spans="1:10" ht="25.95" customHeight="1">
      <c r="A4058" s="17" t="s">
        <v>1884</v>
      </c>
      <c r="B4058" s="19" t="s">
        <v>2969</v>
      </c>
      <c r="C4058" s="17" t="s">
        <v>78</v>
      </c>
      <c r="D4058" s="17" t="s">
        <v>2970</v>
      </c>
      <c r="E4058" s="396" t="s">
        <v>1887</v>
      </c>
      <c r="F4058" s="396"/>
      <c r="G4058" s="18" t="s">
        <v>1911</v>
      </c>
      <c r="H4058" s="21">
        <v>0.41299999999999998</v>
      </c>
      <c r="I4058" s="20">
        <v>24.32</v>
      </c>
      <c r="J4058" s="20">
        <v>10.039999999999999</v>
      </c>
    </row>
    <row r="4059" spans="1:10" ht="24" customHeight="1">
      <c r="A4059" s="17" t="s">
        <v>1884</v>
      </c>
      <c r="B4059" s="19" t="s">
        <v>1971</v>
      </c>
      <c r="C4059" s="17" t="s">
        <v>78</v>
      </c>
      <c r="D4059" s="17" t="s">
        <v>1972</v>
      </c>
      <c r="E4059" s="396" t="s">
        <v>1887</v>
      </c>
      <c r="F4059" s="396"/>
      <c r="G4059" s="18" t="s">
        <v>1911</v>
      </c>
      <c r="H4059" s="21">
        <v>0.41299999999999998</v>
      </c>
      <c r="I4059" s="20">
        <v>28.71</v>
      </c>
      <c r="J4059" s="20">
        <v>11.85</v>
      </c>
    </row>
    <row r="4060" spans="1:10" ht="25.95" customHeight="1">
      <c r="A4060" s="22" t="s">
        <v>1894</v>
      </c>
      <c r="B4060" s="24" t="s">
        <v>3178</v>
      </c>
      <c r="C4060" s="22" t="s">
        <v>72</v>
      </c>
      <c r="D4060" s="22" t="s">
        <v>3179</v>
      </c>
      <c r="E4060" s="397" t="s">
        <v>1928</v>
      </c>
      <c r="F4060" s="397"/>
      <c r="G4060" s="23" t="s">
        <v>268</v>
      </c>
      <c r="H4060" s="26">
        <v>1</v>
      </c>
      <c r="I4060" s="25">
        <v>325.25</v>
      </c>
      <c r="J4060" s="25">
        <v>325.25</v>
      </c>
    </row>
    <row r="4061" spans="1:10">
      <c r="A4061" s="38"/>
      <c r="B4061" s="38"/>
      <c r="C4061" s="38"/>
      <c r="D4061" s="38"/>
      <c r="E4061" s="38" t="s">
        <v>1897</v>
      </c>
      <c r="F4061" s="39">
        <v>16.14</v>
      </c>
      <c r="G4061" s="38" t="s">
        <v>1898</v>
      </c>
      <c r="H4061" s="39">
        <v>0</v>
      </c>
      <c r="I4061" s="38" t="s">
        <v>1899</v>
      </c>
      <c r="J4061" s="39">
        <v>16.14</v>
      </c>
    </row>
    <row r="4062" spans="1:10">
      <c r="A4062" s="38"/>
      <c r="B4062" s="38"/>
      <c r="C4062" s="38"/>
      <c r="D4062" s="38"/>
      <c r="E4062" s="38" t="s">
        <v>1900</v>
      </c>
      <c r="F4062" s="39">
        <v>71.16</v>
      </c>
      <c r="G4062" s="38"/>
      <c r="H4062" s="398" t="s">
        <v>1901</v>
      </c>
      <c r="I4062" s="398"/>
      <c r="J4062" s="39">
        <v>418.3</v>
      </c>
    </row>
    <row r="4063" spans="1:10" ht="49.95" customHeight="1">
      <c r="A4063" s="32"/>
      <c r="B4063" s="32"/>
      <c r="C4063" s="32"/>
      <c r="D4063" s="32"/>
      <c r="E4063" s="32"/>
      <c r="F4063" s="32"/>
      <c r="G4063" s="32" t="s">
        <v>1902</v>
      </c>
      <c r="H4063" s="34" t="s">
        <v>2524</v>
      </c>
      <c r="I4063" s="32" t="s">
        <v>1904</v>
      </c>
      <c r="J4063" s="33">
        <v>836.6</v>
      </c>
    </row>
    <row r="4064" spans="1:10" ht="1.05" customHeight="1">
      <c r="A4064" s="16"/>
      <c r="B4064" s="16"/>
      <c r="C4064" s="16"/>
      <c r="D4064" s="16"/>
      <c r="E4064" s="16"/>
      <c r="F4064" s="16"/>
      <c r="G4064" s="16"/>
      <c r="H4064" s="16"/>
      <c r="I4064" s="16"/>
      <c r="J4064" s="16"/>
    </row>
    <row r="4065" spans="1:10" ht="18" customHeight="1">
      <c r="A4065" s="2" t="s">
        <v>1237</v>
      </c>
      <c r="B4065" s="4" t="s">
        <v>61</v>
      </c>
      <c r="C4065" s="2" t="s">
        <v>62</v>
      </c>
      <c r="D4065" s="2" t="s">
        <v>9</v>
      </c>
      <c r="E4065" s="391" t="s">
        <v>63</v>
      </c>
      <c r="F4065" s="391"/>
      <c r="G4065" s="3" t="s">
        <v>64</v>
      </c>
      <c r="H4065" s="4" t="s">
        <v>10</v>
      </c>
      <c r="I4065" s="4" t="s">
        <v>65</v>
      </c>
      <c r="J4065" s="4" t="s">
        <v>11</v>
      </c>
    </row>
    <row r="4066" spans="1:10" ht="39" customHeight="1">
      <c r="A4066" s="10" t="s">
        <v>1883</v>
      </c>
      <c r="B4066" s="12" t="s">
        <v>1238</v>
      </c>
      <c r="C4066" s="10" t="s">
        <v>72</v>
      </c>
      <c r="D4066" s="10" t="s">
        <v>1239</v>
      </c>
      <c r="E4066" s="395" t="s">
        <v>74</v>
      </c>
      <c r="F4066" s="395"/>
      <c r="G4066" s="11" t="s">
        <v>75</v>
      </c>
      <c r="H4066" s="15">
        <v>1</v>
      </c>
      <c r="I4066" s="13">
        <v>214.56</v>
      </c>
      <c r="J4066" s="13">
        <v>214.56</v>
      </c>
    </row>
    <row r="4067" spans="1:10" ht="24" customHeight="1">
      <c r="A4067" s="17" t="s">
        <v>1884</v>
      </c>
      <c r="B4067" s="19" t="s">
        <v>1909</v>
      </c>
      <c r="C4067" s="17" t="s">
        <v>78</v>
      </c>
      <c r="D4067" s="17" t="s">
        <v>1910</v>
      </c>
      <c r="E4067" s="396" t="s">
        <v>1887</v>
      </c>
      <c r="F4067" s="396"/>
      <c r="G4067" s="18" t="s">
        <v>1911</v>
      </c>
      <c r="H4067" s="21">
        <v>1</v>
      </c>
      <c r="I4067" s="20">
        <v>22.95</v>
      </c>
      <c r="J4067" s="20">
        <v>22.95</v>
      </c>
    </row>
    <row r="4068" spans="1:10" ht="24" customHeight="1">
      <c r="A4068" s="17" t="s">
        <v>1884</v>
      </c>
      <c r="B4068" s="19" t="s">
        <v>1971</v>
      </c>
      <c r="C4068" s="17" t="s">
        <v>78</v>
      </c>
      <c r="D4068" s="17" t="s">
        <v>1972</v>
      </c>
      <c r="E4068" s="396" t="s">
        <v>1887</v>
      </c>
      <c r="F4068" s="396"/>
      <c r="G4068" s="18" t="s">
        <v>1911</v>
      </c>
      <c r="H4068" s="21">
        <v>1</v>
      </c>
      <c r="I4068" s="20">
        <v>28.71</v>
      </c>
      <c r="J4068" s="20">
        <v>28.71</v>
      </c>
    </row>
    <row r="4069" spans="1:10" ht="39" customHeight="1">
      <c r="A4069" s="22" t="s">
        <v>1894</v>
      </c>
      <c r="B4069" s="24" t="s">
        <v>3180</v>
      </c>
      <c r="C4069" s="22" t="s">
        <v>72</v>
      </c>
      <c r="D4069" s="22" t="s">
        <v>3181</v>
      </c>
      <c r="E4069" s="397" t="s">
        <v>1928</v>
      </c>
      <c r="F4069" s="397"/>
      <c r="G4069" s="23" t="s">
        <v>268</v>
      </c>
      <c r="H4069" s="26">
        <v>1</v>
      </c>
      <c r="I4069" s="25">
        <v>162.9</v>
      </c>
      <c r="J4069" s="25">
        <v>162.9</v>
      </c>
    </row>
    <row r="4070" spans="1:10">
      <c r="A4070" s="38"/>
      <c r="B4070" s="38"/>
      <c r="C4070" s="38"/>
      <c r="D4070" s="38"/>
      <c r="E4070" s="38" t="s">
        <v>1897</v>
      </c>
      <c r="F4070" s="39">
        <v>37.86</v>
      </c>
      <c r="G4070" s="38" t="s">
        <v>1898</v>
      </c>
      <c r="H4070" s="39">
        <v>0</v>
      </c>
      <c r="I4070" s="38" t="s">
        <v>1899</v>
      </c>
      <c r="J4070" s="39">
        <v>37.86</v>
      </c>
    </row>
    <row r="4071" spans="1:10">
      <c r="A4071" s="38"/>
      <c r="B4071" s="38"/>
      <c r="C4071" s="38"/>
      <c r="D4071" s="38"/>
      <c r="E4071" s="38" t="s">
        <v>1900</v>
      </c>
      <c r="F4071" s="39">
        <v>43.98</v>
      </c>
      <c r="G4071" s="38"/>
      <c r="H4071" s="398" t="s">
        <v>1901</v>
      </c>
      <c r="I4071" s="398"/>
      <c r="J4071" s="39">
        <v>258.54000000000002</v>
      </c>
    </row>
    <row r="4072" spans="1:10" ht="49.95" customHeight="1">
      <c r="A4072" s="32"/>
      <c r="B4072" s="32"/>
      <c r="C4072" s="32"/>
      <c r="D4072" s="32"/>
      <c r="E4072" s="32"/>
      <c r="F4072" s="32"/>
      <c r="G4072" s="32" t="s">
        <v>1902</v>
      </c>
      <c r="H4072" s="34" t="s">
        <v>2524</v>
      </c>
      <c r="I4072" s="32" t="s">
        <v>1904</v>
      </c>
      <c r="J4072" s="33">
        <v>517.08000000000004</v>
      </c>
    </row>
    <row r="4073" spans="1:10" ht="1.05" customHeight="1">
      <c r="A4073" s="16"/>
      <c r="B4073" s="16"/>
      <c r="C4073" s="16"/>
      <c r="D4073" s="16"/>
      <c r="E4073" s="16"/>
      <c r="F4073" s="16"/>
      <c r="G4073" s="16"/>
      <c r="H4073" s="16"/>
      <c r="I4073" s="16"/>
      <c r="J4073" s="16"/>
    </row>
    <row r="4074" spans="1:10" ht="18" customHeight="1">
      <c r="A4074" s="2" t="s">
        <v>1240</v>
      </c>
      <c r="B4074" s="4" t="s">
        <v>61</v>
      </c>
      <c r="C4074" s="2" t="s">
        <v>62</v>
      </c>
      <c r="D4074" s="2" t="s">
        <v>9</v>
      </c>
      <c r="E4074" s="391" t="s">
        <v>63</v>
      </c>
      <c r="F4074" s="391"/>
      <c r="G4074" s="3" t="s">
        <v>64</v>
      </c>
      <c r="H4074" s="4" t="s">
        <v>10</v>
      </c>
      <c r="I4074" s="4" t="s">
        <v>65</v>
      </c>
      <c r="J4074" s="4" t="s">
        <v>11</v>
      </c>
    </row>
    <row r="4075" spans="1:10" ht="39" customHeight="1">
      <c r="A4075" s="10" t="s">
        <v>1883</v>
      </c>
      <c r="B4075" s="12" t="s">
        <v>1241</v>
      </c>
      <c r="C4075" s="10" t="s">
        <v>72</v>
      </c>
      <c r="D4075" s="10" t="s">
        <v>1242</v>
      </c>
      <c r="E4075" s="395" t="s">
        <v>74</v>
      </c>
      <c r="F4075" s="395"/>
      <c r="G4075" s="11" t="s">
        <v>75</v>
      </c>
      <c r="H4075" s="15">
        <v>1</v>
      </c>
      <c r="I4075" s="13">
        <v>13.62</v>
      </c>
      <c r="J4075" s="13">
        <v>13.62</v>
      </c>
    </row>
    <row r="4076" spans="1:10" ht="25.95" customHeight="1">
      <c r="A4076" s="17" t="s">
        <v>1884</v>
      </c>
      <c r="B4076" s="19" t="s">
        <v>2969</v>
      </c>
      <c r="C4076" s="17" t="s">
        <v>78</v>
      </c>
      <c r="D4076" s="17" t="s">
        <v>2970</v>
      </c>
      <c r="E4076" s="396" t="s">
        <v>1887</v>
      </c>
      <c r="F4076" s="396"/>
      <c r="G4076" s="18" t="s">
        <v>1911</v>
      </c>
      <c r="H4076" s="21">
        <v>3.3333300000000003E-2</v>
      </c>
      <c r="I4076" s="20">
        <v>24.32</v>
      </c>
      <c r="J4076" s="20">
        <v>0.81</v>
      </c>
    </row>
    <row r="4077" spans="1:10" ht="24" customHeight="1">
      <c r="A4077" s="17" t="s">
        <v>1884</v>
      </c>
      <c r="B4077" s="19" t="s">
        <v>1971</v>
      </c>
      <c r="C4077" s="17" t="s">
        <v>78</v>
      </c>
      <c r="D4077" s="17" t="s">
        <v>1972</v>
      </c>
      <c r="E4077" s="396" t="s">
        <v>1887</v>
      </c>
      <c r="F4077" s="396"/>
      <c r="G4077" s="18" t="s">
        <v>1911</v>
      </c>
      <c r="H4077" s="21">
        <v>6.6666699999999995E-2</v>
      </c>
      <c r="I4077" s="20">
        <v>28.71</v>
      </c>
      <c r="J4077" s="20">
        <v>1.91</v>
      </c>
    </row>
    <row r="4078" spans="1:10" ht="25.95" customHeight="1">
      <c r="A4078" s="22" t="s">
        <v>1894</v>
      </c>
      <c r="B4078" s="24" t="s">
        <v>3182</v>
      </c>
      <c r="C4078" s="22" t="s">
        <v>72</v>
      </c>
      <c r="D4078" s="22" t="s">
        <v>3183</v>
      </c>
      <c r="E4078" s="397" t="s">
        <v>1928</v>
      </c>
      <c r="F4078" s="397"/>
      <c r="G4078" s="23" t="s">
        <v>268</v>
      </c>
      <c r="H4078" s="26">
        <v>1</v>
      </c>
      <c r="I4078" s="25">
        <v>10.9</v>
      </c>
      <c r="J4078" s="25">
        <v>10.9</v>
      </c>
    </row>
    <row r="4079" spans="1:10">
      <c r="A4079" s="38"/>
      <c r="B4079" s="38"/>
      <c r="C4079" s="38"/>
      <c r="D4079" s="38"/>
      <c r="E4079" s="38" t="s">
        <v>1897</v>
      </c>
      <c r="F4079" s="39">
        <v>2.02</v>
      </c>
      <c r="G4079" s="38" t="s">
        <v>1898</v>
      </c>
      <c r="H4079" s="39">
        <v>0</v>
      </c>
      <c r="I4079" s="38" t="s">
        <v>1899</v>
      </c>
      <c r="J4079" s="39">
        <v>2.02</v>
      </c>
    </row>
    <row r="4080" spans="1:10">
      <c r="A4080" s="38"/>
      <c r="B4080" s="38"/>
      <c r="C4080" s="38"/>
      <c r="D4080" s="38"/>
      <c r="E4080" s="38" t="s">
        <v>1900</v>
      </c>
      <c r="F4080" s="39">
        <v>2.79</v>
      </c>
      <c r="G4080" s="38"/>
      <c r="H4080" s="398" t="s">
        <v>1901</v>
      </c>
      <c r="I4080" s="398"/>
      <c r="J4080" s="39">
        <v>16.41</v>
      </c>
    </row>
    <row r="4081" spans="1:10" ht="49.95" customHeight="1">
      <c r="A4081" s="32"/>
      <c r="B4081" s="32"/>
      <c r="C4081" s="32"/>
      <c r="D4081" s="32"/>
      <c r="E4081" s="32"/>
      <c r="F4081" s="32"/>
      <c r="G4081" s="32" t="s">
        <v>1902</v>
      </c>
      <c r="H4081" s="34" t="s">
        <v>1903</v>
      </c>
      <c r="I4081" s="32" t="s">
        <v>1904</v>
      </c>
      <c r="J4081" s="33">
        <v>16.41</v>
      </c>
    </row>
    <row r="4082" spans="1:10" ht="1.05" customHeight="1">
      <c r="A4082" s="16"/>
      <c r="B4082" s="16"/>
      <c r="C4082" s="16"/>
      <c r="D4082" s="16"/>
      <c r="E4082" s="16"/>
      <c r="F4082" s="16"/>
      <c r="G4082" s="16"/>
      <c r="H4082" s="16"/>
      <c r="I4082" s="16"/>
      <c r="J4082" s="16"/>
    </row>
    <row r="4083" spans="1:10" ht="18" customHeight="1">
      <c r="A4083" s="2" t="s">
        <v>1243</v>
      </c>
      <c r="B4083" s="4" t="s">
        <v>61</v>
      </c>
      <c r="C4083" s="2" t="s">
        <v>62</v>
      </c>
      <c r="D4083" s="2" t="s">
        <v>9</v>
      </c>
      <c r="E4083" s="391" t="s">
        <v>63</v>
      </c>
      <c r="F4083" s="391"/>
      <c r="G4083" s="3" t="s">
        <v>64</v>
      </c>
      <c r="H4083" s="4" t="s">
        <v>10</v>
      </c>
      <c r="I4083" s="4" t="s">
        <v>65</v>
      </c>
      <c r="J4083" s="4" t="s">
        <v>11</v>
      </c>
    </row>
    <row r="4084" spans="1:10" ht="25.95" customHeight="1">
      <c r="A4084" s="10" t="s">
        <v>1883</v>
      </c>
      <c r="B4084" s="12" t="s">
        <v>1116</v>
      </c>
      <c r="C4084" s="10" t="s">
        <v>78</v>
      </c>
      <c r="D4084" s="10" t="s">
        <v>1117</v>
      </c>
      <c r="E4084" s="395" t="s">
        <v>1114</v>
      </c>
      <c r="F4084" s="395"/>
      <c r="G4084" s="11" t="s">
        <v>268</v>
      </c>
      <c r="H4084" s="15">
        <v>1</v>
      </c>
      <c r="I4084" s="13">
        <v>15.23</v>
      </c>
      <c r="J4084" s="13">
        <v>15.23</v>
      </c>
    </row>
    <row r="4085" spans="1:10" ht="24" customHeight="1">
      <c r="A4085" s="17" t="s">
        <v>1884</v>
      </c>
      <c r="B4085" s="19" t="s">
        <v>1971</v>
      </c>
      <c r="C4085" s="17" t="s">
        <v>78</v>
      </c>
      <c r="D4085" s="17" t="s">
        <v>1972</v>
      </c>
      <c r="E4085" s="396" t="s">
        <v>1887</v>
      </c>
      <c r="F4085" s="396"/>
      <c r="G4085" s="18" t="s">
        <v>1911</v>
      </c>
      <c r="H4085" s="21">
        <v>4.7600000000000003E-2</v>
      </c>
      <c r="I4085" s="20">
        <v>28.71</v>
      </c>
      <c r="J4085" s="20">
        <v>1.36</v>
      </c>
    </row>
    <row r="4086" spans="1:10" ht="25.95" customHeight="1">
      <c r="A4086" s="17" t="s">
        <v>1884</v>
      </c>
      <c r="B4086" s="19" t="s">
        <v>2969</v>
      </c>
      <c r="C4086" s="17" t="s">
        <v>78</v>
      </c>
      <c r="D4086" s="17" t="s">
        <v>2970</v>
      </c>
      <c r="E4086" s="396" t="s">
        <v>1887</v>
      </c>
      <c r="F4086" s="396"/>
      <c r="G4086" s="18" t="s">
        <v>1911</v>
      </c>
      <c r="H4086" s="21">
        <v>4.7600000000000003E-2</v>
      </c>
      <c r="I4086" s="20">
        <v>24.32</v>
      </c>
      <c r="J4086" s="20">
        <v>1.1499999999999999</v>
      </c>
    </row>
    <row r="4087" spans="1:10" ht="39" customHeight="1">
      <c r="A4087" s="22" t="s">
        <v>1894</v>
      </c>
      <c r="B4087" s="24" t="s">
        <v>3068</v>
      </c>
      <c r="C4087" s="22" t="s">
        <v>78</v>
      </c>
      <c r="D4087" s="22" t="s">
        <v>3069</v>
      </c>
      <c r="E4087" s="397" t="s">
        <v>1928</v>
      </c>
      <c r="F4087" s="397"/>
      <c r="G4087" s="23" t="s">
        <v>268</v>
      </c>
      <c r="H4087" s="26">
        <v>1</v>
      </c>
      <c r="I4087" s="25">
        <v>1.1399999999999999</v>
      </c>
      <c r="J4087" s="25">
        <v>1.1399999999999999</v>
      </c>
    </row>
    <row r="4088" spans="1:10" ht="25.95" customHeight="1">
      <c r="A4088" s="22" t="s">
        <v>1894</v>
      </c>
      <c r="B4088" s="24" t="s">
        <v>3066</v>
      </c>
      <c r="C4088" s="22" t="s">
        <v>78</v>
      </c>
      <c r="D4088" s="22" t="s">
        <v>3067</v>
      </c>
      <c r="E4088" s="397" t="s">
        <v>1928</v>
      </c>
      <c r="F4088" s="397"/>
      <c r="G4088" s="23" t="s">
        <v>268</v>
      </c>
      <c r="H4088" s="26">
        <v>1</v>
      </c>
      <c r="I4088" s="25">
        <v>11.58</v>
      </c>
      <c r="J4088" s="25">
        <v>11.58</v>
      </c>
    </row>
    <row r="4089" spans="1:10">
      <c r="A4089" s="38"/>
      <c r="B4089" s="38"/>
      <c r="C4089" s="38"/>
      <c r="D4089" s="38"/>
      <c r="E4089" s="38" t="s">
        <v>1897</v>
      </c>
      <c r="F4089" s="39">
        <v>1.85</v>
      </c>
      <c r="G4089" s="38" t="s">
        <v>1898</v>
      </c>
      <c r="H4089" s="39">
        <v>0</v>
      </c>
      <c r="I4089" s="38" t="s">
        <v>1899</v>
      </c>
      <c r="J4089" s="39">
        <v>1.85</v>
      </c>
    </row>
    <row r="4090" spans="1:10">
      <c r="A4090" s="38"/>
      <c r="B4090" s="38"/>
      <c r="C4090" s="38"/>
      <c r="D4090" s="38"/>
      <c r="E4090" s="38" t="s">
        <v>1900</v>
      </c>
      <c r="F4090" s="39">
        <v>3.12</v>
      </c>
      <c r="G4090" s="38"/>
      <c r="H4090" s="398" t="s">
        <v>1901</v>
      </c>
      <c r="I4090" s="398"/>
      <c r="J4090" s="39">
        <v>18.350000000000001</v>
      </c>
    </row>
    <row r="4091" spans="1:10" ht="49.95" customHeight="1">
      <c r="A4091" s="32"/>
      <c r="B4091" s="32"/>
      <c r="C4091" s="32"/>
      <c r="D4091" s="32"/>
      <c r="E4091" s="32"/>
      <c r="F4091" s="32"/>
      <c r="G4091" s="32" t="s">
        <v>1902</v>
      </c>
      <c r="H4091" s="34" t="s">
        <v>2315</v>
      </c>
      <c r="I4091" s="32" t="s">
        <v>1904</v>
      </c>
      <c r="J4091" s="33">
        <v>146.80000000000001</v>
      </c>
    </row>
    <row r="4092" spans="1:10" ht="1.05" customHeight="1">
      <c r="A4092" s="16"/>
      <c r="B4092" s="16"/>
      <c r="C4092" s="16"/>
      <c r="D4092" s="16"/>
      <c r="E4092" s="16"/>
      <c r="F4092" s="16"/>
      <c r="G4092" s="16"/>
      <c r="H4092" s="16"/>
      <c r="I4092" s="16"/>
      <c r="J4092" s="16"/>
    </row>
    <row r="4093" spans="1:10" ht="18" customHeight="1">
      <c r="A4093" s="2" t="s">
        <v>1244</v>
      </c>
      <c r="B4093" s="4" t="s">
        <v>61</v>
      </c>
      <c r="C4093" s="2" t="s">
        <v>62</v>
      </c>
      <c r="D4093" s="2" t="s">
        <v>9</v>
      </c>
      <c r="E4093" s="391" t="s">
        <v>63</v>
      </c>
      <c r="F4093" s="391"/>
      <c r="G4093" s="3" t="s">
        <v>64</v>
      </c>
      <c r="H4093" s="4" t="s">
        <v>10</v>
      </c>
      <c r="I4093" s="4" t="s">
        <v>65</v>
      </c>
      <c r="J4093" s="4" t="s">
        <v>11</v>
      </c>
    </row>
    <row r="4094" spans="1:10" ht="25.95" customHeight="1">
      <c r="A4094" s="10" t="s">
        <v>1883</v>
      </c>
      <c r="B4094" s="12" t="s">
        <v>1245</v>
      </c>
      <c r="C4094" s="10" t="s">
        <v>78</v>
      </c>
      <c r="D4094" s="10" t="s">
        <v>1246</v>
      </c>
      <c r="E4094" s="395" t="s">
        <v>1114</v>
      </c>
      <c r="F4094" s="395"/>
      <c r="G4094" s="11" t="s">
        <v>268</v>
      </c>
      <c r="H4094" s="15">
        <v>1</v>
      </c>
      <c r="I4094" s="13">
        <v>16.57</v>
      </c>
      <c r="J4094" s="13">
        <v>16.57</v>
      </c>
    </row>
    <row r="4095" spans="1:10" ht="24" customHeight="1">
      <c r="A4095" s="17" t="s">
        <v>1884</v>
      </c>
      <c r="B4095" s="19" t="s">
        <v>1971</v>
      </c>
      <c r="C4095" s="17" t="s">
        <v>78</v>
      </c>
      <c r="D4095" s="17" t="s">
        <v>1972</v>
      </c>
      <c r="E4095" s="396" t="s">
        <v>1887</v>
      </c>
      <c r="F4095" s="396"/>
      <c r="G4095" s="18" t="s">
        <v>1911</v>
      </c>
      <c r="H4095" s="21">
        <v>6.6299999999999998E-2</v>
      </c>
      <c r="I4095" s="20">
        <v>28.71</v>
      </c>
      <c r="J4095" s="20">
        <v>1.9</v>
      </c>
    </row>
    <row r="4096" spans="1:10" ht="25.95" customHeight="1">
      <c r="A4096" s="17" t="s">
        <v>1884</v>
      </c>
      <c r="B4096" s="19" t="s">
        <v>2969</v>
      </c>
      <c r="C4096" s="17" t="s">
        <v>78</v>
      </c>
      <c r="D4096" s="17" t="s">
        <v>2970</v>
      </c>
      <c r="E4096" s="396" t="s">
        <v>1887</v>
      </c>
      <c r="F4096" s="396"/>
      <c r="G4096" s="18" t="s">
        <v>1911</v>
      </c>
      <c r="H4096" s="21">
        <v>6.6299999999999998E-2</v>
      </c>
      <c r="I4096" s="20">
        <v>24.32</v>
      </c>
      <c r="J4096" s="20">
        <v>1.61</v>
      </c>
    </row>
    <row r="4097" spans="1:10" ht="39" customHeight="1">
      <c r="A4097" s="22" t="s">
        <v>1894</v>
      </c>
      <c r="B4097" s="24" t="s">
        <v>3184</v>
      </c>
      <c r="C4097" s="22" t="s">
        <v>78</v>
      </c>
      <c r="D4097" s="22" t="s">
        <v>3185</v>
      </c>
      <c r="E4097" s="397" t="s">
        <v>1928</v>
      </c>
      <c r="F4097" s="397"/>
      <c r="G4097" s="23" t="s">
        <v>268</v>
      </c>
      <c r="H4097" s="26">
        <v>1</v>
      </c>
      <c r="I4097" s="25">
        <v>1.48</v>
      </c>
      <c r="J4097" s="25">
        <v>1.48</v>
      </c>
    </row>
    <row r="4098" spans="1:10" ht="25.95" customHeight="1">
      <c r="A4098" s="22" t="s">
        <v>1894</v>
      </c>
      <c r="B4098" s="24" t="s">
        <v>3066</v>
      </c>
      <c r="C4098" s="22" t="s">
        <v>78</v>
      </c>
      <c r="D4098" s="22" t="s">
        <v>3067</v>
      </c>
      <c r="E4098" s="397" t="s">
        <v>1928</v>
      </c>
      <c r="F4098" s="397"/>
      <c r="G4098" s="23" t="s">
        <v>268</v>
      </c>
      <c r="H4098" s="26">
        <v>1</v>
      </c>
      <c r="I4098" s="25">
        <v>11.58</v>
      </c>
      <c r="J4098" s="25">
        <v>11.58</v>
      </c>
    </row>
    <row r="4099" spans="1:10">
      <c r="A4099" s="38"/>
      <c r="B4099" s="38"/>
      <c r="C4099" s="38"/>
      <c r="D4099" s="38"/>
      <c r="E4099" s="38" t="s">
        <v>1897</v>
      </c>
      <c r="F4099" s="39">
        <v>2.59</v>
      </c>
      <c r="G4099" s="38" t="s">
        <v>1898</v>
      </c>
      <c r="H4099" s="39">
        <v>0</v>
      </c>
      <c r="I4099" s="38" t="s">
        <v>1899</v>
      </c>
      <c r="J4099" s="39">
        <v>2.59</v>
      </c>
    </row>
    <row r="4100" spans="1:10">
      <c r="A4100" s="38"/>
      <c r="B4100" s="38"/>
      <c r="C4100" s="38"/>
      <c r="D4100" s="38"/>
      <c r="E4100" s="38" t="s">
        <v>1900</v>
      </c>
      <c r="F4100" s="39">
        <v>3.39</v>
      </c>
      <c r="G4100" s="38"/>
      <c r="H4100" s="398" t="s">
        <v>1901</v>
      </c>
      <c r="I4100" s="398"/>
      <c r="J4100" s="39">
        <v>19.96</v>
      </c>
    </row>
    <row r="4101" spans="1:10" ht="49.95" customHeight="1">
      <c r="A4101" s="32"/>
      <c r="B4101" s="32"/>
      <c r="C4101" s="32"/>
      <c r="D4101" s="32"/>
      <c r="E4101" s="32"/>
      <c r="F4101" s="32"/>
      <c r="G4101" s="32" t="s">
        <v>1902</v>
      </c>
      <c r="H4101" s="34" t="s">
        <v>2585</v>
      </c>
      <c r="I4101" s="32" t="s">
        <v>1904</v>
      </c>
      <c r="J4101" s="33">
        <v>139.72</v>
      </c>
    </row>
    <row r="4102" spans="1:10" ht="1.05" customHeight="1">
      <c r="A4102" s="16"/>
      <c r="B4102" s="16"/>
      <c r="C4102" s="16"/>
      <c r="D4102" s="16"/>
      <c r="E4102" s="16"/>
      <c r="F4102" s="16"/>
      <c r="G4102" s="16"/>
      <c r="H4102" s="16"/>
      <c r="I4102" s="16"/>
      <c r="J4102" s="16"/>
    </row>
    <row r="4103" spans="1:10" ht="18" customHeight="1">
      <c r="A4103" s="2" t="s">
        <v>1247</v>
      </c>
      <c r="B4103" s="4" t="s">
        <v>61</v>
      </c>
      <c r="C4103" s="2" t="s">
        <v>62</v>
      </c>
      <c r="D4103" s="2" t="s">
        <v>9</v>
      </c>
      <c r="E4103" s="391" t="s">
        <v>63</v>
      </c>
      <c r="F4103" s="391"/>
      <c r="G4103" s="3" t="s">
        <v>64</v>
      </c>
      <c r="H4103" s="4" t="s">
        <v>10</v>
      </c>
      <c r="I4103" s="4" t="s">
        <v>65</v>
      </c>
      <c r="J4103" s="4" t="s">
        <v>11</v>
      </c>
    </row>
    <row r="4104" spans="1:10" ht="25.95" customHeight="1">
      <c r="A4104" s="10" t="s">
        <v>1883</v>
      </c>
      <c r="B4104" s="12" t="s">
        <v>1248</v>
      </c>
      <c r="C4104" s="10" t="s">
        <v>78</v>
      </c>
      <c r="D4104" s="10" t="s">
        <v>1249</v>
      </c>
      <c r="E4104" s="395" t="s">
        <v>1114</v>
      </c>
      <c r="F4104" s="395"/>
      <c r="G4104" s="11" t="s">
        <v>268</v>
      </c>
      <c r="H4104" s="15">
        <v>1</v>
      </c>
      <c r="I4104" s="13">
        <v>16.57</v>
      </c>
      <c r="J4104" s="13">
        <v>16.57</v>
      </c>
    </row>
    <row r="4105" spans="1:10" ht="24" customHeight="1">
      <c r="A4105" s="17" t="s">
        <v>1884</v>
      </c>
      <c r="B4105" s="19" t="s">
        <v>1971</v>
      </c>
      <c r="C4105" s="17" t="s">
        <v>78</v>
      </c>
      <c r="D4105" s="17" t="s">
        <v>1972</v>
      </c>
      <c r="E4105" s="396" t="s">
        <v>1887</v>
      </c>
      <c r="F4105" s="396"/>
      <c r="G4105" s="18" t="s">
        <v>1911</v>
      </c>
      <c r="H4105" s="21">
        <v>6.6299999999999998E-2</v>
      </c>
      <c r="I4105" s="20">
        <v>28.71</v>
      </c>
      <c r="J4105" s="20">
        <v>1.9</v>
      </c>
    </row>
    <row r="4106" spans="1:10" ht="25.95" customHeight="1">
      <c r="A4106" s="17" t="s">
        <v>1884</v>
      </c>
      <c r="B4106" s="19" t="s">
        <v>2969</v>
      </c>
      <c r="C4106" s="17" t="s">
        <v>78</v>
      </c>
      <c r="D4106" s="17" t="s">
        <v>2970</v>
      </c>
      <c r="E4106" s="396" t="s">
        <v>1887</v>
      </c>
      <c r="F4106" s="396"/>
      <c r="G4106" s="18" t="s">
        <v>1911</v>
      </c>
      <c r="H4106" s="21">
        <v>6.6299999999999998E-2</v>
      </c>
      <c r="I4106" s="20">
        <v>24.32</v>
      </c>
      <c r="J4106" s="20">
        <v>1.61</v>
      </c>
    </row>
    <row r="4107" spans="1:10" ht="25.95" customHeight="1">
      <c r="A4107" s="22" t="s">
        <v>1894</v>
      </c>
      <c r="B4107" s="24" t="s">
        <v>3066</v>
      </c>
      <c r="C4107" s="22" t="s">
        <v>78</v>
      </c>
      <c r="D4107" s="22" t="s">
        <v>3067</v>
      </c>
      <c r="E4107" s="397" t="s">
        <v>1928</v>
      </c>
      <c r="F4107" s="397"/>
      <c r="G4107" s="23" t="s">
        <v>268</v>
      </c>
      <c r="H4107" s="26">
        <v>1</v>
      </c>
      <c r="I4107" s="25">
        <v>11.58</v>
      </c>
      <c r="J4107" s="25">
        <v>11.58</v>
      </c>
    </row>
    <row r="4108" spans="1:10" ht="39" customHeight="1">
      <c r="A4108" s="22" t="s">
        <v>1894</v>
      </c>
      <c r="B4108" s="24" t="s">
        <v>3184</v>
      </c>
      <c r="C4108" s="22" t="s">
        <v>78</v>
      </c>
      <c r="D4108" s="22" t="s">
        <v>3185</v>
      </c>
      <c r="E4108" s="397" t="s">
        <v>1928</v>
      </c>
      <c r="F4108" s="397"/>
      <c r="G4108" s="23" t="s">
        <v>268</v>
      </c>
      <c r="H4108" s="26">
        <v>1</v>
      </c>
      <c r="I4108" s="25">
        <v>1.48</v>
      </c>
      <c r="J4108" s="25">
        <v>1.48</v>
      </c>
    </row>
    <row r="4109" spans="1:10">
      <c r="A4109" s="38"/>
      <c r="B4109" s="38"/>
      <c r="C4109" s="38"/>
      <c r="D4109" s="38"/>
      <c r="E4109" s="38" t="s">
        <v>1897</v>
      </c>
      <c r="F4109" s="39">
        <v>2.59</v>
      </c>
      <c r="G4109" s="38" t="s">
        <v>1898</v>
      </c>
      <c r="H4109" s="39">
        <v>0</v>
      </c>
      <c r="I4109" s="38" t="s">
        <v>1899</v>
      </c>
      <c r="J4109" s="39">
        <v>2.59</v>
      </c>
    </row>
    <row r="4110" spans="1:10">
      <c r="A4110" s="38"/>
      <c r="B4110" s="38"/>
      <c r="C4110" s="38"/>
      <c r="D4110" s="38"/>
      <c r="E4110" s="38" t="s">
        <v>1900</v>
      </c>
      <c r="F4110" s="39">
        <v>3.39</v>
      </c>
      <c r="G4110" s="38"/>
      <c r="H4110" s="398" t="s">
        <v>1901</v>
      </c>
      <c r="I4110" s="398"/>
      <c r="J4110" s="39">
        <v>19.96</v>
      </c>
    </row>
    <row r="4111" spans="1:10" ht="49.95" customHeight="1">
      <c r="A4111" s="32"/>
      <c r="B4111" s="32"/>
      <c r="C4111" s="32"/>
      <c r="D4111" s="32"/>
      <c r="E4111" s="32"/>
      <c r="F4111" s="32"/>
      <c r="G4111" s="32" t="s">
        <v>1902</v>
      </c>
      <c r="H4111" s="34" t="s">
        <v>1903</v>
      </c>
      <c r="I4111" s="32" t="s">
        <v>1904</v>
      </c>
      <c r="J4111" s="33">
        <v>19.96</v>
      </c>
    </row>
    <row r="4112" spans="1:10" ht="1.05" customHeight="1">
      <c r="A4112" s="16"/>
      <c r="B4112" s="16"/>
      <c r="C4112" s="16"/>
      <c r="D4112" s="16"/>
      <c r="E4112" s="16"/>
      <c r="F4112" s="16"/>
      <c r="G4112" s="16"/>
      <c r="H4112" s="16"/>
      <c r="I4112" s="16"/>
      <c r="J4112" s="16"/>
    </row>
    <row r="4113" spans="1:10" ht="18" customHeight="1">
      <c r="A4113" s="2" t="s">
        <v>1250</v>
      </c>
      <c r="B4113" s="4" t="s">
        <v>61</v>
      </c>
      <c r="C4113" s="2" t="s">
        <v>62</v>
      </c>
      <c r="D4113" s="2" t="s">
        <v>9</v>
      </c>
      <c r="E4113" s="391" t="s">
        <v>63</v>
      </c>
      <c r="F4113" s="391"/>
      <c r="G4113" s="3" t="s">
        <v>64</v>
      </c>
      <c r="H4113" s="4" t="s">
        <v>10</v>
      </c>
      <c r="I4113" s="4" t="s">
        <v>65</v>
      </c>
      <c r="J4113" s="4" t="s">
        <v>11</v>
      </c>
    </row>
    <row r="4114" spans="1:10" ht="25.95" customHeight="1">
      <c r="A4114" s="10" t="s">
        <v>1883</v>
      </c>
      <c r="B4114" s="12" t="s">
        <v>1251</v>
      </c>
      <c r="C4114" s="10" t="s">
        <v>78</v>
      </c>
      <c r="D4114" s="10" t="s">
        <v>1252</v>
      </c>
      <c r="E4114" s="395" t="s">
        <v>1114</v>
      </c>
      <c r="F4114" s="395"/>
      <c r="G4114" s="11" t="s">
        <v>268</v>
      </c>
      <c r="H4114" s="15">
        <v>1</v>
      </c>
      <c r="I4114" s="13">
        <v>92.32</v>
      </c>
      <c r="J4114" s="13">
        <v>92.32</v>
      </c>
    </row>
    <row r="4115" spans="1:10" ht="24" customHeight="1">
      <c r="A4115" s="17" t="s">
        <v>1884</v>
      </c>
      <c r="B4115" s="19" t="s">
        <v>1971</v>
      </c>
      <c r="C4115" s="17" t="s">
        <v>78</v>
      </c>
      <c r="D4115" s="17" t="s">
        <v>1972</v>
      </c>
      <c r="E4115" s="396" t="s">
        <v>1887</v>
      </c>
      <c r="F4115" s="396"/>
      <c r="G4115" s="18" t="s">
        <v>1911</v>
      </c>
      <c r="H4115" s="21">
        <v>0.14280000000000001</v>
      </c>
      <c r="I4115" s="20">
        <v>28.71</v>
      </c>
      <c r="J4115" s="20">
        <v>4.09</v>
      </c>
    </row>
    <row r="4116" spans="1:10" ht="25.95" customHeight="1">
      <c r="A4116" s="17" t="s">
        <v>1884</v>
      </c>
      <c r="B4116" s="19" t="s">
        <v>2969</v>
      </c>
      <c r="C4116" s="17" t="s">
        <v>78</v>
      </c>
      <c r="D4116" s="17" t="s">
        <v>2970</v>
      </c>
      <c r="E4116" s="396" t="s">
        <v>1887</v>
      </c>
      <c r="F4116" s="396"/>
      <c r="G4116" s="18" t="s">
        <v>1911</v>
      </c>
      <c r="H4116" s="21">
        <v>0.14280000000000001</v>
      </c>
      <c r="I4116" s="20">
        <v>24.32</v>
      </c>
      <c r="J4116" s="20">
        <v>3.47</v>
      </c>
    </row>
    <row r="4117" spans="1:10" ht="39" customHeight="1">
      <c r="A4117" s="22" t="s">
        <v>1894</v>
      </c>
      <c r="B4117" s="24" t="s">
        <v>3068</v>
      </c>
      <c r="C4117" s="22" t="s">
        <v>78</v>
      </c>
      <c r="D4117" s="22" t="s">
        <v>3069</v>
      </c>
      <c r="E4117" s="397" t="s">
        <v>1928</v>
      </c>
      <c r="F4117" s="397"/>
      <c r="G4117" s="23" t="s">
        <v>268</v>
      </c>
      <c r="H4117" s="26">
        <v>3</v>
      </c>
      <c r="I4117" s="25">
        <v>1.1399999999999999</v>
      </c>
      <c r="J4117" s="25">
        <v>3.42</v>
      </c>
    </row>
    <row r="4118" spans="1:10" ht="25.95" customHeight="1">
      <c r="A4118" s="22" t="s">
        <v>1894</v>
      </c>
      <c r="B4118" s="24" t="s">
        <v>3186</v>
      </c>
      <c r="C4118" s="22" t="s">
        <v>78</v>
      </c>
      <c r="D4118" s="22" t="s">
        <v>3187</v>
      </c>
      <c r="E4118" s="397" t="s">
        <v>1928</v>
      </c>
      <c r="F4118" s="397"/>
      <c r="G4118" s="23" t="s">
        <v>268</v>
      </c>
      <c r="H4118" s="26">
        <v>1</v>
      </c>
      <c r="I4118" s="25">
        <v>81.34</v>
      </c>
      <c r="J4118" s="25">
        <v>81.34</v>
      </c>
    </row>
    <row r="4119" spans="1:10">
      <c r="A4119" s="38"/>
      <c r="B4119" s="38"/>
      <c r="C4119" s="38"/>
      <c r="D4119" s="38"/>
      <c r="E4119" s="38" t="s">
        <v>1897</v>
      </c>
      <c r="F4119" s="39">
        <v>5.57</v>
      </c>
      <c r="G4119" s="38" t="s">
        <v>1898</v>
      </c>
      <c r="H4119" s="39">
        <v>0</v>
      </c>
      <c r="I4119" s="38" t="s">
        <v>1899</v>
      </c>
      <c r="J4119" s="39">
        <v>5.57</v>
      </c>
    </row>
    <row r="4120" spans="1:10">
      <c r="A4120" s="38"/>
      <c r="B4120" s="38"/>
      <c r="C4120" s="38"/>
      <c r="D4120" s="38"/>
      <c r="E4120" s="38" t="s">
        <v>1900</v>
      </c>
      <c r="F4120" s="39">
        <v>18.920000000000002</v>
      </c>
      <c r="G4120" s="38"/>
      <c r="H4120" s="398" t="s">
        <v>1901</v>
      </c>
      <c r="I4120" s="398"/>
      <c r="J4120" s="39">
        <v>111.24</v>
      </c>
    </row>
    <row r="4121" spans="1:10" ht="49.95" customHeight="1">
      <c r="A4121" s="32"/>
      <c r="B4121" s="32"/>
      <c r="C4121" s="32"/>
      <c r="D4121" s="32"/>
      <c r="E4121" s="32"/>
      <c r="F4121" s="32"/>
      <c r="G4121" s="32" t="s">
        <v>1902</v>
      </c>
      <c r="H4121" s="34" t="s">
        <v>2524</v>
      </c>
      <c r="I4121" s="32" t="s">
        <v>1904</v>
      </c>
      <c r="J4121" s="33">
        <v>222.48</v>
      </c>
    </row>
    <row r="4122" spans="1:10" ht="1.05" customHeight="1">
      <c r="A4122" s="16"/>
      <c r="B4122" s="16"/>
      <c r="C4122" s="16"/>
      <c r="D4122" s="16"/>
      <c r="E4122" s="16"/>
      <c r="F4122" s="16"/>
      <c r="G4122" s="16"/>
      <c r="H4122" s="16"/>
      <c r="I4122" s="16"/>
      <c r="J4122" s="16"/>
    </row>
    <row r="4123" spans="1:10" ht="18" customHeight="1">
      <c r="A4123" s="2" t="s">
        <v>1253</v>
      </c>
      <c r="B4123" s="4" t="s">
        <v>61</v>
      </c>
      <c r="C4123" s="2" t="s">
        <v>62</v>
      </c>
      <c r="D4123" s="2" t="s">
        <v>9</v>
      </c>
      <c r="E4123" s="391" t="s">
        <v>63</v>
      </c>
      <c r="F4123" s="391"/>
      <c r="G4123" s="3" t="s">
        <v>64</v>
      </c>
      <c r="H4123" s="4" t="s">
        <v>10</v>
      </c>
      <c r="I4123" s="4" t="s">
        <v>65</v>
      </c>
      <c r="J4123" s="4" t="s">
        <v>11</v>
      </c>
    </row>
    <row r="4124" spans="1:10" ht="25.95" customHeight="1">
      <c r="A4124" s="10" t="s">
        <v>1883</v>
      </c>
      <c r="B4124" s="12" t="s">
        <v>1254</v>
      </c>
      <c r="C4124" s="10" t="s">
        <v>78</v>
      </c>
      <c r="D4124" s="10" t="s">
        <v>1255</v>
      </c>
      <c r="E4124" s="395" t="s">
        <v>1114</v>
      </c>
      <c r="F4124" s="395"/>
      <c r="G4124" s="11" t="s">
        <v>268</v>
      </c>
      <c r="H4124" s="15">
        <v>1</v>
      </c>
      <c r="I4124" s="13">
        <v>96.31</v>
      </c>
      <c r="J4124" s="13">
        <v>96.31</v>
      </c>
    </row>
    <row r="4125" spans="1:10" ht="25.95" customHeight="1">
      <c r="A4125" s="17" t="s">
        <v>1884</v>
      </c>
      <c r="B4125" s="19" t="s">
        <v>2969</v>
      </c>
      <c r="C4125" s="17" t="s">
        <v>78</v>
      </c>
      <c r="D4125" s="17" t="s">
        <v>2970</v>
      </c>
      <c r="E4125" s="396" t="s">
        <v>1887</v>
      </c>
      <c r="F4125" s="396"/>
      <c r="G4125" s="18" t="s">
        <v>1911</v>
      </c>
      <c r="H4125" s="21">
        <v>0.1988</v>
      </c>
      <c r="I4125" s="20">
        <v>24.32</v>
      </c>
      <c r="J4125" s="20">
        <v>4.83</v>
      </c>
    </row>
    <row r="4126" spans="1:10" ht="24" customHeight="1">
      <c r="A4126" s="17" t="s">
        <v>1884</v>
      </c>
      <c r="B4126" s="19" t="s">
        <v>1971</v>
      </c>
      <c r="C4126" s="17" t="s">
        <v>78</v>
      </c>
      <c r="D4126" s="17" t="s">
        <v>1972</v>
      </c>
      <c r="E4126" s="396" t="s">
        <v>1887</v>
      </c>
      <c r="F4126" s="396"/>
      <c r="G4126" s="18" t="s">
        <v>1911</v>
      </c>
      <c r="H4126" s="21">
        <v>0.1988</v>
      </c>
      <c r="I4126" s="20">
        <v>28.71</v>
      </c>
      <c r="J4126" s="20">
        <v>5.7</v>
      </c>
    </row>
    <row r="4127" spans="1:10" ht="25.95" customHeight="1">
      <c r="A4127" s="22" t="s">
        <v>1894</v>
      </c>
      <c r="B4127" s="24" t="s">
        <v>3186</v>
      </c>
      <c r="C4127" s="22" t="s">
        <v>78</v>
      </c>
      <c r="D4127" s="22" t="s">
        <v>3187</v>
      </c>
      <c r="E4127" s="397" t="s">
        <v>1928</v>
      </c>
      <c r="F4127" s="397"/>
      <c r="G4127" s="23" t="s">
        <v>268</v>
      </c>
      <c r="H4127" s="26">
        <v>1</v>
      </c>
      <c r="I4127" s="25">
        <v>81.34</v>
      </c>
      <c r="J4127" s="25">
        <v>81.34</v>
      </c>
    </row>
    <row r="4128" spans="1:10" ht="39" customHeight="1">
      <c r="A4128" s="22" t="s">
        <v>1894</v>
      </c>
      <c r="B4128" s="24" t="s">
        <v>3184</v>
      </c>
      <c r="C4128" s="22" t="s">
        <v>78</v>
      </c>
      <c r="D4128" s="22" t="s">
        <v>3185</v>
      </c>
      <c r="E4128" s="397" t="s">
        <v>1928</v>
      </c>
      <c r="F4128" s="397"/>
      <c r="G4128" s="23" t="s">
        <v>268</v>
      </c>
      <c r="H4128" s="26">
        <v>3</v>
      </c>
      <c r="I4128" s="25">
        <v>1.48</v>
      </c>
      <c r="J4128" s="25">
        <v>4.4400000000000004</v>
      </c>
    </row>
    <row r="4129" spans="1:10">
      <c r="A4129" s="38"/>
      <c r="B4129" s="38"/>
      <c r="C4129" s="38"/>
      <c r="D4129" s="38"/>
      <c r="E4129" s="38" t="s">
        <v>1897</v>
      </c>
      <c r="F4129" s="39">
        <v>7.77</v>
      </c>
      <c r="G4129" s="38" t="s">
        <v>1898</v>
      </c>
      <c r="H4129" s="39">
        <v>0</v>
      </c>
      <c r="I4129" s="38" t="s">
        <v>1899</v>
      </c>
      <c r="J4129" s="39">
        <v>7.77</v>
      </c>
    </row>
    <row r="4130" spans="1:10">
      <c r="A4130" s="38"/>
      <c r="B4130" s="38"/>
      <c r="C4130" s="38"/>
      <c r="D4130" s="38"/>
      <c r="E4130" s="38" t="s">
        <v>1900</v>
      </c>
      <c r="F4130" s="39">
        <v>19.739999999999998</v>
      </c>
      <c r="G4130" s="38"/>
      <c r="H4130" s="398" t="s">
        <v>1901</v>
      </c>
      <c r="I4130" s="398"/>
      <c r="J4130" s="39">
        <v>116.05</v>
      </c>
    </row>
    <row r="4131" spans="1:10" ht="49.95" customHeight="1">
      <c r="A4131" s="32"/>
      <c r="B4131" s="32"/>
      <c r="C4131" s="32"/>
      <c r="D4131" s="32"/>
      <c r="E4131" s="32"/>
      <c r="F4131" s="32"/>
      <c r="G4131" s="32" t="s">
        <v>1902</v>
      </c>
      <c r="H4131" s="34" t="s">
        <v>2400</v>
      </c>
      <c r="I4131" s="32" t="s">
        <v>1904</v>
      </c>
      <c r="J4131" s="33">
        <v>1160.5</v>
      </c>
    </row>
    <row r="4132" spans="1:10" ht="1.05" customHeight="1">
      <c r="A4132" s="16"/>
      <c r="B4132" s="16"/>
      <c r="C4132" s="16"/>
      <c r="D4132" s="16"/>
      <c r="E4132" s="16"/>
      <c r="F4132" s="16"/>
      <c r="G4132" s="16"/>
      <c r="H4132" s="16"/>
      <c r="I4132" s="16"/>
      <c r="J4132" s="16"/>
    </row>
    <row r="4133" spans="1:10" ht="18" customHeight="1">
      <c r="A4133" s="2" t="s">
        <v>1256</v>
      </c>
      <c r="B4133" s="4" t="s">
        <v>61</v>
      </c>
      <c r="C4133" s="2" t="s">
        <v>62</v>
      </c>
      <c r="D4133" s="2" t="s">
        <v>9</v>
      </c>
      <c r="E4133" s="391" t="s">
        <v>63</v>
      </c>
      <c r="F4133" s="391"/>
      <c r="G4133" s="3" t="s">
        <v>64</v>
      </c>
      <c r="H4133" s="4" t="s">
        <v>10</v>
      </c>
      <c r="I4133" s="4" t="s">
        <v>65</v>
      </c>
      <c r="J4133" s="4" t="s">
        <v>11</v>
      </c>
    </row>
    <row r="4134" spans="1:10" ht="25.95" customHeight="1">
      <c r="A4134" s="10" t="s">
        <v>1883</v>
      </c>
      <c r="B4134" s="12" t="s">
        <v>1257</v>
      </c>
      <c r="C4134" s="10" t="s">
        <v>78</v>
      </c>
      <c r="D4134" s="10" t="s">
        <v>1258</v>
      </c>
      <c r="E4134" s="395" t="s">
        <v>1114</v>
      </c>
      <c r="F4134" s="395"/>
      <c r="G4134" s="11" t="s">
        <v>268</v>
      </c>
      <c r="H4134" s="15">
        <v>1</v>
      </c>
      <c r="I4134" s="13">
        <v>96.31</v>
      </c>
      <c r="J4134" s="13">
        <v>96.31</v>
      </c>
    </row>
    <row r="4135" spans="1:10" ht="24" customHeight="1">
      <c r="A4135" s="17" t="s">
        <v>1884</v>
      </c>
      <c r="B4135" s="19" t="s">
        <v>1971</v>
      </c>
      <c r="C4135" s="17" t="s">
        <v>78</v>
      </c>
      <c r="D4135" s="17" t="s">
        <v>1972</v>
      </c>
      <c r="E4135" s="396" t="s">
        <v>1887</v>
      </c>
      <c r="F4135" s="396"/>
      <c r="G4135" s="18" t="s">
        <v>1911</v>
      </c>
      <c r="H4135" s="21">
        <v>0.1988</v>
      </c>
      <c r="I4135" s="20">
        <v>28.71</v>
      </c>
      <c r="J4135" s="20">
        <v>5.7</v>
      </c>
    </row>
    <row r="4136" spans="1:10" ht="25.95" customHeight="1">
      <c r="A4136" s="17" t="s">
        <v>1884</v>
      </c>
      <c r="B4136" s="19" t="s">
        <v>2969</v>
      </c>
      <c r="C4136" s="17" t="s">
        <v>78</v>
      </c>
      <c r="D4136" s="17" t="s">
        <v>2970</v>
      </c>
      <c r="E4136" s="396" t="s">
        <v>1887</v>
      </c>
      <c r="F4136" s="396"/>
      <c r="G4136" s="18" t="s">
        <v>1911</v>
      </c>
      <c r="H4136" s="21">
        <v>0.1988</v>
      </c>
      <c r="I4136" s="20">
        <v>24.32</v>
      </c>
      <c r="J4136" s="20">
        <v>4.83</v>
      </c>
    </row>
    <row r="4137" spans="1:10" ht="25.95" customHeight="1">
      <c r="A4137" s="22" t="s">
        <v>1894</v>
      </c>
      <c r="B4137" s="24" t="s">
        <v>3186</v>
      </c>
      <c r="C4137" s="22" t="s">
        <v>78</v>
      </c>
      <c r="D4137" s="22" t="s">
        <v>3187</v>
      </c>
      <c r="E4137" s="397" t="s">
        <v>1928</v>
      </c>
      <c r="F4137" s="397"/>
      <c r="G4137" s="23" t="s">
        <v>268</v>
      </c>
      <c r="H4137" s="26">
        <v>1</v>
      </c>
      <c r="I4137" s="25">
        <v>81.34</v>
      </c>
      <c r="J4137" s="25">
        <v>81.34</v>
      </c>
    </row>
    <row r="4138" spans="1:10" ht="39" customHeight="1">
      <c r="A4138" s="22" t="s">
        <v>1894</v>
      </c>
      <c r="B4138" s="24" t="s">
        <v>3184</v>
      </c>
      <c r="C4138" s="22" t="s">
        <v>78</v>
      </c>
      <c r="D4138" s="22" t="s">
        <v>3185</v>
      </c>
      <c r="E4138" s="397" t="s">
        <v>1928</v>
      </c>
      <c r="F4138" s="397"/>
      <c r="G4138" s="23" t="s">
        <v>268</v>
      </c>
      <c r="H4138" s="26">
        <v>3</v>
      </c>
      <c r="I4138" s="25">
        <v>1.48</v>
      </c>
      <c r="J4138" s="25">
        <v>4.4400000000000004</v>
      </c>
    </row>
    <row r="4139" spans="1:10">
      <c r="A4139" s="38"/>
      <c r="B4139" s="38"/>
      <c r="C4139" s="38"/>
      <c r="D4139" s="38"/>
      <c r="E4139" s="38" t="s">
        <v>1897</v>
      </c>
      <c r="F4139" s="39">
        <v>7.77</v>
      </c>
      <c r="G4139" s="38" t="s">
        <v>1898</v>
      </c>
      <c r="H4139" s="39">
        <v>0</v>
      </c>
      <c r="I4139" s="38" t="s">
        <v>1899</v>
      </c>
      <c r="J4139" s="39">
        <v>7.77</v>
      </c>
    </row>
    <row r="4140" spans="1:10">
      <c r="A4140" s="38"/>
      <c r="B4140" s="38"/>
      <c r="C4140" s="38"/>
      <c r="D4140" s="38"/>
      <c r="E4140" s="38" t="s">
        <v>1900</v>
      </c>
      <c r="F4140" s="39">
        <v>19.739999999999998</v>
      </c>
      <c r="G4140" s="38"/>
      <c r="H4140" s="398" t="s">
        <v>1901</v>
      </c>
      <c r="I4140" s="398"/>
      <c r="J4140" s="39">
        <v>116.05</v>
      </c>
    </row>
    <row r="4141" spans="1:10" ht="49.95" customHeight="1">
      <c r="A4141" s="32"/>
      <c r="B4141" s="32"/>
      <c r="C4141" s="32"/>
      <c r="D4141" s="32"/>
      <c r="E4141" s="32"/>
      <c r="F4141" s="32"/>
      <c r="G4141" s="32" t="s">
        <v>1902</v>
      </c>
      <c r="H4141" s="34" t="s">
        <v>2400</v>
      </c>
      <c r="I4141" s="32" t="s">
        <v>1904</v>
      </c>
      <c r="J4141" s="33">
        <v>1160.5</v>
      </c>
    </row>
    <row r="4142" spans="1:10" ht="1.05" customHeight="1">
      <c r="A4142" s="16"/>
      <c r="B4142" s="16"/>
      <c r="C4142" s="16"/>
      <c r="D4142" s="16"/>
      <c r="E4142" s="16"/>
      <c r="F4142" s="16"/>
      <c r="G4142" s="16"/>
      <c r="H4142" s="16"/>
      <c r="I4142" s="16"/>
      <c r="J4142" s="16"/>
    </row>
    <row r="4143" spans="1:10" ht="18" customHeight="1">
      <c r="A4143" s="2" t="s">
        <v>1259</v>
      </c>
      <c r="B4143" s="4" t="s">
        <v>61</v>
      </c>
      <c r="C4143" s="2" t="s">
        <v>62</v>
      </c>
      <c r="D4143" s="2" t="s">
        <v>9</v>
      </c>
      <c r="E4143" s="391" t="s">
        <v>63</v>
      </c>
      <c r="F4143" s="391"/>
      <c r="G4143" s="3" t="s">
        <v>64</v>
      </c>
      <c r="H4143" s="4" t="s">
        <v>10</v>
      </c>
      <c r="I4143" s="4" t="s">
        <v>65</v>
      </c>
      <c r="J4143" s="4" t="s">
        <v>11</v>
      </c>
    </row>
    <row r="4144" spans="1:10" ht="25.95" customHeight="1">
      <c r="A4144" s="10" t="s">
        <v>1883</v>
      </c>
      <c r="B4144" s="12" t="s">
        <v>1128</v>
      </c>
      <c r="C4144" s="10" t="s">
        <v>78</v>
      </c>
      <c r="D4144" s="10" t="s">
        <v>1129</v>
      </c>
      <c r="E4144" s="395" t="s">
        <v>1114</v>
      </c>
      <c r="F4144" s="395"/>
      <c r="G4144" s="11" t="s">
        <v>268</v>
      </c>
      <c r="H4144" s="15">
        <v>1</v>
      </c>
      <c r="I4144" s="13">
        <v>1292.9000000000001</v>
      </c>
      <c r="J4144" s="13">
        <v>1292.9000000000001</v>
      </c>
    </row>
    <row r="4145" spans="1:10" ht="25.95" customHeight="1">
      <c r="A4145" s="17" t="s">
        <v>1884</v>
      </c>
      <c r="B4145" s="19" t="s">
        <v>2969</v>
      </c>
      <c r="C4145" s="17" t="s">
        <v>78</v>
      </c>
      <c r="D4145" s="17" t="s">
        <v>2970</v>
      </c>
      <c r="E4145" s="396" t="s">
        <v>1887</v>
      </c>
      <c r="F4145" s="396"/>
      <c r="G4145" s="18" t="s">
        <v>1911</v>
      </c>
      <c r="H4145" s="21">
        <v>1.3231999999999999</v>
      </c>
      <c r="I4145" s="20">
        <v>24.32</v>
      </c>
      <c r="J4145" s="20">
        <v>32.18</v>
      </c>
    </row>
    <row r="4146" spans="1:10" ht="24" customHeight="1">
      <c r="A4146" s="17" t="s">
        <v>1884</v>
      </c>
      <c r="B4146" s="19" t="s">
        <v>1971</v>
      </c>
      <c r="C4146" s="17" t="s">
        <v>78</v>
      </c>
      <c r="D4146" s="17" t="s">
        <v>1972</v>
      </c>
      <c r="E4146" s="396" t="s">
        <v>1887</v>
      </c>
      <c r="F4146" s="396"/>
      <c r="G4146" s="18" t="s">
        <v>1911</v>
      </c>
      <c r="H4146" s="21">
        <v>1.3231999999999999</v>
      </c>
      <c r="I4146" s="20">
        <v>28.71</v>
      </c>
      <c r="J4146" s="20">
        <v>37.979999999999997</v>
      </c>
    </row>
    <row r="4147" spans="1:10" ht="25.95" customHeight="1">
      <c r="A4147" s="22" t="s">
        <v>1894</v>
      </c>
      <c r="B4147" s="24" t="s">
        <v>3082</v>
      </c>
      <c r="C4147" s="22" t="s">
        <v>78</v>
      </c>
      <c r="D4147" s="22" t="s">
        <v>3083</v>
      </c>
      <c r="E4147" s="397" t="s">
        <v>1928</v>
      </c>
      <c r="F4147" s="397"/>
      <c r="G4147" s="23" t="s">
        <v>268</v>
      </c>
      <c r="H4147" s="26">
        <v>1</v>
      </c>
      <c r="I4147" s="25">
        <v>1182.9000000000001</v>
      </c>
      <c r="J4147" s="25">
        <v>1182.9000000000001</v>
      </c>
    </row>
    <row r="4148" spans="1:10" ht="39" customHeight="1">
      <c r="A4148" s="22" t="s">
        <v>1894</v>
      </c>
      <c r="B4148" s="24" t="s">
        <v>3084</v>
      </c>
      <c r="C4148" s="22" t="s">
        <v>78</v>
      </c>
      <c r="D4148" s="22" t="s">
        <v>3085</v>
      </c>
      <c r="E4148" s="397" t="s">
        <v>1928</v>
      </c>
      <c r="F4148" s="397"/>
      <c r="G4148" s="23" t="s">
        <v>268</v>
      </c>
      <c r="H4148" s="26">
        <v>3</v>
      </c>
      <c r="I4148" s="25">
        <v>13.28</v>
      </c>
      <c r="J4148" s="25">
        <v>39.840000000000003</v>
      </c>
    </row>
    <row r="4149" spans="1:10">
      <c r="A4149" s="38"/>
      <c r="B4149" s="38"/>
      <c r="C4149" s="38"/>
      <c r="D4149" s="38"/>
      <c r="E4149" s="38" t="s">
        <v>1897</v>
      </c>
      <c r="F4149" s="39">
        <v>51.74</v>
      </c>
      <c r="G4149" s="38" t="s">
        <v>1898</v>
      </c>
      <c r="H4149" s="39">
        <v>0</v>
      </c>
      <c r="I4149" s="38" t="s">
        <v>1899</v>
      </c>
      <c r="J4149" s="39">
        <v>51.74</v>
      </c>
    </row>
    <row r="4150" spans="1:10">
      <c r="A4150" s="38"/>
      <c r="B4150" s="38"/>
      <c r="C4150" s="38"/>
      <c r="D4150" s="38"/>
      <c r="E4150" s="38" t="s">
        <v>1900</v>
      </c>
      <c r="F4150" s="39">
        <v>265.04000000000002</v>
      </c>
      <c r="G4150" s="38"/>
      <c r="H4150" s="398" t="s">
        <v>1901</v>
      </c>
      <c r="I4150" s="398"/>
      <c r="J4150" s="39">
        <v>1557.94</v>
      </c>
    </row>
    <row r="4151" spans="1:10" ht="49.95" customHeight="1">
      <c r="A4151" s="32"/>
      <c r="B4151" s="32"/>
      <c r="C4151" s="32"/>
      <c r="D4151" s="32"/>
      <c r="E4151" s="32"/>
      <c r="F4151" s="32"/>
      <c r="G4151" s="32" t="s">
        <v>1902</v>
      </c>
      <c r="H4151" s="34" t="s">
        <v>1903</v>
      </c>
      <c r="I4151" s="32" t="s">
        <v>1904</v>
      </c>
      <c r="J4151" s="33">
        <v>1557.94</v>
      </c>
    </row>
    <row r="4152" spans="1:10" ht="1.05" customHeight="1">
      <c r="A4152" s="16"/>
      <c r="B4152" s="16"/>
      <c r="C4152" s="16"/>
      <c r="D4152" s="16"/>
      <c r="E4152" s="16"/>
      <c r="F4152" s="16"/>
      <c r="G4152" s="16"/>
      <c r="H4152" s="16"/>
      <c r="I4152" s="16"/>
      <c r="J4152" s="16"/>
    </row>
    <row r="4153" spans="1:10" ht="18" customHeight="1">
      <c r="A4153" s="2" t="s">
        <v>1260</v>
      </c>
      <c r="B4153" s="4" t="s">
        <v>61</v>
      </c>
      <c r="C4153" s="2" t="s">
        <v>62</v>
      </c>
      <c r="D4153" s="2" t="s">
        <v>9</v>
      </c>
      <c r="E4153" s="391" t="s">
        <v>63</v>
      </c>
      <c r="F4153" s="391"/>
      <c r="G4153" s="3" t="s">
        <v>64</v>
      </c>
      <c r="H4153" s="4" t="s">
        <v>10</v>
      </c>
      <c r="I4153" s="4" t="s">
        <v>65</v>
      </c>
      <c r="J4153" s="4" t="s">
        <v>11</v>
      </c>
    </row>
    <row r="4154" spans="1:10" ht="91.05" customHeight="1">
      <c r="A4154" s="10" t="s">
        <v>1883</v>
      </c>
      <c r="B4154" s="12" t="s">
        <v>1131</v>
      </c>
      <c r="C4154" s="10" t="s">
        <v>72</v>
      </c>
      <c r="D4154" s="10" t="s">
        <v>1132</v>
      </c>
      <c r="E4154" s="395" t="s">
        <v>74</v>
      </c>
      <c r="F4154" s="395"/>
      <c r="G4154" s="11" t="s">
        <v>75</v>
      </c>
      <c r="H4154" s="15">
        <v>1</v>
      </c>
      <c r="I4154" s="13">
        <v>47.15</v>
      </c>
      <c r="J4154" s="13">
        <v>47.15</v>
      </c>
    </row>
    <row r="4155" spans="1:10" ht="24" customHeight="1">
      <c r="A4155" s="17" t="s">
        <v>1884</v>
      </c>
      <c r="B4155" s="19" t="s">
        <v>1971</v>
      </c>
      <c r="C4155" s="17" t="s">
        <v>78</v>
      </c>
      <c r="D4155" s="17" t="s">
        <v>1972</v>
      </c>
      <c r="E4155" s="396" t="s">
        <v>1887</v>
      </c>
      <c r="F4155" s="396"/>
      <c r="G4155" s="18" t="s">
        <v>1911</v>
      </c>
      <c r="H4155" s="21">
        <v>0.6</v>
      </c>
      <c r="I4155" s="20">
        <v>28.71</v>
      </c>
      <c r="J4155" s="20">
        <v>17.22</v>
      </c>
    </row>
    <row r="4156" spans="1:10" ht="91.05" customHeight="1">
      <c r="A4156" s="22" t="s">
        <v>1894</v>
      </c>
      <c r="B4156" s="24" t="s">
        <v>3086</v>
      </c>
      <c r="C4156" s="22" t="s">
        <v>72</v>
      </c>
      <c r="D4156" s="22" t="s">
        <v>3087</v>
      </c>
      <c r="E4156" s="397" t="s">
        <v>1928</v>
      </c>
      <c r="F4156" s="397"/>
      <c r="G4156" s="23" t="s">
        <v>268</v>
      </c>
      <c r="H4156" s="26">
        <v>1</v>
      </c>
      <c r="I4156" s="25">
        <v>29.93</v>
      </c>
      <c r="J4156" s="25">
        <v>29.93</v>
      </c>
    </row>
    <row r="4157" spans="1:10">
      <c r="A4157" s="38"/>
      <c r="B4157" s="38"/>
      <c r="C4157" s="38"/>
      <c r="D4157" s="38"/>
      <c r="E4157" s="38" t="s">
        <v>1897</v>
      </c>
      <c r="F4157" s="39">
        <v>13.05</v>
      </c>
      <c r="G4157" s="38" t="s">
        <v>1898</v>
      </c>
      <c r="H4157" s="39">
        <v>0</v>
      </c>
      <c r="I4157" s="38" t="s">
        <v>1899</v>
      </c>
      <c r="J4157" s="39">
        <v>13.05</v>
      </c>
    </row>
    <row r="4158" spans="1:10">
      <c r="A4158" s="38"/>
      <c r="B4158" s="38"/>
      <c r="C4158" s="38"/>
      <c r="D4158" s="38"/>
      <c r="E4158" s="38" t="s">
        <v>1900</v>
      </c>
      <c r="F4158" s="39">
        <v>9.66</v>
      </c>
      <c r="G4158" s="38"/>
      <c r="H4158" s="398" t="s">
        <v>1901</v>
      </c>
      <c r="I4158" s="398"/>
      <c r="J4158" s="39">
        <v>56.81</v>
      </c>
    </row>
    <row r="4159" spans="1:10" ht="49.95" customHeight="1">
      <c r="A4159" s="32"/>
      <c r="B4159" s="32"/>
      <c r="C4159" s="32"/>
      <c r="D4159" s="32"/>
      <c r="E4159" s="32"/>
      <c r="F4159" s="32"/>
      <c r="G4159" s="32" t="s">
        <v>1902</v>
      </c>
      <c r="H4159" s="34" t="s">
        <v>2305</v>
      </c>
      <c r="I4159" s="32" t="s">
        <v>1904</v>
      </c>
      <c r="J4159" s="33">
        <v>227.24</v>
      </c>
    </row>
    <row r="4160" spans="1:10" ht="1.05" customHeight="1">
      <c r="A4160" s="16"/>
      <c r="B4160" s="16"/>
      <c r="C4160" s="16"/>
      <c r="D4160" s="16"/>
      <c r="E4160" s="16"/>
      <c r="F4160" s="16"/>
      <c r="G4160" s="16"/>
      <c r="H4160" s="16"/>
      <c r="I4160" s="16"/>
      <c r="J4160" s="16"/>
    </row>
    <row r="4161" spans="1:10" ht="18" customHeight="1">
      <c r="A4161" s="2" t="s">
        <v>1261</v>
      </c>
      <c r="B4161" s="4" t="s">
        <v>61</v>
      </c>
      <c r="C4161" s="2" t="s">
        <v>62</v>
      </c>
      <c r="D4161" s="2" t="s">
        <v>9</v>
      </c>
      <c r="E4161" s="391" t="s">
        <v>63</v>
      </c>
      <c r="F4161" s="391"/>
      <c r="G4161" s="3" t="s">
        <v>64</v>
      </c>
      <c r="H4161" s="4" t="s">
        <v>10</v>
      </c>
      <c r="I4161" s="4" t="s">
        <v>65</v>
      </c>
      <c r="J4161" s="4" t="s">
        <v>11</v>
      </c>
    </row>
    <row r="4162" spans="1:10" ht="39" customHeight="1">
      <c r="A4162" s="10" t="s">
        <v>1883</v>
      </c>
      <c r="B4162" s="12" t="s">
        <v>1262</v>
      </c>
      <c r="C4162" s="10" t="s">
        <v>72</v>
      </c>
      <c r="D4162" s="10" t="s">
        <v>1263</v>
      </c>
      <c r="E4162" s="395" t="s">
        <v>74</v>
      </c>
      <c r="F4162" s="395"/>
      <c r="G4162" s="11" t="s">
        <v>75</v>
      </c>
      <c r="H4162" s="15">
        <v>1</v>
      </c>
      <c r="I4162" s="13">
        <v>369.47</v>
      </c>
      <c r="J4162" s="13">
        <v>369.47</v>
      </c>
    </row>
    <row r="4163" spans="1:10" ht="24" customHeight="1">
      <c r="A4163" s="17" t="s">
        <v>1884</v>
      </c>
      <c r="B4163" s="19" t="s">
        <v>1971</v>
      </c>
      <c r="C4163" s="17" t="s">
        <v>78</v>
      </c>
      <c r="D4163" s="17" t="s">
        <v>1972</v>
      </c>
      <c r="E4163" s="396" t="s">
        <v>1887</v>
      </c>
      <c r="F4163" s="396"/>
      <c r="G4163" s="18" t="s">
        <v>1911</v>
      </c>
      <c r="H4163" s="21">
        <v>0.78239999999999998</v>
      </c>
      <c r="I4163" s="20">
        <v>28.71</v>
      </c>
      <c r="J4163" s="20">
        <v>22.46</v>
      </c>
    </row>
    <row r="4164" spans="1:10" ht="25.95" customHeight="1">
      <c r="A4164" s="17" t="s">
        <v>1884</v>
      </c>
      <c r="B4164" s="19" t="s">
        <v>2969</v>
      </c>
      <c r="C4164" s="17" t="s">
        <v>78</v>
      </c>
      <c r="D4164" s="17" t="s">
        <v>2970</v>
      </c>
      <c r="E4164" s="396" t="s">
        <v>1887</v>
      </c>
      <c r="F4164" s="396"/>
      <c r="G4164" s="18" t="s">
        <v>1911</v>
      </c>
      <c r="H4164" s="21">
        <v>0.78239999999999998</v>
      </c>
      <c r="I4164" s="20">
        <v>24.32</v>
      </c>
      <c r="J4164" s="20">
        <v>19.02</v>
      </c>
    </row>
    <row r="4165" spans="1:10" ht="25.95" customHeight="1">
      <c r="A4165" s="22" t="s">
        <v>1894</v>
      </c>
      <c r="B4165" s="24" t="s">
        <v>3188</v>
      </c>
      <c r="C4165" s="22" t="s">
        <v>72</v>
      </c>
      <c r="D4165" s="22" t="s">
        <v>3189</v>
      </c>
      <c r="E4165" s="397" t="s">
        <v>1928</v>
      </c>
      <c r="F4165" s="397"/>
      <c r="G4165" s="23" t="s">
        <v>268</v>
      </c>
      <c r="H4165" s="26">
        <v>25.2</v>
      </c>
      <c r="I4165" s="25">
        <v>0.66</v>
      </c>
      <c r="J4165" s="25">
        <v>16.63</v>
      </c>
    </row>
    <row r="4166" spans="1:10" ht="24" customHeight="1">
      <c r="A4166" s="22" t="s">
        <v>1894</v>
      </c>
      <c r="B4166" s="24" t="s">
        <v>2963</v>
      </c>
      <c r="C4166" s="22" t="s">
        <v>78</v>
      </c>
      <c r="D4166" s="22" t="s">
        <v>2964</v>
      </c>
      <c r="E4166" s="397" t="s">
        <v>1928</v>
      </c>
      <c r="F4166" s="397"/>
      <c r="G4166" s="23" t="s">
        <v>268</v>
      </c>
      <c r="H4166" s="26">
        <v>25.2</v>
      </c>
      <c r="I4166" s="25">
        <v>0.42</v>
      </c>
      <c r="J4166" s="25">
        <v>10.58</v>
      </c>
    </row>
    <row r="4167" spans="1:10" ht="24" customHeight="1">
      <c r="A4167" s="22" t="s">
        <v>1894</v>
      </c>
      <c r="B4167" s="24" t="s">
        <v>2961</v>
      </c>
      <c r="C4167" s="22" t="s">
        <v>72</v>
      </c>
      <c r="D4167" s="22" t="s">
        <v>2962</v>
      </c>
      <c r="E4167" s="397" t="s">
        <v>1928</v>
      </c>
      <c r="F4167" s="397"/>
      <c r="G4167" s="23" t="s">
        <v>268</v>
      </c>
      <c r="H4167" s="26">
        <v>6</v>
      </c>
      <c r="I4167" s="25">
        <v>25.51</v>
      </c>
      <c r="J4167" s="25">
        <v>153.06</v>
      </c>
    </row>
    <row r="4168" spans="1:10" ht="25.95" customHeight="1">
      <c r="A4168" s="22" t="s">
        <v>1894</v>
      </c>
      <c r="B4168" s="24" t="s">
        <v>2965</v>
      </c>
      <c r="C4168" s="22" t="s">
        <v>78</v>
      </c>
      <c r="D4168" s="22" t="s">
        <v>2966</v>
      </c>
      <c r="E4168" s="397" t="s">
        <v>1928</v>
      </c>
      <c r="F4168" s="397"/>
      <c r="G4168" s="23" t="s">
        <v>268</v>
      </c>
      <c r="H4168" s="26">
        <v>50.4</v>
      </c>
      <c r="I4168" s="25">
        <v>1.63</v>
      </c>
      <c r="J4168" s="25">
        <v>82.15</v>
      </c>
    </row>
    <row r="4169" spans="1:10" ht="39" customHeight="1">
      <c r="A4169" s="22" t="s">
        <v>1894</v>
      </c>
      <c r="B4169" s="24" t="s">
        <v>3190</v>
      </c>
      <c r="C4169" s="22" t="s">
        <v>72</v>
      </c>
      <c r="D4169" s="22" t="s">
        <v>3191</v>
      </c>
      <c r="E4169" s="397" t="s">
        <v>1928</v>
      </c>
      <c r="F4169" s="397"/>
      <c r="G4169" s="23" t="s">
        <v>268</v>
      </c>
      <c r="H4169" s="26">
        <v>1</v>
      </c>
      <c r="I4169" s="25">
        <v>65.569999999999993</v>
      </c>
      <c r="J4169" s="25">
        <v>65.569999999999993</v>
      </c>
    </row>
    <row r="4170" spans="1:10">
      <c r="A4170" s="38"/>
      <c r="B4170" s="38"/>
      <c r="C4170" s="38"/>
      <c r="D4170" s="38"/>
      <c r="E4170" s="38" t="s">
        <v>1897</v>
      </c>
      <c r="F4170" s="39">
        <v>30.59</v>
      </c>
      <c r="G4170" s="38" t="s">
        <v>1898</v>
      </c>
      <c r="H4170" s="39">
        <v>0</v>
      </c>
      <c r="I4170" s="38" t="s">
        <v>1899</v>
      </c>
      <c r="J4170" s="39">
        <v>30.59</v>
      </c>
    </row>
    <row r="4171" spans="1:10">
      <c r="A4171" s="38"/>
      <c r="B4171" s="38"/>
      <c r="C4171" s="38"/>
      <c r="D4171" s="38"/>
      <c r="E4171" s="38" t="s">
        <v>1900</v>
      </c>
      <c r="F4171" s="39">
        <v>75.739999999999995</v>
      </c>
      <c r="G4171" s="38"/>
      <c r="H4171" s="398" t="s">
        <v>1901</v>
      </c>
      <c r="I4171" s="398"/>
      <c r="J4171" s="39">
        <v>445.21</v>
      </c>
    </row>
    <row r="4172" spans="1:10" ht="49.95" customHeight="1">
      <c r="A4172" s="32"/>
      <c r="B4172" s="32"/>
      <c r="C4172" s="32"/>
      <c r="D4172" s="32"/>
      <c r="E4172" s="32"/>
      <c r="F4172" s="32"/>
      <c r="G4172" s="32" t="s">
        <v>1902</v>
      </c>
      <c r="H4172" s="34" t="s">
        <v>1903</v>
      </c>
      <c r="I4172" s="32" t="s">
        <v>1904</v>
      </c>
      <c r="J4172" s="33">
        <v>445.21</v>
      </c>
    </row>
    <row r="4173" spans="1:10" ht="1.05" customHeight="1">
      <c r="A4173" s="16"/>
      <c r="B4173" s="16"/>
      <c r="C4173" s="16"/>
      <c r="D4173" s="16"/>
      <c r="E4173" s="16"/>
      <c r="F4173" s="16"/>
      <c r="G4173" s="16"/>
      <c r="H4173" s="16"/>
      <c r="I4173" s="16"/>
      <c r="J4173" s="16"/>
    </row>
    <row r="4174" spans="1:10" ht="18" customHeight="1">
      <c r="A4174" s="2" t="s">
        <v>1264</v>
      </c>
      <c r="B4174" s="4" t="s">
        <v>61</v>
      </c>
      <c r="C4174" s="2" t="s">
        <v>62</v>
      </c>
      <c r="D4174" s="2" t="s">
        <v>9</v>
      </c>
      <c r="E4174" s="391" t="s">
        <v>63</v>
      </c>
      <c r="F4174" s="391"/>
      <c r="G4174" s="3" t="s">
        <v>64</v>
      </c>
      <c r="H4174" s="4" t="s">
        <v>10</v>
      </c>
      <c r="I4174" s="4" t="s">
        <v>65</v>
      </c>
      <c r="J4174" s="4" t="s">
        <v>11</v>
      </c>
    </row>
    <row r="4175" spans="1:10" ht="78" customHeight="1">
      <c r="A4175" s="10" t="s">
        <v>1883</v>
      </c>
      <c r="B4175" s="12" t="s">
        <v>1265</v>
      </c>
      <c r="C4175" s="10" t="s">
        <v>72</v>
      </c>
      <c r="D4175" s="10" t="s">
        <v>1266</v>
      </c>
      <c r="E4175" s="395" t="s">
        <v>74</v>
      </c>
      <c r="F4175" s="395"/>
      <c r="G4175" s="11" t="s">
        <v>75</v>
      </c>
      <c r="H4175" s="15">
        <v>1</v>
      </c>
      <c r="I4175" s="13">
        <v>88.79</v>
      </c>
      <c r="J4175" s="13">
        <v>88.79</v>
      </c>
    </row>
    <row r="4176" spans="1:10" ht="24" customHeight="1">
      <c r="A4176" s="17" t="s">
        <v>1884</v>
      </c>
      <c r="B4176" s="19" t="s">
        <v>1971</v>
      </c>
      <c r="C4176" s="17" t="s">
        <v>78</v>
      </c>
      <c r="D4176" s="17" t="s">
        <v>1972</v>
      </c>
      <c r="E4176" s="396" t="s">
        <v>1887</v>
      </c>
      <c r="F4176" s="396"/>
      <c r="G4176" s="18" t="s">
        <v>1911</v>
      </c>
      <c r="H4176" s="21">
        <v>0.2</v>
      </c>
      <c r="I4176" s="20">
        <v>28.71</v>
      </c>
      <c r="J4176" s="20">
        <v>5.74</v>
      </c>
    </row>
    <row r="4177" spans="1:10" ht="25.95" customHeight="1">
      <c r="A4177" s="17" t="s">
        <v>1884</v>
      </c>
      <c r="B4177" s="19" t="s">
        <v>2969</v>
      </c>
      <c r="C4177" s="17" t="s">
        <v>78</v>
      </c>
      <c r="D4177" s="17" t="s">
        <v>2970</v>
      </c>
      <c r="E4177" s="396" t="s">
        <v>1887</v>
      </c>
      <c r="F4177" s="396"/>
      <c r="G4177" s="18" t="s">
        <v>1911</v>
      </c>
      <c r="H4177" s="21">
        <v>0.2</v>
      </c>
      <c r="I4177" s="20">
        <v>24.32</v>
      </c>
      <c r="J4177" s="20">
        <v>4.8600000000000003</v>
      </c>
    </row>
    <row r="4178" spans="1:10" ht="78" customHeight="1">
      <c r="A4178" s="22" t="s">
        <v>1894</v>
      </c>
      <c r="B4178" s="24" t="s">
        <v>3192</v>
      </c>
      <c r="C4178" s="22" t="s">
        <v>72</v>
      </c>
      <c r="D4178" s="22" t="s">
        <v>3193</v>
      </c>
      <c r="E4178" s="397" t="s">
        <v>1928</v>
      </c>
      <c r="F4178" s="397"/>
      <c r="G4178" s="23" t="s">
        <v>268</v>
      </c>
      <c r="H4178" s="26">
        <v>1</v>
      </c>
      <c r="I4178" s="25">
        <v>78.19</v>
      </c>
      <c r="J4178" s="25">
        <v>78.19</v>
      </c>
    </row>
    <row r="4179" spans="1:10">
      <c r="A4179" s="38"/>
      <c r="B4179" s="38"/>
      <c r="C4179" s="38"/>
      <c r="D4179" s="38"/>
      <c r="E4179" s="38" t="s">
        <v>1897</v>
      </c>
      <c r="F4179" s="39">
        <v>7.82</v>
      </c>
      <c r="G4179" s="38" t="s">
        <v>1898</v>
      </c>
      <c r="H4179" s="39">
        <v>0</v>
      </c>
      <c r="I4179" s="38" t="s">
        <v>1899</v>
      </c>
      <c r="J4179" s="39">
        <v>7.82</v>
      </c>
    </row>
    <row r="4180" spans="1:10">
      <c r="A4180" s="38"/>
      <c r="B4180" s="38"/>
      <c r="C4180" s="38"/>
      <c r="D4180" s="38"/>
      <c r="E4180" s="38" t="s">
        <v>1900</v>
      </c>
      <c r="F4180" s="39">
        <v>18.2</v>
      </c>
      <c r="G4180" s="38"/>
      <c r="H4180" s="398" t="s">
        <v>1901</v>
      </c>
      <c r="I4180" s="398"/>
      <c r="J4180" s="39">
        <v>106.99</v>
      </c>
    </row>
    <row r="4181" spans="1:10" ht="49.95" customHeight="1">
      <c r="A4181" s="32"/>
      <c r="B4181" s="32"/>
      <c r="C4181" s="32"/>
      <c r="D4181" s="32"/>
      <c r="E4181" s="32"/>
      <c r="F4181" s="32"/>
      <c r="G4181" s="32" t="s">
        <v>1902</v>
      </c>
      <c r="H4181" s="34" t="s">
        <v>1903</v>
      </c>
      <c r="I4181" s="32" t="s">
        <v>1904</v>
      </c>
      <c r="J4181" s="33">
        <v>106.99</v>
      </c>
    </row>
    <row r="4182" spans="1:10" ht="1.05" customHeight="1">
      <c r="A4182" s="16"/>
      <c r="B4182" s="16"/>
      <c r="C4182" s="16"/>
      <c r="D4182" s="16"/>
      <c r="E4182" s="16"/>
      <c r="F4182" s="16"/>
      <c r="G4182" s="16"/>
      <c r="H4182" s="16"/>
      <c r="I4182" s="16"/>
      <c r="J4182" s="16"/>
    </row>
    <row r="4183" spans="1:10" ht="24" customHeight="1">
      <c r="A4183" s="5" t="s">
        <v>1267</v>
      </c>
      <c r="B4183" s="5"/>
      <c r="C4183" s="5"/>
      <c r="D4183" s="5" t="s">
        <v>1268</v>
      </c>
      <c r="E4183" s="5"/>
      <c r="F4183" s="394"/>
      <c r="G4183" s="394"/>
      <c r="H4183" s="7"/>
      <c r="I4183" s="5"/>
      <c r="J4183" s="8">
        <v>133240.79999999999</v>
      </c>
    </row>
    <row r="4184" spans="1:10" ht="18" customHeight="1">
      <c r="A4184" s="2" t="s">
        <v>1269</v>
      </c>
      <c r="B4184" s="4" t="s">
        <v>61</v>
      </c>
      <c r="C4184" s="2" t="s">
        <v>62</v>
      </c>
      <c r="D4184" s="2" t="s">
        <v>9</v>
      </c>
      <c r="E4184" s="391" t="s">
        <v>63</v>
      </c>
      <c r="F4184" s="391"/>
      <c r="G4184" s="3" t="s">
        <v>64</v>
      </c>
      <c r="H4184" s="4" t="s">
        <v>10</v>
      </c>
      <c r="I4184" s="4" t="s">
        <v>65</v>
      </c>
      <c r="J4184" s="4" t="s">
        <v>11</v>
      </c>
    </row>
    <row r="4185" spans="1:10" ht="25.95" customHeight="1">
      <c r="A4185" s="10" t="s">
        <v>1883</v>
      </c>
      <c r="B4185" s="12" t="s">
        <v>1169</v>
      </c>
      <c r="C4185" s="10" t="s">
        <v>72</v>
      </c>
      <c r="D4185" s="10" t="s">
        <v>1170</v>
      </c>
      <c r="E4185" s="395" t="s">
        <v>204</v>
      </c>
      <c r="F4185" s="395"/>
      <c r="G4185" s="11" t="s">
        <v>114</v>
      </c>
      <c r="H4185" s="15">
        <v>1</v>
      </c>
      <c r="I4185" s="13">
        <v>82.86</v>
      </c>
      <c r="J4185" s="13">
        <v>82.86</v>
      </c>
    </row>
    <row r="4186" spans="1:10" ht="24" customHeight="1">
      <c r="A4186" s="17" t="s">
        <v>1884</v>
      </c>
      <c r="B4186" s="19" t="s">
        <v>1971</v>
      </c>
      <c r="C4186" s="17" t="s">
        <v>78</v>
      </c>
      <c r="D4186" s="17" t="s">
        <v>1972</v>
      </c>
      <c r="E4186" s="396" t="s">
        <v>1887</v>
      </c>
      <c r="F4186" s="396"/>
      <c r="G4186" s="18" t="s">
        <v>1911</v>
      </c>
      <c r="H4186" s="21">
        <v>0.626</v>
      </c>
      <c r="I4186" s="20">
        <v>28.71</v>
      </c>
      <c r="J4186" s="20">
        <v>17.97</v>
      </c>
    </row>
    <row r="4187" spans="1:10" ht="39" customHeight="1">
      <c r="A4187" s="17" t="s">
        <v>1884</v>
      </c>
      <c r="B4187" s="19" t="s">
        <v>3118</v>
      </c>
      <c r="C4187" s="17" t="s">
        <v>78</v>
      </c>
      <c r="D4187" s="17" t="s">
        <v>3119</v>
      </c>
      <c r="E4187" s="396" t="s">
        <v>3104</v>
      </c>
      <c r="F4187" s="396"/>
      <c r="G4187" s="18" t="s">
        <v>268</v>
      </c>
      <c r="H4187" s="21">
        <v>0.33300000000000002</v>
      </c>
      <c r="I4187" s="20">
        <v>91.23</v>
      </c>
      <c r="J4187" s="20">
        <v>30.37</v>
      </c>
    </row>
    <row r="4188" spans="1:10" ht="25.95" customHeight="1">
      <c r="A4188" s="17" t="s">
        <v>1884</v>
      </c>
      <c r="B4188" s="19" t="s">
        <v>2969</v>
      </c>
      <c r="C4188" s="17" t="s">
        <v>78</v>
      </c>
      <c r="D4188" s="17" t="s">
        <v>2970</v>
      </c>
      <c r="E4188" s="396" t="s">
        <v>1887</v>
      </c>
      <c r="F4188" s="396"/>
      <c r="G4188" s="18" t="s">
        <v>1911</v>
      </c>
      <c r="H4188" s="21">
        <v>0.626</v>
      </c>
      <c r="I4188" s="20">
        <v>24.32</v>
      </c>
      <c r="J4188" s="20">
        <v>15.22</v>
      </c>
    </row>
    <row r="4189" spans="1:10" ht="24" customHeight="1">
      <c r="A4189" s="22" t="s">
        <v>1894</v>
      </c>
      <c r="B4189" s="24" t="s">
        <v>3120</v>
      </c>
      <c r="C4189" s="22" t="s">
        <v>72</v>
      </c>
      <c r="D4189" s="22" t="s">
        <v>3121</v>
      </c>
      <c r="E4189" s="397" t="s">
        <v>1928</v>
      </c>
      <c r="F4189" s="397"/>
      <c r="G4189" s="23" t="s">
        <v>1150</v>
      </c>
      <c r="H4189" s="26">
        <v>1</v>
      </c>
      <c r="I4189" s="25">
        <v>19.3</v>
      </c>
      <c r="J4189" s="25">
        <v>19.3</v>
      </c>
    </row>
    <row r="4190" spans="1:10">
      <c r="A4190" s="38"/>
      <c r="B4190" s="38"/>
      <c r="C4190" s="38"/>
      <c r="D4190" s="38"/>
      <c r="E4190" s="38" t="s">
        <v>1897</v>
      </c>
      <c r="F4190" s="39">
        <v>26.91</v>
      </c>
      <c r="G4190" s="38" t="s">
        <v>1898</v>
      </c>
      <c r="H4190" s="39">
        <v>0</v>
      </c>
      <c r="I4190" s="38" t="s">
        <v>1899</v>
      </c>
      <c r="J4190" s="39">
        <v>26.91</v>
      </c>
    </row>
    <row r="4191" spans="1:10">
      <c r="A4191" s="38"/>
      <c r="B4191" s="38"/>
      <c r="C4191" s="38"/>
      <c r="D4191" s="38"/>
      <c r="E4191" s="38" t="s">
        <v>1900</v>
      </c>
      <c r="F4191" s="39">
        <v>16.98</v>
      </c>
      <c r="G4191" s="38"/>
      <c r="H4191" s="398" t="s">
        <v>1901</v>
      </c>
      <c r="I4191" s="398"/>
      <c r="J4191" s="39">
        <v>99.84</v>
      </c>
    </row>
    <row r="4192" spans="1:10" ht="49.95" customHeight="1">
      <c r="A4192" s="32"/>
      <c r="B4192" s="32"/>
      <c r="C4192" s="32"/>
      <c r="D4192" s="32"/>
      <c r="E4192" s="32"/>
      <c r="F4192" s="32"/>
      <c r="G4192" s="32" t="s">
        <v>1902</v>
      </c>
      <c r="H4192" s="34" t="s">
        <v>3194</v>
      </c>
      <c r="I4192" s="32" t="s">
        <v>1904</v>
      </c>
      <c r="J4192" s="33">
        <v>22663.68</v>
      </c>
    </row>
    <row r="4193" spans="1:10" ht="1.05" customHeight="1">
      <c r="A4193" s="16"/>
      <c r="B4193" s="16"/>
      <c r="C4193" s="16"/>
      <c r="D4193" s="16"/>
      <c r="E4193" s="16"/>
      <c r="F4193" s="16"/>
      <c r="G4193" s="16"/>
      <c r="H4193" s="16"/>
      <c r="I4193" s="16"/>
      <c r="J4193" s="16"/>
    </row>
    <row r="4194" spans="1:10" ht="18" customHeight="1">
      <c r="A4194" s="2" t="s">
        <v>1270</v>
      </c>
      <c r="B4194" s="4" t="s">
        <v>61</v>
      </c>
      <c r="C4194" s="2" t="s">
        <v>62</v>
      </c>
      <c r="D4194" s="2" t="s">
        <v>9</v>
      </c>
      <c r="E4194" s="391" t="s">
        <v>63</v>
      </c>
      <c r="F4194" s="391"/>
      <c r="G4194" s="3" t="s">
        <v>64</v>
      </c>
      <c r="H4194" s="4" t="s">
        <v>10</v>
      </c>
      <c r="I4194" s="4" t="s">
        <v>65</v>
      </c>
      <c r="J4194" s="4" t="s">
        <v>11</v>
      </c>
    </row>
    <row r="4195" spans="1:10" ht="39" customHeight="1">
      <c r="A4195" s="10" t="s">
        <v>1883</v>
      </c>
      <c r="B4195" s="12" t="s">
        <v>1271</v>
      </c>
      <c r="C4195" s="10" t="s">
        <v>72</v>
      </c>
      <c r="D4195" s="10" t="s">
        <v>1272</v>
      </c>
      <c r="E4195" s="395" t="s">
        <v>74</v>
      </c>
      <c r="F4195" s="395"/>
      <c r="G4195" s="11" t="s">
        <v>75</v>
      </c>
      <c r="H4195" s="15">
        <v>1</v>
      </c>
      <c r="I4195" s="13">
        <v>106.48</v>
      </c>
      <c r="J4195" s="13">
        <v>106.48</v>
      </c>
    </row>
    <row r="4196" spans="1:10" ht="25.95" customHeight="1">
      <c r="A4196" s="17" t="s">
        <v>1884</v>
      </c>
      <c r="B4196" s="19" t="s">
        <v>2969</v>
      </c>
      <c r="C4196" s="17" t="s">
        <v>78</v>
      </c>
      <c r="D4196" s="17" t="s">
        <v>2970</v>
      </c>
      <c r="E4196" s="396" t="s">
        <v>1887</v>
      </c>
      <c r="F4196" s="396"/>
      <c r="G4196" s="18" t="s">
        <v>1911</v>
      </c>
      <c r="H4196" s="21">
        <v>0.28179999999999999</v>
      </c>
      <c r="I4196" s="20">
        <v>24.32</v>
      </c>
      <c r="J4196" s="20">
        <v>6.85</v>
      </c>
    </row>
    <row r="4197" spans="1:10" ht="24" customHeight="1">
      <c r="A4197" s="17" t="s">
        <v>1884</v>
      </c>
      <c r="B4197" s="19" t="s">
        <v>1971</v>
      </c>
      <c r="C4197" s="17" t="s">
        <v>78</v>
      </c>
      <c r="D4197" s="17" t="s">
        <v>1972</v>
      </c>
      <c r="E4197" s="396" t="s">
        <v>1887</v>
      </c>
      <c r="F4197" s="396"/>
      <c r="G4197" s="18" t="s">
        <v>1911</v>
      </c>
      <c r="H4197" s="21">
        <v>0.28179999999999999</v>
      </c>
      <c r="I4197" s="20">
        <v>28.71</v>
      </c>
      <c r="J4197" s="20">
        <v>8.09</v>
      </c>
    </row>
    <row r="4198" spans="1:10" ht="39" customHeight="1">
      <c r="A4198" s="22" t="s">
        <v>1894</v>
      </c>
      <c r="B4198" s="24" t="s">
        <v>3195</v>
      </c>
      <c r="C4198" s="22" t="s">
        <v>72</v>
      </c>
      <c r="D4198" s="22" t="s">
        <v>3196</v>
      </c>
      <c r="E4198" s="397" t="s">
        <v>1928</v>
      </c>
      <c r="F4198" s="397"/>
      <c r="G4198" s="23" t="s">
        <v>268</v>
      </c>
      <c r="H4198" s="26">
        <v>1</v>
      </c>
      <c r="I4198" s="25">
        <v>19.12</v>
      </c>
      <c r="J4198" s="25">
        <v>19.12</v>
      </c>
    </row>
    <row r="4199" spans="1:10" ht="24" customHeight="1">
      <c r="A4199" s="22" t="s">
        <v>1894</v>
      </c>
      <c r="B4199" s="24" t="s">
        <v>2963</v>
      </c>
      <c r="C4199" s="22" t="s">
        <v>78</v>
      </c>
      <c r="D4199" s="22" t="s">
        <v>2964</v>
      </c>
      <c r="E4199" s="397" t="s">
        <v>1928</v>
      </c>
      <c r="F4199" s="397"/>
      <c r="G4199" s="23" t="s">
        <v>268</v>
      </c>
      <c r="H4199" s="26">
        <v>16.8</v>
      </c>
      <c r="I4199" s="25">
        <v>0.42</v>
      </c>
      <c r="J4199" s="25">
        <v>7.05</v>
      </c>
    </row>
    <row r="4200" spans="1:10" ht="25.95" customHeight="1">
      <c r="A4200" s="22" t="s">
        <v>1894</v>
      </c>
      <c r="B4200" s="24" t="s">
        <v>3188</v>
      </c>
      <c r="C4200" s="22" t="s">
        <v>72</v>
      </c>
      <c r="D4200" s="22" t="s">
        <v>3189</v>
      </c>
      <c r="E4200" s="397" t="s">
        <v>1928</v>
      </c>
      <c r="F4200" s="397"/>
      <c r="G4200" s="23" t="s">
        <v>268</v>
      </c>
      <c r="H4200" s="26">
        <v>16.079999999999998</v>
      </c>
      <c r="I4200" s="25">
        <v>0.66</v>
      </c>
      <c r="J4200" s="25">
        <v>10.61</v>
      </c>
    </row>
    <row r="4201" spans="1:10" ht="25.95" customHeight="1">
      <c r="A4201" s="22" t="s">
        <v>1894</v>
      </c>
      <c r="B4201" s="24" t="s">
        <v>2965</v>
      </c>
      <c r="C4201" s="22" t="s">
        <v>78</v>
      </c>
      <c r="D4201" s="22" t="s">
        <v>2966</v>
      </c>
      <c r="E4201" s="397" t="s">
        <v>1928</v>
      </c>
      <c r="F4201" s="397"/>
      <c r="G4201" s="23" t="s">
        <v>268</v>
      </c>
      <c r="H4201" s="26">
        <v>33.6</v>
      </c>
      <c r="I4201" s="25">
        <v>1.63</v>
      </c>
      <c r="J4201" s="25">
        <v>54.76</v>
      </c>
    </row>
    <row r="4202" spans="1:10">
      <c r="A4202" s="38"/>
      <c r="B4202" s="38"/>
      <c r="C4202" s="38"/>
      <c r="D4202" s="38"/>
      <c r="E4202" s="38" t="s">
        <v>1897</v>
      </c>
      <c r="F4202" s="39">
        <v>11.01</v>
      </c>
      <c r="G4202" s="38" t="s">
        <v>1898</v>
      </c>
      <c r="H4202" s="39">
        <v>0</v>
      </c>
      <c r="I4202" s="38" t="s">
        <v>1899</v>
      </c>
      <c r="J4202" s="39">
        <v>11.01</v>
      </c>
    </row>
    <row r="4203" spans="1:10">
      <c r="A4203" s="38"/>
      <c r="B4203" s="38"/>
      <c r="C4203" s="38"/>
      <c r="D4203" s="38"/>
      <c r="E4203" s="38" t="s">
        <v>1900</v>
      </c>
      <c r="F4203" s="39">
        <v>21.82</v>
      </c>
      <c r="G4203" s="38"/>
      <c r="H4203" s="398" t="s">
        <v>1901</v>
      </c>
      <c r="I4203" s="398"/>
      <c r="J4203" s="39">
        <v>128.30000000000001</v>
      </c>
    </row>
    <row r="4204" spans="1:10" ht="49.95" customHeight="1">
      <c r="A4204" s="32"/>
      <c r="B4204" s="32"/>
      <c r="C4204" s="32"/>
      <c r="D4204" s="32"/>
      <c r="E4204" s="32"/>
      <c r="F4204" s="32"/>
      <c r="G4204" s="32" t="s">
        <v>1902</v>
      </c>
      <c r="H4204" s="34" t="s">
        <v>2305</v>
      </c>
      <c r="I4204" s="32" t="s">
        <v>1904</v>
      </c>
      <c r="J4204" s="33">
        <v>513.20000000000005</v>
      </c>
    </row>
    <row r="4205" spans="1:10" ht="1.05" customHeight="1">
      <c r="A4205" s="16"/>
      <c r="B4205" s="16"/>
      <c r="C4205" s="16"/>
      <c r="D4205" s="16"/>
      <c r="E4205" s="16"/>
      <c r="F4205" s="16"/>
      <c r="G4205" s="16"/>
      <c r="H4205" s="16"/>
      <c r="I4205" s="16"/>
      <c r="J4205" s="16"/>
    </row>
    <row r="4206" spans="1:10" ht="18" customHeight="1">
      <c r="A4206" s="2" t="s">
        <v>1273</v>
      </c>
      <c r="B4206" s="4" t="s">
        <v>61</v>
      </c>
      <c r="C4206" s="2" t="s">
        <v>62</v>
      </c>
      <c r="D4206" s="2" t="s">
        <v>9</v>
      </c>
      <c r="E4206" s="391" t="s">
        <v>63</v>
      </c>
      <c r="F4206" s="391"/>
      <c r="G4206" s="3" t="s">
        <v>64</v>
      </c>
      <c r="H4206" s="4" t="s">
        <v>10</v>
      </c>
      <c r="I4206" s="4" t="s">
        <v>65</v>
      </c>
      <c r="J4206" s="4" t="s">
        <v>11</v>
      </c>
    </row>
    <row r="4207" spans="1:10" ht="39" customHeight="1">
      <c r="A4207" s="10" t="s">
        <v>1883</v>
      </c>
      <c r="B4207" s="12" t="s">
        <v>1274</v>
      </c>
      <c r="C4207" s="10" t="s">
        <v>72</v>
      </c>
      <c r="D4207" s="10" t="s">
        <v>1275</v>
      </c>
      <c r="E4207" s="395" t="s">
        <v>74</v>
      </c>
      <c r="F4207" s="395"/>
      <c r="G4207" s="11" t="s">
        <v>75</v>
      </c>
      <c r="H4207" s="15">
        <v>1</v>
      </c>
      <c r="I4207" s="13">
        <v>316.69</v>
      </c>
      <c r="J4207" s="13">
        <v>316.69</v>
      </c>
    </row>
    <row r="4208" spans="1:10" ht="25.95" customHeight="1">
      <c r="A4208" s="17" t="s">
        <v>1884</v>
      </c>
      <c r="B4208" s="19" t="s">
        <v>2969</v>
      </c>
      <c r="C4208" s="17" t="s">
        <v>78</v>
      </c>
      <c r="D4208" s="17" t="s">
        <v>2970</v>
      </c>
      <c r="E4208" s="396" t="s">
        <v>1887</v>
      </c>
      <c r="F4208" s="396"/>
      <c r="G4208" s="18" t="s">
        <v>1911</v>
      </c>
      <c r="H4208" s="21">
        <v>0.37580000000000002</v>
      </c>
      <c r="I4208" s="20">
        <v>24.32</v>
      </c>
      <c r="J4208" s="20">
        <v>9.1300000000000008</v>
      </c>
    </row>
    <row r="4209" spans="1:10" ht="24" customHeight="1">
      <c r="A4209" s="17" t="s">
        <v>1884</v>
      </c>
      <c r="B4209" s="19" t="s">
        <v>1971</v>
      </c>
      <c r="C4209" s="17" t="s">
        <v>78</v>
      </c>
      <c r="D4209" s="17" t="s">
        <v>1972</v>
      </c>
      <c r="E4209" s="396" t="s">
        <v>1887</v>
      </c>
      <c r="F4209" s="396"/>
      <c r="G4209" s="18" t="s">
        <v>1911</v>
      </c>
      <c r="H4209" s="21">
        <v>0.37580000000000002</v>
      </c>
      <c r="I4209" s="20">
        <v>28.71</v>
      </c>
      <c r="J4209" s="20">
        <v>10.78</v>
      </c>
    </row>
    <row r="4210" spans="1:10" ht="25.95" customHeight="1">
      <c r="A4210" s="22" t="s">
        <v>1894</v>
      </c>
      <c r="B4210" s="24" t="s">
        <v>2959</v>
      </c>
      <c r="C4210" s="22" t="s">
        <v>72</v>
      </c>
      <c r="D4210" s="22" t="s">
        <v>2960</v>
      </c>
      <c r="E4210" s="397" t="s">
        <v>1928</v>
      </c>
      <c r="F4210" s="397"/>
      <c r="G4210" s="23" t="s">
        <v>268</v>
      </c>
      <c r="H4210" s="26">
        <v>25.2</v>
      </c>
      <c r="I4210" s="25">
        <v>0.53</v>
      </c>
      <c r="J4210" s="25">
        <v>13.35</v>
      </c>
    </row>
    <row r="4211" spans="1:10" ht="24" customHeight="1">
      <c r="A4211" s="22" t="s">
        <v>1894</v>
      </c>
      <c r="B4211" s="24" t="s">
        <v>2963</v>
      </c>
      <c r="C4211" s="22" t="s">
        <v>78</v>
      </c>
      <c r="D4211" s="22" t="s">
        <v>2964</v>
      </c>
      <c r="E4211" s="397" t="s">
        <v>1928</v>
      </c>
      <c r="F4211" s="397"/>
      <c r="G4211" s="23" t="s">
        <v>268</v>
      </c>
      <c r="H4211" s="26">
        <v>25.2</v>
      </c>
      <c r="I4211" s="25">
        <v>0.42</v>
      </c>
      <c r="J4211" s="25">
        <v>10.58</v>
      </c>
    </row>
    <row r="4212" spans="1:10" ht="25.95" customHeight="1">
      <c r="A4212" s="22" t="s">
        <v>1894</v>
      </c>
      <c r="B4212" s="24" t="s">
        <v>2965</v>
      </c>
      <c r="C4212" s="22" t="s">
        <v>78</v>
      </c>
      <c r="D4212" s="22" t="s">
        <v>2966</v>
      </c>
      <c r="E4212" s="397" t="s">
        <v>1928</v>
      </c>
      <c r="F4212" s="397"/>
      <c r="G4212" s="23" t="s">
        <v>268</v>
      </c>
      <c r="H4212" s="26">
        <v>50.4</v>
      </c>
      <c r="I4212" s="25">
        <v>1.63</v>
      </c>
      <c r="J4212" s="25">
        <v>82.15</v>
      </c>
    </row>
    <row r="4213" spans="1:10" ht="24" customHeight="1">
      <c r="A4213" s="22" t="s">
        <v>1894</v>
      </c>
      <c r="B4213" s="24" t="s">
        <v>3137</v>
      </c>
      <c r="C4213" s="22" t="s">
        <v>72</v>
      </c>
      <c r="D4213" s="22" t="s">
        <v>3138</v>
      </c>
      <c r="E4213" s="397" t="s">
        <v>1928</v>
      </c>
      <c r="F4213" s="397"/>
      <c r="G4213" s="23" t="s">
        <v>268</v>
      </c>
      <c r="H4213" s="26">
        <v>1</v>
      </c>
      <c r="I4213" s="25">
        <v>37.64</v>
      </c>
      <c r="J4213" s="25">
        <v>37.64</v>
      </c>
    </row>
    <row r="4214" spans="1:10" ht="24" customHeight="1">
      <c r="A4214" s="22" t="s">
        <v>1894</v>
      </c>
      <c r="B4214" s="24" t="s">
        <v>2961</v>
      </c>
      <c r="C4214" s="22" t="s">
        <v>72</v>
      </c>
      <c r="D4214" s="22" t="s">
        <v>2962</v>
      </c>
      <c r="E4214" s="397" t="s">
        <v>1928</v>
      </c>
      <c r="F4214" s="397"/>
      <c r="G4214" s="23" t="s">
        <v>268</v>
      </c>
      <c r="H4214" s="26">
        <v>6</v>
      </c>
      <c r="I4214" s="25">
        <v>25.51</v>
      </c>
      <c r="J4214" s="25">
        <v>153.06</v>
      </c>
    </row>
    <row r="4215" spans="1:10">
      <c r="A4215" s="38"/>
      <c r="B4215" s="38"/>
      <c r="C4215" s="38"/>
      <c r="D4215" s="38"/>
      <c r="E4215" s="38" t="s">
        <v>1897</v>
      </c>
      <c r="F4215" s="39">
        <v>14.69</v>
      </c>
      <c r="G4215" s="38" t="s">
        <v>1898</v>
      </c>
      <c r="H4215" s="39">
        <v>0</v>
      </c>
      <c r="I4215" s="38" t="s">
        <v>1899</v>
      </c>
      <c r="J4215" s="39">
        <v>14.69</v>
      </c>
    </row>
    <row r="4216" spans="1:10">
      <c r="A4216" s="38"/>
      <c r="B4216" s="38"/>
      <c r="C4216" s="38"/>
      <c r="D4216" s="38"/>
      <c r="E4216" s="38" t="s">
        <v>1900</v>
      </c>
      <c r="F4216" s="39">
        <v>64.92</v>
      </c>
      <c r="G4216" s="38"/>
      <c r="H4216" s="398" t="s">
        <v>1901</v>
      </c>
      <c r="I4216" s="398"/>
      <c r="J4216" s="39">
        <v>381.61</v>
      </c>
    </row>
    <row r="4217" spans="1:10" ht="49.95" customHeight="1">
      <c r="A4217" s="32"/>
      <c r="B4217" s="32"/>
      <c r="C4217" s="32"/>
      <c r="D4217" s="32"/>
      <c r="E4217" s="32"/>
      <c r="F4217" s="32"/>
      <c r="G4217" s="32" t="s">
        <v>1902</v>
      </c>
      <c r="H4217" s="34" t="s">
        <v>2524</v>
      </c>
      <c r="I4217" s="32" t="s">
        <v>1904</v>
      </c>
      <c r="J4217" s="33">
        <v>763.22</v>
      </c>
    </row>
    <row r="4218" spans="1:10" ht="1.05" customHeight="1">
      <c r="A4218" s="16"/>
      <c r="B4218" s="16"/>
      <c r="C4218" s="16"/>
      <c r="D4218" s="16"/>
      <c r="E4218" s="16"/>
      <c r="F4218" s="16"/>
      <c r="G4218" s="16"/>
      <c r="H4218" s="16"/>
      <c r="I4218" s="16"/>
      <c r="J4218" s="16"/>
    </row>
    <row r="4219" spans="1:10" ht="18" customHeight="1">
      <c r="A4219" s="2" t="s">
        <v>1276</v>
      </c>
      <c r="B4219" s="4" t="s">
        <v>61</v>
      </c>
      <c r="C4219" s="2" t="s">
        <v>62</v>
      </c>
      <c r="D4219" s="2" t="s">
        <v>9</v>
      </c>
      <c r="E4219" s="391" t="s">
        <v>63</v>
      </c>
      <c r="F4219" s="391"/>
      <c r="G4219" s="3" t="s">
        <v>64</v>
      </c>
      <c r="H4219" s="4" t="s">
        <v>10</v>
      </c>
      <c r="I4219" s="4" t="s">
        <v>65</v>
      </c>
      <c r="J4219" s="4" t="s">
        <v>11</v>
      </c>
    </row>
    <row r="4220" spans="1:10" ht="78" customHeight="1">
      <c r="A4220" s="10" t="s">
        <v>1883</v>
      </c>
      <c r="B4220" s="12" t="s">
        <v>1202</v>
      </c>
      <c r="C4220" s="10" t="s">
        <v>72</v>
      </c>
      <c r="D4220" s="10" t="s">
        <v>1203</v>
      </c>
      <c r="E4220" s="395" t="s">
        <v>74</v>
      </c>
      <c r="F4220" s="395"/>
      <c r="G4220" s="11" t="s">
        <v>75</v>
      </c>
      <c r="H4220" s="15">
        <v>1</v>
      </c>
      <c r="I4220" s="13">
        <v>10.53</v>
      </c>
      <c r="J4220" s="13">
        <v>10.53</v>
      </c>
    </row>
    <row r="4221" spans="1:10" ht="24" customHeight="1">
      <c r="A4221" s="17" t="s">
        <v>1884</v>
      </c>
      <c r="B4221" s="19" t="s">
        <v>1971</v>
      </c>
      <c r="C4221" s="17" t="s">
        <v>78</v>
      </c>
      <c r="D4221" s="17" t="s">
        <v>1972</v>
      </c>
      <c r="E4221" s="396" t="s">
        <v>1887</v>
      </c>
      <c r="F4221" s="396"/>
      <c r="G4221" s="18" t="s">
        <v>1911</v>
      </c>
      <c r="H4221" s="21">
        <v>0.08</v>
      </c>
      <c r="I4221" s="20">
        <v>28.71</v>
      </c>
      <c r="J4221" s="20">
        <v>2.29</v>
      </c>
    </row>
    <row r="4222" spans="1:10" ht="25.95" customHeight="1">
      <c r="A4222" s="17" t="s">
        <v>1884</v>
      </c>
      <c r="B4222" s="19" t="s">
        <v>2969</v>
      </c>
      <c r="C4222" s="17" t="s">
        <v>78</v>
      </c>
      <c r="D4222" s="17" t="s">
        <v>2970</v>
      </c>
      <c r="E4222" s="396" t="s">
        <v>1887</v>
      </c>
      <c r="F4222" s="396"/>
      <c r="G4222" s="18" t="s">
        <v>1911</v>
      </c>
      <c r="H4222" s="21">
        <v>0.08</v>
      </c>
      <c r="I4222" s="20">
        <v>24.32</v>
      </c>
      <c r="J4222" s="20">
        <v>1.94</v>
      </c>
    </row>
    <row r="4223" spans="1:10" ht="25.95" customHeight="1">
      <c r="A4223" s="22" t="s">
        <v>1894</v>
      </c>
      <c r="B4223" s="24" t="s">
        <v>3148</v>
      </c>
      <c r="C4223" s="22" t="s">
        <v>72</v>
      </c>
      <c r="D4223" s="22" t="s">
        <v>3149</v>
      </c>
      <c r="E4223" s="397" t="s">
        <v>1928</v>
      </c>
      <c r="F4223" s="397"/>
      <c r="G4223" s="23" t="s">
        <v>268</v>
      </c>
      <c r="H4223" s="26">
        <v>1</v>
      </c>
      <c r="I4223" s="25">
        <v>6.3</v>
      </c>
      <c r="J4223" s="25">
        <v>6.3</v>
      </c>
    </row>
    <row r="4224" spans="1:10">
      <c r="A4224" s="38"/>
      <c r="B4224" s="38"/>
      <c r="C4224" s="38"/>
      <c r="D4224" s="38"/>
      <c r="E4224" s="38" t="s">
        <v>1897</v>
      </c>
      <c r="F4224" s="39">
        <v>3.12</v>
      </c>
      <c r="G4224" s="38" t="s">
        <v>1898</v>
      </c>
      <c r="H4224" s="39">
        <v>0</v>
      </c>
      <c r="I4224" s="38" t="s">
        <v>1899</v>
      </c>
      <c r="J4224" s="39">
        <v>3.12</v>
      </c>
    </row>
    <row r="4225" spans="1:10">
      <c r="A4225" s="38"/>
      <c r="B4225" s="38"/>
      <c r="C4225" s="38"/>
      <c r="D4225" s="38"/>
      <c r="E4225" s="38" t="s">
        <v>1900</v>
      </c>
      <c r="F4225" s="39">
        <v>2.15</v>
      </c>
      <c r="G4225" s="38"/>
      <c r="H4225" s="398" t="s">
        <v>1901</v>
      </c>
      <c r="I4225" s="398"/>
      <c r="J4225" s="39">
        <v>12.68</v>
      </c>
    </row>
    <row r="4226" spans="1:10" ht="49.95" customHeight="1">
      <c r="A4226" s="32"/>
      <c r="B4226" s="32"/>
      <c r="C4226" s="32"/>
      <c r="D4226" s="32"/>
      <c r="E4226" s="32"/>
      <c r="F4226" s="32"/>
      <c r="G4226" s="32" t="s">
        <v>1902</v>
      </c>
      <c r="H4226" s="34" t="s">
        <v>2318</v>
      </c>
      <c r="I4226" s="32" t="s">
        <v>1904</v>
      </c>
      <c r="J4226" s="33">
        <v>177.52</v>
      </c>
    </row>
    <row r="4227" spans="1:10" ht="1.05" customHeight="1">
      <c r="A4227" s="16"/>
      <c r="B4227" s="16"/>
      <c r="C4227" s="16"/>
      <c r="D4227" s="16"/>
      <c r="E4227" s="16"/>
      <c r="F4227" s="16"/>
      <c r="G4227" s="16"/>
      <c r="H4227" s="16"/>
      <c r="I4227" s="16"/>
      <c r="J4227" s="16"/>
    </row>
    <row r="4228" spans="1:10" ht="18" customHeight="1">
      <c r="A4228" s="2" t="s">
        <v>1277</v>
      </c>
      <c r="B4228" s="4" t="s">
        <v>61</v>
      </c>
      <c r="C4228" s="2" t="s">
        <v>62</v>
      </c>
      <c r="D4228" s="2" t="s">
        <v>9</v>
      </c>
      <c r="E4228" s="391" t="s">
        <v>63</v>
      </c>
      <c r="F4228" s="391"/>
      <c r="G4228" s="3" t="s">
        <v>64</v>
      </c>
      <c r="H4228" s="4" t="s">
        <v>10</v>
      </c>
      <c r="I4228" s="4" t="s">
        <v>65</v>
      </c>
      <c r="J4228" s="4" t="s">
        <v>11</v>
      </c>
    </row>
    <row r="4229" spans="1:10" ht="64.95" customHeight="1">
      <c r="A4229" s="10" t="s">
        <v>1883</v>
      </c>
      <c r="B4229" s="12" t="s">
        <v>999</v>
      </c>
      <c r="C4229" s="10" t="s">
        <v>72</v>
      </c>
      <c r="D4229" s="10" t="s">
        <v>1000</v>
      </c>
      <c r="E4229" s="395" t="s">
        <v>74</v>
      </c>
      <c r="F4229" s="395"/>
      <c r="G4229" s="11" t="s">
        <v>75</v>
      </c>
      <c r="H4229" s="15">
        <v>1</v>
      </c>
      <c r="I4229" s="13">
        <v>7.74</v>
      </c>
      <c r="J4229" s="13">
        <v>7.74</v>
      </c>
    </row>
    <row r="4230" spans="1:10" ht="24" customHeight="1">
      <c r="A4230" s="17" t="s">
        <v>1884</v>
      </c>
      <c r="B4230" s="19" t="s">
        <v>1971</v>
      </c>
      <c r="C4230" s="17" t="s">
        <v>78</v>
      </c>
      <c r="D4230" s="17" t="s">
        <v>1972</v>
      </c>
      <c r="E4230" s="396" t="s">
        <v>1887</v>
      </c>
      <c r="F4230" s="396"/>
      <c r="G4230" s="18" t="s">
        <v>1911</v>
      </c>
      <c r="H4230" s="21">
        <v>0.06</v>
      </c>
      <c r="I4230" s="20">
        <v>28.71</v>
      </c>
      <c r="J4230" s="20">
        <v>1.72</v>
      </c>
    </row>
    <row r="4231" spans="1:10" ht="25.95" customHeight="1">
      <c r="A4231" s="17" t="s">
        <v>1884</v>
      </c>
      <c r="B4231" s="19" t="s">
        <v>2969</v>
      </c>
      <c r="C4231" s="17" t="s">
        <v>78</v>
      </c>
      <c r="D4231" s="17" t="s">
        <v>2970</v>
      </c>
      <c r="E4231" s="396" t="s">
        <v>1887</v>
      </c>
      <c r="F4231" s="396"/>
      <c r="G4231" s="18" t="s">
        <v>1911</v>
      </c>
      <c r="H4231" s="21">
        <v>0.06</v>
      </c>
      <c r="I4231" s="20">
        <v>24.32</v>
      </c>
      <c r="J4231" s="20">
        <v>1.45</v>
      </c>
    </row>
    <row r="4232" spans="1:10" ht="25.95" customHeight="1">
      <c r="A4232" s="22" t="s">
        <v>1894</v>
      </c>
      <c r="B4232" s="24" t="s">
        <v>2971</v>
      </c>
      <c r="C4232" s="22" t="s">
        <v>72</v>
      </c>
      <c r="D4232" s="22" t="s">
        <v>2972</v>
      </c>
      <c r="E4232" s="397" t="s">
        <v>1928</v>
      </c>
      <c r="F4232" s="397"/>
      <c r="G4232" s="23" t="s">
        <v>268</v>
      </c>
      <c r="H4232" s="26">
        <v>1</v>
      </c>
      <c r="I4232" s="25">
        <v>4.57</v>
      </c>
      <c r="J4232" s="25">
        <v>4.57</v>
      </c>
    </row>
    <row r="4233" spans="1:10">
      <c r="A4233" s="38"/>
      <c r="B4233" s="38"/>
      <c r="C4233" s="38"/>
      <c r="D4233" s="38"/>
      <c r="E4233" s="38" t="s">
        <v>1897</v>
      </c>
      <c r="F4233" s="39">
        <v>2.34</v>
      </c>
      <c r="G4233" s="38" t="s">
        <v>1898</v>
      </c>
      <c r="H4233" s="39">
        <v>0</v>
      </c>
      <c r="I4233" s="38" t="s">
        <v>1899</v>
      </c>
      <c r="J4233" s="39">
        <v>2.34</v>
      </c>
    </row>
    <row r="4234" spans="1:10">
      <c r="A4234" s="38"/>
      <c r="B4234" s="38"/>
      <c r="C4234" s="38"/>
      <c r="D4234" s="38"/>
      <c r="E4234" s="38" t="s">
        <v>1900</v>
      </c>
      <c r="F4234" s="39">
        <v>1.58</v>
      </c>
      <c r="G4234" s="38"/>
      <c r="H4234" s="398" t="s">
        <v>1901</v>
      </c>
      <c r="I4234" s="398"/>
      <c r="J4234" s="39">
        <v>9.32</v>
      </c>
    </row>
    <row r="4235" spans="1:10" ht="49.95" customHeight="1">
      <c r="A4235" s="32"/>
      <c r="B4235" s="32"/>
      <c r="C4235" s="32"/>
      <c r="D4235" s="32"/>
      <c r="E4235" s="32"/>
      <c r="F4235" s="32"/>
      <c r="G4235" s="32" t="s">
        <v>1902</v>
      </c>
      <c r="H4235" s="34" t="s">
        <v>3197</v>
      </c>
      <c r="I4235" s="32" t="s">
        <v>1904</v>
      </c>
      <c r="J4235" s="33">
        <v>419.4</v>
      </c>
    </row>
    <row r="4236" spans="1:10" ht="1.05" customHeight="1">
      <c r="A4236" s="16"/>
      <c r="B4236" s="16"/>
      <c r="C4236" s="16"/>
      <c r="D4236" s="16"/>
      <c r="E4236" s="16"/>
      <c r="F4236" s="16"/>
      <c r="G4236" s="16"/>
      <c r="H4236" s="16"/>
      <c r="I4236" s="16"/>
      <c r="J4236" s="16"/>
    </row>
    <row r="4237" spans="1:10" ht="18" customHeight="1">
      <c r="A4237" s="2" t="s">
        <v>1278</v>
      </c>
      <c r="B4237" s="4" t="s">
        <v>61</v>
      </c>
      <c r="C4237" s="2" t="s">
        <v>62</v>
      </c>
      <c r="D4237" s="2" t="s">
        <v>9</v>
      </c>
      <c r="E4237" s="391" t="s">
        <v>63</v>
      </c>
      <c r="F4237" s="391"/>
      <c r="G4237" s="3" t="s">
        <v>64</v>
      </c>
      <c r="H4237" s="4" t="s">
        <v>10</v>
      </c>
      <c r="I4237" s="4" t="s">
        <v>65</v>
      </c>
      <c r="J4237" s="4" t="s">
        <v>11</v>
      </c>
    </row>
    <row r="4238" spans="1:10" ht="64.95" customHeight="1">
      <c r="A4238" s="10" t="s">
        <v>1883</v>
      </c>
      <c r="B4238" s="12" t="s">
        <v>1002</v>
      </c>
      <c r="C4238" s="10" t="s">
        <v>72</v>
      </c>
      <c r="D4238" s="10" t="s">
        <v>1003</v>
      </c>
      <c r="E4238" s="395" t="s">
        <v>74</v>
      </c>
      <c r="F4238" s="395"/>
      <c r="G4238" s="11" t="s">
        <v>75</v>
      </c>
      <c r="H4238" s="15">
        <v>1</v>
      </c>
      <c r="I4238" s="13">
        <v>10.67</v>
      </c>
      <c r="J4238" s="13">
        <v>10.67</v>
      </c>
    </row>
    <row r="4239" spans="1:10" ht="25.95" customHeight="1">
      <c r="A4239" s="17" t="s">
        <v>1884</v>
      </c>
      <c r="B4239" s="19" t="s">
        <v>2969</v>
      </c>
      <c r="C4239" s="17" t="s">
        <v>78</v>
      </c>
      <c r="D4239" s="17" t="s">
        <v>2970</v>
      </c>
      <c r="E4239" s="396" t="s">
        <v>1887</v>
      </c>
      <c r="F4239" s="396"/>
      <c r="G4239" s="18" t="s">
        <v>1911</v>
      </c>
      <c r="H4239" s="21">
        <v>0.12</v>
      </c>
      <c r="I4239" s="20">
        <v>24.32</v>
      </c>
      <c r="J4239" s="20">
        <v>2.91</v>
      </c>
    </row>
    <row r="4240" spans="1:10" ht="24" customHeight="1">
      <c r="A4240" s="17" t="s">
        <v>1884</v>
      </c>
      <c r="B4240" s="19" t="s">
        <v>1971</v>
      </c>
      <c r="C4240" s="17" t="s">
        <v>78</v>
      </c>
      <c r="D4240" s="17" t="s">
        <v>1972</v>
      </c>
      <c r="E4240" s="396" t="s">
        <v>1887</v>
      </c>
      <c r="F4240" s="396"/>
      <c r="G4240" s="18" t="s">
        <v>1911</v>
      </c>
      <c r="H4240" s="21">
        <v>0.12</v>
      </c>
      <c r="I4240" s="20">
        <v>28.71</v>
      </c>
      <c r="J4240" s="20">
        <v>3.44</v>
      </c>
    </row>
    <row r="4241" spans="1:10" ht="25.95" customHeight="1">
      <c r="A4241" s="22" t="s">
        <v>1894</v>
      </c>
      <c r="B4241" s="24" t="s">
        <v>2973</v>
      </c>
      <c r="C4241" s="22" t="s">
        <v>72</v>
      </c>
      <c r="D4241" s="22" t="s">
        <v>2974</v>
      </c>
      <c r="E4241" s="397" t="s">
        <v>1928</v>
      </c>
      <c r="F4241" s="397"/>
      <c r="G4241" s="23" t="s">
        <v>268</v>
      </c>
      <c r="H4241" s="26">
        <v>1</v>
      </c>
      <c r="I4241" s="25">
        <v>4.32</v>
      </c>
      <c r="J4241" s="25">
        <v>4.32</v>
      </c>
    </row>
    <row r="4242" spans="1:10">
      <c r="A4242" s="38"/>
      <c r="B4242" s="38"/>
      <c r="C4242" s="38"/>
      <c r="D4242" s="38"/>
      <c r="E4242" s="38" t="s">
        <v>1897</v>
      </c>
      <c r="F4242" s="39">
        <v>4.6900000000000004</v>
      </c>
      <c r="G4242" s="38" t="s">
        <v>1898</v>
      </c>
      <c r="H4242" s="39">
        <v>0</v>
      </c>
      <c r="I4242" s="38" t="s">
        <v>1899</v>
      </c>
      <c r="J4242" s="39">
        <v>4.6900000000000004</v>
      </c>
    </row>
    <row r="4243" spans="1:10">
      <c r="A4243" s="38"/>
      <c r="B4243" s="38"/>
      <c r="C4243" s="38"/>
      <c r="D4243" s="38"/>
      <c r="E4243" s="38" t="s">
        <v>1900</v>
      </c>
      <c r="F4243" s="39">
        <v>2.1800000000000002</v>
      </c>
      <c r="G4243" s="38"/>
      <c r="H4243" s="398" t="s">
        <v>1901</v>
      </c>
      <c r="I4243" s="398"/>
      <c r="J4243" s="39">
        <v>12.85</v>
      </c>
    </row>
    <row r="4244" spans="1:10" ht="49.95" customHeight="1">
      <c r="A4244" s="32"/>
      <c r="B4244" s="32"/>
      <c r="C4244" s="32"/>
      <c r="D4244" s="32"/>
      <c r="E4244" s="32"/>
      <c r="F4244" s="32"/>
      <c r="G4244" s="32" t="s">
        <v>1902</v>
      </c>
      <c r="H4244" s="34" t="s">
        <v>1903</v>
      </c>
      <c r="I4244" s="32" t="s">
        <v>1904</v>
      </c>
      <c r="J4244" s="33">
        <v>12.85</v>
      </c>
    </row>
    <row r="4245" spans="1:10" ht="1.05" customHeight="1">
      <c r="A4245" s="16"/>
      <c r="B4245" s="16"/>
      <c r="C4245" s="16"/>
      <c r="D4245" s="16"/>
      <c r="E4245" s="16"/>
      <c r="F4245" s="16"/>
      <c r="G4245" s="16"/>
      <c r="H4245" s="16"/>
      <c r="I4245" s="16"/>
      <c r="J4245" s="16"/>
    </row>
    <row r="4246" spans="1:10" ht="18" customHeight="1">
      <c r="A4246" s="2" t="s">
        <v>1279</v>
      </c>
      <c r="B4246" s="4" t="s">
        <v>61</v>
      </c>
      <c r="C4246" s="2" t="s">
        <v>62</v>
      </c>
      <c r="D4246" s="2" t="s">
        <v>9</v>
      </c>
      <c r="E4246" s="391" t="s">
        <v>63</v>
      </c>
      <c r="F4246" s="391"/>
      <c r="G4246" s="3" t="s">
        <v>64</v>
      </c>
      <c r="H4246" s="4" t="s">
        <v>10</v>
      </c>
      <c r="I4246" s="4" t="s">
        <v>65</v>
      </c>
      <c r="J4246" s="4" t="s">
        <v>11</v>
      </c>
    </row>
    <row r="4247" spans="1:10" ht="39" customHeight="1">
      <c r="A4247" s="10" t="s">
        <v>1883</v>
      </c>
      <c r="B4247" s="12" t="s">
        <v>1280</v>
      </c>
      <c r="C4247" s="10" t="s">
        <v>78</v>
      </c>
      <c r="D4247" s="10" t="s">
        <v>1281</v>
      </c>
      <c r="E4247" s="395" t="s">
        <v>1059</v>
      </c>
      <c r="F4247" s="395"/>
      <c r="G4247" s="11" t="s">
        <v>114</v>
      </c>
      <c r="H4247" s="15">
        <v>1</v>
      </c>
      <c r="I4247" s="13">
        <v>21.31</v>
      </c>
      <c r="J4247" s="13">
        <v>21.31</v>
      </c>
    </row>
    <row r="4248" spans="1:10" ht="25.95" customHeight="1">
      <c r="A4248" s="17" t="s">
        <v>1884</v>
      </c>
      <c r="B4248" s="19" t="s">
        <v>2969</v>
      </c>
      <c r="C4248" s="17" t="s">
        <v>78</v>
      </c>
      <c r="D4248" s="17" t="s">
        <v>2970</v>
      </c>
      <c r="E4248" s="396" t="s">
        <v>1887</v>
      </c>
      <c r="F4248" s="396"/>
      <c r="G4248" s="18" t="s">
        <v>1911</v>
      </c>
      <c r="H4248" s="21">
        <v>0.122</v>
      </c>
      <c r="I4248" s="20">
        <v>24.32</v>
      </c>
      <c r="J4248" s="20">
        <v>2.96</v>
      </c>
    </row>
    <row r="4249" spans="1:10" ht="64.95" customHeight="1">
      <c r="A4249" s="17" t="s">
        <v>1884</v>
      </c>
      <c r="B4249" s="19" t="s">
        <v>3090</v>
      </c>
      <c r="C4249" s="17" t="s">
        <v>78</v>
      </c>
      <c r="D4249" s="17" t="s">
        <v>3091</v>
      </c>
      <c r="E4249" s="396" t="s">
        <v>1013</v>
      </c>
      <c r="F4249" s="396"/>
      <c r="G4249" s="18" t="s">
        <v>114</v>
      </c>
      <c r="H4249" s="21">
        <v>1</v>
      </c>
      <c r="I4249" s="20">
        <v>11.27</v>
      </c>
      <c r="J4249" s="20">
        <v>11.27</v>
      </c>
    </row>
    <row r="4250" spans="1:10" ht="24" customHeight="1">
      <c r="A4250" s="17" t="s">
        <v>1884</v>
      </c>
      <c r="B4250" s="19" t="s">
        <v>1971</v>
      </c>
      <c r="C4250" s="17" t="s">
        <v>78</v>
      </c>
      <c r="D4250" s="17" t="s">
        <v>1972</v>
      </c>
      <c r="E4250" s="396" t="s">
        <v>1887</v>
      </c>
      <c r="F4250" s="396"/>
      <c r="G4250" s="18" t="s">
        <v>1911</v>
      </c>
      <c r="H4250" s="21">
        <v>0.122</v>
      </c>
      <c r="I4250" s="20">
        <v>28.71</v>
      </c>
      <c r="J4250" s="20">
        <v>3.5</v>
      </c>
    </row>
    <row r="4251" spans="1:10" ht="25.95" customHeight="1">
      <c r="A4251" s="22" t="s">
        <v>1894</v>
      </c>
      <c r="B4251" s="24" t="s">
        <v>3198</v>
      </c>
      <c r="C4251" s="22" t="s">
        <v>78</v>
      </c>
      <c r="D4251" s="22" t="s">
        <v>3199</v>
      </c>
      <c r="E4251" s="397" t="s">
        <v>1928</v>
      </c>
      <c r="F4251" s="397"/>
      <c r="G4251" s="23" t="s">
        <v>114</v>
      </c>
      <c r="H4251" s="26">
        <v>1.0538000000000001</v>
      </c>
      <c r="I4251" s="25">
        <v>3.4</v>
      </c>
      <c r="J4251" s="25">
        <v>3.58</v>
      </c>
    </row>
    <row r="4252" spans="1:10">
      <c r="A4252" s="38"/>
      <c r="B4252" s="38"/>
      <c r="C4252" s="38"/>
      <c r="D4252" s="38"/>
      <c r="E4252" s="38" t="s">
        <v>1897</v>
      </c>
      <c r="F4252" s="39">
        <v>10.08</v>
      </c>
      <c r="G4252" s="38" t="s">
        <v>1898</v>
      </c>
      <c r="H4252" s="39">
        <v>0</v>
      </c>
      <c r="I4252" s="38" t="s">
        <v>1899</v>
      </c>
      <c r="J4252" s="39">
        <v>10.08</v>
      </c>
    </row>
    <row r="4253" spans="1:10">
      <c r="A4253" s="38"/>
      <c r="B4253" s="38"/>
      <c r="C4253" s="38"/>
      <c r="D4253" s="38"/>
      <c r="E4253" s="38" t="s">
        <v>1900</v>
      </c>
      <c r="F4253" s="39">
        <v>4.3600000000000003</v>
      </c>
      <c r="G4253" s="38"/>
      <c r="H4253" s="398" t="s">
        <v>1901</v>
      </c>
      <c r="I4253" s="398"/>
      <c r="J4253" s="39">
        <v>25.67</v>
      </c>
    </row>
    <row r="4254" spans="1:10" ht="49.95" customHeight="1">
      <c r="A4254" s="32"/>
      <c r="B4254" s="32"/>
      <c r="C4254" s="32"/>
      <c r="D4254" s="32"/>
      <c r="E4254" s="32"/>
      <c r="F4254" s="32"/>
      <c r="G4254" s="32" t="s">
        <v>1902</v>
      </c>
      <c r="H4254" s="34" t="s">
        <v>3200</v>
      </c>
      <c r="I4254" s="32" t="s">
        <v>1904</v>
      </c>
      <c r="J4254" s="33">
        <v>9395.2199999999993</v>
      </c>
    </row>
    <row r="4255" spans="1:10" ht="1.05" customHeight="1">
      <c r="A4255" s="16"/>
      <c r="B4255" s="16"/>
      <c r="C4255" s="16"/>
      <c r="D4255" s="16"/>
      <c r="E4255" s="16"/>
      <c r="F4255" s="16"/>
      <c r="G4255" s="16"/>
      <c r="H4255" s="16"/>
      <c r="I4255" s="16"/>
      <c r="J4255" s="16"/>
    </row>
    <row r="4256" spans="1:10" ht="18" customHeight="1">
      <c r="A4256" s="2" t="s">
        <v>1282</v>
      </c>
      <c r="B4256" s="4" t="s">
        <v>61</v>
      </c>
      <c r="C4256" s="2" t="s">
        <v>62</v>
      </c>
      <c r="D4256" s="2" t="s">
        <v>9</v>
      </c>
      <c r="E4256" s="391" t="s">
        <v>63</v>
      </c>
      <c r="F4256" s="391"/>
      <c r="G4256" s="3" t="s">
        <v>64</v>
      </c>
      <c r="H4256" s="4" t="s">
        <v>10</v>
      </c>
      <c r="I4256" s="4" t="s">
        <v>65</v>
      </c>
      <c r="J4256" s="4" t="s">
        <v>11</v>
      </c>
    </row>
    <row r="4257" spans="1:10" ht="39" customHeight="1">
      <c r="A4257" s="10" t="s">
        <v>1883</v>
      </c>
      <c r="B4257" s="12" t="s">
        <v>1283</v>
      </c>
      <c r="C4257" s="10" t="s">
        <v>78</v>
      </c>
      <c r="D4257" s="10" t="s">
        <v>1284</v>
      </c>
      <c r="E4257" s="395" t="s">
        <v>1059</v>
      </c>
      <c r="F4257" s="395"/>
      <c r="G4257" s="11" t="s">
        <v>114</v>
      </c>
      <c r="H4257" s="15">
        <v>1</v>
      </c>
      <c r="I4257" s="13">
        <v>27.54</v>
      </c>
      <c r="J4257" s="13">
        <v>27.54</v>
      </c>
    </row>
    <row r="4258" spans="1:10" ht="24" customHeight="1">
      <c r="A4258" s="17" t="s">
        <v>1884</v>
      </c>
      <c r="B4258" s="19" t="s">
        <v>1971</v>
      </c>
      <c r="C4258" s="17" t="s">
        <v>78</v>
      </c>
      <c r="D4258" s="17" t="s">
        <v>1972</v>
      </c>
      <c r="E4258" s="396" t="s">
        <v>1887</v>
      </c>
      <c r="F4258" s="396"/>
      <c r="G4258" s="18" t="s">
        <v>1911</v>
      </c>
      <c r="H4258" s="21">
        <v>0.20300000000000001</v>
      </c>
      <c r="I4258" s="20">
        <v>28.71</v>
      </c>
      <c r="J4258" s="20">
        <v>5.82</v>
      </c>
    </row>
    <row r="4259" spans="1:10" ht="64.95" customHeight="1">
      <c r="A4259" s="17" t="s">
        <v>1884</v>
      </c>
      <c r="B4259" s="19" t="s">
        <v>3090</v>
      </c>
      <c r="C4259" s="17" t="s">
        <v>78</v>
      </c>
      <c r="D4259" s="17" t="s">
        <v>3091</v>
      </c>
      <c r="E4259" s="396" t="s">
        <v>1013</v>
      </c>
      <c r="F4259" s="396"/>
      <c r="G4259" s="18" t="s">
        <v>114</v>
      </c>
      <c r="H4259" s="21">
        <v>1</v>
      </c>
      <c r="I4259" s="20">
        <v>11.27</v>
      </c>
      <c r="J4259" s="20">
        <v>11.27</v>
      </c>
    </row>
    <row r="4260" spans="1:10" ht="25.95" customHeight="1">
      <c r="A4260" s="17" t="s">
        <v>1884</v>
      </c>
      <c r="B4260" s="19" t="s">
        <v>2969</v>
      </c>
      <c r="C4260" s="17" t="s">
        <v>78</v>
      </c>
      <c r="D4260" s="17" t="s">
        <v>2970</v>
      </c>
      <c r="E4260" s="396" t="s">
        <v>1887</v>
      </c>
      <c r="F4260" s="396"/>
      <c r="G4260" s="18" t="s">
        <v>1911</v>
      </c>
      <c r="H4260" s="21">
        <v>0.20300000000000001</v>
      </c>
      <c r="I4260" s="20">
        <v>24.32</v>
      </c>
      <c r="J4260" s="20">
        <v>4.93</v>
      </c>
    </row>
    <row r="4261" spans="1:10" ht="25.95" customHeight="1">
      <c r="A4261" s="22" t="s">
        <v>1894</v>
      </c>
      <c r="B4261" s="24" t="s">
        <v>3201</v>
      </c>
      <c r="C4261" s="22" t="s">
        <v>78</v>
      </c>
      <c r="D4261" s="22" t="s">
        <v>3202</v>
      </c>
      <c r="E4261" s="397" t="s">
        <v>1928</v>
      </c>
      <c r="F4261" s="397"/>
      <c r="G4261" s="23" t="s">
        <v>114</v>
      </c>
      <c r="H4261" s="26">
        <v>1.0538000000000001</v>
      </c>
      <c r="I4261" s="25">
        <v>5.24</v>
      </c>
      <c r="J4261" s="25">
        <v>5.52</v>
      </c>
    </row>
    <row r="4262" spans="1:10">
      <c r="A4262" s="38"/>
      <c r="B4262" s="38"/>
      <c r="C4262" s="38"/>
      <c r="D4262" s="38"/>
      <c r="E4262" s="38" t="s">
        <v>1897</v>
      </c>
      <c r="F4262" s="39">
        <v>13.25</v>
      </c>
      <c r="G4262" s="38" t="s">
        <v>1898</v>
      </c>
      <c r="H4262" s="39">
        <v>0</v>
      </c>
      <c r="I4262" s="38" t="s">
        <v>1899</v>
      </c>
      <c r="J4262" s="39">
        <v>13.25</v>
      </c>
    </row>
    <row r="4263" spans="1:10">
      <c r="A4263" s="38"/>
      <c r="B4263" s="38"/>
      <c r="C4263" s="38"/>
      <c r="D4263" s="38"/>
      <c r="E4263" s="38" t="s">
        <v>1900</v>
      </c>
      <c r="F4263" s="39">
        <v>5.64</v>
      </c>
      <c r="G4263" s="38"/>
      <c r="H4263" s="398" t="s">
        <v>1901</v>
      </c>
      <c r="I4263" s="398"/>
      <c r="J4263" s="39">
        <v>33.18</v>
      </c>
    </row>
    <row r="4264" spans="1:10" ht="49.95" customHeight="1">
      <c r="A4264" s="32"/>
      <c r="B4264" s="32"/>
      <c r="C4264" s="32"/>
      <c r="D4264" s="32"/>
      <c r="E4264" s="32"/>
      <c r="F4264" s="32"/>
      <c r="G4264" s="32" t="s">
        <v>1902</v>
      </c>
      <c r="H4264" s="34" t="s">
        <v>2585</v>
      </c>
      <c r="I4264" s="32" t="s">
        <v>1904</v>
      </c>
      <c r="J4264" s="33">
        <v>232.26</v>
      </c>
    </row>
    <row r="4265" spans="1:10" ht="1.05" customHeight="1">
      <c r="A4265" s="16"/>
      <c r="B4265" s="16"/>
      <c r="C4265" s="16"/>
      <c r="D4265" s="16"/>
      <c r="E4265" s="16"/>
      <c r="F4265" s="16"/>
      <c r="G4265" s="16"/>
      <c r="H4265" s="16"/>
      <c r="I4265" s="16"/>
      <c r="J4265" s="16"/>
    </row>
    <row r="4266" spans="1:10" ht="18" customHeight="1">
      <c r="A4266" s="2" t="s">
        <v>1285</v>
      </c>
      <c r="B4266" s="4" t="s">
        <v>61</v>
      </c>
      <c r="C4266" s="2" t="s">
        <v>62</v>
      </c>
      <c r="D4266" s="2" t="s">
        <v>9</v>
      </c>
      <c r="E4266" s="391" t="s">
        <v>63</v>
      </c>
      <c r="F4266" s="391"/>
      <c r="G4266" s="3" t="s">
        <v>64</v>
      </c>
      <c r="H4266" s="4" t="s">
        <v>10</v>
      </c>
      <c r="I4266" s="4" t="s">
        <v>65</v>
      </c>
      <c r="J4266" s="4" t="s">
        <v>11</v>
      </c>
    </row>
    <row r="4267" spans="1:10" ht="52.05" customHeight="1">
      <c r="A4267" s="10" t="s">
        <v>1883</v>
      </c>
      <c r="B4267" s="12" t="s">
        <v>1286</v>
      </c>
      <c r="C4267" s="10" t="s">
        <v>78</v>
      </c>
      <c r="D4267" s="10" t="s">
        <v>1287</v>
      </c>
      <c r="E4267" s="395" t="s">
        <v>1085</v>
      </c>
      <c r="F4267" s="395"/>
      <c r="G4267" s="11" t="s">
        <v>114</v>
      </c>
      <c r="H4267" s="15">
        <v>1</v>
      </c>
      <c r="I4267" s="13">
        <v>20.57</v>
      </c>
      <c r="J4267" s="13">
        <v>20.57</v>
      </c>
    </row>
    <row r="4268" spans="1:10" ht="24" customHeight="1">
      <c r="A4268" s="17" t="s">
        <v>1884</v>
      </c>
      <c r="B4268" s="19" t="s">
        <v>1971</v>
      </c>
      <c r="C4268" s="17" t="s">
        <v>78</v>
      </c>
      <c r="D4268" s="17" t="s">
        <v>1972</v>
      </c>
      <c r="E4268" s="396" t="s">
        <v>1887</v>
      </c>
      <c r="F4268" s="396"/>
      <c r="G4268" s="18" t="s">
        <v>1911</v>
      </c>
      <c r="H4268" s="21">
        <v>0.11219999999999999</v>
      </c>
      <c r="I4268" s="20">
        <v>28.71</v>
      </c>
      <c r="J4268" s="20">
        <v>3.22</v>
      </c>
    </row>
    <row r="4269" spans="1:10" ht="25.95" customHeight="1">
      <c r="A4269" s="17" t="s">
        <v>1884</v>
      </c>
      <c r="B4269" s="19" t="s">
        <v>2969</v>
      </c>
      <c r="C4269" s="17" t="s">
        <v>78</v>
      </c>
      <c r="D4269" s="17" t="s">
        <v>2970</v>
      </c>
      <c r="E4269" s="396" t="s">
        <v>1887</v>
      </c>
      <c r="F4269" s="396"/>
      <c r="G4269" s="18" t="s">
        <v>1911</v>
      </c>
      <c r="H4269" s="21">
        <v>0.11219999999999999</v>
      </c>
      <c r="I4269" s="20">
        <v>24.32</v>
      </c>
      <c r="J4269" s="20">
        <v>2.72</v>
      </c>
    </row>
    <row r="4270" spans="1:10" ht="25.95" customHeight="1">
      <c r="A4270" s="22" t="s">
        <v>1894</v>
      </c>
      <c r="B4270" s="24" t="s">
        <v>3203</v>
      </c>
      <c r="C4270" s="22" t="s">
        <v>78</v>
      </c>
      <c r="D4270" s="22" t="s">
        <v>3204</v>
      </c>
      <c r="E4270" s="397" t="s">
        <v>1928</v>
      </c>
      <c r="F4270" s="397"/>
      <c r="G4270" s="23" t="s">
        <v>114</v>
      </c>
      <c r="H4270" s="26">
        <v>1.1000000000000001</v>
      </c>
      <c r="I4270" s="25">
        <v>13.3</v>
      </c>
      <c r="J4270" s="25">
        <v>14.63</v>
      </c>
    </row>
    <row r="4271" spans="1:10">
      <c r="A4271" s="38"/>
      <c r="B4271" s="38"/>
      <c r="C4271" s="38"/>
      <c r="D4271" s="38"/>
      <c r="E4271" s="38" t="s">
        <v>1897</v>
      </c>
      <c r="F4271" s="39">
        <v>4.38</v>
      </c>
      <c r="G4271" s="38" t="s">
        <v>1898</v>
      </c>
      <c r="H4271" s="39">
        <v>0</v>
      </c>
      <c r="I4271" s="38" t="s">
        <v>1899</v>
      </c>
      <c r="J4271" s="39">
        <v>4.38</v>
      </c>
    </row>
    <row r="4272" spans="1:10">
      <c r="A4272" s="38"/>
      <c r="B4272" s="38"/>
      <c r="C4272" s="38"/>
      <c r="D4272" s="38"/>
      <c r="E4272" s="38" t="s">
        <v>1900</v>
      </c>
      <c r="F4272" s="39">
        <v>4.21</v>
      </c>
      <c r="G4272" s="38"/>
      <c r="H4272" s="398" t="s">
        <v>1901</v>
      </c>
      <c r="I4272" s="398"/>
      <c r="J4272" s="39">
        <v>24.78</v>
      </c>
    </row>
    <row r="4273" spans="1:10" ht="49.95" customHeight="1">
      <c r="A4273" s="32"/>
      <c r="B4273" s="32"/>
      <c r="C4273" s="32"/>
      <c r="D4273" s="32"/>
      <c r="E4273" s="32"/>
      <c r="F4273" s="32"/>
      <c r="G4273" s="32" t="s">
        <v>1902</v>
      </c>
      <c r="H4273" s="34" t="s">
        <v>2564</v>
      </c>
      <c r="I4273" s="32" t="s">
        <v>1904</v>
      </c>
      <c r="J4273" s="33">
        <v>74.34</v>
      </c>
    </row>
    <row r="4274" spans="1:10" ht="1.05" customHeight="1">
      <c r="A4274" s="16"/>
      <c r="B4274" s="16"/>
      <c r="C4274" s="16"/>
      <c r="D4274" s="16"/>
      <c r="E4274" s="16"/>
      <c r="F4274" s="16"/>
      <c r="G4274" s="16"/>
      <c r="H4274" s="16"/>
      <c r="I4274" s="16"/>
      <c r="J4274" s="16"/>
    </row>
    <row r="4275" spans="1:10" ht="18" customHeight="1">
      <c r="A4275" s="2" t="s">
        <v>1288</v>
      </c>
      <c r="B4275" s="4" t="s">
        <v>61</v>
      </c>
      <c r="C4275" s="2" t="s">
        <v>62</v>
      </c>
      <c r="D4275" s="2" t="s">
        <v>9</v>
      </c>
      <c r="E4275" s="391" t="s">
        <v>63</v>
      </c>
      <c r="F4275" s="391"/>
      <c r="G4275" s="3" t="s">
        <v>64</v>
      </c>
      <c r="H4275" s="4" t="s">
        <v>10</v>
      </c>
      <c r="I4275" s="4" t="s">
        <v>65</v>
      </c>
      <c r="J4275" s="4" t="s">
        <v>11</v>
      </c>
    </row>
    <row r="4276" spans="1:10" ht="39" customHeight="1">
      <c r="A4276" s="10" t="s">
        <v>1883</v>
      </c>
      <c r="B4276" s="12" t="s">
        <v>1289</v>
      </c>
      <c r="C4276" s="10" t="s">
        <v>72</v>
      </c>
      <c r="D4276" s="10" t="s">
        <v>1290</v>
      </c>
      <c r="E4276" s="395" t="s">
        <v>74</v>
      </c>
      <c r="F4276" s="395"/>
      <c r="G4276" s="11" t="s">
        <v>75</v>
      </c>
      <c r="H4276" s="15">
        <v>1</v>
      </c>
      <c r="I4276" s="13">
        <v>57.45</v>
      </c>
      <c r="J4276" s="13">
        <v>57.45</v>
      </c>
    </row>
    <row r="4277" spans="1:10" ht="25.95" customHeight="1">
      <c r="A4277" s="17" t="s">
        <v>1884</v>
      </c>
      <c r="B4277" s="19" t="s">
        <v>2969</v>
      </c>
      <c r="C4277" s="17" t="s">
        <v>78</v>
      </c>
      <c r="D4277" s="17" t="s">
        <v>2970</v>
      </c>
      <c r="E4277" s="396" t="s">
        <v>1887</v>
      </c>
      <c r="F4277" s="396"/>
      <c r="G4277" s="18" t="s">
        <v>1911</v>
      </c>
      <c r="H4277" s="21">
        <v>0.82499999999999996</v>
      </c>
      <c r="I4277" s="20">
        <v>24.32</v>
      </c>
      <c r="J4277" s="20">
        <v>20.059999999999999</v>
      </c>
    </row>
    <row r="4278" spans="1:10" ht="24" customHeight="1">
      <c r="A4278" s="17" t="s">
        <v>1884</v>
      </c>
      <c r="B4278" s="19" t="s">
        <v>1971</v>
      </c>
      <c r="C4278" s="17" t="s">
        <v>78</v>
      </c>
      <c r="D4278" s="17" t="s">
        <v>1972</v>
      </c>
      <c r="E4278" s="396" t="s">
        <v>1887</v>
      </c>
      <c r="F4278" s="396"/>
      <c r="G4278" s="18" t="s">
        <v>1911</v>
      </c>
      <c r="H4278" s="21">
        <v>0.82499999999999996</v>
      </c>
      <c r="I4278" s="20">
        <v>28.71</v>
      </c>
      <c r="J4278" s="20">
        <v>23.68</v>
      </c>
    </row>
    <row r="4279" spans="1:10" ht="39" customHeight="1">
      <c r="A4279" s="22" t="s">
        <v>1894</v>
      </c>
      <c r="B4279" s="24" t="s">
        <v>2999</v>
      </c>
      <c r="C4279" s="22" t="s">
        <v>78</v>
      </c>
      <c r="D4279" s="22" t="s">
        <v>3000</v>
      </c>
      <c r="E4279" s="397" t="s">
        <v>1928</v>
      </c>
      <c r="F4279" s="397"/>
      <c r="G4279" s="23" t="s">
        <v>114</v>
      </c>
      <c r="H4279" s="26">
        <v>1.1000000000000001</v>
      </c>
      <c r="I4279" s="25">
        <v>10.56</v>
      </c>
      <c r="J4279" s="25">
        <v>11.61</v>
      </c>
    </row>
    <row r="4280" spans="1:10" ht="25.95" customHeight="1">
      <c r="A4280" s="22" t="s">
        <v>1894</v>
      </c>
      <c r="B4280" s="24" t="s">
        <v>3205</v>
      </c>
      <c r="C4280" s="22" t="s">
        <v>78</v>
      </c>
      <c r="D4280" s="22" t="s">
        <v>3206</v>
      </c>
      <c r="E4280" s="397" t="s">
        <v>1928</v>
      </c>
      <c r="F4280" s="397"/>
      <c r="G4280" s="23" t="s">
        <v>268</v>
      </c>
      <c r="H4280" s="26">
        <v>0.33</v>
      </c>
      <c r="I4280" s="25">
        <v>1.75</v>
      </c>
      <c r="J4280" s="25">
        <v>0.56999999999999995</v>
      </c>
    </row>
    <row r="4281" spans="1:10" ht="39" customHeight="1">
      <c r="A4281" s="22" t="s">
        <v>1894</v>
      </c>
      <c r="B4281" s="24" t="s">
        <v>3207</v>
      </c>
      <c r="C4281" s="22" t="s">
        <v>78</v>
      </c>
      <c r="D4281" s="22" t="s">
        <v>3208</v>
      </c>
      <c r="E4281" s="397" t="s">
        <v>1928</v>
      </c>
      <c r="F4281" s="397"/>
      <c r="G4281" s="23" t="s">
        <v>268</v>
      </c>
      <c r="H4281" s="26">
        <v>0.33</v>
      </c>
      <c r="I4281" s="25">
        <v>4.6500000000000004</v>
      </c>
      <c r="J4281" s="25">
        <v>1.53</v>
      </c>
    </row>
    <row r="4282" spans="1:10">
      <c r="A4282" s="38"/>
      <c r="B4282" s="38"/>
      <c r="C4282" s="38"/>
      <c r="D4282" s="38"/>
      <c r="E4282" s="38" t="s">
        <v>1897</v>
      </c>
      <c r="F4282" s="39">
        <v>32.26</v>
      </c>
      <c r="G4282" s="38" t="s">
        <v>1898</v>
      </c>
      <c r="H4282" s="39">
        <v>0</v>
      </c>
      <c r="I4282" s="38" t="s">
        <v>1899</v>
      </c>
      <c r="J4282" s="39">
        <v>32.26</v>
      </c>
    </row>
    <row r="4283" spans="1:10">
      <c r="A4283" s="38"/>
      <c r="B4283" s="38"/>
      <c r="C4283" s="38"/>
      <c r="D4283" s="38"/>
      <c r="E4283" s="38" t="s">
        <v>1900</v>
      </c>
      <c r="F4283" s="39">
        <v>11.77</v>
      </c>
      <c r="G4283" s="38"/>
      <c r="H4283" s="398" t="s">
        <v>1901</v>
      </c>
      <c r="I4283" s="398"/>
      <c r="J4283" s="39">
        <v>69.22</v>
      </c>
    </row>
    <row r="4284" spans="1:10" ht="49.95" customHeight="1">
      <c r="A4284" s="32"/>
      <c r="B4284" s="32"/>
      <c r="C4284" s="32"/>
      <c r="D4284" s="32"/>
      <c r="E4284" s="32"/>
      <c r="F4284" s="32"/>
      <c r="G4284" s="32" t="s">
        <v>1902</v>
      </c>
      <c r="H4284" s="34" t="s">
        <v>3209</v>
      </c>
      <c r="I4284" s="32" t="s">
        <v>1904</v>
      </c>
      <c r="J4284" s="33">
        <v>5745.26</v>
      </c>
    </row>
    <row r="4285" spans="1:10" ht="1.05" customHeight="1">
      <c r="A4285" s="16"/>
      <c r="B4285" s="16"/>
      <c r="C4285" s="16"/>
      <c r="D4285" s="16"/>
      <c r="E4285" s="16"/>
      <c r="F4285" s="16"/>
      <c r="G4285" s="16"/>
      <c r="H4285" s="16"/>
      <c r="I4285" s="16"/>
      <c r="J4285" s="16"/>
    </row>
    <row r="4286" spans="1:10" ht="18" customHeight="1">
      <c r="A4286" s="2" t="s">
        <v>1291</v>
      </c>
      <c r="B4286" s="4" t="s">
        <v>61</v>
      </c>
      <c r="C4286" s="2" t="s">
        <v>62</v>
      </c>
      <c r="D4286" s="2" t="s">
        <v>9</v>
      </c>
      <c r="E4286" s="391" t="s">
        <v>63</v>
      </c>
      <c r="F4286" s="391"/>
      <c r="G4286" s="3" t="s">
        <v>64</v>
      </c>
      <c r="H4286" s="4" t="s">
        <v>10</v>
      </c>
      <c r="I4286" s="4" t="s">
        <v>65</v>
      </c>
      <c r="J4286" s="4" t="s">
        <v>11</v>
      </c>
    </row>
    <row r="4287" spans="1:10" ht="39" customHeight="1">
      <c r="A4287" s="10" t="s">
        <v>1883</v>
      </c>
      <c r="B4287" s="12" t="s">
        <v>1292</v>
      </c>
      <c r="C4287" s="10" t="s">
        <v>72</v>
      </c>
      <c r="D4287" s="10" t="s">
        <v>1293</v>
      </c>
      <c r="E4287" s="395" t="s">
        <v>74</v>
      </c>
      <c r="F4287" s="395"/>
      <c r="G4287" s="11" t="s">
        <v>75</v>
      </c>
      <c r="H4287" s="15">
        <v>1</v>
      </c>
      <c r="I4287" s="13">
        <v>9.85</v>
      </c>
      <c r="J4287" s="13">
        <v>9.85</v>
      </c>
    </row>
    <row r="4288" spans="1:10" ht="24" customHeight="1">
      <c r="A4288" s="17" t="s">
        <v>1884</v>
      </c>
      <c r="B4288" s="19" t="s">
        <v>1971</v>
      </c>
      <c r="C4288" s="17" t="s">
        <v>78</v>
      </c>
      <c r="D4288" s="17" t="s">
        <v>1972</v>
      </c>
      <c r="E4288" s="396" t="s">
        <v>1887</v>
      </c>
      <c r="F4288" s="396"/>
      <c r="G4288" s="18" t="s">
        <v>1911</v>
      </c>
      <c r="H4288" s="21">
        <v>0.157</v>
      </c>
      <c r="I4288" s="20">
        <v>28.71</v>
      </c>
      <c r="J4288" s="20">
        <v>4.5</v>
      </c>
    </row>
    <row r="4289" spans="1:10" ht="25.95" customHeight="1">
      <c r="A4289" s="17" t="s">
        <v>1884</v>
      </c>
      <c r="B4289" s="19" t="s">
        <v>2969</v>
      </c>
      <c r="C4289" s="17" t="s">
        <v>78</v>
      </c>
      <c r="D4289" s="17" t="s">
        <v>2970</v>
      </c>
      <c r="E4289" s="396" t="s">
        <v>1887</v>
      </c>
      <c r="F4289" s="396"/>
      <c r="G4289" s="18" t="s">
        <v>1911</v>
      </c>
      <c r="H4289" s="21">
        <v>0.157</v>
      </c>
      <c r="I4289" s="20">
        <v>24.32</v>
      </c>
      <c r="J4289" s="20">
        <v>3.81</v>
      </c>
    </row>
    <row r="4290" spans="1:10" ht="25.95" customHeight="1">
      <c r="A4290" s="22" t="s">
        <v>1894</v>
      </c>
      <c r="B4290" s="24" t="s">
        <v>3210</v>
      </c>
      <c r="C4290" s="22" t="s">
        <v>72</v>
      </c>
      <c r="D4290" s="22" t="s">
        <v>3211</v>
      </c>
      <c r="E4290" s="397" t="s">
        <v>1928</v>
      </c>
      <c r="F4290" s="397"/>
      <c r="G4290" s="23" t="s">
        <v>268</v>
      </c>
      <c r="H4290" s="26">
        <v>1</v>
      </c>
      <c r="I4290" s="25">
        <v>1.54</v>
      </c>
      <c r="J4290" s="25">
        <v>1.54</v>
      </c>
    </row>
    <row r="4291" spans="1:10">
      <c r="A4291" s="38"/>
      <c r="B4291" s="38"/>
      <c r="C4291" s="38"/>
      <c r="D4291" s="38"/>
      <c r="E4291" s="38" t="s">
        <v>1897</v>
      </c>
      <c r="F4291" s="39">
        <v>6.13</v>
      </c>
      <c r="G4291" s="38" t="s">
        <v>1898</v>
      </c>
      <c r="H4291" s="39">
        <v>0</v>
      </c>
      <c r="I4291" s="38" t="s">
        <v>1899</v>
      </c>
      <c r="J4291" s="39">
        <v>6.13</v>
      </c>
    </row>
    <row r="4292" spans="1:10">
      <c r="A4292" s="38"/>
      <c r="B4292" s="38"/>
      <c r="C4292" s="38"/>
      <c r="D4292" s="38"/>
      <c r="E4292" s="38" t="s">
        <v>1900</v>
      </c>
      <c r="F4292" s="39">
        <v>2.0099999999999998</v>
      </c>
      <c r="G4292" s="38"/>
      <c r="H4292" s="398" t="s">
        <v>1901</v>
      </c>
      <c r="I4292" s="398"/>
      <c r="J4292" s="39">
        <v>11.86</v>
      </c>
    </row>
    <row r="4293" spans="1:10" ht="49.95" customHeight="1">
      <c r="A4293" s="32"/>
      <c r="B4293" s="32"/>
      <c r="C4293" s="32"/>
      <c r="D4293" s="32"/>
      <c r="E4293" s="32"/>
      <c r="F4293" s="32"/>
      <c r="G4293" s="32" t="s">
        <v>1902</v>
      </c>
      <c r="H4293" s="34" t="s">
        <v>3122</v>
      </c>
      <c r="I4293" s="32" t="s">
        <v>1904</v>
      </c>
      <c r="J4293" s="33">
        <v>616.72</v>
      </c>
    </row>
    <row r="4294" spans="1:10" ht="1.05" customHeight="1">
      <c r="A4294" s="16"/>
      <c r="B4294" s="16"/>
      <c r="C4294" s="16"/>
      <c r="D4294" s="16"/>
      <c r="E4294" s="16"/>
      <c r="F4294" s="16"/>
      <c r="G4294" s="16"/>
      <c r="H4294" s="16"/>
      <c r="I4294" s="16"/>
      <c r="J4294" s="16"/>
    </row>
    <row r="4295" spans="1:10" ht="18" customHeight="1">
      <c r="A4295" s="2" t="s">
        <v>1294</v>
      </c>
      <c r="B4295" s="4" t="s">
        <v>61</v>
      </c>
      <c r="C4295" s="2" t="s">
        <v>62</v>
      </c>
      <c r="D4295" s="2" t="s">
        <v>9</v>
      </c>
      <c r="E4295" s="391" t="s">
        <v>63</v>
      </c>
      <c r="F4295" s="391"/>
      <c r="G4295" s="3" t="s">
        <v>64</v>
      </c>
      <c r="H4295" s="4" t="s">
        <v>10</v>
      </c>
      <c r="I4295" s="4" t="s">
        <v>65</v>
      </c>
      <c r="J4295" s="4" t="s">
        <v>11</v>
      </c>
    </row>
    <row r="4296" spans="1:10" ht="52.05" customHeight="1">
      <c r="A4296" s="10" t="s">
        <v>1883</v>
      </c>
      <c r="B4296" s="12" t="s">
        <v>1295</v>
      </c>
      <c r="C4296" s="10" t="s">
        <v>78</v>
      </c>
      <c r="D4296" s="10" t="s">
        <v>1296</v>
      </c>
      <c r="E4296" s="395" t="s">
        <v>1085</v>
      </c>
      <c r="F4296" s="395"/>
      <c r="G4296" s="11" t="s">
        <v>268</v>
      </c>
      <c r="H4296" s="15">
        <v>1</v>
      </c>
      <c r="I4296" s="13">
        <v>34.130000000000003</v>
      </c>
      <c r="J4296" s="13">
        <v>34.130000000000003</v>
      </c>
    </row>
    <row r="4297" spans="1:10" ht="24" customHeight="1">
      <c r="A4297" s="17" t="s">
        <v>1884</v>
      </c>
      <c r="B4297" s="19" t="s">
        <v>1971</v>
      </c>
      <c r="C4297" s="17" t="s">
        <v>78</v>
      </c>
      <c r="D4297" s="17" t="s">
        <v>1972</v>
      </c>
      <c r="E4297" s="396" t="s">
        <v>1887</v>
      </c>
      <c r="F4297" s="396"/>
      <c r="G4297" s="18" t="s">
        <v>1911</v>
      </c>
      <c r="H4297" s="21">
        <v>0.38690000000000002</v>
      </c>
      <c r="I4297" s="20">
        <v>28.71</v>
      </c>
      <c r="J4297" s="20">
        <v>11.1</v>
      </c>
    </row>
    <row r="4298" spans="1:10" ht="25.95" customHeight="1">
      <c r="A4298" s="17" t="s">
        <v>1884</v>
      </c>
      <c r="B4298" s="19" t="s">
        <v>2969</v>
      </c>
      <c r="C4298" s="17" t="s">
        <v>78</v>
      </c>
      <c r="D4298" s="17" t="s">
        <v>2970</v>
      </c>
      <c r="E4298" s="396" t="s">
        <v>1887</v>
      </c>
      <c r="F4298" s="396"/>
      <c r="G4298" s="18" t="s">
        <v>1911</v>
      </c>
      <c r="H4298" s="21">
        <v>0.38690000000000002</v>
      </c>
      <c r="I4298" s="20">
        <v>24.32</v>
      </c>
      <c r="J4298" s="20">
        <v>9.4</v>
      </c>
    </row>
    <row r="4299" spans="1:10" ht="25.95" customHeight="1">
      <c r="A4299" s="22" t="s">
        <v>1894</v>
      </c>
      <c r="B4299" s="24" t="s">
        <v>3212</v>
      </c>
      <c r="C4299" s="22" t="s">
        <v>78</v>
      </c>
      <c r="D4299" s="22" t="s">
        <v>3213</v>
      </c>
      <c r="E4299" s="397" t="s">
        <v>1928</v>
      </c>
      <c r="F4299" s="397"/>
      <c r="G4299" s="23" t="s">
        <v>268</v>
      </c>
      <c r="H4299" s="26">
        <v>1</v>
      </c>
      <c r="I4299" s="25">
        <v>13.63</v>
      </c>
      <c r="J4299" s="25">
        <v>13.63</v>
      </c>
    </row>
    <row r="4300" spans="1:10">
      <c r="A4300" s="38"/>
      <c r="B4300" s="38"/>
      <c r="C4300" s="38"/>
      <c r="D4300" s="38"/>
      <c r="E4300" s="38" t="s">
        <v>1897</v>
      </c>
      <c r="F4300" s="39">
        <v>15.12</v>
      </c>
      <c r="G4300" s="38" t="s">
        <v>1898</v>
      </c>
      <c r="H4300" s="39">
        <v>0</v>
      </c>
      <c r="I4300" s="38" t="s">
        <v>1899</v>
      </c>
      <c r="J4300" s="39">
        <v>15.12</v>
      </c>
    </row>
    <row r="4301" spans="1:10">
      <c r="A4301" s="38"/>
      <c r="B4301" s="38"/>
      <c r="C4301" s="38"/>
      <c r="D4301" s="38"/>
      <c r="E4301" s="38" t="s">
        <v>1900</v>
      </c>
      <c r="F4301" s="39">
        <v>6.99</v>
      </c>
      <c r="G4301" s="38"/>
      <c r="H4301" s="398" t="s">
        <v>1901</v>
      </c>
      <c r="I4301" s="398"/>
      <c r="J4301" s="39">
        <v>41.12</v>
      </c>
    </row>
    <row r="4302" spans="1:10" ht="49.95" customHeight="1">
      <c r="A4302" s="32"/>
      <c r="B4302" s="32"/>
      <c r="C4302" s="32"/>
      <c r="D4302" s="32"/>
      <c r="E4302" s="32"/>
      <c r="F4302" s="32"/>
      <c r="G4302" s="32" t="s">
        <v>1902</v>
      </c>
      <c r="H4302" s="34" t="s">
        <v>1903</v>
      </c>
      <c r="I4302" s="32" t="s">
        <v>1904</v>
      </c>
      <c r="J4302" s="33">
        <v>41.12</v>
      </c>
    </row>
    <row r="4303" spans="1:10" ht="1.05" customHeight="1">
      <c r="A4303" s="16"/>
      <c r="B4303" s="16"/>
      <c r="C4303" s="16"/>
      <c r="D4303" s="16"/>
      <c r="E4303" s="16"/>
      <c r="F4303" s="16"/>
      <c r="G4303" s="16"/>
      <c r="H4303" s="16"/>
      <c r="I4303" s="16"/>
      <c r="J4303" s="16"/>
    </row>
    <row r="4304" spans="1:10" ht="18" customHeight="1">
      <c r="A4304" s="2" t="s">
        <v>1297</v>
      </c>
      <c r="B4304" s="4" t="s">
        <v>61</v>
      </c>
      <c r="C4304" s="2" t="s">
        <v>62</v>
      </c>
      <c r="D4304" s="2" t="s">
        <v>9</v>
      </c>
      <c r="E4304" s="391" t="s">
        <v>63</v>
      </c>
      <c r="F4304" s="391"/>
      <c r="G4304" s="3" t="s">
        <v>64</v>
      </c>
      <c r="H4304" s="4" t="s">
        <v>10</v>
      </c>
      <c r="I4304" s="4" t="s">
        <v>65</v>
      </c>
      <c r="J4304" s="4" t="s">
        <v>11</v>
      </c>
    </row>
    <row r="4305" spans="1:10" ht="52.05" customHeight="1">
      <c r="A4305" s="10" t="s">
        <v>1883</v>
      </c>
      <c r="B4305" s="12" t="s">
        <v>1070</v>
      </c>
      <c r="C4305" s="10" t="s">
        <v>72</v>
      </c>
      <c r="D4305" s="10" t="s">
        <v>1071</v>
      </c>
      <c r="E4305" s="395" t="s">
        <v>74</v>
      </c>
      <c r="F4305" s="395"/>
      <c r="G4305" s="11" t="s">
        <v>75</v>
      </c>
      <c r="H4305" s="15">
        <v>1</v>
      </c>
      <c r="I4305" s="13">
        <v>14.85</v>
      </c>
      <c r="J4305" s="13">
        <v>14.85</v>
      </c>
    </row>
    <row r="4306" spans="1:10" ht="24" customHeight="1">
      <c r="A4306" s="17" t="s">
        <v>1884</v>
      </c>
      <c r="B4306" s="19" t="s">
        <v>1971</v>
      </c>
      <c r="C4306" s="17" t="s">
        <v>78</v>
      </c>
      <c r="D4306" s="17" t="s">
        <v>1972</v>
      </c>
      <c r="E4306" s="396" t="s">
        <v>1887</v>
      </c>
      <c r="F4306" s="396"/>
      <c r="G4306" s="18" t="s">
        <v>1911</v>
      </c>
      <c r="H4306" s="21">
        <v>0.22900000000000001</v>
      </c>
      <c r="I4306" s="20">
        <v>28.71</v>
      </c>
      <c r="J4306" s="20">
        <v>6.57</v>
      </c>
    </row>
    <row r="4307" spans="1:10" ht="25.95" customHeight="1">
      <c r="A4307" s="17" t="s">
        <v>1884</v>
      </c>
      <c r="B4307" s="19" t="s">
        <v>2969</v>
      </c>
      <c r="C4307" s="17" t="s">
        <v>78</v>
      </c>
      <c r="D4307" s="17" t="s">
        <v>2970</v>
      </c>
      <c r="E4307" s="396" t="s">
        <v>1887</v>
      </c>
      <c r="F4307" s="396"/>
      <c r="G4307" s="18" t="s">
        <v>1911</v>
      </c>
      <c r="H4307" s="21">
        <v>0.22900000000000001</v>
      </c>
      <c r="I4307" s="20">
        <v>24.32</v>
      </c>
      <c r="J4307" s="20">
        <v>5.56</v>
      </c>
    </row>
    <row r="4308" spans="1:10" ht="39" customHeight="1">
      <c r="A4308" s="22" t="s">
        <v>1894</v>
      </c>
      <c r="B4308" s="24" t="s">
        <v>3033</v>
      </c>
      <c r="C4308" s="22" t="s">
        <v>72</v>
      </c>
      <c r="D4308" s="22" t="s">
        <v>3034</v>
      </c>
      <c r="E4308" s="397" t="s">
        <v>1928</v>
      </c>
      <c r="F4308" s="397"/>
      <c r="G4308" s="23" t="s">
        <v>268</v>
      </c>
      <c r="H4308" s="26">
        <v>1</v>
      </c>
      <c r="I4308" s="25">
        <v>2.72</v>
      </c>
      <c r="J4308" s="25">
        <v>2.72</v>
      </c>
    </row>
    <row r="4309" spans="1:10">
      <c r="A4309" s="38"/>
      <c r="B4309" s="38"/>
      <c r="C4309" s="38"/>
      <c r="D4309" s="38"/>
      <c r="E4309" s="38" t="s">
        <v>1897</v>
      </c>
      <c r="F4309" s="39">
        <v>8.9499999999999993</v>
      </c>
      <c r="G4309" s="38" t="s">
        <v>1898</v>
      </c>
      <c r="H4309" s="39">
        <v>0</v>
      </c>
      <c r="I4309" s="38" t="s">
        <v>1899</v>
      </c>
      <c r="J4309" s="39">
        <v>8.9499999999999993</v>
      </c>
    </row>
    <row r="4310" spans="1:10">
      <c r="A4310" s="38"/>
      <c r="B4310" s="38"/>
      <c r="C4310" s="38"/>
      <c r="D4310" s="38"/>
      <c r="E4310" s="38" t="s">
        <v>1900</v>
      </c>
      <c r="F4310" s="39">
        <v>3.04</v>
      </c>
      <c r="G4310" s="38"/>
      <c r="H4310" s="398" t="s">
        <v>1901</v>
      </c>
      <c r="I4310" s="398"/>
      <c r="J4310" s="39">
        <v>17.89</v>
      </c>
    </row>
    <row r="4311" spans="1:10" ht="49.95" customHeight="1">
      <c r="A4311" s="32"/>
      <c r="B4311" s="32"/>
      <c r="C4311" s="32"/>
      <c r="D4311" s="32"/>
      <c r="E4311" s="32"/>
      <c r="F4311" s="32"/>
      <c r="G4311" s="32" t="s">
        <v>1902</v>
      </c>
      <c r="H4311" s="34" t="s">
        <v>3214</v>
      </c>
      <c r="I4311" s="32" t="s">
        <v>1904</v>
      </c>
      <c r="J4311" s="33">
        <v>1109.18</v>
      </c>
    </row>
    <row r="4312" spans="1:10" ht="1.05" customHeight="1">
      <c r="A4312" s="16"/>
      <c r="B4312" s="16"/>
      <c r="C4312" s="16"/>
      <c r="D4312" s="16"/>
      <c r="E4312" s="16"/>
      <c r="F4312" s="16"/>
      <c r="G4312" s="16"/>
      <c r="H4312" s="16"/>
      <c r="I4312" s="16"/>
      <c r="J4312" s="16"/>
    </row>
    <row r="4313" spans="1:10" ht="18" customHeight="1">
      <c r="A4313" s="2" t="s">
        <v>1298</v>
      </c>
      <c r="B4313" s="4" t="s">
        <v>61</v>
      </c>
      <c r="C4313" s="2" t="s">
        <v>62</v>
      </c>
      <c r="D4313" s="2" t="s">
        <v>9</v>
      </c>
      <c r="E4313" s="391" t="s">
        <v>63</v>
      </c>
      <c r="F4313" s="391"/>
      <c r="G4313" s="3" t="s">
        <v>64</v>
      </c>
      <c r="H4313" s="4" t="s">
        <v>10</v>
      </c>
      <c r="I4313" s="4" t="s">
        <v>65</v>
      </c>
      <c r="J4313" s="4" t="s">
        <v>11</v>
      </c>
    </row>
    <row r="4314" spans="1:10" ht="39" customHeight="1">
      <c r="A4314" s="10" t="s">
        <v>1883</v>
      </c>
      <c r="B4314" s="12" t="s">
        <v>1057</v>
      </c>
      <c r="C4314" s="10" t="s">
        <v>78</v>
      </c>
      <c r="D4314" s="10" t="s">
        <v>1058</v>
      </c>
      <c r="E4314" s="395" t="s">
        <v>1059</v>
      </c>
      <c r="F4314" s="395"/>
      <c r="G4314" s="11" t="s">
        <v>268</v>
      </c>
      <c r="H4314" s="15">
        <v>1</v>
      </c>
      <c r="I4314" s="13">
        <v>41.09</v>
      </c>
      <c r="J4314" s="13">
        <v>41.09</v>
      </c>
    </row>
    <row r="4315" spans="1:10" ht="24" customHeight="1">
      <c r="A4315" s="17" t="s">
        <v>1884</v>
      </c>
      <c r="B4315" s="19" t="s">
        <v>1971</v>
      </c>
      <c r="C4315" s="17" t="s">
        <v>78</v>
      </c>
      <c r="D4315" s="17" t="s">
        <v>1972</v>
      </c>
      <c r="E4315" s="396" t="s">
        <v>1887</v>
      </c>
      <c r="F4315" s="396"/>
      <c r="G4315" s="18" t="s">
        <v>1911</v>
      </c>
      <c r="H4315" s="21">
        <v>0.40079999999999999</v>
      </c>
      <c r="I4315" s="20">
        <v>28.71</v>
      </c>
      <c r="J4315" s="20">
        <v>11.5</v>
      </c>
    </row>
    <row r="4316" spans="1:10" ht="25.95" customHeight="1">
      <c r="A4316" s="17" t="s">
        <v>1884</v>
      </c>
      <c r="B4316" s="19" t="s">
        <v>2969</v>
      </c>
      <c r="C4316" s="17" t="s">
        <v>78</v>
      </c>
      <c r="D4316" s="17" t="s">
        <v>2970</v>
      </c>
      <c r="E4316" s="396" t="s">
        <v>1887</v>
      </c>
      <c r="F4316" s="396"/>
      <c r="G4316" s="18" t="s">
        <v>1911</v>
      </c>
      <c r="H4316" s="21">
        <v>0.40079999999999999</v>
      </c>
      <c r="I4316" s="20">
        <v>24.32</v>
      </c>
      <c r="J4316" s="20">
        <v>9.74</v>
      </c>
    </row>
    <row r="4317" spans="1:10" ht="39" customHeight="1">
      <c r="A4317" s="22" t="s">
        <v>1894</v>
      </c>
      <c r="B4317" s="24" t="s">
        <v>2229</v>
      </c>
      <c r="C4317" s="22" t="s">
        <v>78</v>
      </c>
      <c r="D4317" s="22" t="s">
        <v>2230</v>
      </c>
      <c r="E4317" s="397" t="s">
        <v>1928</v>
      </c>
      <c r="F4317" s="397"/>
      <c r="G4317" s="23" t="s">
        <v>268</v>
      </c>
      <c r="H4317" s="26">
        <v>2</v>
      </c>
      <c r="I4317" s="25">
        <v>0.37</v>
      </c>
      <c r="J4317" s="25">
        <v>0.74</v>
      </c>
    </row>
    <row r="4318" spans="1:10" ht="25.95" customHeight="1">
      <c r="A4318" s="22" t="s">
        <v>1894</v>
      </c>
      <c r="B4318" s="24" t="s">
        <v>3018</v>
      </c>
      <c r="C4318" s="22" t="s">
        <v>78</v>
      </c>
      <c r="D4318" s="22" t="s">
        <v>3019</v>
      </c>
      <c r="E4318" s="397" t="s">
        <v>1928</v>
      </c>
      <c r="F4318" s="397"/>
      <c r="G4318" s="23" t="s">
        <v>268</v>
      </c>
      <c r="H4318" s="26">
        <v>1</v>
      </c>
      <c r="I4318" s="25">
        <v>19.11</v>
      </c>
      <c r="J4318" s="25">
        <v>19.11</v>
      </c>
    </row>
    <row r="4319" spans="1:10">
      <c r="A4319" s="38"/>
      <c r="B4319" s="38"/>
      <c r="C4319" s="38"/>
      <c r="D4319" s="38"/>
      <c r="E4319" s="38" t="s">
        <v>1897</v>
      </c>
      <c r="F4319" s="39">
        <v>15.66</v>
      </c>
      <c r="G4319" s="38" t="s">
        <v>1898</v>
      </c>
      <c r="H4319" s="39">
        <v>0</v>
      </c>
      <c r="I4319" s="38" t="s">
        <v>1899</v>
      </c>
      <c r="J4319" s="39">
        <v>15.66</v>
      </c>
    </row>
    <row r="4320" spans="1:10">
      <c r="A4320" s="38"/>
      <c r="B4320" s="38"/>
      <c r="C4320" s="38"/>
      <c r="D4320" s="38"/>
      <c r="E4320" s="38" t="s">
        <v>1900</v>
      </c>
      <c r="F4320" s="39">
        <v>8.42</v>
      </c>
      <c r="G4320" s="38"/>
      <c r="H4320" s="398" t="s">
        <v>1901</v>
      </c>
      <c r="I4320" s="398"/>
      <c r="J4320" s="39">
        <v>49.51</v>
      </c>
    </row>
    <row r="4321" spans="1:10" ht="49.95" customHeight="1">
      <c r="A4321" s="32"/>
      <c r="B4321" s="32"/>
      <c r="C4321" s="32"/>
      <c r="D4321" s="32"/>
      <c r="E4321" s="32"/>
      <c r="F4321" s="32"/>
      <c r="G4321" s="32" t="s">
        <v>1902</v>
      </c>
      <c r="H4321" s="34" t="s">
        <v>3215</v>
      </c>
      <c r="I4321" s="32" t="s">
        <v>1904</v>
      </c>
      <c r="J4321" s="33">
        <v>10842.69</v>
      </c>
    </row>
    <row r="4322" spans="1:10" ht="1.05" customHeight="1">
      <c r="A4322" s="16"/>
      <c r="B4322" s="16"/>
      <c r="C4322" s="16"/>
      <c r="D4322" s="16"/>
      <c r="E4322" s="16"/>
      <c r="F4322" s="16"/>
      <c r="G4322" s="16"/>
      <c r="H4322" s="16"/>
      <c r="I4322" s="16"/>
      <c r="J4322" s="16"/>
    </row>
    <row r="4323" spans="1:10" ht="18" customHeight="1">
      <c r="A4323" s="2" t="s">
        <v>1299</v>
      </c>
      <c r="B4323" s="4" t="s">
        <v>61</v>
      </c>
      <c r="C4323" s="2" t="s">
        <v>62</v>
      </c>
      <c r="D4323" s="2" t="s">
        <v>9</v>
      </c>
      <c r="E4323" s="391" t="s">
        <v>63</v>
      </c>
      <c r="F4323" s="391"/>
      <c r="G4323" s="3" t="s">
        <v>64</v>
      </c>
      <c r="H4323" s="4" t="s">
        <v>10</v>
      </c>
      <c r="I4323" s="4" t="s">
        <v>65</v>
      </c>
      <c r="J4323" s="4" t="s">
        <v>11</v>
      </c>
    </row>
    <row r="4324" spans="1:10" ht="39" customHeight="1">
      <c r="A4324" s="10" t="s">
        <v>1883</v>
      </c>
      <c r="B4324" s="12" t="s">
        <v>1300</v>
      </c>
      <c r="C4324" s="10" t="s">
        <v>78</v>
      </c>
      <c r="D4324" s="10" t="s">
        <v>1301</v>
      </c>
      <c r="E4324" s="395" t="s">
        <v>1059</v>
      </c>
      <c r="F4324" s="395"/>
      <c r="G4324" s="11" t="s">
        <v>268</v>
      </c>
      <c r="H4324" s="15">
        <v>1</v>
      </c>
      <c r="I4324" s="13">
        <v>50.91</v>
      </c>
      <c r="J4324" s="13">
        <v>50.91</v>
      </c>
    </row>
    <row r="4325" spans="1:10" ht="25.95" customHeight="1">
      <c r="A4325" s="17" t="s">
        <v>1884</v>
      </c>
      <c r="B4325" s="19" t="s">
        <v>2969</v>
      </c>
      <c r="C4325" s="17" t="s">
        <v>78</v>
      </c>
      <c r="D4325" s="17" t="s">
        <v>2970</v>
      </c>
      <c r="E4325" s="396" t="s">
        <v>1887</v>
      </c>
      <c r="F4325" s="396"/>
      <c r="G4325" s="18" t="s">
        <v>1911</v>
      </c>
      <c r="H4325" s="21">
        <v>0.52539999999999998</v>
      </c>
      <c r="I4325" s="20">
        <v>24.32</v>
      </c>
      <c r="J4325" s="20">
        <v>12.77</v>
      </c>
    </row>
    <row r="4326" spans="1:10" ht="24" customHeight="1">
      <c r="A4326" s="17" t="s">
        <v>1884</v>
      </c>
      <c r="B4326" s="19" t="s">
        <v>1971</v>
      </c>
      <c r="C4326" s="17" t="s">
        <v>78</v>
      </c>
      <c r="D4326" s="17" t="s">
        <v>1972</v>
      </c>
      <c r="E4326" s="396" t="s">
        <v>1887</v>
      </c>
      <c r="F4326" s="396"/>
      <c r="G4326" s="18" t="s">
        <v>1911</v>
      </c>
      <c r="H4326" s="21">
        <v>0.52539999999999998</v>
      </c>
      <c r="I4326" s="20">
        <v>28.71</v>
      </c>
      <c r="J4326" s="20">
        <v>15.08</v>
      </c>
    </row>
    <row r="4327" spans="1:10" ht="39" customHeight="1">
      <c r="A4327" s="22" t="s">
        <v>1894</v>
      </c>
      <c r="B4327" s="24" t="s">
        <v>2229</v>
      </c>
      <c r="C4327" s="22" t="s">
        <v>78</v>
      </c>
      <c r="D4327" s="22" t="s">
        <v>2230</v>
      </c>
      <c r="E4327" s="397" t="s">
        <v>1928</v>
      </c>
      <c r="F4327" s="397"/>
      <c r="G4327" s="23" t="s">
        <v>268</v>
      </c>
      <c r="H4327" s="26">
        <v>2</v>
      </c>
      <c r="I4327" s="25">
        <v>0.37</v>
      </c>
      <c r="J4327" s="25">
        <v>0.74</v>
      </c>
    </row>
    <row r="4328" spans="1:10" ht="25.95" customHeight="1">
      <c r="A4328" s="22" t="s">
        <v>1894</v>
      </c>
      <c r="B4328" s="24" t="s">
        <v>3216</v>
      </c>
      <c r="C4328" s="22" t="s">
        <v>78</v>
      </c>
      <c r="D4328" s="22" t="s">
        <v>3217</v>
      </c>
      <c r="E4328" s="397" t="s">
        <v>1928</v>
      </c>
      <c r="F4328" s="397"/>
      <c r="G4328" s="23" t="s">
        <v>268</v>
      </c>
      <c r="H4328" s="26">
        <v>1</v>
      </c>
      <c r="I4328" s="25">
        <v>22.32</v>
      </c>
      <c r="J4328" s="25">
        <v>22.32</v>
      </c>
    </row>
    <row r="4329" spans="1:10">
      <c r="A4329" s="38"/>
      <c r="B4329" s="38"/>
      <c r="C4329" s="38"/>
      <c r="D4329" s="38"/>
      <c r="E4329" s="38" t="s">
        <v>1897</v>
      </c>
      <c r="F4329" s="39">
        <v>20.54</v>
      </c>
      <c r="G4329" s="38" t="s">
        <v>1898</v>
      </c>
      <c r="H4329" s="39">
        <v>0</v>
      </c>
      <c r="I4329" s="38" t="s">
        <v>1899</v>
      </c>
      <c r="J4329" s="39">
        <v>20.54</v>
      </c>
    </row>
    <row r="4330" spans="1:10">
      <c r="A4330" s="38"/>
      <c r="B4330" s="38"/>
      <c r="C4330" s="38"/>
      <c r="D4330" s="38"/>
      <c r="E4330" s="38" t="s">
        <v>1900</v>
      </c>
      <c r="F4330" s="39">
        <v>10.43</v>
      </c>
      <c r="G4330" s="38"/>
      <c r="H4330" s="398" t="s">
        <v>1901</v>
      </c>
      <c r="I4330" s="398"/>
      <c r="J4330" s="39">
        <v>61.34</v>
      </c>
    </row>
    <row r="4331" spans="1:10" ht="49.95" customHeight="1">
      <c r="A4331" s="32"/>
      <c r="B4331" s="32"/>
      <c r="C4331" s="32"/>
      <c r="D4331" s="32"/>
      <c r="E4331" s="32"/>
      <c r="F4331" s="32"/>
      <c r="G4331" s="32" t="s">
        <v>1902</v>
      </c>
      <c r="H4331" s="34" t="s">
        <v>2683</v>
      </c>
      <c r="I4331" s="32" t="s">
        <v>1904</v>
      </c>
      <c r="J4331" s="33">
        <v>797.42</v>
      </c>
    </row>
    <row r="4332" spans="1:10" ht="1.05" customHeight="1">
      <c r="A4332" s="16"/>
      <c r="B4332" s="16"/>
      <c r="C4332" s="16"/>
      <c r="D4332" s="16"/>
      <c r="E4332" s="16"/>
      <c r="F4332" s="16"/>
      <c r="G4332" s="16"/>
      <c r="H4332" s="16"/>
      <c r="I4332" s="16"/>
      <c r="J4332" s="16"/>
    </row>
    <row r="4333" spans="1:10" ht="18" customHeight="1">
      <c r="A4333" s="2" t="s">
        <v>1302</v>
      </c>
      <c r="B4333" s="4" t="s">
        <v>61</v>
      </c>
      <c r="C4333" s="2" t="s">
        <v>62</v>
      </c>
      <c r="D4333" s="2" t="s">
        <v>9</v>
      </c>
      <c r="E4333" s="391" t="s">
        <v>63</v>
      </c>
      <c r="F4333" s="391"/>
      <c r="G4333" s="3" t="s">
        <v>64</v>
      </c>
      <c r="H4333" s="4" t="s">
        <v>10</v>
      </c>
      <c r="I4333" s="4" t="s">
        <v>65</v>
      </c>
      <c r="J4333" s="4" t="s">
        <v>11</v>
      </c>
    </row>
    <row r="4334" spans="1:10" ht="39" customHeight="1">
      <c r="A4334" s="10" t="s">
        <v>1883</v>
      </c>
      <c r="B4334" s="12" t="s">
        <v>1226</v>
      </c>
      <c r="C4334" s="10" t="s">
        <v>78</v>
      </c>
      <c r="D4334" s="10" t="s">
        <v>1227</v>
      </c>
      <c r="E4334" s="395" t="s">
        <v>1075</v>
      </c>
      <c r="F4334" s="395"/>
      <c r="G4334" s="11" t="s">
        <v>114</v>
      </c>
      <c r="H4334" s="15">
        <v>1</v>
      </c>
      <c r="I4334" s="13">
        <v>4.49</v>
      </c>
      <c r="J4334" s="13">
        <v>4.49</v>
      </c>
    </row>
    <row r="4335" spans="1:10" ht="25.95" customHeight="1">
      <c r="A4335" s="17" t="s">
        <v>1884</v>
      </c>
      <c r="B4335" s="19" t="s">
        <v>2969</v>
      </c>
      <c r="C4335" s="17" t="s">
        <v>78</v>
      </c>
      <c r="D4335" s="17" t="s">
        <v>2970</v>
      </c>
      <c r="E4335" s="396" t="s">
        <v>1887</v>
      </c>
      <c r="F4335" s="396"/>
      <c r="G4335" s="18" t="s">
        <v>1911</v>
      </c>
      <c r="H4335" s="21">
        <v>2.9000000000000001E-2</v>
      </c>
      <c r="I4335" s="20">
        <v>24.32</v>
      </c>
      <c r="J4335" s="20">
        <v>0.7</v>
      </c>
    </row>
    <row r="4336" spans="1:10" ht="24" customHeight="1">
      <c r="A4336" s="17" t="s">
        <v>1884</v>
      </c>
      <c r="B4336" s="19" t="s">
        <v>1971</v>
      </c>
      <c r="C4336" s="17" t="s">
        <v>78</v>
      </c>
      <c r="D4336" s="17" t="s">
        <v>1972</v>
      </c>
      <c r="E4336" s="396" t="s">
        <v>1887</v>
      </c>
      <c r="F4336" s="396"/>
      <c r="G4336" s="18" t="s">
        <v>1911</v>
      </c>
      <c r="H4336" s="21">
        <v>2.9000000000000001E-2</v>
      </c>
      <c r="I4336" s="20">
        <v>28.71</v>
      </c>
      <c r="J4336" s="20">
        <v>0.83</v>
      </c>
    </row>
    <row r="4337" spans="1:10" ht="25.95" customHeight="1">
      <c r="A4337" s="22" t="s">
        <v>1894</v>
      </c>
      <c r="B4337" s="24" t="s">
        <v>3035</v>
      </c>
      <c r="C4337" s="22" t="s">
        <v>78</v>
      </c>
      <c r="D4337" s="22" t="s">
        <v>3036</v>
      </c>
      <c r="E4337" s="397" t="s">
        <v>1928</v>
      </c>
      <c r="F4337" s="397"/>
      <c r="G4337" s="23" t="s">
        <v>268</v>
      </c>
      <c r="H4337" s="26">
        <v>9.4000000000000004E-3</v>
      </c>
      <c r="I4337" s="25">
        <v>6.98</v>
      </c>
      <c r="J4337" s="25">
        <v>0.06</v>
      </c>
    </row>
    <row r="4338" spans="1:10" ht="39" customHeight="1">
      <c r="A4338" s="22" t="s">
        <v>1894</v>
      </c>
      <c r="B4338" s="24" t="s">
        <v>3168</v>
      </c>
      <c r="C4338" s="22" t="s">
        <v>78</v>
      </c>
      <c r="D4338" s="22" t="s">
        <v>3169</v>
      </c>
      <c r="E4338" s="397" t="s">
        <v>1928</v>
      </c>
      <c r="F4338" s="397"/>
      <c r="G4338" s="23" t="s">
        <v>114</v>
      </c>
      <c r="H4338" s="26">
        <v>1.2434000000000001</v>
      </c>
      <c r="I4338" s="25">
        <v>2.34</v>
      </c>
      <c r="J4338" s="25">
        <v>2.9</v>
      </c>
    </row>
    <row r="4339" spans="1:10">
      <c r="A4339" s="38"/>
      <c r="B4339" s="38"/>
      <c r="C4339" s="38"/>
      <c r="D4339" s="38"/>
      <c r="E4339" s="38" t="s">
        <v>1897</v>
      </c>
      <c r="F4339" s="39">
        <v>1.1299999999999999</v>
      </c>
      <c r="G4339" s="38" t="s">
        <v>1898</v>
      </c>
      <c r="H4339" s="39">
        <v>0</v>
      </c>
      <c r="I4339" s="38" t="s">
        <v>1899</v>
      </c>
      <c r="J4339" s="39">
        <v>1.1299999999999999</v>
      </c>
    </row>
    <row r="4340" spans="1:10">
      <c r="A4340" s="38"/>
      <c r="B4340" s="38"/>
      <c r="C4340" s="38"/>
      <c r="D4340" s="38"/>
      <c r="E4340" s="38" t="s">
        <v>1900</v>
      </c>
      <c r="F4340" s="39">
        <v>0.92</v>
      </c>
      <c r="G4340" s="38"/>
      <c r="H4340" s="398" t="s">
        <v>1901</v>
      </c>
      <c r="I4340" s="398"/>
      <c r="J4340" s="39">
        <v>5.41</v>
      </c>
    </row>
    <row r="4341" spans="1:10" ht="49.95" customHeight="1">
      <c r="A4341" s="32"/>
      <c r="B4341" s="32"/>
      <c r="C4341" s="32"/>
      <c r="D4341" s="32"/>
      <c r="E4341" s="32"/>
      <c r="F4341" s="32"/>
      <c r="G4341" s="32" t="s">
        <v>1902</v>
      </c>
      <c r="H4341" s="34" t="s">
        <v>3218</v>
      </c>
      <c r="I4341" s="32" t="s">
        <v>1904</v>
      </c>
      <c r="J4341" s="33">
        <v>17706.93</v>
      </c>
    </row>
    <row r="4342" spans="1:10" ht="1.05" customHeight="1">
      <c r="A4342" s="16"/>
      <c r="B4342" s="16"/>
      <c r="C4342" s="16"/>
      <c r="D4342" s="16"/>
      <c r="E4342" s="16"/>
      <c r="F4342" s="16"/>
      <c r="G4342" s="16"/>
      <c r="H4342" s="16"/>
      <c r="I4342" s="16"/>
      <c r="J4342" s="16"/>
    </row>
    <row r="4343" spans="1:10" ht="18" customHeight="1">
      <c r="A4343" s="2" t="s">
        <v>1303</v>
      </c>
      <c r="B4343" s="4" t="s">
        <v>61</v>
      </c>
      <c r="C4343" s="2" t="s">
        <v>62</v>
      </c>
      <c r="D4343" s="2" t="s">
        <v>9</v>
      </c>
      <c r="E4343" s="391" t="s">
        <v>63</v>
      </c>
      <c r="F4343" s="391"/>
      <c r="G4343" s="3" t="s">
        <v>64</v>
      </c>
      <c r="H4343" s="4" t="s">
        <v>10</v>
      </c>
      <c r="I4343" s="4" t="s">
        <v>65</v>
      </c>
      <c r="J4343" s="4" t="s">
        <v>11</v>
      </c>
    </row>
    <row r="4344" spans="1:10" ht="39" customHeight="1">
      <c r="A4344" s="10" t="s">
        <v>1883</v>
      </c>
      <c r="B4344" s="12" t="s">
        <v>1304</v>
      </c>
      <c r="C4344" s="10" t="s">
        <v>72</v>
      </c>
      <c r="D4344" s="10" t="s">
        <v>1305</v>
      </c>
      <c r="E4344" s="395" t="s">
        <v>74</v>
      </c>
      <c r="F4344" s="395"/>
      <c r="G4344" s="11" t="s">
        <v>75</v>
      </c>
      <c r="H4344" s="15">
        <v>1</v>
      </c>
      <c r="I4344" s="13">
        <v>12.15</v>
      </c>
      <c r="J4344" s="13">
        <v>12.15</v>
      </c>
    </row>
    <row r="4345" spans="1:10" ht="25.95" customHeight="1">
      <c r="A4345" s="17" t="s">
        <v>1884</v>
      </c>
      <c r="B4345" s="19" t="s">
        <v>2969</v>
      </c>
      <c r="C4345" s="17" t="s">
        <v>78</v>
      </c>
      <c r="D4345" s="17" t="s">
        <v>2970</v>
      </c>
      <c r="E4345" s="396" t="s">
        <v>1887</v>
      </c>
      <c r="F4345" s="396"/>
      <c r="G4345" s="18" t="s">
        <v>1911</v>
      </c>
      <c r="H4345" s="21">
        <v>0.12</v>
      </c>
      <c r="I4345" s="20">
        <v>24.32</v>
      </c>
      <c r="J4345" s="20">
        <v>2.91</v>
      </c>
    </row>
    <row r="4346" spans="1:10" ht="24" customHeight="1">
      <c r="A4346" s="17" t="s">
        <v>1884</v>
      </c>
      <c r="B4346" s="19" t="s">
        <v>1971</v>
      </c>
      <c r="C4346" s="17" t="s">
        <v>78</v>
      </c>
      <c r="D4346" s="17" t="s">
        <v>1972</v>
      </c>
      <c r="E4346" s="396" t="s">
        <v>1887</v>
      </c>
      <c r="F4346" s="396"/>
      <c r="G4346" s="18" t="s">
        <v>1911</v>
      </c>
      <c r="H4346" s="21">
        <v>0.12</v>
      </c>
      <c r="I4346" s="20">
        <v>28.71</v>
      </c>
      <c r="J4346" s="20">
        <v>3.44</v>
      </c>
    </row>
    <row r="4347" spans="1:10" ht="25.95" customHeight="1">
      <c r="A4347" s="22" t="s">
        <v>1894</v>
      </c>
      <c r="B4347" s="24" t="s">
        <v>3219</v>
      </c>
      <c r="C4347" s="22" t="s">
        <v>72</v>
      </c>
      <c r="D4347" s="22" t="s">
        <v>3220</v>
      </c>
      <c r="E4347" s="397" t="s">
        <v>1928</v>
      </c>
      <c r="F4347" s="397"/>
      <c r="G4347" s="23" t="s">
        <v>1150</v>
      </c>
      <c r="H4347" s="26">
        <v>1.02</v>
      </c>
      <c r="I4347" s="25">
        <v>5.69</v>
      </c>
      <c r="J4347" s="25">
        <v>5.8</v>
      </c>
    </row>
    <row r="4348" spans="1:10">
      <c r="A4348" s="38"/>
      <c r="B4348" s="38"/>
      <c r="C4348" s="38"/>
      <c r="D4348" s="38"/>
      <c r="E4348" s="38" t="s">
        <v>1897</v>
      </c>
      <c r="F4348" s="39">
        <v>4.6900000000000004</v>
      </c>
      <c r="G4348" s="38" t="s">
        <v>1898</v>
      </c>
      <c r="H4348" s="39">
        <v>0</v>
      </c>
      <c r="I4348" s="38" t="s">
        <v>1899</v>
      </c>
      <c r="J4348" s="39">
        <v>4.6900000000000004</v>
      </c>
    </row>
    <row r="4349" spans="1:10">
      <c r="A4349" s="38"/>
      <c r="B4349" s="38"/>
      <c r="C4349" s="38"/>
      <c r="D4349" s="38"/>
      <c r="E4349" s="38" t="s">
        <v>1900</v>
      </c>
      <c r="F4349" s="39">
        <v>2.4900000000000002</v>
      </c>
      <c r="G4349" s="38"/>
      <c r="H4349" s="398" t="s">
        <v>1901</v>
      </c>
      <c r="I4349" s="398"/>
      <c r="J4349" s="39">
        <v>14.64</v>
      </c>
    </row>
    <row r="4350" spans="1:10" ht="49.95" customHeight="1">
      <c r="A4350" s="32"/>
      <c r="B4350" s="32"/>
      <c r="C4350" s="32"/>
      <c r="D4350" s="32"/>
      <c r="E4350" s="32"/>
      <c r="F4350" s="32"/>
      <c r="G4350" s="32" t="s">
        <v>1902</v>
      </c>
      <c r="H4350" s="34" t="s">
        <v>3221</v>
      </c>
      <c r="I4350" s="32" t="s">
        <v>1904</v>
      </c>
      <c r="J4350" s="33">
        <v>4904.3999999999996</v>
      </c>
    </row>
    <row r="4351" spans="1:10" ht="1.05" customHeight="1">
      <c r="A4351" s="16"/>
      <c r="B4351" s="16"/>
      <c r="C4351" s="16"/>
      <c r="D4351" s="16"/>
      <c r="E4351" s="16"/>
      <c r="F4351" s="16"/>
      <c r="G4351" s="16"/>
      <c r="H4351" s="16"/>
      <c r="I4351" s="16"/>
      <c r="J4351" s="16"/>
    </row>
    <row r="4352" spans="1:10" ht="18" customHeight="1">
      <c r="A4352" s="2" t="s">
        <v>1306</v>
      </c>
      <c r="B4352" s="4" t="s">
        <v>61</v>
      </c>
      <c r="C4352" s="2" t="s">
        <v>62</v>
      </c>
      <c r="D4352" s="2" t="s">
        <v>9</v>
      </c>
      <c r="E4352" s="391" t="s">
        <v>63</v>
      </c>
      <c r="F4352" s="391"/>
      <c r="G4352" s="3" t="s">
        <v>64</v>
      </c>
      <c r="H4352" s="4" t="s">
        <v>10</v>
      </c>
      <c r="I4352" s="4" t="s">
        <v>65</v>
      </c>
      <c r="J4352" s="4" t="s">
        <v>11</v>
      </c>
    </row>
    <row r="4353" spans="1:10" ht="39" customHeight="1">
      <c r="A4353" s="10" t="s">
        <v>1883</v>
      </c>
      <c r="B4353" s="12" t="s">
        <v>1307</v>
      </c>
      <c r="C4353" s="10" t="s">
        <v>78</v>
      </c>
      <c r="D4353" s="10" t="s">
        <v>1308</v>
      </c>
      <c r="E4353" s="395" t="s">
        <v>1075</v>
      </c>
      <c r="F4353" s="395"/>
      <c r="G4353" s="11" t="s">
        <v>268</v>
      </c>
      <c r="H4353" s="15">
        <v>1</v>
      </c>
      <c r="I4353" s="13">
        <v>30.01</v>
      </c>
      <c r="J4353" s="13">
        <v>30.01</v>
      </c>
    </row>
    <row r="4354" spans="1:10" ht="39" customHeight="1">
      <c r="A4354" s="17" t="s">
        <v>1884</v>
      </c>
      <c r="B4354" s="19" t="s">
        <v>3222</v>
      </c>
      <c r="C4354" s="17" t="s">
        <v>78</v>
      </c>
      <c r="D4354" s="17" t="s">
        <v>3223</v>
      </c>
      <c r="E4354" s="396" t="s">
        <v>1075</v>
      </c>
      <c r="F4354" s="396"/>
      <c r="G4354" s="18" t="s">
        <v>268</v>
      </c>
      <c r="H4354" s="21">
        <v>1</v>
      </c>
      <c r="I4354" s="20">
        <v>18.95</v>
      </c>
      <c r="J4354" s="20">
        <v>18.95</v>
      </c>
    </row>
    <row r="4355" spans="1:10" ht="39" customHeight="1">
      <c r="A4355" s="17" t="s">
        <v>1884</v>
      </c>
      <c r="B4355" s="19" t="s">
        <v>3224</v>
      </c>
      <c r="C4355" s="17" t="s">
        <v>78</v>
      </c>
      <c r="D4355" s="17" t="s">
        <v>3225</v>
      </c>
      <c r="E4355" s="396" t="s">
        <v>1075</v>
      </c>
      <c r="F4355" s="396"/>
      <c r="G4355" s="18" t="s">
        <v>268</v>
      </c>
      <c r="H4355" s="21">
        <v>1</v>
      </c>
      <c r="I4355" s="20">
        <v>11.06</v>
      </c>
      <c r="J4355" s="20">
        <v>11.06</v>
      </c>
    </row>
    <row r="4356" spans="1:10">
      <c r="A4356" s="38"/>
      <c r="B4356" s="38"/>
      <c r="C4356" s="38"/>
      <c r="D4356" s="38"/>
      <c r="E4356" s="38" t="s">
        <v>1897</v>
      </c>
      <c r="F4356" s="39">
        <v>14.06</v>
      </c>
      <c r="G4356" s="38" t="s">
        <v>1898</v>
      </c>
      <c r="H4356" s="39">
        <v>0</v>
      </c>
      <c r="I4356" s="38" t="s">
        <v>1899</v>
      </c>
      <c r="J4356" s="39">
        <v>14.06</v>
      </c>
    </row>
    <row r="4357" spans="1:10">
      <c r="A4357" s="38"/>
      <c r="B4357" s="38"/>
      <c r="C4357" s="38"/>
      <c r="D4357" s="38"/>
      <c r="E4357" s="38" t="s">
        <v>1900</v>
      </c>
      <c r="F4357" s="39">
        <v>6.15</v>
      </c>
      <c r="G4357" s="38"/>
      <c r="H4357" s="398" t="s">
        <v>1901</v>
      </c>
      <c r="I4357" s="398"/>
      <c r="J4357" s="39">
        <v>36.159999999999997</v>
      </c>
    </row>
    <row r="4358" spans="1:10" ht="49.95" customHeight="1">
      <c r="A4358" s="32"/>
      <c r="B4358" s="32"/>
      <c r="C4358" s="32"/>
      <c r="D4358" s="32"/>
      <c r="E4358" s="32"/>
      <c r="F4358" s="32"/>
      <c r="G4358" s="32" t="s">
        <v>1902</v>
      </c>
      <c r="H4358" s="34" t="s">
        <v>3042</v>
      </c>
      <c r="I4358" s="32" t="s">
        <v>1904</v>
      </c>
      <c r="J4358" s="33">
        <v>1337.92</v>
      </c>
    </row>
    <row r="4359" spans="1:10" ht="1.05" customHeight="1">
      <c r="A4359" s="16"/>
      <c r="B4359" s="16"/>
      <c r="C4359" s="16"/>
      <c r="D4359" s="16"/>
      <c r="E4359" s="16"/>
      <c r="F4359" s="16"/>
      <c r="G4359" s="16"/>
      <c r="H4359" s="16"/>
      <c r="I4359" s="16"/>
      <c r="J4359" s="16"/>
    </row>
    <row r="4360" spans="1:10" ht="18" customHeight="1">
      <c r="A4360" s="2" t="s">
        <v>1309</v>
      </c>
      <c r="B4360" s="4" t="s">
        <v>61</v>
      </c>
      <c r="C4360" s="2" t="s">
        <v>62</v>
      </c>
      <c r="D4360" s="2" t="s">
        <v>9</v>
      </c>
      <c r="E4360" s="391" t="s">
        <v>63</v>
      </c>
      <c r="F4360" s="391"/>
      <c r="G4360" s="3" t="s">
        <v>64</v>
      </c>
      <c r="H4360" s="4" t="s">
        <v>10</v>
      </c>
      <c r="I4360" s="4" t="s">
        <v>65</v>
      </c>
      <c r="J4360" s="4" t="s">
        <v>11</v>
      </c>
    </row>
    <row r="4361" spans="1:10" ht="39" customHeight="1">
      <c r="A4361" s="10" t="s">
        <v>1883</v>
      </c>
      <c r="B4361" s="12" t="s">
        <v>1310</v>
      </c>
      <c r="C4361" s="10" t="s">
        <v>78</v>
      </c>
      <c r="D4361" s="10" t="s">
        <v>1311</v>
      </c>
      <c r="E4361" s="395" t="s">
        <v>1075</v>
      </c>
      <c r="F4361" s="395"/>
      <c r="G4361" s="11" t="s">
        <v>268</v>
      </c>
      <c r="H4361" s="15">
        <v>1</v>
      </c>
      <c r="I4361" s="13">
        <v>45.67</v>
      </c>
      <c r="J4361" s="13">
        <v>45.67</v>
      </c>
    </row>
    <row r="4362" spans="1:10" ht="39" customHeight="1">
      <c r="A4362" s="17" t="s">
        <v>1884</v>
      </c>
      <c r="B4362" s="19" t="s">
        <v>3224</v>
      </c>
      <c r="C4362" s="17" t="s">
        <v>78</v>
      </c>
      <c r="D4362" s="17" t="s">
        <v>3225</v>
      </c>
      <c r="E4362" s="396" t="s">
        <v>1075</v>
      </c>
      <c r="F4362" s="396"/>
      <c r="G4362" s="18" t="s">
        <v>268</v>
      </c>
      <c r="H4362" s="21">
        <v>1</v>
      </c>
      <c r="I4362" s="20">
        <v>11.06</v>
      </c>
      <c r="J4362" s="20">
        <v>11.06</v>
      </c>
    </row>
    <row r="4363" spans="1:10" ht="39" customHeight="1">
      <c r="A4363" s="17" t="s">
        <v>1884</v>
      </c>
      <c r="B4363" s="19" t="s">
        <v>3226</v>
      </c>
      <c r="C4363" s="17" t="s">
        <v>78</v>
      </c>
      <c r="D4363" s="17" t="s">
        <v>3227</v>
      </c>
      <c r="E4363" s="396" t="s">
        <v>1075</v>
      </c>
      <c r="F4363" s="396"/>
      <c r="G4363" s="18" t="s">
        <v>268</v>
      </c>
      <c r="H4363" s="21">
        <v>1</v>
      </c>
      <c r="I4363" s="20">
        <v>34.61</v>
      </c>
      <c r="J4363" s="20">
        <v>34.61</v>
      </c>
    </row>
    <row r="4364" spans="1:10">
      <c r="A4364" s="38"/>
      <c r="B4364" s="38"/>
      <c r="C4364" s="38"/>
      <c r="D4364" s="38"/>
      <c r="E4364" s="38" t="s">
        <v>1897</v>
      </c>
      <c r="F4364" s="39">
        <v>20.71</v>
      </c>
      <c r="G4364" s="38" t="s">
        <v>1898</v>
      </c>
      <c r="H4364" s="39">
        <v>0</v>
      </c>
      <c r="I4364" s="38" t="s">
        <v>1899</v>
      </c>
      <c r="J4364" s="39">
        <v>20.71</v>
      </c>
    </row>
    <row r="4365" spans="1:10">
      <c r="A4365" s="38"/>
      <c r="B4365" s="38"/>
      <c r="C4365" s="38"/>
      <c r="D4365" s="38"/>
      <c r="E4365" s="38" t="s">
        <v>1900</v>
      </c>
      <c r="F4365" s="39">
        <v>9.36</v>
      </c>
      <c r="G4365" s="38"/>
      <c r="H4365" s="398" t="s">
        <v>1901</v>
      </c>
      <c r="I4365" s="398"/>
      <c r="J4365" s="39">
        <v>55.03</v>
      </c>
    </row>
    <row r="4366" spans="1:10" ht="49.95" customHeight="1">
      <c r="A4366" s="32"/>
      <c r="B4366" s="32"/>
      <c r="C4366" s="32"/>
      <c r="D4366" s="32"/>
      <c r="E4366" s="32"/>
      <c r="F4366" s="32"/>
      <c r="G4366" s="32" t="s">
        <v>1902</v>
      </c>
      <c r="H4366" s="34" t="s">
        <v>1903</v>
      </c>
      <c r="I4366" s="32" t="s">
        <v>1904</v>
      </c>
      <c r="J4366" s="33">
        <v>55.03</v>
      </c>
    </row>
    <row r="4367" spans="1:10" ht="1.05" customHeight="1">
      <c r="A4367" s="16"/>
      <c r="B4367" s="16"/>
      <c r="C4367" s="16"/>
      <c r="D4367" s="16"/>
      <c r="E4367" s="16"/>
      <c r="F4367" s="16"/>
      <c r="G4367" s="16"/>
      <c r="H4367" s="16"/>
      <c r="I4367" s="16"/>
      <c r="J4367" s="16"/>
    </row>
    <row r="4368" spans="1:10" ht="18" customHeight="1">
      <c r="A4368" s="2" t="s">
        <v>1312</v>
      </c>
      <c r="B4368" s="4" t="s">
        <v>61</v>
      </c>
      <c r="C4368" s="2" t="s">
        <v>62</v>
      </c>
      <c r="D4368" s="2" t="s">
        <v>9</v>
      </c>
      <c r="E4368" s="391" t="s">
        <v>63</v>
      </c>
      <c r="F4368" s="391"/>
      <c r="G4368" s="3" t="s">
        <v>64</v>
      </c>
      <c r="H4368" s="4" t="s">
        <v>10</v>
      </c>
      <c r="I4368" s="4" t="s">
        <v>65</v>
      </c>
      <c r="J4368" s="4" t="s">
        <v>11</v>
      </c>
    </row>
    <row r="4369" spans="1:10" ht="39" customHeight="1">
      <c r="A4369" s="10" t="s">
        <v>1883</v>
      </c>
      <c r="B4369" s="12" t="s">
        <v>1313</v>
      </c>
      <c r="C4369" s="10" t="s">
        <v>78</v>
      </c>
      <c r="D4369" s="10" t="s">
        <v>1314</v>
      </c>
      <c r="E4369" s="395" t="s">
        <v>1075</v>
      </c>
      <c r="F4369" s="395"/>
      <c r="G4369" s="11" t="s">
        <v>268</v>
      </c>
      <c r="H4369" s="15">
        <v>1</v>
      </c>
      <c r="I4369" s="13">
        <v>50.28</v>
      </c>
      <c r="J4369" s="13">
        <v>50.28</v>
      </c>
    </row>
    <row r="4370" spans="1:10" ht="25.95" customHeight="1">
      <c r="A4370" s="17" t="s">
        <v>1884</v>
      </c>
      <c r="B4370" s="19" t="s">
        <v>2969</v>
      </c>
      <c r="C4370" s="17" t="s">
        <v>78</v>
      </c>
      <c r="D4370" s="17" t="s">
        <v>2970</v>
      </c>
      <c r="E4370" s="396" t="s">
        <v>1887</v>
      </c>
      <c r="F4370" s="396"/>
      <c r="G4370" s="18" t="s">
        <v>1911</v>
      </c>
      <c r="H4370" s="21">
        <v>0.57199999999999995</v>
      </c>
      <c r="I4370" s="20">
        <v>24.32</v>
      </c>
      <c r="J4370" s="20">
        <v>13.91</v>
      </c>
    </row>
    <row r="4371" spans="1:10" ht="24" customHeight="1">
      <c r="A4371" s="17" t="s">
        <v>1884</v>
      </c>
      <c r="B4371" s="19" t="s">
        <v>1971</v>
      </c>
      <c r="C4371" s="17" t="s">
        <v>78</v>
      </c>
      <c r="D4371" s="17" t="s">
        <v>1972</v>
      </c>
      <c r="E4371" s="396" t="s">
        <v>1887</v>
      </c>
      <c r="F4371" s="396"/>
      <c r="G4371" s="18" t="s">
        <v>1911</v>
      </c>
      <c r="H4371" s="21">
        <v>0.57199999999999995</v>
      </c>
      <c r="I4371" s="20">
        <v>28.71</v>
      </c>
      <c r="J4371" s="20">
        <v>16.420000000000002</v>
      </c>
    </row>
    <row r="4372" spans="1:10" ht="24" customHeight="1">
      <c r="A4372" s="22" t="s">
        <v>1894</v>
      </c>
      <c r="B4372" s="24" t="s">
        <v>3228</v>
      </c>
      <c r="C4372" s="22" t="s">
        <v>78</v>
      </c>
      <c r="D4372" s="22" t="s">
        <v>3229</v>
      </c>
      <c r="E4372" s="397" t="s">
        <v>1928</v>
      </c>
      <c r="F4372" s="397"/>
      <c r="G4372" s="23" t="s">
        <v>268</v>
      </c>
      <c r="H4372" s="26">
        <v>3</v>
      </c>
      <c r="I4372" s="25">
        <v>6.65</v>
      </c>
      <c r="J4372" s="25">
        <v>19.95</v>
      </c>
    </row>
    <row r="4373" spans="1:10">
      <c r="A4373" s="38"/>
      <c r="B4373" s="38"/>
      <c r="C4373" s="38"/>
      <c r="D4373" s="38"/>
      <c r="E4373" s="38" t="s">
        <v>1897</v>
      </c>
      <c r="F4373" s="39">
        <v>22.36</v>
      </c>
      <c r="G4373" s="38" t="s">
        <v>1898</v>
      </c>
      <c r="H4373" s="39">
        <v>0</v>
      </c>
      <c r="I4373" s="38" t="s">
        <v>1899</v>
      </c>
      <c r="J4373" s="39">
        <v>22.36</v>
      </c>
    </row>
    <row r="4374" spans="1:10">
      <c r="A4374" s="38"/>
      <c r="B4374" s="38"/>
      <c r="C4374" s="38"/>
      <c r="D4374" s="38"/>
      <c r="E4374" s="38" t="s">
        <v>1900</v>
      </c>
      <c r="F4374" s="39">
        <v>10.3</v>
      </c>
      <c r="G4374" s="38"/>
      <c r="H4374" s="398" t="s">
        <v>1901</v>
      </c>
      <c r="I4374" s="398"/>
      <c r="J4374" s="39">
        <v>60.58</v>
      </c>
    </row>
    <row r="4375" spans="1:10" ht="49.95" customHeight="1">
      <c r="A4375" s="32"/>
      <c r="B4375" s="32"/>
      <c r="C4375" s="32"/>
      <c r="D4375" s="32"/>
      <c r="E4375" s="32"/>
      <c r="F4375" s="32"/>
      <c r="G4375" s="32" t="s">
        <v>1902</v>
      </c>
      <c r="H4375" s="34" t="s">
        <v>1903</v>
      </c>
      <c r="I4375" s="32" t="s">
        <v>1904</v>
      </c>
      <c r="J4375" s="33">
        <v>60.58</v>
      </c>
    </row>
    <row r="4376" spans="1:10" ht="1.05" customHeight="1">
      <c r="A4376" s="16"/>
      <c r="B4376" s="16"/>
      <c r="C4376" s="16"/>
      <c r="D4376" s="16"/>
      <c r="E4376" s="16"/>
      <c r="F4376" s="16"/>
      <c r="G4376" s="16"/>
      <c r="H4376" s="16"/>
      <c r="I4376" s="16"/>
      <c r="J4376" s="16"/>
    </row>
    <row r="4377" spans="1:10" ht="18" customHeight="1">
      <c r="A4377" s="2" t="s">
        <v>1315</v>
      </c>
      <c r="B4377" s="4" t="s">
        <v>61</v>
      </c>
      <c r="C4377" s="2" t="s">
        <v>62</v>
      </c>
      <c r="D4377" s="2" t="s">
        <v>9</v>
      </c>
      <c r="E4377" s="391" t="s">
        <v>63</v>
      </c>
      <c r="F4377" s="391"/>
      <c r="G4377" s="3" t="s">
        <v>64</v>
      </c>
      <c r="H4377" s="4" t="s">
        <v>10</v>
      </c>
      <c r="I4377" s="4" t="s">
        <v>65</v>
      </c>
      <c r="J4377" s="4" t="s">
        <v>11</v>
      </c>
    </row>
    <row r="4378" spans="1:10" ht="39" customHeight="1">
      <c r="A4378" s="10" t="s">
        <v>1883</v>
      </c>
      <c r="B4378" s="12" t="s">
        <v>1316</v>
      </c>
      <c r="C4378" s="10" t="s">
        <v>78</v>
      </c>
      <c r="D4378" s="10" t="s">
        <v>1317</v>
      </c>
      <c r="E4378" s="395" t="s">
        <v>1075</v>
      </c>
      <c r="F4378" s="395"/>
      <c r="G4378" s="11" t="s">
        <v>268</v>
      </c>
      <c r="H4378" s="15">
        <v>1</v>
      </c>
      <c r="I4378" s="13">
        <v>36.53</v>
      </c>
      <c r="J4378" s="13">
        <v>36.53</v>
      </c>
    </row>
    <row r="4379" spans="1:10" ht="39" customHeight="1">
      <c r="A4379" s="17" t="s">
        <v>1884</v>
      </c>
      <c r="B4379" s="19" t="s">
        <v>3224</v>
      </c>
      <c r="C4379" s="17" t="s">
        <v>78</v>
      </c>
      <c r="D4379" s="17" t="s">
        <v>3225</v>
      </c>
      <c r="E4379" s="396" t="s">
        <v>1075</v>
      </c>
      <c r="F4379" s="396"/>
      <c r="G4379" s="18" t="s">
        <v>268</v>
      </c>
      <c r="H4379" s="21">
        <v>1</v>
      </c>
      <c r="I4379" s="20">
        <v>11.06</v>
      </c>
      <c r="J4379" s="20">
        <v>11.06</v>
      </c>
    </row>
    <row r="4380" spans="1:10" ht="39" customHeight="1">
      <c r="A4380" s="17" t="s">
        <v>1884</v>
      </c>
      <c r="B4380" s="19" t="s">
        <v>3230</v>
      </c>
      <c r="C4380" s="17" t="s">
        <v>78</v>
      </c>
      <c r="D4380" s="17" t="s">
        <v>3231</v>
      </c>
      <c r="E4380" s="396" t="s">
        <v>1075</v>
      </c>
      <c r="F4380" s="396"/>
      <c r="G4380" s="18" t="s">
        <v>268</v>
      </c>
      <c r="H4380" s="21">
        <v>1</v>
      </c>
      <c r="I4380" s="20">
        <v>25.47</v>
      </c>
      <c r="J4380" s="20">
        <v>25.47</v>
      </c>
    </row>
    <row r="4381" spans="1:10">
      <c r="A4381" s="38"/>
      <c r="B4381" s="38"/>
      <c r="C4381" s="38"/>
      <c r="D4381" s="38"/>
      <c r="E4381" s="38" t="s">
        <v>1897</v>
      </c>
      <c r="F4381" s="39">
        <v>17.39</v>
      </c>
      <c r="G4381" s="38" t="s">
        <v>1898</v>
      </c>
      <c r="H4381" s="39">
        <v>0</v>
      </c>
      <c r="I4381" s="38" t="s">
        <v>1899</v>
      </c>
      <c r="J4381" s="39">
        <v>17.39</v>
      </c>
    </row>
    <row r="4382" spans="1:10">
      <c r="A4382" s="38"/>
      <c r="B4382" s="38"/>
      <c r="C4382" s="38"/>
      <c r="D4382" s="38"/>
      <c r="E4382" s="38" t="s">
        <v>1900</v>
      </c>
      <c r="F4382" s="39">
        <v>7.48</v>
      </c>
      <c r="G4382" s="38"/>
      <c r="H4382" s="398" t="s">
        <v>1901</v>
      </c>
      <c r="I4382" s="398"/>
      <c r="J4382" s="39">
        <v>44.01</v>
      </c>
    </row>
    <row r="4383" spans="1:10" ht="49.95" customHeight="1">
      <c r="A4383" s="32"/>
      <c r="B4383" s="32"/>
      <c r="C4383" s="32"/>
      <c r="D4383" s="32"/>
      <c r="E4383" s="32"/>
      <c r="F4383" s="32"/>
      <c r="G4383" s="32" t="s">
        <v>1902</v>
      </c>
      <c r="H4383" s="34" t="s">
        <v>2714</v>
      </c>
      <c r="I4383" s="32" t="s">
        <v>1904</v>
      </c>
      <c r="J4383" s="33">
        <v>264.06</v>
      </c>
    </row>
    <row r="4384" spans="1:10" ht="1.05" customHeight="1">
      <c r="A4384" s="16"/>
      <c r="B4384" s="16"/>
      <c r="C4384" s="16"/>
      <c r="D4384" s="16"/>
      <c r="E4384" s="16"/>
      <c r="F4384" s="16"/>
      <c r="G4384" s="16"/>
      <c r="H4384" s="16"/>
      <c r="I4384" s="16"/>
      <c r="J4384" s="16"/>
    </row>
    <row r="4385" spans="1:10" ht="18" customHeight="1">
      <c r="A4385" s="2" t="s">
        <v>1318</v>
      </c>
      <c r="B4385" s="4" t="s">
        <v>61</v>
      </c>
      <c r="C4385" s="2" t="s">
        <v>62</v>
      </c>
      <c r="D4385" s="2" t="s">
        <v>9</v>
      </c>
      <c r="E4385" s="391" t="s">
        <v>63</v>
      </c>
      <c r="F4385" s="391"/>
      <c r="G4385" s="3" t="s">
        <v>64</v>
      </c>
      <c r="H4385" s="4" t="s">
        <v>10</v>
      </c>
      <c r="I4385" s="4" t="s">
        <v>65</v>
      </c>
      <c r="J4385" s="4" t="s">
        <v>11</v>
      </c>
    </row>
    <row r="4386" spans="1:10" ht="52.05" customHeight="1">
      <c r="A4386" s="10" t="s">
        <v>1883</v>
      </c>
      <c r="B4386" s="12" t="s">
        <v>1319</v>
      </c>
      <c r="C4386" s="10" t="s">
        <v>72</v>
      </c>
      <c r="D4386" s="10" t="s">
        <v>1320</v>
      </c>
      <c r="E4386" s="395" t="s">
        <v>74</v>
      </c>
      <c r="F4386" s="395"/>
      <c r="G4386" s="11" t="s">
        <v>75</v>
      </c>
      <c r="H4386" s="15">
        <v>1</v>
      </c>
      <c r="I4386" s="13">
        <v>162.91999999999999</v>
      </c>
      <c r="J4386" s="13">
        <v>162.91999999999999</v>
      </c>
    </row>
    <row r="4387" spans="1:10" ht="24" customHeight="1">
      <c r="A4387" s="17" t="s">
        <v>1884</v>
      </c>
      <c r="B4387" s="19" t="s">
        <v>1971</v>
      </c>
      <c r="C4387" s="17" t="s">
        <v>78</v>
      </c>
      <c r="D4387" s="17" t="s">
        <v>1972</v>
      </c>
      <c r="E4387" s="396" t="s">
        <v>1887</v>
      </c>
      <c r="F4387" s="396"/>
      <c r="G4387" s="18" t="s">
        <v>1911</v>
      </c>
      <c r="H4387" s="21">
        <v>0.7</v>
      </c>
      <c r="I4387" s="20">
        <v>28.71</v>
      </c>
      <c r="J4387" s="20">
        <v>20.09</v>
      </c>
    </row>
    <row r="4388" spans="1:10" ht="24" customHeight="1">
      <c r="A4388" s="17" t="s">
        <v>1884</v>
      </c>
      <c r="B4388" s="19" t="s">
        <v>1909</v>
      </c>
      <c r="C4388" s="17" t="s">
        <v>78</v>
      </c>
      <c r="D4388" s="17" t="s">
        <v>1910</v>
      </c>
      <c r="E4388" s="396" t="s">
        <v>1887</v>
      </c>
      <c r="F4388" s="396"/>
      <c r="G4388" s="18" t="s">
        <v>1911</v>
      </c>
      <c r="H4388" s="21">
        <v>0.7</v>
      </c>
      <c r="I4388" s="20">
        <v>22.95</v>
      </c>
      <c r="J4388" s="20">
        <v>16.059999999999999</v>
      </c>
    </row>
    <row r="4389" spans="1:10" ht="39" customHeight="1">
      <c r="A4389" s="22" t="s">
        <v>1894</v>
      </c>
      <c r="B4389" s="24" t="s">
        <v>3232</v>
      </c>
      <c r="C4389" s="22" t="s">
        <v>72</v>
      </c>
      <c r="D4389" s="22" t="s">
        <v>3233</v>
      </c>
      <c r="E4389" s="397" t="s">
        <v>1928</v>
      </c>
      <c r="F4389" s="397"/>
      <c r="G4389" s="23" t="s">
        <v>268</v>
      </c>
      <c r="H4389" s="26">
        <v>1</v>
      </c>
      <c r="I4389" s="25">
        <v>126.77</v>
      </c>
      <c r="J4389" s="25">
        <v>126.77</v>
      </c>
    </row>
    <row r="4390" spans="1:10">
      <c r="A4390" s="38"/>
      <c r="B4390" s="38"/>
      <c r="C4390" s="38"/>
      <c r="D4390" s="38"/>
      <c r="E4390" s="38" t="s">
        <v>1897</v>
      </c>
      <c r="F4390" s="39">
        <v>26.49</v>
      </c>
      <c r="G4390" s="38" t="s">
        <v>1898</v>
      </c>
      <c r="H4390" s="39">
        <v>0</v>
      </c>
      <c r="I4390" s="38" t="s">
        <v>1899</v>
      </c>
      <c r="J4390" s="39">
        <v>26.49</v>
      </c>
    </row>
    <row r="4391" spans="1:10">
      <c r="A4391" s="38"/>
      <c r="B4391" s="38"/>
      <c r="C4391" s="38"/>
      <c r="D4391" s="38"/>
      <c r="E4391" s="38" t="s">
        <v>1900</v>
      </c>
      <c r="F4391" s="39">
        <v>33.39</v>
      </c>
      <c r="G4391" s="38"/>
      <c r="H4391" s="398" t="s">
        <v>1901</v>
      </c>
      <c r="I4391" s="398"/>
      <c r="J4391" s="39">
        <v>196.31</v>
      </c>
    </row>
    <row r="4392" spans="1:10" ht="49.95" customHeight="1">
      <c r="A4392" s="32"/>
      <c r="B4392" s="32"/>
      <c r="C4392" s="32"/>
      <c r="D4392" s="32"/>
      <c r="E4392" s="32"/>
      <c r="F4392" s="32"/>
      <c r="G4392" s="32" t="s">
        <v>1902</v>
      </c>
      <c r="H4392" s="34" t="s">
        <v>3234</v>
      </c>
      <c r="I4392" s="32" t="s">
        <v>1904</v>
      </c>
      <c r="J4392" s="33">
        <v>12956.46</v>
      </c>
    </row>
    <row r="4393" spans="1:10" ht="1.05" customHeight="1">
      <c r="A4393" s="16"/>
      <c r="B4393" s="16"/>
      <c r="C4393" s="16"/>
      <c r="D4393" s="16"/>
      <c r="E4393" s="16"/>
      <c r="F4393" s="16"/>
      <c r="G4393" s="16"/>
      <c r="H4393" s="16"/>
      <c r="I4393" s="16"/>
      <c r="J4393" s="16"/>
    </row>
    <row r="4394" spans="1:10" ht="18" customHeight="1">
      <c r="A4394" s="2" t="s">
        <v>1321</v>
      </c>
      <c r="B4394" s="4" t="s">
        <v>61</v>
      </c>
      <c r="C4394" s="2" t="s">
        <v>62</v>
      </c>
      <c r="D4394" s="2" t="s">
        <v>9</v>
      </c>
      <c r="E4394" s="391" t="s">
        <v>63</v>
      </c>
      <c r="F4394" s="391"/>
      <c r="G4394" s="3" t="s">
        <v>64</v>
      </c>
      <c r="H4394" s="4" t="s">
        <v>10</v>
      </c>
      <c r="I4394" s="4" t="s">
        <v>65</v>
      </c>
      <c r="J4394" s="4" t="s">
        <v>11</v>
      </c>
    </row>
    <row r="4395" spans="1:10" ht="39" customHeight="1">
      <c r="A4395" s="10" t="s">
        <v>1883</v>
      </c>
      <c r="B4395" s="12" t="s">
        <v>1322</v>
      </c>
      <c r="C4395" s="10" t="s">
        <v>72</v>
      </c>
      <c r="D4395" s="10" t="s">
        <v>1323</v>
      </c>
      <c r="E4395" s="395" t="s">
        <v>74</v>
      </c>
      <c r="F4395" s="395"/>
      <c r="G4395" s="11" t="s">
        <v>75</v>
      </c>
      <c r="H4395" s="15">
        <v>1</v>
      </c>
      <c r="I4395" s="13">
        <v>158.6</v>
      </c>
      <c r="J4395" s="13">
        <v>158.6</v>
      </c>
    </row>
    <row r="4396" spans="1:10" ht="24" customHeight="1">
      <c r="A4396" s="17" t="s">
        <v>1884</v>
      </c>
      <c r="B4396" s="19" t="s">
        <v>1909</v>
      </c>
      <c r="C4396" s="17" t="s">
        <v>78</v>
      </c>
      <c r="D4396" s="17" t="s">
        <v>1910</v>
      </c>
      <c r="E4396" s="396" t="s">
        <v>1887</v>
      </c>
      <c r="F4396" s="396"/>
      <c r="G4396" s="18" t="s">
        <v>1911</v>
      </c>
      <c r="H4396" s="21">
        <v>0.7</v>
      </c>
      <c r="I4396" s="20">
        <v>22.95</v>
      </c>
      <c r="J4396" s="20">
        <v>16.059999999999999</v>
      </c>
    </row>
    <row r="4397" spans="1:10" ht="24" customHeight="1">
      <c r="A4397" s="17" t="s">
        <v>1884</v>
      </c>
      <c r="B4397" s="19" t="s">
        <v>1971</v>
      </c>
      <c r="C4397" s="17" t="s">
        <v>78</v>
      </c>
      <c r="D4397" s="17" t="s">
        <v>1972</v>
      </c>
      <c r="E4397" s="396" t="s">
        <v>1887</v>
      </c>
      <c r="F4397" s="396"/>
      <c r="G4397" s="18" t="s">
        <v>1911</v>
      </c>
      <c r="H4397" s="21">
        <v>0.7</v>
      </c>
      <c r="I4397" s="20">
        <v>28.71</v>
      </c>
      <c r="J4397" s="20">
        <v>20.09</v>
      </c>
    </row>
    <row r="4398" spans="1:10" ht="39" customHeight="1">
      <c r="A4398" s="22" t="s">
        <v>1894</v>
      </c>
      <c r="B4398" s="24" t="s">
        <v>3235</v>
      </c>
      <c r="C4398" s="22" t="s">
        <v>72</v>
      </c>
      <c r="D4398" s="22" t="s">
        <v>3236</v>
      </c>
      <c r="E4398" s="397" t="s">
        <v>1928</v>
      </c>
      <c r="F4398" s="397"/>
      <c r="G4398" s="23" t="s">
        <v>268</v>
      </c>
      <c r="H4398" s="26">
        <v>1</v>
      </c>
      <c r="I4398" s="25">
        <v>122.45</v>
      </c>
      <c r="J4398" s="25">
        <v>122.45</v>
      </c>
    </row>
    <row r="4399" spans="1:10">
      <c r="A4399" s="38"/>
      <c r="B4399" s="38"/>
      <c r="C4399" s="38"/>
      <c r="D4399" s="38"/>
      <c r="E4399" s="38" t="s">
        <v>1897</v>
      </c>
      <c r="F4399" s="39">
        <v>26.49</v>
      </c>
      <c r="G4399" s="38" t="s">
        <v>1898</v>
      </c>
      <c r="H4399" s="39">
        <v>0</v>
      </c>
      <c r="I4399" s="38" t="s">
        <v>1899</v>
      </c>
      <c r="J4399" s="39">
        <v>26.49</v>
      </c>
    </row>
    <row r="4400" spans="1:10">
      <c r="A4400" s="38"/>
      <c r="B4400" s="38"/>
      <c r="C4400" s="38"/>
      <c r="D4400" s="38"/>
      <c r="E4400" s="38" t="s">
        <v>1900</v>
      </c>
      <c r="F4400" s="39">
        <v>32.51</v>
      </c>
      <c r="G4400" s="38"/>
      <c r="H4400" s="398" t="s">
        <v>1901</v>
      </c>
      <c r="I4400" s="398"/>
      <c r="J4400" s="39">
        <v>191.11</v>
      </c>
    </row>
    <row r="4401" spans="1:10" ht="49.95" customHeight="1">
      <c r="A4401" s="32"/>
      <c r="B4401" s="32"/>
      <c r="C4401" s="32"/>
      <c r="D4401" s="32"/>
      <c r="E4401" s="32"/>
      <c r="F4401" s="32"/>
      <c r="G4401" s="32" t="s">
        <v>1902</v>
      </c>
      <c r="H4401" s="34" t="s">
        <v>3237</v>
      </c>
      <c r="I4401" s="32" t="s">
        <v>1904</v>
      </c>
      <c r="J4401" s="33">
        <v>23124.31</v>
      </c>
    </row>
    <row r="4402" spans="1:10" ht="1.05" customHeight="1">
      <c r="A4402" s="16"/>
      <c r="B4402" s="16"/>
      <c r="C4402" s="16"/>
      <c r="D4402" s="16"/>
      <c r="E4402" s="16"/>
      <c r="F4402" s="16"/>
      <c r="G4402" s="16"/>
      <c r="H4402" s="16"/>
      <c r="I4402" s="16"/>
      <c r="J4402" s="16"/>
    </row>
    <row r="4403" spans="1:10" ht="18" customHeight="1">
      <c r="A4403" s="2" t="s">
        <v>1324</v>
      </c>
      <c r="B4403" s="4" t="s">
        <v>61</v>
      </c>
      <c r="C4403" s="2" t="s">
        <v>62</v>
      </c>
      <c r="D4403" s="2" t="s">
        <v>9</v>
      </c>
      <c r="E4403" s="391" t="s">
        <v>63</v>
      </c>
      <c r="F4403" s="391"/>
      <c r="G4403" s="3" t="s">
        <v>64</v>
      </c>
      <c r="H4403" s="4" t="s">
        <v>10</v>
      </c>
      <c r="I4403" s="4" t="s">
        <v>65</v>
      </c>
      <c r="J4403" s="4" t="s">
        <v>11</v>
      </c>
    </row>
    <row r="4404" spans="1:10" ht="78" customHeight="1">
      <c r="A4404" s="10" t="s">
        <v>1883</v>
      </c>
      <c r="B4404" s="12" t="s">
        <v>1106</v>
      </c>
      <c r="C4404" s="10" t="s">
        <v>72</v>
      </c>
      <c r="D4404" s="10" t="s">
        <v>1107</v>
      </c>
      <c r="E4404" s="395" t="s">
        <v>74</v>
      </c>
      <c r="F4404" s="395"/>
      <c r="G4404" s="11" t="s">
        <v>75</v>
      </c>
      <c r="H4404" s="15">
        <v>1</v>
      </c>
      <c r="I4404" s="13">
        <v>1594.15</v>
      </c>
      <c r="J4404" s="13">
        <v>1594.15</v>
      </c>
    </row>
    <row r="4405" spans="1:10" ht="25.95" customHeight="1">
      <c r="A4405" s="17" t="s">
        <v>1884</v>
      </c>
      <c r="B4405" s="19" t="s">
        <v>2969</v>
      </c>
      <c r="C4405" s="17" t="s">
        <v>78</v>
      </c>
      <c r="D4405" s="17" t="s">
        <v>2970</v>
      </c>
      <c r="E4405" s="396" t="s">
        <v>1887</v>
      </c>
      <c r="F4405" s="396"/>
      <c r="G4405" s="18" t="s">
        <v>1911</v>
      </c>
      <c r="H4405" s="21">
        <v>3.8839999999999999</v>
      </c>
      <c r="I4405" s="20">
        <v>24.32</v>
      </c>
      <c r="J4405" s="20">
        <v>94.45</v>
      </c>
    </row>
    <row r="4406" spans="1:10" ht="24" customHeight="1">
      <c r="A4406" s="17" t="s">
        <v>1884</v>
      </c>
      <c r="B4406" s="19" t="s">
        <v>1971</v>
      </c>
      <c r="C4406" s="17" t="s">
        <v>78</v>
      </c>
      <c r="D4406" s="17" t="s">
        <v>1972</v>
      </c>
      <c r="E4406" s="396" t="s">
        <v>1887</v>
      </c>
      <c r="F4406" s="396"/>
      <c r="G4406" s="18" t="s">
        <v>1911</v>
      </c>
      <c r="H4406" s="21">
        <v>3.8839999999999999</v>
      </c>
      <c r="I4406" s="20">
        <v>28.71</v>
      </c>
      <c r="J4406" s="20">
        <v>111.5</v>
      </c>
    </row>
    <row r="4407" spans="1:10" ht="64.95" customHeight="1">
      <c r="A4407" s="22" t="s">
        <v>1894</v>
      </c>
      <c r="B4407" s="24" t="s">
        <v>3064</v>
      </c>
      <c r="C4407" s="22" t="s">
        <v>72</v>
      </c>
      <c r="D4407" s="22" t="s">
        <v>3065</v>
      </c>
      <c r="E4407" s="397" t="s">
        <v>1928</v>
      </c>
      <c r="F4407" s="397"/>
      <c r="G4407" s="23" t="s">
        <v>268</v>
      </c>
      <c r="H4407" s="26">
        <v>1</v>
      </c>
      <c r="I4407" s="25">
        <v>1388.2</v>
      </c>
      <c r="J4407" s="25">
        <v>1388.2</v>
      </c>
    </row>
    <row r="4408" spans="1:10">
      <c r="A4408" s="38"/>
      <c r="B4408" s="38"/>
      <c r="C4408" s="38"/>
      <c r="D4408" s="38"/>
      <c r="E4408" s="38" t="s">
        <v>1897</v>
      </c>
      <c r="F4408" s="39">
        <v>151.88999999999999</v>
      </c>
      <c r="G4408" s="38" t="s">
        <v>1898</v>
      </c>
      <c r="H4408" s="39">
        <v>0</v>
      </c>
      <c r="I4408" s="38" t="s">
        <v>1899</v>
      </c>
      <c r="J4408" s="39">
        <v>151.88999999999999</v>
      </c>
    </row>
    <row r="4409" spans="1:10">
      <c r="A4409" s="38"/>
      <c r="B4409" s="38"/>
      <c r="C4409" s="38"/>
      <c r="D4409" s="38"/>
      <c r="E4409" s="38" t="s">
        <v>1900</v>
      </c>
      <c r="F4409" s="39">
        <v>326.8</v>
      </c>
      <c r="G4409" s="38"/>
      <c r="H4409" s="398" t="s">
        <v>1901</v>
      </c>
      <c r="I4409" s="398"/>
      <c r="J4409" s="39">
        <v>1920.95</v>
      </c>
    </row>
    <row r="4410" spans="1:10" ht="49.95" customHeight="1">
      <c r="A4410" s="32"/>
      <c r="B4410" s="32"/>
      <c r="C4410" s="32"/>
      <c r="D4410" s="32"/>
      <c r="E4410" s="32"/>
      <c r="F4410" s="32"/>
      <c r="G4410" s="32" t="s">
        <v>1902</v>
      </c>
      <c r="H4410" s="34" t="s">
        <v>1903</v>
      </c>
      <c r="I4410" s="32" t="s">
        <v>1904</v>
      </c>
      <c r="J4410" s="33">
        <v>1920.95</v>
      </c>
    </row>
    <row r="4411" spans="1:10" ht="1.05" customHeight="1">
      <c r="A4411" s="16"/>
      <c r="B4411" s="16"/>
      <c r="C4411" s="16"/>
      <c r="D4411" s="16"/>
      <c r="E4411" s="16"/>
      <c r="F4411" s="16"/>
      <c r="G4411" s="16"/>
      <c r="H4411" s="16"/>
      <c r="I4411" s="16"/>
      <c r="J4411" s="16"/>
    </row>
    <row r="4412" spans="1:10" ht="18" customHeight="1">
      <c r="A4412" s="2" t="s">
        <v>1325</v>
      </c>
      <c r="B4412" s="4" t="s">
        <v>61</v>
      </c>
      <c r="C4412" s="2" t="s">
        <v>62</v>
      </c>
      <c r="D4412" s="2" t="s">
        <v>9</v>
      </c>
      <c r="E4412" s="391" t="s">
        <v>63</v>
      </c>
      <c r="F4412" s="391"/>
      <c r="G4412" s="3" t="s">
        <v>64</v>
      </c>
      <c r="H4412" s="4" t="s">
        <v>10</v>
      </c>
      <c r="I4412" s="4" t="s">
        <v>65</v>
      </c>
      <c r="J4412" s="4" t="s">
        <v>11</v>
      </c>
    </row>
    <row r="4413" spans="1:10" ht="39" customHeight="1">
      <c r="A4413" s="10" t="s">
        <v>1883</v>
      </c>
      <c r="B4413" s="12" t="s">
        <v>1326</v>
      </c>
      <c r="C4413" s="10" t="s">
        <v>72</v>
      </c>
      <c r="D4413" s="10" t="s">
        <v>1327</v>
      </c>
      <c r="E4413" s="395" t="s">
        <v>74</v>
      </c>
      <c r="F4413" s="395"/>
      <c r="G4413" s="11" t="s">
        <v>75</v>
      </c>
      <c r="H4413" s="15">
        <v>1</v>
      </c>
      <c r="I4413" s="13">
        <v>100.74</v>
      </c>
      <c r="J4413" s="13">
        <v>100.74</v>
      </c>
    </row>
    <row r="4414" spans="1:10" ht="24" customHeight="1">
      <c r="A4414" s="17" t="s">
        <v>1884</v>
      </c>
      <c r="B4414" s="19" t="s">
        <v>1971</v>
      </c>
      <c r="C4414" s="17" t="s">
        <v>78</v>
      </c>
      <c r="D4414" s="17" t="s">
        <v>1972</v>
      </c>
      <c r="E4414" s="396" t="s">
        <v>1887</v>
      </c>
      <c r="F4414" s="396"/>
      <c r="G4414" s="18" t="s">
        <v>1911</v>
      </c>
      <c r="H4414" s="21">
        <v>0.25</v>
      </c>
      <c r="I4414" s="20">
        <v>28.71</v>
      </c>
      <c r="J4414" s="20">
        <v>7.17</v>
      </c>
    </row>
    <row r="4415" spans="1:10" ht="25.95" customHeight="1">
      <c r="A4415" s="17" t="s">
        <v>1884</v>
      </c>
      <c r="B4415" s="19" t="s">
        <v>2969</v>
      </c>
      <c r="C4415" s="17" t="s">
        <v>78</v>
      </c>
      <c r="D4415" s="17" t="s">
        <v>2970</v>
      </c>
      <c r="E4415" s="396" t="s">
        <v>1887</v>
      </c>
      <c r="F4415" s="396"/>
      <c r="G4415" s="18" t="s">
        <v>1911</v>
      </c>
      <c r="H4415" s="21">
        <v>0.25</v>
      </c>
      <c r="I4415" s="20">
        <v>24.32</v>
      </c>
      <c r="J4415" s="20">
        <v>6.08</v>
      </c>
    </row>
    <row r="4416" spans="1:10" ht="25.95" customHeight="1">
      <c r="A4416" s="22" t="s">
        <v>1894</v>
      </c>
      <c r="B4416" s="24" t="s">
        <v>3238</v>
      </c>
      <c r="C4416" s="22" t="s">
        <v>72</v>
      </c>
      <c r="D4416" s="22" t="s">
        <v>3239</v>
      </c>
      <c r="E4416" s="397" t="s">
        <v>1928</v>
      </c>
      <c r="F4416" s="397"/>
      <c r="G4416" s="23" t="s">
        <v>268</v>
      </c>
      <c r="H4416" s="26">
        <v>1</v>
      </c>
      <c r="I4416" s="25">
        <v>87.49</v>
      </c>
      <c r="J4416" s="25">
        <v>87.49</v>
      </c>
    </row>
    <row r="4417" spans="1:10">
      <c r="A4417" s="38"/>
      <c r="B4417" s="38"/>
      <c r="C4417" s="38"/>
      <c r="D4417" s="38"/>
      <c r="E4417" s="38" t="s">
        <v>1897</v>
      </c>
      <c r="F4417" s="39">
        <v>9.77</v>
      </c>
      <c r="G4417" s="38" t="s">
        <v>1898</v>
      </c>
      <c r="H4417" s="39">
        <v>0</v>
      </c>
      <c r="I4417" s="38" t="s">
        <v>1899</v>
      </c>
      <c r="J4417" s="39">
        <v>9.77</v>
      </c>
    </row>
    <row r="4418" spans="1:10">
      <c r="A4418" s="38"/>
      <c r="B4418" s="38"/>
      <c r="C4418" s="38"/>
      <c r="D4418" s="38"/>
      <c r="E4418" s="38" t="s">
        <v>1900</v>
      </c>
      <c r="F4418" s="39">
        <v>20.65</v>
      </c>
      <c r="G4418" s="38"/>
      <c r="H4418" s="398" t="s">
        <v>1901</v>
      </c>
      <c r="I4418" s="398"/>
      <c r="J4418" s="39">
        <v>121.39</v>
      </c>
    </row>
    <row r="4419" spans="1:10" ht="49.95" customHeight="1">
      <c r="A4419" s="32"/>
      <c r="B4419" s="32"/>
      <c r="C4419" s="32"/>
      <c r="D4419" s="32"/>
      <c r="E4419" s="32"/>
      <c r="F4419" s="32"/>
      <c r="G4419" s="32" t="s">
        <v>1902</v>
      </c>
      <c r="H4419" s="34" t="s">
        <v>2325</v>
      </c>
      <c r="I4419" s="32" t="s">
        <v>1904</v>
      </c>
      <c r="J4419" s="33">
        <v>2185.02</v>
      </c>
    </row>
    <row r="4420" spans="1:10" ht="1.05" customHeight="1">
      <c r="A4420" s="16"/>
      <c r="B4420" s="16"/>
      <c r="C4420" s="16"/>
      <c r="D4420" s="16"/>
      <c r="E4420" s="16"/>
      <c r="F4420" s="16"/>
      <c r="G4420" s="16"/>
      <c r="H4420" s="16"/>
      <c r="I4420" s="16"/>
      <c r="J4420" s="16"/>
    </row>
    <row r="4421" spans="1:10" ht="18" customHeight="1">
      <c r="A4421" s="2" t="s">
        <v>1328</v>
      </c>
      <c r="B4421" s="4" t="s">
        <v>61</v>
      </c>
      <c r="C4421" s="2" t="s">
        <v>62</v>
      </c>
      <c r="D4421" s="2" t="s">
        <v>9</v>
      </c>
      <c r="E4421" s="391" t="s">
        <v>63</v>
      </c>
      <c r="F4421" s="391"/>
      <c r="G4421" s="3" t="s">
        <v>64</v>
      </c>
      <c r="H4421" s="4" t="s">
        <v>10</v>
      </c>
      <c r="I4421" s="4" t="s">
        <v>65</v>
      </c>
      <c r="J4421" s="4" t="s">
        <v>11</v>
      </c>
    </row>
    <row r="4422" spans="1:10" ht="25.95" customHeight="1">
      <c r="A4422" s="10" t="s">
        <v>1883</v>
      </c>
      <c r="B4422" s="12" t="s">
        <v>1116</v>
      </c>
      <c r="C4422" s="10" t="s">
        <v>78</v>
      </c>
      <c r="D4422" s="10" t="s">
        <v>1117</v>
      </c>
      <c r="E4422" s="395" t="s">
        <v>1114</v>
      </c>
      <c r="F4422" s="395"/>
      <c r="G4422" s="11" t="s">
        <v>268</v>
      </c>
      <c r="H4422" s="15">
        <v>1</v>
      </c>
      <c r="I4422" s="13">
        <v>15.23</v>
      </c>
      <c r="J4422" s="13">
        <v>15.23</v>
      </c>
    </row>
    <row r="4423" spans="1:10" ht="24" customHeight="1">
      <c r="A4423" s="17" t="s">
        <v>1884</v>
      </c>
      <c r="B4423" s="19" t="s">
        <v>1971</v>
      </c>
      <c r="C4423" s="17" t="s">
        <v>78</v>
      </c>
      <c r="D4423" s="17" t="s">
        <v>1972</v>
      </c>
      <c r="E4423" s="396" t="s">
        <v>1887</v>
      </c>
      <c r="F4423" s="396"/>
      <c r="G4423" s="18" t="s">
        <v>1911</v>
      </c>
      <c r="H4423" s="21">
        <v>4.7600000000000003E-2</v>
      </c>
      <c r="I4423" s="20">
        <v>28.71</v>
      </c>
      <c r="J4423" s="20">
        <v>1.36</v>
      </c>
    </row>
    <row r="4424" spans="1:10" ht="25.95" customHeight="1">
      <c r="A4424" s="17" t="s">
        <v>1884</v>
      </c>
      <c r="B4424" s="19" t="s">
        <v>2969</v>
      </c>
      <c r="C4424" s="17" t="s">
        <v>78</v>
      </c>
      <c r="D4424" s="17" t="s">
        <v>2970</v>
      </c>
      <c r="E4424" s="396" t="s">
        <v>1887</v>
      </c>
      <c r="F4424" s="396"/>
      <c r="G4424" s="18" t="s">
        <v>1911</v>
      </c>
      <c r="H4424" s="21">
        <v>4.7600000000000003E-2</v>
      </c>
      <c r="I4424" s="20">
        <v>24.32</v>
      </c>
      <c r="J4424" s="20">
        <v>1.1499999999999999</v>
      </c>
    </row>
    <row r="4425" spans="1:10" ht="39" customHeight="1">
      <c r="A4425" s="22" t="s">
        <v>1894</v>
      </c>
      <c r="B4425" s="24" t="s">
        <v>3068</v>
      </c>
      <c r="C4425" s="22" t="s">
        <v>78</v>
      </c>
      <c r="D4425" s="22" t="s">
        <v>3069</v>
      </c>
      <c r="E4425" s="397" t="s">
        <v>1928</v>
      </c>
      <c r="F4425" s="397"/>
      <c r="G4425" s="23" t="s">
        <v>268</v>
      </c>
      <c r="H4425" s="26">
        <v>1</v>
      </c>
      <c r="I4425" s="25">
        <v>1.1399999999999999</v>
      </c>
      <c r="J4425" s="25">
        <v>1.1399999999999999</v>
      </c>
    </row>
    <row r="4426" spans="1:10" ht="25.95" customHeight="1">
      <c r="A4426" s="22" t="s">
        <v>1894</v>
      </c>
      <c r="B4426" s="24" t="s">
        <v>3066</v>
      </c>
      <c r="C4426" s="22" t="s">
        <v>78</v>
      </c>
      <c r="D4426" s="22" t="s">
        <v>3067</v>
      </c>
      <c r="E4426" s="397" t="s">
        <v>1928</v>
      </c>
      <c r="F4426" s="397"/>
      <c r="G4426" s="23" t="s">
        <v>268</v>
      </c>
      <c r="H4426" s="26">
        <v>1</v>
      </c>
      <c r="I4426" s="25">
        <v>11.58</v>
      </c>
      <c r="J4426" s="25">
        <v>11.58</v>
      </c>
    </row>
    <row r="4427" spans="1:10">
      <c r="A4427" s="38"/>
      <c r="B4427" s="38"/>
      <c r="C4427" s="38"/>
      <c r="D4427" s="38"/>
      <c r="E4427" s="38" t="s">
        <v>1897</v>
      </c>
      <c r="F4427" s="39">
        <v>1.85</v>
      </c>
      <c r="G4427" s="38" t="s">
        <v>1898</v>
      </c>
      <c r="H4427" s="39">
        <v>0</v>
      </c>
      <c r="I4427" s="38" t="s">
        <v>1899</v>
      </c>
      <c r="J4427" s="39">
        <v>1.85</v>
      </c>
    </row>
    <row r="4428" spans="1:10">
      <c r="A4428" s="38"/>
      <c r="B4428" s="38"/>
      <c r="C4428" s="38"/>
      <c r="D4428" s="38"/>
      <c r="E4428" s="38" t="s">
        <v>1900</v>
      </c>
      <c r="F4428" s="39">
        <v>3.12</v>
      </c>
      <c r="G4428" s="38"/>
      <c r="H4428" s="398" t="s">
        <v>1901</v>
      </c>
      <c r="I4428" s="398"/>
      <c r="J4428" s="39">
        <v>18.350000000000001</v>
      </c>
    </row>
    <row r="4429" spans="1:10" ht="49.95" customHeight="1">
      <c r="A4429" s="32"/>
      <c r="B4429" s="32"/>
      <c r="C4429" s="32"/>
      <c r="D4429" s="32"/>
      <c r="E4429" s="32"/>
      <c r="F4429" s="32"/>
      <c r="G4429" s="32" t="s">
        <v>1902</v>
      </c>
      <c r="H4429" s="34" t="s">
        <v>2780</v>
      </c>
      <c r="I4429" s="32" t="s">
        <v>1904</v>
      </c>
      <c r="J4429" s="33">
        <v>623.9</v>
      </c>
    </row>
    <row r="4430" spans="1:10" ht="1.05" customHeight="1">
      <c r="A4430" s="16"/>
      <c r="B4430" s="16"/>
      <c r="C4430" s="16"/>
      <c r="D4430" s="16"/>
      <c r="E4430" s="16"/>
      <c r="F4430" s="16"/>
      <c r="G4430" s="16"/>
      <c r="H4430" s="16"/>
      <c r="I4430" s="16"/>
      <c r="J4430" s="16"/>
    </row>
    <row r="4431" spans="1:10" ht="18" customHeight="1">
      <c r="A4431" s="2" t="s">
        <v>1329</v>
      </c>
      <c r="B4431" s="4" t="s">
        <v>61</v>
      </c>
      <c r="C4431" s="2" t="s">
        <v>62</v>
      </c>
      <c r="D4431" s="2" t="s">
        <v>9</v>
      </c>
      <c r="E4431" s="391" t="s">
        <v>63</v>
      </c>
      <c r="F4431" s="391"/>
      <c r="G4431" s="3" t="s">
        <v>64</v>
      </c>
      <c r="H4431" s="4" t="s">
        <v>10</v>
      </c>
      <c r="I4431" s="4" t="s">
        <v>65</v>
      </c>
      <c r="J4431" s="4" t="s">
        <v>11</v>
      </c>
    </row>
    <row r="4432" spans="1:10" ht="25.95" customHeight="1">
      <c r="A4432" s="10" t="s">
        <v>1883</v>
      </c>
      <c r="B4432" s="12" t="s">
        <v>1248</v>
      </c>
      <c r="C4432" s="10" t="s">
        <v>78</v>
      </c>
      <c r="D4432" s="10" t="s">
        <v>1249</v>
      </c>
      <c r="E4432" s="395" t="s">
        <v>1114</v>
      </c>
      <c r="F4432" s="395"/>
      <c r="G4432" s="11" t="s">
        <v>268</v>
      </c>
      <c r="H4432" s="15">
        <v>1</v>
      </c>
      <c r="I4432" s="13">
        <v>16.57</v>
      </c>
      <c r="J4432" s="13">
        <v>16.57</v>
      </c>
    </row>
    <row r="4433" spans="1:10" ht="24" customHeight="1">
      <c r="A4433" s="17" t="s">
        <v>1884</v>
      </c>
      <c r="B4433" s="19" t="s">
        <v>1971</v>
      </c>
      <c r="C4433" s="17" t="s">
        <v>78</v>
      </c>
      <c r="D4433" s="17" t="s">
        <v>1972</v>
      </c>
      <c r="E4433" s="396" t="s">
        <v>1887</v>
      </c>
      <c r="F4433" s="396"/>
      <c r="G4433" s="18" t="s">
        <v>1911</v>
      </c>
      <c r="H4433" s="21">
        <v>6.6299999999999998E-2</v>
      </c>
      <c r="I4433" s="20">
        <v>28.71</v>
      </c>
      <c r="J4433" s="20">
        <v>1.9</v>
      </c>
    </row>
    <row r="4434" spans="1:10" ht="25.95" customHeight="1">
      <c r="A4434" s="17" t="s">
        <v>1884</v>
      </c>
      <c r="B4434" s="19" t="s">
        <v>2969</v>
      </c>
      <c r="C4434" s="17" t="s">
        <v>78</v>
      </c>
      <c r="D4434" s="17" t="s">
        <v>2970</v>
      </c>
      <c r="E4434" s="396" t="s">
        <v>1887</v>
      </c>
      <c r="F4434" s="396"/>
      <c r="G4434" s="18" t="s">
        <v>1911</v>
      </c>
      <c r="H4434" s="21">
        <v>6.6299999999999998E-2</v>
      </c>
      <c r="I4434" s="20">
        <v>24.32</v>
      </c>
      <c r="J4434" s="20">
        <v>1.61</v>
      </c>
    </row>
    <row r="4435" spans="1:10" ht="25.95" customHeight="1">
      <c r="A4435" s="22" t="s">
        <v>1894</v>
      </c>
      <c r="B4435" s="24" t="s">
        <v>3066</v>
      </c>
      <c r="C4435" s="22" t="s">
        <v>78</v>
      </c>
      <c r="D4435" s="22" t="s">
        <v>3067</v>
      </c>
      <c r="E4435" s="397" t="s">
        <v>1928</v>
      </c>
      <c r="F4435" s="397"/>
      <c r="G4435" s="23" t="s">
        <v>268</v>
      </c>
      <c r="H4435" s="26">
        <v>1</v>
      </c>
      <c r="I4435" s="25">
        <v>11.58</v>
      </c>
      <c r="J4435" s="25">
        <v>11.58</v>
      </c>
    </row>
    <row r="4436" spans="1:10" ht="39" customHeight="1">
      <c r="A4436" s="22" t="s">
        <v>1894</v>
      </c>
      <c r="B4436" s="24" t="s">
        <v>3184</v>
      </c>
      <c r="C4436" s="22" t="s">
        <v>78</v>
      </c>
      <c r="D4436" s="22" t="s">
        <v>3185</v>
      </c>
      <c r="E4436" s="397" t="s">
        <v>1928</v>
      </c>
      <c r="F4436" s="397"/>
      <c r="G4436" s="23" t="s">
        <v>268</v>
      </c>
      <c r="H4436" s="26">
        <v>1</v>
      </c>
      <c r="I4436" s="25">
        <v>1.48</v>
      </c>
      <c r="J4436" s="25">
        <v>1.48</v>
      </c>
    </row>
    <row r="4437" spans="1:10">
      <c r="A4437" s="38"/>
      <c r="B4437" s="38"/>
      <c r="C4437" s="38"/>
      <c r="D4437" s="38"/>
      <c r="E4437" s="38" t="s">
        <v>1897</v>
      </c>
      <c r="F4437" s="39">
        <v>2.59</v>
      </c>
      <c r="G4437" s="38" t="s">
        <v>1898</v>
      </c>
      <c r="H4437" s="39">
        <v>0</v>
      </c>
      <c r="I4437" s="38" t="s">
        <v>1899</v>
      </c>
      <c r="J4437" s="39">
        <v>2.59</v>
      </c>
    </row>
    <row r="4438" spans="1:10">
      <c r="A4438" s="38"/>
      <c r="B4438" s="38"/>
      <c r="C4438" s="38"/>
      <c r="D4438" s="38"/>
      <c r="E4438" s="38" t="s">
        <v>1900</v>
      </c>
      <c r="F4438" s="39">
        <v>3.39</v>
      </c>
      <c r="G4438" s="38"/>
      <c r="H4438" s="398" t="s">
        <v>1901</v>
      </c>
      <c r="I4438" s="398"/>
      <c r="J4438" s="39">
        <v>19.96</v>
      </c>
    </row>
    <row r="4439" spans="1:10" ht="49.95" customHeight="1">
      <c r="A4439" s="32"/>
      <c r="B4439" s="32"/>
      <c r="C4439" s="32"/>
      <c r="D4439" s="32"/>
      <c r="E4439" s="32"/>
      <c r="F4439" s="32"/>
      <c r="G4439" s="32" t="s">
        <v>1902</v>
      </c>
      <c r="H4439" s="34" t="s">
        <v>2101</v>
      </c>
      <c r="I4439" s="32" t="s">
        <v>1904</v>
      </c>
      <c r="J4439" s="33">
        <v>99.8</v>
      </c>
    </row>
    <row r="4440" spans="1:10" ht="1.05" customHeight="1">
      <c r="A4440" s="16"/>
      <c r="B4440" s="16"/>
      <c r="C4440" s="16"/>
      <c r="D4440" s="16"/>
      <c r="E4440" s="16"/>
      <c r="F4440" s="16"/>
      <c r="G4440" s="16"/>
      <c r="H4440" s="16"/>
      <c r="I4440" s="16"/>
      <c r="J4440" s="16"/>
    </row>
    <row r="4441" spans="1:10" ht="18" customHeight="1">
      <c r="A4441" s="2" t="s">
        <v>1330</v>
      </c>
      <c r="B4441" s="4" t="s">
        <v>61</v>
      </c>
      <c r="C4441" s="2" t="s">
        <v>62</v>
      </c>
      <c r="D4441" s="2" t="s">
        <v>9</v>
      </c>
      <c r="E4441" s="391" t="s">
        <v>63</v>
      </c>
      <c r="F4441" s="391"/>
      <c r="G4441" s="3" t="s">
        <v>64</v>
      </c>
      <c r="H4441" s="4" t="s">
        <v>10</v>
      </c>
      <c r="I4441" s="4" t="s">
        <v>65</v>
      </c>
      <c r="J4441" s="4" t="s">
        <v>11</v>
      </c>
    </row>
    <row r="4442" spans="1:10" ht="25.95" customHeight="1">
      <c r="A4442" s="10" t="s">
        <v>1883</v>
      </c>
      <c r="B4442" s="12" t="s">
        <v>1122</v>
      </c>
      <c r="C4442" s="10" t="s">
        <v>78</v>
      </c>
      <c r="D4442" s="10" t="s">
        <v>1123</v>
      </c>
      <c r="E4442" s="395" t="s">
        <v>1114</v>
      </c>
      <c r="F4442" s="395"/>
      <c r="G4442" s="11" t="s">
        <v>268</v>
      </c>
      <c r="H4442" s="15">
        <v>1</v>
      </c>
      <c r="I4442" s="13">
        <v>132.04</v>
      </c>
      <c r="J4442" s="13">
        <v>132.04</v>
      </c>
    </row>
    <row r="4443" spans="1:10" ht="25.95" customHeight="1">
      <c r="A4443" s="17" t="s">
        <v>1884</v>
      </c>
      <c r="B4443" s="19" t="s">
        <v>2969</v>
      </c>
      <c r="C4443" s="17" t="s">
        <v>78</v>
      </c>
      <c r="D4443" s="17" t="s">
        <v>2970</v>
      </c>
      <c r="E4443" s="396" t="s">
        <v>1887</v>
      </c>
      <c r="F4443" s="396"/>
      <c r="G4443" s="18" t="s">
        <v>1911</v>
      </c>
      <c r="H4443" s="21">
        <v>0.52974500000000002</v>
      </c>
      <c r="I4443" s="20">
        <v>24.32</v>
      </c>
      <c r="J4443" s="20">
        <v>12.88</v>
      </c>
    </row>
    <row r="4444" spans="1:10" ht="24" customHeight="1">
      <c r="A4444" s="17" t="s">
        <v>1884</v>
      </c>
      <c r="B4444" s="19" t="s">
        <v>1971</v>
      </c>
      <c r="C4444" s="17" t="s">
        <v>78</v>
      </c>
      <c r="D4444" s="17" t="s">
        <v>1972</v>
      </c>
      <c r="E4444" s="396" t="s">
        <v>1887</v>
      </c>
      <c r="F4444" s="396"/>
      <c r="G4444" s="18" t="s">
        <v>1911</v>
      </c>
      <c r="H4444" s="21">
        <v>0.52974500000000002</v>
      </c>
      <c r="I4444" s="20">
        <v>28.71</v>
      </c>
      <c r="J4444" s="20">
        <v>15.2</v>
      </c>
    </row>
    <row r="4445" spans="1:10" ht="25.95" customHeight="1">
      <c r="A4445" s="22" t="s">
        <v>1894</v>
      </c>
      <c r="B4445" s="24" t="s">
        <v>3076</v>
      </c>
      <c r="C4445" s="22" t="s">
        <v>78</v>
      </c>
      <c r="D4445" s="22" t="s">
        <v>3077</v>
      </c>
      <c r="E4445" s="397" t="s">
        <v>1928</v>
      </c>
      <c r="F4445" s="397"/>
      <c r="G4445" s="23" t="s">
        <v>268</v>
      </c>
      <c r="H4445" s="26">
        <v>1</v>
      </c>
      <c r="I4445" s="25">
        <v>97.15</v>
      </c>
      <c r="J4445" s="25">
        <v>97.15</v>
      </c>
    </row>
    <row r="4446" spans="1:10" ht="39" customHeight="1">
      <c r="A4446" s="22" t="s">
        <v>1894</v>
      </c>
      <c r="B4446" s="24" t="s">
        <v>3072</v>
      </c>
      <c r="C4446" s="22" t="s">
        <v>78</v>
      </c>
      <c r="D4446" s="22" t="s">
        <v>3073</v>
      </c>
      <c r="E4446" s="397" t="s">
        <v>1928</v>
      </c>
      <c r="F4446" s="397"/>
      <c r="G4446" s="23" t="s">
        <v>268</v>
      </c>
      <c r="H4446" s="26">
        <v>3</v>
      </c>
      <c r="I4446" s="25">
        <v>2.27</v>
      </c>
      <c r="J4446" s="25">
        <v>6.81</v>
      </c>
    </row>
    <row r="4447" spans="1:10">
      <c r="A4447" s="38"/>
      <c r="B4447" s="38"/>
      <c r="C4447" s="38"/>
      <c r="D4447" s="38"/>
      <c r="E4447" s="38" t="s">
        <v>1897</v>
      </c>
      <c r="F4447" s="39">
        <v>20.71</v>
      </c>
      <c r="G4447" s="38" t="s">
        <v>1898</v>
      </c>
      <c r="H4447" s="39">
        <v>0</v>
      </c>
      <c r="I4447" s="38" t="s">
        <v>1899</v>
      </c>
      <c r="J4447" s="39">
        <v>20.71</v>
      </c>
    </row>
    <row r="4448" spans="1:10">
      <c r="A4448" s="38"/>
      <c r="B4448" s="38"/>
      <c r="C4448" s="38"/>
      <c r="D4448" s="38"/>
      <c r="E4448" s="38" t="s">
        <v>1900</v>
      </c>
      <c r="F4448" s="39">
        <v>27.06</v>
      </c>
      <c r="G4448" s="38"/>
      <c r="H4448" s="398" t="s">
        <v>1901</v>
      </c>
      <c r="I4448" s="398"/>
      <c r="J4448" s="39">
        <v>159.1</v>
      </c>
    </row>
    <row r="4449" spans="1:10" ht="49.95" customHeight="1">
      <c r="A4449" s="32"/>
      <c r="B4449" s="32"/>
      <c r="C4449" s="32"/>
      <c r="D4449" s="32"/>
      <c r="E4449" s="32"/>
      <c r="F4449" s="32"/>
      <c r="G4449" s="32" t="s">
        <v>1902</v>
      </c>
      <c r="H4449" s="34" t="s">
        <v>1903</v>
      </c>
      <c r="I4449" s="32" t="s">
        <v>1904</v>
      </c>
      <c r="J4449" s="33">
        <v>159.1</v>
      </c>
    </row>
    <row r="4450" spans="1:10" ht="1.05" customHeight="1">
      <c r="A4450" s="16"/>
      <c r="B4450" s="16"/>
      <c r="C4450" s="16"/>
      <c r="D4450" s="16"/>
      <c r="E4450" s="16"/>
      <c r="F4450" s="16"/>
      <c r="G4450" s="16"/>
      <c r="H4450" s="16"/>
      <c r="I4450" s="16"/>
      <c r="J4450" s="16"/>
    </row>
    <row r="4451" spans="1:10" ht="18" customHeight="1">
      <c r="A4451" s="2" t="s">
        <v>1331</v>
      </c>
      <c r="B4451" s="4" t="s">
        <v>61</v>
      </c>
      <c r="C4451" s="2" t="s">
        <v>62</v>
      </c>
      <c r="D4451" s="2" t="s">
        <v>9</v>
      </c>
      <c r="E4451" s="391" t="s">
        <v>63</v>
      </c>
      <c r="F4451" s="391"/>
      <c r="G4451" s="3" t="s">
        <v>64</v>
      </c>
      <c r="H4451" s="4" t="s">
        <v>10</v>
      </c>
      <c r="I4451" s="4" t="s">
        <v>65</v>
      </c>
      <c r="J4451" s="4" t="s">
        <v>11</v>
      </c>
    </row>
    <row r="4452" spans="1:10" ht="91.05" customHeight="1">
      <c r="A4452" s="10" t="s">
        <v>1883</v>
      </c>
      <c r="B4452" s="12" t="s">
        <v>1131</v>
      </c>
      <c r="C4452" s="10" t="s">
        <v>72</v>
      </c>
      <c r="D4452" s="10" t="s">
        <v>1132</v>
      </c>
      <c r="E4452" s="395" t="s">
        <v>74</v>
      </c>
      <c r="F4452" s="395"/>
      <c r="G4452" s="11" t="s">
        <v>75</v>
      </c>
      <c r="H4452" s="15">
        <v>1</v>
      </c>
      <c r="I4452" s="13">
        <v>47.15</v>
      </c>
      <c r="J4452" s="13">
        <v>47.15</v>
      </c>
    </row>
    <row r="4453" spans="1:10" ht="24" customHeight="1">
      <c r="A4453" s="17" t="s">
        <v>1884</v>
      </c>
      <c r="B4453" s="19" t="s">
        <v>1971</v>
      </c>
      <c r="C4453" s="17" t="s">
        <v>78</v>
      </c>
      <c r="D4453" s="17" t="s">
        <v>1972</v>
      </c>
      <c r="E4453" s="396" t="s">
        <v>1887</v>
      </c>
      <c r="F4453" s="396"/>
      <c r="G4453" s="18" t="s">
        <v>1911</v>
      </c>
      <c r="H4453" s="21">
        <v>0.6</v>
      </c>
      <c r="I4453" s="20">
        <v>28.71</v>
      </c>
      <c r="J4453" s="20">
        <v>17.22</v>
      </c>
    </row>
    <row r="4454" spans="1:10" ht="91.05" customHeight="1">
      <c r="A4454" s="22" t="s">
        <v>1894</v>
      </c>
      <c r="B4454" s="24" t="s">
        <v>3086</v>
      </c>
      <c r="C4454" s="22" t="s">
        <v>72</v>
      </c>
      <c r="D4454" s="22" t="s">
        <v>3087</v>
      </c>
      <c r="E4454" s="397" t="s">
        <v>1928</v>
      </c>
      <c r="F4454" s="397"/>
      <c r="G4454" s="23" t="s">
        <v>268</v>
      </c>
      <c r="H4454" s="26">
        <v>1</v>
      </c>
      <c r="I4454" s="25">
        <v>29.93</v>
      </c>
      <c r="J4454" s="25">
        <v>29.93</v>
      </c>
    </row>
    <row r="4455" spans="1:10">
      <c r="A4455" s="38"/>
      <c r="B4455" s="38"/>
      <c r="C4455" s="38"/>
      <c r="D4455" s="38"/>
      <c r="E4455" s="38" t="s">
        <v>1897</v>
      </c>
      <c r="F4455" s="39">
        <v>13.05</v>
      </c>
      <c r="G4455" s="38" t="s">
        <v>1898</v>
      </c>
      <c r="H4455" s="39">
        <v>0</v>
      </c>
      <c r="I4455" s="38" t="s">
        <v>1899</v>
      </c>
      <c r="J4455" s="39">
        <v>13.05</v>
      </c>
    </row>
    <row r="4456" spans="1:10">
      <c r="A4456" s="38"/>
      <c r="B4456" s="38"/>
      <c r="C4456" s="38"/>
      <c r="D4456" s="38"/>
      <c r="E4456" s="38" t="s">
        <v>1900</v>
      </c>
      <c r="F4456" s="39">
        <v>9.66</v>
      </c>
      <c r="G4456" s="38"/>
      <c r="H4456" s="398" t="s">
        <v>1901</v>
      </c>
      <c r="I4456" s="398"/>
      <c r="J4456" s="39">
        <v>56.81</v>
      </c>
    </row>
    <row r="4457" spans="1:10" ht="49.95" customHeight="1">
      <c r="A4457" s="32"/>
      <c r="B4457" s="32"/>
      <c r="C4457" s="32"/>
      <c r="D4457" s="32"/>
      <c r="E4457" s="32"/>
      <c r="F4457" s="32"/>
      <c r="G4457" s="32" t="s">
        <v>1902</v>
      </c>
      <c r="H4457" s="34" t="s">
        <v>2305</v>
      </c>
      <c r="I4457" s="32" t="s">
        <v>1904</v>
      </c>
      <c r="J4457" s="33">
        <v>227.24</v>
      </c>
    </row>
    <row r="4458" spans="1:10" ht="1.05" customHeight="1">
      <c r="A4458" s="16"/>
      <c r="B4458" s="16"/>
      <c r="C4458" s="16"/>
      <c r="D4458" s="16"/>
      <c r="E4458" s="16"/>
      <c r="F4458" s="16"/>
      <c r="G4458" s="16"/>
      <c r="H4458" s="16"/>
      <c r="I4458" s="16"/>
      <c r="J4458" s="16"/>
    </row>
    <row r="4459" spans="1:10" ht="18" customHeight="1">
      <c r="A4459" s="2" t="s">
        <v>1332</v>
      </c>
      <c r="B4459" s="4" t="s">
        <v>61</v>
      </c>
      <c r="C4459" s="2" t="s">
        <v>62</v>
      </c>
      <c r="D4459" s="2" t="s">
        <v>9</v>
      </c>
      <c r="E4459" s="391" t="s">
        <v>63</v>
      </c>
      <c r="F4459" s="391"/>
      <c r="G4459" s="3" t="s">
        <v>64</v>
      </c>
      <c r="H4459" s="4" t="s">
        <v>10</v>
      </c>
      <c r="I4459" s="4" t="s">
        <v>65</v>
      </c>
      <c r="J4459" s="4" t="s">
        <v>11</v>
      </c>
    </row>
    <row r="4460" spans="1:10" ht="25.95" customHeight="1">
      <c r="A4460" s="10" t="s">
        <v>1883</v>
      </c>
      <c r="B4460" s="12" t="s">
        <v>1333</v>
      </c>
      <c r="C4460" s="10" t="s">
        <v>72</v>
      </c>
      <c r="D4460" s="10" t="s">
        <v>1334</v>
      </c>
      <c r="E4460" s="395" t="s">
        <v>74</v>
      </c>
      <c r="F4460" s="395"/>
      <c r="G4460" s="11" t="s">
        <v>75</v>
      </c>
      <c r="H4460" s="15">
        <v>1</v>
      </c>
      <c r="I4460" s="13">
        <v>22.52</v>
      </c>
      <c r="J4460" s="13">
        <v>22.52</v>
      </c>
    </row>
    <row r="4461" spans="1:10" ht="24" customHeight="1">
      <c r="A4461" s="17" t="s">
        <v>1884</v>
      </c>
      <c r="B4461" s="19" t="s">
        <v>1909</v>
      </c>
      <c r="C4461" s="17" t="s">
        <v>78</v>
      </c>
      <c r="D4461" s="17" t="s">
        <v>1910</v>
      </c>
      <c r="E4461" s="396" t="s">
        <v>1887</v>
      </c>
      <c r="F4461" s="396"/>
      <c r="G4461" s="18" t="s">
        <v>1911</v>
      </c>
      <c r="H4461" s="21">
        <v>0.3</v>
      </c>
      <c r="I4461" s="20">
        <v>22.95</v>
      </c>
      <c r="J4461" s="20">
        <v>6.88</v>
      </c>
    </row>
    <row r="4462" spans="1:10" ht="24" customHeight="1">
      <c r="A4462" s="17" t="s">
        <v>1884</v>
      </c>
      <c r="B4462" s="19" t="s">
        <v>1971</v>
      </c>
      <c r="C4462" s="17" t="s">
        <v>78</v>
      </c>
      <c r="D4462" s="17" t="s">
        <v>1972</v>
      </c>
      <c r="E4462" s="396" t="s">
        <v>1887</v>
      </c>
      <c r="F4462" s="396"/>
      <c r="G4462" s="18" t="s">
        <v>1911</v>
      </c>
      <c r="H4462" s="21">
        <v>0.3</v>
      </c>
      <c r="I4462" s="20">
        <v>28.71</v>
      </c>
      <c r="J4462" s="20">
        <v>8.61</v>
      </c>
    </row>
    <row r="4463" spans="1:10" ht="24" customHeight="1">
      <c r="A4463" s="22" t="s">
        <v>1894</v>
      </c>
      <c r="B4463" s="24" t="s">
        <v>3240</v>
      </c>
      <c r="C4463" s="22" t="s">
        <v>72</v>
      </c>
      <c r="D4463" s="22" t="s">
        <v>3241</v>
      </c>
      <c r="E4463" s="397" t="s">
        <v>1928</v>
      </c>
      <c r="F4463" s="397"/>
      <c r="G4463" s="23" t="s">
        <v>268</v>
      </c>
      <c r="H4463" s="26">
        <v>1</v>
      </c>
      <c r="I4463" s="25">
        <v>7.03</v>
      </c>
      <c r="J4463" s="25">
        <v>7.03</v>
      </c>
    </row>
    <row r="4464" spans="1:10">
      <c r="A4464" s="38"/>
      <c r="B4464" s="38"/>
      <c r="C4464" s="38"/>
      <c r="D4464" s="38"/>
      <c r="E4464" s="38" t="s">
        <v>1897</v>
      </c>
      <c r="F4464" s="39">
        <v>11.35</v>
      </c>
      <c r="G4464" s="38" t="s">
        <v>1898</v>
      </c>
      <c r="H4464" s="39">
        <v>0</v>
      </c>
      <c r="I4464" s="38" t="s">
        <v>1899</v>
      </c>
      <c r="J4464" s="39">
        <v>11.35</v>
      </c>
    </row>
    <row r="4465" spans="1:10">
      <c r="A4465" s="38"/>
      <c r="B4465" s="38"/>
      <c r="C4465" s="38"/>
      <c r="D4465" s="38"/>
      <c r="E4465" s="38" t="s">
        <v>1900</v>
      </c>
      <c r="F4465" s="39">
        <v>4.6100000000000003</v>
      </c>
      <c r="G4465" s="38"/>
      <c r="H4465" s="398" t="s">
        <v>1901</v>
      </c>
      <c r="I4465" s="398"/>
      <c r="J4465" s="39">
        <v>27.13</v>
      </c>
    </row>
    <row r="4466" spans="1:10" ht="49.95" customHeight="1">
      <c r="A4466" s="32"/>
      <c r="B4466" s="32"/>
      <c r="C4466" s="32"/>
      <c r="D4466" s="32"/>
      <c r="E4466" s="32"/>
      <c r="F4466" s="32"/>
      <c r="G4466" s="32" t="s">
        <v>1902</v>
      </c>
      <c r="H4466" s="34" t="s">
        <v>3242</v>
      </c>
      <c r="I4466" s="32" t="s">
        <v>1904</v>
      </c>
      <c r="J4466" s="33">
        <v>5453.13</v>
      </c>
    </row>
    <row r="4467" spans="1:10" ht="1.05" customHeight="1">
      <c r="A4467" s="16"/>
      <c r="B4467" s="16"/>
      <c r="C4467" s="16"/>
      <c r="D4467" s="16"/>
      <c r="E4467" s="16"/>
      <c r="F4467" s="16"/>
      <c r="G4467" s="16"/>
      <c r="H4467" s="16"/>
      <c r="I4467" s="16"/>
      <c r="J4467" s="16"/>
    </row>
    <row r="4468" spans="1:10" ht="18" customHeight="1">
      <c r="A4468" s="2" t="s">
        <v>1335</v>
      </c>
      <c r="B4468" s="4" t="s">
        <v>61</v>
      </c>
      <c r="C4468" s="2" t="s">
        <v>62</v>
      </c>
      <c r="D4468" s="2" t="s">
        <v>9</v>
      </c>
      <c r="E4468" s="391" t="s">
        <v>63</v>
      </c>
      <c r="F4468" s="391"/>
      <c r="G4468" s="3" t="s">
        <v>64</v>
      </c>
      <c r="H4468" s="4" t="s">
        <v>10</v>
      </c>
      <c r="I4468" s="4" t="s">
        <v>65</v>
      </c>
      <c r="J4468" s="4" t="s">
        <v>11</v>
      </c>
    </row>
    <row r="4469" spans="1:10" ht="25.95" customHeight="1">
      <c r="A4469" s="10" t="s">
        <v>1883</v>
      </c>
      <c r="B4469" s="12" t="s">
        <v>1336</v>
      </c>
      <c r="C4469" s="10" t="s">
        <v>72</v>
      </c>
      <c r="D4469" s="10" t="s">
        <v>1337</v>
      </c>
      <c r="E4469" s="395" t="s">
        <v>74</v>
      </c>
      <c r="F4469" s="395"/>
      <c r="G4469" s="11" t="s">
        <v>75</v>
      </c>
      <c r="H4469" s="15">
        <v>1</v>
      </c>
      <c r="I4469" s="13">
        <v>20.72</v>
      </c>
      <c r="J4469" s="13">
        <v>20.72</v>
      </c>
    </row>
    <row r="4470" spans="1:10" ht="24" customHeight="1">
      <c r="A4470" s="17" t="s">
        <v>1884</v>
      </c>
      <c r="B4470" s="19" t="s">
        <v>1909</v>
      </c>
      <c r="C4470" s="17" t="s">
        <v>78</v>
      </c>
      <c r="D4470" s="17" t="s">
        <v>1910</v>
      </c>
      <c r="E4470" s="396" t="s">
        <v>1887</v>
      </c>
      <c r="F4470" s="396"/>
      <c r="G4470" s="18" t="s">
        <v>1911</v>
      </c>
      <c r="H4470" s="21">
        <v>0.3</v>
      </c>
      <c r="I4470" s="20">
        <v>22.95</v>
      </c>
      <c r="J4470" s="20">
        <v>6.88</v>
      </c>
    </row>
    <row r="4471" spans="1:10" ht="24" customHeight="1">
      <c r="A4471" s="17" t="s">
        <v>1884</v>
      </c>
      <c r="B4471" s="19" t="s">
        <v>1971</v>
      </c>
      <c r="C4471" s="17" t="s">
        <v>78</v>
      </c>
      <c r="D4471" s="17" t="s">
        <v>1972</v>
      </c>
      <c r="E4471" s="396" t="s">
        <v>1887</v>
      </c>
      <c r="F4471" s="396"/>
      <c r="G4471" s="18" t="s">
        <v>1911</v>
      </c>
      <c r="H4471" s="21">
        <v>0.3</v>
      </c>
      <c r="I4471" s="20">
        <v>28.71</v>
      </c>
      <c r="J4471" s="20">
        <v>8.61</v>
      </c>
    </row>
    <row r="4472" spans="1:10" ht="24" customHeight="1">
      <c r="A4472" s="22" t="s">
        <v>1894</v>
      </c>
      <c r="B4472" s="24" t="s">
        <v>3243</v>
      </c>
      <c r="C4472" s="22" t="s">
        <v>72</v>
      </c>
      <c r="D4472" s="22" t="s">
        <v>3244</v>
      </c>
      <c r="E4472" s="397" t="s">
        <v>1928</v>
      </c>
      <c r="F4472" s="397"/>
      <c r="G4472" s="23" t="s">
        <v>268</v>
      </c>
      <c r="H4472" s="26">
        <v>1</v>
      </c>
      <c r="I4472" s="25">
        <v>5.23</v>
      </c>
      <c r="J4472" s="25">
        <v>5.23</v>
      </c>
    </row>
    <row r="4473" spans="1:10">
      <c r="A4473" s="38"/>
      <c r="B4473" s="38"/>
      <c r="C4473" s="38"/>
      <c r="D4473" s="38"/>
      <c r="E4473" s="38" t="s">
        <v>1897</v>
      </c>
      <c r="F4473" s="39">
        <v>11.35</v>
      </c>
      <c r="G4473" s="38" t="s">
        <v>1898</v>
      </c>
      <c r="H4473" s="39">
        <v>0</v>
      </c>
      <c r="I4473" s="38" t="s">
        <v>1899</v>
      </c>
      <c r="J4473" s="39">
        <v>11.35</v>
      </c>
    </row>
    <row r="4474" spans="1:10">
      <c r="A4474" s="38"/>
      <c r="B4474" s="38"/>
      <c r="C4474" s="38"/>
      <c r="D4474" s="38"/>
      <c r="E4474" s="38" t="s">
        <v>1900</v>
      </c>
      <c r="F4474" s="39">
        <v>4.24</v>
      </c>
      <c r="G4474" s="38"/>
      <c r="H4474" s="398" t="s">
        <v>1901</v>
      </c>
      <c r="I4474" s="398"/>
      <c r="J4474" s="39">
        <v>24.96</v>
      </c>
    </row>
    <row r="4475" spans="1:10" ht="49.95" customHeight="1">
      <c r="A4475" s="32"/>
      <c r="B4475" s="32"/>
      <c r="C4475" s="32"/>
      <c r="D4475" s="32"/>
      <c r="E4475" s="32"/>
      <c r="F4475" s="32"/>
      <c r="G4475" s="32" t="s">
        <v>1902</v>
      </c>
      <c r="H4475" s="34" t="s">
        <v>3242</v>
      </c>
      <c r="I4475" s="32" t="s">
        <v>1904</v>
      </c>
      <c r="J4475" s="33">
        <v>5016.96</v>
      </c>
    </row>
    <row r="4476" spans="1:10" ht="1.05" customHeight="1">
      <c r="A4476" s="16"/>
      <c r="B4476" s="16"/>
      <c r="C4476" s="16"/>
      <c r="D4476" s="16"/>
      <c r="E4476" s="16"/>
      <c r="F4476" s="16"/>
      <c r="G4476" s="16"/>
      <c r="H4476" s="16"/>
      <c r="I4476" s="16"/>
      <c r="J4476" s="16"/>
    </row>
    <row r="4477" spans="1:10" ht="18" customHeight="1">
      <c r="A4477" s="2" t="s">
        <v>1338</v>
      </c>
      <c r="B4477" s="4" t="s">
        <v>61</v>
      </c>
      <c r="C4477" s="2" t="s">
        <v>62</v>
      </c>
      <c r="D4477" s="2" t="s">
        <v>9</v>
      </c>
      <c r="E4477" s="391" t="s">
        <v>63</v>
      </c>
      <c r="F4477" s="391"/>
      <c r="G4477" s="3" t="s">
        <v>64</v>
      </c>
      <c r="H4477" s="4" t="s">
        <v>10</v>
      </c>
      <c r="I4477" s="4" t="s">
        <v>65</v>
      </c>
      <c r="J4477" s="4" t="s">
        <v>11</v>
      </c>
    </row>
    <row r="4478" spans="1:10" ht="52.05" customHeight="1">
      <c r="A4478" s="10" t="s">
        <v>1883</v>
      </c>
      <c r="B4478" s="12" t="s">
        <v>1011</v>
      </c>
      <c r="C4478" s="10" t="s">
        <v>78</v>
      </c>
      <c r="D4478" s="10" t="s">
        <v>1012</v>
      </c>
      <c r="E4478" s="395" t="s">
        <v>1013</v>
      </c>
      <c r="F4478" s="395"/>
      <c r="G4478" s="11" t="s">
        <v>114</v>
      </c>
      <c r="H4478" s="15">
        <v>1</v>
      </c>
      <c r="I4478" s="13">
        <v>55.12</v>
      </c>
      <c r="J4478" s="13">
        <v>55.12</v>
      </c>
    </row>
    <row r="4479" spans="1:10" ht="24" customHeight="1">
      <c r="A4479" s="17" t="s">
        <v>1884</v>
      </c>
      <c r="B4479" s="19" t="s">
        <v>1971</v>
      </c>
      <c r="C4479" s="17" t="s">
        <v>78</v>
      </c>
      <c r="D4479" s="17" t="s">
        <v>1972</v>
      </c>
      <c r="E4479" s="396" t="s">
        <v>1887</v>
      </c>
      <c r="F4479" s="396"/>
      <c r="G4479" s="18" t="s">
        <v>1911</v>
      </c>
      <c r="H4479" s="21">
        <v>0.75280000000000002</v>
      </c>
      <c r="I4479" s="20">
        <v>28.71</v>
      </c>
      <c r="J4479" s="20">
        <v>21.61</v>
      </c>
    </row>
    <row r="4480" spans="1:10" ht="25.95" customHeight="1">
      <c r="A4480" s="17" t="s">
        <v>1884</v>
      </c>
      <c r="B4480" s="19" t="s">
        <v>2969</v>
      </c>
      <c r="C4480" s="17" t="s">
        <v>78</v>
      </c>
      <c r="D4480" s="17" t="s">
        <v>2970</v>
      </c>
      <c r="E4480" s="396" t="s">
        <v>1887</v>
      </c>
      <c r="F4480" s="396"/>
      <c r="G4480" s="18" t="s">
        <v>1911</v>
      </c>
      <c r="H4480" s="21">
        <v>0.1711</v>
      </c>
      <c r="I4480" s="20">
        <v>24.32</v>
      </c>
      <c r="J4480" s="20">
        <v>4.16</v>
      </c>
    </row>
    <row r="4481" spans="1:10" ht="24" customHeight="1">
      <c r="A4481" s="22" t="s">
        <v>1894</v>
      </c>
      <c r="B4481" s="24" t="s">
        <v>2979</v>
      </c>
      <c r="C4481" s="22" t="s">
        <v>78</v>
      </c>
      <c r="D4481" s="22" t="s">
        <v>2980</v>
      </c>
      <c r="E4481" s="397" t="s">
        <v>1928</v>
      </c>
      <c r="F4481" s="397"/>
      <c r="G4481" s="23" t="s">
        <v>114</v>
      </c>
      <c r="H4481" s="26">
        <v>1.1111</v>
      </c>
      <c r="I4481" s="25">
        <v>3.81</v>
      </c>
      <c r="J4481" s="25">
        <v>4.2300000000000004</v>
      </c>
    </row>
    <row r="4482" spans="1:10" ht="39" customHeight="1">
      <c r="A4482" s="22" t="s">
        <v>1894</v>
      </c>
      <c r="B4482" s="24" t="s">
        <v>2981</v>
      </c>
      <c r="C4482" s="22" t="s">
        <v>78</v>
      </c>
      <c r="D4482" s="22" t="s">
        <v>2982</v>
      </c>
      <c r="E4482" s="397" t="s">
        <v>1928</v>
      </c>
      <c r="F4482" s="397"/>
      <c r="G4482" s="23" t="s">
        <v>268</v>
      </c>
      <c r="H4482" s="26">
        <v>7</v>
      </c>
      <c r="I4482" s="25">
        <v>1.43</v>
      </c>
      <c r="J4482" s="25">
        <v>10.01</v>
      </c>
    </row>
    <row r="4483" spans="1:10" ht="24" customHeight="1">
      <c r="A4483" s="22" t="s">
        <v>1894</v>
      </c>
      <c r="B4483" s="24" t="s">
        <v>2983</v>
      </c>
      <c r="C4483" s="22" t="s">
        <v>78</v>
      </c>
      <c r="D4483" s="22" t="s">
        <v>2984</v>
      </c>
      <c r="E4483" s="397" t="s">
        <v>1928</v>
      </c>
      <c r="F4483" s="397"/>
      <c r="G4483" s="23" t="s">
        <v>114</v>
      </c>
      <c r="H4483" s="26">
        <v>0.5</v>
      </c>
      <c r="I4483" s="25">
        <v>17.03</v>
      </c>
      <c r="J4483" s="25">
        <v>8.51</v>
      </c>
    </row>
    <row r="4484" spans="1:10" ht="24" customHeight="1">
      <c r="A4484" s="22" t="s">
        <v>1894</v>
      </c>
      <c r="B4484" s="24" t="s">
        <v>2963</v>
      </c>
      <c r="C4484" s="22" t="s">
        <v>78</v>
      </c>
      <c r="D4484" s="22" t="s">
        <v>2964</v>
      </c>
      <c r="E4484" s="397" t="s">
        <v>1928</v>
      </c>
      <c r="F4484" s="397"/>
      <c r="G4484" s="23" t="s">
        <v>268</v>
      </c>
      <c r="H4484" s="26">
        <v>7</v>
      </c>
      <c r="I4484" s="25">
        <v>0.42</v>
      </c>
      <c r="J4484" s="25">
        <v>2.94</v>
      </c>
    </row>
    <row r="4485" spans="1:10" ht="25.95" customHeight="1">
      <c r="A4485" s="22" t="s">
        <v>1894</v>
      </c>
      <c r="B4485" s="24" t="s">
        <v>2985</v>
      </c>
      <c r="C4485" s="22" t="s">
        <v>78</v>
      </c>
      <c r="D4485" s="22" t="s">
        <v>2986</v>
      </c>
      <c r="E4485" s="397" t="s">
        <v>1928</v>
      </c>
      <c r="F4485" s="397"/>
      <c r="G4485" s="23" t="s">
        <v>268</v>
      </c>
      <c r="H4485" s="26">
        <v>2.2222</v>
      </c>
      <c r="I4485" s="25">
        <v>1.65</v>
      </c>
      <c r="J4485" s="25">
        <v>3.66</v>
      </c>
    </row>
    <row r="4486" spans="1:10">
      <c r="A4486" s="38"/>
      <c r="B4486" s="38"/>
      <c r="C4486" s="38"/>
      <c r="D4486" s="38"/>
      <c r="E4486" s="38" t="s">
        <v>1897</v>
      </c>
      <c r="F4486" s="39">
        <v>19.34</v>
      </c>
      <c r="G4486" s="38" t="s">
        <v>1898</v>
      </c>
      <c r="H4486" s="39">
        <v>0</v>
      </c>
      <c r="I4486" s="38" t="s">
        <v>1899</v>
      </c>
      <c r="J4486" s="39">
        <v>19.34</v>
      </c>
    </row>
    <row r="4487" spans="1:10">
      <c r="A4487" s="38"/>
      <c r="B4487" s="38"/>
      <c r="C4487" s="38"/>
      <c r="D4487" s="38"/>
      <c r="E4487" s="38" t="s">
        <v>1900</v>
      </c>
      <c r="F4487" s="39">
        <v>11.29</v>
      </c>
      <c r="G4487" s="38"/>
      <c r="H4487" s="398" t="s">
        <v>1901</v>
      </c>
      <c r="I4487" s="398"/>
      <c r="J4487" s="39">
        <v>66.41</v>
      </c>
    </row>
    <row r="4488" spans="1:10" ht="49.95" customHeight="1">
      <c r="A4488" s="32"/>
      <c r="B4488" s="32"/>
      <c r="C4488" s="32"/>
      <c r="D4488" s="32"/>
      <c r="E4488" s="32"/>
      <c r="F4488" s="32"/>
      <c r="G4488" s="32" t="s">
        <v>1902</v>
      </c>
      <c r="H4488" s="34" t="s">
        <v>3245</v>
      </c>
      <c r="I4488" s="32" t="s">
        <v>1904</v>
      </c>
      <c r="J4488" s="33">
        <v>7769.97</v>
      </c>
    </row>
    <row r="4489" spans="1:10" ht="1.05" customHeight="1">
      <c r="A4489" s="16"/>
      <c r="B4489" s="16"/>
      <c r="C4489" s="16"/>
      <c r="D4489" s="16"/>
      <c r="E4489" s="16"/>
      <c r="F4489" s="16"/>
      <c r="G4489" s="16"/>
      <c r="H4489" s="16"/>
      <c r="I4489" s="16"/>
      <c r="J4489" s="16"/>
    </row>
    <row r="4490" spans="1:10" ht="18" customHeight="1">
      <c r="A4490" s="2" t="s">
        <v>1339</v>
      </c>
      <c r="B4490" s="4" t="s">
        <v>61</v>
      </c>
      <c r="C4490" s="2" t="s">
        <v>62</v>
      </c>
      <c r="D4490" s="2" t="s">
        <v>9</v>
      </c>
      <c r="E4490" s="391" t="s">
        <v>63</v>
      </c>
      <c r="F4490" s="391"/>
      <c r="G4490" s="3" t="s">
        <v>64</v>
      </c>
      <c r="H4490" s="4" t="s">
        <v>10</v>
      </c>
      <c r="I4490" s="4" t="s">
        <v>65</v>
      </c>
      <c r="J4490" s="4" t="s">
        <v>11</v>
      </c>
    </row>
    <row r="4491" spans="1:10" ht="52.05" customHeight="1">
      <c r="A4491" s="10" t="s">
        <v>1883</v>
      </c>
      <c r="B4491" s="12" t="s">
        <v>1061</v>
      </c>
      <c r="C4491" s="10" t="s">
        <v>78</v>
      </c>
      <c r="D4491" s="10" t="s">
        <v>1062</v>
      </c>
      <c r="E4491" s="395" t="s">
        <v>1013</v>
      </c>
      <c r="F4491" s="395"/>
      <c r="G4491" s="11" t="s">
        <v>114</v>
      </c>
      <c r="H4491" s="15">
        <v>1</v>
      </c>
      <c r="I4491" s="13">
        <v>13.81</v>
      </c>
      <c r="J4491" s="13">
        <v>13.81</v>
      </c>
    </row>
    <row r="4492" spans="1:10" ht="25.95" customHeight="1">
      <c r="A4492" s="17" t="s">
        <v>1884</v>
      </c>
      <c r="B4492" s="19" t="s">
        <v>2969</v>
      </c>
      <c r="C4492" s="17" t="s">
        <v>78</v>
      </c>
      <c r="D4492" s="17" t="s">
        <v>2970</v>
      </c>
      <c r="E4492" s="396" t="s">
        <v>1887</v>
      </c>
      <c r="F4492" s="396"/>
      <c r="G4492" s="18" t="s">
        <v>1911</v>
      </c>
      <c r="H4492" s="21">
        <v>4.4200000000000003E-2</v>
      </c>
      <c r="I4492" s="20">
        <v>24.32</v>
      </c>
      <c r="J4492" s="20">
        <v>1.07</v>
      </c>
    </row>
    <row r="4493" spans="1:10" ht="24" customHeight="1">
      <c r="A4493" s="17" t="s">
        <v>1884</v>
      </c>
      <c r="B4493" s="19" t="s">
        <v>1971</v>
      </c>
      <c r="C4493" s="17" t="s">
        <v>78</v>
      </c>
      <c r="D4493" s="17" t="s">
        <v>1972</v>
      </c>
      <c r="E4493" s="396" t="s">
        <v>1887</v>
      </c>
      <c r="F4493" s="396"/>
      <c r="G4493" s="18" t="s">
        <v>1911</v>
      </c>
      <c r="H4493" s="21">
        <v>0.1946</v>
      </c>
      <c r="I4493" s="20">
        <v>28.71</v>
      </c>
      <c r="J4493" s="20">
        <v>5.58</v>
      </c>
    </row>
    <row r="4494" spans="1:10" ht="25.95" customHeight="1">
      <c r="A4494" s="22" t="s">
        <v>1894</v>
      </c>
      <c r="B4494" s="24" t="s">
        <v>3020</v>
      </c>
      <c r="C4494" s="22" t="s">
        <v>78</v>
      </c>
      <c r="D4494" s="22" t="s">
        <v>3021</v>
      </c>
      <c r="E4494" s="397" t="s">
        <v>1928</v>
      </c>
      <c r="F4494" s="397"/>
      <c r="G4494" s="23" t="s">
        <v>268</v>
      </c>
      <c r="H4494" s="26">
        <v>1.25</v>
      </c>
      <c r="I4494" s="25">
        <v>4.8099999999999996</v>
      </c>
      <c r="J4494" s="25">
        <v>6.01</v>
      </c>
    </row>
    <row r="4495" spans="1:10" ht="39" customHeight="1">
      <c r="A4495" s="22" t="s">
        <v>1894</v>
      </c>
      <c r="B4495" s="24" t="s">
        <v>3022</v>
      </c>
      <c r="C4495" s="22" t="s">
        <v>78</v>
      </c>
      <c r="D4495" s="22" t="s">
        <v>3023</v>
      </c>
      <c r="E4495" s="397" t="s">
        <v>1928</v>
      </c>
      <c r="F4495" s="397"/>
      <c r="G4495" s="23" t="s">
        <v>268</v>
      </c>
      <c r="H4495" s="26">
        <v>1.3125</v>
      </c>
      <c r="I4495" s="25">
        <v>0.88</v>
      </c>
      <c r="J4495" s="25">
        <v>1.1499999999999999</v>
      </c>
    </row>
    <row r="4496" spans="1:10">
      <c r="A4496" s="38"/>
      <c r="B4496" s="38"/>
      <c r="C4496" s="38"/>
      <c r="D4496" s="38"/>
      <c r="E4496" s="38" t="s">
        <v>1897</v>
      </c>
      <c r="F4496" s="39">
        <v>4.99</v>
      </c>
      <c r="G4496" s="38" t="s">
        <v>1898</v>
      </c>
      <c r="H4496" s="39">
        <v>0</v>
      </c>
      <c r="I4496" s="38" t="s">
        <v>1899</v>
      </c>
      <c r="J4496" s="39">
        <v>4.99</v>
      </c>
    </row>
    <row r="4497" spans="1:10">
      <c r="A4497" s="38"/>
      <c r="B4497" s="38"/>
      <c r="C4497" s="38"/>
      <c r="D4497" s="38"/>
      <c r="E4497" s="38" t="s">
        <v>1900</v>
      </c>
      <c r="F4497" s="39">
        <v>2.83</v>
      </c>
      <c r="G4497" s="38"/>
      <c r="H4497" s="398" t="s">
        <v>1901</v>
      </c>
      <c r="I4497" s="398"/>
      <c r="J4497" s="39">
        <v>16.64</v>
      </c>
    </row>
    <row r="4498" spans="1:10" ht="49.95" customHeight="1">
      <c r="A4498" s="32"/>
      <c r="B4498" s="32"/>
      <c r="C4498" s="32"/>
      <c r="D4498" s="32"/>
      <c r="E4498" s="32"/>
      <c r="F4498" s="32"/>
      <c r="G4498" s="32" t="s">
        <v>1902</v>
      </c>
      <c r="H4498" s="34" t="s">
        <v>3059</v>
      </c>
      <c r="I4498" s="32" t="s">
        <v>1904</v>
      </c>
      <c r="J4498" s="33">
        <v>6256.64</v>
      </c>
    </row>
    <row r="4499" spans="1:10" ht="1.05" customHeight="1">
      <c r="A4499" s="16"/>
      <c r="B4499" s="16"/>
      <c r="C4499" s="16"/>
      <c r="D4499" s="16"/>
      <c r="E4499" s="16"/>
      <c r="F4499" s="16"/>
      <c r="G4499" s="16"/>
      <c r="H4499" s="16"/>
      <c r="I4499" s="16"/>
      <c r="J4499" s="16"/>
    </row>
    <row r="4500" spans="1:10" ht="18" customHeight="1">
      <c r="A4500" s="2" t="s">
        <v>1340</v>
      </c>
      <c r="B4500" s="4" t="s">
        <v>61</v>
      </c>
      <c r="C4500" s="2" t="s">
        <v>62</v>
      </c>
      <c r="D4500" s="2" t="s">
        <v>9</v>
      </c>
      <c r="E4500" s="391" t="s">
        <v>63</v>
      </c>
      <c r="F4500" s="391"/>
      <c r="G4500" s="3" t="s">
        <v>64</v>
      </c>
      <c r="H4500" s="4" t="s">
        <v>10</v>
      </c>
      <c r="I4500" s="4" t="s">
        <v>65</v>
      </c>
      <c r="J4500" s="4" t="s">
        <v>11</v>
      </c>
    </row>
    <row r="4501" spans="1:10" ht="39" customHeight="1">
      <c r="A4501" s="10" t="s">
        <v>1883</v>
      </c>
      <c r="B4501" s="12" t="s">
        <v>1341</v>
      </c>
      <c r="C4501" s="10" t="s">
        <v>72</v>
      </c>
      <c r="D4501" s="10" t="s">
        <v>1342</v>
      </c>
      <c r="E4501" s="395" t="s">
        <v>74</v>
      </c>
      <c r="F4501" s="395"/>
      <c r="G4501" s="11" t="s">
        <v>75</v>
      </c>
      <c r="H4501" s="15">
        <v>1</v>
      </c>
      <c r="I4501" s="13">
        <v>179.12</v>
      </c>
      <c r="J4501" s="13">
        <v>179.12</v>
      </c>
    </row>
    <row r="4502" spans="1:10" ht="24" customHeight="1">
      <c r="A4502" s="17" t="s">
        <v>1884</v>
      </c>
      <c r="B4502" s="19" t="s">
        <v>1971</v>
      </c>
      <c r="C4502" s="17" t="s">
        <v>78</v>
      </c>
      <c r="D4502" s="17" t="s">
        <v>1972</v>
      </c>
      <c r="E4502" s="396" t="s">
        <v>1887</v>
      </c>
      <c r="F4502" s="396"/>
      <c r="G4502" s="18" t="s">
        <v>1911</v>
      </c>
      <c r="H4502" s="21">
        <v>0.7</v>
      </c>
      <c r="I4502" s="20">
        <v>28.71</v>
      </c>
      <c r="J4502" s="20">
        <v>20.09</v>
      </c>
    </row>
    <row r="4503" spans="1:10" ht="24" customHeight="1">
      <c r="A4503" s="17" t="s">
        <v>1884</v>
      </c>
      <c r="B4503" s="19" t="s">
        <v>1909</v>
      </c>
      <c r="C4503" s="17" t="s">
        <v>78</v>
      </c>
      <c r="D4503" s="17" t="s">
        <v>1910</v>
      </c>
      <c r="E4503" s="396" t="s">
        <v>1887</v>
      </c>
      <c r="F4503" s="396"/>
      <c r="G4503" s="18" t="s">
        <v>1911</v>
      </c>
      <c r="H4503" s="21">
        <v>0.7</v>
      </c>
      <c r="I4503" s="20">
        <v>22.95</v>
      </c>
      <c r="J4503" s="20">
        <v>16.059999999999999</v>
      </c>
    </row>
    <row r="4504" spans="1:10" ht="39" customHeight="1">
      <c r="A4504" s="22" t="s">
        <v>1894</v>
      </c>
      <c r="B4504" s="24" t="s">
        <v>3246</v>
      </c>
      <c r="C4504" s="22" t="s">
        <v>72</v>
      </c>
      <c r="D4504" s="22" t="s">
        <v>3247</v>
      </c>
      <c r="E4504" s="397" t="s">
        <v>1928</v>
      </c>
      <c r="F4504" s="397"/>
      <c r="G4504" s="23" t="s">
        <v>268</v>
      </c>
      <c r="H4504" s="26">
        <v>1</v>
      </c>
      <c r="I4504" s="25">
        <v>142.97</v>
      </c>
      <c r="J4504" s="25">
        <v>142.97</v>
      </c>
    </row>
    <row r="4505" spans="1:10">
      <c r="A4505" s="38"/>
      <c r="B4505" s="38"/>
      <c r="C4505" s="38"/>
      <c r="D4505" s="38"/>
      <c r="E4505" s="38" t="s">
        <v>1897</v>
      </c>
      <c r="F4505" s="39">
        <v>26.49</v>
      </c>
      <c r="G4505" s="38" t="s">
        <v>1898</v>
      </c>
      <c r="H4505" s="39">
        <v>0</v>
      </c>
      <c r="I4505" s="38" t="s">
        <v>1899</v>
      </c>
      <c r="J4505" s="39">
        <v>26.49</v>
      </c>
    </row>
    <row r="4506" spans="1:10">
      <c r="A4506" s="38"/>
      <c r="B4506" s="38"/>
      <c r="C4506" s="38"/>
      <c r="D4506" s="38"/>
      <c r="E4506" s="38" t="s">
        <v>1900</v>
      </c>
      <c r="F4506" s="39">
        <v>36.71</v>
      </c>
      <c r="G4506" s="38"/>
      <c r="H4506" s="398" t="s">
        <v>1901</v>
      </c>
      <c r="I4506" s="398"/>
      <c r="J4506" s="39">
        <v>215.83</v>
      </c>
    </row>
    <row r="4507" spans="1:10" ht="49.95" customHeight="1">
      <c r="A4507" s="32"/>
      <c r="B4507" s="32"/>
      <c r="C4507" s="32"/>
      <c r="D4507" s="32"/>
      <c r="E4507" s="32"/>
      <c r="F4507" s="32"/>
      <c r="G4507" s="32" t="s">
        <v>1902</v>
      </c>
      <c r="H4507" s="34" t="s">
        <v>2524</v>
      </c>
      <c r="I4507" s="32" t="s">
        <v>1904</v>
      </c>
      <c r="J4507" s="33">
        <v>431.66</v>
      </c>
    </row>
    <row r="4508" spans="1:10" ht="1.05" customHeight="1">
      <c r="A4508" s="16"/>
      <c r="B4508" s="16"/>
      <c r="C4508" s="16"/>
      <c r="D4508" s="16"/>
      <c r="E4508" s="16"/>
      <c r="F4508" s="16"/>
      <c r="G4508" s="16"/>
      <c r="H4508" s="16"/>
      <c r="I4508" s="16"/>
      <c r="J4508" s="16"/>
    </row>
    <row r="4509" spans="1:10" ht="18" customHeight="1">
      <c r="A4509" s="2" t="s">
        <v>1343</v>
      </c>
      <c r="B4509" s="4" t="s">
        <v>61</v>
      </c>
      <c r="C4509" s="2" t="s">
        <v>62</v>
      </c>
      <c r="D4509" s="2" t="s">
        <v>9</v>
      </c>
      <c r="E4509" s="391" t="s">
        <v>63</v>
      </c>
      <c r="F4509" s="391"/>
      <c r="G4509" s="3" t="s">
        <v>64</v>
      </c>
      <c r="H4509" s="4" t="s">
        <v>10</v>
      </c>
      <c r="I4509" s="4" t="s">
        <v>65</v>
      </c>
      <c r="J4509" s="4" t="s">
        <v>11</v>
      </c>
    </row>
    <row r="4510" spans="1:10" ht="39" customHeight="1">
      <c r="A4510" s="10" t="s">
        <v>1883</v>
      </c>
      <c r="B4510" s="12" t="s">
        <v>1344</v>
      </c>
      <c r="C4510" s="10" t="s">
        <v>72</v>
      </c>
      <c r="D4510" s="10" t="s">
        <v>1345</v>
      </c>
      <c r="E4510" s="395" t="s">
        <v>74</v>
      </c>
      <c r="F4510" s="395"/>
      <c r="G4510" s="11" t="s">
        <v>75</v>
      </c>
      <c r="H4510" s="15">
        <v>1</v>
      </c>
      <c r="I4510" s="13">
        <v>65.28</v>
      </c>
      <c r="J4510" s="13">
        <v>65.28</v>
      </c>
    </row>
    <row r="4511" spans="1:10" ht="25.95" customHeight="1">
      <c r="A4511" s="17" t="s">
        <v>1884</v>
      </c>
      <c r="B4511" s="19" t="s">
        <v>2969</v>
      </c>
      <c r="C4511" s="17" t="s">
        <v>78</v>
      </c>
      <c r="D4511" s="17" t="s">
        <v>2970</v>
      </c>
      <c r="E4511" s="396" t="s">
        <v>1887</v>
      </c>
      <c r="F4511" s="396"/>
      <c r="G4511" s="18" t="s">
        <v>1911</v>
      </c>
      <c r="H4511" s="21">
        <v>0.1801875</v>
      </c>
      <c r="I4511" s="20">
        <v>24.32</v>
      </c>
      <c r="J4511" s="20">
        <v>4.38</v>
      </c>
    </row>
    <row r="4512" spans="1:10" ht="24" customHeight="1">
      <c r="A4512" s="17" t="s">
        <v>1884</v>
      </c>
      <c r="B4512" s="19" t="s">
        <v>1971</v>
      </c>
      <c r="C4512" s="17" t="s">
        <v>78</v>
      </c>
      <c r="D4512" s="17" t="s">
        <v>1972</v>
      </c>
      <c r="E4512" s="396" t="s">
        <v>1887</v>
      </c>
      <c r="F4512" s="396"/>
      <c r="G4512" s="18" t="s">
        <v>1911</v>
      </c>
      <c r="H4512" s="21">
        <v>0.5766</v>
      </c>
      <c r="I4512" s="20">
        <v>28.71</v>
      </c>
      <c r="J4512" s="20">
        <v>16.55</v>
      </c>
    </row>
    <row r="4513" spans="1:10" ht="25.95" customHeight="1">
      <c r="A4513" s="22" t="s">
        <v>1894</v>
      </c>
      <c r="B4513" s="24" t="s">
        <v>3248</v>
      </c>
      <c r="C4513" s="22" t="s">
        <v>72</v>
      </c>
      <c r="D4513" s="22" t="s">
        <v>3249</v>
      </c>
      <c r="E4513" s="397" t="s">
        <v>1928</v>
      </c>
      <c r="F4513" s="397"/>
      <c r="G4513" s="23" t="s">
        <v>268</v>
      </c>
      <c r="H4513" s="26">
        <v>1</v>
      </c>
      <c r="I4513" s="25">
        <v>44.35</v>
      </c>
      <c r="J4513" s="25">
        <v>44.35</v>
      </c>
    </row>
    <row r="4514" spans="1:10">
      <c r="A4514" s="38"/>
      <c r="B4514" s="38"/>
      <c r="C4514" s="38"/>
      <c r="D4514" s="38"/>
      <c r="E4514" s="38" t="s">
        <v>1897</v>
      </c>
      <c r="F4514" s="39">
        <v>15.66</v>
      </c>
      <c r="G4514" s="38" t="s">
        <v>1898</v>
      </c>
      <c r="H4514" s="39">
        <v>0</v>
      </c>
      <c r="I4514" s="38" t="s">
        <v>1899</v>
      </c>
      <c r="J4514" s="39">
        <v>15.66</v>
      </c>
    </row>
    <row r="4515" spans="1:10">
      <c r="A4515" s="38"/>
      <c r="B4515" s="38"/>
      <c r="C4515" s="38"/>
      <c r="D4515" s="38"/>
      <c r="E4515" s="38" t="s">
        <v>1900</v>
      </c>
      <c r="F4515" s="39">
        <v>13.38</v>
      </c>
      <c r="G4515" s="38"/>
      <c r="H4515" s="398" t="s">
        <v>1901</v>
      </c>
      <c r="I4515" s="398"/>
      <c r="J4515" s="39">
        <v>78.66</v>
      </c>
    </row>
    <row r="4516" spans="1:10" ht="49.95" customHeight="1">
      <c r="A4516" s="32"/>
      <c r="B4516" s="32"/>
      <c r="C4516" s="32"/>
      <c r="D4516" s="32"/>
      <c r="E4516" s="32"/>
      <c r="F4516" s="32"/>
      <c r="G4516" s="32" t="s">
        <v>1902</v>
      </c>
      <c r="H4516" s="34" t="s">
        <v>2028</v>
      </c>
      <c r="I4516" s="32" t="s">
        <v>1904</v>
      </c>
      <c r="J4516" s="33">
        <v>943.92</v>
      </c>
    </row>
    <row r="4517" spans="1:10" ht="1.05" customHeight="1">
      <c r="A4517" s="16"/>
      <c r="B4517" s="16"/>
      <c r="C4517" s="16"/>
      <c r="D4517" s="16"/>
      <c r="E4517" s="16"/>
      <c r="F4517" s="16"/>
      <c r="G4517" s="16"/>
      <c r="H4517" s="16"/>
      <c r="I4517" s="16"/>
      <c r="J4517" s="16"/>
    </row>
    <row r="4518" spans="1:10" ht="24" customHeight="1">
      <c r="A4518" s="5" t="s">
        <v>1346</v>
      </c>
      <c r="B4518" s="5"/>
      <c r="C4518" s="5"/>
      <c r="D4518" s="5" t="s">
        <v>1347</v>
      </c>
      <c r="E4518" s="5"/>
      <c r="F4518" s="394"/>
      <c r="G4518" s="394"/>
      <c r="H4518" s="7"/>
      <c r="I4518" s="5"/>
      <c r="J4518" s="8">
        <v>119086.14</v>
      </c>
    </row>
    <row r="4519" spans="1:10" ht="18" customHeight="1">
      <c r="A4519" s="2" t="s">
        <v>1348</v>
      </c>
      <c r="B4519" s="4" t="s">
        <v>61</v>
      </c>
      <c r="C4519" s="2" t="s">
        <v>62</v>
      </c>
      <c r="D4519" s="2" t="s">
        <v>9</v>
      </c>
      <c r="E4519" s="391" t="s">
        <v>63</v>
      </c>
      <c r="F4519" s="391"/>
      <c r="G4519" s="3" t="s">
        <v>64</v>
      </c>
      <c r="H4519" s="4" t="s">
        <v>10</v>
      </c>
      <c r="I4519" s="4" t="s">
        <v>65</v>
      </c>
      <c r="J4519" s="4" t="s">
        <v>11</v>
      </c>
    </row>
    <row r="4520" spans="1:10" ht="25.95" customHeight="1">
      <c r="A4520" s="10" t="s">
        <v>1883</v>
      </c>
      <c r="B4520" s="12" t="s">
        <v>1172</v>
      </c>
      <c r="C4520" s="10" t="s">
        <v>72</v>
      </c>
      <c r="D4520" s="10" t="s">
        <v>1173</v>
      </c>
      <c r="E4520" s="395" t="s">
        <v>204</v>
      </c>
      <c r="F4520" s="395"/>
      <c r="G4520" s="11" t="s">
        <v>114</v>
      </c>
      <c r="H4520" s="15">
        <v>1</v>
      </c>
      <c r="I4520" s="13">
        <v>58.16</v>
      </c>
      <c r="J4520" s="13">
        <v>58.16</v>
      </c>
    </row>
    <row r="4521" spans="1:10" ht="24" customHeight="1">
      <c r="A4521" s="17" t="s">
        <v>1884</v>
      </c>
      <c r="B4521" s="19" t="s">
        <v>1971</v>
      </c>
      <c r="C4521" s="17" t="s">
        <v>78</v>
      </c>
      <c r="D4521" s="17" t="s">
        <v>1972</v>
      </c>
      <c r="E4521" s="396" t="s">
        <v>1887</v>
      </c>
      <c r="F4521" s="396"/>
      <c r="G4521" s="18" t="s">
        <v>1911</v>
      </c>
      <c r="H4521" s="21">
        <v>8.5199999999999998E-2</v>
      </c>
      <c r="I4521" s="20">
        <v>28.71</v>
      </c>
      <c r="J4521" s="20">
        <v>2.44</v>
      </c>
    </row>
    <row r="4522" spans="1:10" ht="39" customHeight="1">
      <c r="A4522" s="17" t="s">
        <v>1884</v>
      </c>
      <c r="B4522" s="19" t="s">
        <v>3123</v>
      </c>
      <c r="C4522" s="17" t="s">
        <v>78</v>
      </c>
      <c r="D4522" s="17" t="s">
        <v>3124</v>
      </c>
      <c r="E4522" s="396" t="s">
        <v>3104</v>
      </c>
      <c r="F4522" s="396"/>
      <c r="G4522" s="18" t="s">
        <v>268</v>
      </c>
      <c r="H4522" s="21">
        <v>0.33300000000000002</v>
      </c>
      <c r="I4522" s="20">
        <v>95.14</v>
      </c>
      <c r="J4522" s="20">
        <v>31.68</v>
      </c>
    </row>
    <row r="4523" spans="1:10" ht="25.95" customHeight="1">
      <c r="A4523" s="17" t="s">
        <v>1884</v>
      </c>
      <c r="B4523" s="19" t="s">
        <v>2969</v>
      </c>
      <c r="C4523" s="17" t="s">
        <v>78</v>
      </c>
      <c r="D4523" s="17" t="s">
        <v>2970</v>
      </c>
      <c r="E4523" s="396" t="s">
        <v>1887</v>
      </c>
      <c r="F4523" s="396"/>
      <c r="G4523" s="18" t="s">
        <v>1911</v>
      </c>
      <c r="H4523" s="21">
        <v>8.5199999999999998E-2</v>
      </c>
      <c r="I4523" s="20">
        <v>24.32</v>
      </c>
      <c r="J4523" s="20">
        <v>2.0699999999999998</v>
      </c>
    </row>
    <row r="4524" spans="1:10" ht="24" customHeight="1">
      <c r="A4524" s="22" t="s">
        <v>1894</v>
      </c>
      <c r="B4524" s="24" t="s">
        <v>3125</v>
      </c>
      <c r="C4524" s="22" t="s">
        <v>72</v>
      </c>
      <c r="D4524" s="22" t="s">
        <v>3126</v>
      </c>
      <c r="E4524" s="397" t="s">
        <v>1928</v>
      </c>
      <c r="F4524" s="397"/>
      <c r="G4524" s="23" t="s">
        <v>1150</v>
      </c>
      <c r="H4524" s="26">
        <v>1</v>
      </c>
      <c r="I4524" s="25">
        <v>21.97</v>
      </c>
      <c r="J4524" s="25">
        <v>21.97</v>
      </c>
    </row>
    <row r="4525" spans="1:10">
      <c r="A4525" s="38"/>
      <c r="B4525" s="38"/>
      <c r="C4525" s="38"/>
      <c r="D4525" s="38"/>
      <c r="E4525" s="38" t="s">
        <v>1897</v>
      </c>
      <c r="F4525" s="39">
        <v>6.64</v>
      </c>
      <c r="G4525" s="38" t="s">
        <v>1898</v>
      </c>
      <c r="H4525" s="39">
        <v>0</v>
      </c>
      <c r="I4525" s="38" t="s">
        <v>1899</v>
      </c>
      <c r="J4525" s="39">
        <v>6.64</v>
      </c>
    </row>
    <row r="4526" spans="1:10">
      <c r="A4526" s="38"/>
      <c r="B4526" s="38"/>
      <c r="C4526" s="38"/>
      <c r="D4526" s="38"/>
      <c r="E4526" s="38" t="s">
        <v>1900</v>
      </c>
      <c r="F4526" s="39">
        <v>11.92</v>
      </c>
      <c r="G4526" s="38"/>
      <c r="H4526" s="398" t="s">
        <v>1901</v>
      </c>
      <c r="I4526" s="398"/>
      <c r="J4526" s="39">
        <v>70.08</v>
      </c>
    </row>
    <row r="4527" spans="1:10" ht="49.95" customHeight="1">
      <c r="A4527" s="32"/>
      <c r="B4527" s="32"/>
      <c r="C4527" s="32"/>
      <c r="D4527" s="32"/>
      <c r="E4527" s="32"/>
      <c r="F4527" s="32"/>
      <c r="G4527" s="32" t="s">
        <v>1902</v>
      </c>
      <c r="H4527" s="34" t="s">
        <v>3250</v>
      </c>
      <c r="I4527" s="32" t="s">
        <v>1904</v>
      </c>
      <c r="J4527" s="33">
        <v>14156.16</v>
      </c>
    </row>
    <row r="4528" spans="1:10" ht="1.05" customHeight="1">
      <c r="A4528" s="16"/>
      <c r="B4528" s="16"/>
      <c r="C4528" s="16"/>
      <c r="D4528" s="16"/>
      <c r="E4528" s="16"/>
      <c r="F4528" s="16"/>
      <c r="G4528" s="16"/>
      <c r="H4528" s="16"/>
      <c r="I4528" s="16"/>
      <c r="J4528" s="16"/>
    </row>
    <row r="4529" spans="1:10" ht="18" customHeight="1">
      <c r="A4529" s="2" t="s">
        <v>1349</v>
      </c>
      <c r="B4529" s="4" t="s">
        <v>61</v>
      </c>
      <c r="C4529" s="2" t="s">
        <v>62</v>
      </c>
      <c r="D4529" s="2" t="s">
        <v>9</v>
      </c>
      <c r="E4529" s="391" t="s">
        <v>63</v>
      </c>
      <c r="F4529" s="391"/>
      <c r="G4529" s="3" t="s">
        <v>64</v>
      </c>
      <c r="H4529" s="4" t="s">
        <v>10</v>
      </c>
      <c r="I4529" s="4" t="s">
        <v>65</v>
      </c>
      <c r="J4529" s="4" t="s">
        <v>11</v>
      </c>
    </row>
    <row r="4530" spans="1:10" ht="78" customHeight="1">
      <c r="A4530" s="10" t="s">
        <v>1883</v>
      </c>
      <c r="B4530" s="12" t="s">
        <v>1205</v>
      </c>
      <c r="C4530" s="10" t="s">
        <v>72</v>
      </c>
      <c r="D4530" s="10" t="s">
        <v>1206</v>
      </c>
      <c r="E4530" s="395" t="s">
        <v>74</v>
      </c>
      <c r="F4530" s="395"/>
      <c r="G4530" s="11" t="s">
        <v>75</v>
      </c>
      <c r="H4530" s="15">
        <v>1</v>
      </c>
      <c r="I4530" s="13">
        <v>23.87</v>
      </c>
      <c r="J4530" s="13">
        <v>23.87</v>
      </c>
    </row>
    <row r="4531" spans="1:10" ht="25.95" customHeight="1">
      <c r="A4531" s="17" t="s">
        <v>1884</v>
      </c>
      <c r="B4531" s="19" t="s">
        <v>2969</v>
      </c>
      <c r="C4531" s="17" t="s">
        <v>78</v>
      </c>
      <c r="D4531" s="17" t="s">
        <v>2970</v>
      </c>
      <c r="E4531" s="396" t="s">
        <v>1887</v>
      </c>
      <c r="F4531" s="396"/>
      <c r="G4531" s="18" t="s">
        <v>1911</v>
      </c>
      <c r="H4531" s="21">
        <v>0.35</v>
      </c>
      <c r="I4531" s="20">
        <v>24.32</v>
      </c>
      <c r="J4531" s="20">
        <v>8.51</v>
      </c>
    </row>
    <row r="4532" spans="1:10" ht="24" customHeight="1">
      <c r="A4532" s="17" t="s">
        <v>1884</v>
      </c>
      <c r="B4532" s="19" t="s">
        <v>1971</v>
      </c>
      <c r="C4532" s="17" t="s">
        <v>78</v>
      </c>
      <c r="D4532" s="17" t="s">
        <v>1972</v>
      </c>
      <c r="E4532" s="396" t="s">
        <v>1887</v>
      </c>
      <c r="F4532" s="396"/>
      <c r="G4532" s="18" t="s">
        <v>1911</v>
      </c>
      <c r="H4532" s="21">
        <v>0.35</v>
      </c>
      <c r="I4532" s="20">
        <v>28.71</v>
      </c>
      <c r="J4532" s="20">
        <v>10.039999999999999</v>
      </c>
    </row>
    <row r="4533" spans="1:10" ht="25.95" customHeight="1">
      <c r="A4533" s="22" t="s">
        <v>1894</v>
      </c>
      <c r="B4533" s="24" t="s">
        <v>3150</v>
      </c>
      <c r="C4533" s="22" t="s">
        <v>72</v>
      </c>
      <c r="D4533" s="22" t="s">
        <v>3151</v>
      </c>
      <c r="E4533" s="397" t="s">
        <v>1928</v>
      </c>
      <c r="F4533" s="397"/>
      <c r="G4533" s="23" t="s">
        <v>268</v>
      </c>
      <c r="H4533" s="26">
        <v>1</v>
      </c>
      <c r="I4533" s="25">
        <v>5.32</v>
      </c>
      <c r="J4533" s="25">
        <v>5.32</v>
      </c>
    </row>
    <row r="4534" spans="1:10">
      <c r="A4534" s="38"/>
      <c r="B4534" s="38"/>
      <c r="C4534" s="38"/>
      <c r="D4534" s="38"/>
      <c r="E4534" s="38" t="s">
        <v>1897</v>
      </c>
      <c r="F4534" s="39">
        <v>13.68</v>
      </c>
      <c r="G4534" s="38" t="s">
        <v>1898</v>
      </c>
      <c r="H4534" s="39">
        <v>0</v>
      </c>
      <c r="I4534" s="38" t="s">
        <v>1899</v>
      </c>
      <c r="J4534" s="39">
        <v>13.68</v>
      </c>
    </row>
    <row r="4535" spans="1:10">
      <c r="A4535" s="38"/>
      <c r="B4535" s="38"/>
      <c r="C4535" s="38"/>
      <c r="D4535" s="38"/>
      <c r="E4535" s="38" t="s">
        <v>1900</v>
      </c>
      <c r="F4535" s="39">
        <v>4.8899999999999997</v>
      </c>
      <c r="G4535" s="38"/>
      <c r="H4535" s="398" t="s">
        <v>1901</v>
      </c>
      <c r="I4535" s="398"/>
      <c r="J4535" s="39">
        <v>28.76</v>
      </c>
    </row>
    <row r="4536" spans="1:10" ht="49.95" customHeight="1">
      <c r="A4536" s="32"/>
      <c r="B4536" s="32"/>
      <c r="C4536" s="32"/>
      <c r="D4536" s="32"/>
      <c r="E4536" s="32"/>
      <c r="F4536" s="32"/>
      <c r="G4536" s="32" t="s">
        <v>1902</v>
      </c>
      <c r="H4536" s="34" t="s">
        <v>2400</v>
      </c>
      <c r="I4536" s="32" t="s">
        <v>1904</v>
      </c>
      <c r="J4536" s="33">
        <v>287.60000000000002</v>
      </c>
    </row>
    <row r="4537" spans="1:10" ht="1.05" customHeight="1">
      <c r="A4537" s="16"/>
      <c r="B4537" s="16"/>
      <c r="C4537" s="16"/>
      <c r="D4537" s="16"/>
      <c r="E4537" s="16"/>
      <c r="F4537" s="16"/>
      <c r="G4537" s="16"/>
      <c r="H4537" s="16"/>
      <c r="I4537" s="16"/>
      <c r="J4537" s="16"/>
    </row>
    <row r="4538" spans="1:10" ht="18" customHeight="1">
      <c r="A4538" s="2" t="s">
        <v>1350</v>
      </c>
      <c r="B4538" s="4" t="s">
        <v>61</v>
      </c>
      <c r="C4538" s="2" t="s">
        <v>62</v>
      </c>
      <c r="D4538" s="2" t="s">
        <v>9</v>
      </c>
      <c r="E4538" s="391" t="s">
        <v>63</v>
      </c>
      <c r="F4538" s="391"/>
      <c r="G4538" s="3" t="s">
        <v>64</v>
      </c>
      <c r="H4538" s="4" t="s">
        <v>10</v>
      </c>
      <c r="I4538" s="4" t="s">
        <v>65</v>
      </c>
      <c r="J4538" s="4" t="s">
        <v>11</v>
      </c>
    </row>
    <row r="4539" spans="1:10" ht="64.95" customHeight="1">
      <c r="A4539" s="10" t="s">
        <v>1883</v>
      </c>
      <c r="B4539" s="12" t="s">
        <v>999</v>
      </c>
      <c r="C4539" s="10" t="s">
        <v>72</v>
      </c>
      <c r="D4539" s="10" t="s">
        <v>1000</v>
      </c>
      <c r="E4539" s="395" t="s">
        <v>74</v>
      </c>
      <c r="F4539" s="395"/>
      <c r="G4539" s="11" t="s">
        <v>75</v>
      </c>
      <c r="H4539" s="15">
        <v>1</v>
      </c>
      <c r="I4539" s="13">
        <v>7.74</v>
      </c>
      <c r="J4539" s="13">
        <v>7.74</v>
      </c>
    </row>
    <row r="4540" spans="1:10" ht="24" customHeight="1">
      <c r="A4540" s="17" t="s">
        <v>1884</v>
      </c>
      <c r="B4540" s="19" t="s">
        <v>1971</v>
      </c>
      <c r="C4540" s="17" t="s">
        <v>78</v>
      </c>
      <c r="D4540" s="17" t="s">
        <v>1972</v>
      </c>
      <c r="E4540" s="396" t="s">
        <v>1887</v>
      </c>
      <c r="F4540" s="396"/>
      <c r="G4540" s="18" t="s">
        <v>1911</v>
      </c>
      <c r="H4540" s="21">
        <v>0.06</v>
      </c>
      <c r="I4540" s="20">
        <v>28.71</v>
      </c>
      <c r="J4540" s="20">
        <v>1.72</v>
      </c>
    </row>
    <row r="4541" spans="1:10" ht="25.95" customHeight="1">
      <c r="A4541" s="17" t="s">
        <v>1884</v>
      </c>
      <c r="B4541" s="19" t="s">
        <v>2969</v>
      </c>
      <c r="C4541" s="17" t="s">
        <v>78</v>
      </c>
      <c r="D4541" s="17" t="s">
        <v>2970</v>
      </c>
      <c r="E4541" s="396" t="s">
        <v>1887</v>
      </c>
      <c r="F4541" s="396"/>
      <c r="G4541" s="18" t="s">
        <v>1911</v>
      </c>
      <c r="H4541" s="21">
        <v>0.06</v>
      </c>
      <c r="I4541" s="20">
        <v>24.32</v>
      </c>
      <c r="J4541" s="20">
        <v>1.45</v>
      </c>
    </row>
    <row r="4542" spans="1:10" ht="25.95" customHeight="1">
      <c r="A4542" s="22" t="s">
        <v>1894</v>
      </c>
      <c r="B4542" s="24" t="s">
        <v>2971</v>
      </c>
      <c r="C4542" s="22" t="s">
        <v>72</v>
      </c>
      <c r="D4542" s="22" t="s">
        <v>2972</v>
      </c>
      <c r="E4542" s="397" t="s">
        <v>1928</v>
      </c>
      <c r="F4542" s="397"/>
      <c r="G4542" s="23" t="s">
        <v>268</v>
      </c>
      <c r="H4542" s="26">
        <v>1</v>
      </c>
      <c r="I4542" s="25">
        <v>4.57</v>
      </c>
      <c r="J4542" s="25">
        <v>4.57</v>
      </c>
    </row>
    <row r="4543" spans="1:10">
      <c r="A4543" s="38"/>
      <c r="B4543" s="38"/>
      <c r="C4543" s="38"/>
      <c r="D4543" s="38"/>
      <c r="E4543" s="38" t="s">
        <v>1897</v>
      </c>
      <c r="F4543" s="39">
        <v>2.34</v>
      </c>
      <c r="G4543" s="38" t="s">
        <v>1898</v>
      </c>
      <c r="H4543" s="39">
        <v>0</v>
      </c>
      <c r="I4543" s="38" t="s">
        <v>1899</v>
      </c>
      <c r="J4543" s="39">
        <v>2.34</v>
      </c>
    </row>
    <row r="4544" spans="1:10">
      <c r="A4544" s="38"/>
      <c r="B4544" s="38"/>
      <c r="C4544" s="38"/>
      <c r="D4544" s="38"/>
      <c r="E4544" s="38" t="s">
        <v>1900</v>
      </c>
      <c r="F4544" s="39">
        <v>1.58</v>
      </c>
      <c r="G4544" s="38"/>
      <c r="H4544" s="398" t="s">
        <v>1901</v>
      </c>
      <c r="I4544" s="398"/>
      <c r="J4544" s="39">
        <v>9.32</v>
      </c>
    </row>
    <row r="4545" spans="1:10" ht="49.95" customHeight="1">
      <c r="A4545" s="32"/>
      <c r="B4545" s="32"/>
      <c r="C4545" s="32"/>
      <c r="D4545" s="32"/>
      <c r="E4545" s="32"/>
      <c r="F4545" s="32"/>
      <c r="G4545" s="32" t="s">
        <v>1902</v>
      </c>
      <c r="H4545" s="34" t="s">
        <v>3251</v>
      </c>
      <c r="I4545" s="32" t="s">
        <v>1904</v>
      </c>
      <c r="J4545" s="33">
        <v>1267.52</v>
      </c>
    </row>
    <row r="4546" spans="1:10" ht="1.05" customHeight="1">
      <c r="A4546" s="16"/>
      <c r="B4546" s="16"/>
      <c r="C4546" s="16"/>
      <c r="D4546" s="16"/>
      <c r="E4546" s="16"/>
      <c r="F4546" s="16"/>
      <c r="G4546" s="16"/>
      <c r="H4546" s="16"/>
      <c r="I4546" s="16"/>
      <c r="J4546" s="16"/>
    </row>
    <row r="4547" spans="1:10" ht="18" customHeight="1">
      <c r="A4547" s="2" t="s">
        <v>1351</v>
      </c>
      <c r="B4547" s="4" t="s">
        <v>61</v>
      </c>
      <c r="C4547" s="2" t="s">
        <v>62</v>
      </c>
      <c r="D4547" s="2" t="s">
        <v>9</v>
      </c>
      <c r="E4547" s="391" t="s">
        <v>63</v>
      </c>
      <c r="F4547" s="391"/>
      <c r="G4547" s="3" t="s">
        <v>64</v>
      </c>
      <c r="H4547" s="4" t="s">
        <v>10</v>
      </c>
      <c r="I4547" s="4" t="s">
        <v>65</v>
      </c>
      <c r="J4547" s="4" t="s">
        <v>11</v>
      </c>
    </row>
    <row r="4548" spans="1:10" ht="39" customHeight="1">
      <c r="A4548" s="10" t="s">
        <v>1883</v>
      </c>
      <c r="B4548" s="12" t="s">
        <v>1280</v>
      </c>
      <c r="C4548" s="10" t="s">
        <v>78</v>
      </c>
      <c r="D4548" s="10" t="s">
        <v>1281</v>
      </c>
      <c r="E4548" s="395" t="s">
        <v>1059</v>
      </c>
      <c r="F4548" s="395"/>
      <c r="G4548" s="11" t="s">
        <v>114</v>
      </c>
      <c r="H4548" s="15">
        <v>1</v>
      </c>
      <c r="I4548" s="13">
        <v>21.31</v>
      </c>
      <c r="J4548" s="13">
        <v>21.31</v>
      </c>
    </row>
    <row r="4549" spans="1:10" ht="25.95" customHeight="1">
      <c r="A4549" s="17" t="s">
        <v>1884</v>
      </c>
      <c r="B4549" s="19" t="s">
        <v>2969</v>
      </c>
      <c r="C4549" s="17" t="s">
        <v>78</v>
      </c>
      <c r="D4549" s="17" t="s">
        <v>2970</v>
      </c>
      <c r="E4549" s="396" t="s">
        <v>1887</v>
      </c>
      <c r="F4549" s="396"/>
      <c r="G4549" s="18" t="s">
        <v>1911</v>
      </c>
      <c r="H4549" s="21">
        <v>0.122</v>
      </c>
      <c r="I4549" s="20">
        <v>24.32</v>
      </c>
      <c r="J4549" s="20">
        <v>2.96</v>
      </c>
    </row>
    <row r="4550" spans="1:10" ht="64.95" customHeight="1">
      <c r="A4550" s="17" t="s">
        <v>1884</v>
      </c>
      <c r="B4550" s="19" t="s">
        <v>3090</v>
      </c>
      <c r="C4550" s="17" t="s">
        <v>78</v>
      </c>
      <c r="D4550" s="17" t="s">
        <v>3091</v>
      </c>
      <c r="E4550" s="396" t="s">
        <v>1013</v>
      </c>
      <c r="F4550" s="396"/>
      <c r="G4550" s="18" t="s">
        <v>114</v>
      </c>
      <c r="H4550" s="21">
        <v>1</v>
      </c>
      <c r="I4550" s="20">
        <v>11.27</v>
      </c>
      <c r="J4550" s="20">
        <v>11.27</v>
      </c>
    </row>
    <row r="4551" spans="1:10" ht="24" customHeight="1">
      <c r="A4551" s="17" t="s">
        <v>1884</v>
      </c>
      <c r="B4551" s="19" t="s">
        <v>1971</v>
      </c>
      <c r="C4551" s="17" t="s">
        <v>78</v>
      </c>
      <c r="D4551" s="17" t="s">
        <v>1972</v>
      </c>
      <c r="E4551" s="396" t="s">
        <v>1887</v>
      </c>
      <c r="F4551" s="396"/>
      <c r="G4551" s="18" t="s">
        <v>1911</v>
      </c>
      <c r="H4551" s="21">
        <v>0.122</v>
      </c>
      <c r="I4551" s="20">
        <v>28.71</v>
      </c>
      <c r="J4551" s="20">
        <v>3.5</v>
      </c>
    </row>
    <row r="4552" spans="1:10" ht="25.95" customHeight="1">
      <c r="A4552" s="22" t="s">
        <v>1894</v>
      </c>
      <c r="B4552" s="24" t="s">
        <v>3198</v>
      </c>
      <c r="C4552" s="22" t="s">
        <v>78</v>
      </c>
      <c r="D4552" s="22" t="s">
        <v>3199</v>
      </c>
      <c r="E4552" s="397" t="s">
        <v>1928</v>
      </c>
      <c r="F4552" s="397"/>
      <c r="G4552" s="23" t="s">
        <v>114</v>
      </c>
      <c r="H4552" s="26">
        <v>1.0538000000000001</v>
      </c>
      <c r="I4552" s="25">
        <v>3.4</v>
      </c>
      <c r="J4552" s="25">
        <v>3.58</v>
      </c>
    </row>
    <row r="4553" spans="1:10">
      <c r="A4553" s="38"/>
      <c r="B4553" s="38"/>
      <c r="C4553" s="38"/>
      <c r="D4553" s="38"/>
      <c r="E4553" s="38" t="s">
        <v>1897</v>
      </c>
      <c r="F4553" s="39">
        <v>10.08</v>
      </c>
      <c r="G4553" s="38" t="s">
        <v>1898</v>
      </c>
      <c r="H4553" s="39">
        <v>0</v>
      </c>
      <c r="I4553" s="38" t="s">
        <v>1899</v>
      </c>
      <c r="J4553" s="39">
        <v>10.08</v>
      </c>
    </row>
    <row r="4554" spans="1:10">
      <c r="A4554" s="38"/>
      <c r="B4554" s="38"/>
      <c r="C4554" s="38"/>
      <c r="D4554" s="38"/>
      <c r="E4554" s="38" t="s">
        <v>1900</v>
      </c>
      <c r="F4554" s="39">
        <v>4.3600000000000003</v>
      </c>
      <c r="G4554" s="38"/>
      <c r="H4554" s="398" t="s">
        <v>1901</v>
      </c>
      <c r="I4554" s="398"/>
      <c r="J4554" s="39">
        <v>25.67</v>
      </c>
    </row>
    <row r="4555" spans="1:10" ht="49.95" customHeight="1">
      <c r="A4555" s="32"/>
      <c r="B4555" s="32"/>
      <c r="C4555" s="32"/>
      <c r="D4555" s="32"/>
      <c r="E4555" s="32"/>
      <c r="F4555" s="32"/>
      <c r="G4555" s="32" t="s">
        <v>1902</v>
      </c>
      <c r="H4555" s="34" t="s">
        <v>3252</v>
      </c>
      <c r="I4555" s="32" t="s">
        <v>1904</v>
      </c>
      <c r="J4555" s="33">
        <v>21357.439999999999</v>
      </c>
    </row>
    <row r="4556" spans="1:10" ht="1.05" customHeight="1">
      <c r="A4556" s="16"/>
      <c r="B4556" s="16"/>
      <c r="C4556" s="16"/>
      <c r="D4556" s="16"/>
      <c r="E4556" s="16"/>
      <c r="F4556" s="16"/>
      <c r="G4556" s="16"/>
      <c r="H4556" s="16"/>
      <c r="I4556" s="16"/>
      <c r="J4556" s="16"/>
    </row>
    <row r="4557" spans="1:10" ht="18" customHeight="1">
      <c r="A4557" s="2" t="s">
        <v>1352</v>
      </c>
      <c r="B4557" s="4" t="s">
        <v>61</v>
      </c>
      <c r="C4557" s="2" t="s">
        <v>62</v>
      </c>
      <c r="D4557" s="2" t="s">
        <v>9</v>
      </c>
      <c r="E4557" s="391" t="s">
        <v>63</v>
      </c>
      <c r="F4557" s="391"/>
      <c r="G4557" s="3" t="s">
        <v>64</v>
      </c>
      <c r="H4557" s="4" t="s">
        <v>10</v>
      </c>
      <c r="I4557" s="4" t="s">
        <v>65</v>
      </c>
      <c r="J4557" s="4" t="s">
        <v>11</v>
      </c>
    </row>
    <row r="4558" spans="1:10" ht="39" customHeight="1">
      <c r="A4558" s="10" t="s">
        <v>1883</v>
      </c>
      <c r="B4558" s="12" t="s">
        <v>1353</v>
      </c>
      <c r="C4558" s="10" t="s">
        <v>72</v>
      </c>
      <c r="D4558" s="10" t="s">
        <v>1354</v>
      </c>
      <c r="E4558" s="395" t="s">
        <v>74</v>
      </c>
      <c r="F4558" s="395"/>
      <c r="G4558" s="11" t="s">
        <v>75</v>
      </c>
      <c r="H4558" s="15">
        <v>1</v>
      </c>
      <c r="I4558" s="13">
        <v>96.49</v>
      </c>
      <c r="J4558" s="13">
        <v>96.49</v>
      </c>
    </row>
    <row r="4559" spans="1:10" ht="24" customHeight="1">
      <c r="A4559" s="17" t="s">
        <v>1884</v>
      </c>
      <c r="B4559" s="19" t="s">
        <v>1971</v>
      </c>
      <c r="C4559" s="17" t="s">
        <v>78</v>
      </c>
      <c r="D4559" s="17" t="s">
        <v>1972</v>
      </c>
      <c r="E4559" s="396" t="s">
        <v>1887</v>
      </c>
      <c r="F4559" s="396"/>
      <c r="G4559" s="18" t="s">
        <v>1911</v>
      </c>
      <c r="H4559" s="21">
        <v>0.74</v>
      </c>
      <c r="I4559" s="20">
        <v>28.71</v>
      </c>
      <c r="J4559" s="20">
        <v>21.24</v>
      </c>
    </row>
    <row r="4560" spans="1:10" ht="25.95" customHeight="1">
      <c r="A4560" s="17" t="s">
        <v>1884</v>
      </c>
      <c r="B4560" s="19" t="s">
        <v>2969</v>
      </c>
      <c r="C4560" s="17" t="s">
        <v>78</v>
      </c>
      <c r="D4560" s="17" t="s">
        <v>2970</v>
      </c>
      <c r="E4560" s="396" t="s">
        <v>1887</v>
      </c>
      <c r="F4560" s="396"/>
      <c r="G4560" s="18" t="s">
        <v>1911</v>
      </c>
      <c r="H4560" s="21">
        <v>0.74</v>
      </c>
      <c r="I4560" s="20">
        <v>24.32</v>
      </c>
      <c r="J4560" s="20">
        <v>17.989999999999998</v>
      </c>
    </row>
    <row r="4561" spans="1:10" ht="25.95" customHeight="1">
      <c r="A4561" s="22" t="s">
        <v>1894</v>
      </c>
      <c r="B4561" s="24" t="s">
        <v>3253</v>
      </c>
      <c r="C4561" s="22" t="s">
        <v>72</v>
      </c>
      <c r="D4561" s="22" t="s">
        <v>3254</v>
      </c>
      <c r="E4561" s="397" t="s">
        <v>1928</v>
      </c>
      <c r="F4561" s="397"/>
      <c r="G4561" s="23" t="s">
        <v>1150</v>
      </c>
      <c r="H4561" s="26">
        <v>1.01</v>
      </c>
      <c r="I4561" s="25">
        <v>56.2</v>
      </c>
      <c r="J4561" s="25">
        <v>56.76</v>
      </c>
    </row>
    <row r="4562" spans="1:10" ht="25.95" customHeight="1">
      <c r="A4562" s="22" t="s">
        <v>1894</v>
      </c>
      <c r="B4562" s="24" t="s">
        <v>2631</v>
      </c>
      <c r="C4562" s="22" t="s">
        <v>78</v>
      </c>
      <c r="D4562" s="22" t="s">
        <v>2632</v>
      </c>
      <c r="E4562" s="397" t="s">
        <v>1928</v>
      </c>
      <c r="F4562" s="397"/>
      <c r="G4562" s="23" t="s">
        <v>268</v>
      </c>
      <c r="H4562" s="26">
        <v>6.4339999999999994E-2</v>
      </c>
      <c r="I4562" s="25">
        <v>7.84</v>
      </c>
      <c r="J4562" s="25">
        <v>0.5</v>
      </c>
    </row>
    <row r="4563" spans="1:10">
      <c r="A4563" s="38"/>
      <c r="B4563" s="38"/>
      <c r="C4563" s="38"/>
      <c r="D4563" s="38"/>
      <c r="E4563" s="38" t="s">
        <v>1897</v>
      </c>
      <c r="F4563" s="39">
        <v>28.93</v>
      </c>
      <c r="G4563" s="38" t="s">
        <v>1898</v>
      </c>
      <c r="H4563" s="39">
        <v>0</v>
      </c>
      <c r="I4563" s="38" t="s">
        <v>1899</v>
      </c>
      <c r="J4563" s="39">
        <v>28.93</v>
      </c>
    </row>
    <row r="4564" spans="1:10">
      <c r="A4564" s="38"/>
      <c r="B4564" s="38"/>
      <c r="C4564" s="38"/>
      <c r="D4564" s="38"/>
      <c r="E4564" s="38" t="s">
        <v>1900</v>
      </c>
      <c r="F4564" s="39">
        <v>19.78</v>
      </c>
      <c r="G4564" s="38"/>
      <c r="H4564" s="398" t="s">
        <v>1901</v>
      </c>
      <c r="I4564" s="398"/>
      <c r="J4564" s="39">
        <v>116.27</v>
      </c>
    </row>
    <row r="4565" spans="1:10" ht="49.95" customHeight="1">
      <c r="A4565" s="32"/>
      <c r="B4565" s="32"/>
      <c r="C4565" s="32"/>
      <c r="D4565" s="32"/>
      <c r="E4565" s="32"/>
      <c r="F4565" s="32"/>
      <c r="G4565" s="32" t="s">
        <v>1902</v>
      </c>
      <c r="H4565" s="34" t="s">
        <v>2564</v>
      </c>
      <c r="I4565" s="32" t="s">
        <v>1904</v>
      </c>
      <c r="J4565" s="33">
        <v>348.81</v>
      </c>
    </row>
    <row r="4566" spans="1:10" ht="1.05" customHeight="1">
      <c r="A4566" s="16"/>
      <c r="B4566" s="16"/>
      <c r="C4566" s="16"/>
      <c r="D4566" s="16"/>
      <c r="E4566" s="16"/>
      <c r="F4566" s="16"/>
      <c r="G4566" s="16"/>
      <c r="H4566" s="16"/>
      <c r="I4566" s="16"/>
      <c r="J4566" s="16"/>
    </row>
    <row r="4567" spans="1:10" ht="18" customHeight="1">
      <c r="A4567" s="2" t="s">
        <v>1355</v>
      </c>
      <c r="B4567" s="4" t="s">
        <v>61</v>
      </c>
      <c r="C4567" s="2" t="s">
        <v>62</v>
      </c>
      <c r="D4567" s="2" t="s">
        <v>9</v>
      </c>
      <c r="E4567" s="391" t="s">
        <v>63</v>
      </c>
      <c r="F4567" s="391"/>
      <c r="G4567" s="3" t="s">
        <v>64</v>
      </c>
      <c r="H4567" s="4" t="s">
        <v>10</v>
      </c>
      <c r="I4567" s="4" t="s">
        <v>65</v>
      </c>
      <c r="J4567" s="4" t="s">
        <v>11</v>
      </c>
    </row>
    <row r="4568" spans="1:10" ht="52.05" customHeight="1">
      <c r="A4568" s="10" t="s">
        <v>1883</v>
      </c>
      <c r="B4568" s="12" t="s">
        <v>1030</v>
      </c>
      <c r="C4568" s="10" t="s">
        <v>72</v>
      </c>
      <c r="D4568" s="10" t="s">
        <v>1031</v>
      </c>
      <c r="E4568" s="395" t="s">
        <v>74</v>
      </c>
      <c r="F4568" s="395"/>
      <c r="G4568" s="11" t="s">
        <v>75</v>
      </c>
      <c r="H4568" s="15">
        <v>1</v>
      </c>
      <c r="I4568" s="13">
        <v>42.89</v>
      </c>
      <c r="J4568" s="13">
        <v>42.89</v>
      </c>
    </row>
    <row r="4569" spans="1:10" ht="24" customHeight="1">
      <c r="A4569" s="17" t="s">
        <v>1884</v>
      </c>
      <c r="B4569" s="19" t="s">
        <v>1971</v>
      </c>
      <c r="C4569" s="17" t="s">
        <v>78</v>
      </c>
      <c r="D4569" s="17" t="s">
        <v>1972</v>
      </c>
      <c r="E4569" s="396" t="s">
        <v>1887</v>
      </c>
      <c r="F4569" s="396"/>
      <c r="G4569" s="18" t="s">
        <v>1911</v>
      </c>
      <c r="H4569" s="21">
        <v>0.6</v>
      </c>
      <c r="I4569" s="20">
        <v>28.71</v>
      </c>
      <c r="J4569" s="20">
        <v>17.22</v>
      </c>
    </row>
    <row r="4570" spans="1:10" ht="25.95" customHeight="1">
      <c r="A4570" s="17" t="s">
        <v>1884</v>
      </c>
      <c r="B4570" s="19" t="s">
        <v>2969</v>
      </c>
      <c r="C4570" s="17" t="s">
        <v>78</v>
      </c>
      <c r="D4570" s="17" t="s">
        <v>2970</v>
      </c>
      <c r="E4570" s="396" t="s">
        <v>1887</v>
      </c>
      <c r="F4570" s="396"/>
      <c r="G4570" s="18" t="s">
        <v>1911</v>
      </c>
      <c r="H4570" s="21">
        <v>0.6</v>
      </c>
      <c r="I4570" s="20">
        <v>24.32</v>
      </c>
      <c r="J4570" s="20">
        <v>14.59</v>
      </c>
    </row>
    <row r="4571" spans="1:10" ht="39" customHeight="1">
      <c r="A4571" s="22" t="s">
        <v>1894</v>
      </c>
      <c r="B4571" s="24" t="s">
        <v>2999</v>
      </c>
      <c r="C4571" s="22" t="s">
        <v>78</v>
      </c>
      <c r="D4571" s="22" t="s">
        <v>3000</v>
      </c>
      <c r="E4571" s="397" t="s">
        <v>1928</v>
      </c>
      <c r="F4571" s="397"/>
      <c r="G4571" s="23" t="s">
        <v>114</v>
      </c>
      <c r="H4571" s="26">
        <v>1.05</v>
      </c>
      <c r="I4571" s="25">
        <v>10.56</v>
      </c>
      <c r="J4571" s="25">
        <v>11.08</v>
      </c>
    </row>
    <row r="4572" spans="1:10">
      <c r="A4572" s="38"/>
      <c r="B4572" s="38"/>
      <c r="C4572" s="38"/>
      <c r="D4572" s="38"/>
      <c r="E4572" s="38" t="s">
        <v>1897</v>
      </c>
      <c r="F4572" s="39">
        <v>23.46</v>
      </c>
      <c r="G4572" s="38" t="s">
        <v>1898</v>
      </c>
      <c r="H4572" s="39">
        <v>0</v>
      </c>
      <c r="I4572" s="38" t="s">
        <v>1899</v>
      </c>
      <c r="J4572" s="39">
        <v>23.46</v>
      </c>
    </row>
    <row r="4573" spans="1:10">
      <c r="A4573" s="38"/>
      <c r="B4573" s="38"/>
      <c r="C4573" s="38"/>
      <c r="D4573" s="38"/>
      <c r="E4573" s="38" t="s">
        <v>1900</v>
      </c>
      <c r="F4573" s="39">
        <v>8.7899999999999991</v>
      </c>
      <c r="G4573" s="38"/>
      <c r="H4573" s="398" t="s">
        <v>1901</v>
      </c>
      <c r="I4573" s="398"/>
      <c r="J4573" s="39">
        <v>51.68</v>
      </c>
    </row>
    <row r="4574" spans="1:10" ht="49.95" customHeight="1">
      <c r="A4574" s="32"/>
      <c r="B4574" s="32"/>
      <c r="C4574" s="32"/>
      <c r="D4574" s="32"/>
      <c r="E4574" s="32"/>
      <c r="F4574" s="32"/>
      <c r="G4574" s="32" t="s">
        <v>1902</v>
      </c>
      <c r="H4574" s="34" t="s">
        <v>3255</v>
      </c>
      <c r="I4574" s="32" t="s">
        <v>1904</v>
      </c>
      <c r="J4574" s="33">
        <v>22790.880000000001</v>
      </c>
    </row>
    <row r="4575" spans="1:10" ht="1.05" customHeight="1">
      <c r="A4575" s="16"/>
      <c r="B4575" s="16"/>
      <c r="C4575" s="16"/>
      <c r="D4575" s="16"/>
      <c r="E4575" s="16"/>
      <c r="F4575" s="16"/>
      <c r="G4575" s="16"/>
      <c r="H4575" s="16"/>
      <c r="I4575" s="16"/>
      <c r="J4575" s="16"/>
    </row>
    <row r="4576" spans="1:10" ht="18" customHeight="1">
      <c r="A4576" s="2" t="s">
        <v>1356</v>
      </c>
      <c r="B4576" s="4" t="s">
        <v>61</v>
      </c>
      <c r="C4576" s="2" t="s">
        <v>62</v>
      </c>
      <c r="D4576" s="2" t="s">
        <v>9</v>
      </c>
      <c r="E4576" s="391" t="s">
        <v>63</v>
      </c>
      <c r="F4576" s="391"/>
      <c r="G4576" s="3" t="s">
        <v>64</v>
      </c>
      <c r="H4576" s="4" t="s">
        <v>10</v>
      </c>
      <c r="I4576" s="4" t="s">
        <v>65</v>
      </c>
      <c r="J4576" s="4" t="s">
        <v>11</v>
      </c>
    </row>
    <row r="4577" spans="1:10" ht="39" customHeight="1">
      <c r="A4577" s="10" t="s">
        <v>1883</v>
      </c>
      <c r="B4577" s="12" t="s">
        <v>1292</v>
      </c>
      <c r="C4577" s="10" t="s">
        <v>72</v>
      </c>
      <c r="D4577" s="10" t="s">
        <v>1293</v>
      </c>
      <c r="E4577" s="395" t="s">
        <v>74</v>
      </c>
      <c r="F4577" s="395"/>
      <c r="G4577" s="11" t="s">
        <v>75</v>
      </c>
      <c r="H4577" s="15">
        <v>1</v>
      </c>
      <c r="I4577" s="13">
        <v>9.85</v>
      </c>
      <c r="J4577" s="13">
        <v>9.85</v>
      </c>
    </row>
    <row r="4578" spans="1:10" ht="24" customHeight="1">
      <c r="A4578" s="17" t="s">
        <v>1884</v>
      </c>
      <c r="B4578" s="19" t="s">
        <v>1971</v>
      </c>
      <c r="C4578" s="17" t="s">
        <v>78</v>
      </c>
      <c r="D4578" s="17" t="s">
        <v>1972</v>
      </c>
      <c r="E4578" s="396" t="s">
        <v>1887</v>
      </c>
      <c r="F4578" s="396"/>
      <c r="G4578" s="18" t="s">
        <v>1911</v>
      </c>
      <c r="H4578" s="21">
        <v>0.157</v>
      </c>
      <c r="I4578" s="20">
        <v>28.71</v>
      </c>
      <c r="J4578" s="20">
        <v>4.5</v>
      </c>
    </row>
    <row r="4579" spans="1:10" ht="25.95" customHeight="1">
      <c r="A4579" s="17" t="s">
        <v>1884</v>
      </c>
      <c r="B4579" s="19" t="s">
        <v>2969</v>
      </c>
      <c r="C4579" s="17" t="s">
        <v>78</v>
      </c>
      <c r="D4579" s="17" t="s">
        <v>2970</v>
      </c>
      <c r="E4579" s="396" t="s">
        <v>1887</v>
      </c>
      <c r="F4579" s="396"/>
      <c r="G4579" s="18" t="s">
        <v>1911</v>
      </c>
      <c r="H4579" s="21">
        <v>0.157</v>
      </c>
      <c r="I4579" s="20">
        <v>24.32</v>
      </c>
      <c r="J4579" s="20">
        <v>3.81</v>
      </c>
    </row>
    <row r="4580" spans="1:10" ht="25.95" customHeight="1">
      <c r="A4580" s="22" t="s">
        <v>1894</v>
      </c>
      <c r="B4580" s="24" t="s">
        <v>3210</v>
      </c>
      <c r="C4580" s="22" t="s">
        <v>72</v>
      </c>
      <c r="D4580" s="22" t="s">
        <v>3211</v>
      </c>
      <c r="E4580" s="397" t="s">
        <v>1928</v>
      </c>
      <c r="F4580" s="397"/>
      <c r="G4580" s="23" t="s">
        <v>268</v>
      </c>
      <c r="H4580" s="26">
        <v>1</v>
      </c>
      <c r="I4580" s="25">
        <v>1.54</v>
      </c>
      <c r="J4580" s="25">
        <v>1.54</v>
      </c>
    </row>
    <row r="4581" spans="1:10">
      <c r="A4581" s="38"/>
      <c r="B4581" s="38"/>
      <c r="C4581" s="38"/>
      <c r="D4581" s="38"/>
      <c r="E4581" s="38" t="s">
        <v>1897</v>
      </c>
      <c r="F4581" s="39">
        <v>6.13</v>
      </c>
      <c r="G4581" s="38" t="s">
        <v>1898</v>
      </c>
      <c r="H4581" s="39">
        <v>0</v>
      </c>
      <c r="I4581" s="38" t="s">
        <v>1899</v>
      </c>
      <c r="J4581" s="39">
        <v>6.13</v>
      </c>
    </row>
    <row r="4582" spans="1:10">
      <c r="A4582" s="38"/>
      <c r="B4582" s="38"/>
      <c r="C4582" s="38"/>
      <c r="D4582" s="38"/>
      <c r="E4582" s="38" t="s">
        <v>1900</v>
      </c>
      <c r="F4582" s="39">
        <v>2.0099999999999998</v>
      </c>
      <c r="G4582" s="38"/>
      <c r="H4582" s="398" t="s">
        <v>1901</v>
      </c>
      <c r="I4582" s="398"/>
      <c r="J4582" s="39">
        <v>11.86</v>
      </c>
    </row>
    <row r="4583" spans="1:10" ht="49.95" customHeight="1">
      <c r="A4583" s="32"/>
      <c r="B4583" s="32"/>
      <c r="C4583" s="32"/>
      <c r="D4583" s="32"/>
      <c r="E4583" s="32"/>
      <c r="F4583" s="32"/>
      <c r="G4583" s="32" t="s">
        <v>1902</v>
      </c>
      <c r="H4583" s="34" t="s">
        <v>3256</v>
      </c>
      <c r="I4583" s="32" t="s">
        <v>1904</v>
      </c>
      <c r="J4583" s="33">
        <v>1862.02</v>
      </c>
    </row>
    <row r="4584" spans="1:10" ht="1.05" customHeight="1">
      <c r="A4584" s="16"/>
      <c r="B4584" s="16"/>
      <c r="C4584" s="16"/>
      <c r="D4584" s="16"/>
      <c r="E4584" s="16"/>
      <c r="F4584" s="16"/>
      <c r="G4584" s="16"/>
      <c r="H4584" s="16"/>
      <c r="I4584" s="16"/>
      <c r="J4584" s="16"/>
    </row>
    <row r="4585" spans="1:10" ht="18" customHeight="1">
      <c r="A4585" s="2" t="s">
        <v>1357</v>
      </c>
      <c r="B4585" s="4" t="s">
        <v>61</v>
      </c>
      <c r="C4585" s="2" t="s">
        <v>62</v>
      </c>
      <c r="D4585" s="2" t="s">
        <v>9</v>
      </c>
      <c r="E4585" s="391" t="s">
        <v>63</v>
      </c>
      <c r="F4585" s="391"/>
      <c r="G4585" s="3" t="s">
        <v>64</v>
      </c>
      <c r="H4585" s="4" t="s">
        <v>10</v>
      </c>
      <c r="I4585" s="4" t="s">
        <v>65</v>
      </c>
      <c r="J4585" s="4" t="s">
        <v>11</v>
      </c>
    </row>
    <row r="4586" spans="1:10" ht="52.05" customHeight="1">
      <c r="A4586" s="10" t="s">
        <v>1883</v>
      </c>
      <c r="B4586" s="12" t="s">
        <v>1295</v>
      </c>
      <c r="C4586" s="10" t="s">
        <v>78</v>
      </c>
      <c r="D4586" s="10" t="s">
        <v>1296</v>
      </c>
      <c r="E4586" s="395" t="s">
        <v>1085</v>
      </c>
      <c r="F4586" s="395"/>
      <c r="G4586" s="11" t="s">
        <v>268</v>
      </c>
      <c r="H4586" s="15">
        <v>1</v>
      </c>
      <c r="I4586" s="13">
        <v>34.130000000000003</v>
      </c>
      <c r="J4586" s="13">
        <v>34.130000000000003</v>
      </c>
    </row>
    <row r="4587" spans="1:10" ht="24" customHeight="1">
      <c r="A4587" s="17" t="s">
        <v>1884</v>
      </c>
      <c r="B4587" s="19" t="s">
        <v>1971</v>
      </c>
      <c r="C4587" s="17" t="s">
        <v>78</v>
      </c>
      <c r="D4587" s="17" t="s">
        <v>1972</v>
      </c>
      <c r="E4587" s="396" t="s">
        <v>1887</v>
      </c>
      <c r="F4587" s="396"/>
      <c r="G4587" s="18" t="s">
        <v>1911</v>
      </c>
      <c r="H4587" s="21">
        <v>0.38690000000000002</v>
      </c>
      <c r="I4587" s="20">
        <v>28.71</v>
      </c>
      <c r="J4587" s="20">
        <v>11.1</v>
      </c>
    </row>
    <row r="4588" spans="1:10" ht="25.95" customHeight="1">
      <c r="A4588" s="17" t="s">
        <v>1884</v>
      </c>
      <c r="B4588" s="19" t="s">
        <v>2969</v>
      </c>
      <c r="C4588" s="17" t="s">
        <v>78</v>
      </c>
      <c r="D4588" s="17" t="s">
        <v>2970</v>
      </c>
      <c r="E4588" s="396" t="s">
        <v>1887</v>
      </c>
      <c r="F4588" s="396"/>
      <c r="G4588" s="18" t="s">
        <v>1911</v>
      </c>
      <c r="H4588" s="21">
        <v>0.38690000000000002</v>
      </c>
      <c r="I4588" s="20">
        <v>24.32</v>
      </c>
      <c r="J4588" s="20">
        <v>9.4</v>
      </c>
    </row>
    <row r="4589" spans="1:10" ht="25.95" customHeight="1">
      <c r="A4589" s="22" t="s">
        <v>1894</v>
      </c>
      <c r="B4589" s="24" t="s">
        <v>3212</v>
      </c>
      <c r="C4589" s="22" t="s">
        <v>78</v>
      </c>
      <c r="D4589" s="22" t="s">
        <v>3213</v>
      </c>
      <c r="E4589" s="397" t="s">
        <v>1928</v>
      </c>
      <c r="F4589" s="397"/>
      <c r="G4589" s="23" t="s">
        <v>268</v>
      </c>
      <c r="H4589" s="26">
        <v>1</v>
      </c>
      <c r="I4589" s="25">
        <v>13.63</v>
      </c>
      <c r="J4589" s="25">
        <v>13.63</v>
      </c>
    </row>
    <row r="4590" spans="1:10">
      <c r="A4590" s="38"/>
      <c r="B4590" s="38"/>
      <c r="C4590" s="38"/>
      <c r="D4590" s="38"/>
      <c r="E4590" s="38" t="s">
        <v>1897</v>
      </c>
      <c r="F4590" s="39">
        <v>15.12</v>
      </c>
      <c r="G4590" s="38" t="s">
        <v>1898</v>
      </c>
      <c r="H4590" s="39">
        <v>0</v>
      </c>
      <c r="I4590" s="38" t="s">
        <v>1899</v>
      </c>
      <c r="J4590" s="39">
        <v>15.12</v>
      </c>
    </row>
    <row r="4591" spans="1:10">
      <c r="A4591" s="38"/>
      <c r="B4591" s="38"/>
      <c r="C4591" s="38"/>
      <c r="D4591" s="38"/>
      <c r="E4591" s="38" t="s">
        <v>1900</v>
      </c>
      <c r="F4591" s="39">
        <v>6.99</v>
      </c>
      <c r="G4591" s="38"/>
      <c r="H4591" s="398" t="s">
        <v>1901</v>
      </c>
      <c r="I4591" s="398"/>
      <c r="J4591" s="39">
        <v>41.12</v>
      </c>
    </row>
    <row r="4592" spans="1:10" ht="49.95" customHeight="1">
      <c r="A4592" s="32"/>
      <c r="B4592" s="32"/>
      <c r="C4592" s="32"/>
      <c r="D4592" s="32"/>
      <c r="E4592" s="32"/>
      <c r="F4592" s="32"/>
      <c r="G4592" s="32" t="s">
        <v>1902</v>
      </c>
      <c r="H4592" s="34" t="s">
        <v>2101</v>
      </c>
      <c r="I4592" s="32" t="s">
        <v>1904</v>
      </c>
      <c r="J4592" s="33">
        <v>205.6</v>
      </c>
    </row>
    <row r="4593" spans="1:10" ht="1.05" customHeight="1">
      <c r="A4593" s="16"/>
      <c r="B4593" s="16"/>
      <c r="C4593" s="16"/>
      <c r="D4593" s="16"/>
      <c r="E4593" s="16"/>
      <c r="F4593" s="16"/>
      <c r="G4593" s="16"/>
      <c r="H4593" s="16"/>
      <c r="I4593" s="16"/>
      <c r="J4593" s="16"/>
    </row>
    <row r="4594" spans="1:10" ht="18" customHeight="1">
      <c r="A4594" s="2" t="s">
        <v>1358</v>
      </c>
      <c r="B4594" s="4" t="s">
        <v>61</v>
      </c>
      <c r="C4594" s="2" t="s">
        <v>62</v>
      </c>
      <c r="D4594" s="2" t="s">
        <v>9</v>
      </c>
      <c r="E4594" s="391" t="s">
        <v>63</v>
      </c>
      <c r="F4594" s="391"/>
      <c r="G4594" s="3" t="s">
        <v>64</v>
      </c>
      <c r="H4594" s="4" t="s">
        <v>10</v>
      </c>
      <c r="I4594" s="4" t="s">
        <v>65</v>
      </c>
      <c r="J4594" s="4" t="s">
        <v>11</v>
      </c>
    </row>
    <row r="4595" spans="1:10" ht="52.05" customHeight="1">
      <c r="A4595" s="10" t="s">
        <v>1883</v>
      </c>
      <c r="B4595" s="12" t="s">
        <v>1070</v>
      </c>
      <c r="C4595" s="10" t="s">
        <v>72</v>
      </c>
      <c r="D4595" s="10" t="s">
        <v>1071</v>
      </c>
      <c r="E4595" s="395" t="s">
        <v>74</v>
      </c>
      <c r="F4595" s="395"/>
      <c r="G4595" s="11" t="s">
        <v>75</v>
      </c>
      <c r="H4595" s="15">
        <v>1</v>
      </c>
      <c r="I4595" s="13">
        <v>14.85</v>
      </c>
      <c r="J4595" s="13">
        <v>14.85</v>
      </c>
    </row>
    <row r="4596" spans="1:10" ht="24" customHeight="1">
      <c r="A4596" s="17" t="s">
        <v>1884</v>
      </c>
      <c r="B4596" s="19" t="s">
        <v>1971</v>
      </c>
      <c r="C4596" s="17" t="s">
        <v>78</v>
      </c>
      <c r="D4596" s="17" t="s">
        <v>1972</v>
      </c>
      <c r="E4596" s="396" t="s">
        <v>1887</v>
      </c>
      <c r="F4596" s="396"/>
      <c r="G4596" s="18" t="s">
        <v>1911</v>
      </c>
      <c r="H4596" s="21">
        <v>0.22900000000000001</v>
      </c>
      <c r="I4596" s="20">
        <v>28.71</v>
      </c>
      <c r="J4596" s="20">
        <v>6.57</v>
      </c>
    </row>
    <row r="4597" spans="1:10" ht="25.95" customHeight="1">
      <c r="A4597" s="17" t="s">
        <v>1884</v>
      </c>
      <c r="B4597" s="19" t="s">
        <v>2969</v>
      </c>
      <c r="C4597" s="17" t="s">
        <v>78</v>
      </c>
      <c r="D4597" s="17" t="s">
        <v>2970</v>
      </c>
      <c r="E4597" s="396" t="s">
        <v>1887</v>
      </c>
      <c r="F4597" s="396"/>
      <c r="G4597" s="18" t="s">
        <v>1911</v>
      </c>
      <c r="H4597" s="21">
        <v>0.22900000000000001</v>
      </c>
      <c r="I4597" s="20">
        <v>24.32</v>
      </c>
      <c r="J4597" s="20">
        <v>5.56</v>
      </c>
    </row>
    <row r="4598" spans="1:10" ht="39" customHeight="1">
      <c r="A4598" s="22" t="s">
        <v>1894</v>
      </c>
      <c r="B4598" s="24" t="s">
        <v>3033</v>
      </c>
      <c r="C4598" s="22" t="s">
        <v>72</v>
      </c>
      <c r="D4598" s="22" t="s">
        <v>3034</v>
      </c>
      <c r="E4598" s="397" t="s">
        <v>1928</v>
      </c>
      <c r="F4598" s="397"/>
      <c r="G4598" s="23" t="s">
        <v>268</v>
      </c>
      <c r="H4598" s="26">
        <v>1</v>
      </c>
      <c r="I4598" s="25">
        <v>2.72</v>
      </c>
      <c r="J4598" s="25">
        <v>2.72</v>
      </c>
    </row>
    <row r="4599" spans="1:10">
      <c r="A4599" s="38"/>
      <c r="B4599" s="38"/>
      <c r="C4599" s="38"/>
      <c r="D4599" s="38"/>
      <c r="E4599" s="38" t="s">
        <v>1897</v>
      </c>
      <c r="F4599" s="39">
        <v>8.9499999999999993</v>
      </c>
      <c r="G4599" s="38" t="s">
        <v>1898</v>
      </c>
      <c r="H4599" s="39">
        <v>0</v>
      </c>
      <c r="I4599" s="38" t="s">
        <v>1899</v>
      </c>
      <c r="J4599" s="39">
        <v>8.9499999999999993</v>
      </c>
    </row>
    <row r="4600" spans="1:10">
      <c r="A4600" s="38"/>
      <c r="B4600" s="38"/>
      <c r="C4600" s="38"/>
      <c r="D4600" s="38"/>
      <c r="E4600" s="38" t="s">
        <v>1900</v>
      </c>
      <c r="F4600" s="39">
        <v>3.04</v>
      </c>
      <c r="G4600" s="38"/>
      <c r="H4600" s="398" t="s">
        <v>1901</v>
      </c>
      <c r="I4600" s="398"/>
      <c r="J4600" s="39">
        <v>17.89</v>
      </c>
    </row>
    <row r="4601" spans="1:10" ht="49.95" customHeight="1">
      <c r="A4601" s="32"/>
      <c r="B4601" s="32"/>
      <c r="C4601" s="32"/>
      <c r="D4601" s="32"/>
      <c r="E4601" s="32"/>
      <c r="F4601" s="32"/>
      <c r="G4601" s="32" t="s">
        <v>1902</v>
      </c>
      <c r="H4601" s="34" t="s">
        <v>2989</v>
      </c>
      <c r="I4601" s="32" t="s">
        <v>1904</v>
      </c>
      <c r="J4601" s="33">
        <v>4544.0600000000004</v>
      </c>
    </row>
    <row r="4602" spans="1:10" ht="1.05" customHeight="1">
      <c r="A4602" s="16"/>
      <c r="B4602" s="16"/>
      <c r="C4602" s="16"/>
      <c r="D4602" s="16"/>
      <c r="E4602" s="16"/>
      <c r="F4602" s="16"/>
      <c r="G4602" s="16"/>
      <c r="H4602" s="16"/>
      <c r="I4602" s="16"/>
      <c r="J4602" s="16"/>
    </row>
    <row r="4603" spans="1:10" ht="18" customHeight="1">
      <c r="A4603" s="2" t="s">
        <v>1359</v>
      </c>
      <c r="B4603" s="4" t="s">
        <v>61</v>
      </c>
      <c r="C4603" s="2" t="s">
        <v>62</v>
      </c>
      <c r="D4603" s="2" t="s">
        <v>9</v>
      </c>
      <c r="E4603" s="391" t="s">
        <v>63</v>
      </c>
      <c r="F4603" s="391"/>
      <c r="G4603" s="3" t="s">
        <v>64</v>
      </c>
      <c r="H4603" s="4" t="s">
        <v>10</v>
      </c>
      <c r="I4603" s="4" t="s">
        <v>65</v>
      </c>
      <c r="J4603" s="4" t="s">
        <v>11</v>
      </c>
    </row>
    <row r="4604" spans="1:10" ht="39" customHeight="1">
      <c r="A4604" s="10" t="s">
        <v>1883</v>
      </c>
      <c r="B4604" s="12" t="s">
        <v>1057</v>
      </c>
      <c r="C4604" s="10" t="s">
        <v>78</v>
      </c>
      <c r="D4604" s="10" t="s">
        <v>1058</v>
      </c>
      <c r="E4604" s="395" t="s">
        <v>1059</v>
      </c>
      <c r="F4604" s="395"/>
      <c r="G4604" s="11" t="s">
        <v>268</v>
      </c>
      <c r="H4604" s="15">
        <v>1</v>
      </c>
      <c r="I4604" s="13">
        <v>41.09</v>
      </c>
      <c r="J4604" s="13">
        <v>41.09</v>
      </c>
    </row>
    <row r="4605" spans="1:10" ht="24" customHeight="1">
      <c r="A4605" s="17" t="s">
        <v>1884</v>
      </c>
      <c r="B4605" s="19" t="s">
        <v>1971</v>
      </c>
      <c r="C4605" s="17" t="s">
        <v>78</v>
      </c>
      <c r="D4605" s="17" t="s">
        <v>1972</v>
      </c>
      <c r="E4605" s="396" t="s">
        <v>1887</v>
      </c>
      <c r="F4605" s="396"/>
      <c r="G4605" s="18" t="s">
        <v>1911</v>
      </c>
      <c r="H4605" s="21">
        <v>0.40079999999999999</v>
      </c>
      <c r="I4605" s="20">
        <v>28.71</v>
      </c>
      <c r="J4605" s="20">
        <v>11.5</v>
      </c>
    </row>
    <row r="4606" spans="1:10" ht="25.95" customHeight="1">
      <c r="A4606" s="17" t="s">
        <v>1884</v>
      </c>
      <c r="B4606" s="19" t="s">
        <v>2969</v>
      </c>
      <c r="C4606" s="17" t="s">
        <v>78</v>
      </c>
      <c r="D4606" s="17" t="s">
        <v>2970</v>
      </c>
      <c r="E4606" s="396" t="s">
        <v>1887</v>
      </c>
      <c r="F4606" s="396"/>
      <c r="G4606" s="18" t="s">
        <v>1911</v>
      </c>
      <c r="H4606" s="21">
        <v>0.40079999999999999</v>
      </c>
      <c r="I4606" s="20">
        <v>24.32</v>
      </c>
      <c r="J4606" s="20">
        <v>9.74</v>
      </c>
    </row>
    <row r="4607" spans="1:10" ht="39" customHeight="1">
      <c r="A4607" s="22" t="s">
        <v>1894</v>
      </c>
      <c r="B4607" s="24" t="s">
        <v>2229</v>
      </c>
      <c r="C4607" s="22" t="s">
        <v>78</v>
      </c>
      <c r="D4607" s="22" t="s">
        <v>2230</v>
      </c>
      <c r="E4607" s="397" t="s">
        <v>1928</v>
      </c>
      <c r="F4607" s="397"/>
      <c r="G4607" s="23" t="s">
        <v>268</v>
      </c>
      <c r="H4607" s="26">
        <v>2</v>
      </c>
      <c r="I4607" s="25">
        <v>0.37</v>
      </c>
      <c r="J4607" s="25">
        <v>0.74</v>
      </c>
    </row>
    <row r="4608" spans="1:10" ht="25.95" customHeight="1">
      <c r="A4608" s="22" t="s">
        <v>1894</v>
      </c>
      <c r="B4608" s="24" t="s">
        <v>3018</v>
      </c>
      <c r="C4608" s="22" t="s">
        <v>78</v>
      </c>
      <c r="D4608" s="22" t="s">
        <v>3019</v>
      </c>
      <c r="E4608" s="397" t="s">
        <v>1928</v>
      </c>
      <c r="F4608" s="397"/>
      <c r="G4608" s="23" t="s">
        <v>268</v>
      </c>
      <c r="H4608" s="26">
        <v>1</v>
      </c>
      <c r="I4608" s="25">
        <v>19.11</v>
      </c>
      <c r="J4608" s="25">
        <v>19.11</v>
      </c>
    </row>
    <row r="4609" spans="1:10">
      <c r="A4609" s="38"/>
      <c r="B4609" s="38"/>
      <c r="C4609" s="38"/>
      <c r="D4609" s="38"/>
      <c r="E4609" s="38" t="s">
        <v>1897</v>
      </c>
      <c r="F4609" s="39">
        <v>15.66</v>
      </c>
      <c r="G4609" s="38" t="s">
        <v>1898</v>
      </c>
      <c r="H4609" s="39">
        <v>0</v>
      </c>
      <c r="I4609" s="38" t="s">
        <v>1899</v>
      </c>
      <c r="J4609" s="39">
        <v>15.66</v>
      </c>
    </row>
    <row r="4610" spans="1:10">
      <c r="A4610" s="38"/>
      <c r="B4610" s="38"/>
      <c r="C4610" s="38"/>
      <c r="D4610" s="38"/>
      <c r="E4610" s="38" t="s">
        <v>1900</v>
      </c>
      <c r="F4610" s="39">
        <v>8.42</v>
      </c>
      <c r="G4610" s="38"/>
      <c r="H4610" s="398" t="s">
        <v>1901</v>
      </c>
      <c r="I4610" s="398"/>
      <c r="J4610" s="39">
        <v>49.51</v>
      </c>
    </row>
    <row r="4611" spans="1:10" ht="49.95" customHeight="1">
      <c r="A4611" s="32"/>
      <c r="B4611" s="32"/>
      <c r="C4611" s="32"/>
      <c r="D4611" s="32"/>
      <c r="E4611" s="32"/>
      <c r="F4611" s="32"/>
      <c r="G4611" s="32" t="s">
        <v>1902</v>
      </c>
      <c r="H4611" s="34" t="s">
        <v>3257</v>
      </c>
      <c r="I4611" s="32" t="s">
        <v>1904</v>
      </c>
      <c r="J4611" s="33">
        <v>19556.45</v>
      </c>
    </row>
    <row r="4612" spans="1:10" ht="1.05" customHeight="1">
      <c r="A4612" s="16"/>
      <c r="B4612" s="16"/>
      <c r="C4612" s="16"/>
      <c r="D4612" s="16"/>
      <c r="E4612" s="16"/>
      <c r="F4612" s="16"/>
      <c r="G4612" s="16"/>
      <c r="H4612" s="16"/>
      <c r="I4612" s="16"/>
      <c r="J4612" s="16"/>
    </row>
    <row r="4613" spans="1:10" ht="18" customHeight="1">
      <c r="A4613" s="2" t="s">
        <v>1360</v>
      </c>
      <c r="B4613" s="4" t="s">
        <v>61</v>
      </c>
      <c r="C4613" s="2" t="s">
        <v>62</v>
      </c>
      <c r="D4613" s="2" t="s">
        <v>9</v>
      </c>
      <c r="E4613" s="391" t="s">
        <v>63</v>
      </c>
      <c r="F4613" s="391"/>
      <c r="G4613" s="3" t="s">
        <v>64</v>
      </c>
      <c r="H4613" s="4" t="s">
        <v>10</v>
      </c>
      <c r="I4613" s="4" t="s">
        <v>65</v>
      </c>
      <c r="J4613" s="4" t="s">
        <v>11</v>
      </c>
    </row>
    <row r="4614" spans="1:10" ht="39" customHeight="1">
      <c r="A4614" s="10" t="s">
        <v>1883</v>
      </c>
      <c r="B4614" s="12" t="s">
        <v>1226</v>
      </c>
      <c r="C4614" s="10" t="s">
        <v>78</v>
      </c>
      <c r="D4614" s="10" t="s">
        <v>1227</v>
      </c>
      <c r="E4614" s="395" t="s">
        <v>1075</v>
      </c>
      <c r="F4614" s="395"/>
      <c r="G4614" s="11" t="s">
        <v>114</v>
      </c>
      <c r="H4614" s="15">
        <v>1</v>
      </c>
      <c r="I4614" s="13">
        <v>4.49</v>
      </c>
      <c r="J4614" s="13">
        <v>4.49</v>
      </c>
    </row>
    <row r="4615" spans="1:10" ht="25.95" customHeight="1">
      <c r="A4615" s="17" t="s">
        <v>1884</v>
      </c>
      <c r="B4615" s="19" t="s">
        <v>2969</v>
      </c>
      <c r="C4615" s="17" t="s">
        <v>78</v>
      </c>
      <c r="D4615" s="17" t="s">
        <v>2970</v>
      </c>
      <c r="E4615" s="396" t="s">
        <v>1887</v>
      </c>
      <c r="F4615" s="396"/>
      <c r="G4615" s="18" t="s">
        <v>1911</v>
      </c>
      <c r="H4615" s="21">
        <v>2.9000000000000001E-2</v>
      </c>
      <c r="I4615" s="20">
        <v>24.32</v>
      </c>
      <c r="J4615" s="20">
        <v>0.7</v>
      </c>
    </row>
    <row r="4616" spans="1:10" ht="24" customHeight="1">
      <c r="A4616" s="17" t="s">
        <v>1884</v>
      </c>
      <c r="B4616" s="19" t="s">
        <v>1971</v>
      </c>
      <c r="C4616" s="17" t="s">
        <v>78</v>
      </c>
      <c r="D4616" s="17" t="s">
        <v>1972</v>
      </c>
      <c r="E4616" s="396" t="s">
        <v>1887</v>
      </c>
      <c r="F4616" s="396"/>
      <c r="G4616" s="18" t="s">
        <v>1911</v>
      </c>
      <c r="H4616" s="21">
        <v>2.9000000000000001E-2</v>
      </c>
      <c r="I4616" s="20">
        <v>28.71</v>
      </c>
      <c r="J4616" s="20">
        <v>0.83</v>
      </c>
    </row>
    <row r="4617" spans="1:10" ht="25.95" customHeight="1">
      <c r="A4617" s="22" t="s">
        <v>1894</v>
      </c>
      <c r="B4617" s="24" t="s">
        <v>3035</v>
      </c>
      <c r="C4617" s="22" t="s">
        <v>78</v>
      </c>
      <c r="D4617" s="22" t="s">
        <v>3036</v>
      </c>
      <c r="E4617" s="397" t="s">
        <v>1928</v>
      </c>
      <c r="F4617" s="397"/>
      <c r="G4617" s="23" t="s">
        <v>268</v>
      </c>
      <c r="H4617" s="26">
        <v>9.4000000000000004E-3</v>
      </c>
      <c r="I4617" s="25">
        <v>6.98</v>
      </c>
      <c r="J4617" s="25">
        <v>0.06</v>
      </c>
    </row>
    <row r="4618" spans="1:10" ht="39" customHeight="1">
      <c r="A4618" s="22" t="s">
        <v>1894</v>
      </c>
      <c r="B4618" s="24" t="s">
        <v>3168</v>
      </c>
      <c r="C4618" s="22" t="s">
        <v>78</v>
      </c>
      <c r="D4618" s="22" t="s">
        <v>3169</v>
      </c>
      <c r="E4618" s="397" t="s">
        <v>1928</v>
      </c>
      <c r="F4618" s="397"/>
      <c r="G4618" s="23" t="s">
        <v>114</v>
      </c>
      <c r="H4618" s="26">
        <v>1.2434000000000001</v>
      </c>
      <c r="I4618" s="25">
        <v>2.34</v>
      </c>
      <c r="J4618" s="25">
        <v>2.9</v>
      </c>
    </row>
    <row r="4619" spans="1:10">
      <c r="A4619" s="38"/>
      <c r="B4619" s="38"/>
      <c r="C4619" s="38"/>
      <c r="D4619" s="38"/>
      <c r="E4619" s="38" t="s">
        <v>1897</v>
      </c>
      <c r="F4619" s="39">
        <v>1.1299999999999999</v>
      </c>
      <c r="G4619" s="38" t="s">
        <v>1898</v>
      </c>
      <c r="H4619" s="39">
        <v>0</v>
      </c>
      <c r="I4619" s="38" t="s">
        <v>1899</v>
      </c>
      <c r="J4619" s="39">
        <v>1.1299999999999999</v>
      </c>
    </row>
    <row r="4620" spans="1:10">
      <c r="A4620" s="38"/>
      <c r="B4620" s="38"/>
      <c r="C4620" s="38"/>
      <c r="D4620" s="38"/>
      <c r="E4620" s="38" t="s">
        <v>1900</v>
      </c>
      <c r="F4620" s="39">
        <v>0.92</v>
      </c>
      <c r="G4620" s="38"/>
      <c r="H4620" s="398" t="s">
        <v>1901</v>
      </c>
      <c r="I4620" s="398"/>
      <c r="J4620" s="39">
        <v>5.41</v>
      </c>
    </row>
    <row r="4621" spans="1:10" ht="49.95" customHeight="1">
      <c r="A4621" s="32"/>
      <c r="B4621" s="32"/>
      <c r="C4621" s="32"/>
      <c r="D4621" s="32"/>
      <c r="E4621" s="32"/>
      <c r="F4621" s="32"/>
      <c r="G4621" s="32" t="s">
        <v>1902</v>
      </c>
      <c r="H4621" s="34" t="s">
        <v>3258</v>
      </c>
      <c r="I4621" s="32" t="s">
        <v>1904</v>
      </c>
      <c r="J4621" s="33">
        <v>68447.320000000007</v>
      </c>
    </row>
    <row r="4622" spans="1:10" ht="1.05" customHeight="1">
      <c r="A4622" s="16"/>
      <c r="B4622" s="16"/>
      <c r="C4622" s="16"/>
      <c r="D4622" s="16"/>
      <c r="E4622" s="16"/>
      <c r="F4622" s="16"/>
      <c r="G4622" s="16"/>
      <c r="H4622" s="16"/>
      <c r="I4622" s="16"/>
      <c r="J4622" s="16"/>
    </row>
    <row r="4623" spans="1:10" ht="18" customHeight="1">
      <c r="A4623" s="2" t="s">
        <v>1361</v>
      </c>
      <c r="B4623" s="4" t="s">
        <v>61</v>
      </c>
      <c r="C4623" s="2" t="s">
        <v>62</v>
      </c>
      <c r="D4623" s="2" t="s">
        <v>9</v>
      </c>
      <c r="E4623" s="391" t="s">
        <v>63</v>
      </c>
      <c r="F4623" s="391"/>
      <c r="G4623" s="3" t="s">
        <v>64</v>
      </c>
      <c r="H4623" s="4" t="s">
        <v>10</v>
      </c>
      <c r="I4623" s="4" t="s">
        <v>65</v>
      </c>
      <c r="J4623" s="4" t="s">
        <v>11</v>
      </c>
    </row>
    <row r="4624" spans="1:10" ht="78" customHeight="1">
      <c r="A4624" s="10" t="s">
        <v>1883</v>
      </c>
      <c r="B4624" s="12" t="s">
        <v>1106</v>
      </c>
      <c r="C4624" s="10" t="s">
        <v>72</v>
      </c>
      <c r="D4624" s="10" t="s">
        <v>1107</v>
      </c>
      <c r="E4624" s="395" t="s">
        <v>74</v>
      </c>
      <c r="F4624" s="395"/>
      <c r="G4624" s="11" t="s">
        <v>75</v>
      </c>
      <c r="H4624" s="15">
        <v>1</v>
      </c>
      <c r="I4624" s="13">
        <v>1594.15</v>
      </c>
      <c r="J4624" s="13">
        <v>1594.15</v>
      </c>
    </row>
    <row r="4625" spans="1:10" ht="25.95" customHeight="1">
      <c r="A4625" s="17" t="s">
        <v>1884</v>
      </c>
      <c r="B4625" s="19" t="s">
        <v>2969</v>
      </c>
      <c r="C4625" s="17" t="s">
        <v>78</v>
      </c>
      <c r="D4625" s="17" t="s">
        <v>2970</v>
      </c>
      <c r="E4625" s="396" t="s">
        <v>1887</v>
      </c>
      <c r="F4625" s="396"/>
      <c r="G4625" s="18" t="s">
        <v>1911</v>
      </c>
      <c r="H4625" s="21">
        <v>3.8839999999999999</v>
      </c>
      <c r="I4625" s="20">
        <v>24.32</v>
      </c>
      <c r="J4625" s="20">
        <v>94.45</v>
      </c>
    </row>
    <row r="4626" spans="1:10" ht="24" customHeight="1">
      <c r="A4626" s="17" t="s">
        <v>1884</v>
      </c>
      <c r="B4626" s="19" t="s">
        <v>1971</v>
      </c>
      <c r="C4626" s="17" t="s">
        <v>78</v>
      </c>
      <c r="D4626" s="17" t="s">
        <v>1972</v>
      </c>
      <c r="E4626" s="396" t="s">
        <v>1887</v>
      </c>
      <c r="F4626" s="396"/>
      <c r="G4626" s="18" t="s">
        <v>1911</v>
      </c>
      <c r="H4626" s="21">
        <v>3.8839999999999999</v>
      </c>
      <c r="I4626" s="20">
        <v>28.71</v>
      </c>
      <c r="J4626" s="20">
        <v>111.5</v>
      </c>
    </row>
    <row r="4627" spans="1:10" ht="64.95" customHeight="1">
      <c r="A4627" s="22" t="s">
        <v>1894</v>
      </c>
      <c r="B4627" s="24" t="s">
        <v>3064</v>
      </c>
      <c r="C4627" s="22" t="s">
        <v>72</v>
      </c>
      <c r="D4627" s="22" t="s">
        <v>3065</v>
      </c>
      <c r="E4627" s="397" t="s">
        <v>1928</v>
      </c>
      <c r="F4627" s="397"/>
      <c r="G4627" s="23" t="s">
        <v>268</v>
      </c>
      <c r="H4627" s="26">
        <v>1</v>
      </c>
      <c r="I4627" s="25">
        <v>1388.2</v>
      </c>
      <c r="J4627" s="25">
        <v>1388.2</v>
      </c>
    </row>
    <row r="4628" spans="1:10">
      <c r="A4628" s="38"/>
      <c r="B4628" s="38"/>
      <c r="C4628" s="38"/>
      <c r="D4628" s="38"/>
      <c r="E4628" s="38" t="s">
        <v>1897</v>
      </c>
      <c r="F4628" s="39">
        <v>151.88999999999999</v>
      </c>
      <c r="G4628" s="38" t="s">
        <v>1898</v>
      </c>
      <c r="H4628" s="39">
        <v>0</v>
      </c>
      <c r="I4628" s="38" t="s">
        <v>1899</v>
      </c>
      <c r="J4628" s="39">
        <v>151.88999999999999</v>
      </c>
    </row>
    <row r="4629" spans="1:10">
      <c r="A4629" s="38"/>
      <c r="B4629" s="38"/>
      <c r="C4629" s="38"/>
      <c r="D4629" s="38"/>
      <c r="E4629" s="38" t="s">
        <v>1900</v>
      </c>
      <c r="F4629" s="39">
        <v>326.8</v>
      </c>
      <c r="G4629" s="38"/>
      <c r="H4629" s="398" t="s">
        <v>1901</v>
      </c>
      <c r="I4629" s="398"/>
      <c r="J4629" s="39">
        <v>1920.95</v>
      </c>
    </row>
    <row r="4630" spans="1:10" ht="49.95" customHeight="1">
      <c r="A4630" s="32"/>
      <c r="B4630" s="32"/>
      <c r="C4630" s="32"/>
      <c r="D4630" s="32"/>
      <c r="E4630" s="32"/>
      <c r="F4630" s="32"/>
      <c r="G4630" s="32" t="s">
        <v>1902</v>
      </c>
      <c r="H4630" s="34" t="s">
        <v>2564</v>
      </c>
      <c r="I4630" s="32" t="s">
        <v>1904</v>
      </c>
      <c r="J4630" s="33">
        <v>5762.85</v>
      </c>
    </row>
    <row r="4631" spans="1:10" ht="1.05" customHeight="1">
      <c r="A4631" s="16"/>
      <c r="B4631" s="16"/>
      <c r="C4631" s="16"/>
      <c r="D4631" s="16"/>
      <c r="E4631" s="16"/>
      <c r="F4631" s="16"/>
      <c r="G4631" s="16"/>
      <c r="H4631" s="16"/>
      <c r="I4631" s="16"/>
      <c r="J4631" s="16"/>
    </row>
    <row r="4632" spans="1:10" ht="18" customHeight="1">
      <c r="A4632" s="2" t="s">
        <v>1362</v>
      </c>
      <c r="B4632" s="4" t="s">
        <v>61</v>
      </c>
      <c r="C4632" s="2" t="s">
        <v>62</v>
      </c>
      <c r="D4632" s="2" t="s">
        <v>9</v>
      </c>
      <c r="E4632" s="391" t="s">
        <v>63</v>
      </c>
      <c r="F4632" s="391"/>
      <c r="G4632" s="3" t="s">
        <v>64</v>
      </c>
      <c r="H4632" s="4" t="s">
        <v>10</v>
      </c>
      <c r="I4632" s="4" t="s">
        <v>65</v>
      </c>
      <c r="J4632" s="4" t="s">
        <v>11</v>
      </c>
    </row>
    <row r="4633" spans="1:10" ht="39" customHeight="1">
      <c r="A4633" s="10" t="s">
        <v>1883</v>
      </c>
      <c r="B4633" s="12" t="s">
        <v>1326</v>
      </c>
      <c r="C4633" s="10" t="s">
        <v>72</v>
      </c>
      <c r="D4633" s="10" t="s">
        <v>1327</v>
      </c>
      <c r="E4633" s="395" t="s">
        <v>74</v>
      </c>
      <c r="F4633" s="395"/>
      <c r="G4633" s="11" t="s">
        <v>75</v>
      </c>
      <c r="H4633" s="15">
        <v>1</v>
      </c>
      <c r="I4633" s="13">
        <v>100.74</v>
      </c>
      <c r="J4633" s="13">
        <v>100.74</v>
      </c>
    </row>
    <row r="4634" spans="1:10" ht="24" customHeight="1">
      <c r="A4634" s="17" t="s">
        <v>1884</v>
      </c>
      <c r="B4634" s="19" t="s">
        <v>1971</v>
      </c>
      <c r="C4634" s="17" t="s">
        <v>78</v>
      </c>
      <c r="D4634" s="17" t="s">
        <v>1972</v>
      </c>
      <c r="E4634" s="396" t="s">
        <v>1887</v>
      </c>
      <c r="F4634" s="396"/>
      <c r="G4634" s="18" t="s">
        <v>1911</v>
      </c>
      <c r="H4634" s="21">
        <v>0.25</v>
      </c>
      <c r="I4634" s="20">
        <v>28.71</v>
      </c>
      <c r="J4634" s="20">
        <v>7.17</v>
      </c>
    </row>
    <row r="4635" spans="1:10" ht="25.95" customHeight="1">
      <c r="A4635" s="17" t="s">
        <v>1884</v>
      </c>
      <c r="B4635" s="19" t="s">
        <v>2969</v>
      </c>
      <c r="C4635" s="17" t="s">
        <v>78</v>
      </c>
      <c r="D4635" s="17" t="s">
        <v>2970</v>
      </c>
      <c r="E4635" s="396" t="s">
        <v>1887</v>
      </c>
      <c r="F4635" s="396"/>
      <c r="G4635" s="18" t="s">
        <v>1911</v>
      </c>
      <c r="H4635" s="21">
        <v>0.25</v>
      </c>
      <c r="I4635" s="20">
        <v>24.32</v>
      </c>
      <c r="J4635" s="20">
        <v>6.08</v>
      </c>
    </row>
    <row r="4636" spans="1:10" ht="25.95" customHeight="1">
      <c r="A4636" s="22" t="s">
        <v>1894</v>
      </c>
      <c r="B4636" s="24" t="s">
        <v>3238</v>
      </c>
      <c r="C4636" s="22" t="s">
        <v>72</v>
      </c>
      <c r="D4636" s="22" t="s">
        <v>3239</v>
      </c>
      <c r="E4636" s="397" t="s">
        <v>1928</v>
      </c>
      <c r="F4636" s="397"/>
      <c r="G4636" s="23" t="s">
        <v>268</v>
      </c>
      <c r="H4636" s="26">
        <v>1</v>
      </c>
      <c r="I4636" s="25">
        <v>87.49</v>
      </c>
      <c r="J4636" s="25">
        <v>87.49</v>
      </c>
    </row>
    <row r="4637" spans="1:10">
      <c r="A4637" s="38"/>
      <c r="B4637" s="38"/>
      <c r="C4637" s="38"/>
      <c r="D4637" s="38"/>
      <c r="E4637" s="38" t="s">
        <v>1897</v>
      </c>
      <c r="F4637" s="39">
        <v>9.77</v>
      </c>
      <c r="G4637" s="38" t="s">
        <v>1898</v>
      </c>
      <c r="H4637" s="39">
        <v>0</v>
      </c>
      <c r="I4637" s="38" t="s">
        <v>1899</v>
      </c>
      <c r="J4637" s="39">
        <v>9.77</v>
      </c>
    </row>
    <row r="4638" spans="1:10">
      <c r="A4638" s="38"/>
      <c r="B4638" s="38"/>
      <c r="C4638" s="38"/>
      <c r="D4638" s="38"/>
      <c r="E4638" s="38" t="s">
        <v>1900</v>
      </c>
      <c r="F4638" s="39">
        <v>20.65</v>
      </c>
      <c r="G4638" s="38"/>
      <c r="H4638" s="398" t="s">
        <v>1901</v>
      </c>
      <c r="I4638" s="398"/>
      <c r="J4638" s="39">
        <v>121.39</v>
      </c>
    </row>
    <row r="4639" spans="1:10" ht="49.95" customHeight="1">
      <c r="A4639" s="32"/>
      <c r="B4639" s="32"/>
      <c r="C4639" s="32"/>
      <c r="D4639" s="32"/>
      <c r="E4639" s="32"/>
      <c r="F4639" s="32"/>
      <c r="G4639" s="32" t="s">
        <v>1902</v>
      </c>
      <c r="H4639" s="34" t="s">
        <v>2553</v>
      </c>
      <c r="I4639" s="32" t="s">
        <v>1904</v>
      </c>
      <c r="J4639" s="33">
        <v>4734.21</v>
      </c>
    </row>
    <row r="4640" spans="1:10" ht="1.05" customHeight="1">
      <c r="A4640" s="16"/>
      <c r="B4640" s="16"/>
      <c r="C4640" s="16"/>
      <c r="D4640" s="16"/>
      <c r="E4640" s="16"/>
      <c r="F4640" s="16"/>
      <c r="G4640" s="16"/>
      <c r="H4640" s="16"/>
      <c r="I4640" s="16"/>
      <c r="J4640" s="16"/>
    </row>
    <row r="4641" spans="1:10" ht="18" customHeight="1">
      <c r="A4641" s="2" t="s">
        <v>1363</v>
      </c>
      <c r="B4641" s="4" t="s">
        <v>61</v>
      </c>
      <c r="C4641" s="2" t="s">
        <v>62</v>
      </c>
      <c r="D4641" s="2" t="s">
        <v>9</v>
      </c>
      <c r="E4641" s="391" t="s">
        <v>63</v>
      </c>
      <c r="F4641" s="391"/>
      <c r="G4641" s="3" t="s">
        <v>64</v>
      </c>
      <c r="H4641" s="4" t="s">
        <v>10</v>
      </c>
      <c r="I4641" s="4" t="s">
        <v>65</v>
      </c>
      <c r="J4641" s="4" t="s">
        <v>11</v>
      </c>
    </row>
    <row r="4642" spans="1:10" ht="25.95" customHeight="1">
      <c r="A4642" s="10" t="s">
        <v>1883</v>
      </c>
      <c r="B4642" s="12" t="s">
        <v>1364</v>
      </c>
      <c r="C4642" s="10" t="s">
        <v>78</v>
      </c>
      <c r="D4642" s="10" t="s">
        <v>1365</v>
      </c>
      <c r="E4642" s="395" t="s">
        <v>1114</v>
      </c>
      <c r="F4642" s="395"/>
      <c r="G4642" s="11" t="s">
        <v>268</v>
      </c>
      <c r="H4642" s="15">
        <v>1</v>
      </c>
      <c r="I4642" s="13">
        <v>14.58</v>
      </c>
      <c r="J4642" s="13">
        <v>14.58</v>
      </c>
    </row>
    <row r="4643" spans="1:10" ht="25.95" customHeight="1">
      <c r="A4643" s="17" t="s">
        <v>1884</v>
      </c>
      <c r="B4643" s="19" t="s">
        <v>2969</v>
      </c>
      <c r="C4643" s="17" t="s">
        <v>78</v>
      </c>
      <c r="D4643" s="17" t="s">
        <v>2970</v>
      </c>
      <c r="E4643" s="396" t="s">
        <v>1887</v>
      </c>
      <c r="F4643" s="396"/>
      <c r="G4643" s="18" t="s">
        <v>1911</v>
      </c>
      <c r="H4643" s="21">
        <v>3.5200000000000002E-2</v>
      </c>
      <c r="I4643" s="20">
        <v>24.32</v>
      </c>
      <c r="J4643" s="20">
        <v>0.85</v>
      </c>
    </row>
    <row r="4644" spans="1:10" ht="24" customHeight="1">
      <c r="A4644" s="17" t="s">
        <v>1884</v>
      </c>
      <c r="B4644" s="19" t="s">
        <v>1971</v>
      </c>
      <c r="C4644" s="17" t="s">
        <v>78</v>
      </c>
      <c r="D4644" s="17" t="s">
        <v>1972</v>
      </c>
      <c r="E4644" s="396" t="s">
        <v>1887</v>
      </c>
      <c r="F4644" s="396"/>
      <c r="G4644" s="18" t="s">
        <v>1911</v>
      </c>
      <c r="H4644" s="21">
        <v>3.5200000000000002E-2</v>
      </c>
      <c r="I4644" s="20">
        <v>28.71</v>
      </c>
      <c r="J4644" s="20">
        <v>1.01</v>
      </c>
    </row>
    <row r="4645" spans="1:10" ht="25.95" customHeight="1">
      <c r="A4645" s="22" t="s">
        <v>1894</v>
      </c>
      <c r="B4645" s="24" t="s">
        <v>3066</v>
      </c>
      <c r="C4645" s="22" t="s">
        <v>78</v>
      </c>
      <c r="D4645" s="22" t="s">
        <v>3067</v>
      </c>
      <c r="E4645" s="397" t="s">
        <v>1928</v>
      </c>
      <c r="F4645" s="397"/>
      <c r="G4645" s="23" t="s">
        <v>268</v>
      </c>
      <c r="H4645" s="26">
        <v>1</v>
      </c>
      <c r="I4645" s="25">
        <v>11.58</v>
      </c>
      <c r="J4645" s="25">
        <v>11.58</v>
      </c>
    </row>
    <row r="4646" spans="1:10" ht="39" customHeight="1">
      <c r="A4646" s="22" t="s">
        <v>1894</v>
      </c>
      <c r="B4646" s="24" t="s">
        <v>3068</v>
      </c>
      <c r="C4646" s="22" t="s">
        <v>78</v>
      </c>
      <c r="D4646" s="22" t="s">
        <v>3069</v>
      </c>
      <c r="E4646" s="397" t="s">
        <v>1928</v>
      </c>
      <c r="F4646" s="397"/>
      <c r="G4646" s="23" t="s">
        <v>268</v>
      </c>
      <c r="H4646" s="26">
        <v>1</v>
      </c>
      <c r="I4646" s="25">
        <v>1.1399999999999999</v>
      </c>
      <c r="J4646" s="25">
        <v>1.1399999999999999</v>
      </c>
    </row>
    <row r="4647" spans="1:10">
      <c r="A4647" s="38"/>
      <c r="B4647" s="38"/>
      <c r="C4647" s="38"/>
      <c r="D4647" s="38"/>
      <c r="E4647" s="38" t="s">
        <v>1897</v>
      </c>
      <c r="F4647" s="39">
        <v>1.37</v>
      </c>
      <c r="G4647" s="38" t="s">
        <v>1898</v>
      </c>
      <c r="H4647" s="39">
        <v>0</v>
      </c>
      <c r="I4647" s="38" t="s">
        <v>1899</v>
      </c>
      <c r="J4647" s="39">
        <v>1.37</v>
      </c>
    </row>
    <row r="4648" spans="1:10">
      <c r="A4648" s="38"/>
      <c r="B4648" s="38"/>
      <c r="C4648" s="38"/>
      <c r="D4648" s="38"/>
      <c r="E4648" s="38" t="s">
        <v>1900</v>
      </c>
      <c r="F4648" s="39">
        <v>2.98</v>
      </c>
      <c r="G4648" s="38"/>
      <c r="H4648" s="398" t="s">
        <v>1901</v>
      </c>
      <c r="I4648" s="398"/>
      <c r="J4648" s="39">
        <v>17.559999999999999</v>
      </c>
    </row>
    <row r="4649" spans="1:10" ht="49.95" customHeight="1">
      <c r="A4649" s="32"/>
      <c r="B4649" s="32"/>
      <c r="C4649" s="32"/>
      <c r="D4649" s="32"/>
      <c r="E4649" s="32"/>
      <c r="F4649" s="32"/>
      <c r="G4649" s="32" t="s">
        <v>1902</v>
      </c>
      <c r="H4649" s="34" t="s">
        <v>2745</v>
      </c>
      <c r="I4649" s="32" t="s">
        <v>1904</v>
      </c>
      <c r="J4649" s="33">
        <v>158.04</v>
      </c>
    </row>
    <row r="4650" spans="1:10" ht="1.05" customHeight="1">
      <c r="A4650" s="16"/>
      <c r="B4650" s="16"/>
      <c r="C4650" s="16"/>
      <c r="D4650" s="16"/>
      <c r="E4650" s="16"/>
      <c r="F4650" s="16"/>
      <c r="G4650" s="16"/>
      <c r="H4650" s="16"/>
      <c r="I4650" s="16"/>
      <c r="J4650" s="16"/>
    </row>
    <row r="4651" spans="1:10" ht="18" customHeight="1">
      <c r="A4651" s="2" t="s">
        <v>1366</v>
      </c>
      <c r="B4651" s="4" t="s">
        <v>61</v>
      </c>
      <c r="C4651" s="2" t="s">
        <v>62</v>
      </c>
      <c r="D4651" s="2" t="s">
        <v>9</v>
      </c>
      <c r="E4651" s="391" t="s">
        <v>63</v>
      </c>
      <c r="F4651" s="391"/>
      <c r="G4651" s="3" t="s">
        <v>64</v>
      </c>
      <c r="H4651" s="4" t="s">
        <v>10</v>
      </c>
      <c r="I4651" s="4" t="s">
        <v>65</v>
      </c>
      <c r="J4651" s="4" t="s">
        <v>11</v>
      </c>
    </row>
    <row r="4652" spans="1:10" ht="25.95" customHeight="1">
      <c r="A4652" s="10" t="s">
        <v>1883</v>
      </c>
      <c r="B4652" s="12" t="s">
        <v>1116</v>
      </c>
      <c r="C4652" s="10" t="s">
        <v>78</v>
      </c>
      <c r="D4652" s="10" t="s">
        <v>1117</v>
      </c>
      <c r="E4652" s="395" t="s">
        <v>1114</v>
      </c>
      <c r="F4652" s="395"/>
      <c r="G4652" s="11" t="s">
        <v>268</v>
      </c>
      <c r="H4652" s="15">
        <v>1</v>
      </c>
      <c r="I4652" s="13">
        <v>15.23</v>
      </c>
      <c r="J4652" s="13">
        <v>15.23</v>
      </c>
    </row>
    <row r="4653" spans="1:10" ht="24" customHeight="1">
      <c r="A4653" s="17" t="s">
        <v>1884</v>
      </c>
      <c r="B4653" s="19" t="s">
        <v>1971</v>
      </c>
      <c r="C4653" s="17" t="s">
        <v>78</v>
      </c>
      <c r="D4653" s="17" t="s">
        <v>1972</v>
      </c>
      <c r="E4653" s="396" t="s">
        <v>1887</v>
      </c>
      <c r="F4653" s="396"/>
      <c r="G4653" s="18" t="s">
        <v>1911</v>
      </c>
      <c r="H4653" s="21">
        <v>4.7600000000000003E-2</v>
      </c>
      <c r="I4653" s="20">
        <v>28.71</v>
      </c>
      <c r="J4653" s="20">
        <v>1.36</v>
      </c>
    </row>
    <row r="4654" spans="1:10" ht="25.95" customHeight="1">
      <c r="A4654" s="17" t="s">
        <v>1884</v>
      </c>
      <c r="B4654" s="19" t="s">
        <v>2969</v>
      </c>
      <c r="C4654" s="17" t="s">
        <v>78</v>
      </c>
      <c r="D4654" s="17" t="s">
        <v>2970</v>
      </c>
      <c r="E4654" s="396" t="s">
        <v>1887</v>
      </c>
      <c r="F4654" s="396"/>
      <c r="G4654" s="18" t="s">
        <v>1911</v>
      </c>
      <c r="H4654" s="21">
        <v>4.7600000000000003E-2</v>
      </c>
      <c r="I4654" s="20">
        <v>24.32</v>
      </c>
      <c r="J4654" s="20">
        <v>1.1499999999999999</v>
      </c>
    </row>
    <row r="4655" spans="1:10" ht="39" customHeight="1">
      <c r="A4655" s="22" t="s">
        <v>1894</v>
      </c>
      <c r="B4655" s="24" t="s">
        <v>3068</v>
      </c>
      <c r="C4655" s="22" t="s">
        <v>78</v>
      </c>
      <c r="D4655" s="22" t="s">
        <v>3069</v>
      </c>
      <c r="E4655" s="397" t="s">
        <v>1928</v>
      </c>
      <c r="F4655" s="397"/>
      <c r="G4655" s="23" t="s">
        <v>268</v>
      </c>
      <c r="H4655" s="26">
        <v>1</v>
      </c>
      <c r="I4655" s="25">
        <v>1.1399999999999999</v>
      </c>
      <c r="J4655" s="25">
        <v>1.1399999999999999</v>
      </c>
    </row>
    <row r="4656" spans="1:10" ht="25.95" customHeight="1">
      <c r="A4656" s="22" t="s">
        <v>1894</v>
      </c>
      <c r="B4656" s="24" t="s">
        <v>3066</v>
      </c>
      <c r="C4656" s="22" t="s">
        <v>78</v>
      </c>
      <c r="D4656" s="22" t="s">
        <v>3067</v>
      </c>
      <c r="E4656" s="397" t="s">
        <v>1928</v>
      </c>
      <c r="F4656" s="397"/>
      <c r="G4656" s="23" t="s">
        <v>268</v>
      </c>
      <c r="H4656" s="26">
        <v>1</v>
      </c>
      <c r="I4656" s="25">
        <v>11.58</v>
      </c>
      <c r="J4656" s="25">
        <v>11.58</v>
      </c>
    </row>
    <row r="4657" spans="1:10">
      <c r="A4657" s="38"/>
      <c r="B4657" s="38"/>
      <c r="C4657" s="38"/>
      <c r="D4657" s="38"/>
      <c r="E4657" s="38" t="s">
        <v>1897</v>
      </c>
      <c r="F4657" s="39">
        <v>1.85</v>
      </c>
      <c r="G4657" s="38" t="s">
        <v>1898</v>
      </c>
      <c r="H4657" s="39">
        <v>0</v>
      </c>
      <c r="I4657" s="38" t="s">
        <v>1899</v>
      </c>
      <c r="J4657" s="39">
        <v>1.85</v>
      </c>
    </row>
    <row r="4658" spans="1:10">
      <c r="A4658" s="38"/>
      <c r="B4658" s="38"/>
      <c r="C4658" s="38"/>
      <c r="D4658" s="38"/>
      <c r="E4658" s="38" t="s">
        <v>1900</v>
      </c>
      <c r="F4658" s="39">
        <v>3.12</v>
      </c>
      <c r="G4658" s="38"/>
      <c r="H4658" s="398" t="s">
        <v>1901</v>
      </c>
      <c r="I4658" s="398"/>
      <c r="J4658" s="39">
        <v>18.350000000000001</v>
      </c>
    </row>
    <row r="4659" spans="1:10" ht="49.95" customHeight="1">
      <c r="A4659" s="32"/>
      <c r="B4659" s="32"/>
      <c r="C4659" s="32"/>
      <c r="D4659" s="32"/>
      <c r="E4659" s="32"/>
      <c r="F4659" s="32"/>
      <c r="G4659" s="32" t="s">
        <v>1902</v>
      </c>
      <c r="H4659" s="34" t="s">
        <v>2805</v>
      </c>
      <c r="I4659" s="32" t="s">
        <v>1904</v>
      </c>
      <c r="J4659" s="33">
        <v>880.8</v>
      </c>
    </row>
    <row r="4660" spans="1:10" ht="1.05" customHeight="1">
      <c r="A4660" s="16"/>
      <c r="B4660" s="16"/>
      <c r="C4660" s="16"/>
      <c r="D4660" s="16"/>
      <c r="E4660" s="16"/>
      <c r="F4660" s="16"/>
      <c r="G4660" s="16"/>
      <c r="H4660" s="16"/>
      <c r="I4660" s="16"/>
      <c r="J4660" s="16"/>
    </row>
    <row r="4661" spans="1:10" ht="18" customHeight="1">
      <c r="A4661" s="2" t="s">
        <v>1367</v>
      </c>
      <c r="B4661" s="4" t="s">
        <v>61</v>
      </c>
      <c r="C4661" s="2" t="s">
        <v>62</v>
      </c>
      <c r="D4661" s="2" t="s">
        <v>9</v>
      </c>
      <c r="E4661" s="391" t="s">
        <v>63</v>
      </c>
      <c r="F4661" s="391"/>
      <c r="G4661" s="3" t="s">
        <v>64</v>
      </c>
      <c r="H4661" s="4" t="s">
        <v>10</v>
      </c>
      <c r="I4661" s="4" t="s">
        <v>65</v>
      </c>
      <c r="J4661" s="4" t="s">
        <v>11</v>
      </c>
    </row>
    <row r="4662" spans="1:10" ht="25.95" customHeight="1">
      <c r="A4662" s="10" t="s">
        <v>1883</v>
      </c>
      <c r="B4662" s="12" t="s">
        <v>1248</v>
      </c>
      <c r="C4662" s="10" t="s">
        <v>78</v>
      </c>
      <c r="D4662" s="10" t="s">
        <v>1249</v>
      </c>
      <c r="E4662" s="395" t="s">
        <v>1114</v>
      </c>
      <c r="F4662" s="395"/>
      <c r="G4662" s="11" t="s">
        <v>268</v>
      </c>
      <c r="H4662" s="15">
        <v>1</v>
      </c>
      <c r="I4662" s="13">
        <v>16.57</v>
      </c>
      <c r="J4662" s="13">
        <v>16.57</v>
      </c>
    </row>
    <row r="4663" spans="1:10" ht="24" customHeight="1">
      <c r="A4663" s="17" t="s">
        <v>1884</v>
      </c>
      <c r="B4663" s="19" t="s">
        <v>1971</v>
      </c>
      <c r="C4663" s="17" t="s">
        <v>78</v>
      </c>
      <c r="D4663" s="17" t="s">
        <v>1972</v>
      </c>
      <c r="E4663" s="396" t="s">
        <v>1887</v>
      </c>
      <c r="F4663" s="396"/>
      <c r="G4663" s="18" t="s">
        <v>1911</v>
      </c>
      <c r="H4663" s="21">
        <v>6.6299999999999998E-2</v>
      </c>
      <c r="I4663" s="20">
        <v>28.71</v>
      </c>
      <c r="J4663" s="20">
        <v>1.9</v>
      </c>
    </row>
    <row r="4664" spans="1:10" ht="25.95" customHeight="1">
      <c r="A4664" s="17" t="s">
        <v>1884</v>
      </c>
      <c r="B4664" s="19" t="s">
        <v>2969</v>
      </c>
      <c r="C4664" s="17" t="s">
        <v>78</v>
      </c>
      <c r="D4664" s="17" t="s">
        <v>2970</v>
      </c>
      <c r="E4664" s="396" t="s">
        <v>1887</v>
      </c>
      <c r="F4664" s="396"/>
      <c r="G4664" s="18" t="s">
        <v>1911</v>
      </c>
      <c r="H4664" s="21">
        <v>6.6299999999999998E-2</v>
      </c>
      <c r="I4664" s="20">
        <v>24.32</v>
      </c>
      <c r="J4664" s="20">
        <v>1.61</v>
      </c>
    </row>
    <row r="4665" spans="1:10" ht="25.95" customHeight="1">
      <c r="A4665" s="22" t="s">
        <v>1894</v>
      </c>
      <c r="B4665" s="24" t="s">
        <v>3066</v>
      </c>
      <c r="C4665" s="22" t="s">
        <v>78</v>
      </c>
      <c r="D4665" s="22" t="s">
        <v>3067</v>
      </c>
      <c r="E4665" s="397" t="s">
        <v>1928</v>
      </c>
      <c r="F4665" s="397"/>
      <c r="G4665" s="23" t="s">
        <v>268</v>
      </c>
      <c r="H4665" s="26">
        <v>1</v>
      </c>
      <c r="I4665" s="25">
        <v>11.58</v>
      </c>
      <c r="J4665" s="25">
        <v>11.58</v>
      </c>
    </row>
    <row r="4666" spans="1:10" ht="39" customHeight="1">
      <c r="A4666" s="22" t="s">
        <v>1894</v>
      </c>
      <c r="B4666" s="24" t="s">
        <v>3184</v>
      </c>
      <c r="C4666" s="22" t="s">
        <v>78</v>
      </c>
      <c r="D4666" s="22" t="s">
        <v>3185</v>
      </c>
      <c r="E4666" s="397" t="s">
        <v>1928</v>
      </c>
      <c r="F4666" s="397"/>
      <c r="G4666" s="23" t="s">
        <v>268</v>
      </c>
      <c r="H4666" s="26">
        <v>1</v>
      </c>
      <c r="I4666" s="25">
        <v>1.48</v>
      </c>
      <c r="J4666" s="25">
        <v>1.48</v>
      </c>
    </row>
    <row r="4667" spans="1:10">
      <c r="A4667" s="38"/>
      <c r="B4667" s="38"/>
      <c r="C4667" s="38"/>
      <c r="D4667" s="38"/>
      <c r="E4667" s="38" t="s">
        <v>1897</v>
      </c>
      <c r="F4667" s="39">
        <v>2.59</v>
      </c>
      <c r="G4667" s="38" t="s">
        <v>1898</v>
      </c>
      <c r="H4667" s="39">
        <v>0</v>
      </c>
      <c r="I4667" s="38" t="s">
        <v>1899</v>
      </c>
      <c r="J4667" s="39">
        <v>2.59</v>
      </c>
    </row>
    <row r="4668" spans="1:10">
      <c r="A4668" s="38"/>
      <c r="B4668" s="38"/>
      <c r="C4668" s="38"/>
      <c r="D4668" s="38"/>
      <c r="E4668" s="38" t="s">
        <v>1900</v>
      </c>
      <c r="F4668" s="39">
        <v>3.39</v>
      </c>
      <c r="G4668" s="38"/>
      <c r="H4668" s="398" t="s">
        <v>1901</v>
      </c>
      <c r="I4668" s="398"/>
      <c r="J4668" s="39">
        <v>19.96</v>
      </c>
    </row>
    <row r="4669" spans="1:10" ht="49.95" customHeight="1">
      <c r="A4669" s="32"/>
      <c r="B4669" s="32"/>
      <c r="C4669" s="32"/>
      <c r="D4669" s="32"/>
      <c r="E4669" s="32"/>
      <c r="F4669" s="32"/>
      <c r="G4669" s="32" t="s">
        <v>1902</v>
      </c>
      <c r="H4669" s="34" t="s">
        <v>2535</v>
      </c>
      <c r="I4669" s="32" t="s">
        <v>1904</v>
      </c>
      <c r="J4669" s="33">
        <v>538.91999999999996</v>
      </c>
    </row>
    <row r="4670" spans="1:10" ht="1.05" customHeight="1">
      <c r="A4670" s="16"/>
      <c r="B4670" s="16"/>
      <c r="C4670" s="16"/>
      <c r="D4670" s="16"/>
      <c r="E4670" s="16"/>
      <c r="F4670" s="16"/>
      <c r="G4670" s="16"/>
      <c r="H4670" s="16"/>
      <c r="I4670" s="16"/>
      <c r="J4670" s="16"/>
    </row>
    <row r="4671" spans="1:10" ht="18" customHeight="1">
      <c r="A4671" s="2" t="s">
        <v>1368</v>
      </c>
      <c r="B4671" s="4" t="s">
        <v>61</v>
      </c>
      <c r="C4671" s="2" t="s">
        <v>62</v>
      </c>
      <c r="D4671" s="2" t="s">
        <v>9</v>
      </c>
      <c r="E4671" s="391" t="s">
        <v>63</v>
      </c>
      <c r="F4671" s="391"/>
      <c r="G4671" s="3" t="s">
        <v>64</v>
      </c>
      <c r="H4671" s="4" t="s">
        <v>10</v>
      </c>
      <c r="I4671" s="4" t="s">
        <v>65</v>
      </c>
      <c r="J4671" s="4" t="s">
        <v>11</v>
      </c>
    </row>
    <row r="4672" spans="1:10" ht="25.95" customHeight="1">
      <c r="A4672" s="10" t="s">
        <v>1883</v>
      </c>
      <c r="B4672" s="12" t="s">
        <v>1125</v>
      </c>
      <c r="C4672" s="10" t="s">
        <v>78</v>
      </c>
      <c r="D4672" s="10" t="s">
        <v>1126</v>
      </c>
      <c r="E4672" s="395" t="s">
        <v>1114</v>
      </c>
      <c r="F4672" s="395"/>
      <c r="G4672" s="11" t="s">
        <v>268</v>
      </c>
      <c r="H4672" s="15">
        <v>1</v>
      </c>
      <c r="I4672" s="13">
        <v>532.27</v>
      </c>
      <c r="J4672" s="13">
        <v>532.27</v>
      </c>
    </row>
    <row r="4673" spans="1:10" ht="25.95" customHeight="1">
      <c r="A4673" s="17" t="s">
        <v>1884</v>
      </c>
      <c r="B4673" s="19" t="s">
        <v>2969</v>
      </c>
      <c r="C4673" s="17" t="s">
        <v>78</v>
      </c>
      <c r="D4673" s="17" t="s">
        <v>2970</v>
      </c>
      <c r="E4673" s="396" t="s">
        <v>1887</v>
      </c>
      <c r="F4673" s="396"/>
      <c r="G4673" s="18" t="s">
        <v>1911</v>
      </c>
      <c r="H4673" s="21">
        <v>1.3231999999999999</v>
      </c>
      <c r="I4673" s="20">
        <v>24.32</v>
      </c>
      <c r="J4673" s="20">
        <v>32.18</v>
      </c>
    </row>
    <row r="4674" spans="1:10" ht="24" customHeight="1">
      <c r="A4674" s="17" t="s">
        <v>1884</v>
      </c>
      <c r="B4674" s="19" t="s">
        <v>1971</v>
      </c>
      <c r="C4674" s="17" t="s">
        <v>78</v>
      </c>
      <c r="D4674" s="17" t="s">
        <v>1972</v>
      </c>
      <c r="E4674" s="396" t="s">
        <v>1887</v>
      </c>
      <c r="F4674" s="396"/>
      <c r="G4674" s="18" t="s">
        <v>1911</v>
      </c>
      <c r="H4674" s="21">
        <v>1.3231999999999999</v>
      </c>
      <c r="I4674" s="20">
        <v>28.71</v>
      </c>
      <c r="J4674" s="20">
        <v>37.979999999999997</v>
      </c>
    </row>
    <row r="4675" spans="1:10" ht="25.95" customHeight="1">
      <c r="A4675" s="22" t="s">
        <v>1894</v>
      </c>
      <c r="B4675" s="24" t="s">
        <v>3078</v>
      </c>
      <c r="C4675" s="22" t="s">
        <v>78</v>
      </c>
      <c r="D4675" s="22" t="s">
        <v>3079</v>
      </c>
      <c r="E4675" s="397" t="s">
        <v>1928</v>
      </c>
      <c r="F4675" s="397"/>
      <c r="G4675" s="23" t="s">
        <v>268</v>
      </c>
      <c r="H4675" s="26">
        <v>1</v>
      </c>
      <c r="I4675" s="25">
        <v>443.66</v>
      </c>
      <c r="J4675" s="25">
        <v>443.66</v>
      </c>
    </row>
    <row r="4676" spans="1:10" ht="39" customHeight="1">
      <c r="A4676" s="22" t="s">
        <v>1894</v>
      </c>
      <c r="B4676" s="24" t="s">
        <v>3080</v>
      </c>
      <c r="C4676" s="22" t="s">
        <v>78</v>
      </c>
      <c r="D4676" s="22" t="s">
        <v>3081</v>
      </c>
      <c r="E4676" s="397" t="s">
        <v>1928</v>
      </c>
      <c r="F4676" s="397"/>
      <c r="G4676" s="23" t="s">
        <v>268</v>
      </c>
      <c r="H4676" s="26">
        <v>3</v>
      </c>
      <c r="I4676" s="25">
        <v>6.15</v>
      </c>
      <c r="J4676" s="25">
        <v>18.45</v>
      </c>
    </row>
    <row r="4677" spans="1:10">
      <c r="A4677" s="38"/>
      <c r="B4677" s="38"/>
      <c r="C4677" s="38"/>
      <c r="D4677" s="38"/>
      <c r="E4677" s="38" t="s">
        <v>1897</v>
      </c>
      <c r="F4677" s="39">
        <v>51.74</v>
      </c>
      <c r="G4677" s="38" t="s">
        <v>1898</v>
      </c>
      <c r="H4677" s="39">
        <v>0</v>
      </c>
      <c r="I4677" s="38" t="s">
        <v>1899</v>
      </c>
      <c r="J4677" s="39">
        <v>51.74</v>
      </c>
    </row>
    <row r="4678" spans="1:10">
      <c r="A4678" s="38"/>
      <c r="B4678" s="38"/>
      <c r="C4678" s="38"/>
      <c r="D4678" s="38"/>
      <c r="E4678" s="38" t="s">
        <v>1900</v>
      </c>
      <c r="F4678" s="39">
        <v>109.11</v>
      </c>
      <c r="G4678" s="38"/>
      <c r="H4678" s="398" t="s">
        <v>1901</v>
      </c>
      <c r="I4678" s="398"/>
      <c r="J4678" s="39">
        <v>641.38</v>
      </c>
    </row>
    <row r="4679" spans="1:10" ht="49.95" customHeight="1">
      <c r="A4679" s="32"/>
      <c r="B4679" s="32"/>
      <c r="C4679" s="32"/>
      <c r="D4679" s="32"/>
      <c r="E4679" s="32"/>
      <c r="F4679" s="32"/>
      <c r="G4679" s="32" t="s">
        <v>1902</v>
      </c>
      <c r="H4679" s="34" t="s">
        <v>2524</v>
      </c>
      <c r="I4679" s="32" t="s">
        <v>1904</v>
      </c>
      <c r="J4679" s="33">
        <v>1282.76</v>
      </c>
    </row>
    <row r="4680" spans="1:10" ht="1.05" customHeight="1">
      <c r="A4680" s="16"/>
      <c r="B4680" s="16"/>
      <c r="C4680" s="16"/>
      <c r="D4680" s="16"/>
      <c r="E4680" s="16"/>
      <c r="F4680" s="16"/>
      <c r="G4680" s="16"/>
      <c r="H4680" s="16"/>
      <c r="I4680" s="16"/>
      <c r="J4680" s="16"/>
    </row>
    <row r="4681" spans="1:10" ht="18" customHeight="1">
      <c r="A4681" s="2" t="s">
        <v>1369</v>
      </c>
      <c r="B4681" s="4" t="s">
        <v>61</v>
      </c>
      <c r="C4681" s="2" t="s">
        <v>62</v>
      </c>
      <c r="D4681" s="2" t="s">
        <v>9</v>
      </c>
      <c r="E4681" s="391" t="s">
        <v>63</v>
      </c>
      <c r="F4681" s="391"/>
      <c r="G4681" s="3" t="s">
        <v>64</v>
      </c>
      <c r="H4681" s="4" t="s">
        <v>10</v>
      </c>
      <c r="I4681" s="4" t="s">
        <v>65</v>
      </c>
      <c r="J4681" s="4" t="s">
        <v>11</v>
      </c>
    </row>
    <row r="4682" spans="1:10" ht="25.95" customHeight="1">
      <c r="A4682" s="10" t="s">
        <v>1883</v>
      </c>
      <c r="B4682" s="12" t="s">
        <v>1119</v>
      </c>
      <c r="C4682" s="10" t="s">
        <v>78</v>
      </c>
      <c r="D4682" s="10" t="s">
        <v>1120</v>
      </c>
      <c r="E4682" s="395" t="s">
        <v>1114</v>
      </c>
      <c r="F4682" s="395"/>
      <c r="G4682" s="11" t="s">
        <v>268</v>
      </c>
      <c r="H4682" s="15">
        <v>1</v>
      </c>
      <c r="I4682" s="13">
        <v>18.170000000000002</v>
      </c>
      <c r="J4682" s="13">
        <v>18.170000000000002</v>
      </c>
    </row>
    <row r="4683" spans="1:10" ht="25.95" customHeight="1">
      <c r="A4683" s="17" t="s">
        <v>1884</v>
      </c>
      <c r="B4683" s="19" t="s">
        <v>2969</v>
      </c>
      <c r="C4683" s="17" t="s">
        <v>78</v>
      </c>
      <c r="D4683" s="17" t="s">
        <v>2970</v>
      </c>
      <c r="E4683" s="396" t="s">
        <v>1887</v>
      </c>
      <c r="F4683" s="396"/>
      <c r="G4683" s="18" t="s">
        <v>1911</v>
      </c>
      <c r="H4683" s="21">
        <v>9.11E-2</v>
      </c>
      <c r="I4683" s="20">
        <v>24.32</v>
      </c>
      <c r="J4683" s="20">
        <v>2.21</v>
      </c>
    </row>
    <row r="4684" spans="1:10" ht="24" customHeight="1">
      <c r="A4684" s="17" t="s">
        <v>1884</v>
      </c>
      <c r="B4684" s="19" t="s">
        <v>1971</v>
      </c>
      <c r="C4684" s="17" t="s">
        <v>78</v>
      </c>
      <c r="D4684" s="17" t="s">
        <v>1972</v>
      </c>
      <c r="E4684" s="396" t="s">
        <v>1887</v>
      </c>
      <c r="F4684" s="396"/>
      <c r="G4684" s="18" t="s">
        <v>1911</v>
      </c>
      <c r="H4684" s="21">
        <v>9.11E-2</v>
      </c>
      <c r="I4684" s="20">
        <v>28.71</v>
      </c>
      <c r="J4684" s="20">
        <v>2.61</v>
      </c>
    </row>
    <row r="4685" spans="1:10" ht="25.95" customHeight="1">
      <c r="A4685" s="22" t="s">
        <v>1894</v>
      </c>
      <c r="B4685" s="24" t="s">
        <v>3066</v>
      </c>
      <c r="C4685" s="22" t="s">
        <v>78</v>
      </c>
      <c r="D4685" s="22" t="s">
        <v>3067</v>
      </c>
      <c r="E4685" s="397" t="s">
        <v>1928</v>
      </c>
      <c r="F4685" s="397"/>
      <c r="G4685" s="23" t="s">
        <v>268</v>
      </c>
      <c r="H4685" s="26">
        <v>1</v>
      </c>
      <c r="I4685" s="25">
        <v>11.58</v>
      </c>
      <c r="J4685" s="25">
        <v>11.58</v>
      </c>
    </row>
    <row r="4686" spans="1:10" ht="39" customHeight="1">
      <c r="A4686" s="22" t="s">
        <v>1894</v>
      </c>
      <c r="B4686" s="24" t="s">
        <v>3074</v>
      </c>
      <c r="C4686" s="22" t="s">
        <v>78</v>
      </c>
      <c r="D4686" s="22" t="s">
        <v>3075</v>
      </c>
      <c r="E4686" s="397" t="s">
        <v>1928</v>
      </c>
      <c r="F4686" s="397"/>
      <c r="G4686" s="23" t="s">
        <v>268</v>
      </c>
      <c r="H4686" s="26">
        <v>1</v>
      </c>
      <c r="I4686" s="25">
        <v>1.77</v>
      </c>
      <c r="J4686" s="25">
        <v>1.77</v>
      </c>
    </row>
    <row r="4687" spans="1:10">
      <c r="A4687" s="38"/>
      <c r="B4687" s="38"/>
      <c r="C4687" s="38"/>
      <c r="D4687" s="38"/>
      <c r="E4687" s="38" t="s">
        <v>1897</v>
      </c>
      <c r="F4687" s="39">
        <v>3.56</v>
      </c>
      <c r="G4687" s="38" t="s">
        <v>1898</v>
      </c>
      <c r="H4687" s="39">
        <v>0</v>
      </c>
      <c r="I4687" s="38" t="s">
        <v>1899</v>
      </c>
      <c r="J4687" s="39">
        <v>3.56</v>
      </c>
    </row>
    <row r="4688" spans="1:10">
      <c r="A4688" s="38"/>
      <c r="B4688" s="38"/>
      <c r="C4688" s="38"/>
      <c r="D4688" s="38"/>
      <c r="E4688" s="38" t="s">
        <v>1900</v>
      </c>
      <c r="F4688" s="39">
        <v>3.72</v>
      </c>
      <c r="G4688" s="38"/>
      <c r="H4688" s="398" t="s">
        <v>1901</v>
      </c>
      <c r="I4688" s="398"/>
      <c r="J4688" s="39">
        <v>21.89</v>
      </c>
    </row>
    <row r="4689" spans="1:10" ht="49.95" customHeight="1">
      <c r="A4689" s="32"/>
      <c r="B4689" s="32"/>
      <c r="C4689" s="32"/>
      <c r="D4689" s="32"/>
      <c r="E4689" s="32"/>
      <c r="F4689" s="32"/>
      <c r="G4689" s="32" t="s">
        <v>1902</v>
      </c>
      <c r="H4689" s="34" t="s">
        <v>2101</v>
      </c>
      <c r="I4689" s="32" t="s">
        <v>1904</v>
      </c>
      <c r="J4689" s="33">
        <v>109.45</v>
      </c>
    </row>
    <row r="4690" spans="1:10" ht="1.05" customHeight="1">
      <c r="A4690" s="16"/>
      <c r="B4690" s="16"/>
      <c r="C4690" s="16"/>
      <c r="D4690" s="16"/>
      <c r="E4690" s="16"/>
      <c r="F4690" s="16"/>
      <c r="G4690" s="16"/>
      <c r="H4690" s="16"/>
      <c r="I4690" s="16"/>
      <c r="J4690" s="16"/>
    </row>
    <row r="4691" spans="1:10" ht="18" customHeight="1">
      <c r="A4691" s="2" t="s">
        <v>1370</v>
      </c>
      <c r="B4691" s="4" t="s">
        <v>61</v>
      </c>
      <c r="C4691" s="2" t="s">
        <v>62</v>
      </c>
      <c r="D4691" s="2" t="s">
        <v>9</v>
      </c>
      <c r="E4691" s="391" t="s">
        <v>63</v>
      </c>
      <c r="F4691" s="391"/>
      <c r="G4691" s="3" t="s">
        <v>64</v>
      </c>
      <c r="H4691" s="4" t="s">
        <v>10</v>
      </c>
      <c r="I4691" s="4" t="s">
        <v>65</v>
      </c>
      <c r="J4691" s="4" t="s">
        <v>11</v>
      </c>
    </row>
    <row r="4692" spans="1:10" ht="91.05" customHeight="1">
      <c r="A4692" s="10" t="s">
        <v>1883</v>
      </c>
      <c r="B4692" s="12" t="s">
        <v>1131</v>
      </c>
      <c r="C4692" s="10" t="s">
        <v>72</v>
      </c>
      <c r="D4692" s="10" t="s">
        <v>1132</v>
      </c>
      <c r="E4692" s="395" t="s">
        <v>74</v>
      </c>
      <c r="F4692" s="395"/>
      <c r="G4692" s="11" t="s">
        <v>75</v>
      </c>
      <c r="H4692" s="15">
        <v>1</v>
      </c>
      <c r="I4692" s="13">
        <v>47.15</v>
      </c>
      <c r="J4692" s="13">
        <v>47.15</v>
      </c>
    </row>
    <row r="4693" spans="1:10" ht="24" customHeight="1">
      <c r="A4693" s="17" t="s">
        <v>1884</v>
      </c>
      <c r="B4693" s="19" t="s">
        <v>1971</v>
      </c>
      <c r="C4693" s="17" t="s">
        <v>78</v>
      </c>
      <c r="D4693" s="17" t="s">
        <v>1972</v>
      </c>
      <c r="E4693" s="396" t="s">
        <v>1887</v>
      </c>
      <c r="F4693" s="396"/>
      <c r="G4693" s="18" t="s">
        <v>1911</v>
      </c>
      <c r="H4693" s="21">
        <v>0.6</v>
      </c>
      <c r="I4693" s="20">
        <v>28.71</v>
      </c>
      <c r="J4693" s="20">
        <v>17.22</v>
      </c>
    </row>
    <row r="4694" spans="1:10" ht="91.05" customHeight="1">
      <c r="A4694" s="22" t="s">
        <v>1894</v>
      </c>
      <c r="B4694" s="24" t="s">
        <v>3086</v>
      </c>
      <c r="C4694" s="22" t="s">
        <v>72</v>
      </c>
      <c r="D4694" s="22" t="s">
        <v>3087</v>
      </c>
      <c r="E4694" s="397" t="s">
        <v>1928</v>
      </c>
      <c r="F4694" s="397"/>
      <c r="G4694" s="23" t="s">
        <v>268</v>
      </c>
      <c r="H4694" s="26">
        <v>1</v>
      </c>
      <c r="I4694" s="25">
        <v>29.93</v>
      </c>
      <c r="J4694" s="25">
        <v>29.93</v>
      </c>
    </row>
    <row r="4695" spans="1:10">
      <c r="A4695" s="38"/>
      <c r="B4695" s="38"/>
      <c r="C4695" s="38"/>
      <c r="D4695" s="38"/>
      <c r="E4695" s="38" t="s">
        <v>1897</v>
      </c>
      <c r="F4695" s="39">
        <v>13.05</v>
      </c>
      <c r="G4695" s="38" t="s">
        <v>1898</v>
      </c>
      <c r="H4695" s="39">
        <v>0</v>
      </c>
      <c r="I4695" s="38" t="s">
        <v>1899</v>
      </c>
      <c r="J4695" s="39">
        <v>13.05</v>
      </c>
    </row>
    <row r="4696" spans="1:10">
      <c r="A4696" s="38"/>
      <c r="B4696" s="38"/>
      <c r="C4696" s="38"/>
      <c r="D4696" s="38"/>
      <c r="E4696" s="38" t="s">
        <v>1900</v>
      </c>
      <c r="F4696" s="39">
        <v>9.66</v>
      </c>
      <c r="G4696" s="38"/>
      <c r="H4696" s="398" t="s">
        <v>1901</v>
      </c>
      <c r="I4696" s="398"/>
      <c r="J4696" s="39">
        <v>56.81</v>
      </c>
    </row>
    <row r="4697" spans="1:10" ht="49.95" customHeight="1">
      <c r="A4697" s="32"/>
      <c r="B4697" s="32"/>
      <c r="C4697" s="32"/>
      <c r="D4697" s="32"/>
      <c r="E4697" s="32"/>
      <c r="F4697" s="32"/>
      <c r="G4697" s="32" t="s">
        <v>1902</v>
      </c>
      <c r="H4697" s="34" t="s">
        <v>2325</v>
      </c>
      <c r="I4697" s="32" t="s">
        <v>1904</v>
      </c>
      <c r="J4697" s="33">
        <v>1022.58</v>
      </c>
    </row>
    <row r="4698" spans="1:10" ht="1.05" customHeight="1">
      <c r="A4698" s="16"/>
      <c r="B4698" s="16"/>
      <c r="C4698" s="16"/>
      <c r="D4698" s="16"/>
      <c r="E4698" s="16"/>
      <c r="F4698" s="16"/>
      <c r="G4698" s="16"/>
      <c r="H4698" s="16"/>
      <c r="I4698" s="16"/>
      <c r="J4698" s="16"/>
    </row>
    <row r="4699" spans="1:10" ht="18" customHeight="1">
      <c r="A4699" s="2" t="s">
        <v>1371</v>
      </c>
      <c r="B4699" s="4" t="s">
        <v>61</v>
      </c>
      <c r="C4699" s="2" t="s">
        <v>62</v>
      </c>
      <c r="D4699" s="2" t="s">
        <v>9</v>
      </c>
      <c r="E4699" s="391" t="s">
        <v>63</v>
      </c>
      <c r="F4699" s="391"/>
      <c r="G4699" s="3" t="s">
        <v>64</v>
      </c>
      <c r="H4699" s="4" t="s">
        <v>10</v>
      </c>
      <c r="I4699" s="4" t="s">
        <v>65</v>
      </c>
      <c r="J4699" s="4" t="s">
        <v>11</v>
      </c>
    </row>
    <row r="4700" spans="1:10" ht="52.05" customHeight="1">
      <c r="A4700" s="10" t="s">
        <v>1883</v>
      </c>
      <c r="B4700" s="12" t="s">
        <v>1011</v>
      </c>
      <c r="C4700" s="10" t="s">
        <v>78</v>
      </c>
      <c r="D4700" s="10" t="s">
        <v>1012</v>
      </c>
      <c r="E4700" s="395" t="s">
        <v>1013</v>
      </c>
      <c r="F4700" s="395"/>
      <c r="G4700" s="11" t="s">
        <v>114</v>
      </c>
      <c r="H4700" s="15">
        <v>1</v>
      </c>
      <c r="I4700" s="13">
        <v>55.12</v>
      </c>
      <c r="J4700" s="13">
        <v>55.12</v>
      </c>
    </row>
    <row r="4701" spans="1:10" ht="24" customHeight="1">
      <c r="A4701" s="17" t="s">
        <v>1884</v>
      </c>
      <c r="B4701" s="19" t="s">
        <v>1971</v>
      </c>
      <c r="C4701" s="17" t="s">
        <v>78</v>
      </c>
      <c r="D4701" s="17" t="s">
        <v>1972</v>
      </c>
      <c r="E4701" s="396" t="s">
        <v>1887</v>
      </c>
      <c r="F4701" s="396"/>
      <c r="G4701" s="18" t="s">
        <v>1911</v>
      </c>
      <c r="H4701" s="21">
        <v>0.75280000000000002</v>
      </c>
      <c r="I4701" s="20">
        <v>28.71</v>
      </c>
      <c r="J4701" s="20">
        <v>21.61</v>
      </c>
    </row>
    <row r="4702" spans="1:10" ht="25.95" customHeight="1">
      <c r="A4702" s="17" t="s">
        <v>1884</v>
      </c>
      <c r="B4702" s="19" t="s">
        <v>2969</v>
      </c>
      <c r="C4702" s="17" t="s">
        <v>78</v>
      </c>
      <c r="D4702" s="17" t="s">
        <v>2970</v>
      </c>
      <c r="E4702" s="396" t="s">
        <v>1887</v>
      </c>
      <c r="F4702" s="396"/>
      <c r="G4702" s="18" t="s">
        <v>1911</v>
      </c>
      <c r="H4702" s="21">
        <v>0.1711</v>
      </c>
      <c r="I4702" s="20">
        <v>24.32</v>
      </c>
      <c r="J4702" s="20">
        <v>4.16</v>
      </c>
    </row>
    <row r="4703" spans="1:10" ht="24" customHeight="1">
      <c r="A4703" s="22" t="s">
        <v>1894</v>
      </c>
      <c r="B4703" s="24" t="s">
        <v>2979</v>
      </c>
      <c r="C4703" s="22" t="s">
        <v>78</v>
      </c>
      <c r="D4703" s="22" t="s">
        <v>2980</v>
      </c>
      <c r="E4703" s="397" t="s">
        <v>1928</v>
      </c>
      <c r="F4703" s="397"/>
      <c r="G4703" s="23" t="s">
        <v>114</v>
      </c>
      <c r="H4703" s="26">
        <v>1.1111</v>
      </c>
      <c r="I4703" s="25">
        <v>3.81</v>
      </c>
      <c r="J4703" s="25">
        <v>4.2300000000000004</v>
      </c>
    </row>
    <row r="4704" spans="1:10" ht="39" customHeight="1">
      <c r="A4704" s="22" t="s">
        <v>1894</v>
      </c>
      <c r="B4704" s="24" t="s">
        <v>2981</v>
      </c>
      <c r="C4704" s="22" t="s">
        <v>78</v>
      </c>
      <c r="D4704" s="22" t="s">
        <v>2982</v>
      </c>
      <c r="E4704" s="397" t="s">
        <v>1928</v>
      </c>
      <c r="F4704" s="397"/>
      <c r="G4704" s="23" t="s">
        <v>268</v>
      </c>
      <c r="H4704" s="26">
        <v>7</v>
      </c>
      <c r="I4704" s="25">
        <v>1.43</v>
      </c>
      <c r="J4704" s="25">
        <v>10.01</v>
      </c>
    </row>
    <row r="4705" spans="1:10" ht="24" customHeight="1">
      <c r="A4705" s="22" t="s">
        <v>1894</v>
      </c>
      <c r="B4705" s="24" t="s">
        <v>2983</v>
      </c>
      <c r="C4705" s="22" t="s">
        <v>78</v>
      </c>
      <c r="D4705" s="22" t="s">
        <v>2984</v>
      </c>
      <c r="E4705" s="397" t="s">
        <v>1928</v>
      </c>
      <c r="F4705" s="397"/>
      <c r="G4705" s="23" t="s">
        <v>114</v>
      </c>
      <c r="H4705" s="26">
        <v>0.5</v>
      </c>
      <c r="I4705" s="25">
        <v>17.03</v>
      </c>
      <c r="J4705" s="25">
        <v>8.51</v>
      </c>
    </row>
    <row r="4706" spans="1:10" ht="24" customHeight="1">
      <c r="A4706" s="22" t="s">
        <v>1894</v>
      </c>
      <c r="B4706" s="24" t="s">
        <v>2963</v>
      </c>
      <c r="C4706" s="22" t="s">
        <v>78</v>
      </c>
      <c r="D4706" s="22" t="s">
        <v>2964</v>
      </c>
      <c r="E4706" s="397" t="s">
        <v>1928</v>
      </c>
      <c r="F4706" s="397"/>
      <c r="G4706" s="23" t="s">
        <v>268</v>
      </c>
      <c r="H4706" s="26">
        <v>7</v>
      </c>
      <c r="I4706" s="25">
        <v>0.42</v>
      </c>
      <c r="J4706" s="25">
        <v>2.94</v>
      </c>
    </row>
    <row r="4707" spans="1:10" ht="25.95" customHeight="1">
      <c r="A4707" s="22" t="s">
        <v>1894</v>
      </c>
      <c r="B4707" s="24" t="s">
        <v>2985</v>
      </c>
      <c r="C4707" s="22" t="s">
        <v>78</v>
      </c>
      <c r="D4707" s="22" t="s">
        <v>2986</v>
      </c>
      <c r="E4707" s="397" t="s">
        <v>1928</v>
      </c>
      <c r="F4707" s="397"/>
      <c r="G4707" s="23" t="s">
        <v>268</v>
      </c>
      <c r="H4707" s="26">
        <v>2.2222</v>
      </c>
      <c r="I4707" s="25">
        <v>1.65</v>
      </c>
      <c r="J4707" s="25">
        <v>3.66</v>
      </c>
    </row>
    <row r="4708" spans="1:10">
      <c r="A4708" s="38"/>
      <c r="B4708" s="38"/>
      <c r="C4708" s="38"/>
      <c r="D4708" s="38"/>
      <c r="E4708" s="38" t="s">
        <v>1897</v>
      </c>
      <c r="F4708" s="39">
        <v>19.34</v>
      </c>
      <c r="G4708" s="38" t="s">
        <v>1898</v>
      </c>
      <c r="H4708" s="39">
        <v>0</v>
      </c>
      <c r="I4708" s="38" t="s">
        <v>1899</v>
      </c>
      <c r="J4708" s="39">
        <v>19.34</v>
      </c>
    </row>
    <row r="4709" spans="1:10">
      <c r="A4709" s="38"/>
      <c r="B4709" s="38"/>
      <c r="C4709" s="38"/>
      <c r="D4709" s="38"/>
      <c r="E4709" s="38" t="s">
        <v>1900</v>
      </c>
      <c r="F4709" s="39">
        <v>11.29</v>
      </c>
      <c r="G4709" s="38"/>
      <c r="H4709" s="398" t="s">
        <v>1901</v>
      </c>
      <c r="I4709" s="398"/>
      <c r="J4709" s="39">
        <v>66.41</v>
      </c>
    </row>
    <row r="4710" spans="1:10" ht="49.95" customHeight="1">
      <c r="A4710" s="32"/>
      <c r="B4710" s="32"/>
      <c r="C4710" s="32"/>
      <c r="D4710" s="32"/>
      <c r="E4710" s="32"/>
      <c r="F4710" s="32"/>
      <c r="G4710" s="32" t="s">
        <v>1902</v>
      </c>
      <c r="H4710" s="34" t="s">
        <v>3259</v>
      </c>
      <c r="I4710" s="32" t="s">
        <v>1904</v>
      </c>
      <c r="J4710" s="33">
        <v>32540.9</v>
      </c>
    </row>
    <row r="4711" spans="1:10" ht="1.05" customHeight="1">
      <c r="A4711" s="16"/>
      <c r="B4711" s="16"/>
      <c r="C4711" s="16"/>
      <c r="D4711" s="16"/>
      <c r="E4711" s="16"/>
      <c r="F4711" s="16"/>
      <c r="G4711" s="16"/>
      <c r="H4711" s="16"/>
      <c r="I4711" s="16"/>
      <c r="J4711" s="16"/>
    </row>
    <row r="4712" spans="1:10" ht="18" customHeight="1">
      <c r="A4712" s="2" t="s">
        <v>1372</v>
      </c>
      <c r="B4712" s="4" t="s">
        <v>61</v>
      </c>
      <c r="C4712" s="2" t="s">
        <v>62</v>
      </c>
      <c r="D4712" s="2" t="s">
        <v>9</v>
      </c>
      <c r="E4712" s="391" t="s">
        <v>63</v>
      </c>
      <c r="F4712" s="391"/>
      <c r="G4712" s="3" t="s">
        <v>64</v>
      </c>
      <c r="H4712" s="4" t="s">
        <v>10</v>
      </c>
      <c r="I4712" s="4" t="s">
        <v>65</v>
      </c>
      <c r="J4712" s="4" t="s">
        <v>11</v>
      </c>
    </row>
    <row r="4713" spans="1:10" ht="52.05" customHeight="1">
      <c r="A4713" s="10" t="s">
        <v>1883</v>
      </c>
      <c r="B4713" s="12" t="s">
        <v>1061</v>
      </c>
      <c r="C4713" s="10" t="s">
        <v>78</v>
      </c>
      <c r="D4713" s="10" t="s">
        <v>1062</v>
      </c>
      <c r="E4713" s="395" t="s">
        <v>1013</v>
      </c>
      <c r="F4713" s="395"/>
      <c r="G4713" s="11" t="s">
        <v>114</v>
      </c>
      <c r="H4713" s="15">
        <v>1</v>
      </c>
      <c r="I4713" s="13">
        <v>13.81</v>
      </c>
      <c r="J4713" s="13">
        <v>13.81</v>
      </c>
    </row>
    <row r="4714" spans="1:10" ht="25.95" customHeight="1">
      <c r="A4714" s="17" t="s">
        <v>1884</v>
      </c>
      <c r="B4714" s="19" t="s">
        <v>2969</v>
      </c>
      <c r="C4714" s="17" t="s">
        <v>78</v>
      </c>
      <c r="D4714" s="17" t="s">
        <v>2970</v>
      </c>
      <c r="E4714" s="396" t="s">
        <v>1887</v>
      </c>
      <c r="F4714" s="396"/>
      <c r="G4714" s="18" t="s">
        <v>1911</v>
      </c>
      <c r="H4714" s="21">
        <v>4.4200000000000003E-2</v>
      </c>
      <c r="I4714" s="20">
        <v>24.32</v>
      </c>
      <c r="J4714" s="20">
        <v>1.07</v>
      </c>
    </row>
    <row r="4715" spans="1:10" ht="24" customHeight="1">
      <c r="A4715" s="17" t="s">
        <v>1884</v>
      </c>
      <c r="B4715" s="19" t="s">
        <v>1971</v>
      </c>
      <c r="C4715" s="17" t="s">
        <v>78</v>
      </c>
      <c r="D4715" s="17" t="s">
        <v>1972</v>
      </c>
      <c r="E4715" s="396" t="s">
        <v>1887</v>
      </c>
      <c r="F4715" s="396"/>
      <c r="G4715" s="18" t="s">
        <v>1911</v>
      </c>
      <c r="H4715" s="21">
        <v>0.1946</v>
      </c>
      <c r="I4715" s="20">
        <v>28.71</v>
      </c>
      <c r="J4715" s="20">
        <v>5.58</v>
      </c>
    </row>
    <row r="4716" spans="1:10" ht="25.95" customHeight="1">
      <c r="A4716" s="22" t="s">
        <v>1894</v>
      </c>
      <c r="B4716" s="24" t="s">
        <v>3020</v>
      </c>
      <c r="C4716" s="22" t="s">
        <v>78</v>
      </c>
      <c r="D4716" s="22" t="s">
        <v>3021</v>
      </c>
      <c r="E4716" s="397" t="s">
        <v>1928</v>
      </c>
      <c r="F4716" s="397"/>
      <c r="G4716" s="23" t="s">
        <v>268</v>
      </c>
      <c r="H4716" s="26">
        <v>1.25</v>
      </c>
      <c r="I4716" s="25">
        <v>4.8099999999999996</v>
      </c>
      <c r="J4716" s="25">
        <v>6.01</v>
      </c>
    </row>
    <row r="4717" spans="1:10" ht="39" customHeight="1">
      <c r="A4717" s="22" t="s">
        <v>1894</v>
      </c>
      <c r="B4717" s="24" t="s">
        <v>3022</v>
      </c>
      <c r="C4717" s="22" t="s">
        <v>78</v>
      </c>
      <c r="D4717" s="22" t="s">
        <v>3023</v>
      </c>
      <c r="E4717" s="397" t="s">
        <v>1928</v>
      </c>
      <c r="F4717" s="397"/>
      <c r="G4717" s="23" t="s">
        <v>268</v>
      </c>
      <c r="H4717" s="26">
        <v>1.3125</v>
      </c>
      <c r="I4717" s="25">
        <v>0.88</v>
      </c>
      <c r="J4717" s="25">
        <v>1.1499999999999999</v>
      </c>
    </row>
    <row r="4718" spans="1:10">
      <c r="A4718" s="38"/>
      <c r="B4718" s="38"/>
      <c r="C4718" s="38"/>
      <c r="D4718" s="38"/>
      <c r="E4718" s="38" t="s">
        <v>1897</v>
      </c>
      <c r="F4718" s="39">
        <v>4.99</v>
      </c>
      <c r="G4718" s="38" t="s">
        <v>1898</v>
      </c>
      <c r="H4718" s="39">
        <v>0</v>
      </c>
      <c r="I4718" s="38" t="s">
        <v>1899</v>
      </c>
      <c r="J4718" s="39">
        <v>4.99</v>
      </c>
    </row>
    <row r="4719" spans="1:10">
      <c r="A4719" s="38"/>
      <c r="B4719" s="38"/>
      <c r="C4719" s="38"/>
      <c r="D4719" s="38"/>
      <c r="E4719" s="38" t="s">
        <v>1900</v>
      </c>
      <c r="F4719" s="39">
        <v>2.83</v>
      </c>
      <c r="G4719" s="38"/>
      <c r="H4719" s="398" t="s">
        <v>1901</v>
      </c>
      <c r="I4719" s="398"/>
      <c r="J4719" s="39">
        <v>16.64</v>
      </c>
    </row>
    <row r="4720" spans="1:10" ht="49.95" customHeight="1">
      <c r="A4720" s="32"/>
      <c r="B4720" s="32"/>
      <c r="C4720" s="32"/>
      <c r="D4720" s="32"/>
      <c r="E4720" s="32"/>
      <c r="F4720" s="32"/>
      <c r="G4720" s="32" t="s">
        <v>1902</v>
      </c>
      <c r="H4720" s="34" t="s">
        <v>3260</v>
      </c>
      <c r="I4720" s="32" t="s">
        <v>1904</v>
      </c>
      <c r="J4720" s="33">
        <v>16673.28</v>
      </c>
    </row>
    <row r="4721" spans="1:10" ht="1.05" customHeight="1">
      <c r="A4721" s="16"/>
      <c r="B4721" s="16"/>
      <c r="C4721" s="16"/>
      <c r="D4721" s="16"/>
      <c r="E4721" s="16"/>
      <c r="F4721" s="16"/>
      <c r="G4721" s="16"/>
      <c r="H4721" s="16"/>
      <c r="I4721" s="16"/>
      <c r="J4721" s="16"/>
    </row>
    <row r="4722" spans="1:10" ht="18" customHeight="1">
      <c r="A4722" s="2" t="s">
        <v>1373</v>
      </c>
      <c r="B4722" s="4" t="s">
        <v>61</v>
      </c>
      <c r="C4722" s="2" t="s">
        <v>62</v>
      </c>
      <c r="D4722" s="2" t="s">
        <v>9</v>
      </c>
      <c r="E4722" s="391" t="s">
        <v>63</v>
      </c>
      <c r="F4722" s="391"/>
      <c r="G4722" s="3" t="s">
        <v>64</v>
      </c>
      <c r="H4722" s="4" t="s">
        <v>10</v>
      </c>
      <c r="I4722" s="4" t="s">
        <v>65</v>
      </c>
      <c r="J4722" s="4" t="s">
        <v>11</v>
      </c>
    </row>
    <row r="4723" spans="1:10" ht="52.05" customHeight="1">
      <c r="A4723" s="10" t="s">
        <v>1883</v>
      </c>
      <c r="B4723" s="12" t="s">
        <v>1374</v>
      </c>
      <c r="C4723" s="10" t="s">
        <v>72</v>
      </c>
      <c r="D4723" s="10" t="s">
        <v>1375</v>
      </c>
      <c r="E4723" s="395" t="s">
        <v>74</v>
      </c>
      <c r="F4723" s="395"/>
      <c r="G4723" s="11" t="s">
        <v>75</v>
      </c>
      <c r="H4723" s="15">
        <v>1</v>
      </c>
      <c r="I4723" s="13">
        <v>21.42</v>
      </c>
      <c r="J4723" s="13">
        <v>21.42</v>
      </c>
    </row>
    <row r="4724" spans="1:10" ht="25.95" customHeight="1">
      <c r="A4724" s="17" t="s">
        <v>1884</v>
      </c>
      <c r="B4724" s="19" t="s">
        <v>2969</v>
      </c>
      <c r="C4724" s="17" t="s">
        <v>78</v>
      </c>
      <c r="D4724" s="17" t="s">
        <v>2970</v>
      </c>
      <c r="E4724" s="396" t="s">
        <v>1887</v>
      </c>
      <c r="F4724" s="396"/>
      <c r="G4724" s="18" t="s">
        <v>1911</v>
      </c>
      <c r="H4724" s="21">
        <v>0.13600000000000001</v>
      </c>
      <c r="I4724" s="20">
        <v>24.32</v>
      </c>
      <c r="J4724" s="20">
        <v>3.3</v>
      </c>
    </row>
    <row r="4725" spans="1:10" ht="24" customHeight="1">
      <c r="A4725" s="17" t="s">
        <v>1884</v>
      </c>
      <c r="B4725" s="19" t="s">
        <v>1971</v>
      </c>
      <c r="C4725" s="17" t="s">
        <v>78</v>
      </c>
      <c r="D4725" s="17" t="s">
        <v>1972</v>
      </c>
      <c r="E4725" s="396" t="s">
        <v>1887</v>
      </c>
      <c r="F4725" s="396"/>
      <c r="G4725" s="18" t="s">
        <v>1911</v>
      </c>
      <c r="H4725" s="21">
        <v>0.13600000000000001</v>
      </c>
      <c r="I4725" s="20">
        <v>28.71</v>
      </c>
      <c r="J4725" s="20">
        <v>3.9</v>
      </c>
    </row>
    <row r="4726" spans="1:10" ht="25.95" customHeight="1">
      <c r="A4726" s="22" t="s">
        <v>1894</v>
      </c>
      <c r="B4726" s="24" t="s">
        <v>3261</v>
      </c>
      <c r="C4726" s="22" t="s">
        <v>72</v>
      </c>
      <c r="D4726" s="22" t="s">
        <v>3262</v>
      </c>
      <c r="E4726" s="397" t="s">
        <v>1928</v>
      </c>
      <c r="F4726" s="397"/>
      <c r="G4726" s="23" t="s">
        <v>268</v>
      </c>
      <c r="H4726" s="26">
        <v>1</v>
      </c>
      <c r="I4726" s="25">
        <v>14.22</v>
      </c>
      <c r="J4726" s="25">
        <v>14.22</v>
      </c>
    </row>
    <row r="4727" spans="1:10">
      <c r="A4727" s="38"/>
      <c r="B4727" s="38"/>
      <c r="C4727" s="38"/>
      <c r="D4727" s="38"/>
      <c r="E4727" s="38" t="s">
        <v>1897</v>
      </c>
      <c r="F4727" s="39">
        <v>5.31</v>
      </c>
      <c r="G4727" s="38" t="s">
        <v>1898</v>
      </c>
      <c r="H4727" s="39">
        <v>0</v>
      </c>
      <c r="I4727" s="38" t="s">
        <v>1899</v>
      </c>
      <c r="J4727" s="39">
        <v>5.31</v>
      </c>
    </row>
    <row r="4728" spans="1:10">
      <c r="A4728" s="38"/>
      <c r="B4728" s="38"/>
      <c r="C4728" s="38"/>
      <c r="D4728" s="38"/>
      <c r="E4728" s="38" t="s">
        <v>1900</v>
      </c>
      <c r="F4728" s="39">
        <v>4.3899999999999997</v>
      </c>
      <c r="G4728" s="38"/>
      <c r="H4728" s="398" t="s">
        <v>1901</v>
      </c>
      <c r="I4728" s="398"/>
      <c r="J4728" s="39">
        <v>25.81</v>
      </c>
    </row>
    <row r="4729" spans="1:10" ht="49.95" customHeight="1">
      <c r="A4729" s="32"/>
      <c r="B4729" s="32"/>
      <c r="C4729" s="32"/>
      <c r="D4729" s="32"/>
      <c r="E4729" s="32"/>
      <c r="F4729" s="32"/>
      <c r="G4729" s="32" t="s">
        <v>1902</v>
      </c>
      <c r="H4729" s="34" t="s">
        <v>3263</v>
      </c>
      <c r="I4729" s="32" t="s">
        <v>1904</v>
      </c>
      <c r="J4729" s="33">
        <v>980.78</v>
      </c>
    </row>
    <row r="4730" spans="1:10" ht="1.05" customHeight="1">
      <c r="A4730" s="16"/>
      <c r="B4730" s="16"/>
      <c r="C4730" s="16"/>
      <c r="D4730" s="16"/>
      <c r="E4730" s="16"/>
      <c r="F4730" s="16"/>
      <c r="G4730" s="16"/>
      <c r="H4730" s="16"/>
      <c r="I4730" s="16"/>
      <c r="J4730" s="16"/>
    </row>
    <row r="4731" spans="1:10" ht="18" customHeight="1">
      <c r="A4731" s="2" t="s">
        <v>1376</v>
      </c>
      <c r="B4731" s="4" t="s">
        <v>61</v>
      </c>
      <c r="C4731" s="2" t="s">
        <v>62</v>
      </c>
      <c r="D4731" s="2" t="s">
        <v>9</v>
      </c>
      <c r="E4731" s="391" t="s">
        <v>63</v>
      </c>
      <c r="F4731" s="391"/>
      <c r="G4731" s="3" t="s">
        <v>64</v>
      </c>
      <c r="H4731" s="4" t="s">
        <v>10</v>
      </c>
      <c r="I4731" s="4" t="s">
        <v>65</v>
      </c>
      <c r="J4731" s="4" t="s">
        <v>11</v>
      </c>
    </row>
    <row r="4732" spans="1:10" ht="78" customHeight="1">
      <c r="A4732" s="10" t="s">
        <v>1883</v>
      </c>
      <c r="B4732" s="12" t="s">
        <v>1377</v>
      </c>
      <c r="C4732" s="10" t="s">
        <v>72</v>
      </c>
      <c r="D4732" s="10" t="s">
        <v>1378</v>
      </c>
      <c r="E4732" s="395" t="s">
        <v>74</v>
      </c>
      <c r="F4732" s="395"/>
      <c r="G4732" s="11" t="s">
        <v>75</v>
      </c>
      <c r="H4732" s="15">
        <v>1</v>
      </c>
      <c r="I4732" s="13">
        <v>216.82</v>
      </c>
      <c r="J4732" s="13">
        <v>216.82</v>
      </c>
    </row>
    <row r="4733" spans="1:10" ht="24" customHeight="1">
      <c r="A4733" s="17" t="s">
        <v>1884</v>
      </c>
      <c r="B4733" s="19" t="s">
        <v>1971</v>
      </c>
      <c r="C4733" s="17" t="s">
        <v>78</v>
      </c>
      <c r="D4733" s="17" t="s">
        <v>1972</v>
      </c>
      <c r="E4733" s="396" t="s">
        <v>1887</v>
      </c>
      <c r="F4733" s="396"/>
      <c r="G4733" s="18" t="s">
        <v>1911</v>
      </c>
      <c r="H4733" s="21">
        <v>0.28179999999999999</v>
      </c>
      <c r="I4733" s="20">
        <v>28.71</v>
      </c>
      <c r="J4733" s="20">
        <v>8.09</v>
      </c>
    </row>
    <row r="4734" spans="1:10" ht="25.95" customHeight="1">
      <c r="A4734" s="17" t="s">
        <v>1884</v>
      </c>
      <c r="B4734" s="19" t="s">
        <v>2969</v>
      </c>
      <c r="C4734" s="17" t="s">
        <v>78</v>
      </c>
      <c r="D4734" s="17" t="s">
        <v>2970</v>
      </c>
      <c r="E4734" s="396" t="s">
        <v>1887</v>
      </c>
      <c r="F4734" s="396"/>
      <c r="G4734" s="18" t="s">
        <v>1911</v>
      </c>
      <c r="H4734" s="21">
        <v>0.28179999999999999</v>
      </c>
      <c r="I4734" s="20">
        <v>24.32</v>
      </c>
      <c r="J4734" s="20">
        <v>6.85</v>
      </c>
    </row>
    <row r="4735" spans="1:10" ht="25.95" customHeight="1">
      <c r="A4735" s="22" t="s">
        <v>1894</v>
      </c>
      <c r="B4735" s="24" t="s">
        <v>2965</v>
      </c>
      <c r="C4735" s="22" t="s">
        <v>78</v>
      </c>
      <c r="D4735" s="22" t="s">
        <v>2966</v>
      </c>
      <c r="E4735" s="397" t="s">
        <v>1928</v>
      </c>
      <c r="F4735" s="397"/>
      <c r="G4735" s="23" t="s">
        <v>268</v>
      </c>
      <c r="H4735" s="26">
        <v>33.6</v>
      </c>
      <c r="I4735" s="25">
        <v>1.63</v>
      </c>
      <c r="J4735" s="25">
        <v>54.76</v>
      </c>
    </row>
    <row r="4736" spans="1:10" ht="25.95" customHeight="1">
      <c r="A4736" s="22" t="s">
        <v>1894</v>
      </c>
      <c r="B4736" s="24" t="s">
        <v>2959</v>
      </c>
      <c r="C4736" s="22" t="s">
        <v>72</v>
      </c>
      <c r="D4736" s="22" t="s">
        <v>2960</v>
      </c>
      <c r="E4736" s="397" t="s">
        <v>1928</v>
      </c>
      <c r="F4736" s="397"/>
      <c r="G4736" s="23" t="s">
        <v>268</v>
      </c>
      <c r="H4736" s="26">
        <v>16.8</v>
      </c>
      <c r="I4736" s="25">
        <v>0.53</v>
      </c>
      <c r="J4736" s="25">
        <v>8.9</v>
      </c>
    </row>
    <row r="4737" spans="1:10" ht="24" customHeight="1">
      <c r="A4737" s="22" t="s">
        <v>1894</v>
      </c>
      <c r="B4737" s="24" t="s">
        <v>2961</v>
      </c>
      <c r="C4737" s="22" t="s">
        <v>72</v>
      </c>
      <c r="D4737" s="22" t="s">
        <v>2962</v>
      </c>
      <c r="E4737" s="397" t="s">
        <v>1928</v>
      </c>
      <c r="F4737" s="397"/>
      <c r="G4737" s="23" t="s">
        <v>268</v>
      </c>
      <c r="H4737" s="26">
        <v>4</v>
      </c>
      <c r="I4737" s="25">
        <v>25.51</v>
      </c>
      <c r="J4737" s="25">
        <v>102.04</v>
      </c>
    </row>
    <row r="4738" spans="1:10" ht="25.95" customHeight="1">
      <c r="A4738" s="22" t="s">
        <v>1894</v>
      </c>
      <c r="B4738" s="24" t="s">
        <v>3133</v>
      </c>
      <c r="C4738" s="22" t="s">
        <v>72</v>
      </c>
      <c r="D4738" s="22" t="s">
        <v>3134</v>
      </c>
      <c r="E4738" s="397" t="s">
        <v>1928</v>
      </c>
      <c r="F4738" s="397"/>
      <c r="G4738" s="23" t="s">
        <v>268</v>
      </c>
      <c r="H4738" s="26">
        <v>1</v>
      </c>
      <c r="I4738" s="25">
        <v>29.13</v>
      </c>
      <c r="J4738" s="25">
        <v>29.13</v>
      </c>
    </row>
    <row r="4739" spans="1:10" ht="24" customHeight="1">
      <c r="A4739" s="22" t="s">
        <v>1894</v>
      </c>
      <c r="B4739" s="24" t="s">
        <v>2963</v>
      </c>
      <c r="C4739" s="22" t="s">
        <v>78</v>
      </c>
      <c r="D4739" s="22" t="s">
        <v>2964</v>
      </c>
      <c r="E4739" s="397" t="s">
        <v>1928</v>
      </c>
      <c r="F4739" s="397"/>
      <c r="G4739" s="23" t="s">
        <v>268</v>
      </c>
      <c r="H4739" s="26">
        <v>16.8</v>
      </c>
      <c r="I4739" s="25">
        <v>0.42</v>
      </c>
      <c r="J4739" s="25">
        <v>7.05</v>
      </c>
    </row>
    <row r="4740" spans="1:10">
      <c r="A4740" s="38"/>
      <c r="B4740" s="38"/>
      <c r="C4740" s="38"/>
      <c r="D4740" s="38"/>
      <c r="E4740" s="38" t="s">
        <v>1897</v>
      </c>
      <c r="F4740" s="39">
        <v>11.01</v>
      </c>
      <c r="G4740" s="38" t="s">
        <v>1898</v>
      </c>
      <c r="H4740" s="39">
        <v>0</v>
      </c>
      <c r="I4740" s="38" t="s">
        <v>1899</v>
      </c>
      <c r="J4740" s="39">
        <v>11.01</v>
      </c>
    </row>
    <row r="4741" spans="1:10">
      <c r="A4741" s="38"/>
      <c r="B4741" s="38"/>
      <c r="C4741" s="38"/>
      <c r="D4741" s="38"/>
      <c r="E4741" s="38" t="s">
        <v>1900</v>
      </c>
      <c r="F4741" s="39">
        <v>44.44</v>
      </c>
      <c r="G4741" s="38"/>
      <c r="H4741" s="398" t="s">
        <v>1901</v>
      </c>
      <c r="I4741" s="398"/>
      <c r="J4741" s="39">
        <v>261.26</v>
      </c>
    </row>
    <row r="4742" spans="1:10" ht="49.95" customHeight="1">
      <c r="A4742" s="32"/>
      <c r="B4742" s="32"/>
      <c r="C4742" s="32"/>
      <c r="D4742" s="32"/>
      <c r="E4742" s="32"/>
      <c r="F4742" s="32"/>
      <c r="G4742" s="32" t="s">
        <v>1902</v>
      </c>
      <c r="H4742" s="34" t="s">
        <v>2101</v>
      </c>
      <c r="I4742" s="32" t="s">
        <v>1904</v>
      </c>
      <c r="J4742" s="33">
        <v>1306.3</v>
      </c>
    </row>
    <row r="4743" spans="1:10" ht="1.05" customHeight="1">
      <c r="A4743" s="16"/>
      <c r="B4743" s="16"/>
      <c r="C4743" s="16"/>
      <c r="D4743" s="16"/>
      <c r="E4743" s="16"/>
      <c r="F4743" s="16"/>
      <c r="G4743" s="16"/>
      <c r="H4743" s="16"/>
      <c r="I4743" s="16"/>
      <c r="J4743" s="16"/>
    </row>
    <row r="4744" spans="1:10" ht="18" customHeight="1">
      <c r="A4744" s="2" t="s">
        <v>1379</v>
      </c>
      <c r="B4744" s="4" t="s">
        <v>61</v>
      </c>
      <c r="C4744" s="2" t="s">
        <v>62</v>
      </c>
      <c r="D4744" s="2" t="s">
        <v>9</v>
      </c>
      <c r="E4744" s="391" t="s">
        <v>63</v>
      </c>
      <c r="F4744" s="391"/>
      <c r="G4744" s="3" t="s">
        <v>64</v>
      </c>
      <c r="H4744" s="4" t="s">
        <v>10</v>
      </c>
      <c r="I4744" s="4" t="s">
        <v>65</v>
      </c>
      <c r="J4744" s="4" t="s">
        <v>11</v>
      </c>
    </row>
    <row r="4745" spans="1:10" ht="78" customHeight="1">
      <c r="A4745" s="10" t="s">
        <v>1883</v>
      </c>
      <c r="B4745" s="12" t="s">
        <v>1380</v>
      </c>
      <c r="C4745" s="10" t="s">
        <v>72</v>
      </c>
      <c r="D4745" s="10" t="s">
        <v>1381</v>
      </c>
      <c r="E4745" s="395" t="s">
        <v>74</v>
      </c>
      <c r="F4745" s="395"/>
      <c r="G4745" s="11" t="s">
        <v>75</v>
      </c>
      <c r="H4745" s="15">
        <v>1</v>
      </c>
      <c r="I4745" s="13">
        <v>316.75</v>
      </c>
      <c r="J4745" s="13">
        <v>316.75</v>
      </c>
    </row>
    <row r="4746" spans="1:10" ht="25.95" customHeight="1">
      <c r="A4746" s="17" t="s">
        <v>1884</v>
      </c>
      <c r="B4746" s="19" t="s">
        <v>2969</v>
      </c>
      <c r="C4746" s="17" t="s">
        <v>78</v>
      </c>
      <c r="D4746" s="17" t="s">
        <v>2970</v>
      </c>
      <c r="E4746" s="396" t="s">
        <v>1887</v>
      </c>
      <c r="F4746" s="396"/>
      <c r="G4746" s="18" t="s">
        <v>1911</v>
      </c>
      <c r="H4746" s="21">
        <v>0.51129999999999998</v>
      </c>
      <c r="I4746" s="20">
        <v>24.32</v>
      </c>
      <c r="J4746" s="20">
        <v>12.43</v>
      </c>
    </row>
    <row r="4747" spans="1:10" ht="24" customHeight="1">
      <c r="A4747" s="17" t="s">
        <v>1884</v>
      </c>
      <c r="B4747" s="19" t="s">
        <v>1971</v>
      </c>
      <c r="C4747" s="17" t="s">
        <v>78</v>
      </c>
      <c r="D4747" s="17" t="s">
        <v>1972</v>
      </c>
      <c r="E4747" s="396" t="s">
        <v>1887</v>
      </c>
      <c r="F4747" s="396"/>
      <c r="G4747" s="18" t="s">
        <v>1911</v>
      </c>
      <c r="H4747" s="21">
        <v>0.51129999999999998</v>
      </c>
      <c r="I4747" s="20">
        <v>28.71</v>
      </c>
      <c r="J4747" s="20">
        <v>14.67</v>
      </c>
    </row>
    <row r="4748" spans="1:10" ht="25.95" customHeight="1">
      <c r="A4748" s="22" t="s">
        <v>1894</v>
      </c>
      <c r="B4748" s="24" t="s">
        <v>2959</v>
      </c>
      <c r="C4748" s="22" t="s">
        <v>72</v>
      </c>
      <c r="D4748" s="22" t="s">
        <v>2960</v>
      </c>
      <c r="E4748" s="397" t="s">
        <v>1928</v>
      </c>
      <c r="F4748" s="397"/>
      <c r="G4748" s="23" t="s">
        <v>268</v>
      </c>
      <c r="H4748" s="26">
        <v>25.2</v>
      </c>
      <c r="I4748" s="25">
        <v>0.53</v>
      </c>
      <c r="J4748" s="25">
        <v>13.35</v>
      </c>
    </row>
    <row r="4749" spans="1:10" ht="24" customHeight="1">
      <c r="A4749" s="22" t="s">
        <v>1894</v>
      </c>
      <c r="B4749" s="24" t="s">
        <v>2961</v>
      </c>
      <c r="C4749" s="22" t="s">
        <v>72</v>
      </c>
      <c r="D4749" s="22" t="s">
        <v>2962</v>
      </c>
      <c r="E4749" s="397" t="s">
        <v>1928</v>
      </c>
      <c r="F4749" s="397"/>
      <c r="G4749" s="23" t="s">
        <v>268</v>
      </c>
      <c r="H4749" s="26">
        <v>6</v>
      </c>
      <c r="I4749" s="25">
        <v>25.51</v>
      </c>
      <c r="J4749" s="25">
        <v>153.06</v>
      </c>
    </row>
    <row r="4750" spans="1:10" ht="25.95" customHeight="1">
      <c r="A4750" s="22" t="s">
        <v>1894</v>
      </c>
      <c r="B4750" s="24" t="s">
        <v>1948</v>
      </c>
      <c r="C4750" s="22" t="s">
        <v>72</v>
      </c>
      <c r="D4750" s="22" t="s">
        <v>3141</v>
      </c>
      <c r="E4750" s="397" t="s">
        <v>1928</v>
      </c>
      <c r="F4750" s="397"/>
      <c r="G4750" s="23" t="s">
        <v>268</v>
      </c>
      <c r="H4750" s="26">
        <v>1</v>
      </c>
      <c r="I4750" s="25">
        <v>30.51</v>
      </c>
      <c r="J4750" s="25">
        <v>30.51</v>
      </c>
    </row>
    <row r="4751" spans="1:10" ht="24" customHeight="1">
      <c r="A4751" s="22" t="s">
        <v>1894</v>
      </c>
      <c r="B4751" s="24" t="s">
        <v>2963</v>
      </c>
      <c r="C4751" s="22" t="s">
        <v>78</v>
      </c>
      <c r="D4751" s="22" t="s">
        <v>2964</v>
      </c>
      <c r="E4751" s="397" t="s">
        <v>1928</v>
      </c>
      <c r="F4751" s="397"/>
      <c r="G4751" s="23" t="s">
        <v>268</v>
      </c>
      <c r="H4751" s="26">
        <v>25.2</v>
      </c>
      <c r="I4751" s="25">
        <v>0.42</v>
      </c>
      <c r="J4751" s="25">
        <v>10.58</v>
      </c>
    </row>
    <row r="4752" spans="1:10" ht="25.95" customHeight="1">
      <c r="A4752" s="22" t="s">
        <v>1894</v>
      </c>
      <c r="B4752" s="24" t="s">
        <v>2965</v>
      </c>
      <c r="C4752" s="22" t="s">
        <v>78</v>
      </c>
      <c r="D4752" s="22" t="s">
        <v>2966</v>
      </c>
      <c r="E4752" s="397" t="s">
        <v>1928</v>
      </c>
      <c r="F4752" s="397"/>
      <c r="G4752" s="23" t="s">
        <v>268</v>
      </c>
      <c r="H4752" s="26">
        <v>50.4</v>
      </c>
      <c r="I4752" s="25">
        <v>1.63</v>
      </c>
      <c r="J4752" s="25">
        <v>82.15</v>
      </c>
    </row>
    <row r="4753" spans="1:10">
      <c r="A4753" s="38"/>
      <c r="B4753" s="38"/>
      <c r="C4753" s="38"/>
      <c r="D4753" s="38"/>
      <c r="E4753" s="38" t="s">
        <v>1897</v>
      </c>
      <c r="F4753" s="39">
        <v>19.989999999999998</v>
      </c>
      <c r="G4753" s="38" t="s">
        <v>1898</v>
      </c>
      <c r="H4753" s="39">
        <v>0</v>
      </c>
      <c r="I4753" s="38" t="s">
        <v>1899</v>
      </c>
      <c r="J4753" s="39">
        <v>19.989999999999998</v>
      </c>
    </row>
    <row r="4754" spans="1:10">
      <c r="A4754" s="38"/>
      <c r="B4754" s="38"/>
      <c r="C4754" s="38"/>
      <c r="D4754" s="38"/>
      <c r="E4754" s="38" t="s">
        <v>1900</v>
      </c>
      <c r="F4754" s="39">
        <v>64.930000000000007</v>
      </c>
      <c r="G4754" s="38"/>
      <c r="H4754" s="398" t="s">
        <v>1901</v>
      </c>
      <c r="I4754" s="398"/>
      <c r="J4754" s="39">
        <v>381.68</v>
      </c>
    </row>
    <row r="4755" spans="1:10" ht="49.95" customHeight="1">
      <c r="A4755" s="32"/>
      <c r="B4755" s="32"/>
      <c r="C4755" s="32"/>
      <c r="D4755" s="32"/>
      <c r="E4755" s="32"/>
      <c r="F4755" s="32"/>
      <c r="G4755" s="32" t="s">
        <v>1902</v>
      </c>
      <c r="H4755" s="34" t="s">
        <v>2564</v>
      </c>
      <c r="I4755" s="32" t="s">
        <v>1904</v>
      </c>
      <c r="J4755" s="33">
        <v>1145.04</v>
      </c>
    </row>
    <row r="4756" spans="1:10" ht="1.05" customHeight="1">
      <c r="A4756" s="16"/>
      <c r="B4756" s="16"/>
      <c r="C4756" s="16"/>
      <c r="D4756" s="16"/>
      <c r="E4756" s="16"/>
      <c r="F4756" s="16"/>
      <c r="G4756" s="16"/>
      <c r="H4756" s="16"/>
      <c r="I4756" s="16"/>
      <c r="J4756" s="16"/>
    </row>
    <row r="4757" spans="1:10" ht="18" customHeight="1">
      <c r="A4757" s="2" t="s">
        <v>1382</v>
      </c>
      <c r="B4757" s="4" t="s">
        <v>61</v>
      </c>
      <c r="C4757" s="2" t="s">
        <v>62</v>
      </c>
      <c r="D4757" s="2" t="s">
        <v>9</v>
      </c>
      <c r="E4757" s="391" t="s">
        <v>63</v>
      </c>
      <c r="F4757" s="391"/>
      <c r="G4757" s="3" t="s">
        <v>64</v>
      </c>
      <c r="H4757" s="4" t="s">
        <v>10</v>
      </c>
      <c r="I4757" s="4" t="s">
        <v>65</v>
      </c>
      <c r="J4757" s="4" t="s">
        <v>11</v>
      </c>
    </row>
    <row r="4758" spans="1:10" ht="78" customHeight="1">
      <c r="A4758" s="10" t="s">
        <v>1883</v>
      </c>
      <c r="B4758" s="12" t="s">
        <v>1383</v>
      </c>
      <c r="C4758" s="10" t="s">
        <v>72</v>
      </c>
      <c r="D4758" s="10" t="s">
        <v>1384</v>
      </c>
      <c r="E4758" s="395" t="s">
        <v>74</v>
      </c>
      <c r="F4758" s="395"/>
      <c r="G4758" s="11" t="s">
        <v>75</v>
      </c>
      <c r="H4758" s="15">
        <v>1</v>
      </c>
      <c r="I4758" s="13">
        <v>746.4</v>
      </c>
      <c r="J4758" s="13">
        <v>746.4</v>
      </c>
    </row>
    <row r="4759" spans="1:10" ht="25.95" customHeight="1">
      <c r="A4759" s="17" t="s">
        <v>1884</v>
      </c>
      <c r="B4759" s="19" t="s">
        <v>2969</v>
      </c>
      <c r="C4759" s="17" t="s">
        <v>78</v>
      </c>
      <c r="D4759" s="17" t="s">
        <v>2970</v>
      </c>
      <c r="E4759" s="396" t="s">
        <v>1887</v>
      </c>
      <c r="F4759" s="396"/>
      <c r="G4759" s="18" t="s">
        <v>1911</v>
      </c>
      <c r="H4759" s="21">
        <v>1.5233000000000001</v>
      </c>
      <c r="I4759" s="20">
        <v>24.32</v>
      </c>
      <c r="J4759" s="20">
        <v>37.04</v>
      </c>
    </row>
    <row r="4760" spans="1:10" ht="24" customHeight="1">
      <c r="A4760" s="17" t="s">
        <v>1884</v>
      </c>
      <c r="B4760" s="19" t="s">
        <v>1971</v>
      </c>
      <c r="C4760" s="17" t="s">
        <v>78</v>
      </c>
      <c r="D4760" s="17" t="s">
        <v>1972</v>
      </c>
      <c r="E4760" s="396" t="s">
        <v>1887</v>
      </c>
      <c r="F4760" s="396"/>
      <c r="G4760" s="18" t="s">
        <v>1911</v>
      </c>
      <c r="H4760" s="21">
        <v>1.5233000000000001</v>
      </c>
      <c r="I4760" s="20">
        <v>28.71</v>
      </c>
      <c r="J4760" s="20">
        <v>43.73</v>
      </c>
    </row>
    <row r="4761" spans="1:10" ht="64.95" customHeight="1">
      <c r="A4761" s="22" t="s">
        <v>1894</v>
      </c>
      <c r="B4761" s="24" t="s">
        <v>3264</v>
      </c>
      <c r="C4761" s="22" t="s">
        <v>72</v>
      </c>
      <c r="D4761" s="22" t="s">
        <v>3265</v>
      </c>
      <c r="E4761" s="397" t="s">
        <v>1928</v>
      </c>
      <c r="F4761" s="397"/>
      <c r="G4761" s="23" t="s">
        <v>268</v>
      </c>
      <c r="H4761" s="26">
        <v>1</v>
      </c>
      <c r="I4761" s="25">
        <v>665.63</v>
      </c>
      <c r="J4761" s="25">
        <v>665.63</v>
      </c>
    </row>
    <row r="4762" spans="1:10">
      <c r="A4762" s="38"/>
      <c r="B4762" s="38"/>
      <c r="C4762" s="38"/>
      <c r="D4762" s="38"/>
      <c r="E4762" s="38" t="s">
        <v>1897</v>
      </c>
      <c r="F4762" s="39">
        <v>59.57</v>
      </c>
      <c r="G4762" s="38" t="s">
        <v>1898</v>
      </c>
      <c r="H4762" s="39">
        <v>0</v>
      </c>
      <c r="I4762" s="38" t="s">
        <v>1899</v>
      </c>
      <c r="J4762" s="39">
        <v>59.57</v>
      </c>
    </row>
    <row r="4763" spans="1:10">
      <c r="A4763" s="38"/>
      <c r="B4763" s="38"/>
      <c r="C4763" s="38"/>
      <c r="D4763" s="38"/>
      <c r="E4763" s="38" t="s">
        <v>1900</v>
      </c>
      <c r="F4763" s="39">
        <v>153.01</v>
      </c>
      <c r="G4763" s="38"/>
      <c r="H4763" s="398" t="s">
        <v>1901</v>
      </c>
      <c r="I4763" s="398"/>
      <c r="J4763" s="39">
        <v>899.41</v>
      </c>
    </row>
    <row r="4764" spans="1:10" ht="49.95" customHeight="1">
      <c r="A4764" s="32"/>
      <c r="B4764" s="32"/>
      <c r="C4764" s="32"/>
      <c r="D4764" s="32"/>
      <c r="E4764" s="32"/>
      <c r="F4764" s="32"/>
      <c r="G4764" s="32" t="s">
        <v>1902</v>
      </c>
      <c r="H4764" s="34" t="s">
        <v>1903</v>
      </c>
      <c r="I4764" s="32" t="s">
        <v>1904</v>
      </c>
      <c r="J4764" s="33">
        <v>899.41</v>
      </c>
    </row>
    <row r="4765" spans="1:10" ht="1.05" customHeight="1">
      <c r="A4765" s="16"/>
      <c r="B4765" s="16"/>
      <c r="C4765" s="16"/>
      <c r="D4765" s="16"/>
      <c r="E4765" s="16"/>
      <c r="F4765" s="16"/>
      <c r="G4765" s="16"/>
      <c r="H4765" s="16"/>
      <c r="I4765" s="16"/>
      <c r="J4765" s="16"/>
    </row>
    <row r="4766" spans="1:10" ht="18" customHeight="1">
      <c r="A4766" s="2" t="s">
        <v>1385</v>
      </c>
      <c r="B4766" s="4" t="s">
        <v>61</v>
      </c>
      <c r="C4766" s="2" t="s">
        <v>62</v>
      </c>
      <c r="D4766" s="2" t="s">
        <v>9</v>
      </c>
      <c r="E4766" s="391" t="s">
        <v>63</v>
      </c>
      <c r="F4766" s="391"/>
      <c r="G4766" s="3" t="s">
        <v>64</v>
      </c>
      <c r="H4766" s="4" t="s">
        <v>10</v>
      </c>
      <c r="I4766" s="4" t="s">
        <v>65</v>
      </c>
      <c r="J4766" s="4" t="s">
        <v>11</v>
      </c>
    </row>
    <row r="4767" spans="1:10" ht="130.05000000000001" customHeight="1">
      <c r="A4767" s="10" t="s">
        <v>1883</v>
      </c>
      <c r="B4767" s="12" t="s">
        <v>1386</v>
      </c>
      <c r="C4767" s="10" t="s">
        <v>72</v>
      </c>
      <c r="D4767" s="10" t="s">
        <v>1387</v>
      </c>
      <c r="E4767" s="395" t="s">
        <v>74</v>
      </c>
      <c r="F4767" s="395"/>
      <c r="G4767" s="11" t="s">
        <v>75</v>
      </c>
      <c r="H4767" s="15">
        <v>1</v>
      </c>
      <c r="I4767" s="13">
        <v>3232.46</v>
      </c>
      <c r="J4767" s="13">
        <v>3232.46</v>
      </c>
    </row>
    <row r="4768" spans="1:10" ht="24" customHeight="1">
      <c r="A4768" s="17" t="s">
        <v>1884</v>
      </c>
      <c r="B4768" s="19" t="s">
        <v>1971</v>
      </c>
      <c r="C4768" s="17" t="s">
        <v>78</v>
      </c>
      <c r="D4768" s="17" t="s">
        <v>1972</v>
      </c>
      <c r="E4768" s="396" t="s">
        <v>1887</v>
      </c>
      <c r="F4768" s="396"/>
      <c r="G4768" s="18" t="s">
        <v>1911</v>
      </c>
      <c r="H4768" s="21">
        <v>0.75</v>
      </c>
      <c r="I4768" s="20">
        <v>28.71</v>
      </c>
      <c r="J4768" s="20">
        <v>21.53</v>
      </c>
    </row>
    <row r="4769" spans="1:10" ht="24" customHeight="1">
      <c r="A4769" s="17" t="s">
        <v>1884</v>
      </c>
      <c r="B4769" s="19" t="s">
        <v>1909</v>
      </c>
      <c r="C4769" s="17" t="s">
        <v>78</v>
      </c>
      <c r="D4769" s="17" t="s">
        <v>1910</v>
      </c>
      <c r="E4769" s="396" t="s">
        <v>1887</v>
      </c>
      <c r="F4769" s="396"/>
      <c r="G4769" s="18" t="s">
        <v>1911</v>
      </c>
      <c r="H4769" s="21">
        <v>0.75</v>
      </c>
      <c r="I4769" s="20">
        <v>22.95</v>
      </c>
      <c r="J4769" s="20">
        <v>17.21</v>
      </c>
    </row>
    <row r="4770" spans="1:10" ht="117" customHeight="1">
      <c r="A4770" s="22" t="s">
        <v>1894</v>
      </c>
      <c r="B4770" s="24" t="s">
        <v>3266</v>
      </c>
      <c r="C4770" s="22" t="s">
        <v>72</v>
      </c>
      <c r="D4770" s="22" t="s">
        <v>3267</v>
      </c>
      <c r="E4770" s="397" t="s">
        <v>1928</v>
      </c>
      <c r="F4770" s="397"/>
      <c r="G4770" s="23" t="s">
        <v>268</v>
      </c>
      <c r="H4770" s="26">
        <v>1</v>
      </c>
      <c r="I4770" s="25">
        <v>3193.72</v>
      </c>
      <c r="J4770" s="25">
        <v>3193.72</v>
      </c>
    </row>
    <row r="4771" spans="1:10">
      <c r="A4771" s="38"/>
      <c r="B4771" s="38"/>
      <c r="C4771" s="38"/>
      <c r="D4771" s="38"/>
      <c r="E4771" s="38" t="s">
        <v>1897</v>
      </c>
      <c r="F4771" s="39">
        <v>28.39</v>
      </c>
      <c r="G4771" s="38" t="s">
        <v>1898</v>
      </c>
      <c r="H4771" s="39">
        <v>0</v>
      </c>
      <c r="I4771" s="38" t="s">
        <v>1899</v>
      </c>
      <c r="J4771" s="39">
        <v>28.39</v>
      </c>
    </row>
    <row r="4772" spans="1:10">
      <c r="A4772" s="38"/>
      <c r="B4772" s="38"/>
      <c r="C4772" s="38"/>
      <c r="D4772" s="38"/>
      <c r="E4772" s="38" t="s">
        <v>1900</v>
      </c>
      <c r="F4772" s="39">
        <v>662.65</v>
      </c>
      <c r="G4772" s="38"/>
      <c r="H4772" s="398" t="s">
        <v>1901</v>
      </c>
      <c r="I4772" s="398"/>
      <c r="J4772" s="39">
        <v>3895.11</v>
      </c>
    </row>
    <row r="4773" spans="1:10" ht="49.95" customHeight="1">
      <c r="A4773" s="32"/>
      <c r="B4773" s="32"/>
      <c r="C4773" s="32"/>
      <c r="D4773" s="32"/>
      <c r="E4773" s="32"/>
      <c r="F4773" s="32"/>
      <c r="G4773" s="32" t="s">
        <v>1902</v>
      </c>
      <c r="H4773" s="34" t="s">
        <v>1903</v>
      </c>
      <c r="I4773" s="32" t="s">
        <v>1904</v>
      </c>
      <c r="J4773" s="33">
        <v>3895.11</v>
      </c>
    </row>
    <row r="4774" spans="1:10" ht="1.05" customHeight="1">
      <c r="A4774" s="16"/>
      <c r="B4774" s="16"/>
      <c r="C4774" s="16"/>
      <c r="D4774" s="16"/>
      <c r="E4774" s="16"/>
      <c r="F4774" s="16"/>
      <c r="G4774" s="16"/>
      <c r="H4774" s="16"/>
      <c r="I4774" s="16"/>
      <c r="J4774" s="16"/>
    </row>
    <row r="4775" spans="1:10" ht="18" customHeight="1">
      <c r="A4775" s="2" t="s">
        <v>1388</v>
      </c>
      <c r="B4775" s="4" t="s">
        <v>61</v>
      </c>
      <c r="C4775" s="2" t="s">
        <v>62</v>
      </c>
      <c r="D4775" s="2" t="s">
        <v>9</v>
      </c>
      <c r="E4775" s="391" t="s">
        <v>63</v>
      </c>
      <c r="F4775" s="391"/>
      <c r="G4775" s="3" t="s">
        <v>64</v>
      </c>
      <c r="H4775" s="4" t="s">
        <v>10</v>
      </c>
      <c r="I4775" s="4" t="s">
        <v>65</v>
      </c>
      <c r="J4775" s="4" t="s">
        <v>11</v>
      </c>
    </row>
    <row r="4776" spans="1:10" ht="25.95" customHeight="1">
      <c r="A4776" s="10" t="s">
        <v>1883</v>
      </c>
      <c r="B4776" s="12" t="s">
        <v>1389</v>
      </c>
      <c r="C4776" s="10" t="s">
        <v>72</v>
      </c>
      <c r="D4776" s="10" t="s">
        <v>1390</v>
      </c>
      <c r="E4776" s="395" t="s">
        <v>74</v>
      </c>
      <c r="F4776" s="395"/>
      <c r="G4776" s="11" t="s">
        <v>75</v>
      </c>
      <c r="H4776" s="15">
        <v>1</v>
      </c>
      <c r="I4776" s="13">
        <v>171.21</v>
      </c>
      <c r="J4776" s="13">
        <v>171.21</v>
      </c>
    </row>
    <row r="4777" spans="1:10" ht="25.95" customHeight="1">
      <c r="A4777" s="17" t="s">
        <v>1884</v>
      </c>
      <c r="B4777" s="19" t="s">
        <v>2969</v>
      </c>
      <c r="C4777" s="17" t="s">
        <v>78</v>
      </c>
      <c r="D4777" s="17" t="s">
        <v>2970</v>
      </c>
      <c r="E4777" s="396" t="s">
        <v>1887</v>
      </c>
      <c r="F4777" s="396"/>
      <c r="G4777" s="18" t="s">
        <v>1911</v>
      </c>
      <c r="H4777" s="21">
        <v>0.4</v>
      </c>
      <c r="I4777" s="20">
        <v>24.32</v>
      </c>
      <c r="J4777" s="20">
        <v>9.7200000000000006</v>
      </c>
    </row>
    <row r="4778" spans="1:10" ht="24" customHeight="1">
      <c r="A4778" s="17" t="s">
        <v>1884</v>
      </c>
      <c r="B4778" s="19" t="s">
        <v>1971</v>
      </c>
      <c r="C4778" s="17" t="s">
        <v>78</v>
      </c>
      <c r="D4778" s="17" t="s">
        <v>1972</v>
      </c>
      <c r="E4778" s="396" t="s">
        <v>1887</v>
      </c>
      <c r="F4778" s="396"/>
      <c r="G4778" s="18" t="s">
        <v>1911</v>
      </c>
      <c r="H4778" s="21">
        <v>0.4</v>
      </c>
      <c r="I4778" s="20">
        <v>28.71</v>
      </c>
      <c r="J4778" s="20">
        <v>11.48</v>
      </c>
    </row>
    <row r="4779" spans="1:10" ht="25.95" customHeight="1">
      <c r="A4779" s="22" t="s">
        <v>1894</v>
      </c>
      <c r="B4779" s="24" t="s">
        <v>3268</v>
      </c>
      <c r="C4779" s="22" t="s">
        <v>72</v>
      </c>
      <c r="D4779" s="22" t="s">
        <v>3269</v>
      </c>
      <c r="E4779" s="397" t="s">
        <v>1928</v>
      </c>
      <c r="F4779" s="397"/>
      <c r="G4779" s="23" t="s">
        <v>268</v>
      </c>
      <c r="H4779" s="26">
        <v>1</v>
      </c>
      <c r="I4779" s="25">
        <v>150.01</v>
      </c>
      <c r="J4779" s="25">
        <v>150.01</v>
      </c>
    </row>
    <row r="4780" spans="1:10">
      <c r="A4780" s="38"/>
      <c r="B4780" s="38"/>
      <c r="C4780" s="38"/>
      <c r="D4780" s="38"/>
      <c r="E4780" s="38" t="s">
        <v>1897</v>
      </c>
      <c r="F4780" s="39">
        <v>15.64</v>
      </c>
      <c r="G4780" s="38" t="s">
        <v>1898</v>
      </c>
      <c r="H4780" s="39">
        <v>0</v>
      </c>
      <c r="I4780" s="38" t="s">
        <v>1899</v>
      </c>
      <c r="J4780" s="39">
        <v>15.64</v>
      </c>
    </row>
    <row r="4781" spans="1:10">
      <c r="A4781" s="38"/>
      <c r="B4781" s="38"/>
      <c r="C4781" s="38"/>
      <c r="D4781" s="38"/>
      <c r="E4781" s="38" t="s">
        <v>1900</v>
      </c>
      <c r="F4781" s="39">
        <v>35.090000000000003</v>
      </c>
      <c r="G4781" s="38"/>
      <c r="H4781" s="398" t="s">
        <v>1901</v>
      </c>
      <c r="I4781" s="398"/>
      <c r="J4781" s="39">
        <v>206.3</v>
      </c>
    </row>
    <row r="4782" spans="1:10" ht="49.95" customHeight="1">
      <c r="A4782" s="32"/>
      <c r="B4782" s="32"/>
      <c r="C4782" s="32"/>
      <c r="D4782" s="32"/>
      <c r="E4782" s="32"/>
      <c r="F4782" s="32"/>
      <c r="G4782" s="32" t="s">
        <v>1902</v>
      </c>
      <c r="H4782" s="34" t="s">
        <v>1903</v>
      </c>
      <c r="I4782" s="32" t="s">
        <v>1904</v>
      </c>
      <c r="J4782" s="33">
        <v>206.3</v>
      </c>
    </row>
    <row r="4783" spans="1:10" ht="1.05" customHeight="1">
      <c r="A4783" s="16"/>
      <c r="B4783" s="16"/>
      <c r="C4783" s="16"/>
      <c r="D4783" s="16"/>
      <c r="E4783" s="16"/>
      <c r="F4783" s="16"/>
      <c r="G4783" s="16"/>
      <c r="H4783" s="16"/>
      <c r="I4783" s="16"/>
      <c r="J4783" s="16"/>
    </row>
    <row r="4784" spans="1:10" ht="18" customHeight="1">
      <c r="A4784" s="2" t="s">
        <v>1391</v>
      </c>
      <c r="B4784" s="4" t="s">
        <v>61</v>
      </c>
      <c r="C4784" s="2" t="s">
        <v>62</v>
      </c>
      <c r="D4784" s="2" t="s">
        <v>9</v>
      </c>
      <c r="E4784" s="391" t="s">
        <v>63</v>
      </c>
      <c r="F4784" s="391"/>
      <c r="G4784" s="3" t="s">
        <v>64</v>
      </c>
      <c r="H4784" s="4" t="s">
        <v>10</v>
      </c>
      <c r="I4784" s="4" t="s">
        <v>65</v>
      </c>
      <c r="J4784" s="4" t="s">
        <v>11</v>
      </c>
    </row>
    <row r="4785" spans="1:10" ht="25.95" customHeight="1">
      <c r="A4785" s="10" t="s">
        <v>1883</v>
      </c>
      <c r="B4785" s="12" t="s">
        <v>1392</v>
      </c>
      <c r="C4785" s="10" t="s">
        <v>72</v>
      </c>
      <c r="D4785" s="10" t="s">
        <v>1393</v>
      </c>
      <c r="E4785" s="395" t="s">
        <v>74</v>
      </c>
      <c r="F4785" s="395"/>
      <c r="G4785" s="11" t="s">
        <v>75</v>
      </c>
      <c r="H4785" s="15">
        <v>1</v>
      </c>
      <c r="I4785" s="13">
        <v>32.78</v>
      </c>
      <c r="J4785" s="13">
        <v>32.78</v>
      </c>
    </row>
    <row r="4786" spans="1:10" ht="24" customHeight="1">
      <c r="A4786" s="17" t="s">
        <v>1884</v>
      </c>
      <c r="B4786" s="19" t="s">
        <v>1971</v>
      </c>
      <c r="C4786" s="17" t="s">
        <v>78</v>
      </c>
      <c r="D4786" s="17" t="s">
        <v>1972</v>
      </c>
      <c r="E4786" s="396" t="s">
        <v>1887</v>
      </c>
      <c r="F4786" s="396"/>
      <c r="G4786" s="18" t="s">
        <v>1911</v>
      </c>
      <c r="H4786" s="21">
        <v>0.17</v>
      </c>
      <c r="I4786" s="20">
        <v>28.71</v>
      </c>
      <c r="J4786" s="20">
        <v>4.88</v>
      </c>
    </row>
    <row r="4787" spans="1:10" ht="24" customHeight="1">
      <c r="A4787" s="17" t="s">
        <v>1884</v>
      </c>
      <c r="B4787" s="19" t="s">
        <v>1909</v>
      </c>
      <c r="C4787" s="17" t="s">
        <v>78</v>
      </c>
      <c r="D4787" s="17" t="s">
        <v>1910</v>
      </c>
      <c r="E4787" s="396" t="s">
        <v>1887</v>
      </c>
      <c r="F4787" s="396"/>
      <c r="G4787" s="18" t="s">
        <v>1911</v>
      </c>
      <c r="H4787" s="21">
        <v>0.17</v>
      </c>
      <c r="I4787" s="20">
        <v>22.95</v>
      </c>
      <c r="J4787" s="20">
        <v>3.9</v>
      </c>
    </row>
    <row r="4788" spans="1:10" ht="25.95" customHeight="1">
      <c r="A4788" s="22" t="s">
        <v>1894</v>
      </c>
      <c r="B4788" s="24" t="s">
        <v>3270</v>
      </c>
      <c r="C4788" s="22" t="s">
        <v>72</v>
      </c>
      <c r="D4788" s="22" t="s">
        <v>3271</v>
      </c>
      <c r="E4788" s="397" t="s">
        <v>1928</v>
      </c>
      <c r="F4788" s="397"/>
      <c r="G4788" s="23" t="s">
        <v>268</v>
      </c>
      <c r="H4788" s="26">
        <v>1</v>
      </c>
      <c r="I4788" s="25">
        <v>24</v>
      </c>
      <c r="J4788" s="25">
        <v>24</v>
      </c>
    </row>
    <row r="4789" spans="1:10">
      <c r="A4789" s="38"/>
      <c r="B4789" s="38"/>
      <c r="C4789" s="38"/>
      <c r="D4789" s="38"/>
      <c r="E4789" s="38" t="s">
        <v>1897</v>
      </c>
      <c r="F4789" s="39">
        <v>6.42</v>
      </c>
      <c r="G4789" s="38" t="s">
        <v>1898</v>
      </c>
      <c r="H4789" s="39">
        <v>0</v>
      </c>
      <c r="I4789" s="38" t="s">
        <v>1899</v>
      </c>
      <c r="J4789" s="39">
        <v>6.42</v>
      </c>
    </row>
    <row r="4790" spans="1:10">
      <c r="A4790" s="38"/>
      <c r="B4790" s="38"/>
      <c r="C4790" s="38"/>
      <c r="D4790" s="38"/>
      <c r="E4790" s="38" t="s">
        <v>1900</v>
      </c>
      <c r="F4790" s="39">
        <v>6.71</v>
      </c>
      <c r="G4790" s="38"/>
      <c r="H4790" s="398" t="s">
        <v>1901</v>
      </c>
      <c r="I4790" s="398"/>
      <c r="J4790" s="39">
        <v>39.49</v>
      </c>
    </row>
    <row r="4791" spans="1:10" ht="49.95" customHeight="1">
      <c r="A4791" s="32"/>
      <c r="B4791" s="32"/>
      <c r="C4791" s="32"/>
      <c r="D4791" s="32"/>
      <c r="E4791" s="32"/>
      <c r="F4791" s="32"/>
      <c r="G4791" s="32" t="s">
        <v>1902</v>
      </c>
      <c r="H4791" s="34" t="s">
        <v>2305</v>
      </c>
      <c r="I4791" s="32" t="s">
        <v>1904</v>
      </c>
      <c r="J4791" s="33">
        <v>157.96</v>
      </c>
    </row>
    <row r="4792" spans="1:10" ht="1.05" customHeight="1">
      <c r="A4792" s="16"/>
      <c r="B4792" s="16"/>
      <c r="C4792" s="16"/>
      <c r="D4792" s="16"/>
      <c r="E4792" s="16"/>
      <c r="F4792" s="16"/>
      <c r="G4792" s="16"/>
      <c r="H4792" s="16"/>
      <c r="I4792" s="16"/>
      <c r="J4792" s="16"/>
    </row>
    <row r="4793" spans="1:10" ht="18" customHeight="1">
      <c r="A4793" s="2" t="s">
        <v>1394</v>
      </c>
      <c r="B4793" s="4" t="s">
        <v>61</v>
      </c>
      <c r="C4793" s="2" t="s">
        <v>62</v>
      </c>
      <c r="D4793" s="2" t="s">
        <v>9</v>
      </c>
      <c r="E4793" s="391" t="s">
        <v>63</v>
      </c>
      <c r="F4793" s="391"/>
      <c r="G4793" s="3" t="s">
        <v>64</v>
      </c>
      <c r="H4793" s="4" t="s">
        <v>10</v>
      </c>
      <c r="I4793" s="4" t="s">
        <v>65</v>
      </c>
      <c r="J4793" s="4" t="s">
        <v>11</v>
      </c>
    </row>
    <row r="4794" spans="1:10" ht="39" customHeight="1">
      <c r="A4794" s="10" t="s">
        <v>1883</v>
      </c>
      <c r="B4794" s="12" t="s">
        <v>1395</v>
      </c>
      <c r="C4794" s="10" t="s">
        <v>78</v>
      </c>
      <c r="D4794" s="10" t="s">
        <v>1396</v>
      </c>
      <c r="E4794" s="395" t="s">
        <v>1075</v>
      </c>
      <c r="F4794" s="395"/>
      <c r="G4794" s="11" t="s">
        <v>268</v>
      </c>
      <c r="H4794" s="15">
        <v>1</v>
      </c>
      <c r="I4794" s="13">
        <v>31.45</v>
      </c>
      <c r="J4794" s="13">
        <v>31.45</v>
      </c>
    </row>
    <row r="4795" spans="1:10" ht="39" customHeight="1">
      <c r="A4795" s="17" t="s">
        <v>1884</v>
      </c>
      <c r="B4795" s="19" t="s">
        <v>3224</v>
      </c>
      <c r="C4795" s="17" t="s">
        <v>78</v>
      </c>
      <c r="D4795" s="17" t="s">
        <v>3225</v>
      </c>
      <c r="E4795" s="396" t="s">
        <v>1075</v>
      </c>
      <c r="F4795" s="396"/>
      <c r="G4795" s="18" t="s">
        <v>268</v>
      </c>
      <c r="H4795" s="21">
        <v>1</v>
      </c>
      <c r="I4795" s="20">
        <v>11.06</v>
      </c>
      <c r="J4795" s="20">
        <v>11.06</v>
      </c>
    </row>
    <row r="4796" spans="1:10" ht="39" customHeight="1">
      <c r="A4796" s="17" t="s">
        <v>1884</v>
      </c>
      <c r="B4796" s="19" t="s">
        <v>3272</v>
      </c>
      <c r="C4796" s="17" t="s">
        <v>78</v>
      </c>
      <c r="D4796" s="17" t="s">
        <v>3273</v>
      </c>
      <c r="E4796" s="396" t="s">
        <v>1075</v>
      </c>
      <c r="F4796" s="396"/>
      <c r="G4796" s="18" t="s">
        <v>268</v>
      </c>
      <c r="H4796" s="21">
        <v>1</v>
      </c>
      <c r="I4796" s="20">
        <v>20.39</v>
      </c>
      <c r="J4796" s="20">
        <v>20.39</v>
      </c>
    </row>
    <row r="4797" spans="1:10">
      <c r="A4797" s="38"/>
      <c r="B4797" s="38"/>
      <c r="C4797" s="38"/>
      <c r="D4797" s="38"/>
      <c r="E4797" s="38" t="s">
        <v>1897</v>
      </c>
      <c r="F4797" s="39">
        <v>14.46</v>
      </c>
      <c r="G4797" s="38" t="s">
        <v>1898</v>
      </c>
      <c r="H4797" s="39">
        <v>0</v>
      </c>
      <c r="I4797" s="38" t="s">
        <v>1899</v>
      </c>
      <c r="J4797" s="39">
        <v>14.46</v>
      </c>
    </row>
    <row r="4798" spans="1:10">
      <c r="A4798" s="38"/>
      <c r="B4798" s="38"/>
      <c r="C4798" s="38"/>
      <c r="D4798" s="38"/>
      <c r="E4798" s="38" t="s">
        <v>1900</v>
      </c>
      <c r="F4798" s="39">
        <v>6.44</v>
      </c>
      <c r="G4798" s="38"/>
      <c r="H4798" s="398" t="s">
        <v>1901</v>
      </c>
      <c r="I4798" s="398"/>
      <c r="J4798" s="39">
        <v>37.89</v>
      </c>
    </row>
    <row r="4799" spans="1:10" ht="49.95" customHeight="1">
      <c r="A4799" s="32"/>
      <c r="B4799" s="32"/>
      <c r="C4799" s="32"/>
      <c r="D4799" s="32"/>
      <c r="E4799" s="32"/>
      <c r="F4799" s="32"/>
      <c r="G4799" s="32" t="s">
        <v>1902</v>
      </c>
      <c r="H4799" s="34" t="s">
        <v>3274</v>
      </c>
      <c r="I4799" s="32" t="s">
        <v>1904</v>
      </c>
      <c r="J4799" s="33">
        <v>2424.96</v>
      </c>
    </row>
    <row r="4800" spans="1:10" ht="1.05" customHeight="1">
      <c r="A4800" s="16"/>
      <c r="B4800" s="16"/>
      <c r="C4800" s="16"/>
      <c r="D4800" s="16"/>
      <c r="E4800" s="16"/>
      <c r="F4800" s="16"/>
      <c r="G4800" s="16"/>
      <c r="H4800" s="16"/>
      <c r="I4800" s="16"/>
      <c r="J4800" s="16"/>
    </row>
    <row r="4801" spans="1:10" ht="18" customHeight="1">
      <c r="A4801" s="2" t="s">
        <v>1397</v>
      </c>
      <c r="B4801" s="4" t="s">
        <v>61</v>
      </c>
      <c r="C4801" s="2" t="s">
        <v>62</v>
      </c>
      <c r="D4801" s="2" t="s">
        <v>9</v>
      </c>
      <c r="E4801" s="391" t="s">
        <v>63</v>
      </c>
      <c r="F4801" s="391"/>
      <c r="G4801" s="3" t="s">
        <v>64</v>
      </c>
      <c r="H4801" s="4" t="s">
        <v>10</v>
      </c>
      <c r="I4801" s="4" t="s">
        <v>65</v>
      </c>
      <c r="J4801" s="4" t="s">
        <v>11</v>
      </c>
    </row>
    <row r="4802" spans="1:10" ht="39" customHeight="1">
      <c r="A4802" s="10" t="s">
        <v>1883</v>
      </c>
      <c r="B4802" s="12" t="s">
        <v>1398</v>
      </c>
      <c r="C4802" s="10" t="s">
        <v>78</v>
      </c>
      <c r="D4802" s="10" t="s">
        <v>1399</v>
      </c>
      <c r="E4802" s="395" t="s">
        <v>1075</v>
      </c>
      <c r="F4802" s="395"/>
      <c r="G4802" s="11" t="s">
        <v>268</v>
      </c>
      <c r="H4802" s="15">
        <v>1</v>
      </c>
      <c r="I4802" s="13">
        <v>48.51</v>
      </c>
      <c r="J4802" s="13">
        <v>48.51</v>
      </c>
    </row>
    <row r="4803" spans="1:10" ht="39" customHeight="1">
      <c r="A4803" s="17" t="s">
        <v>1884</v>
      </c>
      <c r="B4803" s="19" t="s">
        <v>3224</v>
      </c>
      <c r="C4803" s="17" t="s">
        <v>78</v>
      </c>
      <c r="D4803" s="17" t="s">
        <v>3225</v>
      </c>
      <c r="E4803" s="396" t="s">
        <v>1075</v>
      </c>
      <c r="F4803" s="396"/>
      <c r="G4803" s="18" t="s">
        <v>268</v>
      </c>
      <c r="H4803" s="21">
        <v>1</v>
      </c>
      <c r="I4803" s="20">
        <v>11.06</v>
      </c>
      <c r="J4803" s="20">
        <v>11.06</v>
      </c>
    </row>
    <row r="4804" spans="1:10" ht="39" customHeight="1">
      <c r="A4804" s="17" t="s">
        <v>1884</v>
      </c>
      <c r="B4804" s="19" t="s">
        <v>3275</v>
      </c>
      <c r="C4804" s="17" t="s">
        <v>78</v>
      </c>
      <c r="D4804" s="17" t="s">
        <v>3276</v>
      </c>
      <c r="E4804" s="396" t="s">
        <v>1075</v>
      </c>
      <c r="F4804" s="396"/>
      <c r="G4804" s="18" t="s">
        <v>268</v>
      </c>
      <c r="H4804" s="21">
        <v>1</v>
      </c>
      <c r="I4804" s="20">
        <v>37.450000000000003</v>
      </c>
      <c r="J4804" s="20">
        <v>37.450000000000003</v>
      </c>
    </row>
    <row r="4805" spans="1:10">
      <c r="A4805" s="38"/>
      <c r="B4805" s="38"/>
      <c r="C4805" s="38"/>
      <c r="D4805" s="38"/>
      <c r="E4805" s="38" t="s">
        <v>1897</v>
      </c>
      <c r="F4805" s="39">
        <v>21.45</v>
      </c>
      <c r="G4805" s="38" t="s">
        <v>1898</v>
      </c>
      <c r="H4805" s="39">
        <v>0</v>
      </c>
      <c r="I4805" s="38" t="s">
        <v>1899</v>
      </c>
      <c r="J4805" s="39">
        <v>21.45</v>
      </c>
    </row>
    <row r="4806" spans="1:10">
      <c r="A4806" s="38"/>
      <c r="B4806" s="38"/>
      <c r="C4806" s="38"/>
      <c r="D4806" s="38"/>
      <c r="E4806" s="38" t="s">
        <v>1900</v>
      </c>
      <c r="F4806" s="39">
        <v>9.94</v>
      </c>
      <c r="G4806" s="38"/>
      <c r="H4806" s="398" t="s">
        <v>1901</v>
      </c>
      <c r="I4806" s="398"/>
      <c r="J4806" s="39">
        <v>58.45</v>
      </c>
    </row>
    <row r="4807" spans="1:10" ht="49.95" customHeight="1">
      <c r="A4807" s="32"/>
      <c r="B4807" s="32"/>
      <c r="C4807" s="32"/>
      <c r="D4807" s="32"/>
      <c r="E4807" s="32"/>
      <c r="F4807" s="32"/>
      <c r="G4807" s="32" t="s">
        <v>1902</v>
      </c>
      <c r="H4807" s="34" t="s">
        <v>3263</v>
      </c>
      <c r="I4807" s="32" t="s">
        <v>1904</v>
      </c>
      <c r="J4807" s="33">
        <v>2221.1</v>
      </c>
    </row>
    <row r="4808" spans="1:10" ht="1.05" customHeight="1">
      <c r="A4808" s="16"/>
      <c r="B4808" s="16"/>
      <c r="C4808" s="16"/>
      <c r="D4808" s="16"/>
      <c r="E4808" s="16"/>
      <c r="F4808" s="16"/>
      <c r="G4808" s="16"/>
      <c r="H4808" s="16"/>
      <c r="I4808" s="16"/>
      <c r="J4808" s="16"/>
    </row>
    <row r="4809" spans="1:10" ht="18" customHeight="1">
      <c r="A4809" s="2" t="s">
        <v>1400</v>
      </c>
      <c r="B4809" s="4" t="s">
        <v>61</v>
      </c>
      <c r="C4809" s="2" t="s">
        <v>62</v>
      </c>
      <c r="D4809" s="2" t="s">
        <v>9</v>
      </c>
      <c r="E4809" s="391" t="s">
        <v>63</v>
      </c>
      <c r="F4809" s="391"/>
      <c r="G4809" s="3" t="s">
        <v>64</v>
      </c>
      <c r="H4809" s="4" t="s">
        <v>10</v>
      </c>
      <c r="I4809" s="4" t="s">
        <v>65</v>
      </c>
      <c r="J4809" s="4" t="s">
        <v>11</v>
      </c>
    </row>
    <row r="4810" spans="1:10" ht="39" customHeight="1">
      <c r="A4810" s="10" t="s">
        <v>1883</v>
      </c>
      <c r="B4810" s="12" t="s">
        <v>1401</v>
      </c>
      <c r="C4810" s="10" t="s">
        <v>78</v>
      </c>
      <c r="D4810" s="10" t="s">
        <v>1402</v>
      </c>
      <c r="E4810" s="395" t="s">
        <v>1075</v>
      </c>
      <c r="F4810" s="395"/>
      <c r="G4810" s="11" t="s">
        <v>268</v>
      </c>
      <c r="H4810" s="15">
        <v>1</v>
      </c>
      <c r="I4810" s="13">
        <v>24.37</v>
      </c>
      <c r="J4810" s="13">
        <v>24.37</v>
      </c>
    </row>
    <row r="4811" spans="1:10" ht="24" customHeight="1">
      <c r="A4811" s="17" t="s">
        <v>1884</v>
      </c>
      <c r="B4811" s="19" t="s">
        <v>1971</v>
      </c>
      <c r="C4811" s="17" t="s">
        <v>78</v>
      </c>
      <c r="D4811" s="17" t="s">
        <v>1972</v>
      </c>
      <c r="E4811" s="396" t="s">
        <v>1887</v>
      </c>
      <c r="F4811" s="396"/>
      <c r="G4811" s="18" t="s">
        <v>1911</v>
      </c>
      <c r="H4811" s="21">
        <v>0.317</v>
      </c>
      <c r="I4811" s="20">
        <v>28.71</v>
      </c>
      <c r="J4811" s="20">
        <v>9.1</v>
      </c>
    </row>
    <row r="4812" spans="1:10" ht="25.95" customHeight="1">
      <c r="A4812" s="17" t="s">
        <v>1884</v>
      </c>
      <c r="B4812" s="19" t="s">
        <v>2969</v>
      </c>
      <c r="C4812" s="17" t="s">
        <v>78</v>
      </c>
      <c r="D4812" s="17" t="s">
        <v>2970</v>
      </c>
      <c r="E4812" s="396" t="s">
        <v>1887</v>
      </c>
      <c r="F4812" s="396"/>
      <c r="G4812" s="18" t="s">
        <v>1911</v>
      </c>
      <c r="H4812" s="21">
        <v>0.317</v>
      </c>
      <c r="I4812" s="20">
        <v>24.32</v>
      </c>
      <c r="J4812" s="20">
        <v>7.7</v>
      </c>
    </row>
    <row r="4813" spans="1:10" ht="24" customHeight="1">
      <c r="A4813" s="22" t="s">
        <v>1894</v>
      </c>
      <c r="B4813" s="24" t="s">
        <v>3277</v>
      </c>
      <c r="C4813" s="22" t="s">
        <v>78</v>
      </c>
      <c r="D4813" s="22" t="s">
        <v>3278</v>
      </c>
      <c r="E4813" s="397" t="s">
        <v>1928</v>
      </c>
      <c r="F4813" s="397"/>
      <c r="G4813" s="23" t="s">
        <v>268</v>
      </c>
      <c r="H4813" s="26">
        <v>1</v>
      </c>
      <c r="I4813" s="25">
        <v>7.57</v>
      </c>
      <c r="J4813" s="25">
        <v>7.57</v>
      </c>
    </row>
    <row r="4814" spans="1:10">
      <c r="A4814" s="38"/>
      <c r="B4814" s="38"/>
      <c r="C4814" s="38"/>
      <c r="D4814" s="38"/>
      <c r="E4814" s="38" t="s">
        <v>1897</v>
      </c>
      <c r="F4814" s="39">
        <v>12.39</v>
      </c>
      <c r="G4814" s="38" t="s">
        <v>1898</v>
      </c>
      <c r="H4814" s="39">
        <v>0</v>
      </c>
      <c r="I4814" s="38" t="s">
        <v>1899</v>
      </c>
      <c r="J4814" s="39">
        <v>12.39</v>
      </c>
    </row>
    <row r="4815" spans="1:10">
      <c r="A4815" s="38"/>
      <c r="B4815" s="38"/>
      <c r="C4815" s="38"/>
      <c r="D4815" s="38"/>
      <c r="E4815" s="38" t="s">
        <v>1900</v>
      </c>
      <c r="F4815" s="39">
        <v>4.99</v>
      </c>
      <c r="G4815" s="38"/>
      <c r="H4815" s="398" t="s">
        <v>1901</v>
      </c>
      <c r="I4815" s="398"/>
      <c r="J4815" s="39">
        <v>29.36</v>
      </c>
    </row>
    <row r="4816" spans="1:10" ht="49.95" customHeight="1">
      <c r="A4816" s="32"/>
      <c r="B4816" s="32"/>
      <c r="C4816" s="32"/>
      <c r="D4816" s="32"/>
      <c r="E4816" s="32"/>
      <c r="F4816" s="32"/>
      <c r="G4816" s="32" t="s">
        <v>1902</v>
      </c>
      <c r="H4816" s="34" t="s">
        <v>2588</v>
      </c>
      <c r="I4816" s="32" t="s">
        <v>1904</v>
      </c>
      <c r="J4816" s="33">
        <v>939.52</v>
      </c>
    </row>
    <row r="4817" spans="1:10" ht="1.05" customHeight="1">
      <c r="A4817" s="16"/>
      <c r="B4817" s="16"/>
      <c r="C4817" s="16"/>
      <c r="D4817" s="16"/>
      <c r="E4817" s="16"/>
      <c r="F4817" s="16"/>
      <c r="G4817" s="16"/>
      <c r="H4817" s="16"/>
      <c r="I4817" s="16"/>
      <c r="J4817" s="16"/>
    </row>
    <row r="4818" spans="1:10" ht="18" customHeight="1">
      <c r="A4818" s="2" t="s">
        <v>1403</v>
      </c>
      <c r="B4818" s="4" t="s">
        <v>61</v>
      </c>
      <c r="C4818" s="2" t="s">
        <v>62</v>
      </c>
      <c r="D4818" s="2" t="s">
        <v>9</v>
      </c>
      <c r="E4818" s="391" t="s">
        <v>63</v>
      </c>
      <c r="F4818" s="391"/>
      <c r="G4818" s="3" t="s">
        <v>64</v>
      </c>
      <c r="H4818" s="4" t="s">
        <v>10</v>
      </c>
      <c r="I4818" s="4" t="s">
        <v>65</v>
      </c>
      <c r="J4818" s="4" t="s">
        <v>11</v>
      </c>
    </row>
    <row r="4819" spans="1:10" ht="39" customHeight="1">
      <c r="A4819" s="10" t="s">
        <v>1883</v>
      </c>
      <c r="B4819" s="12" t="s">
        <v>1404</v>
      </c>
      <c r="C4819" s="10" t="s">
        <v>78</v>
      </c>
      <c r="D4819" s="10" t="s">
        <v>1405</v>
      </c>
      <c r="E4819" s="395" t="s">
        <v>1075</v>
      </c>
      <c r="F4819" s="395"/>
      <c r="G4819" s="11" t="s">
        <v>268</v>
      </c>
      <c r="H4819" s="15">
        <v>1</v>
      </c>
      <c r="I4819" s="13">
        <v>26.49</v>
      </c>
      <c r="J4819" s="13">
        <v>26.49</v>
      </c>
    </row>
    <row r="4820" spans="1:10" ht="24" customHeight="1">
      <c r="A4820" s="17" t="s">
        <v>1884</v>
      </c>
      <c r="B4820" s="19" t="s">
        <v>1971</v>
      </c>
      <c r="C4820" s="17" t="s">
        <v>78</v>
      </c>
      <c r="D4820" s="17" t="s">
        <v>1972</v>
      </c>
      <c r="E4820" s="396" t="s">
        <v>1887</v>
      </c>
      <c r="F4820" s="396"/>
      <c r="G4820" s="18" t="s">
        <v>1911</v>
      </c>
      <c r="H4820" s="21">
        <v>0.317</v>
      </c>
      <c r="I4820" s="20">
        <v>28.71</v>
      </c>
      <c r="J4820" s="20">
        <v>9.1</v>
      </c>
    </row>
    <row r="4821" spans="1:10" ht="25.95" customHeight="1">
      <c r="A4821" s="17" t="s">
        <v>1884</v>
      </c>
      <c r="B4821" s="19" t="s">
        <v>2969</v>
      </c>
      <c r="C4821" s="17" t="s">
        <v>78</v>
      </c>
      <c r="D4821" s="17" t="s">
        <v>2970</v>
      </c>
      <c r="E4821" s="396" t="s">
        <v>1887</v>
      </c>
      <c r="F4821" s="396"/>
      <c r="G4821" s="18" t="s">
        <v>1911</v>
      </c>
      <c r="H4821" s="21">
        <v>0.317</v>
      </c>
      <c r="I4821" s="20">
        <v>24.32</v>
      </c>
      <c r="J4821" s="20">
        <v>7.7</v>
      </c>
    </row>
    <row r="4822" spans="1:10" ht="24" customHeight="1">
      <c r="A4822" s="22" t="s">
        <v>1894</v>
      </c>
      <c r="B4822" s="24" t="s">
        <v>3279</v>
      </c>
      <c r="C4822" s="22" t="s">
        <v>78</v>
      </c>
      <c r="D4822" s="22" t="s">
        <v>3280</v>
      </c>
      <c r="E4822" s="397" t="s">
        <v>1928</v>
      </c>
      <c r="F4822" s="397"/>
      <c r="G4822" s="23" t="s">
        <v>268</v>
      </c>
      <c r="H4822" s="26">
        <v>1</v>
      </c>
      <c r="I4822" s="25">
        <v>9.69</v>
      </c>
      <c r="J4822" s="25">
        <v>9.69</v>
      </c>
    </row>
    <row r="4823" spans="1:10">
      <c r="A4823" s="38"/>
      <c r="B4823" s="38"/>
      <c r="C4823" s="38"/>
      <c r="D4823" s="38"/>
      <c r="E4823" s="38" t="s">
        <v>1897</v>
      </c>
      <c r="F4823" s="39">
        <v>12.39</v>
      </c>
      <c r="G4823" s="38" t="s">
        <v>1898</v>
      </c>
      <c r="H4823" s="39">
        <v>0</v>
      </c>
      <c r="I4823" s="38" t="s">
        <v>1899</v>
      </c>
      <c r="J4823" s="39">
        <v>12.39</v>
      </c>
    </row>
    <row r="4824" spans="1:10">
      <c r="A4824" s="38"/>
      <c r="B4824" s="38"/>
      <c r="C4824" s="38"/>
      <c r="D4824" s="38"/>
      <c r="E4824" s="38" t="s">
        <v>1900</v>
      </c>
      <c r="F4824" s="39">
        <v>5.43</v>
      </c>
      <c r="G4824" s="38"/>
      <c r="H4824" s="398" t="s">
        <v>1901</v>
      </c>
      <c r="I4824" s="398"/>
      <c r="J4824" s="39">
        <v>31.92</v>
      </c>
    </row>
    <row r="4825" spans="1:10" ht="49.95" customHeight="1">
      <c r="A4825" s="32"/>
      <c r="B4825" s="32"/>
      <c r="C4825" s="32"/>
      <c r="D4825" s="32"/>
      <c r="E4825" s="32"/>
      <c r="F4825" s="32"/>
      <c r="G4825" s="32" t="s">
        <v>1902</v>
      </c>
      <c r="H4825" s="34" t="s">
        <v>2101</v>
      </c>
      <c r="I4825" s="32" t="s">
        <v>1904</v>
      </c>
      <c r="J4825" s="33">
        <v>159.6</v>
      </c>
    </row>
    <row r="4826" spans="1:10" ht="1.05" customHeight="1">
      <c r="A4826" s="16"/>
      <c r="B4826" s="16"/>
      <c r="C4826" s="16"/>
      <c r="D4826" s="16"/>
      <c r="E4826" s="16"/>
      <c r="F4826" s="16"/>
      <c r="G4826" s="16"/>
      <c r="H4826" s="16"/>
      <c r="I4826" s="16"/>
      <c r="J4826" s="16"/>
    </row>
    <row r="4827" spans="1:10" ht="18" customHeight="1">
      <c r="A4827" s="2" t="s">
        <v>1406</v>
      </c>
      <c r="B4827" s="4" t="s">
        <v>61</v>
      </c>
      <c r="C4827" s="2" t="s">
        <v>62</v>
      </c>
      <c r="D4827" s="2" t="s">
        <v>9</v>
      </c>
      <c r="E4827" s="391" t="s">
        <v>63</v>
      </c>
      <c r="F4827" s="391"/>
      <c r="G4827" s="3" t="s">
        <v>64</v>
      </c>
      <c r="H4827" s="4" t="s">
        <v>10</v>
      </c>
      <c r="I4827" s="4" t="s">
        <v>65</v>
      </c>
      <c r="J4827" s="4" t="s">
        <v>11</v>
      </c>
    </row>
    <row r="4828" spans="1:10" ht="39" customHeight="1">
      <c r="A4828" s="10" t="s">
        <v>1883</v>
      </c>
      <c r="B4828" s="12" t="s">
        <v>1407</v>
      </c>
      <c r="C4828" s="10" t="s">
        <v>78</v>
      </c>
      <c r="D4828" s="10" t="s">
        <v>1408</v>
      </c>
      <c r="E4828" s="395" t="s">
        <v>1075</v>
      </c>
      <c r="F4828" s="395"/>
      <c r="G4828" s="11" t="s">
        <v>268</v>
      </c>
      <c r="H4828" s="15">
        <v>1</v>
      </c>
      <c r="I4828" s="13">
        <v>34.659999999999997</v>
      </c>
      <c r="J4828" s="13">
        <v>34.659999999999997</v>
      </c>
    </row>
    <row r="4829" spans="1:10" ht="24" customHeight="1">
      <c r="A4829" s="17" t="s">
        <v>1884</v>
      </c>
      <c r="B4829" s="19" t="s">
        <v>1971</v>
      </c>
      <c r="C4829" s="17" t="s">
        <v>78</v>
      </c>
      <c r="D4829" s="17" t="s">
        <v>1972</v>
      </c>
      <c r="E4829" s="396" t="s">
        <v>1887</v>
      </c>
      <c r="F4829" s="396"/>
      <c r="G4829" s="18" t="s">
        <v>1911</v>
      </c>
      <c r="H4829" s="21">
        <v>0.51100000000000001</v>
      </c>
      <c r="I4829" s="20">
        <v>28.71</v>
      </c>
      <c r="J4829" s="20">
        <v>14.67</v>
      </c>
    </row>
    <row r="4830" spans="1:10" ht="25.95" customHeight="1">
      <c r="A4830" s="17" t="s">
        <v>1884</v>
      </c>
      <c r="B4830" s="19" t="s">
        <v>2969</v>
      </c>
      <c r="C4830" s="17" t="s">
        <v>78</v>
      </c>
      <c r="D4830" s="17" t="s">
        <v>2970</v>
      </c>
      <c r="E4830" s="396" t="s">
        <v>1887</v>
      </c>
      <c r="F4830" s="396"/>
      <c r="G4830" s="18" t="s">
        <v>1911</v>
      </c>
      <c r="H4830" s="21">
        <v>0.51100000000000001</v>
      </c>
      <c r="I4830" s="20">
        <v>24.32</v>
      </c>
      <c r="J4830" s="20">
        <v>12.42</v>
      </c>
    </row>
    <row r="4831" spans="1:10" ht="24" customHeight="1">
      <c r="A4831" s="22" t="s">
        <v>1894</v>
      </c>
      <c r="B4831" s="24" t="s">
        <v>3277</v>
      </c>
      <c r="C4831" s="22" t="s">
        <v>78</v>
      </c>
      <c r="D4831" s="22" t="s">
        <v>3278</v>
      </c>
      <c r="E4831" s="397" t="s">
        <v>1928</v>
      </c>
      <c r="F4831" s="397"/>
      <c r="G4831" s="23" t="s">
        <v>268</v>
      </c>
      <c r="H4831" s="26">
        <v>1</v>
      </c>
      <c r="I4831" s="25">
        <v>7.57</v>
      </c>
      <c r="J4831" s="25">
        <v>7.57</v>
      </c>
    </row>
    <row r="4832" spans="1:10">
      <c r="A4832" s="38"/>
      <c r="B4832" s="38"/>
      <c r="C4832" s="38"/>
      <c r="D4832" s="38"/>
      <c r="E4832" s="38" t="s">
        <v>1897</v>
      </c>
      <c r="F4832" s="39">
        <v>19.98</v>
      </c>
      <c r="G4832" s="38" t="s">
        <v>1898</v>
      </c>
      <c r="H4832" s="39">
        <v>0</v>
      </c>
      <c r="I4832" s="38" t="s">
        <v>1899</v>
      </c>
      <c r="J4832" s="39">
        <v>19.98</v>
      </c>
    </row>
    <row r="4833" spans="1:10">
      <c r="A4833" s="38"/>
      <c r="B4833" s="38"/>
      <c r="C4833" s="38"/>
      <c r="D4833" s="38"/>
      <c r="E4833" s="38" t="s">
        <v>1900</v>
      </c>
      <c r="F4833" s="39">
        <v>7.1</v>
      </c>
      <c r="G4833" s="38"/>
      <c r="H4833" s="398" t="s">
        <v>1901</v>
      </c>
      <c r="I4833" s="398"/>
      <c r="J4833" s="39">
        <v>41.76</v>
      </c>
    </row>
    <row r="4834" spans="1:10" ht="49.95" customHeight="1">
      <c r="A4834" s="32"/>
      <c r="B4834" s="32"/>
      <c r="C4834" s="32"/>
      <c r="D4834" s="32"/>
      <c r="E4834" s="32"/>
      <c r="F4834" s="32"/>
      <c r="G4834" s="32" t="s">
        <v>1902</v>
      </c>
      <c r="H4834" s="34" t="s">
        <v>2305</v>
      </c>
      <c r="I4834" s="32" t="s">
        <v>1904</v>
      </c>
      <c r="J4834" s="33">
        <v>167.04</v>
      </c>
    </row>
    <row r="4835" spans="1:10" ht="1.05" customHeight="1">
      <c r="A4835" s="16"/>
      <c r="B4835" s="16"/>
      <c r="C4835" s="16"/>
      <c r="D4835" s="16"/>
      <c r="E4835" s="16"/>
      <c r="F4835" s="16"/>
      <c r="G4835" s="16"/>
      <c r="H4835" s="16"/>
      <c r="I4835" s="16"/>
      <c r="J4835" s="16"/>
    </row>
    <row r="4836" spans="1:10" ht="18" customHeight="1">
      <c r="A4836" s="2" t="s">
        <v>1409</v>
      </c>
      <c r="B4836" s="4" t="s">
        <v>61</v>
      </c>
      <c r="C4836" s="2" t="s">
        <v>62</v>
      </c>
      <c r="D4836" s="2" t="s">
        <v>9</v>
      </c>
      <c r="E4836" s="391" t="s">
        <v>63</v>
      </c>
      <c r="F4836" s="391"/>
      <c r="G4836" s="3" t="s">
        <v>64</v>
      </c>
      <c r="H4836" s="4" t="s">
        <v>10</v>
      </c>
      <c r="I4836" s="4" t="s">
        <v>65</v>
      </c>
      <c r="J4836" s="4" t="s">
        <v>11</v>
      </c>
    </row>
    <row r="4837" spans="1:10" ht="39" customHeight="1">
      <c r="A4837" s="10" t="s">
        <v>1883</v>
      </c>
      <c r="B4837" s="12" t="s">
        <v>1410</v>
      </c>
      <c r="C4837" s="10" t="s">
        <v>78</v>
      </c>
      <c r="D4837" s="10" t="s">
        <v>1411</v>
      </c>
      <c r="E4837" s="395" t="s">
        <v>1075</v>
      </c>
      <c r="F4837" s="395"/>
      <c r="G4837" s="11" t="s">
        <v>268</v>
      </c>
      <c r="H4837" s="15">
        <v>1</v>
      </c>
      <c r="I4837" s="13">
        <v>36.78</v>
      </c>
      <c r="J4837" s="13">
        <v>36.78</v>
      </c>
    </row>
    <row r="4838" spans="1:10" ht="25.95" customHeight="1">
      <c r="A4838" s="17" t="s">
        <v>1884</v>
      </c>
      <c r="B4838" s="19" t="s">
        <v>2969</v>
      </c>
      <c r="C4838" s="17" t="s">
        <v>78</v>
      </c>
      <c r="D4838" s="17" t="s">
        <v>2970</v>
      </c>
      <c r="E4838" s="396" t="s">
        <v>1887</v>
      </c>
      <c r="F4838" s="396"/>
      <c r="G4838" s="18" t="s">
        <v>1911</v>
      </c>
      <c r="H4838" s="21">
        <v>0.51100000000000001</v>
      </c>
      <c r="I4838" s="20">
        <v>24.32</v>
      </c>
      <c r="J4838" s="20">
        <v>12.42</v>
      </c>
    </row>
    <row r="4839" spans="1:10" ht="24" customHeight="1">
      <c r="A4839" s="17" t="s">
        <v>1884</v>
      </c>
      <c r="B4839" s="19" t="s">
        <v>1971</v>
      </c>
      <c r="C4839" s="17" t="s">
        <v>78</v>
      </c>
      <c r="D4839" s="17" t="s">
        <v>1972</v>
      </c>
      <c r="E4839" s="396" t="s">
        <v>1887</v>
      </c>
      <c r="F4839" s="396"/>
      <c r="G4839" s="18" t="s">
        <v>1911</v>
      </c>
      <c r="H4839" s="21">
        <v>0.51100000000000001</v>
      </c>
      <c r="I4839" s="20">
        <v>28.71</v>
      </c>
      <c r="J4839" s="20">
        <v>14.67</v>
      </c>
    </row>
    <row r="4840" spans="1:10" ht="24" customHeight="1">
      <c r="A4840" s="22" t="s">
        <v>1894</v>
      </c>
      <c r="B4840" s="24" t="s">
        <v>3279</v>
      </c>
      <c r="C4840" s="22" t="s">
        <v>78</v>
      </c>
      <c r="D4840" s="22" t="s">
        <v>3280</v>
      </c>
      <c r="E4840" s="397" t="s">
        <v>1928</v>
      </c>
      <c r="F4840" s="397"/>
      <c r="G4840" s="23" t="s">
        <v>268</v>
      </c>
      <c r="H4840" s="26">
        <v>1</v>
      </c>
      <c r="I4840" s="25">
        <v>9.69</v>
      </c>
      <c r="J4840" s="25">
        <v>9.69</v>
      </c>
    </row>
    <row r="4841" spans="1:10">
      <c r="A4841" s="38"/>
      <c r="B4841" s="38"/>
      <c r="C4841" s="38"/>
      <c r="D4841" s="38"/>
      <c r="E4841" s="38" t="s">
        <v>1897</v>
      </c>
      <c r="F4841" s="39">
        <v>19.98</v>
      </c>
      <c r="G4841" s="38" t="s">
        <v>1898</v>
      </c>
      <c r="H4841" s="39">
        <v>0</v>
      </c>
      <c r="I4841" s="38" t="s">
        <v>1899</v>
      </c>
      <c r="J4841" s="39">
        <v>19.98</v>
      </c>
    </row>
    <row r="4842" spans="1:10">
      <c r="A4842" s="38"/>
      <c r="B4842" s="38"/>
      <c r="C4842" s="38"/>
      <c r="D4842" s="38"/>
      <c r="E4842" s="38" t="s">
        <v>1900</v>
      </c>
      <c r="F4842" s="39">
        <v>7.53</v>
      </c>
      <c r="G4842" s="38"/>
      <c r="H4842" s="398" t="s">
        <v>1901</v>
      </c>
      <c r="I4842" s="398"/>
      <c r="J4842" s="39">
        <v>44.31</v>
      </c>
    </row>
    <row r="4843" spans="1:10" ht="49.95" customHeight="1">
      <c r="A4843" s="32"/>
      <c r="B4843" s="32"/>
      <c r="C4843" s="32"/>
      <c r="D4843" s="32"/>
      <c r="E4843" s="32"/>
      <c r="F4843" s="32"/>
      <c r="G4843" s="32" t="s">
        <v>1902</v>
      </c>
      <c r="H4843" s="34" t="s">
        <v>2266</v>
      </c>
      <c r="I4843" s="32" t="s">
        <v>1904</v>
      </c>
      <c r="J4843" s="33">
        <v>930.51</v>
      </c>
    </row>
    <row r="4844" spans="1:10" ht="1.05" customHeight="1">
      <c r="A4844" s="16"/>
      <c r="B4844" s="16"/>
      <c r="C4844" s="16"/>
      <c r="D4844" s="16"/>
      <c r="E4844" s="16"/>
      <c r="F4844" s="16"/>
      <c r="G4844" s="16"/>
      <c r="H4844" s="16"/>
      <c r="I4844" s="16"/>
      <c r="J4844" s="16"/>
    </row>
    <row r="4845" spans="1:10" ht="24" customHeight="1">
      <c r="A4845" s="5" t="s">
        <v>41</v>
      </c>
      <c r="B4845" s="5"/>
      <c r="C4845" s="5"/>
      <c r="D4845" s="5" t="s">
        <v>42</v>
      </c>
      <c r="E4845" s="5"/>
      <c r="F4845" s="394"/>
      <c r="G4845" s="394"/>
      <c r="H4845" s="7"/>
      <c r="I4845" s="5"/>
      <c r="J4845" s="8">
        <v>82751.67</v>
      </c>
    </row>
    <row r="4846" spans="1:10" ht="18" customHeight="1">
      <c r="A4846" s="2" t="s">
        <v>1412</v>
      </c>
      <c r="B4846" s="4" t="s">
        <v>61</v>
      </c>
      <c r="C4846" s="2" t="s">
        <v>62</v>
      </c>
      <c r="D4846" s="2" t="s">
        <v>9</v>
      </c>
      <c r="E4846" s="391" t="s">
        <v>63</v>
      </c>
      <c r="F4846" s="391"/>
      <c r="G4846" s="3" t="s">
        <v>64</v>
      </c>
      <c r="H4846" s="4" t="s">
        <v>10</v>
      </c>
      <c r="I4846" s="4" t="s">
        <v>65</v>
      </c>
      <c r="J4846" s="4" t="s">
        <v>11</v>
      </c>
    </row>
    <row r="4847" spans="1:10" ht="52.05" customHeight="1">
      <c r="A4847" s="10" t="s">
        <v>1883</v>
      </c>
      <c r="B4847" s="12" t="s">
        <v>1413</v>
      </c>
      <c r="C4847" s="10" t="s">
        <v>78</v>
      </c>
      <c r="D4847" s="10" t="s">
        <v>1414</v>
      </c>
      <c r="E4847" s="395" t="s">
        <v>1085</v>
      </c>
      <c r="F4847" s="395"/>
      <c r="G4847" s="11" t="s">
        <v>114</v>
      </c>
      <c r="H4847" s="15">
        <v>1</v>
      </c>
      <c r="I4847" s="13">
        <v>43.04</v>
      </c>
      <c r="J4847" s="13">
        <v>43.04</v>
      </c>
    </row>
    <row r="4848" spans="1:10" ht="25.95" customHeight="1">
      <c r="A4848" s="17" t="s">
        <v>1884</v>
      </c>
      <c r="B4848" s="19" t="s">
        <v>2969</v>
      </c>
      <c r="C4848" s="17" t="s">
        <v>78</v>
      </c>
      <c r="D4848" s="17" t="s">
        <v>2970</v>
      </c>
      <c r="E4848" s="396" t="s">
        <v>1887</v>
      </c>
      <c r="F4848" s="396"/>
      <c r="G4848" s="18" t="s">
        <v>1911</v>
      </c>
      <c r="H4848" s="21">
        <v>0.1542</v>
      </c>
      <c r="I4848" s="20">
        <v>24.32</v>
      </c>
      <c r="J4848" s="20">
        <v>3.75</v>
      </c>
    </row>
    <row r="4849" spans="1:10" ht="24" customHeight="1">
      <c r="A4849" s="17" t="s">
        <v>1884</v>
      </c>
      <c r="B4849" s="19" t="s">
        <v>1971</v>
      </c>
      <c r="C4849" s="17" t="s">
        <v>78</v>
      </c>
      <c r="D4849" s="17" t="s">
        <v>1972</v>
      </c>
      <c r="E4849" s="396" t="s">
        <v>1887</v>
      </c>
      <c r="F4849" s="396"/>
      <c r="G4849" s="18" t="s">
        <v>1911</v>
      </c>
      <c r="H4849" s="21">
        <v>0.1542</v>
      </c>
      <c r="I4849" s="20">
        <v>28.71</v>
      </c>
      <c r="J4849" s="20">
        <v>4.42</v>
      </c>
    </row>
    <row r="4850" spans="1:10" ht="25.95" customHeight="1">
      <c r="A4850" s="22" t="s">
        <v>1894</v>
      </c>
      <c r="B4850" s="24" t="s">
        <v>3281</v>
      </c>
      <c r="C4850" s="22" t="s">
        <v>78</v>
      </c>
      <c r="D4850" s="22" t="s">
        <v>3282</v>
      </c>
      <c r="E4850" s="397" t="s">
        <v>1928</v>
      </c>
      <c r="F4850" s="397"/>
      <c r="G4850" s="23" t="s">
        <v>114</v>
      </c>
      <c r="H4850" s="26">
        <v>1.1000000000000001</v>
      </c>
      <c r="I4850" s="25">
        <v>31.7</v>
      </c>
      <c r="J4850" s="25">
        <v>34.869999999999997</v>
      </c>
    </row>
    <row r="4851" spans="1:10">
      <c r="A4851" s="38"/>
      <c r="B4851" s="38"/>
      <c r="C4851" s="38"/>
      <c r="D4851" s="38"/>
      <c r="E4851" s="38" t="s">
        <v>1897</v>
      </c>
      <c r="F4851" s="39">
        <v>6.02</v>
      </c>
      <c r="G4851" s="38" t="s">
        <v>1898</v>
      </c>
      <c r="H4851" s="39">
        <v>0</v>
      </c>
      <c r="I4851" s="38" t="s">
        <v>1899</v>
      </c>
      <c r="J4851" s="39">
        <v>6.02</v>
      </c>
    </row>
    <row r="4852" spans="1:10">
      <c r="A4852" s="38"/>
      <c r="B4852" s="38"/>
      <c r="C4852" s="38"/>
      <c r="D4852" s="38"/>
      <c r="E4852" s="38" t="s">
        <v>1900</v>
      </c>
      <c r="F4852" s="39">
        <v>8.82</v>
      </c>
      <c r="G4852" s="38"/>
      <c r="H4852" s="398" t="s">
        <v>1901</v>
      </c>
      <c r="I4852" s="398"/>
      <c r="J4852" s="39">
        <v>51.86</v>
      </c>
    </row>
    <row r="4853" spans="1:10" ht="49.95" customHeight="1">
      <c r="A4853" s="32"/>
      <c r="B4853" s="32"/>
      <c r="C4853" s="32"/>
      <c r="D4853" s="32"/>
      <c r="E4853" s="32"/>
      <c r="F4853" s="32"/>
      <c r="G4853" s="32" t="s">
        <v>1902</v>
      </c>
      <c r="H4853" s="34" t="s">
        <v>2028</v>
      </c>
      <c r="I4853" s="32" t="s">
        <v>1904</v>
      </c>
      <c r="J4853" s="33">
        <v>622.32000000000005</v>
      </c>
    </row>
    <row r="4854" spans="1:10" ht="1.05" customHeight="1">
      <c r="A4854" s="16"/>
      <c r="B4854" s="16"/>
      <c r="C4854" s="16"/>
      <c r="D4854" s="16"/>
      <c r="E4854" s="16"/>
      <c r="F4854" s="16"/>
      <c r="G4854" s="16"/>
      <c r="H4854" s="16"/>
      <c r="I4854" s="16"/>
      <c r="J4854" s="16"/>
    </row>
    <row r="4855" spans="1:10" ht="18" customHeight="1">
      <c r="A4855" s="2" t="s">
        <v>1415</v>
      </c>
      <c r="B4855" s="4" t="s">
        <v>61</v>
      </c>
      <c r="C4855" s="2" t="s">
        <v>62</v>
      </c>
      <c r="D4855" s="2" t="s">
        <v>9</v>
      </c>
      <c r="E4855" s="391" t="s">
        <v>63</v>
      </c>
      <c r="F4855" s="391"/>
      <c r="G4855" s="3" t="s">
        <v>64</v>
      </c>
      <c r="H4855" s="4" t="s">
        <v>10</v>
      </c>
      <c r="I4855" s="4" t="s">
        <v>65</v>
      </c>
      <c r="J4855" s="4" t="s">
        <v>11</v>
      </c>
    </row>
    <row r="4856" spans="1:10" ht="52.05" customHeight="1">
      <c r="A4856" s="10" t="s">
        <v>1883</v>
      </c>
      <c r="B4856" s="12" t="s">
        <v>1416</v>
      </c>
      <c r="C4856" s="10" t="s">
        <v>78</v>
      </c>
      <c r="D4856" s="10" t="s">
        <v>1417</v>
      </c>
      <c r="E4856" s="395" t="s">
        <v>1085</v>
      </c>
      <c r="F4856" s="395"/>
      <c r="G4856" s="11" t="s">
        <v>268</v>
      </c>
      <c r="H4856" s="15">
        <v>1</v>
      </c>
      <c r="I4856" s="13">
        <v>103.85</v>
      </c>
      <c r="J4856" s="13">
        <v>103.85</v>
      </c>
    </row>
    <row r="4857" spans="1:10" ht="25.95" customHeight="1">
      <c r="A4857" s="17" t="s">
        <v>1884</v>
      </c>
      <c r="B4857" s="19" t="s">
        <v>2969</v>
      </c>
      <c r="C4857" s="17" t="s">
        <v>78</v>
      </c>
      <c r="D4857" s="17" t="s">
        <v>2970</v>
      </c>
      <c r="E4857" s="396" t="s">
        <v>1887</v>
      </c>
      <c r="F4857" s="396"/>
      <c r="G4857" s="18" t="s">
        <v>1911</v>
      </c>
      <c r="H4857" s="21">
        <v>0.63900000000000001</v>
      </c>
      <c r="I4857" s="20">
        <v>24.32</v>
      </c>
      <c r="J4857" s="20">
        <v>15.54</v>
      </c>
    </row>
    <row r="4858" spans="1:10" ht="24" customHeight="1">
      <c r="A4858" s="17" t="s">
        <v>1884</v>
      </c>
      <c r="B4858" s="19" t="s">
        <v>1971</v>
      </c>
      <c r="C4858" s="17" t="s">
        <v>78</v>
      </c>
      <c r="D4858" s="17" t="s">
        <v>1972</v>
      </c>
      <c r="E4858" s="396" t="s">
        <v>1887</v>
      </c>
      <c r="F4858" s="396"/>
      <c r="G4858" s="18" t="s">
        <v>1911</v>
      </c>
      <c r="H4858" s="21">
        <v>0.63900000000000001</v>
      </c>
      <c r="I4858" s="20">
        <v>28.71</v>
      </c>
      <c r="J4858" s="20">
        <v>18.34</v>
      </c>
    </row>
    <row r="4859" spans="1:10" ht="25.95" customHeight="1">
      <c r="A4859" s="22" t="s">
        <v>1894</v>
      </c>
      <c r="B4859" s="24" t="s">
        <v>3283</v>
      </c>
      <c r="C4859" s="22" t="s">
        <v>78</v>
      </c>
      <c r="D4859" s="22" t="s">
        <v>3284</v>
      </c>
      <c r="E4859" s="397" t="s">
        <v>1928</v>
      </c>
      <c r="F4859" s="397"/>
      <c r="G4859" s="23" t="s">
        <v>268</v>
      </c>
      <c r="H4859" s="26">
        <v>1</v>
      </c>
      <c r="I4859" s="25">
        <v>69.97</v>
      </c>
      <c r="J4859" s="25">
        <v>69.97</v>
      </c>
    </row>
    <row r="4860" spans="1:10">
      <c r="A4860" s="38"/>
      <c r="B4860" s="38"/>
      <c r="C4860" s="38"/>
      <c r="D4860" s="38"/>
      <c r="E4860" s="38" t="s">
        <v>1897</v>
      </c>
      <c r="F4860" s="39">
        <v>24.98</v>
      </c>
      <c r="G4860" s="38" t="s">
        <v>1898</v>
      </c>
      <c r="H4860" s="39">
        <v>0</v>
      </c>
      <c r="I4860" s="38" t="s">
        <v>1899</v>
      </c>
      <c r="J4860" s="39">
        <v>24.98</v>
      </c>
    </row>
    <row r="4861" spans="1:10">
      <c r="A4861" s="38"/>
      <c r="B4861" s="38"/>
      <c r="C4861" s="38"/>
      <c r="D4861" s="38"/>
      <c r="E4861" s="38" t="s">
        <v>1900</v>
      </c>
      <c r="F4861" s="39">
        <v>21.28</v>
      </c>
      <c r="G4861" s="38"/>
      <c r="H4861" s="398" t="s">
        <v>1901</v>
      </c>
      <c r="I4861" s="398"/>
      <c r="J4861" s="39">
        <v>125.13</v>
      </c>
    </row>
    <row r="4862" spans="1:10" ht="49.95" customHeight="1">
      <c r="A4862" s="32"/>
      <c r="B4862" s="32"/>
      <c r="C4862" s="32"/>
      <c r="D4862" s="32"/>
      <c r="E4862" s="32"/>
      <c r="F4862" s="32"/>
      <c r="G4862" s="32" t="s">
        <v>1902</v>
      </c>
      <c r="H4862" s="34" t="s">
        <v>1903</v>
      </c>
      <c r="I4862" s="32" t="s">
        <v>1904</v>
      </c>
      <c r="J4862" s="33">
        <v>125.13</v>
      </c>
    </row>
    <row r="4863" spans="1:10" ht="1.05" customHeight="1">
      <c r="A4863" s="16"/>
      <c r="B4863" s="16"/>
      <c r="C4863" s="16"/>
      <c r="D4863" s="16"/>
      <c r="E4863" s="16"/>
      <c r="F4863" s="16"/>
      <c r="G4863" s="16"/>
      <c r="H4863" s="16"/>
      <c r="I4863" s="16"/>
      <c r="J4863" s="16"/>
    </row>
    <row r="4864" spans="1:10" ht="18" customHeight="1">
      <c r="A4864" s="2" t="s">
        <v>1418</v>
      </c>
      <c r="B4864" s="4" t="s">
        <v>61</v>
      </c>
      <c r="C4864" s="2" t="s">
        <v>62</v>
      </c>
      <c r="D4864" s="2" t="s">
        <v>9</v>
      </c>
      <c r="E4864" s="391" t="s">
        <v>63</v>
      </c>
      <c r="F4864" s="391"/>
      <c r="G4864" s="3" t="s">
        <v>64</v>
      </c>
      <c r="H4864" s="4" t="s">
        <v>10</v>
      </c>
      <c r="I4864" s="4" t="s">
        <v>65</v>
      </c>
      <c r="J4864" s="4" t="s">
        <v>11</v>
      </c>
    </row>
    <row r="4865" spans="1:10" ht="52.05" customHeight="1">
      <c r="A4865" s="10" t="s">
        <v>1883</v>
      </c>
      <c r="B4865" s="12" t="s">
        <v>1419</v>
      </c>
      <c r="C4865" s="10" t="s">
        <v>78</v>
      </c>
      <c r="D4865" s="10" t="s">
        <v>1420</v>
      </c>
      <c r="E4865" s="395" t="s">
        <v>1085</v>
      </c>
      <c r="F4865" s="395"/>
      <c r="G4865" s="11" t="s">
        <v>268</v>
      </c>
      <c r="H4865" s="15">
        <v>1</v>
      </c>
      <c r="I4865" s="13">
        <v>33.200000000000003</v>
      </c>
      <c r="J4865" s="13">
        <v>33.200000000000003</v>
      </c>
    </row>
    <row r="4866" spans="1:10" ht="24" customHeight="1">
      <c r="A4866" s="17" t="s">
        <v>1884</v>
      </c>
      <c r="B4866" s="19" t="s">
        <v>1971</v>
      </c>
      <c r="C4866" s="17" t="s">
        <v>78</v>
      </c>
      <c r="D4866" s="17" t="s">
        <v>1972</v>
      </c>
      <c r="E4866" s="396" t="s">
        <v>1887</v>
      </c>
      <c r="F4866" s="396"/>
      <c r="G4866" s="18" t="s">
        <v>1911</v>
      </c>
      <c r="H4866" s="21">
        <v>0.30840000000000001</v>
      </c>
      <c r="I4866" s="20">
        <v>28.71</v>
      </c>
      <c r="J4866" s="20">
        <v>8.85</v>
      </c>
    </row>
    <row r="4867" spans="1:10" ht="25.95" customHeight="1">
      <c r="A4867" s="17" t="s">
        <v>1884</v>
      </c>
      <c r="B4867" s="19" t="s">
        <v>2969</v>
      </c>
      <c r="C4867" s="17" t="s">
        <v>78</v>
      </c>
      <c r="D4867" s="17" t="s">
        <v>2970</v>
      </c>
      <c r="E4867" s="396" t="s">
        <v>1887</v>
      </c>
      <c r="F4867" s="396"/>
      <c r="G4867" s="18" t="s">
        <v>1911</v>
      </c>
      <c r="H4867" s="21">
        <v>0.30840000000000001</v>
      </c>
      <c r="I4867" s="20">
        <v>24.32</v>
      </c>
      <c r="J4867" s="20">
        <v>7.5</v>
      </c>
    </row>
    <row r="4868" spans="1:10" ht="25.95" customHeight="1">
      <c r="A4868" s="22" t="s">
        <v>1894</v>
      </c>
      <c r="B4868" s="24" t="s">
        <v>3285</v>
      </c>
      <c r="C4868" s="22" t="s">
        <v>78</v>
      </c>
      <c r="D4868" s="22" t="s">
        <v>3286</v>
      </c>
      <c r="E4868" s="397" t="s">
        <v>1928</v>
      </c>
      <c r="F4868" s="397"/>
      <c r="G4868" s="23" t="s">
        <v>268</v>
      </c>
      <c r="H4868" s="26">
        <v>1</v>
      </c>
      <c r="I4868" s="25">
        <v>16.850000000000001</v>
      </c>
      <c r="J4868" s="25">
        <v>16.850000000000001</v>
      </c>
    </row>
    <row r="4869" spans="1:10">
      <c r="A4869" s="38"/>
      <c r="B4869" s="38"/>
      <c r="C4869" s="38"/>
      <c r="D4869" s="38"/>
      <c r="E4869" s="38" t="s">
        <v>1897</v>
      </c>
      <c r="F4869" s="39">
        <v>12.05</v>
      </c>
      <c r="G4869" s="38" t="s">
        <v>1898</v>
      </c>
      <c r="H4869" s="39">
        <v>0</v>
      </c>
      <c r="I4869" s="38" t="s">
        <v>1899</v>
      </c>
      <c r="J4869" s="39">
        <v>12.05</v>
      </c>
    </row>
    <row r="4870" spans="1:10">
      <c r="A4870" s="38"/>
      <c r="B4870" s="38"/>
      <c r="C4870" s="38"/>
      <c r="D4870" s="38"/>
      <c r="E4870" s="38" t="s">
        <v>1900</v>
      </c>
      <c r="F4870" s="39">
        <v>6.8</v>
      </c>
      <c r="G4870" s="38"/>
      <c r="H4870" s="398" t="s">
        <v>1901</v>
      </c>
      <c r="I4870" s="398"/>
      <c r="J4870" s="39">
        <v>40</v>
      </c>
    </row>
    <row r="4871" spans="1:10" ht="49.95" customHeight="1">
      <c r="A4871" s="32"/>
      <c r="B4871" s="32"/>
      <c r="C4871" s="32"/>
      <c r="D4871" s="32"/>
      <c r="E4871" s="32"/>
      <c r="F4871" s="32"/>
      <c r="G4871" s="32" t="s">
        <v>1902</v>
      </c>
      <c r="H4871" s="34" t="s">
        <v>2305</v>
      </c>
      <c r="I4871" s="32" t="s">
        <v>1904</v>
      </c>
      <c r="J4871" s="33">
        <v>160</v>
      </c>
    </row>
    <row r="4872" spans="1:10" ht="1.05" customHeight="1">
      <c r="A4872" s="16"/>
      <c r="B4872" s="16"/>
      <c r="C4872" s="16"/>
      <c r="D4872" s="16"/>
      <c r="E4872" s="16"/>
      <c r="F4872" s="16"/>
      <c r="G4872" s="16"/>
      <c r="H4872" s="16"/>
      <c r="I4872" s="16"/>
      <c r="J4872" s="16"/>
    </row>
    <row r="4873" spans="1:10" ht="18" customHeight="1">
      <c r="A4873" s="2" t="s">
        <v>1421</v>
      </c>
      <c r="B4873" s="4" t="s">
        <v>61</v>
      </c>
      <c r="C4873" s="2" t="s">
        <v>62</v>
      </c>
      <c r="D4873" s="2" t="s">
        <v>9</v>
      </c>
      <c r="E4873" s="391" t="s">
        <v>63</v>
      </c>
      <c r="F4873" s="391"/>
      <c r="G4873" s="3" t="s">
        <v>64</v>
      </c>
      <c r="H4873" s="4" t="s">
        <v>10</v>
      </c>
      <c r="I4873" s="4" t="s">
        <v>65</v>
      </c>
      <c r="J4873" s="4" t="s">
        <v>11</v>
      </c>
    </row>
    <row r="4874" spans="1:10" ht="25.95" customHeight="1">
      <c r="A4874" s="10" t="s">
        <v>1883</v>
      </c>
      <c r="B4874" s="12" t="s">
        <v>1422</v>
      </c>
      <c r="C4874" s="10" t="s">
        <v>72</v>
      </c>
      <c r="D4874" s="10" t="s">
        <v>1423</v>
      </c>
      <c r="E4874" s="395" t="s">
        <v>74</v>
      </c>
      <c r="F4874" s="395"/>
      <c r="G4874" s="11" t="s">
        <v>75</v>
      </c>
      <c r="H4874" s="15">
        <v>1</v>
      </c>
      <c r="I4874" s="13">
        <v>19.82</v>
      </c>
      <c r="J4874" s="13">
        <v>19.82</v>
      </c>
    </row>
    <row r="4875" spans="1:10" ht="25.95" customHeight="1">
      <c r="A4875" s="17" t="s">
        <v>1884</v>
      </c>
      <c r="B4875" s="19" t="s">
        <v>2969</v>
      </c>
      <c r="C4875" s="17" t="s">
        <v>78</v>
      </c>
      <c r="D4875" s="17" t="s">
        <v>2970</v>
      </c>
      <c r="E4875" s="396" t="s">
        <v>1887</v>
      </c>
      <c r="F4875" s="396"/>
      <c r="G4875" s="18" t="s">
        <v>1911</v>
      </c>
      <c r="H4875" s="21">
        <v>0.18629999999999999</v>
      </c>
      <c r="I4875" s="20">
        <v>24.32</v>
      </c>
      <c r="J4875" s="20">
        <v>4.53</v>
      </c>
    </row>
    <row r="4876" spans="1:10" ht="24" customHeight="1">
      <c r="A4876" s="17" t="s">
        <v>1884</v>
      </c>
      <c r="B4876" s="19" t="s">
        <v>1971</v>
      </c>
      <c r="C4876" s="17" t="s">
        <v>78</v>
      </c>
      <c r="D4876" s="17" t="s">
        <v>1972</v>
      </c>
      <c r="E4876" s="396" t="s">
        <v>1887</v>
      </c>
      <c r="F4876" s="396"/>
      <c r="G4876" s="18" t="s">
        <v>1911</v>
      </c>
      <c r="H4876" s="21">
        <v>0.18629999999999999</v>
      </c>
      <c r="I4876" s="20">
        <v>28.71</v>
      </c>
      <c r="J4876" s="20">
        <v>5.34</v>
      </c>
    </row>
    <row r="4877" spans="1:10" ht="39" customHeight="1">
      <c r="A4877" s="22" t="s">
        <v>1894</v>
      </c>
      <c r="B4877" s="24" t="s">
        <v>3287</v>
      </c>
      <c r="C4877" s="22" t="s">
        <v>72</v>
      </c>
      <c r="D4877" s="22" t="s">
        <v>3288</v>
      </c>
      <c r="E4877" s="397" t="s">
        <v>1928</v>
      </c>
      <c r="F4877" s="397"/>
      <c r="G4877" s="23" t="s">
        <v>268</v>
      </c>
      <c r="H4877" s="26">
        <v>1</v>
      </c>
      <c r="I4877" s="25">
        <v>9.9499999999999993</v>
      </c>
      <c r="J4877" s="25">
        <v>9.9499999999999993</v>
      </c>
    </row>
    <row r="4878" spans="1:10">
      <c r="A4878" s="38"/>
      <c r="B4878" s="38"/>
      <c r="C4878" s="38"/>
      <c r="D4878" s="38"/>
      <c r="E4878" s="38" t="s">
        <v>1897</v>
      </c>
      <c r="F4878" s="39">
        <v>7.28</v>
      </c>
      <c r="G4878" s="38" t="s">
        <v>1898</v>
      </c>
      <c r="H4878" s="39">
        <v>0</v>
      </c>
      <c r="I4878" s="38" t="s">
        <v>1899</v>
      </c>
      <c r="J4878" s="39">
        <v>7.28</v>
      </c>
    </row>
    <row r="4879" spans="1:10">
      <c r="A4879" s="38"/>
      <c r="B4879" s="38"/>
      <c r="C4879" s="38"/>
      <c r="D4879" s="38"/>
      <c r="E4879" s="38" t="s">
        <v>1900</v>
      </c>
      <c r="F4879" s="39">
        <v>4.0599999999999996</v>
      </c>
      <c r="G4879" s="38"/>
      <c r="H4879" s="398" t="s">
        <v>1901</v>
      </c>
      <c r="I4879" s="398"/>
      <c r="J4879" s="39">
        <v>23.88</v>
      </c>
    </row>
    <row r="4880" spans="1:10" ht="49.95" customHeight="1">
      <c r="A4880" s="32"/>
      <c r="B4880" s="32"/>
      <c r="C4880" s="32"/>
      <c r="D4880" s="32"/>
      <c r="E4880" s="32"/>
      <c r="F4880" s="32"/>
      <c r="G4880" s="32" t="s">
        <v>1902</v>
      </c>
      <c r="H4880" s="34" t="s">
        <v>2564</v>
      </c>
      <c r="I4880" s="32" t="s">
        <v>1904</v>
      </c>
      <c r="J4880" s="33">
        <v>71.64</v>
      </c>
    </row>
    <row r="4881" spans="1:10" ht="1.05" customHeight="1">
      <c r="A4881" s="16"/>
      <c r="B4881" s="16"/>
      <c r="C4881" s="16"/>
      <c r="D4881" s="16"/>
      <c r="E4881" s="16"/>
      <c r="F4881" s="16"/>
      <c r="G4881" s="16"/>
      <c r="H4881" s="16"/>
      <c r="I4881" s="16"/>
      <c r="J4881" s="16"/>
    </row>
    <row r="4882" spans="1:10" ht="18" customHeight="1">
      <c r="A4882" s="2" t="s">
        <v>1424</v>
      </c>
      <c r="B4882" s="4" t="s">
        <v>61</v>
      </c>
      <c r="C4882" s="2" t="s">
        <v>62</v>
      </c>
      <c r="D4882" s="2" t="s">
        <v>9</v>
      </c>
      <c r="E4882" s="391" t="s">
        <v>63</v>
      </c>
      <c r="F4882" s="391"/>
      <c r="G4882" s="3" t="s">
        <v>64</v>
      </c>
      <c r="H4882" s="4" t="s">
        <v>10</v>
      </c>
      <c r="I4882" s="4" t="s">
        <v>65</v>
      </c>
      <c r="J4882" s="4" t="s">
        <v>11</v>
      </c>
    </row>
    <row r="4883" spans="1:10" ht="39" customHeight="1">
      <c r="A4883" s="10" t="s">
        <v>1883</v>
      </c>
      <c r="B4883" s="12" t="s">
        <v>1425</v>
      </c>
      <c r="C4883" s="10" t="s">
        <v>78</v>
      </c>
      <c r="D4883" s="10" t="s">
        <v>1426</v>
      </c>
      <c r="E4883" s="395" t="s">
        <v>1427</v>
      </c>
      <c r="F4883" s="395"/>
      <c r="G4883" s="11" t="s">
        <v>268</v>
      </c>
      <c r="H4883" s="15">
        <v>1</v>
      </c>
      <c r="I4883" s="13">
        <v>27.15</v>
      </c>
      <c r="J4883" s="13">
        <v>27.15</v>
      </c>
    </row>
    <row r="4884" spans="1:10" ht="25.95" customHeight="1">
      <c r="A4884" s="17" t="s">
        <v>1884</v>
      </c>
      <c r="B4884" s="19" t="s">
        <v>2969</v>
      </c>
      <c r="C4884" s="17" t="s">
        <v>78</v>
      </c>
      <c r="D4884" s="17" t="s">
        <v>2970</v>
      </c>
      <c r="E4884" s="396" t="s">
        <v>1887</v>
      </c>
      <c r="F4884" s="396"/>
      <c r="G4884" s="18" t="s">
        <v>1911</v>
      </c>
      <c r="H4884" s="21">
        <v>0.31059999999999999</v>
      </c>
      <c r="I4884" s="20">
        <v>24.32</v>
      </c>
      <c r="J4884" s="20">
        <v>7.55</v>
      </c>
    </row>
    <row r="4885" spans="1:10" ht="24" customHeight="1">
      <c r="A4885" s="17" t="s">
        <v>1884</v>
      </c>
      <c r="B4885" s="19" t="s">
        <v>1971</v>
      </c>
      <c r="C4885" s="17" t="s">
        <v>78</v>
      </c>
      <c r="D4885" s="17" t="s">
        <v>1972</v>
      </c>
      <c r="E4885" s="396" t="s">
        <v>1887</v>
      </c>
      <c r="F4885" s="396"/>
      <c r="G4885" s="18" t="s">
        <v>1911</v>
      </c>
      <c r="H4885" s="21">
        <v>0.31059999999999999</v>
      </c>
      <c r="I4885" s="20">
        <v>28.71</v>
      </c>
      <c r="J4885" s="20">
        <v>8.91</v>
      </c>
    </row>
    <row r="4886" spans="1:10" ht="39" customHeight="1">
      <c r="A4886" s="22" t="s">
        <v>1894</v>
      </c>
      <c r="B4886" s="24" t="s">
        <v>2338</v>
      </c>
      <c r="C4886" s="22" t="s">
        <v>78</v>
      </c>
      <c r="D4886" s="22" t="s">
        <v>2339</v>
      </c>
      <c r="E4886" s="397" t="s">
        <v>1928</v>
      </c>
      <c r="F4886" s="397"/>
      <c r="G4886" s="23" t="s">
        <v>268</v>
      </c>
      <c r="H4886" s="26">
        <v>1</v>
      </c>
      <c r="I4886" s="25">
        <v>1.1000000000000001</v>
      </c>
      <c r="J4886" s="25">
        <v>1.1000000000000001</v>
      </c>
    </row>
    <row r="4887" spans="1:10" ht="39" customHeight="1">
      <c r="A4887" s="22" t="s">
        <v>1894</v>
      </c>
      <c r="B4887" s="24" t="s">
        <v>2981</v>
      </c>
      <c r="C4887" s="22" t="s">
        <v>78</v>
      </c>
      <c r="D4887" s="22" t="s">
        <v>2982</v>
      </c>
      <c r="E4887" s="397" t="s">
        <v>1928</v>
      </c>
      <c r="F4887" s="397"/>
      <c r="G4887" s="23" t="s">
        <v>268</v>
      </c>
      <c r="H4887" s="26">
        <v>1</v>
      </c>
      <c r="I4887" s="25">
        <v>1.43</v>
      </c>
      <c r="J4887" s="25">
        <v>1.43</v>
      </c>
    </row>
    <row r="4888" spans="1:10" ht="25.95" customHeight="1">
      <c r="A4888" s="22" t="s">
        <v>1894</v>
      </c>
      <c r="B4888" s="24" t="s">
        <v>3289</v>
      </c>
      <c r="C4888" s="22" t="s">
        <v>78</v>
      </c>
      <c r="D4888" s="22" t="s">
        <v>3290</v>
      </c>
      <c r="E4888" s="397" t="s">
        <v>1928</v>
      </c>
      <c r="F4888" s="397"/>
      <c r="G4888" s="23" t="s">
        <v>268</v>
      </c>
      <c r="H4888" s="26">
        <v>1</v>
      </c>
      <c r="I4888" s="25">
        <v>8.16</v>
      </c>
      <c r="J4888" s="25">
        <v>8.16</v>
      </c>
    </row>
    <row r="4889" spans="1:10">
      <c r="A4889" s="38"/>
      <c r="B4889" s="38"/>
      <c r="C4889" s="38"/>
      <c r="D4889" s="38"/>
      <c r="E4889" s="38" t="s">
        <v>1897</v>
      </c>
      <c r="F4889" s="39">
        <v>12.14</v>
      </c>
      <c r="G4889" s="38" t="s">
        <v>1898</v>
      </c>
      <c r="H4889" s="39">
        <v>0</v>
      </c>
      <c r="I4889" s="38" t="s">
        <v>1899</v>
      </c>
      <c r="J4889" s="39">
        <v>12.14</v>
      </c>
    </row>
    <row r="4890" spans="1:10">
      <c r="A4890" s="38"/>
      <c r="B4890" s="38"/>
      <c r="C4890" s="38"/>
      <c r="D4890" s="38"/>
      <c r="E4890" s="38" t="s">
        <v>1900</v>
      </c>
      <c r="F4890" s="39">
        <v>5.56</v>
      </c>
      <c r="G4890" s="38"/>
      <c r="H4890" s="398" t="s">
        <v>1901</v>
      </c>
      <c r="I4890" s="398"/>
      <c r="J4890" s="39">
        <v>32.71</v>
      </c>
    </row>
    <row r="4891" spans="1:10" ht="49.95" customHeight="1">
      <c r="A4891" s="32"/>
      <c r="B4891" s="32"/>
      <c r="C4891" s="32"/>
      <c r="D4891" s="32"/>
      <c r="E4891" s="32"/>
      <c r="F4891" s="32"/>
      <c r="G4891" s="32" t="s">
        <v>1902</v>
      </c>
      <c r="H4891" s="34" t="s">
        <v>2714</v>
      </c>
      <c r="I4891" s="32" t="s">
        <v>1904</v>
      </c>
      <c r="J4891" s="33">
        <v>196.26</v>
      </c>
    </row>
    <row r="4892" spans="1:10" ht="1.05" customHeight="1">
      <c r="A4892" s="16"/>
      <c r="B4892" s="16"/>
      <c r="C4892" s="16"/>
      <c r="D4892" s="16"/>
      <c r="E4892" s="16"/>
      <c r="F4892" s="16"/>
      <c r="G4892" s="16"/>
      <c r="H4892" s="16"/>
      <c r="I4892" s="16"/>
      <c r="J4892" s="16"/>
    </row>
    <row r="4893" spans="1:10" ht="18" customHeight="1">
      <c r="A4893" s="2" t="s">
        <v>1428</v>
      </c>
      <c r="B4893" s="4" t="s">
        <v>61</v>
      </c>
      <c r="C4893" s="2" t="s">
        <v>62</v>
      </c>
      <c r="D4893" s="2" t="s">
        <v>9</v>
      </c>
      <c r="E4893" s="391" t="s">
        <v>63</v>
      </c>
      <c r="F4893" s="391"/>
      <c r="G4893" s="3" t="s">
        <v>64</v>
      </c>
      <c r="H4893" s="4" t="s">
        <v>10</v>
      </c>
      <c r="I4893" s="4" t="s">
        <v>65</v>
      </c>
      <c r="J4893" s="4" t="s">
        <v>11</v>
      </c>
    </row>
    <row r="4894" spans="1:10" ht="25.95" customHeight="1">
      <c r="A4894" s="10" t="s">
        <v>1883</v>
      </c>
      <c r="B4894" s="12" t="s">
        <v>1429</v>
      </c>
      <c r="C4894" s="10" t="s">
        <v>78</v>
      </c>
      <c r="D4894" s="10" t="s">
        <v>1430</v>
      </c>
      <c r="E4894" s="395" t="s">
        <v>1431</v>
      </c>
      <c r="F4894" s="395"/>
      <c r="G4894" s="11" t="s">
        <v>268</v>
      </c>
      <c r="H4894" s="15">
        <v>1</v>
      </c>
      <c r="I4894" s="13">
        <v>55.91</v>
      </c>
      <c r="J4894" s="13">
        <v>55.91</v>
      </c>
    </row>
    <row r="4895" spans="1:10" ht="25.95" customHeight="1">
      <c r="A4895" s="17" t="s">
        <v>1884</v>
      </c>
      <c r="B4895" s="19" t="s">
        <v>2969</v>
      </c>
      <c r="C4895" s="17" t="s">
        <v>78</v>
      </c>
      <c r="D4895" s="17" t="s">
        <v>2970</v>
      </c>
      <c r="E4895" s="396" t="s">
        <v>1887</v>
      </c>
      <c r="F4895" s="396"/>
      <c r="G4895" s="18" t="s">
        <v>1911</v>
      </c>
      <c r="H4895" s="21">
        <v>0.44359999999999999</v>
      </c>
      <c r="I4895" s="20">
        <v>24.32</v>
      </c>
      <c r="J4895" s="20">
        <v>10.78</v>
      </c>
    </row>
    <row r="4896" spans="1:10" ht="24" customHeight="1">
      <c r="A4896" s="17" t="s">
        <v>1884</v>
      </c>
      <c r="B4896" s="19" t="s">
        <v>1971</v>
      </c>
      <c r="C4896" s="17" t="s">
        <v>78</v>
      </c>
      <c r="D4896" s="17" t="s">
        <v>1972</v>
      </c>
      <c r="E4896" s="396" t="s">
        <v>1887</v>
      </c>
      <c r="F4896" s="396"/>
      <c r="G4896" s="18" t="s">
        <v>1911</v>
      </c>
      <c r="H4896" s="21">
        <v>0.44359999999999999</v>
      </c>
      <c r="I4896" s="20">
        <v>28.71</v>
      </c>
      <c r="J4896" s="20">
        <v>12.73</v>
      </c>
    </row>
    <row r="4897" spans="1:10" ht="39" customHeight="1">
      <c r="A4897" s="22" t="s">
        <v>1894</v>
      </c>
      <c r="B4897" s="24" t="s">
        <v>3291</v>
      </c>
      <c r="C4897" s="22" t="s">
        <v>78</v>
      </c>
      <c r="D4897" s="22" t="s">
        <v>3292</v>
      </c>
      <c r="E4897" s="397" t="s">
        <v>1928</v>
      </c>
      <c r="F4897" s="397"/>
      <c r="G4897" s="23" t="s">
        <v>268</v>
      </c>
      <c r="H4897" s="26">
        <v>1</v>
      </c>
      <c r="I4897" s="25">
        <v>32.4</v>
      </c>
      <c r="J4897" s="25">
        <v>32.4</v>
      </c>
    </row>
    <row r="4898" spans="1:10">
      <c r="A4898" s="38"/>
      <c r="B4898" s="38"/>
      <c r="C4898" s="38"/>
      <c r="D4898" s="38"/>
      <c r="E4898" s="38" t="s">
        <v>1897</v>
      </c>
      <c r="F4898" s="39">
        <v>17.34</v>
      </c>
      <c r="G4898" s="38" t="s">
        <v>1898</v>
      </c>
      <c r="H4898" s="39">
        <v>0</v>
      </c>
      <c r="I4898" s="38" t="s">
        <v>1899</v>
      </c>
      <c r="J4898" s="39">
        <v>17.34</v>
      </c>
    </row>
    <row r="4899" spans="1:10">
      <c r="A4899" s="38"/>
      <c r="B4899" s="38"/>
      <c r="C4899" s="38"/>
      <c r="D4899" s="38"/>
      <c r="E4899" s="38" t="s">
        <v>1900</v>
      </c>
      <c r="F4899" s="39">
        <v>11.46</v>
      </c>
      <c r="G4899" s="38"/>
      <c r="H4899" s="398" t="s">
        <v>1901</v>
      </c>
      <c r="I4899" s="398"/>
      <c r="J4899" s="39">
        <v>67.37</v>
      </c>
    </row>
    <row r="4900" spans="1:10" ht="49.95" customHeight="1">
      <c r="A4900" s="32"/>
      <c r="B4900" s="32"/>
      <c r="C4900" s="32"/>
      <c r="D4900" s="32"/>
      <c r="E4900" s="32"/>
      <c r="F4900" s="32"/>
      <c r="G4900" s="32" t="s">
        <v>1902</v>
      </c>
      <c r="H4900" s="34" t="s">
        <v>1903</v>
      </c>
      <c r="I4900" s="32" t="s">
        <v>1904</v>
      </c>
      <c r="J4900" s="33">
        <v>67.37</v>
      </c>
    </row>
    <row r="4901" spans="1:10" ht="1.05" customHeight="1">
      <c r="A4901" s="16"/>
      <c r="B4901" s="16"/>
      <c r="C4901" s="16"/>
      <c r="D4901" s="16"/>
      <c r="E4901" s="16"/>
      <c r="F4901" s="16"/>
      <c r="G4901" s="16"/>
      <c r="H4901" s="16"/>
      <c r="I4901" s="16"/>
      <c r="J4901" s="16"/>
    </row>
    <row r="4902" spans="1:10" ht="18" customHeight="1">
      <c r="A4902" s="2" t="s">
        <v>1432</v>
      </c>
      <c r="B4902" s="4" t="s">
        <v>61</v>
      </c>
      <c r="C4902" s="2" t="s">
        <v>62</v>
      </c>
      <c r="D4902" s="2" t="s">
        <v>9</v>
      </c>
      <c r="E4902" s="391" t="s">
        <v>63</v>
      </c>
      <c r="F4902" s="391"/>
      <c r="G4902" s="3" t="s">
        <v>64</v>
      </c>
      <c r="H4902" s="4" t="s">
        <v>10</v>
      </c>
      <c r="I4902" s="4" t="s">
        <v>65</v>
      </c>
      <c r="J4902" s="4" t="s">
        <v>11</v>
      </c>
    </row>
    <row r="4903" spans="1:10" ht="25.95" customHeight="1">
      <c r="A4903" s="10" t="s">
        <v>1883</v>
      </c>
      <c r="B4903" s="12" t="s">
        <v>1433</v>
      </c>
      <c r="C4903" s="10" t="s">
        <v>78</v>
      </c>
      <c r="D4903" s="10" t="s">
        <v>1434</v>
      </c>
      <c r="E4903" s="395" t="s">
        <v>1089</v>
      </c>
      <c r="F4903" s="395"/>
      <c r="G4903" s="11" t="s">
        <v>268</v>
      </c>
      <c r="H4903" s="15">
        <v>1</v>
      </c>
      <c r="I4903" s="13">
        <v>88.73</v>
      </c>
      <c r="J4903" s="13">
        <v>88.73</v>
      </c>
    </row>
    <row r="4904" spans="1:10" ht="25.95" customHeight="1">
      <c r="A4904" s="17" t="s">
        <v>1884</v>
      </c>
      <c r="B4904" s="19" t="s">
        <v>2969</v>
      </c>
      <c r="C4904" s="17" t="s">
        <v>78</v>
      </c>
      <c r="D4904" s="17" t="s">
        <v>2970</v>
      </c>
      <c r="E4904" s="396" t="s">
        <v>1887</v>
      </c>
      <c r="F4904" s="396"/>
      <c r="G4904" s="18" t="s">
        <v>1911</v>
      </c>
      <c r="H4904" s="21">
        <v>6.8770999999999997E-3</v>
      </c>
      <c r="I4904" s="20">
        <v>24.32</v>
      </c>
      <c r="J4904" s="20">
        <v>0.16</v>
      </c>
    </row>
    <row r="4905" spans="1:10" ht="24" customHeight="1">
      <c r="A4905" s="17" t="s">
        <v>1884</v>
      </c>
      <c r="B4905" s="19" t="s">
        <v>1971</v>
      </c>
      <c r="C4905" s="17" t="s">
        <v>78</v>
      </c>
      <c r="D4905" s="17" t="s">
        <v>1972</v>
      </c>
      <c r="E4905" s="396" t="s">
        <v>1887</v>
      </c>
      <c r="F4905" s="396"/>
      <c r="G4905" s="18" t="s">
        <v>1911</v>
      </c>
      <c r="H4905" s="21">
        <v>6.1899999999999997E-2</v>
      </c>
      <c r="I4905" s="20">
        <v>28.71</v>
      </c>
      <c r="J4905" s="20">
        <v>1.77</v>
      </c>
    </row>
    <row r="4906" spans="1:10" ht="25.95" customHeight="1">
      <c r="A4906" s="22" t="s">
        <v>1894</v>
      </c>
      <c r="B4906" s="24" t="s">
        <v>3293</v>
      </c>
      <c r="C4906" s="22" t="s">
        <v>78</v>
      </c>
      <c r="D4906" s="22" t="s">
        <v>3294</v>
      </c>
      <c r="E4906" s="397" t="s">
        <v>1928</v>
      </c>
      <c r="F4906" s="397"/>
      <c r="G4906" s="23" t="s">
        <v>268</v>
      </c>
      <c r="H4906" s="26">
        <v>1</v>
      </c>
      <c r="I4906" s="25">
        <v>86.8</v>
      </c>
      <c r="J4906" s="25">
        <v>86.8</v>
      </c>
    </row>
    <row r="4907" spans="1:10">
      <c r="A4907" s="38"/>
      <c r="B4907" s="38"/>
      <c r="C4907" s="38"/>
      <c r="D4907" s="38"/>
      <c r="E4907" s="38" t="s">
        <v>1897</v>
      </c>
      <c r="F4907" s="39">
        <v>1.45</v>
      </c>
      <c r="G4907" s="38" t="s">
        <v>1898</v>
      </c>
      <c r="H4907" s="39">
        <v>0</v>
      </c>
      <c r="I4907" s="38" t="s">
        <v>1899</v>
      </c>
      <c r="J4907" s="39">
        <v>1.45</v>
      </c>
    </row>
    <row r="4908" spans="1:10">
      <c r="A4908" s="38"/>
      <c r="B4908" s="38"/>
      <c r="C4908" s="38"/>
      <c r="D4908" s="38"/>
      <c r="E4908" s="38" t="s">
        <v>1900</v>
      </c>
      <c r="F4908" s="39">
        <v>18.18</v>
      </c>
      <c r="G4908" s="38"/>
      <c r="H4908" s="398" t="s">
        <v>1901</v>
      </c>
      <c r="I4908" s="398"/>
      <c r="J4908" s="39">
        <v>106.91</v>
      </c>
    </row>
    <row r="4909" spans="1:10" ht="49.95" customHeight="1">
      <c r="A4909" s="32"/>
      <c r="B4909" s="32"/>
      <c r="C4909" s="32"/>
      <c r="D4909" s="32"/>
      <c r="E4909" s="32"/>
      <c r="F4909" s="32"/>
      <c r="G4909" s="32" t="s">
        <v>1902</v>
      </c>
      <c r="H4909" s="34" t="s">
        <v>2714</v>
      </c>
      <c r="I4909" s="32" t="s">
        <v>1904</v>
      </c>
      <c r="J4909" s="33">
        <v>641.46</v>
      </c>
    </row>
    <row r="4910" spans="1:10" ht="1.05" customHeight="1">
      <c r="A4910" s="16"/>
      <c r="B4910" s="16"/>
      <c r="C4910" s="16"/>
      <c r="D4910" s="16"/>
      <c r="E4910" s="16"/>
      <c r="F4910" s="16"/>
      <c r="G4910" s="16"/>
      <c r="H4910" s="16"/>
      <c r="I4910" s="16"/>
      <c r="J4910" s="16"/>
    </row>
    <row r="4911" spans="1:10" ht="18" customHeight="1">
      <c r="A4911" s="2" t="s">
        <v>1435</v>
      </c>
      <c r="B4911" s="4" t="s">
        <v>61</v>
      </c>
      <c r="C4911" s="2" t="s">
        <v>62</v>
      </c>
      <c r="D4911" s="2" t="s">
        <v>9</v>
      </c>
      <c r="E4911" s="391" t="s">
        <v>63</v>
      </c>
      <c r="F4911" s="391"/>
      <c r="G4911" s="3" t="s">
        <v>64</v>
      </c>
      <c r="H4911" s="4" t="s">
        <v>10</v>
      </c>
      <c r="I4911" s="4" t="s">
        <v>65</v>
      </c>
      <c r="J4911" s="4" t="s">
        <v>11</v>
      </c>
    </row>
    <row r="4912" spans="1:10" ht="52.05" customHeight="1">
      <c r="A4912" s="10" t="s">
        <v>1883</v>
      </c>
      <c r="B4912" s="12" t="s">
        <v>1436</v>
      </c>
      <c r="C4912" s="10" t="s">
        <v>78</v>
      </c>
      <c r="D4912" s="10" t="s">
        <v>1437</v>
      </c>
      <c r="E4912" s="395" t="s">
        <v>1431</v>
      </c>
      <c r="F4912" s="395"/>
      <c r="G4912" s="11" t="s">
        <v>268</v>
      </c>
      <c r="H4912" s="15">
        <v>1</v>
      </c>
      <c r="I4912" s="13">
        <v>40899.269999999997</v>
      </c>
      <c r="J4912" s="13">
        <v>40899.269999999997</v>
      </c>
    </row>
    <row r="4913" spans="1:10" ht="24" customHeight="1">
      <c r="A4913" s="17" t="s">
        <v>1884</v>
      </c>
      <c r="B4913" s="19" t="s">
        <v>1971</v>
      </c>
      <c r="C4913" s="17" t="s">
        <v>78</v>
      </c>
      <c r="D4913" s="17" t="s">
        <v>1972</v>
      </c>
      <c r="E4913" s="396" t="s">
        <v>1887</v>
      </c>
      <c r="F4913" s="396"/>
      <c r="G4913" s="18" t="s">
        <v>1911</v>
      </c>
      <c r="H4913" s="21">
        <v>10.300800000000001</v>
      </c>
      <c r="I4913" s="20">
        <v>28.71</v>
      </c>
      <c r="J4913" s="20">
        <v>295.73</v>
      </c>
    </row>
    <row r="4914" spans="1:10" ht="25.95" customHeight="1">
      <c r="A4914" s="17" t="s">
        <v>1884</v>
      </c>
      <c r="B4914" s="19" t="s">
        <v>2969</v>
      </c>
      <c r="C4914" s="17" t="s">
        <v>78</v>
      </c>
      <c r="D4914" s="17" t="s">
        <v>2970</v>
      </c>
      <c r="E4914" s="396" t="s">
        <v>1887</v>
      </c>
      <c r="F4914" s="396"/>
      <c r="G4914" s="18" t="s">
        <v>1911</v>
      </c>
      <c r="H4914" s="21">
        <v>10.300800000000001</v>
      </c>
      <c r="I4914" s="20">
        <v>24.32</v>
      </c>
      <c r="J4914" s="20">
        <v>250.51</v>
      </c>
    </row>
    <row r="4915" spans="1:10" ht="64.95" customHeight="1">
      <c r="A4915" s="17" t="s">
        <v>1884</v>
      </c>
      <c r="B4915" s="19" t="s">
        <v>3295</v>
      </c>
      <c r="C4915" s="17" t="s">
        <v>78</v>
      </c>
      <c r="D4915" s="17" t="s">
        <v>3296</v>
      </c>
      <c r="E4915" s="396" t="s">
        <v>1907</v>
      </c>
      <c r="F4915" s="396"/>
      <c r="G4915" s="18" t="s">
        <v>1914</v>
      </c>
      <c r="H4915" s="21">
        <v>0.41110000000000002</v>
      </c>
      <c r="I4915" s="20">
        <v>285.12</v>
      </c>
      <c r="J4915" s="20">
        <v>117.21</v>
      </c>
    </row>
    <row r="4916" spans="1:10" ht="39" customHeight="1">
      <c r="A4916" s="22" t="s">
        <v>1894</v>
      </c>
      <c r="B4916" s="24" t="s">
        <v>3297</v>
      </c>
      <c r="C4916" s="22" t="s">
        <v>78</v>
      </c>
      <c r="D4916" s="22" t="s">
        <v>3298</v>
      </c>
      <c r="E4916" s="397" t="s">
        <v>1928</v>
      </c>
      <c r="F4916" s="397"/>
      <c r="G4916" s="23" t="s">
        <v>268</v>
      </c>
      <c r="H4916" s="26">
        <v>1</v>
      </c>
      <c r="I4916" s="25">
        <v>40235.82</v>
      </c>
      <c r="J4916" s="25">
        <v>40235.82</v>
      </c>
    </row>
    <row r="4917" spans="1:10">
      <c r="A4917" s="38"/>
      <c r="B4917" s="38"/>
      <c r="C4917" s="38"/>
      <c r="D4917" s="38"/>
      <c r="E4917" s="38" t="s">
        <v>1897</v>
      </c>
      <c r="F4917" s="39">
        <v>412.68</v>
      </c>
      <c r="G4917" s="38" t="s">
        <v>1898</v>
      </c>
      <c r="H4917" s="39">
        <v>0</v>
      </c>
      <c r="I4917" s="38" t="s">
        <v>1899</v>
      </c>
      <c r="J4917" s="39">
        <v>412.68</v>
      </c>
    </row>
    <row r="4918" spans="1:10">
      <c r="A4918" s="38"/>
      <c r="B4918" s="38"/>
      <c r="C4918" s="38"/>
      <c r="D4918" s="38"/>
      <c r="E4918" s="38" t="s">
        <v>1900</v>
      </c>
      <c r="F4918" s="39">
        <v>8384.35</v>
      </c>
      <c r="G4918" s="38"/>
      <c r="H4918" s="398" t="s">
        <v>1901</v>
      </c>
      <c r="I4918" s="398"/>
      <c r="J4918" s="39">
        <v>49283.62</v>
      </c>
    </row>
    <row r="4919" spans="1:10" ht="49.95" customHeight="1">
      <c r="A4919" s="32"/>
      <c r="B4919" s="32"/>
      <c r="C4919" s="32"/>
      <c r="D4919" s="32"/>
      <c r="E4919" s="32"/>
      <c r="F4919" s="32"/>
      <c r="G4919" s="32" t="s">
        <v>1902</v>
      </c>
      <c r="H4919" s="34" t="s">
        <v>1903</v>
      </c>
      <c r="I4919" s="32" t="s">
        <v>1904</v>
      </c>
      <c r="J4919" s="33">
        <v>49283.62</v>
      </c>
    </row>
    <row r="4920" spans="1:10" ht="1.05" customHeight="1">
      <c r="A4920" s="16"/>
      <c r="B4920" s="16"/>
      <c r="C4920" s="16"/>
      <c r="D4920" s="16"/>
      <c r="E4920" s="16"/>
      <c r="F4920" s="16"/>
      <c r="G4920" s="16"/>
      <c r="H4920" s="16"/>
      <c r="I4920" s="16"/>
      <c r="J4920" s="16"/>
    </row>
    <row r="4921" spans="1:10" ht="18" customHeight="1">
      <c r="A4921" s="2" t="s">
        <v>1438</v>
      </c>
      <c r="B4921" s="4" t="s">
        <v>61</v>
      </c>
      <c r="C4921" s="2" t="s">
        <v>62</v>
      </c>
      <c r="D4921" s="2" t="s">
        <v>9</v>
      </c>
      <c r="E4921" s="391" t="s">
        <v>63</v>
      </c>
      <c r="F4921" s="391"/>
      <c r="G4921" s="3" t="s">
        <v>64</v>
      </c>
      <c r="H4921" s="4" t="s">
        <v>10</v>
      </c>
      <c r="I4921" s="4" t="s">
        <v>65</v>
      </c>
      <c r="J4921" s="4" t="s">
        <v>11</v>
      </c>
    </row>
    <row r="4922" spans="1:10" ht="39" customHeight="1">
      <c r="A4922" s="10" t="s">
        <v>1883</v>
      </c>
      <c r="B4922" s="12" t="s">
        <v>1439</v>
      </c>
      <c r="C4922" s="10" t="s">
        <v>78</v>
      </c>
      <c r="D4922" s="10" t="s">
        <v>1440</v>
      </c>
      <c r="E4922" s="395" t="s">
        <v>1085</v>
      </c>
      <c r="F4922" s="395"/>
      <c r="G4922" s="11" t="s">
        <v>114</v>
      </c>
      <c r="H4922" s="15">
        <v>1</v>
      </c>
      <c r="I4922" s="13">
        <v>52.78</v>
      </c>
      <c r="J4922" s="13">
        <v>52.78</v>
      </c>
    </row>
    <row r="4923" spans="1:10" ht="25.95" customHeight="1">
      <c r="A4923" s="17" t="s">
        <v>1884</v>
      </c>
      <c r="B4923" s="19" t="s">
        <v>2969</v>
      </c>
      <c r="C4923" s="17" t="s">
        <v>78</v>
      </c>
      <c r="D4923" s="17" t="s">
        <v>2970</v>
      </c>
      <c r="E4923" s="396" t="s">
        <v>1887</v>
      </c>
      <c r="F4923" s="396"/>
      <c r="G4923" s="18" t="s">
        <v>1911</v>
      </c>
      <c r="H4923" s="21">
        <v>0.17100000000000001</v>
      </c>
      <c r="I4923" s="20">
        <v>24.32</v>
      </c>
      <c r="J4923" s="20">
        <v>4.1500000000000004</v>
      </c>
    </row>
    <row r="4924" spans="1:10" ht="24" customHeight="1">
      <c r="A4924" s="17" t="s">
        <v>1884</v>
      </c>
      <c r="B4924" s="19" t="s">
        <v>1971</v>
      </c>
      <c r="C4924" s="17" t="s">
        <v>78</v>
      </c>
      <c r="D4924" s="17" t="s">
        <v>1972</v>
      </c>
      <c r="E4924" s="396" t="s">
        <v>1887</v>
      </c>
      <c r="F4924" s="396"/>
      <c r="G4924" s="18" t="s">
        <v>1911</v>
      </c>
      <c r="H4924" s="21">
        <v>0.17100000000000001</v>
      </c>
      <c r="I4924" s="20">
        <v>28.71</v>
      </c>
      <c r="J4924" s="20">
        <v>4.9000000000000004</v>
      </c>
    </row>
    <row r="4925" spans="1:10" ht="25.95" customHeight="1">
      <c r="A4925" s="22" t="s">
        <v>1894</v>
      </c>
      <c r="B4925" s="24" t="s">
        <v>3299</v>
      </c>
      <c r="C4925" s="22" t="s">
        <v>78</v>
      </c>
      <c r="D4925" s="22" t="s">
        <v>3300</v>
      </c>
      <c r="E4925" s="397" t="s">
        <v>1928</v>
      </c>
      <c r="F4925" s="397"/>
      <c r="G4925" s="23" t="s">
        <v>114</v>
      </c>
      <c r="H4925" s="26">
        <v>1.1000000000000001</v>
      </c>
      <c r="I4925" s="25">
        <v>39.76</v>
      </c>
      <c r="J4925" s="25">
        <v>43.73</v>
      </c>
    </row>
    <row r="4926" spans="1:10">
      <c r="A4926" s="38"/>
      <c r="B4926" s="38"/>
      <c r="C4926" s="38"/>
      <c r="D4926" s="38"/>
      <c r="E4926" s="38" t="s">
        <v>1897</v>
      </c>
      <c r="F4926" s="39">
        <v>6.67</v>
      </c>
      <c r="G4926" s="38" t="s">
        <v>1898</v>
      </c>
      <c r="H4926" s="39">
        <v>0</v>
      </c>
      <c r="I4926" s="38" t="s">
        <v>1899</v>
      </c>
      <c r="J4926" s="39">
        <v>6.67</v>
      </c>
    </row>
    <row r="4927" spans="1:10">
      <c r="A4927" s="38"/>
      <c r="B4927" s="38"/>
      <c r="C4927" s="38"/>
      <c r="D4927" s="38"/>
      <c r="E4927" s="38" t="s">
        <v>1900</v>
      </c>
      <c r="F4927" s="39">
        <v>10.81</v>
      </c>
      <c r="G4927" s="38"/>
      <c r="H4927" s="398" t="s">
        <v>1901</v>
      </c>
      <c r="I4927" s="398"/>
      <c r="J4927" s="39">
        <v>63.59</v>
      </c>
    </row>
    <row r="4928" spans="1:10" ht="49.95" customHeight="1">
      <c r="A4928" s="32"/>
      <c r="B4928" s="32"/>
      <c r="C4928" s="32"/>
      <c r="D4928" s="32"/>
      <c r="E4928" s="32"/>
      <c r="F4928" s="32"/>
      <c r="G4928" s="32" t="s">
        <v>1902</v>
      </c>
      <c r="H4928" s="34" t="s">
        <v>2714</v>
      </c>
      <c r="I4928" s="32" t="s">
        <v>1904</v>
      </c>
      <c r="J4928" s="33">
        <v>381.54</v>
      </c>
    </row>
    <row r="4929" spans="1:10" ht="1.05" customHeight="1">
      <c r="A4929" s="16"/>
      <c r="B4929" s="16"/>
      <c r="C4929" s="16"/>
      <c r="D4929" s="16"/>
      <c r="E4929" s="16"/>
      <c r="F4929" s="16"/>
      <c r="G4929" s="16"/>
      <c r="H4929" s="16"/>
      <c r="I4929" s="16"/>
      <c r="J4929" s="16"/>
    </row>
    <row r="4930" spans="1:10" ht="18" customHeight="1">
      <c r="A4930" s="2" t="s">
        <v>1441</v>
      </c>
      <c r="B4930" s="4" t="s">
        <v>61</v>
      </c>
      <c r="C4930" s="2" t="s">
        <v>62</v>
      </c>
      <c r="D4930" s="2" t="s">
        <v>9</v>
      </c>
      <c r="E4930" s="391" t="s">
        <v>63</v>
      </c>
      <c r="F4930" s="391"/>
      <c r="G4930" s="3" t="s">
        <v>64</v>
      </c>
      <c r="H4930" s="4" t="s">
        <v>10</v>
      </c>
      <c r="I4930" s="4" t="s">
        <v>65</v>
      </c>
      <c r="J4930" s="4" t="s">
        <v>11</v>
      </c>
    </row>
    <row r="4931" spans="1:10" ht="39" customHeight="1">
      <c r="A4931" s="10" t="s">
        <v>1883</v>
      </c>
      <c r="B4931" s="12" t="s">
        <v>1142</v>
      </c>
      <c r="C4931" s="10" t="s">
        <v>78</v>
      </c>
      <c r="D4931" s="10" t="s">
        <v>1143</v>
      </c>
      <c r="E4931" s="395" t="s">
        <v>625</v>
      </c>
      <c r="F4931" s="395"/>
      <c r="G4931" s="11" t="s">
        <v>268</v>
      </c>
      <c r="H4931" s="15">
        <v>1</v>
      </c>
      <c r="I4931" s="13">
        <v>591.67999999999995</v>
      </c>
      <c r="J4931" s="13">
        <v>591.67999999999995</v>
      </c>
    </row>
    <row r="4932" spans="1:10" ht="64.95" customHeight="1">
      <c r="A4932" s="17" t="s">
        <v>1884</v>
      </c>
      <c r="B4932" s="19" t="s">
        <v>2077</v>
      </c>
      <c r="C4932" s="17" t="s">
        <v>78</v>
      </c>
      <c r="D4932" s="17" t="s">
        <v>2078</v>
      </c>
      <c r="E4932" s="396" t="s">
        <v>1907</v>
      </c>
      <c r="F4932" s="396"/>
      <c r="G4932" s="18" t="s">
        <v>1908</v>
      </c>
      <c r="H4932" s="21">
        <v>4.02E-2</v>
      </c>
      <c r="I4932" s="20">
        <v>59.97</v>
      </c>
      <c r="J4932" s="20">
        <v>2.41</v>
      </c>
    </row>
    <row r="4933" spans="1:10" ht="39" customHeight="1">
      <c r="A4933" s="17" t="s">
        <v>1884</v>
      </c>
      <c r="B4933" s="19" t="s">
        <v>3029</v>
      </c>
      <c r="C4933" s="17" t="s">
        <v>78</v>
      </c>
      <c r="D4933" s="17" t="s">
        <v>3030</v>
      </c>
      <c r="E4933" s="396" t="s">
        <v>1939</v>
      </c>
      <c r="F4933" s="396"/>
      <c r="G4933" s="18" t="s">
        <v>81</v>
      </c>
      <c r="H4933" s="21">
        <v>2.1000000000000001E-2</v>
      </c>
      <c r="I4933" s="20">
        <v>483.28</v>
      </c>
      <c r="J4933" s="20">
        <v>10.14</v>
      </c>
    </row>
    <row r="4934" spans="1:10" ht="24" customHeight="1">
      <c r="A4934" s="17" t="s">
        <v>1884</v>
      </c>
      <c r="B4934" s="19" t="s">
        <v>1909</v>
      </c>
      <c r="C4934" s="17" t="s">
        <v>78</v>
      </c>
      <c r="D4934" s="17" t="s">
        <v>1910</v>
      </c>
      <c r="E4934" s="396" t="s">
        <v>1887</v>
      </c>
      <c r="F4934" s="396"/>
      <c r="G4934" s="18" t="s">
        <v>1911</v>
      </c>
      <c r="H4934" s="21">
        <v>3.7094</v>
      </c>
      <c r="I4934" s="20">
        <v>22.95</v>
      </c>
      <c r="J4934" s="20">
        <v>85.13</v>
      </c>
    </row>
    <row r="4935" spans="1:10" ht="39" customHeight="1">
      <c r="A4935" s="17" t="s">
        <v>1884</v>
      </c>
      <c r="B4935" s="19" t="s">
        <v>3031</v>
      </c>
      <c r="C4935" s="17" t="s">
        <v>78</v>
      </c>
      <c r="D4935" s="17" t="s">
        <v>3032</v>
      </c>
      <c r="E4935" s="396" t="s">
        <v>1939</v>
      </c>
      <c r="F4935" s="396"/>
      <c r="G4935" s="18" t="s">
        <v>81</v>
      </c>
      <c r="H4935" s="21">
        <v>9.1899999999999996E-2</v>
      </c>
      <c r="I4935" s="20">
        <v>714.91</v>
      </c>
      <c r="J4935" s="20">
        <v>65.7</v>
      </c>
    </row>
    <row r="4936" spans="1:10" ht="24" customHeight="1">
      <c r="A4936" s="17" t="s">
        <v>1884</v>
      </c>
      <c r="B4936" s="19" t="s">
        <v>1935</v>
      </c>
      <c r="C4936" s="17" t="s">
        <v>78</v>
      </c>
      <c r="D4936" s="17" t="s">
        <v>1936</v>
      </c>
      <c r="E4936" s="396" t="s">
        <v>1887</v>
      </c>
      <c r="F4936" s="396"/>
      <c r="G4936" s="18" t="s">
        <v>1911</v>
      </c>
      <c r="H4936" s="21">
        <v>4.7210999999999999</v>
      </c>
      <c r="I4936" s="20">
        <v>28.34</v>
      </c>
      <c r="J4936" s="20">
        <v>133.79</v>
      </c>
    </row>
    <row r="4937" spans="1:10" ht="64.95" customHeight="1">
      <c r="A4937" s="17" t="s">
        <v>1884</v>
      </c>
      <c r="B4937" s="19" t="s">
        <v>2079</v>
      </c>
      <c r="C4937" s="17" t="s">
        <v>78</v>
      </c>
      <c r="D4937" s="17" t="s">
        <v>2080</v>
      </c>
      <c r="E4937" s="396" t="s">
        <v>1907</v>
      </c>
      <c r="F4937" s="396"/>
      <c r="G4937" s="18" t="s">
        <v>1914</v>
      </c>
      <c r="H4937" s="21">
        <v>1.9699999999999999E-2</v>
      </c>
      <c r="I4937" s="20">
        <v>146.27000000000001</v>
      </c>
      <c r="J4937" s="20">
        <v>2.88</v>
      </c>
    </row>
    <row r="4938" spans="1:10" ht="39" customHeight="1">
      <c r="A4938" s="17" t="s">
        <v>1884</v>
      </c>
      <c r="B4938" s="19" t="s">
        <v>3096</v>
      </c>
      <c r="C4938" s="17" t="s">
        <v>78</v>
      </c>
      <c r="D4938" s="17" t="s">
        <v>3097</v>
      </c>
      <c r="E4938" s="396" t="s">
        <v>2640</v>
      </c>
      <c r="F4938" s="396"/>
      <c r="G4938" s="18" t="s">
        <v>81</v>
      </c>
      <c r="H4938" s="21">
        <v>0.16900000000000001</v>
      </c>
      <c r="I4938" s="20">
        <v>256.54000000000002</v>
      </c>
      <c r="J4938" s="20">
        <v>43.35</v>
      </c>
    </row>
    <row r="4939" spans="1:10" ht="39" customHeight="1">
      <c r="A4939" s="17" t="s">
        <v>1884</v>
      </c>
      <c r="B4939" s="19" t="s">
        <v>3098</v>
      </c>
      <c r="C4939" s="17" t="s">
        <v>78</v>
      </c>
      <c r="D4939" s="17" t="s">
        <v>3099</v>
      </c>
      <c r="E4939" s="396" t="s">
        <v>2637</v>
      </c>
      <c r="F4939" s="396"/>
      <c r="G4939" s="18" t="s">
        <v>81</v>
      </c>
      <c r="H4939" s="21">
        <v>0.1008</v>
      </c>
      <c r="I4939" s="20">
        <v>1487.19</v>
      </c>
      <c r="J4939" s="20">
        <v>149.9</v>
      </c>
    </row>
    <row r="4940" spans="1:10" ht="25.95" customHeight="1">
      <c r="A4940" s="22" t="s">
        <v>1894</v>
      </c>
      <c r="B4940" s="24" t="s">
        <v>3100</v>
      </c>
      <c r="C4940" s="22" t="s">
        <v>78</v>
      </c>
      <c r="D4940" s="22" t="s">
        <v>3101</v>
      </c>
      <c r="E4940" s="397" t="s">
        <v>1928</v>
      </c>
      <c r="F4940" s="397"/>
      <c r="G4940" s="23" t="s">
        <v>268</v>
      </c>
      <c r="H4940" s="26">
        <v>32.794499999999999</v>
      </c>
      <c r="I4940" s="25">
        <v>3</v>
      </c>
      <c r="J4940" s="25">
        <v>98.38</v>
      </c>
    </row>
    <row r="4941" spans="1:10">
      <c r="A4941" s="38"/>
      <c r="B4941" s="38"/>
      <c r="C4941" s="38"/>
      <c r="D4941" s="38"/>
      <c r="E4941" s="38" t="s">
        <v>1897</v>
      </c>
      <c r="F4941" s="39">
        <v>222.29</v>
      </c>
      <c r="G4941" s="38" t="s">
        <v>1898</v>
      </c>
      <c r="H4941" s="39">
        <v>0</v>
      </c>
      <c r="I4941" s="38" t="s">
        <v>1899</v>
      </c>
      <c r="J4941" s="39">
        <v>222.29</v>
      </c>
    </row>
    <row r="4942" spans="1:10">
      <c r="A4942" s="38"/>
      <c r="B4942" s="38"/>
      <c r="C4942" s="38"/>
      <c r="D4942" s="38"/>
      <c r="E4942" s="38" t="s">
        <v>1900</v>
      </c>
      <c r="F4942" s="39">
        <v>121.29</v>
      </c>
      <c r="G4942" s="38"/>
      <c r="H4942" s="398" t="s">
        <v>1901</v>
      </c>
      <c r="I4942" s="398"/>
      <c r="J4942" s="39">
        <v>712.97</v>
      </c>
    </row>
    <row r="4943" spans="1:10" ht="49.95" customHeight="1">
      <c r="A4943" s="32"/>
      <c r="B4943" s="32"/>
      <c r="C4943" s="32"/>
      <c r="D4943" s="32"/>
      <c r="E4943" s="32"/>
      <c r="F4943" s="32"/>
      <c r="G4943" s="32" t="s">
        <v>1902</v>
      </c>
      <c r="H4943" s="34" t="s">
        <v>1903</v>
      </c>
      <c r="I4943" s="32" t="s">
        <v>1904</v>
      </c>
      <c r="J4943" s="33">
        <v>712.97</v>
      </c>
    </row>
    <row r="4944" spans="1:10" ht="1.05" customHeight="1">
      <c r="A4944" s="16"/>
      <c r="B4944" s="16"/>
      <c r="C4944" s="16"/>
      <c r="D4944" s="16"/>
      <c r="E4944" s="16"/>
      <c r="F4944" s="16"/>
      <c r="G4944" s="16"/>
      <c r="H4944" s="16"/>
      <c r="I4944" s="16"/>
      <c r="J4944" s="16"/>
    </row>
    <row r="4945" spans="1:10" ht="18" customHeight="1">
      <c r="A4945" s="2" t="s">
        <v>1442</v>
      </c>
      <c r="B4945" s="4" t="s">
        <v>61</v>
      </c>
      <c r="C4945" s="2" t="s">
        <v>62</v>
      </c>
      <c r="D4945" s="2" t="s">
        <v>9</v>
      </c>
      <c r="E4945" s="391" t="s">
        <v>63</v>
      </c>
      <c r="F4945" s="391"/>
      <c r="G4945" s="3" t="s">
        <v>64</v>
      </c>
      <c r="H4945" s="4" t="s">
        <v>10</v>
      </c>
      <c r="I4945" s="4" t="s">
        <v>65</v>
      </c>
      <c r="J4945" s="4" t="s">
        <v>11</v>
      </c>
    </row>
    <row r="4946" spans="1:10" ht="25.95" customHeight="1">
      <c r="A4946" s="10" t="s">
        <v>1883</v>
      </c>
      <c r="B4946" s="12" t="s">
        <v>1443</v>
      </c>
      <c r="C4946" s="10" t="s">
        <v>72</v>
      </c>
      <c r="D4946" s="10" t="s">
        <v>1444</v>
      </c>
      <c r="E4946" s="395" t="s">
        <v>74</v>
      </c>
      <c r="F4946" s="395"/>
      <c r="G4946" s="11" t="s">
        <v>75</v>
      </c>
      <c r="H4946" s="15">
        <v>1</v>
      </c>
      <c r="I4946" s="13">
        <v>162.94</v>
      </c>
      <c r="J4946" s="13">
        <v>162.94</v>
      </c>
    </row>
    <row r="4947" spans="1:10" ht="25.95" customHeight="1">
      <c r="A4947" s="17" t="s">
        <v>1884</v>
      </c>
      <c r="B4947" s="19" t="s">
        <v>2969</v>
      </c>
      <c r="C4947" s="17" t="s">
        <v>78</v>
      </c>
      <c r="D4947" s="17" t="s">
        <v>2970</v>
      </c>
      <c r="E4947" s="396" t="s">
        <v>1887</v>
      </c>
      <c r="F4947" s="396"/>
      <c r="G4947" s="18" t="s">
        <v>1911</v>
      </c>
      <c r="H4947" s="21">
        <v>1</v>
      </c>
      <c r="I4947" s="20">
        <v>24.32</v>
      </c>
      <c r="J4947" s="20">
        <v>24.32</v>
      </c>
    </row>
    <row r="4948" spans="1:10" ht="24" customHeight="1">
      <c r="A4948" s="17" t="s">
        <v>1884</v>
      </c>
      <c r="B4948" s="19" t="s">
        <v>1971</v>
      </c>
      <c r="C4948" s="17" t="s">
        <v>78</v>
      </c>
      <c r="D4948" s="17" t="s">
        <v>1972</v>
      </c>
      <c r="E4948" s="396" t="s">
        <v>1887</v>
      </c>
      <c r="F4948" s="396"/>
      <c r="G4948" s="18" t="s">
        <v>1911</v>
      </c>
      <c r="H4948" s="21">
        <v>2</v>
      </c>
      <c r="I4948" s="20">
        <v>28.71</v>
      </c>
      <c r="J4948" s="20">
        <v>57.42</v>
      </c>
    </row>
    <row r="4949" spans="1:10" ht="25.95" customHeight="1">
      <c r="A4949" s="22" t="s">
        <v>1894</v>
      </c>
      <c r="B4949" s="24" t="s">
        <v>3301</v>
      </c>
      <c r="C4949" s="22" t="s">
        <v>78</v>
      </c>
      <c r="D4949" s="22" t="s">
        <v>3302</v>
      </c>
      <c r="E4949" s="397" t="s">
        <v>1928</v>
      </c>
      <c r="F4949" s="397"/>
      <c r="G4949" s="23" t="s">
        <v>268</v>
      </c>
      <c r="H4949" s="26">
        <v>1</v>
      </c>
      <c r="I4949" s="25">
        <v>81.2</v>
      </c>
      <c r="J4949" s="25">
        <v>81.2</v>
      </c>
    </row>
    <row r="4950" spans="1:10">
      <c r="A4950" s="38"/>
      <c r="B4950" s="38"/>
      <c r="C4950" s="38"/>
      <c r="D4950" s="38"/>
      <c r="E4950" s="38" t="s">
        <v>1897</v>
      </c>
      <c r="F4950" s="39">
        <v>60.86</v>
      </c>
      <c r="G4950" s="38" t="s">
        <v>1898</v>
      </c>
      <c r="H4950" s="39">
        <v>0</v>
      </c>
      <c r="I4950" s="38" t="s">
        <v>1899</v>
      </c>
      <c r="J4950" s="39">
        <v>60.86</v>
      </c>
    </row>
    <row r="4951" spans="1:10">
      <c r="A4951" s="38"/>
      <c r="B4951" s="38"/>
      <c r="C4951" s="38"/>
      <c r="D4951" s="38"/>
      <c r="E4951" s="38" t="s">
        <v>1900</v>
      </c>
      <c r="F4951" s="39">
        <v>33.4</v>
      </c>
      <c r="G4951" s="38"/>
      <c r="H4951" s="398" t="s">
        <v>1901</v>
      </c>
      <c r="I4951" s="398"/>
      <c r="J4951" s="39">
        <v>196.34</v>
      </c>
    </row>
    <row r="4952" spans="1:10" ht="49.95" customHeight="1">
      <c r="A4952" s="32"/>
      <c r="B4952" s="32"/>
      <c r="C4952" s="32"/>
      <c r="D4952" s="32"/>
      <c r="E4952" s="32"/>
      <c r="F4952" s="32"/>
      <c r="G4952" s="32" t="s">
        <v>1902</v>
      </c>
      <c r="H4952" s="34" t="s">
        <v>2305</v>
      </c>
      <c r="I4952" s="32" t="s">
        <v>1904</v>
      </c>
      <c r="J4952" s="33">
        <v>785.36</v>
      </c>
    </row>
    <row r="4953" spans="1:10" ht="1.05" customHeight="1">
      <c r="A4953" s="16"/>
      <c r="B4953" s="16"/>
      <c r="C4953" s="16"/>
      <c r="D4953" s="16"/>
      <c r="E4953" s="16"/>
      <c r="F4953" s="16"/>
      <c r="G4953" s="16"/>
      <c r="H4953" s="16"/>
      <c r="I4953" s="16"/>
      <c r="J4953" s="16"/>
    </row>
    <row r="4954" spans="1:10" ht="18" customHeight="1">
      <c r="A4954" s="2" t="s">
        <v>1445</v>
      </c>
      <c r="B4954" s="4" t="s">
        <v>61</v>
      </c>
      <c r="C4954" s="2" t="s">
        <v>62</v>
      </c>
      <c r="D4954" s="2" t="s">
        <v>9</v>
      </c>
      <c r="E4954" s="391" t="s">
        <v>63</v>
      </c>
      <c r="F4954" s="391"/>
      <c r="G4954" s="3" t="s">
        <v>64</v>
      </c>
      <c r="H4954" s="4" t="s">
        <v>10</v>
      </c>
      <c r="I4954" s="4" t="s">
        <v>65</v>
      </c>
      <c r="J4954" s="4" t="s">
        <v>11</v>
      </c>
    </row>
    <row r="4955" spans="1:10" ht="39" customHeight="1">
      <c r="A4955" s="10" t="s">
        <v>1883</v>
      </c>
      <c r="B4955" s="12" t="s">
        <v>1446</v>
      </c>
      <c r="C4955" s="10" t="s">
        <v>72</v>
      </c>
      <c r="D4955" s="10" t="s">
        <v>1447</v>
      </c>
      <c r="E4955" s="395" t="s">
        <v>74</v>
      </c>
      <c r="F4955" s="395"/>
      <c r="G4955" s="11" t="s">
        <v>75</v>
      </c>
      <c r="H4955" s="15">
        <v>1</v>
      </c>
      <c r="I4955" s="13">
        <v>634.83000000000004</v>
      </c>
      <c r="J4955" s="13">
        <v>634.83000000000004</v>
      </c>
    </row>
    <row r="4956" spans="1:10" ht="24" customHeight="1">
      <c r="A4956" s="17" t="s">
        <v>1884</v>
      </c>
      <c r="B4956" s="19" t="s">
        <v>1971</v>
      </c>
      <c r="C4956" s="17" t="s">
        <v>78</v>
      </c>
      <c r="D4956" s="17" t="s">
        <v>1972</v>
      </c>
      <c r="E4956" s="396" t="s">
        <v>1887</v>
      </c>
      <c r="F4956" s="396"/>
      <c r="G4956" s="18" t="s">
        <v>1911</v>
      </c>
      <c r="H4956" s="21">
        <v>3.5</v>
      </c>
      <c r="I4956" s="20">
        <v>28.71</v>
      </c>
      <c r="J4956" s="20">
        <v>100.48</v>
      </c>
    </row>
    <row r="4957" spans="1:10" ht="24" customHeight="1">
      <c r="A4957" s="17" t="s">
        <v>1884</v>
      </c>
      <c r="B4957" s="19" t="s">
        <v>1909</v>
      </c>
      <c r="C4957" s="17" t="s">
        <v>78</v>
      </c>
      <c r="D4957" s="17" t="s">
        <v>1910</v>
      </c>
      <c r="E4957" s="396" t="s">
        <v>1887</v>
      </c>
      <c r="F4957" s="396"/>
      <c r="G4957" s="18" t="s">
        <v>1911</v>
      </c>
      <c r="H4957" s="21">
        <v>3.5</v>
      </c>
      <c r="I4957" s="20">
        <v>22.95</v>
      </c>
      <c r="J4957" s="20">
        <v>80.319999999999993</v>
      </c>
    </row>
    <row r="4958" spans="1:10" ht="25.95" customHeight="1">
      <c r="A4958" s="22" t="s">
        <v>1894</v>
      </c>
      <c r="B4958" s="24" t="s">
        <v>3303</v>
      </c>
      <c r="C4958" s="22" t="s">
        <v>72</v>
      </c>
      <c r="D4958" s="22" t="s">
        <v>3304</v>
      </c>
      <c r="E4958" s="397" t="s">
        <v>1928</v>
      </c>
      <c r="F4958" s="397"/>
      <c r="G4958" s="23" t="s">
        <v>268</v>
      </c>
      <c r="H4958" s="26">
        <v>1</v>
      </c>
      <c r="I4958" s="25">
        <v>454.03</v>
      </c>
      <c r="J4958" s="25">
        <v>454.03</v>
      </c>
    </row>
    <row r="4959" spans="1:10">
      <c r="A4959" s="38"/>
      <c r="B4959" s="38"/>
      <c r="C4959" s="38"/>
      <c r="D4959" s="38"/>
      <c r="E4959" s="38" t="s">
        <v>1897</v>
      </c>
      <c r="F4959" s="39">
        <v>132.5</v>
      </c>
      <c r="G4959" s="38" t="s">
        <v>1898</v>
      </c>
      <c r="H4959" s="39">
        <v>0</v>
      </c>
      <c r="I4959" s="38" t="s">
        <v>1899</v>
      </c>
      <c r="J4959" s="39">
        <v>132.5</v>
      </c>
    </row>
    <row r="4960" spans="1:10">
      <c r="A4960" s="38"/>
      <c r="B4960" s="38"/>
      <c r="C4960" s="38"/>
      <c r="D4960" s="38"/>
      <c r="E4960" s="38" t="s">
        <v>1900</v>
      </c>
      <c r="F4960" s="39">
        <v>130.13999999999999</v>
      </c>
      <c r="G4960" s="38"/>
      <c r="H4960" s="398" t="s">
        <v>1901</v>
      </c>
      <c r="I4960" s="398"/>
      <c r="J4960" s="39">
        <v>764.97</v>
      </c>
    </row>
    <row r="4961" spans="1:10" ht="49.95" customHeight="1">
      <c r="A4961" s="32"/>
      <c r="B4961" s="32"/>
      <c r="C4961" s="32"/>
      <c r="D4961" s="32"/>
      <c r="E4961" s="32"/>
      <c r="F4961" s="32"/>
      <c r="G4961" s="32" t="s">
        <v>1902</v>
      </c>
      <c r="H4961" s="34" t="s">
        <v>2564</v>
      </c>
      <c r="I4961" s="32" t="s">
        <v>1904</v>
      </c>
      <c r="J4961" s="33">
        <v>2294.91</v>
      </c>
    </row>
    <row r="4962" spans="1:10" ht="1.05" customHeight="1">
      <c r="A4962" s="16"/>
      <c r="B4962" s="16"/>
      <c r="C4962" s="16"/>
      <c r="D4962" s="16"/>
      <c r="E4962" s="16"/>
      <c r="F4962" s="16"/>
      <c r="G4962" s="16"/>
      <c r="H4962" s="16"/>
      <c r="I4962" s="16"/>
      <c r="J4962" s="16"/>
    </row>
    <row r="4963" spans="1:10" ht="18" customHeight="1">
      <c r="A4963" s="2" t="s">
        <v>1448</v>
      </c>
      <c r="B4963" s="4" t="s">
        <v>61</v>
      </c>
      <c r="C4963" s="2" t="s">
        <v>62</v>
      </c>
      <c r="D4963" s="2" t="s">
        <v>9</v>
      </c>
      <c r="E4963" s="391" t="s">
        <v>63</v>
      </c>
      <c r="F4963" s="391"/>
      <c r="G4963" s="3" t="s">
        <v>64</v>
      </c>
      <c r="H4963" s="4" t="s">
        <v>10</v>
      </c>
      <c r="I4963" s="4" t="s">
        <v>65</v>
      </c>
      <c r="J4963" s="4" t="s">
        <v>11</v>
      </c>
    </row>
    <row r="4964" spans="1:10" ht="25.95" customHeight="1">
      <c r="A4964" s="10" t="s">
        <v>1883</v>
      </c>
      <c r="B4964" s="12" t="s">
        <v>1449</v>
      </c>
      <c r="C4964" s="10" t="s">
        <v>72</v>
      </c>
      <c r="D4964" s="10" t="s">
        <v>1450</v>
      </c>
      <c r="E4964" s="395" t="s">
        <v>204</v>
      </c>
      <c r="F4964" s="395"/>
      <c r="G4964" s="11" t="s">
        <v>114</v>
      </c>
      <c r="H4964" s="15">
        <v>1</v>
      </c>
      <c r="I4964" s="13">
        <v>4.7699999999999996</v>
      </c>
      <c r="J4964" s="13">
        <v>4.7699999999999996</v>
      </c>
    </row>
    <row r="4965" spans="1:10" ht="24" customHeight="1">
      <c r="A4965" s="17" t="s">
        <v>1884</v>
      </c>
      <c r="B4965" s="19" t="s">
        <v>1971</v>
      </c>
      <c r="C4965" s="17" t="s">
        <v>78</v>
      </c>
      <c r="D4965" s="17" t="s">
        <v>1972</v>
      </c>
      <c r="E4965" s="396" t="s">
        <v>1887</v>
      </c>
      <c r="F4965" s="396"/>
      <c r="G4965" s="18" t="s">
        <v>1911</v>
      </c>
      <c r="H4965" s="21">
        <v>0.05</v>
      </c>
      <c r="I4965" s="20">
        <v>28.71</v>
      </c>
      <c r="J4965" s="20">
        <v>1.43</v>
      </c>
    </row>
    <row r="4966" spans="1:10" ht="24" customHeight="1">
      <c r="A4966" s="22" t="s">
        <v>1894</v>
      </c>
      <c r="B4966" s="24" t="s">
        <v>3305</v>
      </c>
      <c r="C4966" s="22" t="s">
        <v>72</v>
      </c>
      <c r="D4966" s="22" t="s">
        <v>3306</v>
      </c>
      <c r="E4966" s="397" t="s">
        <v>1928</v>
      </c>
      <c r="F4966" s="397"/>
      <c r="G4966" s="23" t="s">
        <v>1150</v>
      </c>
      <c r="H4966" s="26">
        <v>1</v>
      </c>
      <c r="I4966" s="25">
        <v>3.34</v>
      </c>
      <c r="J4966" s="25">
        <v>3.34</v>
      </c>
    </row>
    <row r="4967" spans="1:10">
      <c r="A4967" s="38"/>
      <c r="B4967" s="38"/>
      <c r="C4967" s="38"/>
      <c r="D4967" s="38"/>
      <c r="E4967" s="38" t="s">
        <v>1897</v>
      </c>
      <c r="F4967" s="39">
        <v>1.08</v>
      </c>
      <c r="G4967" s="38" t="s">
        <v>1898</v>
      </c>
      <c r="H4967" s="39">
        <v>0</v>
      </c>
      <c r="I4967" s="38" t="s">
        <v>1899</v>
      </c>
      <c r="J4967" s="39">
        <v>1.08</v>
      </c>
    </row>
    <row r="4968" spans="1:10">
      <c r="A4968" s="38"/>
      <c r="B4968" s="38"/>
      <c r="C4968" s="38"/>
      <c r="D4968" s="38"/>
      <c r="E4968" s="38" t="s">
        <v>1900</v>
      </c>
      <c r="F4968" s="39">
        <v>0.97</v>
      </c>
      <c r="G4968" s="38"/>
      <c r="H4968" s="398" t="s">
        <v>1901</v>
      </c>
      <c r="I4968" s="398"/>
      <c r="J4968" s="39">
        <v>5.74</v>
      </c>
    </row>
    <row r="4969" spans="1:10" ht="49.95" customHeight="1">
      <c r="A4969" s="32"/>
      <c r="B4969" s="32"/>
      <c r="C4969" s="32"/>
      <c r="D4969" s="32"/>
      <c r="E4969" s="32"/>
      <c r="F4969" s="32"/>
      <c r="G4969" s="32" t="s">
        <v>1902</v>
      </c>
      <c r="H4969" s="34" t="s">
        <v>2028</v>
      </c>
      <c r="I4969" s="32" t="s">
        <v>1904</v>
      </c>
      <c r="J4969" s="33">
        <v>68.88</v>
      </c>
    </row>
    <row r="4970" spans="1:10" ht="1.05" customHeight="1">
      <c r="A4970" s="16"/>
      <c r="B4970" s="16"/>
      <c r="C4970" s="16"/>
      <c r="D4970" s="16"/>
      <c r="E4970" s="16"/>
      <c r="F4970" s="16"/>
      <c r="G4970" s="16"/>
      <c r="H4970" s="16"/>
      <c r="I4970" s="16"/>
      <c r="J4970" s="16"/>
    </row>
    <row r="4971" spans="1:10" ht="18" customHeight="1">
      <c r="A4971" s="2" t="s">
        <v>1451</v>
      </c>
      <c r="B4971" s="4" t="s">
        <v>61</v>
      </c>
      <c r="C4971" s="2" t="s">
        <v>62</v>
      </c>
      <c r="D4971" s="2" t="s">
        <v>9</v>
      </c>
      <c r="E4971" s="391" t="s">
        <v>63</v>
      </c>
      <c r="F4971" s="391"/>
      <c r="G4971" s="3" t="s">
        <v>64</v>
      </c>
      <c r="H4971" s="4" t="s">
        <v>10</v>
      </c>
      <c r="I4971" s="4" t="s">
        <v>65</v>
      </c>
      <c r="J4971" s="4" t="s">
        <v>11</v>
      </c>
    </row>
    <row r="4972" spans="1:10" ht="25.95" customHeight="1">
      <c r="A4972" s="10" t="s">
        <v>1883</v>
      </c>
      <c r="B4972" s="12" t="s">
        <v>1452</v>
      </c>
      <c r="C4972" s="10" t="s">
        <v>72</v>
      </c>
      <c r="D4972" s="10" t="s">
        <v>1453</v>
      </c>
      <c r="E4972" s="395" t="s">
        <v>74</v>
      </c>
      <c r="F4972" s="395"/>
      <c r="G4972" s="11" t="s">
        <v>75</v>
      </c>
      <c r="H4972" s="15">
        <v>1</v>
      </c>
      <c r="I4972" s="13">
        <v>1659.25</v>
      </c>
      <c r="J4972" s="13">
        <v>1659.25</v>
      </c>
    </row>
    <row r="4973" spans="1:10" ht="25.95" customHeight="1">
      <c r="A4973" s="22" t="s">
        <v>1894</v>
      </c>
      <c r="B4973" s="24" t="s">
        <v>3307</v>
      </c>
      <c r="C4973" s="22" t="s">
        <v>78</v>
      </c>
      <c r="D4973" s="22" t="s">
        <v>3308</v>
      </c>
      <c r="E4973" s="397" t="s">
        <v>1928</v>
      </c>
      <c r="F4973" s="397"/>
      <c r="G4973" s="23" t="s">
        <v>268</v>
      </c>
      <c r="H4973" s="26">
        <v>1</v>
      </c>
      <c r="I4973" s="25">
        <v>1659.25</v>
      </c>
      <c r="J4973" s="25">
        <v>1659.25</v>
      </c>
    </row>
    <row r="4974" spans="1:10">
      <c r="A4974" s="38"/>
      <c r="B4974" s="38"/>
      <c r="C4974" s="38"/>
      <c r="D4974" s="38"/>
      <c r="E4974" s="38" t="s">
        <v>1897</v>
      </c>
      <c r="F4974" s="39">
        <v>0</v>
      </c>
      <c r="G4974" s="38" t="s">
        <v>1898</v>
      </c>
      <c r="H4974" s="39">
        <v>0</v>
      </c>
      <c r="I4974" s="38" t="s">
        <v>1899</v>
      </c>
      <c r="J4974" s="39">
        <v>0</v>
      </c>
    </row>
    <row r="4975" spans="1:10">
      <c r="A4975" s="38"/>
      <c r="B4975" s="38"/>
      <c r="C4975" s="38"/>
      <c r="D4975" s="38"/>
      <c r="E4975" s="38" t="s">
        <v>1900</v>
      </c>
      <c r="F4975" s="39">
        <v>340.14</v>
      </c>
      <c r="G4975" s="38"/>
      <c r="H4975" s="398" t="s">
        <v>1901</v>
      </c>
      <c r="I4975" s="398"/>
      <c r="J4975" s="39">
        <v>1999.39</v>
      </c>
    </row>
    <row r="4976" spans="1:10" ht="49.95" customHeight="1">
      <c r="A4976" s="32"/>
      <c r="B4976" s="32"/>
      <c r="C4976" s="32"/>
      <c r="D4976" s="32"/>
      <c r="E4976" s="32"/>
      <c r="F4976" s="32"/>
      <c r="G4976" s="32" t="s">
        <v>1902</v>
      </c>
      <c r="H4976" s="34" t="s">
        <v>1903</v>
      </c>
      <c r="I4976" s="32" t="s">
        <v>1904</v>
      </c>
      <c r="J4976" s="33">
        <v>1999.39</v>
      </c>
    </row>
    <row r="4977" spans="1:10" ht="1.05" customHeight="1">
      <c r="A4977" s="16"/>
      <c r="B4977" s="16"/>
      <c r="C4977" s="16"/>
      <c r="D4977" s="16"/>
      <c r="E4977" s="16"/>
      <c r="F4977" s="16"/>
      <c r="G4977" s="16"/>
      <c r="H4977" s="16"/>
      <c r="I4977" s="16"/>
      <c r="J4977" s="16"/>
    </row>
    <row r="4978" spans="1:10" ht="18" customHeight="1">
      <c r="A4978" s="2" t="s">
        <v>1454</v>
      </c>
      <c r="B4978" s="4" t="s">
        <v>61</v>
      </c>
      <c r="C4978" s="2" t="s">
        <v>62</v>
      </c>
      <c r="D4978" s="2" t="s">
        <v>9</v>
      </c>
      <c r="E4978" s="391" t="s">
        <v>63</v>
      </c>
      <c r="F4978" s="391"/>
      <c r="G4978" s="3" t="s">
        <v>64</v>
      </c>
      <c r="H4978" s="4" t="s">
        <v>10</v>
      </c>
      <c r="I4978" s="4" t="s">
        <v>65</v>
      </c>
      <c r="J4978" s="4" t="s">
        <v>11</v>
      </c>
    </row>
    <row r="4979" spans="1:10" ht="25.95" customHeight="1">
      <c r="A4979" s="10" t="s">
        <v>1883</v>
      </c>
      <c r="B4979" s="12" t="s">
        <v>1455</v>
      </c>
      <c r="C4979" s="10" t="s">
        <v>78</v>
      </c>
      <c r="D4979" s="10" t="s">
        <v>1456</v>
      </c>
      <c r="E4979" s="395" t="s">
        <v>625</v>
      </c>
      <c r="F4979" s="395"/>
      <c r="G4979" s="11" t="s">
        <v>268</v>
      </c>
      <c r="H4979" s="15">
        <v>1</v>
      </c>
      <c r="I4979" s="13">
        <v>43.31</v>
      </c>
      <c r="J4979" s="13">
        <v>43.31</v>
      </c>
    </row>
    <row r="4980" spans="1:10" ht="24" customHeight="1">
      <c r="A4980" s="17" t="s">
        <v>1884</v>
      </c>
      <c r="B4980" s="19" t="s">
        <v>1909</v>
      </c>
      <c r="C4980" s="17" t="s">
        <v>78</v>
      </c>
      <c r="D4980" s="17" t="s">
        <v>1910</v>
      </c>
      <c r="E4980" s="396" t="s">
        <v>1887</v>
      </c>
      <c r="F4980" s="396"/>
      <c r="G4980" s="18" t="s">
        <v>1911</v>
      </c>
      <c r="H4980" s="21">
        <v>0.10879999999999999</v>
      </c>
      <c r="I4980" s="20">
        <v>22.95</v>
      </c>
      <c r="J4980" s="20">
        <v>2.4900000000000002</v>
      </c>
    </row>
    <row r="4981" spans="1:10" ht="39" customHeight="1">
      <c r="A4981" s="17" t="s">
        <v>1884</v>
      </c>
      <c r="B4981" s="19" t="s">
        <v>2638</v>
      </c>
      <c r="C4981" s="17" t="s">
        <v>78</v>
      </c>
      <c r="D4981" s="17" t="s">
        <v>2639</v>
      </c>
      <c r="E4981" s="396" t="s">
        <v>2640</v>
      </c>
      <c r="F4981" s="396"/>
      <c r="G4981" s="18" t="s">
        <v>81</v>
      </c>
      <c r="H4981" s="21">
        <v>1.41E-2</v>
      </c>
      <c r="I4981" s="20">
        <v>279.45999999999998</v>
      </c>
      <c r="J4981" s="20">
        <v>3.94</v>
      </c>
    </row>
    <row r="4982" spans="1:10" ht="24" customHeight="1">
      <c r="A4982" s="17" t="s">
        <v>1884</v>
      </c>
      <c r="B4982" s="19" t="s">
        <v>1935</v>
      </c>
      <c r="C4982" s="17" t="s">
        <v>78</v>
      </c>
      <c r="D4982" s="17" t="s">
        <v>1936</v>
      </c>
      <c r="E4982" s="396" t="s">
        <v>1887</v>
      </c>
      <c r="F4982" s="396"/>
      <c r="G4982" s="18" t="s">
        <v>1911</v>
      </c>
      <c r="H4982" s="21">
        <v>0.1384</v>
      </c>
      <c r="I4982" s="20">
        <v>28.34</v>
      </c>
      <c r="J4982" s="20">
        <v>3.92</v>
      </c>
    </row>
    <row r="4983" spans="1:10" ht="39" customHeight="1">
      <c r="A4983" s="22" t="s">
        <v>1894</v>
      </c>
      <c r="B4983" s="24" t="s">
        <v>3309</v>
      </c>
      <c r="C4983" s="22" t="s">
        <v>78</v>
      </c>
      <c r="D4983" s="22" t="s">
        <v>3310</v>
      </c>
      <c r="E4983" s="397" t="s">
        <v>1928</v>
      </c>
      <c r="F4983" s="397"/>
      <c r="G4983" s="23" t="s">
        <v>268</v>
      </c>
      <c r="H4983" s="26">
        <v>1</v>
      </c>
      <c r="I4983" s="25">
        <v>32.96</v>
      </c>
      <c r="J4983" s="25">
        <v>32.96</v>
      </c>
    </row>
    <row r="4984" spans="1:10">
      <c r="A4984" s="38"/>
      <c r="B4984" s="38"/>
      <c r="C4984" s="38"/>
      <c r="D4984" s="38"/>
      <c r="E4984" s="38" t="s">
        <v>1897</v>
      </c>
      <c r="F4984" s="39">
        <v>6.04</v>
      </c>
      <c r="G4984" s="38" t="s">
        <v>1898</v>
      </c>
      <c r="H4984" s="39">
        <v>0</v>
      </c>
      <c r="I4984" s="38" t="s">
        <v>1899</v>
      </c>
      <c r="J4984" s="39">
        <v>6.04</v>
      </c>
    </row>
    <row r="4985" spans="1:10">
      <c r="A4985" s="38"/>
      <c r="B4985" s="38"/>
      <c r="C4985" s="38"/>
      <c r="D4985" s="38"/>
      <c r="E4985" s="38" t="s">
        <v>1900</v>
      </c>
      <c r="F4985" s="39">
        <v>8.8699999999999992</v>
      </c>
      <c r="G4985" s="38"/>
      <c r="H4985" s="398" t="s">
        <v>1901</v>
      </c>
      <c r="I4985" s="398"/>
      <c r="J4985" s="39">
        <v>52.18</v>
      </c>
    </row>
    <row r="4986" spans="1:10" ht="49.95" customHeight="1">
      <c r="A4986" s="32"/>
      <c r="B4986" s="32"/>
      <c r="C4986" s="32"/>
      <c r="D4986" s="32"/>
      <c r="E4986" s="32"/>
      <c r="F4986" s="32"/>
      <c r="G4986" s="32" t="s">
        <v>1902</v>
      </c>
      <c r="H4986" s="34" t="s">
        <v>2305</v>
      </c>
      <c r="I4986" s="32" t="s">
        <v>1904</v>
      </c>
      <c r="J4986" s="33">
        <v>208.72</v>
      </c>
    </row>
    <row r="4987" spans="1:10" ht="1.05" customHeight="1">
      <c r="A4987" s="16"/>
      <c r="B4987" s="16"/>
      <c r="C4987" s="16"/>
      <c r="D4987" s="16"/>
      <c r="E4987" s="16"/>
      <c r="F4987" s="16"/>
      <c r="G4987" s="16"/>
      <c r="H4987" s="16"/>
      <c r="I4987" s="16"/>
      <c r="J4987" s="16"/>
    </row>
    <row r="4988" spans="1:10" ht="18" customHeight="1">
      <c r="A4988" s="2" t="s">
        <v>1457</v>
      </c>
      <c r="B4988" s="4" t="s">
        <v>61</v>
      </c>
      <c r="C4988" s="2" t="s">
        <v>62</v>
      </c>
      <c r="D4988" s="2" t="s">
        <v>9</v>
      </c>
      <c r="E4988" s="391" t="s">
        <v>63</v>
      </c>
      <c r="F4988" s="391"/>
      <c r="G4988" s="3" t="s">
        <v>64</v>
      </c>
      <c r="H4988" s="4" t="s">
        <v>10</v>
      </c>
      <c r="I4988" s="4" t="s">
        <v>65</v>
      </c>
      <c r="J4988" s="4" t="s">
        <v>11</v>
      </c>
    </row>
    <row r="4989" spans="1:10" ht="52.05" customHeight="1">
      <c r="A4989" s="10" t="s">
        <v>1883</v>
      </c>
      <c r="B4989" s="12" t="s">
        <v>1458</v>
      </c>
      <c r="C4989" s="10" t="s">
        <v>72</v>
      </c>
      <c r="D4989" s="10" t="s">
        <v>1459</v>
      </c>
      <c r="E4989" s="395" t="s">
        <v>74</v>
      </c>
      <c r="F4989" s="395"/>
      <c r="G4989" s="11" t="s">
        <v>75</v>
      </c>
      <c r="H4989" s="15">
        <v>1</v>
      </c>
      <c r="I4989" s="13">
        <v>239.59</v>
      </c>
      <c r="J4989" s="13">
        <v>239.59</v>
      </c>
    </row>
    <row r="4990" spans="1:10" ht="24" customHeight="1">
      <c r="A4990" s="17" t="s">
        <v>1884</v>
      </c>
      <c r="B4990" s="19" t="s">
        <v>1971</v>
      </c>
      <c r="C4990" s="17" t="s">
        <v>78</v>
      </c>
      <c r="D4990" s="17" t="s">
        <v>1972</v>
      </c>
      <c r="E4990" s="396" t="s">
        <v>1887</v>
      </c>
      <c r="F4990" s="396"/>
      <c r="G4990" s="18" t="s">
        <v>1911</v>
      </c>
      <c r="H4990" s="21">
        <v>1</v>
      </c>
      <c r="I4990" s="20">
        <v>28.71</v>
      </c>
      <c r="J4990" s="20">
        <v>28.71</v>
      </c>
    </row>
    <row r="4991" spans="1:10" ht="25.95" customHeight="1">
      <c r="A4991" s="22" t="s">
        <v>1894</v>
      </c>
      <c r="B4991" s="24" t="s">
        <v>3311</v>
      </c>
      <c r="C4991" s="22" t="s">
        <v>78</v>
      </c>
      <c r="D4991" s="22" t="s">
        <v>3312</v>
      </c>
      <c r="E4991" s="397" t="s">
        <v>1928</v>
      </c>
      <c r="F4991" s="397"/>
      <c r="G4991" s="23" t="s">
        <v>268</v>
      </c>
      <c r="H4991" s="26">
        <v>1</v>
      </c>
      <c r="I4991" s="25">
        <v>210.88</v>
      </c>
      <c r="J4991" s="25">
        <v>210.88</v>
      </c>
    </row>
    <row r="4992" spans="1:10">
      <c r="A4992" s="38"/>
      <c r="B4992" s="38"/>
      <c r="C4992" s="38"/>
      <c r="D4992" s="38"/>
      <c r="E4992" s="38" t="s">
        <v>1897</v>
      </c>
      <c r="F4992" s="39">
        <v>21.75</v>
      </c>
      <c r="G4992" s="38" t="s">
        <v>1898</v>
      </c>
      <c r="H4992" s="39">
        <v>0</v>
      </c>
      <c r="I4992" s="38" t="s">
        <v>1899</v>
      </c>
      <c r="J4992" s="39">
        <v>21.75</v>
      </c>
    </row>
    <row r="4993" spans="1:10">
      <c r="A4993" s="38"/>
      <c r="B4993" s="38"/>
      <c r="C4993" s="38"/>
      <c r="D4993" s="38"/>
      <c r="E4993" s="38" t="s">
        <v>1900</v>
      </c>
      <c r="F4993" s="39">
        <v>49.11</v>
      </c>
      <c r="G4993" s="38"/>
      <c r="H4993" s="398" t="s">
        <v>1901</v>
      </c>
      <c r="I4993" s="398"/>
      <c r="J4993" s="39">
        <v>288.7</v>
      </c>
    </row>
    <row r="4994" spans="1:10" ht="49.95" customHeight="1">
      <c r="A4994" s="32"/>
      <c r="B4994" s="32"/>
      <c r="C4994" s="32"/>
      <c r="D4994" s="32"/>
      <c r="E4994" s="32"/>
      <c r="F4994" s="32"/>
      <c r="G4994" s="32" t="s">
        <v>1902</v>
      </c>
      <c r="H4994" s="34" t="s">
        <v>2564</v>
      </c>
      <c r="I4994" s="32" t="s">
        <v>1904</v>
      </c>
      <c r="J4994" s="33">
        <v>866.1</v>
      </c>
    </row>
    <row r="4995" spans="1:10" ht="1.05" customHeight="1">
      <c r="A4995" s="16"/>
      <c r="B4995" s="16"/>
      <c r="C4995" s="16"/>
      <c r="D4995" s="16"/>
      <c r="E4995" s="16"/>
      <c r="F4995" s="16"/>
      <c r="G4995" s="16"/>
      <c r="H4995" s="16"/>
      <c r="I4995" s="16"/>
      <c r="J4995" s="16"/>
    </row>
    <row r="4996" spans="1:10" ht="18" customHeight="1">
      <c r="A4996" s="2" t="s">
        <v>1460</v>
      </c>
      <c r="B4996" s="4" t="s">
        <v>61</v>
      </c>
      <c r="C4996" s="2" t="s">
        <v>62</v>
      </c>
      <c r="D4996" s="2" t="s">
        <v>9</v>
      </c>
      <c r="E4996" s="391" t="s">
        <v>63</v>
      </c>
      <c r="F4996" s="391"/>
      <c r="G4996" s="3" t="s">
        <v>64</v>
      </c>
      <c r="H4996" s="4" t="s">
        <v>10</v>
      </c>
      <c r="I4996" s="4" t="s">
        <v>65</v>
      </c>
      <c r="J4996" s="4" t="s">
        <v>11</v>
      </c>
    </row>
    <row r="4997" spans="1:10" ht="25.95" customHeight="1">
      <c r="A4997" s="10" t="s">
        <v>1883</v>
      </c>
      <c r="B4997" s="12" t="s">
        <v>1461</v>
      </c>
      <c r="C4997" s="10" t="s">
        <v>72</v>
      </c>
      <c r="D4997" s="10" t="s">
        <v>1462</v>
      </c>
      <c r="E4997" s="395" t="s">
        <v>74</v>
      </c>
      <c r="F4997" s="395"/>
      <c r="G4997" s="11" t="s">
        <v>75</v>
      </c>
      <c r="H4997" s="15">
        <v>1</v>
      </c>
      <c r="I4997" s="13">
        <v>165.63</v>
      </c>
      <c r="J4997" s="13">
        <v>165.63</v>
      </c>
    </row>
    <row r="4998" spans="1:10" ht="25.95" customHeight="1">
      <c r="A4998" s="17" t="s">
        <v>1884</v>
      </c>
      <c r="B4998" s="19" t="s">
        <v>2969</v>
      </c>
      <c r="C4998" s="17" t="s">
        <v>78</v>
      </c>
      <c r="D4998" s="17" t="s">
        <v>2970</v>
      </c>
      <c r="E4998" s="396" t="s">
        <v>1887</v>
      </c>
      <c r="F4998" s="396"/>
      <c r="G4998" s="18" t="s">
        <v>1911</v>
      </c>
      <c r="H4998" s="21">
        <v>0.82499999999999996</v>
      </c>
      <c r="I4998" s="20">
        <v>24.32</v>
      </c>
      <c r="J4998" s="20">
        <v>20.059999999999999</v>
      </c>
    </row>
    <row r="4999" spans="1:10" ht="24" customHeight="1">
      <c r="A4999" s="17" t="s">
        <v>1884</v>
      </c>
      <c r="B4999" s="19" t="s">
        <v>1971</v>
      </c>
      <c r="C4999" s="17" t="s">
        <v>78</v>
      </c>
      <c r="D4999" s="17" t="s">
        <v>1972</v>
      </c>
      <c r="E4999" s="396" t="s">
        <v>1887</v>
      </c>
      <c r="F4999" s="396"/>
      <c r="G4999" s="18" t="s">
        <v>1911</v>
      </c>
      <c r="H4999" s="21">
        <v>0.82499999999999996</v>
      </c>
      <c r="I4999" s="20">
        <v>28.71</v>
      </c>
      <c r="J4999" s="20">
        <v>23.68</v>
      </c>
    </row>
    <row r="5000" spans="1:10" ht="39" customHeight="1">
      <c r="A5000" s="22" t="s">
        <v>1894</v>
      </c>
      <c r="B5000" s="24" t="s">
        <v>3313</v>
      </c>
      <c r="C5000" s="22" t="s">
        <v>78</v>
      </c>
      <c r="D5000" s="22" t="s">
        <v>3314</v>
      </c>
      <c r="E5000" s="397" t="s">
        <v>1928</v>
      </c>
      <c r="F5000" s="397"/>
      <c r="G5000" s="23" t="s">
        <v>268</v>
      </c>
      <c r="H5000" s="26">
        <v>0.33</v>
      </c>
      <c r="I5000" s="25">
        <v>85.68</v>
      </c>
      <c r="J5000" s="25">
        <v>28.27</v>
      </c>
    </row>
    <row r="5001" spans="1:10" ht="25.95" customHeight="1">
      <c r="A5001" s="22" t="s">
        <v>1894</v>
      </c>
      <c r="B5001" s="24" t="s">
        <v>3315</v>
      </c>
      <c r="C5001" s="22" t="s">
        <v>78</v>
      </c>
      <c r="D5001" s="22" t="s">
        <v>3316</v>
      </c>
      <c r="E5001" s="397" t="s">
        <v>1928</v>
      </c>
      <c r="F5001" s="397"/>
      <c r="G5001" s="23" t="s">
        <v>268</v>
      </c>
      <c r="H5001" s="26">
        <v>0.33</v>
      </c>
      <c r="I5001" s="25">
        <v>16.21</v>
      </c>
      <c r="J5001" s="25">
        <v>5.34</v>
      </c>
    </row>
    <row r="5002" spans="1:10" ht="25.95" customHeight="1">
      <c r="A5002" s="22" t="s">
        <v>1894</v>
      </c>
      <c r="B5002" s="24" t="s">
        <v>3317</v>
      </c>
      <c r="C5002" s="22" t="s">
        <v>78</v>
      </c>
      <c r="D5002" s="22" t="s">
        <v>3318</v>
      </c>
      <c r="E5002" s="397" t="s">
        <v>1928</v>
      </c>
      <c r="F5002" s="397"/>
      <c r="G5002" s="23" t="s">
        <v>114</v>
      </c>
      <c r="H5002" s="26">
        <v>1.1000000000000001</v>
      </c>
      <c r="I5002" s="25">
        <v>80.260000000000005</v>
      </c>
      <c r="J5002" s="25">
        <v>88.28</v>
      </c>
    </row>
    <row r="5003" spans="1:10">
      <c r="A5003" s="38"/>
      <c r="B5003" s="38"/>
      <c r="C5003" s="38"/>
      <c r="D5003" s="38"/>
      <c r="E5003" s="38" t="s">
        <v>1897</v>
      </c>
      <c r="F5003" s="39">
        <v>32.26</v>
      </c>
      <c r="G5003" s="38" t="s">
        <v>1898</v>
      </c>
      <c r="H5003" s="39">
        <v>0</v>
      </c>
      <c r="I5003" s="38" t="s">
        <v>1899</v>
      </c>
      <c r="J5003" s="39">
        <v>32.26</v>
      </c>
    </row>
    <row r="5004" spans="1:10">
      <c r="A5004" s="38"/>
      <c r="B5004" s="38"/>
      <c r="C5004" s="38"/>
      <c r="D5004" s="38"/>
      <c r="E5004" s="38" t="s">
        <v>1900</v>
      </c>
      <c r="F5004" s="39">
        <v>33.950000000000003</v>
      </c>
      <c r="G5004" s="38"/>
      <c r="H5004" s="398" t="s">
        <v>1901</v>
      </c>
      <c r="I5004" s="398"/>
      <c r="J5004" s="39">
        <v>199.58</v>
      </c>
    </row>
    <row r="5005" spans="1:10" ht="49.95" customHeight="1">
      <c r="A5005" s="32"/>
      <c r="B5005" s="32"/>
      <c r="C5005" s="32"/>
      <c r="D5005" s="32"/>
      <c r="E5005" s="32"/>
      <c r="F5005" s="32"/>
      <c r="G5005" s="32" t="s">
        <v>1902</v>
      </c>
      <c r="H5005" s="34" t="s">
        <v>2028</v>
      </c>
      <c r="I5005" s="32" t="s">
        <v>1904</v>
      </c>
      <c r="J5005" s="33">
        <v>2394.96</v>
      </c>
    </row>
    <row r="5006" spans="1:10" ht="1.05" customHeight="1">
      <c r="A5006" s="16"/>
      <c r="B5006" s="16"/>
      <c r="C5006" s="16"/>
      <c r="D5006" s="16"/>
      <c r="E5006" s="16"/>
      <c r="F5006" s="16"/>
      <c r="G5006" s="16"/>
      <c r="H5006" s="16"/>
      <c r="I5006" s="16"/>
      <c r="J5006" s="16"/>
    </row>
    <row r="5007" spans="1:10" ht="18" customHeight="1">
      <c r="A5007" s="2" t="s">
        <v>1463</v>
      </c>
      <c r="B5007" s="4" t="s">
        <v>61</v>
      </c>
      <c r="C5007" s="2" t="s">
        <v>62</v>
      </c>
      <c r="D5007" s="2" t="s">
        <v>9</v>
      </c>
      <c r="E5007" s="391" t="s">
        <v>63</v>
      </c>
      <c r="F5007" s="391"/>
      <c r="G5007" s="3" t="s">
        <v>64</v>
      </c>
      <c r="H5007" s="4" t="s">
        <v>10</v>
      </c>
      <c r="I5007" s="4" t="s">
        <v>65</v>
      </c>
      <c r="J5007" s="4" t="s">
        <v>11</v>
      </c>
    </row>
    <row r="5008" spans="1:10" ht="25.95" customHeight="1">
      <c r="A5008" s="10" t="s">
        <v>1883</v>
      </c>
      <c r="B5008" s="12" t="s">
        <v>1464</v>
      </c>
      <c r="C5008" s="10" t="s">
        <v>78</v>
      </c>
      <c r="D5008" s="10" t="s">
        <v>1465</v>
      </c>
      <c r="E5008" s="395" t="s">
        <v>1089</v>
      </c>
      <c r="F5008" s="395"/>
      <c r="G5008" s="11" t="s">
        <v>268</v>
      </c>
      <c r="H5008" s="15">
        <v>1</v>
      </c>
      <c r="I5008" s="13">
        <v>14.5</v>
      </c>
      <c r="J5008" s="13">
        <v>14.5</v>
      </c>
    </row>
    <row r="5009" spans="1:10" ht="25.95" customHeight="1">
      <c r="A5009" s="17" t="s">
        <v>1884</v>
      </c>
      <c r="B5009" s="19" t="s">
        <v>2969</v>
      </c>
      <c r="C5009" s="17" t="s">
        <v>78</v>
      </c>
      <c r="D5009" s="17" t="s">
        <v>2970</v>
      </c>
      <c r="E5009" s="396" t="s">
        <v>1887</v>
      </c>
      <c r="F5009" s="396"/>
      <c r="G5009" s="18" t="s">
        <v>1911</v>
      </c>
      <c r="H5009" s="21">
        <v>1.7442699999999998E-2</v>
      </c>
      <c r="I5009" s="20">
        <v>24.32</v>
      </c>
      <c r="J5009" s="20">
        <v>0.42</v>
      </c>
    </row>
    <row r="5010" spans="1:10" ht="24" customHeight="1">
      <c r="A5010" s="17" t="s">
        <v>1884</v>
      </c>
      <c r="B5010" s="19" t="s">
        <v>1971</v>
      </c>
      <c r="C5010" s="17" t="s">
        <v>78</v>
      </c>
      <c r="D5010" s="17" t="s">
        <v>1972</v>
      </c>
      <c r="E5010" s="396" t="s">
        <v>1887</v>
      </c>
      <c r="F5010" s="396"/>
      <c r="G5010" s="18" t="s">
        <v>1911</v>
      </c>
      <c r="H5010" s="21">
        <v>0.157</v>
      </c>
      <c r="I5010" s="20">
        <v>28.71</v>
      </c>
      <c r="J5010" s="20">
        <v>4.5</v>
      </c>
    </row>
    <row r="5011" spans="1:10" ht="39" customHeight="1">
      <c r="A5011" s="22" t="s">
        <v>1894</v>
      </c>
      <c r="B5011" s="24" t="s">
        <v>3319</v>
      </c>
      <c r="C5011" s="22" t="s">
        <v>78</v>
      </c>
      <c r="D5011" s="22" t="s">
        <v>3320</v>
      </c>
      <c r="E5011" s="397" t="s">
        <v>1928</v>
      </c>
      <c r="F5011" s="397"/>
      <c r="G5011" s="23" t="s">
        <v>268</v>
      </c>
      <c r="H5011" s="26">
        <v>1</v>
      </c>
      <c r="I5011" s="25">
        <v>9.58</v>
      </c>
      <c r="J5011" s="25">
        <v>9.58</v>
      </c>
    </row>
    <row r="5012" spans="1:10">
      <c r="A5012" s="38"/>
      <c r="B5012" s="38"/>
      <c r="C5012" s="38"/>
      <c r="D5012" s="38"/>
      <c r="E5012" s="38" t="s">
        <v>1897</v>
      </c>
      <c r="F5012" s="39">
        <v>3.71</v>
      </c>
      <c r="G5012" s="38" t="s">
        <v>1898</v>
      </c>
      <c r="H5012" s="39">
        <v>0</v>
      </c>
      <c r="I5012" s="38" t="s">
        <v>1899</v>
      </c>
      <c r="J5012" s="39">
        <v>3.71</v>
      </c>
    </row>
    <row r="5013" spans="1:10">
      <c r="A5013" s="38"/>
      <c r="B5013" s="38"/>
      <c r="C5013" s="38"/>
      <c r="D5013" s="38"/>
      <c r="E5013" s="38" t="s">
        <v>1900</v>
      </c>
      <c r="F5013" s="39">
        <v>2.97</v>
      </c>
      <c r="G5013" s="38"/>
      <c r="H5013" s="398" t="s">
        <v>1901</v>
      </c>
      <c r="I5013" s="398"/>
      <c r="J5013" s="39">
        <v>17.47</v>
      </c>
    </row>
    <row r="5014" spans="1:10" ht="49.95" customHeight="1">
      <c r="A5014" s="32"/>
      <c r="B5014" s="32"/>
      <c r="C5014" s="32"/>
      <c r="D5014" s="32"/>
      <c r="E5014" s="32"/>
      <c r="F5014" s="32"/>
      <c r="G5014" s="32" t="s">
        <v>1902</v>
      </c>
      <c r="H5014" s="34" t="s">
        <v>2564</v>
      </c>
      <c r="I5014" s="32" t="s">
        <v>1904</v>
      </c>
      <c r="J5014" s="33">
        <v>52.41</v>
      </c>
    </row>
    <row r="5015" spans="1:10" ht="1.05" customHeight="1">
      <c r="A5015" s="16"/>
      <c r="B5015" s="16"/>
      <c r="C5015" s="16"/>
      <c r="D5015" s="16"/>
      <c r="E5015" s="16"/>
      <c r="F5015" s="16"/>
      <c r="G5015" s="16"/>
      <c r="H5015" s="16"/>
      <c r="I5015" s="16"/>
      <c r="J5015" s="16"/>
    </row>
    <row r="5016" spans="1:10" ht="18" customHeight="1">
      <c r="A5016" s="2" t="s">
        <v>1466</v>
      </c>
      <c r="B5016" s="4" t="s">
        <v>61</v>
      </c>
      <c r="C5016" s="2" t="s">
        <v>62</v>
      </c>
      <c r="D5016" s="2" t="s">
        <v>9</v>
      </c>
      <c r="E5016" s="391" t="s">
        <v>63</v>
      </c>
      <c r="F5016" s="391"/>
      <c r="G5016" s="3" t="s">
        <v>64</v>
      </c>
      <c r="H5016" s="4" t="s">
        <v>10</v>
      </c>
      <c r="I5016" s="4" t="s">
        <v>65</v>
      </c>
      <c r="J5016" s="4" t="s">
        <v>11</v>
      </c>
    </row>
    <row r="5017" spans="1:10" ht="25.95" customHeight="1">
      <c r="A5017" s="10" t="s">
        <v>1883</v>
      </c>
      <c r="B5017" s="12" t="s">
        <v>1467</v>
      </c>
      <c r="C5017" s="10" t="s">
        <v>72</v>
      </c>
      <c r="D5017" s="10" t="s">
        <v>1468</v>
      </c>
      <c r="E5017" s="395" t="s">
        <v>74</v>
      </c>
      <c r="F5017" s="395"/>
      <c r="G5017" s="11" t="s">
        <v>75</v>
      </c>
      <c r="H5017" s="15">
        <v>1</v>
      </c>
      <c r="I5017" s="13">
        <v>66.75</v>
      </c>
      <c r="J5017" s="13">
        <v>66.75</v>
      </c>
    </row>
    <row r="5018" spans="1:10" ht="24" customHeight="1">
      <c r="A5018" s="17" t="s">
        <v>1884</v>
      </c>
      <c r="B5018" s="19" t="s">
        <v>1909</v>
      </c>
      <c r="C5018" s="17" t="s">
        <v>78</v>
      </c>
      <c r="D5018" s="17" t="s">
        <v>1910</v>
      </c>
      <c r="E5018" s="396" t="s">
        <v>1887</v>
      </c>
      <c r="F5018" s="396"/>
      <c r="G5018" s="18" t="s">
        <v>1911</v>
      </c>
      <c r="H5018" s="21">
        <v>0.5</v>
      </c>
      <c r="I5018" s="20">
        <v>22.95</v>
      </c>
      <c r="J5018" s="20">
        <v>11.47</v>
      </c>
    </row>
    <row r="5019" spans="1:10" ht="24" customHeight="1">
      <c r="A5019" s="17" t="s">
        <v>1884</v>
      </c>
      <c r="B5019" s="19" t="s">
        <v>1971</v>
      </c>
      <c r="C5019" s="17" t="s">
        <v>78</v>
      </c>
      <c r="D5019" s="17" t="s">
        <v>1972</v>
      </c>
      <c r="E5019" s="396" t="s">
        <v>1887</v>
      </c>
      <c r="F5019" s="396"/>
      <c r="G5019" s="18" t="s">
        <v>1911</v>
      </c>
      <c r="H5019" s="21">
        <v>0.5</v>
      </c>
      <c r="I5019" s="20">
        <v>28.71</v>
      </c>
      <c r="J5019" s="20">
        <v>14.35</v>
      </c>
    </row>
    <row r="5020" spans="1:10" ht="24" customHeight="1">
      <c r="A5020" s="22" t="s">
        <v>1894</v>
      </c>
      <c r="B5020" s="24" t="s">
        <v>3321</v>
      </c>
      <c r="C5020" s="22" t="s">
        <v>72</v>
      </c>
      <c r="D5020" s="22" t="s">
        <v>3322</v>
      </c>
      <c r="E5020" s="397" t="s">
        <v>1928</v>
      </c>
      <c r="F5020" s="397"/>
      <c r="G5020" s="23" t="s">
        <v>268</v>
      </c>
      <c r="H5020" s="26">
        <v>1</v>
      </c>
      <c r="I5020" s="25">
        <v>40.93</v>
      </c>
      <c r="J5020" s="25">
        <v>40.93</v>
      </c>
    </row>
    <row r="5021" spans="1:10">
      <c r="A5021" s="38"/>
      <c r="B5021" s="38"/>
      <c r="C5021" s="38"/>
      <c r="D5021" s="38"/>
      <c r="E5021" s="38" t="s">
        <v>1897</v>
      </c>
      <c r="F5021" s="39">
        <v>18.920000000000002</v>
      </c>
      <c r="G5021" s="38" t="s">
        <v>1898</v>
      </c>
      <c r="H5021" s="39">
        <v>0</v>
      </c>
      <c r="I5021" s="38" t="s">
        <v>1899</v>
      </c>
      <c r="J5021" s="39">
        <v>18.920000000000002</v>
      </c>
    </row>
    <row r="5022" spans="1:10">
      <c r="A5022" s="38"/>
      <c r="B5022" s="38"/>
      <c r="C5022" s="38"/>
      <c r="D5022" s="38"/>
      <c r="E5022" s="38" t="s">
        <v>1900</v>
      </c>
      <c r="F5022" s="39">
        <v>13.68</v>
      </c>
      <c r="G5022" s="38"/>
      <c r="H5022" s="398" t="s">
        <v>1901</v>
      </c>
      <c r="I5022" s="398"/>
      <c r="J5022" s="39">
        <v>80.430000000000007</v>
      </c>
    </row>
    <row r="5023" spans="1:10" ht="49.95" customHeight="1">
      <c r="A5023" s="32"/>
      <c r="B5023" s="32"/>
      <c r="C5023" s="32"/>
      <c r="D5023" s="32"/>
      <c r="E5023" s="32"/>
      <c r="F5023" s="32"/>
      <c r="G5023" s="32" t="s">
        <v>1902</v>
      </c>
      <c r="H5023" s="34" t="s">
        <v>2305</v>
      </c>
      <c r="I5023" s="32" t="s">
        <v>1904</v>
      </c>
      <c r="J5023" s="33">
        <v>321.72000000000003</v>
      </c>
    </row>
    <row r="5024" spans="1:10" ht="1.05" customHeight="1">
      <c r="A5024" s="16"/>
      <c r="B5024" s="16"/>
      <c r="C5024" s="16"/>
      <c r="D5024" s="16"/>
      <c r="E5024" s="16"/>
      <c r="F5024" s="16"/>
      <c r="G5024" s="16"/>
      <c r="H5024" s="16"/>
      <c r="I5024" s="16"/>
      <c r="J5024" s="16"/>
    </row>
    <row r="5025" spans="1:10" ht="18" customHeight="1">
      <c r="A5025" s="2" t="s">
        <v>1469</v>
      </c>
      <c r="B5025" s="4" t="s">
        <v>61</v>
      </c>
      <c r="C5025" s="2" t="s">
        <v>62</v>
      </c>
      <c r="D5025" s="2" t="s">
        <v>9</v>
      </c>
      <c r="E5025" s="391" t="s">
        <v>63</v>
      </c>
      <c r="F5025" s="391"/>
      <c r="G5025" s="3" t="s">
        <v>64</v>
      </c>
      <c r="H5025" s="4" t="s">
        <v>10</v>
      </c>
      <c r="I5025" s="4" t="s">
        <v>65</v>
      </c>
      <c r="J5025" s="4" t="s">
        <v>11</v>
      </c>
    </row>
    <row r="5026" spans="1:10" ht="25.95" customHeight="1">
      <c r="A5026" s="10" t="s">
        <v>1883</v>
      </c>
      <c r="B5026" s="12" t="s">
        <v>1470</v>
      </c>
      <c r="C5026" s="10" t="s">
        <v>72</v>
      </c>
      <c r="D5026" s="10" t="s">
        <v>1471</v>
      </c>
      <c r="E5026" s="395" t="s">
        <v>74</v>
      </c>
      <c r="F5026" s="395"/>
      <c r="G5026" s="11" t="s">
        <v>75</v>
      </c>
      <c r="H5026" s="15">
        <v>1</v>
      </c>
      <c r="I5026" s="13">
        <v>75.55</v>
      </c>
      <c r="J5026" s="13">
        <v>75.55</v>
      </c>
    </row>
    <row r="5027" spans="1:10" ht="24" customHeight="1">
      <c r="A5027" s="17" t="s">
        <v>1884</v>
      </c>
      <c r="B5027" s="19" t="s">
        <v>1909</v>
      </c>
      <c r="C5027" s="17" t="s">
        <v>78</v>
      </c>
      <c r="D5027" s="17" t="s">
        <v>1910</v>
      </c>
      <c r="E5027" s="396" t="s">
        <v>1887</v>
      </c>
      <c r="F5027" s="396"/>
      <c r="G5027" s="18" t="s">
        <v>1911</v>
      </c>
      <c r="H5027" s="21">
        <v>0.5</v>
      </c>
      <c r="I5027" s="20">
        <v>22.95</v>
      </c>
      <c r="J5027" s="20">
        <v>11.47</v>
      </c>
    </row>
    <row r="5028" spans="1:10" ht="24" customHeight="1">
      <c r="A5028" s="17" t="s">
        <v>1884</v>
      </c>
      <c r="B5028" s="19" t="s">
        <v>1971</v>
      </c>
      <c r="C5028" s="17" t="s">
        <v>78</v>
      </c>
      <c r="D5028" s="17" t="s">
        <v>1972</v>
      </c>
      <c r="E5028" s="396" t="s">
        <v>1887</v>
      </c>
      <c r="F5028" s="396"/>
      <c r="G5028" s="18" t="s">
        <v>1911</v>
      </c>
      <c r="H5028" s="21">
        <v>0.5</v>
      </c>
      <c r="I5028" s="20">
        <v>28.71</v>
      </c>
      <c r="J5028" s="20">
        <v>14.35</v>
      </c>
    </row>
    <row r="5029" spans="1:10" ht="24" customHeight="1">
      <c r="A5029" s="22" t="s">
        <v>1894</v>
      </c>
      <c r="B5029" s="24" t="s">
        <v>3323</v>
      </c>
      <c r="C5029" s="22" t="s">
        <v>72</v>
      </c>
      <c r="D5029" s="22" t="s">
        <v>3324</v>
      </c>
      <c r="E5029" s="397" t="s">
        <v>1928</v>
      </c>
      <c r="F5029" s="397"/>
      <c r="G5029" s="23" t="s">
        <v>268</v>
      </c>
      <c r="H5029" s="26">
        <v>1</v>
      </c>
      <c r="I5029" s="25">
        <v>49.73</v>
      </c>
      <c r="J5029" s="25">
        <v>49.73</v>
      </c>
    </row>
    <row r="5030" spans="1:10">
      <c r="A5030" s="38"/>
      <c r="B5030" s="38"/>
      <c r="C5030" s="38"/>
      <c r="D5030" s="38"/>
      <c r="E5030" s="38" t="s">
        <v>1897</v>
      </c>
      <c r="F5030" s="39">
        <v>18.920000000000002</v>
      </c>
      <c r="G5030" s="38" t="s">
        <v>1898</v>
      </c>
      <c r="H5030" s="39">
        <v>0</v>
      </c>
      <c r="I5030" s="38" t="s">
        <v>1899</v>
      </c>
      <c r="J5030" s="39">
        <v>18.920000000000002</v>
      </c>
    </row>
    <row r="5031" spans="1:10">
      <c r="A5031" s="38"/>
      <c r="B5031" s="38"/>
      <c r="C5031" s="38"/>
      <c r="D5031" s="38"/>
      <c r="E5031" s="38" t="s">
        <v>1900</v>
      </c>
      <c r="F5031" s="39">
        <v>15.48</v>
      </c>
      <c r="G5031" s="38"/>
      <c r="H5031" s="398" t="s">
        <v>1901</v>
      </c>
      <c r="I5031" s="398"/>
      <c r="J5031" s="39">
        <v>91.03</v>
      </c>
    </row>
    <row r="5032" spans="1:10" ht="49.95" customHeight="1">
      <c r="A5032" s="32"/>
      <c r="B5032" s="32"/>
      <c r="C5032" s="32"/>
      <c r="D5032" s="32"/>
      <c r="E5032" s="32"/>
      <c r="F5032" s="32"/>
      <c r="G5032" s="32" t="s">
        <v>1902</v>
      </c>
      <c r="H5032" s="34" t="s">
        <v>2663</v>
      </c>
      <c r="I5032" s="32" t="s">
        <v>1904</v>
      </c>
      <c r="J5032" s="33">
        <v>1456.48</v>
      </c>
    </row>
    <row r="5033" spans="1:10" ht="1.05" customHeight="1">
      <c r="A5033" s="16"/>
      <c r="B5033" s="16"/>
      <c r="C5033" s="16"/>
      <c r="D5033" s="16"/>
      <c r="E5033" s="16"/>
      <c r="F5033" s="16"/>
      <c r="G5033" s="16"/>
      <c r="H5033" s="16"/>
      <c r="I5033" s="16"/>
      <c r="J5033" s="16"/>
    </row>
    <row r="5034" spans="1:10" ht="18" customHeight="1">
      <c r="A5034" s="2" t="s">
        <v>1472</v>
      </c>
      <c r="B5034" s="4" t="s">
        <v>61</v>
      </c>
      <c r="C5034" s="2" t="s">
        <v>62</v>
      </c>
      <c r="D5034" s="2" t="s">
        <v>9</v>
      </c>
      <c r="E5034" s="391" t="s">
        <v>63</v>
      </c>
      <c r="F5034" s="391"/>
      <c r="G5034" s="3" t="s">
        <v>64</v>
      </c>
      <c r="H5034" s="4" t="s">
        <v>10</v>
      </c>
      <c r="I5034" s="4" t="s">
        <v>65</v>
      </c>
      <c r="J5034" s="4" t="s">
        <v>11</v>
      </c>
    </row>
    <row r="5035" spans="1:10" ht="52.05" customHeight="1">
      <c r="A5035" s="10" t="s">
        <v>1883</v>
      </c>
      <c r="B5035" s="12" t="s">
        <v>1473</v>
      </c>
      <c r="C5035" s="10" t="s">
        <v>78</v>
      </c>
      <c r="D5035" s="10" t="s">
        <v>1474</v>
      </c>
      <c r="E5035" s="395" t="s">
        <v>1427</v>
      </c>
      <c r="F5035" s="395"/>
      <c r="G5035" s="11" t="s">
        <v>268</v>
      </c>
      <c r="H5035" s="15">
        <v>1</v>
      </c>
      <c r="I5035" s="13">
        <v>19</v>
      </c>
      <c r="J5035" s="13">
        <v>19</v>
      </c>
    </row>
    <row r="5036" spans="1:10" ht="24" customHeight="1">
      <c r="A5036" s="17" t="s">
        <v>1884</v>
      </c>
      <c r="B5036" s="19" t="s">
        <v>1971</v>
      </c>
      <c r="C5036" s="17" t="s">
        <v>78</v>
      </c>
      <c r="D5036" s="17" t="s">
        <v>1972</v>
      </c>
      <c r="E5036" s="396" t="s">
        <v>1887</v>
      </c>
      <c r="F5036" s="396"/>
      <c r="G5036" s="18" t="s">
        <v>1911</v>
      </c>
      <c r="H5036" s="21">
        <v>0.18629999999999999</v>
      </c>
      <c r="I5036" s="20">
        <v>28.71</v>
      </c>
      <c r="J5036" s="20">
        <v>5.34</v>
      </c>
    </row>
    <row r="5037" spans="1:10" ht="25.95" customHeight="1">
      <c r="A5037" s="17" t="s">
        <v>1884</v>
      </c>
      <c r="B5037" s="19" t="s">
        <v>2969</v>
      </c>
      <c r="C5037" s="17" t="s">
        <v>78</v>
      </c>
      <c r="D5037" s="17" t="s">
        <v>2970</v>
      </c>
      <c r="E5037" s="396" t="s">
        <v>1887</v>
      </c>
      <c r="F5037" s="396"/>
      <c r="G5037" s="18" t="s">
        <v>1911</v>
      </c>
      <c r="H5037" s="21">
        <v>0.18629999999999999</v>
      </c>
      <c r="I5037" s="20">
        <v>24.32</v>
      </c>
      <c r="J5037" s="20">
        <v>4.53</v>
      </c>
    </row>
    <row r="5038" spans="1:10" ht="25.95" customHeight="1">
      <c r="A5038" s="22" t="s">
        <v>1894</v>
      </c>
      <c r="B5038" s="24" t="s">
        <v>3325</v>
      </c>
      <c r="C5038" s="22" t="s">
        <v>78</v>
      </c>
      <c r="D5038" s="22" t="s">
        <v>3326</v>
      </c>
      <c r="E5038" s="397" t="s">
        <v>1928</v>
      </c>
      <c r="F5038" s="397"/>
      <c r="G5038" s="23" t="s">
        <v>268</v>
      </c>
      <c r="H5038" s="26">
        <v>1</v>
      </c>
      <c r="I5038" s="25">
        <v>9.1300000000000008</v>
      </c>
      <c r="J5038" s="25">
        <v>9.1300000000000008</v>
      </c>
    </row>
    <row r="5039" spans="1:10">
      <c r="A5039" s="38"/>
      <c r="B5039" s="38"/>
      <c r="C5039" s="38"/>
      <c r="D5039" s="38"/>
      <c r="E5039" s="38" t="s">
        <v>1897</v>
      </c>
      <c r="F5039" s="39">
        <v>7.28</v>
      </c>
      <c r="G5039" s="38" t="s">
        <v>1898</v>
      </c>
      <c r="H5039" s="39">
        <v>0</v>
      </c>
      <c r="I5039" s="38" t="s">
        <v>1899</v>
      </c>
      <c r="J5039" s="39">
        <v>7.28</v>
      </c>
    </row>
    <row r="5040" spans="1:10">
      <c r="A5040" s="38"/>
      <c r="B5040" s="38"/>
      <c r="C5040" s="38"/>
      <c r="D5040" s="38"/>
      <c r="E5040" s="38" t="s">
        <v>1900</v>
      </c>
      <c r="F5040" s="39">
        <v>3.89</v>
      </c>
      <c r="G5040" s="38"/>
      <c r="H5040" s="398" t="s">
        <v>1901</v>
      </c>
      <c r="I5040" s="398"/>
      <c r="J5040" s="39">
        <v>22.89</v>
      </c>
    </row>
    <row r="5041" spans="1:10" ht="49.95" customHeight="1">
      <c r="A5041" s="32"/>
      <c r="B5041" s="32"/>
      <c r="C5041" s="32"/>
      <c r="D5041" s="32"/>
      <c r="E5041" s="32"/>
      <c r="F5041" s="32"/>
      <c r="G5041" s="32" t="s">
        <v>1902</v>
      </c>
      <c r="H5041" s="34" t="s">
        <v>2714</v>
      </c>
      <c r="I5041" s="32" t="s">
        <v>1904</v>
      </c>
      <c r="J5041" s="33">
        <v>137.34</v>
      </c>
    </row>
    <row r="5042" spans="1:10" ht="1.05" customHeight="1">
      <c r="A5042" s="16"/>
      <c r="B5042" s="16"/>
      <c r="C5042" s="16"/>
      <c r="D5042" s="16"/>
      <c r="E5042" s="16"/>
      <c r="F5042" s="16"/>
      <c r="G5042" s="16"/>
      <c r="H5042" s="16"/>
      <c r="I5042" s="16"/>
      <c r="J5042" s="16"/>
    </row>
    <row r="5043" spans="1:10" ht="18" customHeight="1">
      <c r="A5043" s="2" t="s">
        <v>1475</v>
      </c>
      <c r="B5043" s="4" t="s">
        <v>61</v>
      </c>
      <c r="C5043" s="2" t="s">
        <v>62</v>
      </c>
      <c r="D5043" s="2" t="s">
        <v>9</v>
      </c>
      <c r="E5043" s="391" t="s">
        <v>63</v>
      </c>
      <c r="F5043" s="391"/>
      <c r="G5043" s="3" t="s">
        <v>64</v>
      </c>
      <c r="H5043" s="4" t="s">
        <v>10</v>
      </c>
      <c r="I5043" s="4" t="s">
        <v>65</v>
      </c>
      <c r="J5043" s="4" t="s">
        <v>11</v>
      </c>
    </row>
    <row r="5044" spans="1:10" ht="52.05" customHeight="1">
      <c r="A5044" s="10" t="s">
        <v>1883</v>
      </c>
      <c r="B5044" s="12" t="s">
        <v>1473</v>
      </c>
      <c r="C5044" s="10" t="s">
        <v>78</v>
      </c>
      <c r="D5044" s="10" t="s">
        <v>1474</v>
      </c>
      <c r="E5044" s="395" t="s">
        <v>1427</v>
      </c>
      <c r="F5044" s="395"/>
      <c r="G5044" s="11" t="s">
        <v>268</v>
      </c>
      <c r="H5044" s="15">
        <v>1</v>
      </c>
      <c r="I5044" s="13">
        <v>19</v>
      </c>
      <c r="J5044" s="13">
        <v>19</v>
      </c>
    </row>
    <row r="5045" spans="1:10" ht="24" customHeight="1">
      <c r="A5045" s="17" t="s">
        <v>1884</v>
      </c>
      <c r="B5045" s="19" t="s">
        <v>1971</v>
      </c>
      <c r="C5045" s="17" t="s">
        <v>78</v>
      </c>
      <c r="D5045" s="17" t="s">
        <v>1972</v>
      </c>
      <c r="E5045" s="396" t="s">
        <v>1887</v>
      </c>
      <c r="F5045" s="396"/>
      <c r="G5045" s="18" t="s">
        <v>1911</v>
      </c>
      <c r="H5045" s="21">
        <v>0.18629999999999999</v>
      </c>
      <c r="I5045" s="20">
        <v>28.71</v>
      </c>
      <c r="J5045" s="20">
        <v>5.34</v>
      </c>
    </row>
    <row r="5046" spans="1:10" ht="25.95" customHeight="1">
      <c r="A5046" s="17" t="s">
        <v>1884</v>
      </c>
      <c r="B5046" s="19" t="s">
        <v>2969</v>
      </c>
      <c r="C5046" s="17" t="s">
        <v>78</v>
      </c>
      <c r="D5046" s="17" t="s">
        <v>2970</v>
      </c>
      <c r="E5046" s="396" t="s">
        <v>1887</v>
      </c>
      <c r="F5046" s="396"/>
      <c r="G5046" s="18" t="s">
        <v>1911</v>
      </c>
      <c r="H5046" s="21">
        <v>0.18629999999999999</v>
      </c>
      <c r="I5046" s="20">
        <v>24.32</v>
      </c>
      <c r="J5046" s="20">
        <v>4.53</v>
      </c>
    </row>
    <row r="5047" spans="1:10" ht="25.95" customHeight="1">
      <c r="A5047" s="22" t="s">
        <v>1894</v>
      </c>
      <c r="B5047" s="24" t="s">
        <v>3325</v>
      </c>
      <c r="C5047" s="22" t="s">
        <v>78</v>
      </c>
      <c r="D5047" s="22" t="s">
        <v>3326</v>
      </c>
      <c r="E5047" s="397" t="s">
        <v>1928</v>
      </c>
      <c r="F5047" s="397"/>
      <c r="G5047" s="23" t="s">
        <v>268</v>
      </c>
      <c r="H5047" s="26">
        <v>1</v>
      </c>
      <c r="I5047" s="25">
        <v>9.1300000000000008</v>
      </c>
      <c r="J5047" s="25">
        <v>9.1300000000000008</v>
      </c>
    </row>
    <row r="5048" spans="1:10">
      <c r="A5048" s="38"/>
      <c r="B5048" s="38"/>
      <c r="C5048" s="38"/>
      <c r="D5048" s="38"/>
      <c r="E5048" s="38" t="s">
        <v>1897</v>
      </c>
      <c r="F5048" s="39">
        <v>7.28</v>
      </c>
      <c r="G5048" s="38" t="s">
        <v>1898</v>
      </c>
      <c r="H5048" s="39">
        <v>0</v>
      </c>
      <c r="I5048" s="38" t="s">
        <v>1899</v>
      </c>
      <c r="J5048" s="39">
        <v>7.28</v>
      </c>
    </row>
    <row r="5049" spans="1:10">
      <c r="A5049" s="38"/>
      <c r="B5049" s="38"/>
      <c r="C5049" s="38"/>
      <c r="D5049" s="38"/>
      <c r="E5049" s="38" t="s">
        <v>1900</v>
      </c>
      <c r="F5049" s="39">
        <v>3.89</v>
      </c>
      <c r="G5049" s="38"/>
      <c r="H5049" s="398" t="s">
        <v>1901</v>
      </c>
      <c r="I5049" s="398"/>
      <c r="J5049" s="39">
        <v>22.89</v>
      </c>
    </row>
    <row r="5050" spans="1:10" ht="49.95" customHeight="1">
      <c r="A5050" s="32"/>
      <c r="B5050" s="32"/>
      <c r="C5050" s="32"/>
      <c r="D5050" s="32"/>
      <c r="E5050" s="32"/>
      <c r="F5050" s="32"/>
      <c r="G5050" s="32" t="s">
        <v>1902</v>
      </c>
      <c r="H5050" s="34" t="s">
        <v>2564</v>
      </c>
      <c r="I5050" s="32" t="s">
        <v>1904</v>
      </c>
      <c r="J5050" s="33">
        <v>68.67</v>
      </c>
    </row>
    <row r="5051" spans="1:10" ht="1.05" customHeight="1">
      <c r="A5051" s="16"/>
      <c r="B5051" s="16"/>
      <c r="C5051" s="16"/>
      <c r="D5051" s="16"/>
      <c r="E5051" s="16"/>
      <c r="F5051" s="16"/>
      <c r="G5051" s="16"/>
      <c r="H5051" s="16"/>
      <c r="I5051" s="16"/>
      <c r="J5051" s="16"/>
    </row>
    <row r="5052" spans="1:10" ht="18" customHeight="1">
      <c r="A5052" s="2" t="s">
        <v>1476</v>
      </c>
      <c r="B5052" s="4" t="s">
        <v>61</v>
      </c>
      <c r="C5052" s="2" t="s">
        <v>62</v>
      </c>
      <c r="D5052" s="2" t="s">
        <v>9</v>
      </c>
      <c r="E5052" s="391" t="s">
        <v>63</v>
      </c>
      <c r="F5052" s="391"/>
      <c r="G5052" s="3" t="s">
        <v>64</v>
      </c>
      <c r="H5052" s="4" t="s">
        <v>10</v>
      </c>
      <c r="I5052" s="4" t="s">
        <v>65</v>
      </c>
      <c r="J5052" s="4" t="s">
        <v>11</v>
      </c>
    </row>
    <row r="5053" spans="1:10" ht="25.95" customHeight="1">
      <c r="A5053" s="10" t="s">
        <v>1883</v>
      </c>
      <c r="B5053" s="12" t="s">
        <v>1477</v>
      </c>
      <c r="C5053" s="10" t="s">
        <v>72</v>
      </c>
      <c r="D5053" s="10" t="s">
        <v>1478</v>
      </c>
      <c r="E5053" s="395" t="s">
        <v>74</v>
      </c>
      <c r="F5053" s="395"/>
      <c r="G5053" s="11" t="s">
        <v>75</v>
      </c>
      <c r="H5053" s="15">
        <v>1</v>
      </c>
      <c r="I5053" s="13">
        <v>43.04</v>
      </c>
      <c r="J5053" s="13">
        <v>43.04</v>
      </c>
    </row>
    <row r="5054" spans="1:10" ht="24" customHeight="1">
      <c r="A5054" s="17" t="s">
        <v>1884</v>
      </c>
      <c r="B5054" s="19" t="s">
        <v>1971</v>
      </c>
      <c r="C5054" s="17" t="s">
        <v>78</v>
      </c>
      <c r="D5054" s="17" t="s">
        <v>1972</v>
      </c>
      <c r="E5054" s="396" t="s">
        <v>1887</v>
      </c>
      <c r="F5054" s="396"/>
      <c r="G5054" s="18" t="s">
        <v>1911</v>
      </c>
      <c r="H5054" s="21">
        <v>0.15</v>
      </c>
      <c r="I5054" s="20">
        <v>28.71</v>
      </c>
      <c r="J5054" s="20">
        <v>4.3</v>
      </c>
    </row>
    <row r="5055" spans="1:10" ht="25.95" customHeight="1">
      <c r="A5055" s="17" t="s">
        <v>1884</v>
      </c>
      <c r="B5055" s="19" t="s">
        <v>2969</v>
      </c>
      <c r="C5055" s="17" t="s">
        <v>78</v>
      </c>
      <c r="D5055" s="17" t="s">
        <v>2970</v>
      </c>
      <c r="E5055" s="396" t="s">
        <v>1887</v>
      </c>
      <c r="F5055" s="396"/>
      <c r="G5055" s="18" t="s">
        <v>1911</v>
      </c>
      <c r="H5055" s="21">
        <v>0.15</v>
      </c>
      <c r="I5055" s="20">
        <v>24.32</v>
      </c>
      <c r="J5055" s="20">
        <v>3.64</v>
      </c>
    </row>
    <row r="5056" spans="1:10" ht="24" customHeight="1">
      <c r="A5056" s="22" t="s">
        <v>1894</v>
      </c>
      <c r="B5056" s="24" t="s">
        <v>3327</v>
      </c>
      <c r="C5056" s="22" t="s">
        <v>72</v>
      </c>
      <c r="D5056" s="22" t="s">
        <v>3328</v>
      </c>
      <c r="E5056" s="397" t="s">
        <v>1928</v>
      </c>
      <c r="F5056" s="397"/>
      <c r="G5056" s="23" t="s">
        <v>268</v>
      </c>
      <c r="H5056" s="26">
        <v>1</v>
      </c>
      <c r="I5056" s="25">
        <v>35.1</v>
      </c>
      <c r="J5056" s="25">
        <v>35.1</v>
      </c>
    </row>
    <row r="5057" spans="1:10">
      <c r="A5057" s="38"/>
      <c r="B5057" s="38"/>
      <c r="C5057" s="38"/>
      <c r="D5057" s="38"/>
      <c r="E5057" s="38" t="s">
        <v>1897</v>
      </c>
      <c r="F5057" s="39">
        <v>5.86</v>
      </c>
      <c r="G5057" s="38" t="s">
        <v>1898</v>
      </c>
      <c r="H5057" s="39">
        <v>0</v>
      </c>
      <c r="I5057" s="38" t="s">
        <v>1899</v>
      </c>
      <c r="J5057" s="39">
        <v>5.86</v>
      </c>
    </row>
    <row r="5058" spans="1:10">
      <c r="A5058" s="38"/>
      <c r="B5058" s="38"/>
      <c r="C5058" s="38"/>
      <c r="D5058" s="38"/>
      <c r="E5058" s="38" t="s">
        <v>1900</v>
      </c>
      <c r="F5058" s="39">
        <v>8.82</v>
      </c>
      <c r="G5058" s="38"/>
      <c r="H5058" s="398" t="s">
        <v>1901</v>
      </c>
      <c r="I5058" s="398"/>
      <c r="J5058" s="39">
        <v>51.86</v>
      </c>
    </row>
    <row r="5059" spans="1:10" ht="49.95" customHeight="1">
      <c r="A5059" s="32"/>
      <c r="B5059" s="32"/>
      <c r="C5059" s="32"/>
      <c r="D5059" s="32"/>
      <c r="E5059" s="32"/>
      <c r="F5059" s="32"/>
      <c r="G5059" s="32" t="s">
        <v>1902</v>
      </c>
      <c r="H5059" s="34" t="s">
        <v>2714</v>
      </c>
      <c r="I5059" s="32" t="s">
        <v>1904</v>
      </c>
      <c r="J5059" s="33">
        <v>311.16000000000003</v>
      </c>
    </row>
    <row r="5060" spans="1:10" ht="1.05" customHeight="1">
      <c r="A5060" s="16"/>
      <c r="B5060" s="16"/>
      <c r="C5060" s="16"/>
      <c r="D5060" s="16"/>
      <c r="E5060" s="16"/>
      <c r="F5060" s="16"/>
      <c r="G5060" s="16"/>
      <c r="H5060" s="16"/>
      <c r="I5060" s="16"/>
      <c r="J5060" s="16"/>
    </row>
    <row r="5061" spans="1:10" ht="18" customHeight="1">
      <c r="A5061" s="2" t="s">
        <v>1479</v>
      </c>
      <c r="B5061" s="4" t="s">
        <v>61</v>
      </c>
      <c r="C5061" s="2" t="s">
        <v>62</v>
      </c>
      <c r="D5061" s="2" t="s">
        <v>9</v>
      </c>
      <c r="E5061" s="391" t="s">
        <v>63</v>
      </c>
      <c r="F5061" s="391"/>
      <c r="G5061" s="3" t="s">
        <v>64</v>
      </c>
      <c r="H5061" s="4" t="s">
        <v>10</v>
      </c>
      <c r="I5061" s="4" t="s">
        <v>65</v>
      </c>
      <c r="J5061" s="4" t="s">
        <v>11</v>
      </c>
    </row>
    <row r="5062" spans="1:10" ht="25.95" customHeight="1">
      <c r="A5062" s="10" t="s">
        <v>1883</v>
      </c>
      <c r="B5062" s="12" t="s">
        <v>1480</v>
      </c>
      <c r="C5062" s="10" t="s">
        <v>72</v>
      </c>
      <c r="D5062" s="10" t="s">
        <v>1481</v>
      </c>
      <c r="E5062" s="395" t="s">
        <v>74</v>
      </c>
      <c r="F5062" s="395"/>
      <c r="G5062" s="11" t="s">
        <v>75</v>
      </c>
      <c r="H5062" s="15">
        <v>1</v>
      </c>
      <c r="I5062" s="13">
        <v>45.77</v>
      </c>
      <c r="J5062" s="13">
        <v>45.77</v>
      </c>
    </row>
    <row r="5063" spans="1:10" ht="25.95" customHeight="1">
      <c r="A5063" s="17" t="s">
        <v>1884</v>
      </c>
      <c r="B5063" s="19" t="s">
        <v>2969</v>
      </c>
      <c r="C5063" s="17" t="s">
        <v>78</v>
      </c>
      <c r="D5063" s="17" t="s">
        <v>2970</v>
      </c>
      <c r="E5063" s="396" t="s">
        <v>1887</v>
      </c>
      <c r="F5063" s="396"/>
      <c r="G5063" s="18" t="s">
        <v>1911</v>
      </c>
      <c r="H5063" s="21">
        <v>0.15</v>
      </c>
      <c r="I5063" s="20">
        <v>24.32</v>
      </c>
      <c r="J5063" s="20">
        <v>3.64</v>
      </c>
    </row>
    <row r="5064" spans="1:10" ht="24" customHeight="1">
      <c r="A5064" s="17" t="s">
        <v>1884</v>
      </c>
      <c r="B5064" s="19" t="s">
        <v>1971</v>
      </c>
      <c r="C5064" s="17" t="s">
        <v>78</v>
      </c>
      <c r="D5064" s="17" t="s">
        <v>1972</v>
      </c>
      <c r="E5064" s="396" t="s">
        <v>1887</v>
      </c>
      <c r="F5064" s="396"/>
      <c r="G5064" s="18" t="s">
        <v>1911</v>
      </c>
      <c r="H5064" s="21">
        <v>0.15</v>
      </c>
      <c r="I5064" s="20">
        <v>28.71</v>
      </c>
      <c r="J5064" s="20">
        <v>4.3</v>
      </c>
    </row>
    <row r="5065" spans="1:10" ht="24" customHeight="1">
      <c r="A5065" s="22" t="s">
        <v>1894</v>
      </c>
      <c r="B5065" s="24" t="s">
        <v>3329</v>
      </c>
      <c r="C5065" s="22" t="s">
        <v>72</v>
      </c>
      <c r="D5065" s="22" t="s">
        <v>3330</v>
      </c>
      <c r="E5065" s="397" t="s">
        <v>1928</v>
      </c>
      <c r="F5065" s="397"/>
      <c r="G5065" s="23" t="s">
        <v>268</v>
      </c>
      <c r="H5065" s="26">
        <v>1</v>
      </c>
      <c r="I5065" s="25">
        <v>37.83</v>
      </c>
      <c r="J5065" s="25">
        <v>37.83</v>
      </c>
    </row>
    <row r="5066" spans="1:10">
      <c r="A5066" s="38"/>
      <c r="B5066" s="38"/>
      <c r="C5066" s="38"/>
      <c r="D5066" s="38"/>
      <c r="E5066" s="38" t="s">
        <v>1897</v>
      </c>
      <c r="F5066" s="39">
        <v>5.86</v>
      </c>
      <c r="G5066" s="38" t="s">
        <v>1898</v>
      </c>
      <c r="H5066" s="39">
        <v>0</v>
      </c>
      <c r="I5066" s="38" t="s">
        <v>1899</v>
      </c>
      <c r="J5066" s="39">
        <v>5.86</v>
      </c>
    </row>
    <row r="5067" spans="1:10">
      <c r="A5067" s="38"/>
      <c r="B5067" s="38"/>
      <c r="C5067" s="38"/>
      <c r="D5067" s="38"/>
      <c r="E5067" s="38" t="s">
        <v>1900</v>
      </c>
      <c r="F5067" s="39">
        <v>9.3800000000000008</v>
      </c>
      <c r="G5067" s="38"/>
      <c r="H5067" s="398" t="s">
        <v>1901</v>
      </c>
      <c r="I5067" s="398"/>
      <c r="J5067" s="39">
        <v>55.15</v>
      </c>
    </row>
    <row r="5068" spans="1:10" ht="49.95" customHeight="1">
      <c r="A5068" s="32"/>
      <c r="B5068" s="32"/>
      <c r="C5068" s="32"/>
      <c r="D5068" s="32"/>
      <c r="E5068" s="32"/>
      <c r="F5068" s="32"/>
      <c r="G5068" s="32" t="s">
        <v>1902</v>
      </c>
      <c r="H5068" s="34" t="s">
        <v>1903</v>
      </c>
      <c r="I5068" s="32" t="s">
        <v>1904</v>
      </c>
      <c r="J5068" s="33">
        <v>55.15</v>
      </c>
    </row>
    <row r="5069" spans="1:10" ht="1.05" customHeight="1">
      <c r="A5069" s="16"/>
      <c r="B5069" s="16"/>
      <c r="C5069" s="16"/>
      <c r="D5069" s="16"/>
      <c r="E5069" s="16"/>
      <c r="F5069" s="16"/>
      <c r="G5069" s="16"/>
      <c r="H5069" s="16"/>
      <c r="I5069" s="16"/>
      <c r="J5069" s="16"/>
    </row>
    <row r="5070" spans="1:10" ht="18" customHeight="1">
      <c r="A5070" s="2" t="s">
        <v>1482</v>
      </c>
      <c r="B5070" s="4" t="s">
        <v>61</v>
      </c>
      <c r="C5070" s="2" t="s">
        <v>62</v>
      </c>
      <c r="D5070" s="2" t="s">
        <v>9</v>
      </c>
      <c r="E5070" s="391" t="s">
        <v>63</v>
      </c>
      <c r="F5070" s="391"/>
      <c r="G5070" s="3" t="s">
        <v>64</v>
      </c>
      <c r="H5070" s="4" t="s">
        <v>10</v>
      </c>
      <c r="I5070" s="4" t="s">
        <v>65</v>
      </c>
      <c r="J5070" s="4" t="s">
        <v>11</v>
      </c>
    </row>
    <row r="5071" spans="1:10" ht="39" customHeight="1">
      <c r="A5071" s="10" t="s">
        <v>1883</v>
      </c>
      <c r="B5071" s="12" t="s">
        <v>1483</v>
      </c>
      <c r="C5071" s="10" t="s">
        <v>78</v>
      </c>
      <c r="D5071" s="10" t="s">
        <v>1484</v>
      </c>
      <c r="E5071" s="395" t="s">
        <v>1114</v>
      </c>
      <c r="F5071" s="395"/>
      <c r="G5071" s="11" t="s">
        <v>268</v>
      </c>
      <c r="H5071" s="15">
        <v>1</v>
      </c>
      <c r="I5071" s="13">
        <v>197.29</v>
      </c>
      <c r="J5071" s="13">
        <v>197.29</v>
      </c>
    </row>
    <row r="5072" spans="1:10" ht="24" customHeight="1">
      <c r="A5072" s="17" t="s">
        <v>1884</v>
      </c>
      <c r="B5072" s="19" t="s">
        <v>1971</v>
      </c>
      <c r="C5072" s="17" t="s">
        <v>78</v>
      </c>
      <c r="D5072" s="17" t="s">
        <v>1972</v>
      </c>
      <c r="E5072" s="396" t="s">
        <v>1887</v>
      </c>
      <c r="F5072" s="396"/>
      <c r="G5072" s="18" t="s">
        <v>1911</v>
      </c>
      <c r="H5072" s="21">
        <v>1.5233000000000001</v>
      </c>
      <c r="I5072" s="20">
        <v>28.71</v>
      </c>
      <c r="J5072" s="20">
        <v>43.73</v>
      </c>
    </row>
    <row r="5073" spans="1:10" ht="25.95" customHeight="1">
      <c r="A5073" s="17" t="s">
        <v>1884</v>
      </c>
      <c r="B5073" s="19" t="s">
        <v>2969</v>
      </c>
      <c r="C5073" s="17" t="s">
        <v>78</v>
      </c>
      <c r="D5073" s="17" t="s">
        <v>2970</v>
      </c>
      <c r="E5073" s="396" t="s">
        <v>1887</v>
      </c>
      <c r="F5073" s="396"/>
      <c r="G5073" s="18" t="s">
        <v>1911</v>
      </c>
      <c r="H5073" s="21">
        <v>1.5233000000000001</v>
      </c>
      <c r="I5073" s="20">
        <v>24.32</v>
      </c>
      <c r="J5073" s="20">
        <v>37.04</v>
      </c>
    </row>
    <row r="5074" spans="1:10" ht="39" customHeight="1">
      <c r="A5074" s="22" t="s">
        <v>1894</v>
      </c>
      <c r="B5074" s="24" t="s">
        <v>3331</v>
      </c>
      <c r="C5074" s="22" t="s">
        <v>78</v>
      </c>
      <c r="D5074" s="22" t="s">
        <v>3332</v>
      </c>
      <c r="E5074" s="397" t="s">
        <v>1928</v>
      </c>
      <c r="F5074" s="397"/>
      <c r="G5074" s="23" t="s">
        <v>268</v>
      </c>
      <c r="H5074" s="26">
        <v>1</v>
      </c>
      <c r="I5074" s="25">
        <v>115.04</v>
      </c>
      <c r="J5074" s="25">
        <v>115.04</v>
      </c>
    </row>
    <row r="5075" spans="1:10" ht="39" customHeight="1">
      <c r="A5075" s="22" t="s">
        <v>1894</v>
      </c>
      <c r="B5075" s="24" t="s">
        <v>2229</v>
      </c>
      <c r="C5075" s="22" t="s">
        <v>78</v>
      </c>
      <c r="D5075" s="22" t="s">
        <v>2230</v>
      </c>
      <c r="E5075" s="397" t="s">
        <v>1928</v>
      </c>
      <c r="F5075" s="397"/>
      <c r="G5075" s="23" t="s">
        <v>268</v>
      </c>
      <c r="H5075" s="26">
        <v>4</v>
      </c>
      <c r="I5075" s="25">
        <v>0.37</v>
      </c>
      <c r="J5075" s="25">
        <v>1.48</v>
      </c>
    </row>
    <row r="5076" spans="1:10">
      <c r="A5076" s="38"/>
      <c r="B5076" s="38"/>
      <c r="C5076" s="38"/>
      <c r="D5076" s="38"/>
      <c r="E5076" s="38" t="s">
        <v>1897</v>
      </c>
      <c r="F5076" s="39">
        <v>59.57</v>
      </c>
      <c r="G5076" s="38" t="s">
        <v>1898</v>
      </c>
      <c r="H5076" s="39">
        <v>0</v>
      </c>
      <c r="I5076" s="38" t="s">
        <v>1899</v>
      </c>
      <c r="J5076" s="39">
        <v>59.57</v>
      </c>
    </row>
    <row r="5077" spans="1:10">
      <c r="A5077" s="38"/>
      <c r="B5077" s="38"/>
      <c r="C5077" s="38"/>
      <c r="D5077" s="38"/>
      <c r="E5077" s="38" t="s">
        <v>1900</v>
      </c>
      <c r="F5077" s="39">
        <v>40.44</v>
      </c>
      <c r="G5077" s="38"/>
      <c r="H5077" s="398" t="s">
        <v>1901</v>
      </c>
      <c r="I5077" s="398"/>
      <c r="J5077" s="39">
        <v>237.73</v>
      </c>
    </row>
    <row r="5078" spans="1:10" ht="49.95" customHeight="1">
      <c r="A5078" s="32"/>
      <c r="B5078" s="32"/>
      <c r="C5078" s="32"/>
      <c r="D5078" s="32"/>
      <c r="E5078" s="32"/>
      <c r="F5078" s="32"/>
      <c r="G5078" s="32" t="s">
        <v>1902</v>
      </c>
      <c r="H5078" s="34" t="s">
        <v>1903</v>
      </c>
      <c r="I5078" s="32" t="s">
        <v>1904</v>
      </c>
      <c r="J5078" s="33">
        <v>237.73</v>
      </c>
    </row>
    <row r="5079" spans="1:10" ht="1.05" customHeight="1">
      <c r="A5079" s="16"/>
      <c r="B5079" s="16"/>
      <c r="C5079" s="16"/>
      <c r="D5079" s="16"/>
      <c r="E5079" s="16"/>
      <c r="F5079" s="16"/>
      <c r="G5079" s="16"/>
      <c r="H5079" s="16"/>
      <c r="I5079" s="16"/>
      <c r="J5079" s="16"/>
    </row>
    <row r="5080" spans="1:10" ht="18" customHeight="1">
      <c r="A5080" s="2" t="s">
        <v>1485</v>
      </c>
      <c r="B5080" s="4" t="s">
        <v>61</v>
      </c>
      <c r="C5080" s="2" t="s">
        <v>62</v>
      </c>
      <c r="D5080" s="2" t="s">
        <v>9</v>
      </c>
      <c r="E5080" s="391" t="s">
        <v>63</v>
      </c>
      <c r="F5080" s="391"/>
      <c r="G5080" s="3" t="s">
        <v>64</v>
      </c>
      <c r="H5080" s="4" t="s">
        <v>10</v>
      </c>
      <c r="I5080" s="4" t="s">
        <v>65</v>
      </c>
      <c r="J5080" s="4" t="s">
        <v>11</v>
      </c>
    </row>
    <row r="5081" spans="1:10" ht="64.95" customHeight="1">
      <c r="A5081" s="10" t="s">
        <v>1883</v>
      </c>
      <c r="B5081" s="12" t="s">
        <v>1164</v>
      </c>
      <c r="C5081" s="10" t="s">
        <v>72</v>
      </c>
      <c r="D5081" s="10" t="s">
        <v>1165</v>
      </c>
      <c r="E5081" s="395" t="s">
        <v>74</v>
      </c>
      <c r="F5081" s="395"/>
      <c r="G5081" s="11" t="s">
        <v>75</v>
      </c>
      <c r="H5081" s="15">
        <v>1</v>
      </c>
      <c r="I5081" s="13">
        <v>2903.2</v>
      </c>
      <c r="J5081" s="13">
        <v>2903.2</v>
      </c>
    </row>
    <row r="5082" spans="1:10" ht="24" customHeight="1">
      <c r="A5082" s="17" t="s">
        <v>1884</v>
      </c>
      <c r="B5082" s="19" t="s">
        <v>1971</v>
      </c>
      <c r="C5082" s="17" t="s">
        <v>78</v>
      </c>
      <c r="D5082" s="17" t="s">
        <v>1972</v>
      </c>
      <c r="E5082" s="396" t="s">
        <v>1887</v>
      </c>
      <c r="F5082" s="396"/>
      <c r="G5082" s="18" t="s">
        <v>1911</v>
      </c>
      <c r="H5082" s="21">
        <v>0.15</v>
      </c>
      <c r="I5082" s="20">
        <v>28.71</v>
      </c>
      <c r="J5082" s="20">
        <v>4.3</v>
      </c>
    </row>
    <row r="5083" spans="1:10" ht="24" customHeight="1">
      <c r="A5083" s="17" t="s">
        <v>1884</v>
      </c>
      <c r="B5083" s="19" t="s">
        <v>1909</v>
      </c>
      <c r="C5083" s="17" t="s">
        <v>78</v>
      </c>
      <c r="D5083" s="17" t="s">
        <v>1910</v>
      </c>
      <c r="E5083" s="396" t="s">
        <v>1887</v>
      </c>
      <c r="F5083" s="396"/>
      <c r="G5083" s="18" t="s">
        <v>1911</v>
      </c>
      <c r="H5083" s="21">
        <v>0.15</v>
      </c>
      <c r="I5083" s="20">
        <v>22.95</v>
      </c>
      <c r="J5083" s="20">
        <v>3.44</v>
      </c>
    </row>
    <row r="5084" spans="1:10" ht="39" customHeight="1">
      <c r="A5084" s="22" t="s">
        <v>1894</v>
      </c>
      <c r="B5084" s="24" t="s">
        <v>3116</v>
      </c>
      <c r="C5084" s="22" t="s">
        <v>72</v>
      </c>
      <c r="D5084" s="22" t="s">
        <v>3117</v>
      </c>
      <c r="E5084" s="397" t="s">
        <v>1928</v>
      </c>
      <c r="F5084" s="397"/>
      <c r="G5084" s="23" t="s">
        <v>268</v>
      </c>
      <c r="H5084" s="26">
        <v>1</v>
      </c>
      <c r="I5084" s="25">
        <v>2895.46</v>
      </c>
      <c r="J5084" s="25">
        <v>2895.46</v>
      </c>
    </row>
    <row r="5085" spans="1:10">
      <c r="A5085" s="38"/>
      <c r="B5085" s="38"/>
      <c r="C5085" s="38"/>
      <c r="D5085" s="38"/>
      <c r="E5085" s="38" t="s">
        <v>1897</v>
      </c>
      <c r="F5085" s="39">
        <v>5.67</v>
      </c>
      <c r="G5085" s="38" t="s">
        <v>1898</v>
      </c>
      <c r="H5085" s="39">
        <v>0</v>
      </c>
      <c r="I5085" s="38" t="s">
        <v>1899</v>
      </c>
      <c r="J5085" s="39">
        <v>5.67</v>
      </c>
    </row>
    <row r="5086" spans="1:10">
      <c r="A5086" s="38"/>
      <c r="B5086" s="38"/>
      <c r="C5086" s="38"/>
      <c r="D5086" s="38"/>
      <c r="E5086" s="38" t="s">
        <v>1900</v>
      </c>
      <c r="F5086" s="39">
        <v>595.15</v>
      </c>
      <c r="G5086" s="38"/>
      <c r="H5086" s="398" t="s">
        <v>1901</v>
      </c>
      <c r="I5086" s="398"/>
      <c r="J5086" s="39">
        <v>3498.35</v>
      </c>
    </row>
    <row r="5087" spans="1:10" ht="49.95" customHeight="1">
      <c r="A5087" s="32"/>
      <c r="B5087" s="32"/>
      <c r="C5087" s="32"/>
      <c r="D5087" s="32"/>
      <c r="E5087" s="32"/>
      <c r="F5087" s="32"/>
      <c r="G5087" s="32" t="s">
        <v>1902</v>
      </c>
      <c r="H5087" s="34" t="s">
        <v>1903</v>
      </c>
      <c r="I5087" s="32" t="s">
        <v>1904</v>
      </c>
      <c r="J5087" s="33">
        <v>3498.35</v>
      </c>
    </row>
    <row r="5088" spans="1:10" ht="1.05" customHeight="1">
      <c r="A5088" s="16"/>
      <c r="B5088" s="16"/>
      <c r="C5088" s="16"/>
      <c r="D5088" s="16"/>
      <c r="E5088" s="16"/>
      <c r="F5088" s="16"/>
      <c r="G5088" s="16"/>
      <c r="H5088" s="16"/>
      <c r="I5088" s="16"/>
      <c r="J5088" s="16"/>
    </row>
    <row r="5089" spans="1:10" ht="18" customHeight="1">
      <c r="A5089" s="2" t="s">
        <v>1486</v>
      </c>
      <c r="B5089" s="4" t="s">
        <v>61</v>
      </c>
      <c r="C5089" s="2" t="s">
        <v>62</v>
      </c>
      <c r="D5089" s="2" t="s">
        <v>9</v>
      </c>
      <c r="E5089" s="391" t="s">
        <v>63</v>
      </c>
      <c r="F5089" s="391"/>
      <c r="G5089" s="3" t="s">
        <v>64</v>
      </c>
      <c r="H5089" s="4" t="s">
        <v>10</v>
      </c>
      <c r="I5089" s="4" t="s">
        <v>65</v>
      </c>
      <c r="J5089" s="4" t="s">
        <v>11</v>
      </c>
    </row>
    <row r="5090" spans="1:10" ht="25.95" customHeight="1">
      <c r="A5090" s="10" t="s">
        <v>1883</v>
      </c>
      <c r="B5090" s="12" t="s">
        <v>1487</v>
      </c>
      <c r="C5090" s="10" t="s">
        <v>72</v>
      </c>
      <c r="D5090" s="10" t="s">
        <v>1488</v>
      </c>
      <c r="E5090" s="395" t="s">
        <v>74</v>
      </c>
      <c r="F5090" s="395"/>
      <c r="G5090" s="11" t="s">
        <v>75</v>
      </c>
      <c r="H5090" s="15">
        <v>1</v>
      </c>
      <c r="I5090" s="13">
        <v>53.68</v>
      </c>
      <c r="J5090" s="13">
        <v>53.68</v>
      </c>
    </row>
    <row r="5091" spans="1:10" ht="25.95" customHeight="1">
      <c r="A5091" s="17" t="s">
        <v>1884</v>
      </c>
      <c r="B5091" s="19" t="s">
        <v>2969</v>
      </c>
      <c r="C5091" s="17" t="s">
        <v>78</v>
      </c>
      <c r="D5091" s="17" t="s">
        <v>2970</v>
      </c>
      <c r="E5091" s="396" t="s">
        <v>1887</v>
      </c>
      <c r="F5091" s="396"/>
      <c r="G5091" s="18" t="s">
        <v>1911</v>
      </c>
      <c r="H5091" s="21">
        <v>0.15820000000000001</v>
      </c>
      <c r="I5091" s="20">
        <v>24.32</v>
      </c>
      <c r="J5091" s="20">
        <v>3.84</v>
      </c>
    </row>
    <row r="5092" spans="1:10" ht="24" customHeight="1">
      <c r="A5092" s="17" t="s">
        <v>1884</v>
      </c>
      <c r="B5092" s="19" t="s">
        <v>1971</v>
      </c>
      <c r="C5092" s="17" t="s">
        <v>78</v>
      </c>
      <c r="D5092" s="17" t="s">
        <v>1972</v>
      </c>
      <c r="E5092" s="396" t="s">
        <v>1887</v>
      </c>
      <c r="F5092" s="396"/>
      <c r="G5092" s="18" t="s">
        <v>1911</v>
      </c>
      <c r="H5092" s="21">
        <v>0.15820000000000001</v>
      </c>
      <c r="I5092" s="20">
        <v>28.71</v>
      </c>
      <c r="J5092" s="20">
        <v>4.54</v>
      </c>
    </row>
    <row r="5093" spans="1:10" ht="39" customHeight="1">
      <c r="A5093" s="22" t="s">
        <v>1894</v>
      </c>
      <c r="B5093" s="24" t="s">
        <v>3333</v>
      </c>
      <c r="C5093" s="22" t="s">
        <v>78</v>
      </c>
      <c r="D5093" s="22" t="s">
        <v>3334</v>
      </c>
      <c r="E5093" s="397" t="s">
        <v>1928</v>
      </c>
      <c r="F5093" s="397"/>
      <c r="G5093" s="23" t="s">
        <v>268</v>
      </c>
      <c r="H5093" s="26">
        <v>1</v>
      </c>
      <c r="I5093" s="25">
        <v>0.75</v>
      </c>
      <c r="J5093" s="25">
        <v>0.75</v>
      </c>
    </row>
    <row r="5094" spans="1:10" ht="39" customHeight="1">
      <c r="A5094" s="22" t="s">
        <v>1894</v>
      </c>
      <c r="B5094" s="24" t="s">
        <v>2981</v>
      </c>
      <c r="C5094" s="22" t="s">
        <v>78</v>
      </c>
      <c r="D5094" s="22" t="s">
        <v>2982</v>
      </c>
      <c r="E5094" s="397" t="s">
        <v>1928</v>
      </c>
      <c r="F5094" s="397"/>
      <c r="G5094" s="23" t="s">
        <v>268</v>
      </c>
      <c r="H5094" s="26">
        <v>1</v>
      </c>
      <c r="I5094" s="25">
        <v>1.43</v>
      </c>
      <c r="J5094" s="25">
        <v>1.43</v>
      </c>
    </row>
    <row r="5095" spans="1:10" ht="39" customHeight="1">
      <c r="A5095" s="22" t="s">
        <v>1894</v>
      </c>
      <c r="B5095" s="24" t="s">
        <v>3335</v>
      </c>
      <c r="C5095" s="22" t="s">
        <v>72</v>
      </c>
      <c r="D5095" s="22" t="s">
        <v>3336</v>
      </c>
      <c r="E5095" s="397" t="s">
        <v>1928</v>
      </c>
      <c r="F5095" s="397"/>
      <c r="G5095" s="23" t="s">
        <v>268</v>
      </c>
      <c r="H5095" s="26">
        <v>1</v>
      </c>
      <c r="I5095" s="25">
        <v>2.48</v>
      </c>
      <c r="J5095" s="25">
        <v>2.48</v>
      </c>
    </row>
    <row r="5096" spans="1:10" ht="24" customHeight="1">
      <c r="A5096" s="22" t="s">
        <v>1894</v>
      </c>
      <c r="B5096" s="24" t="s">
        <v>3337</v>
      </c>
      <c r="C5096" s="22" t="s">
        <v>78</v>
      </c>
      <c r="D5096" s="22" t="s">
        <v>3338</v>
      </c>
      <c r="E5096" s="397" t="s">
        <v>1928</v>
      </c>
      <c r="F5096" s="397"/>
      <c r="G5096" s="23" t="s">
        <v>114</v>
      </c>
      <c r="H5096" s="26">
        <v>1.05</v>
      </c>
      <c r="I5096" s="25">
        <v>38.71</v>
      </c>
      <c r="J5096" s="25">
        <v>40.64</v>
      </c>
    </row>
    <row r="5097" spans="1:10">
      <c r="A5097" s="38"/>
      <c r="B5097" s="38"/>
      <c r="C5097" s="38"/>
      <c r="D5097" s="38"/>
      <c r="E5097" s="38" t="s">
        <v>1897</v>
      </c>
      <c r="F5097" s="39">
        <v>6.18</v>
      </c>
      <c r="G5097" s="38" t="s">
        <v>1898</v>
      </c>
      <c r="H5097" s="39">
        <v>0</v>
      </c>
      <c r="I5097" s="38" t="s">
        <v>1899</v>
      </c>
      <c r="J5097" s="39">
        <v>6.18</v>
      </c>
    </row>
    <row r="5098" spans="1:10">
      <c r="A5098" s="38"/>
      <c r="B5098" s="38"/>
      <c r="C5098" s="38"/>
      <c r="D5098" s="38"/>
      <c r="E5098" s="38" t="s">
        <v>1900</v>
      </c>
      <c r="F5098" s="39">
        <v>11</v>
      </c>
      <c r="G5098" s="38"/>
      <c r="H5098" s="398" t="s">
        <v>1901</v>
      </c>
      <c r="I5098" s="398"/>
      <c r="J5098" s="39">
        <v>64.680000000000007</v>
      </c>
    </row>
    <row r="5099" spans="1:10" ht="49.95" customHeight="1">
      <c r="A5099" s="32"/>
      <c r="B5099" s="32"/>
      <c r="C5099" s="32"/>
      <c r="D5099" s="32"/>
      <c r="E5099" s="32"/>
      <c r="F5099" s="32"/>
      <c r="G5099" s="32" t="s">
        <v>1902</v>
      </c>
      <c r="H5099" s="34" t="s">
        <v>2547</v>
      </c>
      <c r="I5099" s="32" t="s">
        <v>1904</v>
      </c>
      <c r="J5099" s="33">
        <v>1293.5999999999999</v>
      </c>
    </row>
    <row r="5100" spans="1:10" ht="1.05" customHeight="1">
      <c r="A5100" s="16"/>
      <c r="B5100" s="16"/>
      <c r="C5100" s="16"/>
      <c r="D5100" s="16"/>
      <c r="E5100" s="16"/>
      <c r="F5100" s="16"/>
      <c r="G5100" s="16"/>
      <c r="H5100" s="16"/>
      <c r="I5100" s="16"/>
      <c r="J5100" s="16"/>
    </row>
    <row r="5101" spans="1:10" ht="18" customHeight="1">
      <c r="A5101" s="2" t="s">
        <v>1489</v>
      </c>
      <c r="B5101" s="4" t="s">
        <v>61</v>
      </c>
      <c r="C5101" s="2" t="s">
        <v>62</v>
      </c>
      <c r="D5101" s="2" t="s">
        <v>9</v>
      </c>
      <c r="E5101" s="391" t="s">
        <v>63</v>
      </c>
      <c r="F5101" s="391"/>
      <c r="G5101" s="3" t="s">
        <v>64</v>
      </c>
      <c r="H5101" s="4" t="s">
        <v>10</v>
      </c>
      <c r="I5101" s="4" t="s">
        <v>65</v>
      </c>
      <c r="J5101" s="4" t="s">
        <v>11</v>
      </c>
    </row>
    <row r="5102" spans="1:10" ht="25.95" customHeight="1">
      <c r="A5102" s="10" t="s">
        <v>1883</v>
      </c>
      <c r="B5102" s="12" t="s">
        <v>1490</v>
      </c>
      <c r="C5102" s="10" t="s">
        <v>78</v>
      </c>
      <c r="D5102" s="10" t="s">
        <v>1491</v>
      </c>
      <c r="E5102" s="395" t="s">
        <v>1427</v>
      </c>
      <c r="F5102" s="395"/>
      <c r="G5102" s="11" t="s">
        <v>114</v>
      </c>
      <c r="H5102" s="15">
        <v>1</v>
      </c>
      <c r="I5102" s="13">
        <v>112.43</v>
      </c>
      <c r="J5102" s="13">
        <v>112.43</v>
      </c>
    </row>
    <row r="5103" spans="1:10" ht="24" customHeight="1">
      <c r="A5103" s="17" t="s">
        <v>1884</v>
      </c>
      <c r="B5103" s="19" t="s">
        <v>1971</v>
      </c>
      <c r="C5103" s="17" t="s">
        <v>78</v>
      </c>
      <c r="D5103" s="17" t="s">
        <v>1972</v>
      </c>
      <c r="E5103" s="396" t="s">
        <v>1887</v>
      </c>
      <c r="F5103" s="396"/>
      <c r="G5103" s="18" t="s">
        <v>1911</v>
      </c>
      <c r="H5103" s="21">
        <v>4.6199999999999998E-2</v>
      </c>
      <c r="I5103" s="20">
        <v>28.71</v>
      </c>
      <c r="J5103" s="20">
        <v>1.32</v>
      </c>
    </row>
    <row r="5104" spans="1:10" ht="25.95" customHeight="1">
      <c r="A5104" s="17" t="s">
        <v>1884</v>
      </c>
      <c r="B5104" s="19" t="s">
        <v>2969</v>
      </c>
      <c r="C5104" s="17" t="s">
        <v>78</v>
      </c>
      <c r="D5104" s="17" t="s">
        <v>2970</v>
      </c>
      <c r="E5104" s="396" t="s">
        <v>1887</v>
      </c>
      <c r="F5104" s="396"/>
      <c r="G5104" s="18" t="s">
        <v>1911</v>
      </c>
      <c r="H5104" s="21">
        <v>4.6199999999999998E-2</v>
      </c>
      <c r="I5104" s="20">
        <v>24.32</v>
      </c>
      <c r="J5104" s="20">
        <v>1.1200000000000001</v>
      </c>
    </row>
    <row r="5105" spans="1:10" ht="24" customHeight="1">
      <c r="A5105" s="22" t="s">
        <v>1894</v>
      </c>
      <c r="B5105" s="24" t="s">
        <v>3339</v>
      </c>
      <c r="C5105" s="22" t="s">
        <v>78</v>
      </c>
      <c r="D5105" s="22" t="s">
        <v>3340</v>
      </c>
      <c r="E5105" s="397" t="s">
        <v>1928</v>
      </c>
      <c r="F5105" s="397"/>
      <c r="G5105" s="23" t="s">
        <v>114</v>
      </c>
      <c r="H5105" s="26">
        <v>1.05</v>
      </c>
      <c r="I5105" s="25">
        <v>104.76</v>
      </c>
      <c r="J5105" s="25">
        <v>109.99</v>
      </c>
    </row>
    <row r="5106" spans="1:10">
      <c r="A5106" s="38"/>
      <c r="B5106" s="38"/>
      <c r="C5106" s="38"/>
      <c r="D5106" s="38"/>
      <c r="E5106" s="38" t="s">
        <v>1897</v>
      </c>
      <c r="F5106" s="39">
        <v>1.8</v>
      </c>
      <c r="G5106" s="38" t="s">
        <v>1898</v>
      </c>
      <c r="H5106" s="39">
        <v>0</v>
      </c>
      <c r="I5106" s="38" t="s">
        <v>1899</v>
      </c>
      <c r="J5106" s="39">
        <v>1.8</v>
      </c>
    </row>
    <row r="5107" spans="1:10">
      <c r="A5107" s="38"/>
      <c r="B5107" s="38"/>
      <c r="C5107" s="38"/>
      <c r="D5107" s="38"/>
      <c r="E5107" s="38" t="s">
        <v>1900</v>
      </c>
      <c r="F5107" s="39">
        <v>23.04</v>
      </c>
      <c r="G5107" s="38"/>
      <c r="H5107" s="398" t="s">
        <v>1901</v>
      </c>
      <c r="I5107" s="398"/>
      <c r="J5107" s="39">
        <v>135.47</v>
      </c>
    </row>
    <row r="5108" spans="1:10" ht="49.95" customHeight="1">
      <c r="A5108" s="32"/>
      <c r="B5108" s="32"/>
      <c r="C5108" s="32"/>
      <c r="D5108" s="32"/>
      <c r="E5108" s="32"/>
      <c r="F5108" s="32"/>
      <c r="G5108" s="32" t="s">
        <v>1902</v>
      </c>
      <c r="H5108" s="34" t="s">
        <v>3341</v>
      </c>
      <c r="I5108" s="32" t="s">
        <v>1904</v>
      </c>
      <c r="J5108" s="33">
        <v>12869.65</v>
      </c>
    </row>
    <row r="5109" spans="1:10" ht="1.05" customHeight="1">
      <c r="A5109" s="16"/>
      <c r="B5109" s="16"/>
      <c r="C5109" s="16"/>
      <c r="D5109" s="16"/>
      <c r="E5109" s="16"/>
      <c r="F5109" s="16"/>
      <c r="G5109" s="16"/>
      <c r="H5109" s="16"/>
      <c r="I5109" s="16"/>
      <c r="J5109" s="16"/>
    </row>
    <row r="5110" spans="1:10" ht="18" customHeight="1">
      <c r="A5110" s="2" t="s">
        <v>1492</v>
      </c>
      <c r="B5110" s="4" t="s">
        <v>61</v>
      </c>
      <c r="C5110" s="2" t="s">
        <v>62</v>
      </c>
      <c r="D5110" s="2" t="s">
        <v>9</v>
      </c>
      <c r="E5110" s="391" t="s">
        <v>63</v>
      </c>
      <c r="F5110" s="391"/>
      <c r="G5110" s="3" t="s">
        <v>64</v>
      </c>
      <c r="H5110" s="4" t="s">
        <v>10</v>
      </c>
      <c r="I5110" s="4" t="s">
        <v>65</v>
      </c>
      <c r="J5110" s="4" t="s">
        <v>11</v>
      </c>
    </row>
    <row r="5111" spans="1:10" ht="25.95" customHeight="1">
      <c r="A5111" s="10" t="s">
        <v>1883</v>
      </c>
      <c r="B5111" s="12" t="s">
        <v>1493</v>
      </c>
      <c r="C5111" s="10" t="s">
        <v>78</v>
      </c>
      <c r="D5111" s="10" t="s">
        <v>1494</v>
      </c>
      <c r="E5111" s="395" t="s">
        <v>1427</v>
      </c>
      <c r="F5111" s="395"/>
      <c r="G5111" s="11" t="s">
        <v>268</v>
      </c>
      <c r="H5111" s="15">
        <v>1</v>
      </c>
      <c r="I5111" s="13">
        <v>109.48</v>
      </c>
      <c r="J5111" s="13">
        <v>109.48</v>
      </c>
    </row>
    <row r="5112" spans="1:10" ht="24" customHeight="1">
      <c r="A5112" s="17" t="s">
        <v>1884</v>
      </c>
      <c r="B5112" s="19" t="s">
        <v>1971</v>
      </c>
      <c r="C5112" s="17" t="s">
        <v>78</v>
      </c>
      <c r="D5112" s="17" t="s">
        <v>1972</v>
      </c>
      <c r="E5112" s="396" t="s">
        <v>1887</v>
      </c>
      <c r="F5112" s="396"/>
      <c r="G5112" s="18" t="s">
        <v>1911</v>
      </c>
      <c r="H5112" s="21">
        <v>0.24840000000000001</v>
      </c>
      <c r="I5112" s="20">
        <v>28.71</v>
      </c>
      <c r="J5112" s="20">
        <v>7.13</v>
      </c>
    </row>
    <row r="5113" spans="1:10" ht="25.95" customHeight="1">
      <c r="A5113" s="17" t="s">
        <v>1884</v>
      </c>
      <c r="B5113" s="19" t="s">
        <v>2969</v>
      </c>
      <c r="C5113" s="17" t="s">
        <v>78</v>
      </c>
      <c r="D5113" s="17" t="s">
        <v>2970</v>
      </c>
      <c r="E5113" s="396" t="s">
        <v>1887</v>
      </c>
      <c r="F5113" s="396"/>
      <c r="G5113" s="18" t="s">
        <v>1911</v>
      </c>
      <c r="H5113" s="21">
        <v>0.24840000000000001</v>
      </c>
      <c r="I5113" s="20">
        <v>24.32</v>
      </c>
      <c r="J5113" s="20">
        <v>6.04</v>
      </c>
    </row>
    <row r="5114" spans="1:10" ht="39" customHeight="1">
      <c r="A5114" s="22" t="s">
        <v>1894</v>
      </c>
      <c r="B5114" s="24" t="s">
        <v>3342</v>
      </c>
      <c r="C5114" s="22" t="s">
        <v>78</v>
      </c>
      <c r="D5114" s="22" t="s">
        <v>3343</v>
      </c>
      <c r="E5114" s="397" t="s">
        <v>1928</v>
      </c>
      <c r="F5114" s="397"/>
      <c r="G5114" s="23" t="s">
        <v>268</v>
      </c>
      <c r="H5114" s="26">
        <v>1</v>
      </c>
      <c r="I5114" s="25">
        <v>96.31</v>
      </c>
      <c r="J5114" s="25">
        <v>96.31</v>
      </c>
    </row>
    <row r="5115" spans="1:10">
      <c r="A5115" s="38"/>
      <c r="B5115" s="38"/>
      <c r="C5115" s="38"/>
      <c r="D5115" s="38"/>
      <c r="E5115" s="38" t="s">
        <v>1897</v>
      </c>
      <c r="F5115" s="39">
        <v>9.7100000000000009</v>
      </c>
      <c r="G5115" s="38" t="s">
        <v>1898</v>
      </c>
      <c r="H5115" s="39">
        <v>0</v>
      </c>
      <c r="I5115" s="38" t="s">
        <v>1899</v>
      </c>
      <c r="J5115" s="39">
        <v>9.7100000000000009</v>
      </c>
    </row>
    <row r="5116" spans="1:10">
      <c r="A5116" s="38"/>
      <c r="B5116" s="38"/>
      <c r="C5116" s="38"/>
      <c r="D5116" s="38"/>
      <c r="E5116" s="38" t="s">
        <v>1900</v>
      </c>
      <c r="F5116" s="39">
        <v>22.44</v>
      </c>
      <c r="G5116" s="38"/>
      <c r="H5116" s="398" t="s">
        <v>1901</v>
      </c>
      <c r="I5116" s="398"/>
      <c r="J5116" s="39">
        <v>131.91999999999999</v>
      </c>
    </row>
    <row r="5117" spans="1:10" ht="49.95" customHeight="1">
      <c r="A5117" s="32"/>
      <c r="B5117" s="32"/>
      <c r="C5117" s="32"/>
      <c r="D5117" s="32"/>
      <c r="E5117" s="32"/>
      <c r="F5117" s="32"/>
      <c r="G5117" s="32" t="s">
        <v>1902</v>
      </c>
      <c r="H5117" s="34" t="s">
        <v>2305</v>
      </c>
      <c r="I5117" s="32" t="s">
        <v>1904</v>
      </c>
      <c r="J5117" s="33">
        <v>527.67999999999995</v>
      </c>
    </row>
    <row r="5118" spans="1:10" ht="1.05" customHeight="1">
      <c r="A5118" s="16"/>
      <c r="B5118" s="16"/>
      <c r="C5118" s="16"/>
      <c r="D5118" s="16"/>
      <c r="E5118" s="16"/>
      <c r="F5118" s="16"/>
      <c r="G5118" s="16"/>
      <c r="H5118" s="16"/>
      <c r="I5118" s="16"/>
      <c r="J5118" s="16"/>
    </row>
    <row r="5119" spans="1:10" ht="18" customHeight="1">
      <c r="A5119" s="2" t="s">
        <v>1495</v>
      </c>
      <c r="B5119" s="4" t="s">
        <v>61</v>
      </c>
      <c r="C5119" s="2" t="s">
        <v>62</v>
      </c>
      <c r="D5119" s="2" t="s">
        <v>9</v>
      </c>
      <c r="E5119" s="391" t="s">
        <v>63</v>
      </c>
      <c r="F5119" s="391"/>
      <c r="G5119" s="3" t="s">
        <v>64</v>
      </c>
      <c r="H5119" s="4" t="s">
        <v>10</v>
      </c>
      <c r="I5119" s="4" t="s">
        <v>65</v>
      </c>
      <c r="J5119" s="4" t="s">
        <v>11</v>
      </c>
    </row>
    <row r="5120" spans="1:10" ht="52.05" customHeight="1">
      <c r="A5120" s="10" t="s">
        <v>1883</v>
      </c>
      <c r="B5120" s="12" t="s">
        <v>1496</v>
      </c>
      <c r="C5120" s="10" t="s">
        <v>78</v>
      </c>
      <c r="D5120" s="10" t="s">
        <v>1497</v>
      </c>
      <c r="E5120" s="395" t="s">
        <v>215</v>
      </c>
      <c r="F5120" s="395"/>
      <c r="G5120" s="11" t="s">
        <v>99</v>
      </c>
      <c r="H5120" s="15">
        <v>1</v>
      </c>
      <c r="I5120" s="13">
        <v>92.75</v>
      </c>
      <c r="J5120" s="13">
        <v>92.75</v>
      </c>
    </row>
    <row r="5121" spans="1:10" ht="24" customHeight="1">
      <c r="A5121" s="17" t="s">
        <v>1884</v>
      </c>
      <c r="B5121" s="19" t="s">
        <v>1935</v>
      </c>
      <c r="C5121" s="17" t="s">
        <v>78</v>
      </c>
      <c r="D5121" s="17" t="s">
        <v>1936</v>
      </c>
      <c r="E5121" s="396" t="s">
        <v>1887</v>
      </c>
      <c r="F5121" s="396"/>
      <c r="G5121" s="18" t="s">
        <v>1911</v>
      </c>
      <c r="H5121" s="21">
        <v>1.61</v>
      </c>
      <c r="I5121" s="20">
        <v>28.34</v>
      </c>
      <c r="J5121" s="20">
        <v>45.62</v>
      </c>
    </row>
    <row r="5122" spans="1:10" ht="24" customHeight="1">
      <c r="A5122" s="17" t="s">
        <v>1884</v>
      </c>
      <c r="B5122" s="19" t="s">
        <v>1909</v>
      </c>
      <c r="C5122" s="17" t="s">
        <v>78</v>
      </c>
      <c r="D5122" s="17" t="s">
        <v>1910</v>
      </c>
      <c r="E5122" s="396" t="s">
        <v>1887</v>
      </c>
      <c r="F5122" s="396"/>
      <c r="G5122" s="18" t="s">
        <v>1911</v>
      </c>
      <c r="H5122" s="21">
        <v>0.80500000000000005</v>
      </c>
      <c r="I5122" s="20">
        <v>22.95</v>
      </c>
      <c r="J5122" s="20">
        <v>18.47</v>
      </c>
    </row>
    <row r="5123" spans="1:10" ht="52.05" customHeight="1">
      <c r="A5123" s="17" t="s">
        <v>1884</v>
      </c>
      <c r="B5123" s="19" t="s">
        <v>3344</v>
      </c>
      <c r="C5123" s="17" t="s">
        <v>78</v>
      </c>
      <c r="D5123" s="17" t="s">
        <v>3345</v>
      </c>
      <c r="E5123" s="396" t="s">
        <v>1939</v>
      </c>
      <c r="F5123" s="396"/>
      <c r="G5123" s="18" t="s">
        <v>81</v>
      </c>
      <c r="H5123" s="21">
        <v>9.1000000000000004E-3</v>
      </c>
      <c r="I5123" s="20">
        <v>842.87</v>
      </c>
      <c r="J5123" s="20">
        <v>7.67</v>
      </c>
    </row>
    <row r="5124" spans="1:10" ht="39" customHeight="1">
      <c r="A5124" s="22" t="s">
        <v>1894</v>
      </c>
      <c r="B5124" s="24" t="s">
        <v>3346</v>
      </c>
      <c r="C5124" s="22" t="s">
        <v>78</v>
      </c>
      <c r="D5124" s="22" t="s">
        <v>3347</v>
      </c>
      <c r="E5124" s="397" t="s">
        <v>1928</v>
      </c>
      <c r="F5124" s="397"/>
      <c r="G5124" s="23" t="s">
        <v>268</v>
      </c>
      <c r="H5124" s="26">
        <v>28.31</v>
      </c>
      <c r="I5124" s="25">
        <v>0.7</v>
      </c>
      <c r="J5124" s="25">
        <v>19.809999999999999</v>
      </c>
    </row>
    <row r="5125" spans="1:10" ht="39" customHeight="1">
      <c r="A5125" s="22" t="s">
        <v>1894</v>
      </c>
      <c r="B5125" s="24" t="s">
        <v>3348</v>
      </c>
      <c r="C5125" s="22" t="s">
        <v>78</v>
      </c>
      <c r="D5125" s="22" t="s">
        <v>3349</v>
      </c>
      <c r="E5125" s="397" t="s">
        <v>1928</v>
      </c>
      <c r="F5125" s="397"/>
      <c r="G5125" s="23" t="s">
        <v>114</v>
      </c>
      <c r="H5125" s="26">
        <v>0.42</v>
      </c>
      <c r="I5125" s="25">
        <v>2.2999999999999998</v>
      </c>
      <c r="J5125" s="25">
        <v>0.96</v>
      </c>
    </row>
    <row r="5126" spans="1:10" ht="24" customHeight="1">
      <c r="A5126" s="22" t="s">
        <v>1894</v>
      </c>
      <c r="B5126" s="24" t="s">
        <v>2137</v>
      </c>
      <c r="C5126" s="22" t="s">
        <v>78</v>
      </c>
      <c r="D5126" s="22" t="s">
        <v>2138</v>
      </c>
      <c r="E5126" s="397" t="s">
        <v>1928</v>
      </c>
      <c r="F5126" s="397"/>
      <c r="G5126" s="23" t="s">
        <v>2139</v>
      </c>
      <c r="H5126" s="26">
        <v>5.0000000000000001E-3</v>
      </c>
      <c r="I5126" s="25">
        <v>45.25</v>
      </c>
      <c r="J5126" s="25">
        <v>0.22</v>
      </c>
    </row>
    <row r="5127" spans="1:10">
      <c r="A5127" s="38"/>
      <c r="B5127" s="38"/>
      <c r="C5127" s="38"/>
      <c r="D5127" s="38"/>
      <c r="E5127" s="38" t="s">
        <v>1897</v>
      </c>
      <c r="F5127" s="39">
        <v>49.05</v>
      </c>
      <c r="G5127" s="38" t="s">
        <v>1898</v>
      </c>
      <c r="H5127" s="39">
        <v>0</v>
      </c>
      <c r="I5127" s="38" t="s">
        <v>1899</v>
      </c>
      <c r="J5127" s="39">
        <v>49.05</v>
      </c>
    </row>
    <row r="5128" spans="1:10">
      <c r="A5128" s="38"/>
      <c r="B5128" s="38"/>
      <c r="C5128" s="38"/>
      <c r="D5128" s="38"/>
      <c r="E5128" s="38" t="s">
        <v>1900</v>
      </c>
      <c r="F5128" s="39">
        <v>19.010000000000002</v>
      </c>
      <c r="G5128" s="38"/>
      <c r="H5128" s="398" t="s">
        <v>1901</v>
      </c>
      <c r="I5128" s="398"/>
      <c r="J5128" s="39">
        <v>111.76</v>
      </c>
    </row>
    <row r="5129" spans="1:10" ht="49.95" customHeight="1">
      <c r="A5129" s="32"/>
      <c r="B5129" s="32"/>
      <c r="C5129" s="32"/>
      <c r="D5129" s="32"/>
      <c r="E5129" s="32"/>
      <c r="F5129" s="32"/>
      <c r="G5129" s="32" t="s">
        <v>1902</v>
      </c>
      <c r="H5129" s="34" t="s">
        <v>3350</v>
      </c>
      <c r="I5129" s="32" t="s">
        <v>1904</v>
      </c>
      <c r="J5129" s="33">
        <v>1109.77</v>
      </c>
    </row>
    <row r="5130" spans="1:10" ht="1.05" customHeight="1">
      <c r="A5130" s="16"/>
      <c r="B5130" s="16"/>
      <c r="C5130" s="16"/>
      <c r="D5130" s="16"/>
      <c r="E5130" s="16"/>
      <c r="F5130" s="16"/>
      <c r="G5130" s="16"/>
      <c r="H5130" s="16"/>
      <c r="I5130" s="16"/>
      <c r="J5130" s="16"/>
    </row>
    <row r="5131" spans="1:10" ht="24" customHeight="1">
      <c r="A5131" s="5" t="s">
        <v>43</v>
      </c>
      <c r="B5131" s="5"/>
      <c r="C5131" s="5"/>
      <c r="D5131" s="5" t="s">
        <v>44</v>
      </c>
      <c r="E5131" s="5"/>
      <c r="F5131" s="394"/>
      <c r="G5131" s="394"/>
      <c r="H5131" s="7"/>
      <c r="I5131" s="5"/>
      <c r="J5131" s="8">
        <v>349970.36</v>
      </c>
    </row>
    <row r="5132" spans="1:10" ht="18" customHeight="1">
      <c r="A5132" s="2" t="s">
        <v>1498</v>
      </c>
      <c r="B5132" s="4" t="s">
        <v>61</v>
      </c>
      <c r="C5132" s="2" t="s">
        <v>62</v>
      </c>
      <c r="D5132" s="2" t="s">
        <v>9</v>
      </c>
      <c r="E5132" s="391" t="s">
        <v>63</v>
      </c>
      <c r="F5132" s="391"/>
      <c r="G5132" s="3" t="s">
        <v>64</v>
      </c>
      <c r="H5132" s="4" t="s">
        <v>10</v>
      </c>
      <c r="I5132" s="4" t="s">
        <v>65</v>
      </c>
      <c r="J5132" s="4" t="s">
        <v>11</v>
      </c>
    </row>
    <row r="5133" spans="1:10" ht="25.95" customHeight="1">
      <c r="A5133" s="10" t="s">
        <v>1883</v>
      </c>
      <c r="B5133" s="12" t="s">
        <v>1499</v>
      </c>
      <c r="C5133" s="10" t="s">
        <v>72</v>
      </c>
      <c r="D5133" s="10" t="s">
        <v>1500</v>
      </c>
      <c r="E5133" s="395" t="s">
        <v>204</v>
      </c>
      <c r="F5133" s="395"/>
      <c r="G5133" s="11" t="s">
        <v>1501</v>
      </c>
      <c r="H5133" s="15">
        <v>1</v>
      </c>
      <c r="I5133" s="13">
        <v>16.36</v>
      </c>
      <c r="J5133" s="13">
        <v>16.36</v>
      </c>
    </row>
    <row r="5134" spans="1:10" ht="25.95" customHeight="1">
      <c r="A5134" s="22" t="s">
        <v>1894</v>
      </c>
      <c r="B5134" s="24" t="s">
        <v>3351</v>
      </c>
      <c r="C5134" s="22" t="s">
        <v>72</v>
      </c>
      <c r="D5134" s="22" t="s">
        <v>1500</v>
      </c>
      <c r="E5134" s="397" t="s">
        <v>2020</v>
      </c>
      <c r="F5134" s="397"/>
      <c r="G5134" s="23" t="s">
        <v>268</v>
      </c>
      <c r="H5134" s="26">
        <v>1</v>
      </c>
      <c r="I5134" s="25">
        <v>16.36</v>
      </c>
      <c r="J5134" s="25">
        <v>16.36</v>
      </c>
    </row>
    <row r="5135" spans="1:10">
      <c r="A5135" s="38"/>
      <c r="B5135" s="38"/>
      <c r="C5135" s="38"/>
      <c r="D5135" s="38"/>
      <c r="E5135" s="38" t="s">
        <v>1897</v>
      </c>
      <c r="F5135" s="39">
        <v>0</v>
      </c>
      <c r="G5135" s="38" t="s">
        <v>1898</v>
      </c>
      <c r="H5135" s="39">
        <v>0</v>
      </c>
      <c r="I5135" s="38" t="s">
        <v>1899</v>
      </c>
      <c r="J5135" s="39">
        <v>0</v>
      </c>
    </row>
    <row r="5136" spans="1:10">
      <c r="A5136" s="38"/>
      <c r="B5136" s="38"/>
      <c r="C5136" s="38"/>
      <c r="D5136" s="38"/>
      <c r="E5136" s="38" t="s">
        <v>1900</v>
      </c>
      <c r="F5136" s="39">
        <v>3.35</v>
      </c>
      <c r="G5136" s="38"/>
      <c r="H5136" s="398" t="s">
        <v>1901</v>
      </c>
      <c r="I5136" s="398"/>
      <c r="J5136" s="39">
        <v>19.71</v>
      </c>
    </row>
    <row r="5137" spans="1:10" ht="49.95" customHeight="1">
      <c r="A5137" s="32"/>
      <c r="B5137" s="32"/>
      <c r="C5137" s="32"/>
      <c r="D5137" s="32"/>
      <c r="E5137" s="32"/>
      <c r="F5137" s="32"/>
      <c r="G5137" s="32" t="s">
        <v>1902</v>
      </c>
      <c r="H5137" s="34" t="s">
        <v>3352</v>
      </c>
      <c r="I5137" s="32" t="s">
        <v>1904</v>
      </c>
      <c r="J5137" s="33">
        <v>349970.36</v>
      </c>
    </row>
    <row r="5138" spans="1:10" ht="1.05" customHeight="1">
      <c r="A5138" s="16"/>
      <c r="B5138" s="16"/>
      <c r="C5138" s="16"/>
      <c r="D5138" s="16"/>
      <c r="E5138" s="16"/>
      <c r="F5138" s="16"/>
      <c r="G5138" s="16"/>
      <c r="H5138" s="16"/>
      <c r="I5138" s="16"/>
      <c r="J5138" s="16"/>
    </row>
    <row r="5139" spans="1:10" ht="24" customHeight="1">
      <c r="A5139" s="5" t="s">
        <v>45</v>
      </c>
      <c r="B5139" s="5"/>
      <c r="C5139" s="5"/>
      <c r="D5139" s="5" t="s">
        <v>46</v>
      </c>
      <c r="E5139" s="5"/>
      <c r="F5139" s="394"/>
      <c r="G5139" s="394"/>
      <c r="H5139" s="7"/>
      <c r="I5139" s="5"/>
      <c r="J5139" s="8">
        <v>333190.7</v>
      </c>
    </row>
    <row r="5140" spans="1:10" ht="18" customHeight="1">
      <c r="A5140" s="2" t="s">
        <v>1502</v>
      </c>
      <c r="B5140" s="4" t="s">
        <v>61</v>
      </c>
      <c r="C5140" s="2" t="s">
        <v>62</v>
      </c>
      <c r="D5140" s="2" t="s">
        <v>9</v>
      </c>
      <c r="E5140" s="391" t="s">
        <v>63</v>
      </c>
      <c r="F5140" s="391"/>
      <c r="G5140" s="3" t="s">
        <v>64</v>
      </c>
      <c r="H5140" s="4" t="s">
        <v>10</v>
      </c>
      <c r="I5140" s="4" t="s">
        <v>65</v>
      </c>
      <c r="J5140" s="4" t="s">
        <v>11</v>
      </c>
    </row>
    <row r="5141" spans="1:10" ht="25.95" customHeight="1">
      <c r="A5141" s="10" t="s">
        <v>1883</v>
      </c>
      <c r="B5141" s="12" t="s">
        <v>1169</v>
      </c>
      <c r="C5141" s="10" t="s">
        <v>72</v>
      </c>
      <c r="D5141" s="10" t="s">
        <v>1170</v>
      </c>
      <c r="E5141" s="395" t="s">
        <v>204</v>
      </c>
      <c r="F5141" s="395"/>
      <c r="G5141" s="11" t="s">
        <v>114</v>
      </c>
      <c r="H5141" s="15">
        <v>1</v>
      </c>
      <c r="I5141" s="13">
        <v>82.86</v>
      </c>
      <c r="J5141" s="13">
        <v>82.86</v>
      </c>
    </row>
    <row r="5142" spans="1:10" ht="24" customHeight="1">
      <c r="A5142" s="17" t="s">
        <v>1884</v>
      </c>
      <c r="B5142" s="19" t="s">
        <v>1971</v>
      </c>
      <c r="C5142" s="17" t="s">
        <v>78</v>
      </c>
      <c r="D5142" s="17" t="s">
        <v>1972</v>
      </c>
      <c r="E5142" s="396" t="s">
        <v>1887</v>
      </c>
      <c r="F5142" s="396"/>
      <c r="G5142" s="18" t="s">
        <v>1911</v>
      </c>
      <c r="H5142" s="21">
        <v>0.626</v>
      </c>
      <c r="I5142" s="20">
        <v>28.71</v>
      </c>
      <c r="J5142" s="20">
        <v>17.97</v>
      </c>
    </row>
    <row r="5143" spans="1:10" ht="39" customHeight="1">
      <c r="A5143" s="17" t="s">
        <v>1884</v>
      </c>
      <c r="B5143" s="19" t="s">
        <v>3118</v>
      </c>
      <c r="C5143" s="17" t="s">
        <v>78</v>
      </c>
      <c r="D5143" s="17" t="s">
        <v>3119</v>
      </c>
      <c r="E5143" s="396" t="s">
        <v>3104</v>
      </c>
      <c r="F5143" s="396"/>
      <c r="G5143" s="18" t="s">
        <v>268</v>
      </c>
      <c r="H5143" s="21">
        <v>0.33300000000000002</v>
      </c>
      <c r="I5143" s="20">
        <v>91.23</v>
      </c>
      <c r="J5143" s="20">
        <v>30.37</v>
      </c>
    </row>
    <row r="5144" spans="1:10" ht="25.95" customHeight="1">
      <c r="A5144" s="17" t="s">
        <v>1884</v>
      </c>
      <c r="B5144" s="19" t="s">
        <v>2969</v>
      </c>
      <c r="C5144" s="17" t="s">
        <v>78</v>
      </c>
      <c r="D5144" s="17" t="s">
        <v>2970</v>
      </c>
      <c r="E5144" s="396" t="s">
        <v>1887</v>
      </c>
      <c r="F5144" s="396"/>
      <c r="G5144" s="18" t="s">
        <v>1911</v>
      </c>
      <c r="H5144" s="21">
        <v>0.626</v>
      </c>
      <c r="I5144" s="20">
        <v>24.32</v>
      </c>
      <c r="J5144" s="20">
        <v>15.22</v>
      </c>
    </row>
    <row r="5145" spans="1:10" ht="24" customHeight="1">
      <c r="A5145" s="22" t="s">
        <v>1894</v>
      </c>
      <c r="B5145" s="24" t="s">
        <v>3120</v>
      </c>
      <c r="C5145" s="22" t="s">
        <v>72</v>
      </c>
      <c r="D5145" s="22" t="s">
        <v>3121</v>
      </c>
      <c r="E5145" s="397" t="s">
        <v>1928</v>
      </c>
      <c r="F5145" s="397"/>
      <c r="G5145" s="23" t="s">
        <v>1150</v>
      </c>
      <c r="H5145" s="26">
        <v>1</v>
      </c>
      <c r="I5145" s="25">
        <v>19.3</v>
      </c>
      <c r="J5145" s="25">
        <v>19.3</v>
      </c>
    </row>
    <row r="5146" spans="1:10">
      <c r="A5146" s="38"/>
      <c r="B5146" s="38"/>
      <c r="C5146" s="38"/>
      <c r="D5146" s="38"/>
      <c r="E5146" s="38" t="s">
        <v>1897</v>
      </c>
      <c r="F5146" s="39">
        <v>26.91</v>
      </c>
      <c r="G5146" s="38" t="s">
        <v>1898</v>
      </c>
      <c r="H5146" s="39">
        <v>0</v>
      </c>
      <c r="I5146" s="38" t="s">
        <v>1899</v>
      </c>
      <c r="J5146" s="39">
        <v>26.91</v>
      </c>
    </row>
    <row r="5147" spans="1:10">
      <c r="A5147" s="38"/>
      <c r="B5147" s="38"/>
      <c r="C5147" s="38"/>
      <c r="D5147" s="38"/>
      <c r="E5147" s="38" t="s">
        <v>1900</v>
      </c>
      <c r="F5147" s="39">
        <v>16.98</v>
      </c>
      <c r="G5147" s="38"/>
      <c r="H5147" s="398" t="s">
        <v>1901</v>
      </c>
      <c r="I5147" s="398"/>
      <c r="J5147" s="39">
        <v>99.84</v>
      </c>
    </row>
    <row r="5148" spans="1:10" ht="49.95" customHeight="1">
      <c r="A5148" s="32"/>
      <c r="B5148" s="32"/>
      <c r="C5148" s="32"/>
      <c r="D5148" s="32"/>
      <c r="E5148" s="32"/>
      <c r="F5148" s="32"/>
      <c r="G5148" s="32" t="s">
        <v>1902</v>
      </c>
      <c r="H5148" s="34" t="s">
        <v>3353</v>
      </c>
      <c r="I5148" s="32" t="s">
        <v>1904</v>
      </c>
      <c r="J5148" s="33">
        <v>5790.72</v>
      </c>
    </row>
    <row r="5149" spans="1:10" ht="1.05" customHeight="1">
      <c r="A5149" s="16"/>
      <c r="B5149" s="16"/>
      <c r="C5149" s="16"/>
      <c r="D5149" s="16"/>
      <c r="E5149" s="16"/>
      <c r="F5149" s="16"/>
      <c r="G5149" s="16"/>
      <c r="H5149" s="16"/>
      <c r="I5149" s="16"/>
      <c r="J5149" s="16"/>
    </row>
    <row r="5150" spans="1:10" ht="18" customHeight="1">
      <c r="A5150" s="2" t="s">
        <v>1503</v>
      </c>
      <c r="B5150" s="4" t="s">
        <v>61</v>
      </c>
      <c r="C5150" s="2" t="s">
        <v>62</v>
      </c>
      <c r="D5150" s="2" t="s">
        <v>9</v>
      </c>
      <c r="E5150" s="391" t="s">
        <v>63</v>
      </c>
      <c r="F5150" s="391"/>
      <c r="G5150" s="3" t="s">
        <v>64</v>
      </c>
      <c r="H5150" s="4" t="s">
        <v>10</v>
      </c>
      <c r="I5150" s="4" t="s">
        <v>65</v>
      </c>
      <c r="J5150" s="4" t="s">
        <v>11</v>
      </c>
    </row>
    <row r="5151" spans="1:10" ht="25.95" customHeight="1">
      <c r="A5151" s="10" t="s">
        <v>1883</v>
      </c>
      <c r="B5151" s="12" t="s">
        <v>1172</v>
      </c>
      <c r="C5151" s="10" t="s">
        <v>72</v>
      </c>
      <c r="D5151" s="10" t="s">
        <v>1173</v>
      </c>
      <c r="E5151" s="395" t="s">
        <v>204</v>
      </c>
      <c r="F5151" s="395"/>
      <c r="G5151" s="11" t="s">
        <v>114</v>
      </c>
      <c r="H5151" s="15">
        <v>1</v>
      </c>
      <c r="I5151" s="13">
        <v>58.16</v>
      </c>
      <c r="J5151" s="13">
        <v>58.16</v>
      </c>
    </row>
    <row r="5152" spans="1:10" ht="24" customHeight="1">
      <c r="A5152" s="17" t="s">
        <v>1884</v>
      </c>
      <c r="B5152" s="19" t="s">
        <v>1971</v>
      </c>
      <c r="C5152" s="17" t="s">
        <v>78</v>
      </c>
      <c r="D5152" s="17" t="s">
        <v>1972</v>
      </c>
      <c r="E5152" s="396" t="s">
        <v>1887</v>
      </c>
      <c r="F5152" s="396"/>
      <c r="G5152" s="18" t="s">
        <v>1911</v>
      </c>
      <c r="H5152" s="21">
        <v>8.5199999999999998E-2</v>
      </c>
      <c r="I5152" s="20">
        <v>28.71</v>
      </c>
      <c r="J5152" s="20">
        <v>2.44</v>
      </c>
    </row>
    <row r="5153" spans="1:10" ht="39" customHeight="1">
      <c r="A5153" s="17" t="s">
        <v>1884</v>
      </c>
      <c r="B5153" s="19" t="s">
        <v>3123</v>
      </c>
      <c r="C5153" s="17" t="s">
        <v>78</v>
      </c>
      <c r="D5153" s="17" t="s">
        <v>3124</v>
      </c>
      <c r="E5153" s="396" t="s">
        <v>3104</v>
      </c>
      <c r="F5153" s="396"/>
      <c r="G5153" s="18" t="s">
        <v>268</v>
      </c>
      <c r="H5153" s="21">
        <v>0.33300000000000002</v>
      </c>
      <c r="I5153" s="20">
        <v>95.14</v>
      </c>
      <c r="J5153" s="20">
        <v>31.68</v>
      </c>
    </row>
    <row r="5154" spans="1:10" ht="25.95" customHeight="1">
      <c r="A5154" s="17" t="s">
        <v>1884</v>
      </c>
      <c r="B5154" s="19" t="s">
        <v>2969</v>
      </c>
      <c r="C5154" s="17" t="s">
        <v>78</v>
      </c>
      <c r="D5154" s="17" t="s">
        <v>2970</v>
      </c>
      <c r="E5154" s="396" t="s">
        <v>1887</v>
      </c>
      <c r="F5154" s="396"/>
      <c r="G5154" s="18" t="s">
        <v>1911</v>
      </c>
      <c r="H5154" s="21">
        <v>8.5199999999999998E-2</v>
      </c>
      <c r="I5154" s="20">
        <v>24.32</v>
      </c>
      <c r="J5154" s="20">
        <v>2.0699999999999998</v>
      </c>
    </row>
    <row r="5155" spans="1:10" ht="24" customHeight="1">
      <c r="A5155" s="22" t="s">
        <v>1894</v>
      </c>
      <c r="B5155" s="24" t="s">
        <v>3125</v>
      </c>
      <c r="C5155" s="22" t="s">
        <v>72</v>
      </c>
      <c r="D5155" s="22" t="s">
        <v>3126</v>
      </c>
      <c r="E5155" s="397" t="s">
        <v>1928</v>
      </c>
      <c r="F5155" s="397"/>
      <c r="G5155" s="23" t="s">
        <v>1150</v>
      </c>
      <c r="H5155" s="26">
        <v>1</v>
      </c>
      <c r="I5155" s="25">
        <v>21.97</v>
      </c>
      <c r="J5155" s="25">
        <v>21.97</v>
      </c>
    </row>
    <row r="5156" spans="1:10">
      <c r="A5156" s="38"/>
      <c r="B5156" s="38"/>
      <c r="C5156" s="38"/>
      <c r="D5156" s="38"/>
      <c r="E5156" s="38" t="s">
        <v>1897</v>
      </c>
      <c r="F5156" s="39">
        <v>6.64</v>
      </c>
      <c r="G5156" s="38" t="s">
        <v>1898</v>
      </c>
      <c r="H5156" s="39">
        <v>0</v>
      </c>
      <c r="I5156" s="38" t="s">
        <v>1899</v>
      </c>
      <c r="J5156" s="39">
        <v>6.64</v>
      </c>
    </row>
    <row r="5157" spans="1:10">
      <c r="A5157" s="38"/>
      <c r="B5157" s="38"/>
      <c r="C5157" s="38"/>
      <c r="D5157" s="38"/>
      <c r="E5157" s="38" t="s">
        <v>1900</v>
      </c>
      <c r="F5157" s="39">
        <v>11.92</v>
      </c>
      <c r="G5157" s="38"/>
      <c r="H5157" s="398" t="s">
        <v>1901</v>
      </c>
      <c r="I5157" s="398"/>
      <c r="J5157" s="39">
        <v>70.08</v>
      </c>
    </row>
    <row r="5158" spans="1:10" ht="49.95" customHeight="1">
      <c r="A5158" s="32"/>
      <c r="B5158" s="32"/>
      <c r="C5158" s="32"/>
      <c r="D5158" s="32"/>
      <c r="E5158" s="32"/>
      <c r="F5158" s="32"/>
      <c r="G5158" s="32" t="s">
        <v>1902</v>
      </c>
      <c r="H5158" s="34" t="s">
        <v>2672</v>
      </c>
      <c r="I5158" s="32" t="s">
        <v>1904</v>
      </c>
      <c r="J5158" s="33">
        <v>2873.28</v>
      </c>
    </row>
    <row r="5159" spans="1:10" ht="1.05" customHeight="1">
      <c r="A5159" s="16"/>
      <c r="B5159" s="16"/>
      <c r="C5159" s="16"/>
      <c r="D5159" s="16"/>
      <c r="E5159" s="16"/>
      <c r="F5159" s="16"/>
      <c r="G5159" s="16"/>
      <c r="H5159" s="16"/>
      <c r="I5159" s="16"/>
      <c r="J5159" s="16"/>
    </row>
    <row r="5160" spans="1:10" ht="18" customHeight="1">
      <c r="A5160" s="2" t="s">
        <v>1504</v>
      </c>
      <c r="B5160" s="4" t="s">
        <v>61</v>
      </c>
      <c r="C5160" s="2" t="s">
        <v>62</v>
      </c>
      <c r="D5160" s="2" t="s">
        <v>9</v>
      </c>
      <c r="E5160" s="391" t="s">
        <v>63</v>
      </c>
      <c r="F5160" s="391"/>
      <c r="G5160" s="3" t="s">
        <v>64</v>
      </c>
      <c r="H5160" s="4" t="s">
        <v>10</v>
      </c>
      <c r="I5160" s="4" t="s">
        <v>65</v>
      </c>
      <c r="J5160" s="4" t="s">
        <v>11</v>
      </c>
    </row>
    <row r="5161" spans="1:10" ht="25.95" customHeight="1">
      <c r="A5161" s="10" t="s">
        <v>1883</v>
      </c>
      <c r="B5161" s="12" t="s">
        <v>1505</v>
      </c>
      <c r="C5161" s="10" t="s">
        <v>72</v>
      </c>
      <c r="D5161" s="10" t="s">
        <v>1506</v>
      </c>
      <c r="E5161" s="395" t="s">
        <v>74</v>
      </c>
      <c r="F5161" s="395"/>
      <c r="G5161" s="11" t="s">
        <v>75</v>
      </c>
      <c r="H5161" s="15">
        <v>1</v>
      </c>
      <c r="I5161" s="13">
        <v>59.34</v>
      </c>
      <c r="J5161" s="13">
        <v>59.34</v>
      </c>
    </row>
    <row r="5162" spans="1:10" ht="24" customHeight="1">
      <c r="A5162" s="17" t="s">
        <v>1884</v>
      </c>
      <c r="B5162" s="19" t="s">
        <v>1971</v>
      </c>
      <c r="C5162" s="17" t="s">
        <v>78</v>
      </c>
      <c r="D5162" s="17" t="s">
        <v>1972</v>
      </c>
      <c r="E5162" s="396" t="s">
        <v>1887</v>
      </c>
      <c r="F5162" s="396"/>
      <c r="G5162" s="18" t="s">
        <v>1911</v>
      </c>
      <c r="H5162" s="21">
        <v>0.10780000000000001</v>
      </c>
      <c r="I5162" s="20">
        <v>28.71</v>
      </c>
      <c r="J5162" s="20">
        <v>3.09</v>
      </c>
    </row>
    <row r="5163" spans="1:10" ht="25.95" customHeight="1">
      <c r="A5163" s="17" t="s">
        <v>1884</v>
      </c>
      <c r="B5163" s="19" t="s">
        <v>2969</v>
      </c>
      <c r="C5163" s="17" t="s">
        <v>78</v>
      </c>
      <c r="D5163" s="17" t="s">
        <v>2970</v>
      </c>
      <c r="E5163" s="396" t="s">
        <v>1887</v>
      </c>
      <c r="F5163" s="396"/>
      <c r="G5163" s="18" t="s">
        <v>1911</v>
      </c>
      <c r="H5163" s="21">
        <v>0.10780000000000001</v>
      </c>
      <c r="I5163" s="20">
        <v>24.32</v>
      </c>
      <c r="J5163" s="20">
        <v>2.62</v>
      </c>
    </row>
    <row r="5164" spans="1:10" ht="39" customHeight="1">
      <c r="A5164" s="17" t="s">
        <v>1884</v>
      </c>
      <c r="B5164" s="19" t="s">
        <v>3354</v>
      </c>
      <c r="C5164" s="17" t="s">
        <v>78</v>
      </c>
      <c r="D5164" s="17" t="s">
        <v>3355</v>
      </c>
      <c r="E5164" s="396" t="s">
        <v>3104</v>
      </c>
      <c r="F5164" s="396"/>
      <c r="G5164" s="18" t="s">
        <v>268</v>
      </c>
      <c r="H5164" s="21">
        <v>0.33300000000000002</v>
      </c>
      <c r="I5164" s="20">
        <v>99.52</v>
      </c>
      <c r="J5164" s="20">
        <v>33.14</v>
      </c>
    </row>
    <row r="5165" spans="1:10" ht="24" customHeight="1">
      <c r="A5165" s="22" t="s">
        <v>1894</v>
      </c>
      <c r="B5165" s="24" t="s">
        <v>3356</v>
      </c>
      <c r="C5165" s="22" t="s">
        <v>72</v>
      </c>
      <c r="D5165" s="22" t="s">
        <v>3357</v>
      </c>
      <c r="E5165" s="397" t="s">
        <v>1928</v>
      </c>
      <c r="F5165" s="397"/>
      <c r="G5165" s="23" t="s">
        <v>1150</v>
      </c>
      <c r="H5165" s="26">
        <v>1</v>
      </c>
      <c r="I5165" s="25">
        <v>20.49</v>
      </c>
      <c r="J5165" s="25">
        <v>20.49</v>
      </c>
    </row>
    <row r="5166" spans="1:10">
      <c r="A5166" s="38"/>
      <c r="B5166" s="38"/>
      <c r="C5166" s="38"/>
      <c r="D5166" s="38"/>
      <c r="E5166" s="38" t="s">
        <v>1897</v>
      </c>
      <c r="F5166" s="39">
        <v>8.41</v>
      </c>
      <c r="G5166" s="38" t="s">
        <v>1898</v>
      </c>
      <c r="H5166" s="39">
        <v>0</v>
      </c>
      <c r="I5166" s="38" t="s">
        <v>1899</v>
      </c>
      <c r="J5166" s="39">
        <v>8.41</v>
      </c>
    </row>
    <row r="5167" spans="1:10">
      <c r="A5167" s="38"/>
      <c r="B5167" s="38"/>
      <c r="C5167" s="38"/>
      <c r="D5167" s="38"/>
      <c r="E5167" s="38" t="s">
        <v>1900</v>
      </c>
      <c r="F5167" s="39">
        <v>12.16</v>
      </c>
      <c r="G5167" s="38"/>
      <c r="H5167" s="398" t="s">
        <v>1901</v>
      </c>
      <c r="I5167" s="398"/>
      <c r="J5167" s="39">
        <v>71.5</v>
      </c>
    </row>
    <row r="5168" spans="1:10" ht="49.95" customHeight="1">
      <c r="A5168" s="32"/>
      <c r="B5168" s="32"/>
      <c r="C5168" s="32"/>
      <c r="D5168" s="32"/>
      <c r="E5168" s="32"/>
      <c r="F5168" s="32"/>
      <c r="G5168" s="32" t="s">
        <v>1902</v>
      </c>
      <c r="H5168" s="34" t="s">
        <v>2028</v>
      </c>
      <c r="I5168" s="32" t="s">
        <v>1904</v>
      </c>
      <c r="J5168" s="33">
        <v>858</v>
      </c>
    </row>
    <row r="5169" spans="1:10" ht="1.05" customHeight="1">
      <c r="A5169" s="16"/>
      <c r="B5169" s="16"/>
      <c r="C5169" s="16"/>
      <c r="D5169" s="16"/>
      <c r="E5169" s="16"/>
      <c r="F5169" s="16"/>
      <c r="G5169" s="16"/>
      <c r="H5169" s="16"/>
      <c r="I5169" s="16"/>
      <c r="J5169" s="16"/>
    </row>
    <row r="5170" spans="1:10" ht="18" customHeight="1">
      <c r="A5170" s="2" t="s">
        <v>1507</v>
      </c>
      <c r="B5170" s="4" t="s">
        <v>61</v>
      </c>
      <c r="C5170" s="2" t="s">
        <v>62</v>
      </c>
      <c r="D5170" s="2" t="s">
        <v>9</v>
      </c>
      <c r="E5170" s="391" t="s">
        <v>63</v>
      </c>
      <c r="F5170" s="391"/>
      <c r="G5170" s="3" t="s">
        <v>64</v>
      </c>
      <c r="H5170" s="4" t="s">
        <v>10</v>
      </c>
      <c r="I5170" s="4" t="s">
        <v>65</v>
      </c>
      <c r="J5170" s="4" t="s">
        <v>11</v>
      </c>
    </row>
    <row r="5171" spans="1:10" ht="25.95" customHeight="1">
      <c r="A5171" s="10" t="s">
        <v>1883</v>
      </c>
      <c r="B5171" s="12" t="s">
        <v>1175</v>
      </c>
      <c r="C5171" s="10" t="s">
        <v>72</v>
      </c>
      <c r="D5171" s="10" t="s">
        <v>1176</v>
      </c>
      <c r="E5171" s="395" t="s">
        <v>204</v>
      </c>
      <c r="F5171" s="395"/>
      <c r="G5171" s="11" t="s">
        <v>114</v>
      </c>
      <c r="H5171" s="15">
        <v>1</v>
      </c>
      <c r="I5171" s="13">
        <v>82.69</v>
      </c>
      <c r="J5171" s="13">
        <v>82.69</v>
      </c>
    </row>
    <row r="5172" spans="1:10" ht="39" customHeight="1">
      <c r="A5172" s="17" t="s">
        <v>1884</v>
      </c>
      <c r="B5172" s="19" t="s">
        <v>3127</v>
      </c>
      <c r="C5172" s="17" t="s">
        <v>78</v>
      </c>
      <c r="D5172" s="17" t="s">
        <v>3128</v>
      </c>
      <c r="E5172" s="396" t="s">
        <v>3104</v>
      </c>
      <c r="F5172" s="396"/>
      <c r="G5172" s="18" t="s">
        <v>268</v>
      </c>
      <c r="H5172" s="21">
        <v>0.33300000000000002</v>
      </c>
      <c r="I5172" s="20">
        <v>103.33</v>
      </c>
      <c r="J5172" s="20">
        <v>34.4</v>
      </c>
    </row>
    <row r="5173" spans="1:10" ht="25.95" customHeight="1">
      <c r="A5173" s="17" t="s">
        <v>1884</v>
      </c>
      <c r="B5173" s="19" t="s">
        <v>2969</v>
      </c>
      <c r="C5173" s="17" t="s">
        <v>78</v>
      </c>
      <c r="D5173" s="17" t="s">
        <v>2970</v>
      </c>
      <c r="E5173" s="396" t="s">
        <v>1887</v>
      </c>
      <c r="F5173" s="396"/>
      <c r="G5173" s="18" t="s">
        <v>1911</v>
      </c>
      <c r="H5173" s="21">
        <v>0.13039999999999999</v>
      </c>
      <c r="I5173" s="20">
        <v>24.32</v>
      </c>
      <c r="J5173" s="20">
        <v>3.17</v>
      </c>
    </row>
    <row r="5174" spans="1:10" ht="24" customHeight="1">
      <c r="A5174" s="17" t="s">
        <v>1884</v>
      </c>
      <c r="B5174" s="19" t="s">
        <v>1971</v>
      </c>
      <c r="C5174" s="17" t="s">
        <v>78</v>
      </c>
      <c r="D5174" s="17" t="s">
        <v>1972</v>
      </c>
      <c r="E5174" s="396" t="s">
        <v>1887</v>
      </c>
      <c r="F5174" s="396"/>
      <c r="G5174" s="18" t="s">
        <v>1911</v>
      </c>
      <c r="H5174" s="21">
        <v>0.13039999999999999</v>
      </c>
      <c r="I5174" s="20">
        <v>28.71</v>
      </c>
      <c r="J5174" s="20">
        <v>3.74</v>
      </c>
    </row>
    <row r="5175" spans="1:10" ht="24" customHeight="1">
      <c r="A5175" s="22" t="s">
        <v>1894</v>
      </c>
      <c r="B5175" s="24" t="s">
        <v>3129</v>
      </c>
      <c r="C5175" s="22" t="s">
        <v>72</v>
      </c>
      <c r="D5175" s="22" t="s">
        <v>3130</v>
      </c>
      <c r="E5175" s="397" t="s">
        <v>1928</v>
      </c>
      <c r="F5175" s="397"/>
      <c r="G5175" s="23" t="s">
        <v>1150</v>
      </c>
      <c r="H5175" s="26">
        <v>1</v>
      </c>
      <c r="I5175" s="25">
        <v>41.38</v>
      </c>
      <c r="J5175" s="25">
        <v>41.38</v>
      </c>
    </row>
    <row r="5176" spans="1:10">
      <c r="A5176" s="38"/>
      <c r="B5176" s="38"/>
      <c r="C5176" s="38"/>
      <c r="D5176" s="38"/>
      <c r="E5176" s="38" t="s">
        <v>1897</v>
      </c>
      <c r="F5176" s="39">
        <v>10.18</v>
      </c>
      <c r="G5176" s="38" t="s">
        <v>1898</v>
      </c>
      <c r="H5176" s="39">
        <v>0</v>
      </c>
      <c r="I5176" s="38" t="s">
        <v>1899</v>
      </c>
      <c r="J5176" s="39">
        <v>10.18</v>
      </c>
    </row>
    <row r="5177" spans="1:10">
      <c r="A5177" s="38"/>
      <c r="B5177" s="38"/>
      <c r="C5177" s="38"/>
      <c r="D5177" s="38"/>
      <c r="E5177" s="38" t="s">
        <v>1900</v>
      </c>
      <c r="F5177" s="39">
        <v>16.95</v>
      </c>
      <c r="G5177" s="38"/>
      <c r="H5177" s="398" t="s">
        <v>1901</v>
      </c>
      <c r="I5177" s="398"/>
      <c r="J5177" s="39">
        <v>99.64</v>
      </c>
    </row>
    <row r="5178" spans="1:10" ht="49.95" customHeight="1">
      <c r="A5178" s="32"/>
      <c r="B5178" s="32"/>
      <c r="C5178" s="32"/>
      <c r="D5178" s="32"/>
      <c r="E5178" s="32"/>
      <c r="F5178" s="32"/>
      <c r="G5178" s="32" t="s">
        <v>1902</v>
      </c>
      <c r="H5178" s="34" t="s">
        <v>2315</v>
      </c>
      <c r="I5178" s="32" t="s">
        <v>1904</v>
      </c>
      <c r="J5178" s="33">
        <v>797.12</v>
      </c>
    </row>
    <row r="5179" spans="1:10" ht="1.05" customHeight="1">
      <c r="A5179" s="16"/>
      <c r="B5179" s="16"/>
      <c r="C5179" s="16"/>
      <c r="D5179" s="16"/>
      <c r="E5179" s="16"/>
      <c r="F5179" s="16"/>
      <c r="G5179" s="16"/>
      <c r="H5179" s="16"/>
      <c r="I5179" s="16"/>
      <c r="J5179" s="16"/>
    </row>
    <row r="5180" spans="1:10" ht="18" customHeight="1">
      <c r="A5180" s="2" t="s">
        <v>1508</v>
      </c>
      <c r="B5180" s="4" t="s">
        <v>61</v>
      </c>
      <c r="C5180" s="2" t="s">
        <v>62</v>
      </c>
      <c r="D5180" s="2" t="s">
        <v>9</v>
      </c>
      <c r="E5180" s="391" t="s">
        <v>63</v>
      </c>
      <c r="F5180" s="391"/>
      <c r="G5180" s="3" t="s">
        <v>64</v>
      </c>
      <c r="H5180" s="4" t="s">
        <v>10</v>
      </c>
      <c r="I5180" s="4" t="s">
        <v>65</v>
      </c>
      <c r="J5180" s="4" t="s">
        <v>11</v>
      </c>
    </row>
    <row r="5181" spans="1:10" ht="25.95" customHeight="1">
      <c r="A5181" s="10" t="s">
        <v>1883</v>
      </c>
      <c r="B5181" s="12" t="s">
        <v>1509</v>
      </c>
      <c r="C5181" s="10" t="s">
        <v>72</v>
      </c>
      <c r="D5181" s="10" t="s">
        <v>1149</v>
      </c>
      <c r="E5181" s="395" t="s">
        <v>74</v>
      </c>
      <c r="F5181" s="395"/>
      <c r="G5181" s="11" t="s">
        <v>75</v>
      </c>
      <c r="H5181" s="15">
        <v>1</v>
      </c>
      <c r="I5181" s="13">
        <v>87.8</v>
      </c>
      <c r="J5181" s="13">
        <v>87.8</v>
      </c>
    </row>
    <row r="5182" spans="1:10" ht="25.95" customHeight="1">
      <c r="A5182" s="17" t="s">
        <v>1884</v>
      </c>
      <c r="B5182" s="19" t="s">
        <v>2969</v>
      </c>
      <c r="C5182" s="17" t="s">
        <v>78</v>
      </c>
      <c r="D5182" s="17" t="s">
        <v>2970</v>
      </c>
      <c r="E5182" s="396" t="s">
        <v>1887</v>
      </c>
      <c r="F5182" s="396"/>
      <c r="G5182" s="18" t="s">
        <v>1911</v>
      </c>
      <c r="H5182" s="21">
        <v>0.17560000000000001</v>
      </c>
      <c r="I5182" s="20">
        <v>24.32</v>
      </c>
      <c r="J5182" s="20">
        <v>4.2699999999999996</v>
      </c>
    </row>
    <row r="5183" spans="1:10" ht="24" customHeight="1">
      <c r="A5183" s="17" t="s">
        <v>1884</v>
      </c>
      <c r="B5183" s="19" t="s">
        <v>1971</v>
      </c>
      <c r="C5183" s="17" t="s">
        <v>78</v>
      </c>
      <c r="D5183" s="17" t="s">
        <v>1972</v>
      </c>
      <c r="E5183" s="396" t="s">
        <v>1887</v>
      </c>
      <c r="F5183" s="396"/>
      <c r="G5183" s="18" t="s">
        <v>1911</v>
      </c>
      <c r="H5183" s="21">
        <v>0.17560000000000001</v>
      </c>
      <c r="I5183" s="20">
        <v>28.71</v>
      </c>
      <c r="J5183" s="20">
        <v>5.04</v>
      </c>
    </row>
    <row r="5184" spans="1:10" ht="39" customHeight="1">
      <c r="A5184" s="17" t="s">
        <v>1884</v>
      </c>
      <c r="B5184" s="19" t="s">
        <v>3102</v>
      </c>
      <c r="C5184" s="17" t="s">
        <v>78</v>
      </c>
      <c r="D5184" s="17" t="s">
        <v>3103</v>
      </c>
      <c r="E5184" s="396" t="s">
        <v>3104</v>
      </c>
      <c r="F5184" s="396"/>
      <c r="G5184" s="18" t="s">
        <v>268</v>
      </c>
      <c r="H5184" s="21">
        <v>0.33300000000000002</v>
      </c>
      <c r="I5184" s="20">
        <v>115.42</v>
      </c>
      <c r="J5184" s="20">
        <v>38.43</v>
      </c>
    </row>
    <row r="5185" spans="1:10" ht="39" customHeight="1">
      <c r="A5185" s="22" t="s">
        <v>1894</v>
      </c>
      <c r="B5185" s="24" t="s">
        <v>3358</v>
      </c>
      <c r="C5185" s="22" t="s">
        <v>72</v>
      </c>
      <c r="D5185" s="22" t="s">
        <v>3359</v>
      </c>
      <c r="E5185" s="397" t="s">
        <v>1928</v>
      </c>
      <c r="F5185" s="397"/>
      <c r="G5185" s="23" t="s">
        <v>1150</v>
      </c>
      <c r="H5185" s="26">
        <v>1</v>
      </c>
      <c r="I5185" s="25">
        <v>40.06</v>
      </c>
      <c r="J5185" s="25">
        <v>40.06</v>
      </c>
    </row>
    <row r="5186" spans="1:10">
      <c r="A5186" s="38"/>
      <c r="B5186" s="38"/>
      <c r="C5186" s="38"/>
      <c r="D5186" s="38"/>
      <c r="E5186" s="38" t="s">
        <v>1897</v>
      </c>
      <c r="F5186" s="39">
        <v>13.7</v>
      </c>
      <c r="G5186" s="38" t="s">
        <v>1898</v>
      </c>
      <c r="H5186" s="39">
        <v>0</v>
      </c>
      <c r="I5186" s="38" t="s">
        <v>1899</v>
      </c>
      <c r="J5186" s="39">
        <v>13.7</v>
      </c>
    </row>
    <row r="5187" spans="1:10">
      <c r="A5187" s="38"/>
      <c r="B5187" s="38"/>
      <c r="C5187" s="38"/>
      <c r="D5187" s="38"/>
      <c r="E5187" s="38" t="s">
        <v>1900</v>
      </c>
      <c r="F5187" s="39">
        <v>17.989999999999998</v>
      </c>
      <c r="G5187" s="38"/>
      <c r="H5187" s="398" t="s">
        <v>1901</v>
      </c>
      <c r="I5187" s="398"/>
      <c r="J5187" s="39">
        <v>105.79</v>
      </c>
    </row>
    <row r="5188" spans="1:10" ht="49.95" customHeight="1">
      <c r="A5188" s="32"/>
      <c r="B5188" s="32"/>
      <c r="C5188" s="32"/>
      <c r="D5188" s="32"/>
      <c r="E5188" s="32"/>
      <c r="F5188" s="32"/>
      <c r="G5188" s="32" t="s">
        <v>1902</v>
      </c>
      <c r="H5188" s="34" t="s">
        <v>2400</v>
      </c>
      <c r="I5188" s="32" t="s">
        <v>1904</v>
      </c>
      <c r="J5188" s="33">
        <v>1057.9000000000001</v>
      </c>
    </row>
    <row r="5189" spans="1:10" ht="1.05" customHeight="1">
      <c r="A5189" s="16"/>
      <c r="B5189" s="16"/>
      <c r="C5189" s="16"/>
      <c r="D5189" s="16"/>
      <c r="E5189" s="16"/>
      <c r="F5189" s="16"/>
      <c r="G5189" s="16"/>
      <c r="H5189" s="16"/>
      <c r="I5189" s="16"/>
      <c r="J5189" s="16"/>
    </row>
    <row r="5190" spans="1:10" ht="18" customHeight="1">
      <c r="A5190" s="2" t="s">
        <v>1510</v>
      </c>
      <c r="B5190" s="4" t="s">
        <v>61</v>
      </c>
      <c r="C5190" s="2" t="s">
        <v>62</v>
      </c>
      <c r="D5190" s="2" t="s">
        <v>9</v>
      </c>
      <c r="E5190" s="391" t="s">
        <v>63</v>
      </c>
      <c r="F5190" s="391"/>
      <c r="G5190" s="3" t="s">
        <v>64</v>
      </c>
      <c r="H5190" s="4" t="s">
        <v>10</v>
      </c>
      <c r="I5190" s="4" t="s">
        <v>65</v>
      </c>
      <c r="J5190" s="4" t="s">
        <v>11</v>
      </c>
    </row>
    <row r="5191" spans="1:10" ht="78" customHeight="1">
      <c r="A5191" s="10" t="s">
        <v>1883</v>
      </c>
      <c r="B5191" s="12" t="s">
        <v>1178</v>
      </c>
      <c r="C5191" s="10" t="s">
        <v>72</v>
      </c>
      <c r="D5191" s="10" t="s">
        <v>1179</v>
      </c>
      <c r="E5191" s="395" t="s">
        <v>74</v>
      </c>
      <c r="F5191" s="395"/>
      <c r="G5191" s="11" t="s">
        <v>75</v>
      </c>
      <c r="H5191" s="15">
        <v>1</v>
      </c>
      <c r="I5191" s="13">
        <v>29.45</v>
      </c>
      <c r="J5191" s="13">
        <v>29.45</v>
      </c>
    </row>
    <row r="5192" spans="1:10" ht="24" customHeight="1">
      <c r="A5192" s="17" t="s">
        <v>1884</v>
      </c>
      <c r="B5192" s="19" t="s">
        <v>1971</v>
      </c>
      <c r="C5192" s="17" t="s">
        <v>78</v>
      </c>
      <c r="D5192" s="17" t="s">
        <v>1972</v>
      </c>
      <c r="E5192" s="396" t="s">
        <v>1887</v>
      </c>
      <c r="F5192" s="396"/>
      <c r="G5192" s="18" t="s">
        <v>1911</v>
      </c>
      <c r="H5192" s="21">
        <v>0.2</v>
      </c>
      <c r="I5192" s="20">
        <v>28.71</v>
      </c>
      <c r="J5192" s="20">
        <v>5.74</v>
      </c>
    </row>
    <row r="5193" spans="1:10" ht="25.95" customHeight="1">
      <c r="A5193" s="17" t="s">
        <v>1884</v>
      </c>
      <c r="B5193" s="19" t="s">
        <v>2969</v>
      </c>
      <c r="C5193" s="17" t="s">
        <v>78</v>
      </c>
      <c r="D5193" s="17" t="s">
        <v>2970</v>
      </c>
      <c r="E5193" s="396" t="s">
        <v>1887</v>
      </c>
      <c r="F5193" s="396"/>
      <c r="G5193" s="18" t="s">
        <v>1911</v>
      </c>
      <c r="H5193" s="21">
        <v>0.2</v>
      </c>
      <c r="I5193" s="20">
        <v>24.32</v>
      </c>
      <c r="J5193" s="20">
        <v>4.8600000000000003</v>
      </c>
    </row>
    <row r="5194" spans="1:10" ht="39" customHeight="1">
      <c r="A5194" s="22" t="s">
        <v>1894</v>
      </c>
      <c r="B5194" s="24" t="s">
        <v>3131</v>
      </c>
      <c r="C5194" s="22" t="s">
        <v>72</v>
      </c>
      <c r="D5194" s="22" t="s">
        <v>3132</v>
      </c>
      <c r="E5194" s="397" t="s">
        <v>1928</v>
      </c>
      <c r="F5194" s="397"/>
      <c r="G5194" s="23" t="s">
        <v>268</v>
      </c>
      <c r="H5194" s="26">
        <v>1</v>
      </c>
      <c r="I5194" s="25">
        <v>18.850000000000001</v>
      </c>
      <c r="J5194" s="25">
        <v>18.850000000000001</v>
      </c>
    </row>
    <row r="5195" spans="1:10">
      <c r="A5195" s="38"/>
      <c r="B5195" s="38"/>
      <c r="C5195" s="38"/>
      <c r="D5195" s="38"/>
      <c r="E5195" s="38" t="s">
        <v>1897</v>
      </c>
      <c r="F5195" s="39">
        <v>7.82</v>
      </c>
      <c r="G5195" s="38" t="s">
        <v>1898</v>
      </c>
      <c r="H5195" s="39">
        <v>0</v>
      </c>
      <c r="I5195" s="38" t="s">
        <v>1899</v>
      </c>
      <c r="J5195" s="39">
        <v>7.82</v>
      </c>
    </row>
    <row r="5196" spans="1:10">
      <c r="A5196" s="38"/>
      <c r="B5196" s="38"/>
      <c r="C5196" s="38"/>
      <c r="D5196" s="38"/>
      <c r="E5196" s="38" t="s">
        <v>1900</v>
      </c>
      <c r="F5196" s="39">
        <v>6.03</v>
      </c>
      <c r="G5196" s="38"/>
      <c r="H5196" s="398" t="s">
        <v>1901</v>
      </c>
      <c r="I5196" s="398"/>
      <c r="J5196" s="39">
        <v>35.479999999999997</v>
      </c>
    </row>
    <row r="5197" spans="1:10" ht="49.95" customHeight="1">
      <c r="A5197" s="32"/>
      <c r="B5197" s="32"/>
      <c r="C5197" s="32"/>
      <c r="D5197" s="32"/>
      <c r="E5197" s="32"/>
      <c r="F5197" s="32"/>
      <c r="G5197" s="32" t="s">
        <v>1902</v>
      </c>
      <c r="H5197" s="34" t="s">
        <v>2524</v>
      </c>
      <c r="I5197" s="32" t="s">
        <v>1904</v>
      </c>
      <c r="J5197" s="33">
        <v>70.959999999999994</v>
      </c>
    </row>
    <row r="5198" spans="1:10" ht="1.05" customHeight="1">
      <c r="A5198" s="16"/>
      <c r="B5198" s="16"/>
      <c r="C5198" s="16"/>
      <c r="D5198" s="16"/>
      <c r="E5198" s="16"/>
      <c r="F5198" s="16"/>
      <c r="G5198" s="16"/>
      <c r="H5198" s="16"/>
      <c r="I5198" s="16"/>
      <c r="J5198" s="16"/>
    </row>
    <row r="5199" spans="1:10" ht="18" customHeight="1">
      <c r="A5199" s="2" t="s">
        <v>1511</v>
      </c>
      <c r="B5199" s="4" t="s">
        <v>61</v>
      </c>
      <c r="C5199" s="2" t="s">
        <v>62</v>
      </c>
      <c r="D5199" s="2" t="s">
        <v>9</v>
      </c>
      <c r="E5199" s="391" t="s">
        <v>63</v>
      </c>
      <c r="F5199" s="391"/>
      <c r="G5199" s="3" t="s">
        <v>64</v>
      </c>
      <c r="H5199" s="4" t="s">
        <v>10</v>
      </c>
      <c r="I5199" s="4" t="s">
        <v>65</v>
      </c>
      <c r="J5199" s="4" t="s">
        <v>11</v>
      </c>
    </row>
    <row r="5200" spans="1:10" ht="25.95" customHeight="1">
      <c r="A5200" s="10" t="s">
        <v>1883</v>
      </c>
      <c r="B5200" s="12" t="s">
        <v>1181</v>
      </c>
      <c r="C5200" s="10" t="s">
        <v>72</v>
      </c>
      <c r="D5200" s="10" t="s">
        <v>1182</v>
      </c>
      <c r="E5200" s="395" t="s">
        <v>74</v>
      </c>
      <c r="F5200" s="395"/>
      <c r="G5200" s="11" t="s">
        <v>75</v>
      </c>
      <c r="H5200" s="15">
        <v>1</v>
      </c>
      <c r="I5200" s="13">
        <v>39.729999999999997</v>
      </c>
      <c r="J5200" s="13">
        <v>39.729999999999997</v>
      </c>
    </row>
    <row r="5201" spans="1:10" ht="24" customHeight="1">
      <c r="A5201" s="17" t="s">
        <v>1884</v>
      </c>
      <c r="B5201" s="19" t="s">
        <v>1971</v>
      </c>
      <c r="C5201" s="17" t="s">
        <v>78</v>
      </c>
      <c r="D5201" s="17" t="s">
        <v>1972</v>
      </c>
      <c r="E5201" s="396" t="s">
        <v>1887</v>
      </c>
      <c r="F5201" s="396"/>
      <c r="G5201" s="18" t="s">
        <v>1911</v>
      </c>
      <c r="H5201" s="21">
        <v>0.2</v>
      </c>
      <c r="I5201" s="20">
        <v>28.71</v>
      </c>
      <c r="J5201" s="20">
        <v>5.74</v>
      </c>
    </row>
    <row r="5202" spans="1:10" ht="25.95" customHeight="1">
      <c r="A5202" s="17" t="s">
        <v>1884</v>
      </c>
      <c r="B5202" s="19" t="s">
        <v>2969</v>
      </c>
      <c r="C5202" s="17" t="s">
        <v>78</v>
      </c>
      <c r="D5202" s="17" t="s">
        <v>2970</v>
      </c>
      <c r="E5202" s="396" t="s">
        <v>1887</v>
      </c>
      <c r="F5202" s="396"/>
      <c r="G5202" s="18" t="s">
        <v>1911</v>
      </c>
      <c r="H5202" s="21">
        <v>0.2</v>
      </c>
      <c r="I5202" s="20">
        <v>24.32</v>
      </c>
      <c r="J5202" s="20">
        <v>4.8600000000000003</v>
      </c>
    </row>
    <row r="5203" spans="1:10" ht="25.95" customHeight="1">
      <c r="A5203" s="22" t="s">
        <v>1894</v>
      </c>
      <c r="B5203" s="24" t="s">
        <v>3133</v>
      </c>
      <c r="C5203" s="22" t="s">
        <v>72</v>
      </c>
      <c r="D5203" s="22" t="s">
        <v>3134</v>
      </c>
      <c r="E5203" s="397" t="s">
        <v>1928</v>
      </c>
      <c r="F5203" s="397"/>
      <c r="G5203" s="23" t="s">
        <v>268</v>
      </c>
      <c r="H5203" s="26">
        <v>1</v>
      </c>
      <c r="I5203" s="25">
        <v>29.13</v>
      </c>
      <c r="J5203" s="25">
        <v>29.13</v>
      </c>
    </row>
    <row r="5204" spans="1:10">
      <c r="A5204" s="38"/>
      <c r="B5204" s="38"/>
      <c r="C5204" s="38"/>
      <c r="D5204" s="38"/>
      <c r="E5204" s="38" t="s">
        <v>1897</v>
      </c>
      <c r="F5204" s="39">
        <v>7.82</v>
      </c>
      <c r="G5204" s="38" t="s">
        <v>1898</v>
      </c>
      <c r="H5204" s="39">
        <v>0</v>
      </c>
      <c r="I5204" s="38" t="s">
        <v>1899</v>
      </c>
      <c r="J5204" s="39">
        <v>7.82</v>
      </c>
    </row>
    <row r="5205" spans="1:10">
      <c r="A5205" s="38"/>
      <c r="B5205" s="38"/>
      <c r="C5205" s="38"/>
      <c r="D5205" s="38"/>
      <c r="E5205" s="38" t="s">
        <v>1900</v>
      </c>
      <c r="F5205" s="39">
        <v>8.14</v>
      </c>
      <c r="G5205" s="38"/>
      <c r="H5205" s="398" t="s">
        <v>1901</v>
      </c>
      <c r="I5205" s="398"/>
      <c r="J5205" s="39">
        <v>47.87</v>
      </c>
    </row>
    <row r="5206" spans="1:10" ht="49.95" customHeight="1">
      <c r="A5206" s="32"/>
      <c r="B5206" s="32"/>
      <c r="C5206" s="32"/>
      <c r="D5206" s="32"/>
      <c r="E5206" s="32"/>
      <c r="F5206" s="32"/>
      <c r="G5206" s="32" t="s">
        <v>1902</v>
      </c>
      <c r="H5206" s="34" t="s">
        <v>1903</v>
      </c>
      <c r="I5206" s="32" t="s">
        <v>1904</v>
      </c>
      <c r="J5206" s="33">
        <v>47.87</v>
      </c>
    </row>
    <row r="5207" spans="1:10" ht="1.05" customHeight="1">
      <c r="A5207" s="16"/>
      <c r="B5207" s="16"/>
      <c r="C5207" s="16"/>
      <c r="D5207" s="16"/>
      <c r="E5207" s="16"/>
      <c r="F5207" s="16"/>
      <c r="G5207" s="16"/>
      <c r="H5207" s="16"/>
      <c r="I5207" s="16"/>
      <c r="J5207" s="16"/>
    </row>
    <row r="5208" spans="1:10" ht="18" customHeight="1">
      <c r="A5208" s="2" t="s">
        <v>1512</v>
      </c>
      <c r="B5208" s="4" t="s">
        <v>61</v>
      </c>
      <c r="C5208" s="2" t="s">
        <v>62</v>
      </c>
      <c r="D5208" s="2" t="s">
        <v>9</v>
      </c>
      <c r="E5208" s="391" t="s">
        <v>63</v>
      </c>
      <c r="F5208" s="391"/>
      <c r="G5208" s="3" t="s">
        <v>64</v>
      </c>
      <c r="H5208" s="4" t="s">
        <v>10</v>
      </c>
      <c r="I5208" s="4" t="s">
        <v>65</v>
      </c>
      <c r="J5208" s="4" t="s">
        <v>11</v>
      </c>
    </row>
    <row r="5209" spans="1:10" ht="25.95" customHeight="1">
      <c r="A5209" s="10" t="s">
        <v>1883</v>
      </c>
      <c r="B5209" s="12" t="s">
        <v>1513</v>
      </c>
      <c r="C5209" s="10" t="s">
        <v>72</v>
      </c>
      <c r="D5209" s="10" t="s">
        <v>1514</v>
      </c>
      <c r="E5209" s="395" t="s">
        <v>74</v>
      </c>
      <c r="F5209" s="395"/>
      <c r="G5209" s="11" t="s">
        <v>75</v>
      </c>
      <c r="H5209" s="15">
        <v>1</v>
      </c>
      <c r="I5209" s="13">
        <v>35.68</v>
      </c>
      <c r="J5209" s="13">
        <v>35.68</v>
      </c>
    </row>
    <row r="5210" spans="1:10" ht="25.95" customHeight="1">
      <c r="A5210" s="17" t="s">
        <v>1884</v>
      </c>
      <c r="B5210" s="19" t="s">
        <v>2969</v>
      </c>
      <c r="C5210" s="17" t="s">
        <v>78</v>
      </c>
      <c r="D5210" s="17" t="s">
        <v>2970</v>
      </c>
      <c r="E5210" s="396" t="s">
        <v>1887</v>
      </c>
      <c r="F5210" s="396"/>
      <c r="G5210" s="18" t="s">
        <v>1911</v>
      </c>
      <c r="H5210" s="21">
        <v>0.2</v>
      </c>
      <c r="I5210" s="20">
        <v>24.32</v>
      </c>
      <c r="J5210" s="20">
        <v>4.8600000000000003</v>
      </c>
    </row>
    <row r="5211" spans="1:10" ht="24" customHeight="1">
      <c r="A5211" s="17" t="s">
        <v>1884</v>
      </c>
      <c r="B5211" s="19" t="s">
        <v>1971</v>
      </c>
      <c r="C5211" s="17" t="s">
        <v>78</v>
      </c>
      <c r="D5211" s="17" t="s">
        <v>1972</v>
      </c>
      <c r="E5211" s="396" t="s">
        <v>1887</v>
      </c>
      <c r="F5211" s="396"/>
      <c r="G5211" s="18" t="s">
        <v>1911</v>
      </c>
      <c r="H5211" s="21">
        <v>0.2</v>
      </c>
      <c r="I5211" s="20">
        <v>28.71</v>
      </c>
      <c r="J5211" s="20">
        <v>5.74</v>
      </c>
    </row>
    <row r="5212" spans="1:10" ht="24" customHeight="1">
      <c r="A5212" s="22" t="s">
        <v>1894</v>
      </c>
      <c r="B5212" s="24" t="s">
        <v>3360</v>
      </c>
      <c r="C5212" s="22" t="s">
        <v>72</v>
      </c>
      <c r="D5212" s="22" t="s">
        <v>3361</v>
      </c>
      <c r="E5212" s="397" t="s">
        <v>1928</v>
      </c>
      <c r="F5212" s="397"/>
      <c r="G5212" s="23" t="s">
        <v>268</v>
      </c>
      <c r="H5212" s="26">
        <v>1</v>
      </c>
      <c r="I5212" s="25">
        <v>25.08</v>
      </c>
      <c r="J5212" s="25">
        <v>25.08</v>
      </c>
    </row>
    <row r="5213" spans="1:10">
      <c r="A5213" s="38"/>
      <c r="B5213" s="38"/>
      <c r="C5213" s="38"/>
      <c r="D5213" s="38"/>
      <c r="E5213" s="38" t="s">
        <v>1897</v>
      </c>
      <c r="F5213" s="39">
        <v>7.82</v>
      </c>
      <c r="G5213" s="38" t="s">
        <v>1898</v>
      </c>
      <c r="H5213" s="39">
        <v>0</v>
      </c>
      <c r="I5213" s="38" t="s">
        <v>1899</v>
      </c>
      <c r="J5213" s="39">
        <v>7.82</v>
      </c>
    </row>
    <row r="5214" spans="1:10">
      <c r="A5214" s="38"/>
      <c r="B5214" s="38"/>
      <c r="C5214" s="38"/>
      <c r="D5214" s="38"/>
      <c r="E5214" s="38" t="s">
        <v>1900</v>
      </c>
      <c r="F5214" s="39">
        <v>7.31</v>
      </c>
      <c r="G5214" s="38"/>
      <c r="H5214" s="398" t="s">
        <v>1901</v>
      </c>
      <c r="I5214" s="398"/>
      <c r="J5214" s="39">
        <v>42.99</v>
      </c>
    </row>
    <row r="5215" spans="1:10" ht="49.95" customHeight="1">
      <c r="A5215" s="32"/>
      <c r="B5215" s="32"/>
      <c r="C5215" s="32"/>
      <c r="D5215" s="32"/>
      <c r="E5215" s="32"/>
      <c r="F5215" s="32"/>
      <c r="G5215" s="32" t="s">
        <v>1902</v>
      </c>
      <c r="H5215" s="34" t="s">
        <v>2524</v>
      </c>
      <c r="I5215" s="32" t="s">
        <v>1904</v>
      </c>
      <c r="J5215" s="33">
        <v>85.98</v>
      </c>
    </row>
    <row r="5216" spans="1:10" ht="1.05" customHeight="1">
      <c r="A5216" s="16"/>
      <c r="B5216" s="16"/>
      <c r="C5216" s="16"/>
      <c r="D5216" s="16"/>
      <c r="E5216" s="16"/>
      <c r="F5216" s="16"/>
      <c r="G5216" s="16"/>
      <c r="H5216" s="16"/>
      <c r="I5216" s="16"/>
      <c r="J5216" s="16"/>
    </row>
    <row r="5217" spans="1:10" ht="18" customHeight="1">
      <c r="A5217" s="2" t="s">
        <v>1515</v>
      </c>
      <c r="B5217" s="4" t="s">
        <v>61</v>
      </c>
      <c r="C5217" s="2" t="s">
        <v>62</v>
      </c>
      <c r="D5217" s="2" t="s">
        <v>9</v>
      </c>
      <c r="E5217" s="391" t="s">
        <v>63</v>
      </c>
      <c r="F5217" s="391"/>
      <c r="G5217" s="3" t="s">
        <v>64</v>
      </c>
      <c r="H5217" s="4" t="s">
        <v>10</v>
      </c>
      <c r="I5217" s="4" t="s">
        <v>65</v>
      </c>
      <c r="J5217" s="4" t="s">
        <v>11</v>
      </c>
    </row>
    <row r="5218" spans="1:10" ht="25.95" customHeight="1">
      <c r="A5218" s="10" t="s">
        <v>1883</v>
      </c>
      <c r="B5218" s="12" t="s">
        <v>1516</v>
      </c>
      <c r="C5218" s="10" t="s">
        <v>72</v>
      </c>
      <c r="D5218" s="10" t="s">
        <v>1517</v>
      </c>
      <c r="E5218" s="395" t="s">
        <v>74</v>
      </c>
      <c r="F5218" s="395"/>
      <c r="G5218" s="11" t="s">
        <v>75</v>
      </c>
      <c r="H5218" s="15">
        <v>1</v>
      </c>
      <c r="I5218" s="13">
        <v>82.85</v>
      </c>
      <c r="J5218" s="13">
        <v>82.85</v>
      </c>
    </row>
    <row r="5219" spans="1:10" ht="24" customHeight="1">
      <c r="A5219" s="17" t="s">
        <v>1884</v>
      </c>
      <c r="B5219" s="19" t="s">
        <v>1971</v>
      </c>
      <c r="C5219" s="17" t="s">
        <v>78</v>
      </c>
      <c r="D5219" s="17" t="s">
        <v>1972</v>
      </c>
      <c r="E5219" s="396" t="s">
        <v>1887</v>
      </c>
      <c r="F5219" s="396"/>
      <c r="G5219" s="18" t="s">
        <v>1911</v>
      </c>
      <c r="H5219" s="21">
        <v>0.2</v>
      </c>
      <c r="I5219" s="20">
        <v>28.71</v>
      </c>
      <c r="J5219" s="20">
        <v>5.74</v>
      </c>
    </row>
    <row r="5220" spans="1:10" ht="25.95" customHeight="1">
      <c r="A5220" s="17" t="s">
        <v>1884</v>
      </c>
      <c r="B5220" s="19" t="s">
        <v>2969</v>
      </c>
      <c r="C5220" s="17" t="s">
        <v>78</v>
      </c>
      <c r="D5220" s="17" t="s">
        <v>2970</v>
      </c>
      <c r="E5220" s="396" t="s">
        <v>1887</v>
      </c>
      <c r="F5220" s="396"/>
      <c r="G5220" s="18" t="s">
        <v>1911</v>
      </c>
      <c r="H5220" s="21">
        <v>0.2</v>
      </c>
      <c r="I5220" s="20">
        <v>24.32</v>
      </c>
      <c r="J5220" s="20">
        <v>4.8600000000000003</v>
      </c>
    </row>
    <row r="5221" spans="1:10" ht="25.95" customHeight="1">
      <c r="A5221" s="22" t="s">
        <v>1894</v>
      </c>
      <c r="B5221" s="24" t="s">
        <v>2957</v>
      </c>
      <c r="C5221" s="22" t="s">
        <v>72</v>
      </c>
      <c r="D5221" s="22" t="s">
        <v>2958</v>
      </c>
      <c r="E5221" s="397" t="s">
        <v>1928</v>
      </c>
      <c r="F5221" s="397"/>
      <c r="G5221" s="23" t="s">
        <v>268</v>
      </c>
      <c r="H5221" s="26">
        <v>1</v>
      </c>
      <c r="I5221" s="25">
        <v>72.25</v>
      </c>
      <c r="J5221" s="25">
        <v>72.25</v>
      </c>
    </row>
    <row r="5222" spans="1:10">
      <c r="A5222" s="38"/>
      <c r="B5222" s="38"/>
      <c r="C5222" s="38"/>
      <c r="D5222" s="38"/>
      <c r="E5222" s="38" t="s">
        <v>1897</v>
      </c>
      <c r="F5222" s="39">
        <v>7.82</v>
      </c>
      <c r="G5222" s="38" t="s">
        <v>1898</v>
      </c>
      <c r="H5222" s="39">
        <v>0</v>
      </c>
      <c r="I5222" s="38" t="s">
        <v>1899</v>
      </c>
      <c r="J5222" s="39">
        <v>7.82</v>
      </c>
    </row>
    <row r="5223" spans="1:10">
      <c r="A5223" s="38"/>
      <c r="B5223" s="38"/>
      <c r="C5223" s="38"/>
      <c r="D5223" s="38"/>
      <c r="E5223" s="38" t="s">
        <v>1900</v>
      </c>
      <c r="F5223" s="39">
        <v>16.98</v>
      </c>
      <c r="G5223" s="38"/>
      <c r="H5223" s="398" t="s">
        <v>1901</v>
      </c>
      <c r="I5223" s="398"/>
      <c r="J5223" s="39">
        <v>99.83</v>
      </c>
    </row>
    <row r="5224" spans="1:10" ht="49.95" customHeight="1">
      <c r="A5224" s="32"/>
      <c r="B5224" s="32"/>
      <c r="C5224" s="32"/>
      <c r="D5224" s="32"/>
      <c r="E5224" s="32"/>
      <c r="F5224" s="32"/>
      <c r="G5224" s="32" t="s">
        <v>1902</v>
      </c>
      <c r="H5224" s="34" t="s">
        <v>1903</v>
      </c>
      <c r="I5224" s="32" t="s">
        <v>1904</v>
      </c>
      <c r="J5224" s="33">
        <v>99.83</v>
      </c>
    </row>
    <row r="5225" spans="1:10" ht="1.05" customHeight="1">
      <c r="A5225" s="16"/>
      <c r="B5225" s="16"/>
      <c r="C5225" s="16"/>
      <c r="D5225" s="16"/>
      <c r="E5225" s="16"/>
      <c r="F5225" s="16"/>
      <c r="G5225" s="16"/>
      <c r="H5225" s="16"/>
      <c r="I5225" s="16"/>
      <c r="J5225" s="16"/>
    </row>
    <row r="5226" spans="1:10" ht="18" customHeight="1">
      <c r="A5226" s="2" t="s">
        <v>1518</v>
      </c>
      <c r="B5226" s="4" t="s">
        <v>61</v>
      </c>
      <c r="C5226" s="2" t="s">
        <v>62</v>
      </c>
      <c r="D5226" s="2" t="s">
        <v>9</v>
      </c>
      <c r="E5226" s="391" t="s">
        <v>63</v>
      </c>
      <c r="F5226" s="391"/>
      <c r="G5226" s="3" t="s">
        <v>64</v>
      </c>
      <c r="H5226" s="4" t="s">
        <v>10</v>
      </c>
      <c r="I5226" s="4" t="s">
        <v>65</v>
      </c>
      <c r="J5226" s="4" t="s">
        <v>11</v>
      </c>
    </row>
    <row r="5227" spans="1:10" ht="78" customHeight="1">
      <c r="A5227" s="10" t="s">
        <v>1883</v>
      </c>
      <c r="B5227" s="12" t="s">
        <v>1184</v>
      </c>
      <c r="C5227" s="10" t="s">
        <v>72</v>
      </c>
      <c r="D5227" s="10" t="s">
        <v>1185</v>
      </c>
      <c r="E5227" s="395" t="s">
        <v>74</v>
      </c>
      <c r="F5227" s="395"/>
      <c r="G5227" s="11" t="s">
        <v>75</v>
      </c>
      <c r="H5227" s="15">
        <v>1</v>
      </c>
      <c r="I5227" s="13">
        <v>57.27</v>
      </c>
      <c r="J5227" s="13">
        <v>57.27</v>
      </c>
    </row>
    <row r="5228" spans="1:10" ht="24" customHeight="1">
      <c r="A5228" s="17" t="s">
        <v>1884</v>
      </c>
      <c r="B5228" s="19" t="s">
        <v>1971</v>
      </c>
      <c r="C5228" s="17" t="s">
        <v>78</v>
      </c>
      <c r="D5228" s="17" t="s">
        <v>1972</v>
      </c>
      <c r="E5228" s="396" t="s">
        <v>1887</v>
      </c>
      <c r="F5228" s="396"/>
      <c r="G5228" s="18" t="s">
        <v>1911</v>
      </c>
      <c r="H5228" s="21">
        <v>0.48599999999999999</v>
      </c>
      <c r="I5228" s="20">
        <v>28.71</v>
      </c>
      <c r="J5228" s="20">
        <v>13.95</v>
      </c>
    </row>
    <row r="5229" spans="1:10" ht="25.95" customHeight="1">
      <c r="A5229" s="17" t="s">
        <v>1884</v>
      </c>
      <c r="B5229" s="19" t="s">
        <v>2969</v>
      </c>
      <c r="C5229" s="17" t="s">
        <v>78</v>
      </c>
      <c r="D5229" s="17" t="s">
        <v>2970</v>
      </c>
      <c r="E5229" s="396" t="s">
        <v>1887</v>
      </c>
      <c r="F5229" s="396"/>
      <c r="G5229" s="18" t="s">
        <v>1911</v>
      </c>
      <c r="H5229" s="21">
        <v>0.48599999999999999</v>
      </c>
      <c r="I5229" s="20">
        <v>24.32</v>
      </c>
      <c r="J5229" s="20">
        <v>11.81</v>
      </c>
    </row>
    <row r="5230" spans="1:10" ht="25.95" customHeight="1">
      <c r="A5230" s="22" t="s">
        <v>1894</v>
      </c>
      <c r="B5230" s="24" t="s">
        <v>3135</v>
      </c>
      <c r="C5230" s="22" t="s">
        <v>72</v>
      </c>
      <c r="D5230" s="22" t="s">
        <v>3136</v>
      </c>
      <c r="E5230" s="397" t="s">
        <v>1928</v>
      </c>
      <c r="F5230" s="397"/>
      <c r="G5230" s="23" t="s">
        <v>268</v>
      </c>
      <c r="H5230" s="26">
        <v>1.1000000000000001</v>
      </c>
      <c r="I5230" s="25">
        <v>28.65</v>
      </c>
      <c r="J5230" s="25">
        <v>31.51</v>
      </c>
    </row>
    <row r="5231" spans="1:10">
      <c r="A5231" s="38"/>
      <c r="B5231" s="38"/>
      <c r="C5231" s="38"/>
      <c r="D5231" s="38"/>
      <c r="E5231" s="38" t="s">
        <v>1897</v>
      </c>
      <c r="F5231" s="39">
        <v>19</v>
      </c>
      <c r="G5231" s="38" t="s">
        <v>1898</v>
      </c>
      <c r="H5231" s="39">
        <v>0</v>
      </c>
      <c r="I5231" s="38" t="s">
        <v>1899</v>
      </c>
      <c r="J5231" s="39">
        <v>19</v>
      </c>
    </row>
    <row r="5232" spans="1:10">
      <c r="A5232" s="38"/>
      <c r="B5232" s="38"/>
      <c r="C5232" s="38"/>
      <c r="D5232" s="38"/>
      <c r="E5232" s="38" t="s">
        <v>1900</v>
      </c>
      <c r="F5232" s="39">
        <v>11.74</v>
      </c>
      <c r="G5232" s="38"/>
      <c r="H5232" s="398" t="s">
        <v>1901</v>
      </c>
      <c r="I5232" s="398"/>
      <c r="J5232" s="39">
        <v>69.010000000000005</v>
      </c>
    </row>
    <row r="5233" spans="1:10" ht="49.95" customHeight="1">
      <c r="A5233" s="32"/>
      <c r="B5233" s="32"/>
      <c r="C5233" s="32"/>
      <c r="D5233" s="32"/>
      <c r="E5233" s="32"/>
      <c r="F5233" s="32"/>
      <c r="G5233" s="32" t="s">
        <v>1902</v>
      </c>
      <c r="H5233" s="34" t="s">
        <v>1903</v>
      </c>
      <c r="I5233" s="32" t="s">
        <v>1904</v>
      </c>
      <c r="J5233" s="33">
        <v>69.010000000000005</v>
      </c>
    </row>
    <row r="5234" spans="1:10" ht="1.05" customHeight="1">
      <c r="A5234" s="16"/>
      <c r="B5234" s="16"/>
      <c r="C5234" s="16"/>
      <c r="D5234" s="16"/>
      <c r="E5234" s="16"/>
      <c r="F5234" s="16"/>
      <c r="G5234" s="16"/>
      <c r="H5234" s="16"/>
      <c r="I5234" s="16"/>
      <c r="J5234" s="16"/>
    </row>
    <row r="5235" spans="1:10" ht="18" customHeight="1">
      <c r="A5235" s="2" t="s">
        <v>1519</v>
      </c>
      <c r="B5235" s="4" t="s">
        <v>61</v>
      </c>
      <c r="C5235" s="2" t="s">
        <v>62</v>
      </c>
      <c r="D5235" s="2" t="s">
        <v>9</v>
      </c>
      <c r="E5235" s="391" t="s">
        <v>63</v>
      </c>
      <c r="F5235" s="391"/>
      <c r="G5235" s="3" t="s">
        <v>64</v>
      </c>
      <c r="H5235" s="4" t="s">
        <v>10</v>
      </c>
      <c r="I5235" s="4" t="s">
        <v>65</v>
      </c>
      <c r="J5235" s="4" t="s">
        <v>11</v>
      </c>
    </row>
    <row r="5236" spans="1:10" ht="78" customHeight="1">
      <c r="A5236" s="10" t="s">
        <v>1883</v>
      </c>
      <c r="B5236" s="12" t="s">
        <v>1520</v>
      </c>
      <c r="C5236" s="10" t="s">
        <v>72</v>
      </c>
      <c r="D5236" s="10" t="s">
        <v>1521</v>
      </c>
      <c r="E5236" s="395" t="s">
        <v>74</v>
      </c>
      <c r="F5236" s="395"/>
      <c r="G5236" s="11" t="s">
        <v>75</v>
      </c>
      <c r="H5236" s="15">
        <v>1</v>
      </c>
      <c r="I5236" s="13">
        <v>61.79</v>
      </c>
      <c r="J5236" s="13">
        <v>61.79</v>
      </c>
    </row>
    <row r="5237" spans="1:10" ht="25.95" customHeight="1">
      <c r="A5237" s="17" t="s">
        <v>1884</v>
      </c>
      <c r="B5237" s="19" t="s">
        <v>2969</v>
      </c>
      <c r="C5237" s="17" t="s">
        <v>78</v>
      </c>
      <c r="D5237" s="17" t="s">
        <v>2970</v>
      </c>
      <c r="E5237" s="396" t="s">
        <v>1887</v>
      </c>
      <c r="F5237" s="396"/>
      <c r="G5237" s="18" t="s">
        <v>1911</v>
      </c>
      <c r="H5237" s="21">
        <v>0.2</v>
      </c>
      <c r="I5237" s="20">
        <v>24.32</v>
      </c>
      <c r="J5237" s="20">
        <v>4.8600000000000003</v>
      </c>
    </row>
    <row r="5238" spans="1:10" ht="24" customHeight="1">
      <c r="A5238" s="17" t="s">
        <v>1884</v>
      </c>
      <c r="B5238" s="19" t="s">
        <v>1971</v>
      </c>
      <c r="C5238" s="17" t="s">
        <v>78</v>
      </c>
      <c r="D5238" s="17" t="s">
        <v>1972</v>
      </c>
      <c r="E5238" s="396" t="s">
        <v>1887</v>
      </c>
      <c r="F5238" s="396"/>
      <c r="G5238" s="18" t="s">
        <v>1911</v>
      </c>
      <c r="H5238" s="21">
        <v>0.2</v>
      </c>
      <c r="I5238" s="20">
        <v>28.71</v>
      </c>
      <c r="J5238" s="20">
        <v>5.74</v>
      </c>
    </row>
    <row r="5239" spans="1:10" ht="39" customHeight="1">
      <c r="A5239" s="22" t="s">
        <v>1894</v>
      </c>
      <c r="B5239" s="24" t="s">
        <v>3362</v>
      </c>
      <c r="C5239" s="22" t="s">
        <v>72</v>
      </c>
      <c r="D5239" s="22" t="s">
        <v>3363</v>
      </c>
      <c r="E5239" s="397" t="s">
        <v>1928</v>
      </c>
      <c r="F5239" s="397"/>
      <c r="G5239" s="23" t="s">
        <v>268</v>
      </c>
      <c r="H5239" s="26">
        <v>1</v>
      </c>
      <c r="I5239" s="25">
        <v>51.19</v>
      </c>
      <c r="J5239" s="25">
        <v>51.19</v>
      </c>
    </row>
    <row r="5240" spans="1:10">
      <c r="A5240" s="38"/>
      <c r="B5240" s="38"/>
      <c r="C5240" s="38"/>
      <c r="D5240" s="38"/>
      <c r="E5240" s="38" t="s">
        <v>1897</v>
      </c>
      <c r="F5240" s="39">
        <v>7.82</v>
      </c>
      <c r="G5240" s="38" t="s">
        <v>1898</v>
      </c>
      <c r="H5240" s="39">
        <v>0</v>
      </c>
      <c r="I5240" s="38" t="s">
        <v>1899</v>
      </c>
      <c r="J5240" s="39">
        <v>7.82</v>
      </c>
    </row>
    <row r="5241" spans="1:10">
      <c r="A5241" s="38"/>
      <c r="B5241" s="38"/>
      <c r="C5241" s="38"/>
      <c r="D5241" s="38"/>
      <c r="E5241" s="38" t="s">
        <v>1900</v>
      </c>
      <c r="F5241" s="39">
        <v>12.66</v>
      </c>
      <c r="G5241" s="38"/>
      <c r="H5241" s="398" t="s">
        <v>1901</v>
      </c>
      <c r="I5241" s="398"/>
      <c r="J5241" s="39">
        <v>74.45</v>
      </c>
    </row>
    <row r="5242" spans="1:10" ht="49.95" customHeight="1">
      <c r="A5242" s="32"/>
      <c r="B5242" s="32"/>
      <c r="C5242" s="32"/>
      <c r="D5242" s="32"/>
      <c r="E5242" s="32"/>
      <c r="F5242" s="32"/>
      <c r="G5242" s="32" t="s">
        <v>1902</v>
      </c>
      <c r="H5242" s="34" t="s">
        <v>1903</v>
      </c>
      <c r="I5242" s="32" t="s">
        <v>1904</v>
      </c>
      <c r="J5242" s="33">
        <v>74.45</v>
      </c>
    </row>
    <row r="5243" spans="1:10" ht="1.05" customHeight="1">
      <c r="A5243" s="16"/>
      <c r="B5243" s="16"/>
      <c r="C5243" s="16"/>
      <c r="D5243" s="16"/>
      <c r="E5243" s="16"/>
      <c r="F5243" s="16"/>
      <c r="G5243" s="16"/>
      <c r="H5243" s="16"/>
      <c r="I5243" s="16"/>
      <c r="J5243" s="16"/>
    </row>
    <row r="5244" spans="1:10" ht="18" customHeight="1">
      <c r="A5244" s="2" t="s">
        <v>1522</v>
      </c>
      <c r="B5244" s="4" t="s">
        <v>61</v>
      </c>
      <c r="C5244" s="2" t="s">
        <v>62</v>
      </c>
      <c r="D5244" s="2" t="s">
        <v>9</v>
      </c>
      <c r="E5244" s="391" t="s">
        <v>63</v>
      </c>
      <c r="F5244" s="391"/>
      <c r="G5244" s="3" t="s">
        <v>64</v>
      </c>
      <c r="H5244" s="4" t="s">
        <v>10</v>
      </c>
      <c r="I5244" s="4" t="s">
        <v>65</v>
      </c>
      <c r="J5244" s="4" t="s">
        <v>11</v>
      </c>
    </row>
    <row r="5245" spans="1:10" ht="25.95" customHeight="1">
      <c r="A5245" s="10" t="s">
        <v>1883</v>
      </c>
      <c r="B5245" s="12" t="s">
        <v>1190</v>
      </c>
      <c r="C5245" s="10" t="s">
        <v>72</v>
      </c>
      <c r="D5245" s="10" t="s">
        <v>1191</v>
      </c>
      <c r="E5245" s="395" t="s">
        <v>74</v>
      </c>
      <c r="F5245" s="395"/>
      <c r="G5245" s="11" t="s">
        <v>75</v>
      </c>
      <c r="H5245" s="15">
        <v>1</v>
      </c>
      <c r="I5245" s="13">
        <v>316.75</v>
      </c>
      <c r="J5245" s="13">
        <v>316.75</v>
      </c>
    </row>
    <row r="5246" spans="1:10" ht="24" customHeight="1">
      <c r="A5246" s="17" t="s">
        <v>1884</v>
      </c>
      <c r="B5246" s="19" t="s">
        <v>1971</v>
      </c>
      <c r="C5246" s="17" t="s">
        <v>78</v>
      </c>
      <c r="D5246" s="17" t="s">
        <v>1972</v>
      </c>
      <c r="E5246" s="396" t="s">
        <v>1887</v>
      </c>
      <c r="F5246" s="396"/>
      <c r="G5246" s="18" t="s">
        <v>1911</v>
      </c>
      <c r="H5246" s="21">
        <v>0.51129999999999998</v>
      </c>
      <c r="I5246" s="20">
        <v>28.71</v>
      </c>
      <c r="J5246" s="20">
        <v>14.67</v>
      </c>
    </row>
    <row r="5247" spans="1:10" ht="25.95" customHeight="1">
      <c r="A5247" s="17" t="s">
        <v>1884</v>
      </c>
      <c r="B5247" s="19" t="s">
        <v>2969</v>
      </c>
      <c r="C5247" s="17" t="s">
        <v>78</v>
      </c>
      <c r="D5247" s="17" t="s">
        <v>2970</v>
      </c>
      <c r="E5247" s="396" t="s">
        <v>1887</v>
      </c>
      <c r="F5247" s="396"/>
      <c r="G5247" s="18" t="s">
        <v>1911</v>
      </c>
      <c r="H5247" s="21">
        <v>0.51129999999999998</v>
      </c>
      <c r="I5247" s="20">
        <v>24.32</v>
      </c>
      <c r="J5247" s="20">
        <v>12.43</v>
      </c>
    </row>
    <row r="5248" spans="1:10" ht="24" customHeight="1">
      <c r="A5248" s="22" t="s">
        <v>1894</v>
      </c>
      <c r="B5248" s="24" t="s">
        <v>2963</v>
      </c>
      <c r="C5248" s="22" t="s">
        <v>78</v>
      </c>
      <c r="D5248" s="22" t="s">
        <v>2964</v>
      </c>
      <c r="E5248" s="397" t="s">
        <v>1928</v>
      </c>
      <c r="F5248" s="397"/>
      <c r="G5248" s="23" t="s">
        <v>268</v>
      </c>
      <c r="H5248" s="26">
        <v>25.2</v>
      </c>
      <c r="I5248" s="25">
        <v>0.42</v>
      </c>
      <c r="J5248" s="25">
        <v>10.58</v>
      </c>
    </row>
    <row r="5249" spans="1:10" ht="25.95" customHeight="1">
      <c r="A5249" s="22" t="s">
        <v>1894</v>
      </c>
      <c r="B5249" s="24" t="s">
        <v>2959</v>
      </c>
      <c r="C5249" s="22" t="s">
        <v>72</v>
      </c>
      <c r="D5249" s="22" t="s">
        <v>2960</v>
      </c>
      <c r="E5249" s="397" t="s">
        <v>1928</v>
      </c>
      <c r="F5249" s="397"/>
      <c r="G5249" s="23" t="s">
        <v>268</v>
      </c>
      <c r="H5249" s="26">
        <v>25.2</v>
      </c>
      <c r="I5249" s="25">
        <v>0.53</v>
      </c>
      <c r="J5249" s="25">
        <v>13.35</v>
      </c>
    </row>
    <row r="5250" spans="1:10" ht="25.95" customHeight="1">
      <c r="A5250" s="22" t="s">
        <v>1894</v>
      </c>
      <c r="B5250" s="24" t="s">
        <v>1948</v>
      </c>
      <c r="C5250" s="22" t="s">
        <v>72</v>
      </c>
      <c r="D5250" s="22" t="s">
        <v>3141</v>
      </c>
      <c r="E5250" s="397" t="s">
        <v>1928</v>
      </c>
      <c r="F5250" s="397"/>
      <c r="G5250" s="23" t="s">
        <v>268</v>
      </c>
      <c r="H5250" s="26">
        <v>1</v>
      </c>
      <c r="I5250" s="25">
        <v>30.51</v>
      </c>
      <c r="J5250" s="25">
        <v>30.51</v>
      </c>
    </row>
    <row r="5251" spans="1:10" ht="25.95" customHeight="1">
      <c r="A5251" s="22" t="s">
        <v>1894</v>
      </c>
      <c r="B5251" s="24" t="s">
        <v>2965</v>
      </c>
      <c r="C5251" s="22" t="s">
        <v>78</v>
      </c>
      <c r="D5251" s="22" t="s">
        <v>2966</v>
      </c>
      <c r="E5251" s="397" t="s">
        <v>1928</v>
      </c>
      <c r="F5251" s="397"/>
      <c r="G5251" s="23" t="s">
        <v>268</v>
      </c>
      <c r="H5251" s="26">
        <v>50.4</v>
      </c>
      <c r="I5251" s="25">
        <v>1.63</v>
      </c>
      <c r="J5251" s="25">
        <v>82.15</v>
      </c>
    </row>
    <row r="5252" spans="1:10" ht="24" customHeight="1">
      <c r="A5252" s="22" t="s">
        <v>1894</v>
      </c>
      <c r="B5252" s="24" t="s">
        <v>2961</v>
      </c>
      <c r="C5252" s="22" t="s">
        <v>72</v>
      </c>
      <c r="D5252" s="22" t="s">
        <v>2962</v>
      </c>
      <c r="E5252" s="397" t="s">
        <v>1928</v>
      </c>
      <c r="F5252" s="397"/>
      <c r="G5252" s="23" t="s">
        <v>268</v>
      </c>
      <c r="H5252" s="26">
        <v>6</v>
      </c>
      <c r="I5252" s="25">
        <v>25.51</v>
      </c>
      <c r="J5252" s="25">
        <v>153.06</v>
      </c>
    </row>
    <row r="5253" spans="1:10">
      <c r="A5253" s="38"/>
      <c r="B5253" s="38"/>
      <c r="C5253" s="38"/>
      <c r="D5253" s="38"/>
      <c r="E5253" s="38" t="s">
        <v>1897</v>
      </c>
      <c r="F5253" s="39">
        <v>19.989999999999998</v>
      </c>
      <c r="G5253" s="38" t="s">
        <v>1898</v>
      </c>
      <c r="H5253" s="39">
        <v>0</v>
      </c>
      <c r="I5253" s="38" t="s">
        <v>1899</v>
      </c>
      <c r="J5253" s="39">
        <v>19.989999999999998</v>
      </c>
    </row>
    <row r="5254" spans="1:10">
      <c r="A5254" s="38"/>
      <c r="B5254" s="38"/>
      <c r="C5254" s="38"/>
      <c r="D5254" s="38"/>
      <c r="E5254" s="38" t="s">
        <v>1900</v>
      </c>
      <c r="F5254" s="39">
        <v>64.930000000000007</v>
      </c>
      <c r="G5254" s="38"/>
      <c r="H5254" s="398" t="s">
        <v>1901</v>
      </c>
      <c r="I5254" s="398"/>
      <c r="J5254" s="39">
        <v>381.68</v>
      </c>
    </row>
    <row r="5255" spans="1:10" ht="49.95" customHeight="1">
      <c r="A5255" s="32"/>
      <c r="B5255" s="32"/>
      <c r="C5255" s="32"/>
      <c r="D5255" s="32"/>
      <c r="E5255" s="32"/>
      <c r="F5255" s="32"/>
      <c r="G5255" s="32" t="s">
        <v>1902</v>
      </c>
      <c r="H5255" s="34" t="s">
        <v>1903</v>
      </c>
      <c r="I5255" s="32" t="s">
        <v>1904</v>
      </c>
      <c r="J5255" s="33">
        <v>381.68</v>
      </c>
    </row>
    <row r="5256" spans="1:10" ht="1.05" customHeight="1">
      <c r="A5256" s="16"/>
      <c r="B5256" s="16"/>
      <c r="C5256" s="16"/>
      <c r="D5256" s="16"/>
      <c r="E5256" s="16"/>
      <c r="F5256" s="16"/>
      <c r="G5256" s="16"/>
      <c r="H5256" s="16"/>
      <c r="I5256" s="16"/>
      <c r="J5256" s="16"/>
    </row>
    <row r="5257" spans="1:10" ht="18" customHeight="1">
      <c r="A5257" s="2" t="s">
        <v>1523</v>
      </c>
      <c r="B5257" s="4" t="s">
        <v>61</v>
      </c>
      <c r="C5257" s="2" t="s">
        <v>62</v>
      </c>
      <c r="D5257" s="2" t="s">
        <v>9</v>
      </c>
      <c r="E5257" s="391" t="s">
        <v>63</v>
      </c>
      <c r="F5257" s="391"/>
      <c r="G5257" s="3" t="s">
        <v>64</v>
      </c>
      <c r="H5257" s="4" t="s">
        <v>10</v>
      </c>
      <c r="I5257" s="4" t="s">
        <v>65</v>
      </c>
      <c r="J5257" s="4" t="s">
        <v>11</v>
      </c>
    </row>
    <row r="5258" spans="1:10" ht="25.95" customHeight="1">
      <c r="A5258" s="10" t="s">
        <v>1883</v>
      </c>
      <c r="B5258" s="12" t="s">
        <v>1524</v>
      </c>
      <c r="C5258" s="10" t="s">
        <v>72</v>
      </c>
      <c r="D5258" s="10" t="s">
        <v>1525</v>
      </c>
      <c r="E5258" s="395" t="s">
        <v>74</v>
      </c>
      <c r="F5258" s="395"/>
      <c r="G5258" s="11" t="s">
        <v>75</v>
      </c>
      <c r="H5258" s="15">
        <v>1</v>
      </c>
      <c r="I5258" s="13">
        <v>150.72</v>
      </c>
      <c r="J5258" s="13">
        <v>150.72</v>
      </c>
    </row>
    <row r="5259" spans="1:10" ht="24" customHeight="1">
      <c r="A5259" s="17" t="s">
        <v>1884</v>
      </c>
      <c r="B5259" s="19" t="s">
        <v>1971</v>
      </c>
      <c r="C5259" s="17" t="s">
        <v>78</v>
      </c>
      <c r="D5259" s="17" t="s">
        <v>1972</v>
      </c>
      <c r="E5259" s="396" t="s">
        <v>1887</v>
      </c>
      <c r="F5259" s="396"/>
      <c r="G5259" s="18" t="s">
        <v>1911</v>
      </c>
      <c r="H5259" s="21">
        <v>0.51129999999999998</v>
      </c>
      <c r="I5259" s="20">
        <v>28.71</v>
      </c>
      <c r="J5259" s="20">
        <v>14.67</v>
      </c>
    </row>
    <row r="5260" spans="1:10" ht="25.95" customHeight="1">
      <c r="A5260" s="17" t="s">
        <v>1884</v>
      </c>
      <c r="B5260" s="19" t="s">
        <v>2090</v>
      </c>
      <c r="C5260" s="17" t="s">
        <v>78</v>
      </c>
      <c r="D5260" s="17" t="s">
        <v>2091</v>
      </c>
      <c r="E5260" s="396" t="s">
        <v>1887</v>
      </c>
      <c r="F5260" s="396"/>
      <c r="G5260" s="18" t="s">
        <v>1911</v>
      </c>
      <c r="H5260" s="21">
        <v>0.51129999999999998</v>
      </c>
      <c r="I5260" s="20">
        <v>23.92</v>
      </c>
      <c r="J5260" s="20">
        <v>12.23</v>
      </c>
    </row>
    <row r="5261" spans="1:10" ht="24" customHeight="1">
      <c r="A5261" s="22" t="s">
        <v>1894</v>
      </c>
      <c r="B5261" s="24" t="s">
        <v>2963</v>
      </c>
      <c r="C5261" s="22" t="s">
        <v>78</v>
      </c>
      <c r="D5261" s="22" t="s">
        <v>2964</v>
      </c>
      <c r="E5261" s="397" t="s">
        <v>1928</v>
      </c>
      <c r="F5261" s="397"/>
      <c r="G5261" s="23" t="s">
        <v>268</v>
      </c>
      <c r="H5261" s="26">
        <v>25.2</v>
      </c>
      <c r="I5261" s="25">
        <v>0.42</v>
      </c>
      <c r="J5261" s="25">
        <v>10.58</v>
      </c>
    </row>
    <row r="5262" spans="1:10" ht="25.95" customHeight="1">
      <c r="A5262" s="22" t="s">
        <v>1894</v>
      </c>
      <c r="B5262" s="24" t="s">
        <v>3139</v>
      </c>
      <c r="C5262" s="22" t="s">
        <v>78</v>
      </c>
      <c r="D5262" s="22" t="s">
        <v>3140</v>
      </c>
      <c r="E5262" s="397" t="s">
        <v>1928</v>
      </c>
      <c r="F5262" s="397"/>
      <c r="G5262" s="23" t="s">
        <v>268</v>
      </c>
      <c r="H5262" s="26">
        <v>50.4</v>
      </c>
      <c r="I5262" s="25">
        <v>0.56000000000000005</v>
      </c>
      <c r="J5262" s="25">
        <v>28.22</v>
      </c>
    </row>
    <row r="5263" spans="1:10" ht="25.95" customHeight="1">
      <c r="A5263" s="22" t="s">
        <v>1894</v>
      </c>
      <c r="B5263" s="24" t="s">
        <v>1948</v>
      </c>
      <c r="C5263" s="22" t="s">
        <v>72</v>
      </c>
      <c r="D5263" s="22" t="s">
        <v>3141</v>
      </c>
      <c r="E5263" s="397" t="s">
        <v>1928</v>
      </c>
      <c r="F5263" s="397"/>
      <c r="G5263" s="23" t="s">
        <v>268</v>
      </c>
      <c r="H5263" s="26">
        <v>1</v>
      </c>
      <c r="I5263" s="25">
        <v>30.51</v>
      </c>
      <c r="J5263" s="25">
        <v>30.51</v>
      </c>
    </row>
    <row r="5264" spans="1:10" ht="25.95" customHeight="1">
      <c r="A5264" s="22" t="s">
        <v>1894</v>
      </c>
      <c r="B5264" s="24" t="s">
        <v>2959</v>
      </c>
      <c r="C5264" s="22" t="s">
        <v>72</v>
      </c>
      <c r="D5264" s="22" t="s">
        <v>2960</v>
      </c>
      <c r="E5264" s="397" t="s">
        <v>1928</v>
      </c>
      <c r="F5264" s="397"/>
      <c r="G5264" s="23" t="s">
        <v>268</v>
      </c>
      <c r="H5264" s="26">
        <v>25.2</v>
      </c>
      <c r="I5264" s="25">
        <v>0.53</v>
      </c>
      <c r="J5264" s="25">
        <v>13.35</v>
      </c>
    </row>
    <row r="5265" spans="1:10" ht="39" customHeight="1">
      <c r="A5265" s="22" t="s">
        <v>1894</v>
      </c>
      <c r="B5265" s="24" t="s">
        <v>3364</v>
      </c>
      <c r="C5265" s="22" t="s">
        <v>72</v>
      </c>
      <c r="D5265" s="22" t="s">
        <v>3365</v>
      </c>
      <c r="E5265" s="397" t="s">
        <v>1928</v>
      </c>
      <c r="F5265" s="397"/>
      <c r="G5265" s="23" t="s">
        <v>268</v>
      </c>
      <c r="H5265" s="26">
        <v>6</v>
      </c>
      <c r="I5265" s="25">
        <v>6.86</v>
      </c>
      <c r="J5265" s="25">
        <v>41.16</v>
      </c>
    </row>
    <row r="5266" spans="1:10">
      <c r="A5266" s="38"/>
      <c r="B5266" s="38"/>
      <c r="C5266" s="38"/>
      <c r="D5266" s="38"/>
      <c r="E5266" s="38" t="s">
        <v>1897</v>
      </c>
      <c r="F5266" s="39">
        <v>19.850000000000001</v>
      </c>
      <c r="G5266" s="38" t="s">
        <v>1898</v>
      </c>
      <c r="H5266" s="39">
        <v>0</v>
      </c>
      <c r="I5266" s="38" t="s">
        <v>1899</v>
      </c>
      <c r="J5266" s="39">
        <v>19.850000000000001</v>
      </c>
    </row>
    <row r="5267" spans="1:10">
      <c r="A5267" s="38"/>
      <c r="B5267" s="38"/>
      <c r="C5267" s="38"/>
      <c r="D5267" s="38"/>
      <c r="E5267" s="38" t="s">
        <v>1900</v>
      </c>
      <c r="F5267" s="39">
        <v>30.89</v>
      </c>
      <c r="G5267" s="38"/>
      <c r="H5267" s="398" t="s">
        <v>1901</v>
      </c>
      <c r="I5267" s="398"/>
      <c r="J5267" s="39">
        <v>181.61</v>
      </c>
    </row>
    <row r="5268" spans="1:10" ht="49.95" customHeight="1">
      <c r="A5268" s="32"/>
      <c r="B5268" s="32"/>
      <c r="C5268" s="32"/>
      <c r="D5268" s="32"/>
      <c r="E5268" s="32"/>
      <c r="F5268" s="32"/>
      <c r="G5268" s="32" t="s">
        <v>1902</v>
      </c>
      <c r="H5268" s="34" t="s">
        <v>2524</v>
      </c>
      <c r="I5268" s="32" t="s">
        <v>1904</v>
      </c>
      <c r="J5268" s="33">
        <v>363.22</v>
      </c>
    </row>
    <row r="5269" spans="1:10" ht="1.05" customHeight="1">
      <c r="A5269" s="16"/>
      <c r="B5269" s="16"/>
      <c r="C5269" s="16"/>
      <c r="D5269" s="16"/>
      <c r="E5269" s="16"/>
      <c r="F5269" s="16"/>
      <c r="G5269" s="16"/>
      <c r="H5269" s="16"/>
      <c r="I5269" s="16"/>
      <c r="J5269" s="16"/>
    </row>
    <row r="5270" spans="1:10" ht="18" customHeight="1">
      <c r="A5270" s="2" t="s">
        <v>1526</v>
      </c>
      <c r="B5270" s="4" t="s">
        <v>61</v>
      </c>
      <c r="C5270" s="2" t="s">
        <v>62</v>
      </c>
      <c r="D5270" s="2" t="s">
        <v>9</v>
      </c>
      <c r="E5270" s="391" t="s">
        <v>63</v>
      </c>
      <c r="F5270" s="391"/>
      <c r="G5270" s="3" t="s">
        <v>64</v>
      </c>
      <c r="H5270" s="4" t="s">
        <v>10</v>
      </c>
      <c r="I5270" s="4" t="s">
        <v>65</v>
      </c>
      <c r="J5270" s="4" t="s">
        <v>11</v>
      </c>
    </row>
    <row r="5271" spans="1:10" ht="78" customHeight="1">
      <c r="A5271" s="10" t="s">
        <v>1883</v>
      </c>
      <c r="B5271" s="12" t="s">
        <v>1193</v>
      </c>
      <c r="C5271" s="10" t="s">
        <v>72</v>
      </c>
      <c r="D5271" s="10" t="s">
        <v>1194</v>
      </c>
      <c r="E5271" s="395" t="s">
        <v>74</v>
      </c>
      <c r="F5271" s="395"/>
      <c r="G5271" s="11" t="s">
        <v>75</v>
      </c>
      <c r="H5271" s="15">
        <v>1</v>
      </c>
      <c r="I5271" s="13">
        <v>38.6</v>
      </c>
      <c r="J5271" s="13">
        <v>38.6</v>
      </c>
    </row>
    <row r="5272" spans="1:10" ht="25.95" customHeight="1">
      <c r="A5272" s="17" t="s">
        <v>1884</v>
      </c>
      <c r="B5272" s="19" t="s">
        <v>2969</v>
      </c>
      <c r="C5272" s="17" t="s">
        <v>78</v>
      </c>
      <c r="D5272" s="17" t="s">
        <v>2970</v>
      </c>
      <c r="E5272" s="396" t="s">
        <v>1887</v>
      </c>
      <c r="F5272" s="396"/>
      <c r="G5272" s="18" t="s">
        <v>1911</v>
      </c>
      <c r="H5272" s="21">
        <v>0.15</v>
      </c>
      <c r="I5272" s="20">
        <v>24.32</v>
      </c>
      <c r="J5272" s="20">
        <v>3.64</v>
      </c>
    </row>
    <row r="5273" spans="1:10" ht="24" customHeight="1">
      <c r="A5273" s="17" t="s">
        <v>1884</v>
      </c>
      <c r="B5273" s="19" t="s">
        <v>1971</v>
      </c>
      <c r="C5273" s="17" t="s">
        <v>78</v>
      </c>
      <c r="D5273" s="17" t="s">
        <v>1972</v>
      </c>
      <c r="E5273" s="396" t="s">
        <v>1887</v>
      </c>
      <c r="F5273" s="396"/>
      <c r="G5273" s="18" t="s">
        <v>1911</v>
      </c>
      <c r="H5273" s="21">
        <v>0.15</v>
      </c>
      <c r="I5273" s="20">
        <v>28.71</v>
      </c>
      <c r="J5273" s="20">
        <v>4.3</v>
      </c>
    </row>
    <row r="5274" spans="1:10" ht="39" customHeight="1">
      <c r="A5274" s="22" t="s">
        <v>1894</v>
      </c>
      <c r="B5274" s="24" t="s">
        <v>3142</v>
      </c>
      <c r="C5274" s="22" t="s">
        <v>72</v>
      </c>
      <c r="D5274" s="22" t="s">
        <v>3143</v>
      </c>
      <c r="E5274" s="397" t="s">
        <v>1928</v>
      </c>
      <c r="F5274" s="397"/>
      <c r="G5274" s="23" t="s">
        <v>268</v>
      </c>
      <c r="H5274" s="26">
        <v>1</v>
      </c>
      <c r="I5274" s="25">
        <v>30.66</v>
      </c>
      <c r="J5274" s="25">
        <v>30.66</v>
      </c>
    </row>
    <row r="5275" spans="1:10">
      <c r="A5275" s="38"/>
      <c r="B5275" s="38"/>
      <c r="C5275" s="38"/>
      <c r="D5275" s="38"/>
      <c r="E5275" s="38" t="s">
        <v>1897</v>
      </c>
      <c r="F5275" s="39">
        <v>5.86</v>
      </c>
      <c r="G5275" s="38" t="s">
        <v>1898</v>
      </c>
      <c r="H5275" s="39">
        <v>0</v>
      </c>
      <c r="I5275" s="38" t="s">
        <v>1899</v>
      </c>
      <c r="J5275" s="39">
        <v>5.86</v>
      </c>
    </row>
    <row r="5276" spans="1:10">
      <c r="A5276" s="38"/>
      <c r="B5276" s="38"/>
      <c r="C5276" s="38"/>
      <c r="D5276" s="38"/>
      <c r="E5276" s="38" t="s">
        <v>1900</v>
      </c>
      <c r="F5276" s="39">
        <v>7.91</v>
      </c>
      <c r="G5276" s="38"/>
      <c r="H5276" s="398" t="s">
        <v>1901</v>
      </c>
      <c r="I5276" s="398"/>
      <c r="J5276" s="39">
        <v>46.51</v>
      </c>
    </row>
    <row r="5277" spans="1:10" ht="49.95" customHeight="1">
      <c r="A5277" s="32"/>
      <c r="B5277" s="32"/>
      <c r="C5277" s="32"/>
      <c r="D5277" s="32"/>
      <c r="E5277" s="32"/>
      <c r="F5277" s="32"/>
      <c r="G5277" s="32" t="s">
        <v>1902</v>
      </c>
      <c r="H5277" s="34" t="s">
        <v>2564</v>
      </c>
      <c r="I5277" s="32" t="s">
        <v>1904</v>
      </c>
      <c r="J5277" s="33">
        <v>139.53</v>
      </c>
    </row>
    <row r="5278" spans="1:10" ht="1.05" customHeight="1">
      <c r="A5278" s="16"/>
      <c r="B5278" s="16"/>
      <c r="C5278" s="16"/>
      <c r="D5278" s="16"/>
      <c r="E5278" s="16"/>
      <c r="F5278" s="16"/>
      <c r="G5278" s="16"/>
      <c r="H5278" s="16"/>
      <c r="I5278" s="16"/>
      <c r="J5278" s="16"/>
    </row>
    <row r="5279" spans="1:10" ht="18" customHeight="1">
      <c r="A5279" s="2" t="s">
        <v>1527</v>
      </c>
      <c r="B5279" s="4" t="s">
        <v>61</v>
      </c>
      <c r="C5279" s="2" t="s">
        <v>62</v>
      </c>
      <c r="D5279" s="2" t="s">
        <v>9</v>
      </c>
      <c r="E5279" s="391" t="s">
        <v>63</v>
      </c>
      <c r="F5279" s="391"/>
      <c r="G5279" s="3" t="s">
        <v>64</v>
      </c>
      <c r="H5279" s="4" t="s">
        <v>10</v>
      </c>
      <c r="I5279" s="4" t="s">
        <v>65</v>
      </c>
      <c r="J5279" s="4" t="s">
        <v>11</v>
      </c>
    </row>
    <row r="5280" spans="1:10" ht="78" customHeight="1">
      <c r="A5280" s="10" t="s">
        <v>1883</v>
      </c>
      <c r="B5280" s="12" t="s">
        <v>1199</v>
      </c>
      <c r="C5280" s="10" t="s">
        <v>72</v>
      </c>
      <c r="D5280" s="10" t="s">
        <v>1200</v>
      </c>
      <c r="E5280" s="395" t="s">
        <v>74</v>
      </c>
      <c r="F5280" s="395"/>
      <c r="G5280" s="11" t="s">
        <v>75</v>
      </c>
      <c r="H5280" s="15">
        <v>1</v>
      </c>
      <c r="I5280" s="13">
        <v>53.61</v>
      </c>
      <c r="J5280" s="13">
        <v>53.61</v>
      </c>
    </row>
    <row r="5281" spans="1:10" ht="24" customHeight="1">
      <c r="A5281" s="17" t="s">
        <v>1884</v>
      </c>
      <c r="B5281" s="19" t="s">
        <v>1971</v>
      </c>
      <c r="C5281" s="17" t="s">
        <v>78</v>
      </c>
      <c r="D5281" s="17" t="s">
        <v>1972</v>
      </c>
      <c r="E5281" s="396" t="s">
        <v>1887</v>
      </c>
      <c r="F5281" s="396"/>
      <c r="G5281" s="18" t="s">
        <v>1911</v>
      </c>
      <c r="H5281" s="21">
        <v>0.15</v>
      </c>
      <c r="I5281" s="20">
        <v>28.71</v>
      </c>
      <c r="J5281" s="20">
        <v>4.3</v>
      </c>
    </row>
    <row r="5282" spans="1:10" ht="25.95" customHeight="1">
      <c r="A5282" s="17" t="s">
        <v>1884</v>
      </c>
      <c r="B5282" s="19" t="s">
        <v>2969</v>
      </c>
      <c r="C5282" s="17" t="s">
        <v>78</v>
      </c>
      <c r="D5282" s="17" t="s">
        <v>2970</v>
      </c>
      <c r="E5282" s="396" t="s">
        <v>1887</v>
      </c>
      <c r="F5282" s="396"/>
      <c r="G5282" s="18" t="s">
        <v>1911</v>
      </c>
      <c r="H5282" s="21">
        <v>0.15</v>
      </c>
      <c r="I5282" s="20">
        <v>24.32</v>
      </c>
      <c r="J5282" s="20">
        <v>3.64</v>
      </c>
    </row>
    <row r="5283" spans="1:10" ht="39" customHeight="1">
      <c r="A5283" s="22" t="s">
        <v>1894</v>
      </c>
      <c r="B5283" s="24" t="s">
        <v>3146</v>
      </c>
      <c r="C5283" s="22" t="s">
        <v>72</v>
      </c>
      <c r="D5283" s="22" t="s">
        <v>3147</v>
      </c>
      <c r="E5283" s="397" t="s">
        <v>1928</v>
      </c>
      <c r="F5283" s="397"/>
      <c r="G5283" s="23" t="s">
        <v>268</v>
      </c>
      <c r="H5283" s="26">
        <v>1</v>
      </c>
      <c r="I5283" s="25">
        <v>45.67</v>
      </c>
      <c r="J5283" s="25">
        <v>45.67</v>
      </c>
    </row>
    <row r="5284" spans="1:10">
      <c r="A5284" s="38"/>
      <c r="B5284" s="38"/>
      <c r="C5284" s="38"/>
      <c r="D5284" s="38"/>
      <c r="E5284" s="38" t="s">
        <v>1897</v>
      </c>
      <c r="F5284" s="39">
        <v>5.86</v>
      </c>
      <c r="G5284" s="38" t="s">
        <v>1898</v>
      </c>
      <c r="H5284" s="39">
        <v>0</v>
      </c>
      <c r="I5284" s="38" t="s">
        <v>1899</v>
      </c>
      <c r="J5284" s="39">
        <v>5.86</v>
      </c>
    </row>
    <row r="5285" spans="1:10">
      <c r="A5285" s="38"/>
      <c r="B5285" s="38"/>
      <c r="C5285" s="38"/>
      <c r="D5285" s="38"/>
      <c r="E5285" s="38" t="s">
        <v>1900</v>
      </c>
      <c r="F5285" s="39">
        <v>10.99</v>
      </c>
      <c r="G5285" s="38"/>
      <c r="H5285" s="398" t="s">
        <v>1901</v>
      </c>
      <c r="I5285" s="398"/>
      <c r="J5285" s="39">
        <v>64.599999999999994</v>
      </c>
    </row>
    <row r="5286" spans="1:10" ht="49.95" customHeight="1">
      <c r="A5286" s="32"/>
      <c r="B5286" s="32"/>
      <c r="C5286" s="32"/>
      <c r="D5286" s="32"/>
      <c r="E5286" s="32"/>
      <c r="F5286" s="32"/>
      <c r="G5286" s="32" t="s">
        <v>1902</v>
      </c>
      <c r="H5286" s="34" t="s">
        <v>2564</v>
      </c>
      <c r="I5286" s="32" t="s">
        <v>1904</v>
      </c>
      <c r="J5286" s="33">
        <v>193.8</v>
      </c>
    </row>
    <row r="5287" spans="1:10" ht="1.05" customHeight="1">
      <c r="A5287" s="16"/>
      <c r="B5287" s="16"/>
      <c r="C5287" s="16"/>
      <c r="D5287" s="16"/>
      <c r="E5287" s="16"/>
      <c r="F5287" s="16"/>
      <c r="G5287" s="16"/>
      <c r="H5287" s="16"/>
      <c r="I5287" s="16"/>
      <c r="J5287" s="16"/>
    </row>
    <row r="5288" spans="1:10" ht="18" customHeight="1">
      <c r="A5288" s="2" t="s">
        <v>1528</v>
      </c>
      <c r="B5288" s="4" t="s">
        <v>61</v>
      </c>
      <c r="C5288" s="2" t="s">
        <v>62</v>
      </c>
      <c r="D5288" s="2" t="s">
        <v>9</v>
      </c>
      <c r="E5288" s="391" t="s">
        <v>63</v>
      </c>
      <c r="F5288" s="391"/>
      <c r="G5288" s="3" t="s">
        <v>64</v>
      </c>
      <c r="H5288" s="4" t="s">
        <v>10</v>
      </c>
      <c r="I5288" s="4" t="s">
        <v>65</v>
      </c>
      <c r="J5288" s="4" t="s">
        <v>11</v>
      </c>
    </row>
    <row r="5289" spans="1:10" ht="78" customHeight="1">
      <c r="A5289" s="10" t="s">
        <v>1883</v>
      </c>
      <c r="B5289" s="12" t="s">
        <v>1196</v>
      </c>
      <c r="C5289" s="10" t="s">
        <v>72</v>
      </c>
      <c r="D5289" s="10" t="s">
        <v>1197</v>
      </c>
      <c r="E5289" s="395" t="s">
        <v>74</v>
      </c>
      <c r="F5289" s="395"/>
      <c r="G5289" s="11" t="s">
        <v>75</v>
      </c>
      <c r="H5289" s="15">
        <v>1</v>
      </c>
      <c r="I5289" s="13">
        <v>42.73</v>
      </c>
      <c r="J5289" s="13">
        <v>42.73</v>
      </c>
    </row>
    <row r="5290" spans="1:10" ht="24" customHeight="1">
      <c r="A5290" s="17" t="s">
        <v>1884</v>
      </c>
      <c r="B5290" s="19" t="s">
        <v>1971</v>
      </c>
      <c r="C5290" s="17" t="s">
        <v>78</v>
      </c>
      <c r="D5290" s="17" t="s">
        <v>1972</v>
      </c>
      <c r="E5290" s="396" t="s">
        <v>1887</v>
      </c>
      <c r="F5290" s="396"/>
      <c r="G5290" s="18" t="s">
        <v>1911</v>
      </c>
      <c r="H5290" s="21">
        <v>0.15</v>
      </c>
      <c r="I5290" s="20">
        <v>28.71</v>
      </c>
      <c r="J5290" s="20">
        <v>4.3</v>
      </c>
    </row>
    <row r="5291" spans="1:10" ht="25.95" customHeight="1">
      <c r="A5291" s="17" t="s">
        <v>1884</v>
      </c>
      <c r="B5291" s="19" t="s">
        <v>2969</v>
      </c>
      <c r="C5291" s="17" t="s">
        <v>78</v>
      </c>
      <c r="D5291" s="17" t="s">
        <v>2970</v>
      </c>
      <c r="E5291" s="396" t="s">
        <v>1887</v>
      </c>
      <c r="F5291" s="396"/>
      <c r="G5291" s="18" t="s">
        <v>1911</v>
      </c>
      <c r="H5291" s="21">
        <v>0.15</v>
      </c>
      <c r="I5291" s="20">
        <v>24.32</v>
      </c>
      <c r="J5291" s="20">
        <v>3.64</v>
      </c>
    </row>
    <row r="5292" spans="1:10" ht="39" customHeight="1">
      <c r="A5292" s="22" t="s">
        <v>1894</v>
      </c>
      <c r="B5292" s="24" t="s">
        <v>3144</v>
      </c>
      <c r="C5292" s="22" t="s">
        <v>72</v>
      </c>
      <c r="D5292" s="22" t="s">
        <v>3145</v>
      </c>
      <c r="E5292" s="397" t="s">
        <v>1928</v>
      </c>
      <c r="F5292" s="397"/>
      <c r="G5292" s="23" t="s">
        <v>268</v>
      </c>
      <c r="H5292" s="26">
        <v>1</v>
      </c>
      <c r="I5292" s="25">
        <v>34.79</v>
      </c>
      <c r="J5292" s="25">
        <v>34.79</v>
      </c>
    </row>
    <row r="5293" spans="1:10">
      <c r="A5293" s="38"/>
      <c r="B5293" s="38"/>
      <c r="C5293" s="38"/>
      <c r="D5293" s="38"/>
      <c r="E5293" s="38" t="s">
        <v>1897</v>
      </c>
      <c r="F5293" s="39">
        <v>5.86</v>
      </c>
      <c r="G5293" s="38" t="s">
        <v>1898</v>
      </c>
      <c r="H5293" s="39">
        <v>0</v>
      </c>
      <c r="I5293" s="38" t="s">
        <v>1899</v>
      </c>
      <c r="J5293" s="39">
        <v>5.86</v>
      </c>
    </row>
    <row r="5294" spans="1:10">
      <c r="A5294" s="38"/>
      <c r="B5294" s="38"/>
      <c r="C5294" s="38"/>
      <c r="D5294" s="38"/>
      <c r="E5294" s="38" t="s">
        <v>1900</v>
      </c>
      <c r="F5294" s="39">
        <v>8.75</v>
      </c>
      <c r="G5294" s="38"/>
      <c r="H5294" s="398" t="s">
        <v>1901</v>
      </c>
      <c r="I5294" s="398"/>
      <c r="J5294" s="39">
        <v>51.48</v>
      </c>
    </row>
    <row r="5295" spans="1:10" ht="49.95" customHeight="1">
      <c r="A5295" s="32"/>
      <c r="B5295" s="32"/>
      <c r="C5295" s="32"/>
      <c r="D5295" s="32"/>
      <c r="E5295" s="32"/>
      <c r="F5295" s="32"/>
      <c r="G5295" s="32" t="s">
        <v>1902</v>
      </c>
      <c r="H5295" s="34" t="s">
        <v>2564</v>
      </c>
      <c r="I5295" s="32" t="s">
        <v>1904</v>
      </c>
      <c r="J5295" s="33">
        <v>154.44</v>
      </c>
    </row>
    <row r="5296" spans="1:10" ht="1.05" customHeight="1">
      <c r="A5296" s="16"/>
      <c r="B5296" s="16"/>
      <c r="C5296" s="16"/>
      <c r="D5296" s="16"/>
      <c r="E5296" s="16"/>
      <c r="F5296" s="16"/>
      <c r="G5296" s="16"/>
      <c r="H5296" s="16"/>
      <c r="I5296" s="16"/>
      <c r="J5296" s="16"/>
    </row>
    <row r="5297" spans="1:10" ht="18" customHeight="1">
      <c r="A5297" s="2" t="s">
        <v>1529</v>
      </c>
      <c r="B5297" s="4" t="s">
        <v>61</v>
      </c>
      <c r="C5297" s="2" t="s">
        <v>62</v>
      </c>
      <c r="D5297" s="2" t="s">
        <v>9</v>
      </c>
      <c r="E5297" s="391" t="s">
        <v>63</v>
      </c>
      <c r="F5297" s="391"/>
      <c r="G5297" s="3" t="s">
        <v>64</v>
      </c>
      <c r="H5297" s="4" t="s">
        <v>10</v>
      </c>
      <c r="I5297" s="4" t="s">
        <v>65</v>
      </c>
      <c r="J5297" s="4" t="s">
        <v>11</v>
      </c>
    </row>
    <row r="5298" spans="1:10" ht="78" customHeight="1">
      <c r="A5298" s="10" t="s">
        <v>1883</v>
      </c>
      <c r="B5298" s="12" t="s">
        <v>1202</v>
      </c>
      <c r="C5298" s="10" t="s">
        <v>72</v>
      </c>
      <c r="D5298" s="10" t="s">
        <v>1203</v>
      </c>
      <c r="E5298" s="395" t="s">
        <v>74</v>
      </c>
      <c r="F5298" s="395"/>
      <c r="G5298" s="11" t="s">
        <v>75</v>
      </c>
      <c r="H5298" s="15">
        <v>1</v>
      </c>
      <c r="I5298" s="13">
        <v>10.53</v>
      </c>
      <c r="J5298" s="13">
        <v>10.53</v>
      </c>
    </row>
    <row r="5299" spans="1:10" ht="24" customHeight="1">
      <c r="A5299" s="17" t="s">
        <v>1884</v>
      </c>
      <c r="B5299" s="19" t="s">
        <v>1971</v>
      </c>
      <c r="C5299" s="17" t="s">
        <v>78</v>
      </c>
      <c r="D5299" s="17" t="s">
        <v>1972</v>
      </c>
      <c r="E5299" s="396" t="s">
        <v>1887</v>
      </c>
      <c r="F5299" s="396"/>
      <c r="G5299" s="18" t="s">
        <v>1911</v>
      </c>
      <c r="H5299" s="21">
        <v>0.08</v>
      </c>
      <c r="I5299" s="20">
        <v>28.71</v>
      </c>
      <c r="J5299" s="20">
        <v>2.29</v>
      </c>
    </row>
    <row r="5300" spans="1:10" ht="25.95" customHeight="1">
      <c r="A5300" s="17" t="s">
        <v>1884</v>
      </c>
      <c r="B5300" s="19" t="s">
        <v>2969</v>
      </c>
      <c r="C5300" s="17" t="s">
        <v>78</v>
      </c>
      <c r="D5300" s="17" t="s">
        <v>2970</v>
      </c>
      <c r="E5300" s="396" t="s">
        <v>1887</v>
      </c>
      <c r="F5300" s="396"/>
      <c r="G5300" s="18" t="s">
        <v>1911</v>
      </c>
      <c r="H5300" s="21">
        <v>0.08</v>
      </c>
      <c r="I5300" s="20">
        <v>24.32</v>
      </c>
      <c r="J5300" s="20">
        <v>1.94</v>
      </c>
    </row>
    <row r="5301" spans="1:10" ht="25.95" customHeight="1">
      <c r="A5301" s="22" t="s">
        <v>1894</v>
      </c>
      <c r="B5301" s="24" t="s">
        <v>3148</v>
      </c>
      <c r="C5301" s="22" t="s">
        <v>72</v>
      </c>
      <c r="D5301" s="22" t="s">
        <v>3149</v>
      </c>
      <c r="E5301" s="397" t="s">
        <v>1928</v>
      </c>
      <c r="F5301" s="397"/>
      <c r="G5301" s="23" t="s">
        <v>268</v>
      </c>
      <c r="H5301" s="26">
        <v>1</v>
      </c>
      <c r="I5301" s="25">
        <v>6.3</v>
      </c>
      <c r="J5301" s="25">
        <v>6.3</v>
      </c>
    </row>
    <row r="5302" spans="1:10">
      <c r="A5302" s="38"/>
      <c r="B5302" s="38"/>
      <c r="C5302" s="38"/>
      <c r="D5302" s="38"/>
      <c r="E5302" s="38" t="s">
        <v>1897</v>
      </c>
      <c r="F5302" s="39">
        <v>3.12</v>
      </c>
      <c r="G5302" s="38" t="s">
        <v>1898</v>
      </c>
      <c r="H5302" s="39">
        <v>0</v>
      </c>
      <c r="I5302" s="38" t="s">
        <v>1899</v>
      </c>
      <c r="J5302" s="39">
        <v>3.12</v>
      </c>
    </row>
    <row r="5303" spans="1:10">
      <c r="A5303" s="38"/>
      <c r="B5303" s="38"/>
      <c r="C5303" s="38"/>
      <c r="D5303" s="38"/>
      <c r="E5303" s="38" t="s">
        <v>1900</v>
      </c>
      <c r="F5303" s="39">
        <v>2.15</v>
      </c>
      <c r="G5303" s="38"/>
      <c r="H5303" s="398" t="s">
        <v>1901</v>
      </c>
      <c r="I5303" s="398"/>
      <c r="J5303" s="39">
        <v>12.68</v>
      </c>
    </row>
    <row r="5304" spans="1:10" ht="49.95" customHeight="1">
      <c r="A5304" s="32"/>
      <c r="B5304" s="32"/>
      <c r="C5304" s="32"/>
      <c r="D5304" s="32"/>
      <c r="E5304" s="32"/>
      <c r="F5304" s="32"/>
      <c r="G5304" s="32" t="s">
        <v>1902</v>
      </c>
      <c r="H5304" s="34" t="s">
        <v>2564</v>
      </c>
      <c r="I5304" s="32" t="s">
        <v>1904</v>
      </c>
      <c r="J5304" s="33">
        <v>38.04</v>
      </c>
    </row>
    <row r="5305" spans="1:10" ht="1.05" customHeight="1">
      <c r="A5305" s="16"/>
      <c r="B5305" s="16"/>
      <c r="C5305" s="16"/>
      <c r="D5305" s="16"/>
      <c r="E5305" s="16"/>
      <c r="F5305" s="16"/>
      <c r="G5305" s="16"/>
      <c r="H5305" s="16"/>
      <c r="I5305" s="16"/>
      <c r="J5305" s="16"/>
    </row>
    <row r="5306" spans="1:10" ht="18" customHeight="1">
      <c r="A5306" s="2" t="s">
        <v>1530</v>
      </c>
      <c r="B5306" s="4" t="s">
        <v>61</v>
      </c>
      <c r="C5306" s="2" t="s">
        <v>62</v>
      </c>
      <c r="D5306" s="2" t="s">
        <v>9</v>
      </c>
      <c r="E5306" s="391" t="s">
        <v>63</v>
      </c>
      <c r="F5306" s="391"/>
      <c r="G5306" s="3" t="s">
        <v>64</v>
      </c>
      <c r="H5306" s="4" t="s">
        <v>10</v>
      </c>
      <c r="I5306" s="4" t="s">
        <v>65</v>
      </c>
      <c r="J5306" s="4" t="s">
        <v>11</v>
      </c>
    </row>
    <row r="5307" spans="1:10" ht="64.95" customHeight="1">
      <c r="A5307" s="10" t="s">
        <v>1883</v>
      </c>
      <c r="B5307" s="12" t="s">
        <v>1531</v>
      </c>
      <c r="C5307" s="10" t="s">
        <v>72</v>
      </c>
      <c r="D5307" s="10" t="s">
        <v>1532</v>
      </c>
      <c r="E5307" s="395" t="s">
        <v>74</v>
      </c>
      <c r="F5307" s="395"/>
      <c r="G5307" s="11" t="s">
        <v>75</v>
      </c>
      <c r="H5307" s="15">
        <v>1</v>
      </c>
      <c r="I5307" s="13">
        <v>32.15</v>
      </c>
      <c r="J5307" s="13">
        <v>32.15</v>
      </c>
    </row>
    <row r="5308" spans="1:10" ht="25.95" customHeight="1">
      <c r="A5308" s="17" t="s">
        <v>1884</v>
      </c>
      <c r="B5308" s="19" t="s">
        <v>2969</v>
      </c>
      <c r="C5308" s="17" t="s">
        <v>78</v>
      </c>
      <c r="D5308" s="17" t="s">
        <v>2970</v>
      </c>
      <c r="E5308" s="396" t="s">
        <v>1887</v>
      </c>
      <c r="F5308" s="396"/>
      <c r="G5308" s="18" t="s">
        <v>1911</v>
      </c>
      <c r="H5308" s="21">
        <v>9.9000000000000005E-2</v>
      </c>
      <c r="I5308" s="20">
        <v>24.32</v>
      </c>
      <c r="J5308" s="20">
        <v>2.4</v>
      </c>
    </row>
    <row r="5309" spans="1:10" ht="24" customHeight="1">
      <c r="A5309" s="17" t="s">
        <v>1884</v>
      </c>
      <c r="B5309" s="19" t="s">
        <v>1971</v>
      </c>
      <c r="C5309" s="17" t="s">
        <v>78</v>
      </c>
      <c r="D5309" s="17" t="s">
        <v>1972</v>
      </c>
      <c r="E5309" s="396" t="s">
        <v>1887</v>
      </c>
      <c r="F5309" s="396"/>
      <c r="G5309" s="18" t="s">
        <v>1911</v>
      </c>
      <c r="H5309" s="21">
        <v>9.9000000000000005E-2</v>
      </c>
      <c r="I5309" s="20">
        <v>28.71</v>
      </c>
      <c r="J5309" s="20">
        <v>2.84</v>
      </c>
    </row>
    <row r="5310" spans="1:10" ht="25.95" customHeight="1">
      <c r="A5310" s="22" t="s">
        <v>1894</v>
      </c>
      <c r="B5310" s="24" t="s">
        <v>3366</v>
      </c>
      <c r="C5310" s="22" t="s">
        <v>72</v>
      </c>
      <c r="D5310" s="22" t="s">
        <v>3367</v>
      </c>
      <c r="E5310" s="397" t="s">
        <v>1928</v>
      </c>
      <c r="F5310" s="397"/>
      <c r="G5310" s="23" t="s">
        <v>268</v>
      </c>
      <c r="H5310" s="26">
        <v>1</v>
      </c>
      <c r="I5310" s="25">
        <v>26.91</v>
      </c>
      <c r="J5310" s="25">
        <v>26.91</v>
      </c>
    </row>
    <row r="5311" spans="1:10">
      <c r="A5311" s="38"/>
      <c r="B5311" s="38"/>
      <c r="C5311" s="38"/>
      <c r="D5311" s="38"/>
      <c r="E5311" s="38" t="s">
        <v>1897</v>
      </c>
      <c r="F5311" s="39">
        <v>3.86</v>
      </c>
      <c r="G5311" s="38" t="s">
        <v>1898</v>
      </c>
      <c r="H5311" s="39">
        <v>0</v>
      </c>
      <c r="I5311" s="38" t="s">
        <v>1899</v>
      </c>
      <c r="J5311" s="39">
        <v>3.86</v>
      </c>
    </row>
    <row r="5312" spans="1:10">
      <c r="A5312" s="38"/>
      <c r="B5312" s="38"/>
      <c r="C5312" s="38"/>
      <c r="D5312" s="38"/>
      <c r="E5312" s="38" t="s">
        <v>1900</v>
      </c>
      <c r="F5312" s="39">
        <v>6.59</v>
      </c>
      <c r="G5312" s="38"/>
      <c r="H5312" s="398" t="s">
        <v>1901</v>
      </c>
      <c r="I5312" s="398"/>
      <c r="J5312" s="39">
        <v>38.74</v>
      </c>
    </row>
    <row r="5313" spans="1:10" ht="49.95" customHeight="1">
      <c r="A5313" s="32"/>
      <c r="B5313" s="32"/>
      <c r="C5313" s="32"/>
      <c r="D5313" s="32"/>
      <c r="E5313" s="32"/>
      <c r="F5313" s="32"/>
      <c r="G5313" s="32" t="s">
        <v>1902</v>
      </c>
      <c r="H5313" s="34" t="s">
        <v>1903</v>
      </c>
      <c r="I5313" s="32" t="s">
        <v>1904</v>
      </c>
      <c r="J5313" s="33">
        <v>38.74</v>
      </c>
    </row>
    <row r="5314" spans="1:10" ht="1.05" customHeight="1">
      <c r="A5314" s="16"/>
      <c r="B5314" s="16"/>
      <c r="C5314" s="16"/>
      <c r="D5314" s="16"/>
      <c r="E5314" s="16"/>
      <c r="F5314" s="16"/>
      <c r="G5314" s="16"/>
      <c r="H5314" s="16"/>
      <c r="I5314" s="16"/>
      <c r="J5314" s="16"/>
    </row>
    <row r="5315" spans="1:10" ht="18" customHeight="1">
      <c r="A5315" s="2" t="s">
        <v>1533</v>
      </c>
      <c r="B5315" s="4" t="s">
        <v>61</v>
      </c>
      <c r="C5315" s="2" t="s">
        <v>62</v>
      </c>
      <c r="D5315" s="2" t="s">
        <v>9</v>
      </c>
      <c r="E5315" s="391" t="s">
        <v>63</v>
      </c>
      <c r="F5315" s="391"/>
      <c r="G5315" s="3" t="s">
        <v>64</v>
      </c>
      <c r="H5315" s="4" t="s">
        <v>10</v>
      </c>
      <c r="I5315" s="4" t="s">
        <v>65</v>
      </c>
      <c r="J5315" s="4" t="s">
        <v>11</v>
      </c>
    </row>
    <row r="5316" spans="1:10" ht="64.95" customHeight="1">
      <c r="A5316" s="10" t="s">
        <v>1883</v>
      </c>
      <c r="B5316" s="12" t="s">
        <v>1534</v>
      </c>
      <c r="C5316" s="10" t="s">
        <v>72</v>
      </c>
      <c r="D5316" s="10" t="s">
        <v>1535</v>
      </c>
      <c r="E5316" s="395" t="s">
        <v>74</v>
      </c>
      <c r="F5316" s="395"/>
      <c r="G5316" s="11" t="s">
        <v>75</v>
      </c>
      <c r="H5316" s="15">
        <v>1</v>
      </c>
      <c r="I5316" s="13">
        <v>19.899999999999999</v>
      </c>
      <c r="J5316" s="13">
        <v>19.899999999999999</v>
      </c>
    </row>
    <row r="5317" spans="1:10" ht="24" customHeight="1">
      <c r="A5317" s="17" t="s">
        <v>1884</v>
      </c>
      <c r="B5317" s="19" t="s">
        <v>1971</v>
      </c>
      <c r="C5317" s="17" t="s">
        <v>78</v>
      </c>
      <c r="D5317" s="17" t="s">
        <v>1972</v>
      </c>
      <c r="E5317" s="396" t="s">
        <v>1887</v>
      </c>
      <c r="F5317" s="396"/>
      <c r="G5317" s="18" t="s">
        <v>1911</v>
      </c>
      <c r="H5317" s="21">
        <v>9.9000000000000005E-2</v>
      </c>
      <c r="I5317" s="20">
        <v>28.71</v>
      </c>
      <c r="J5317" s="20">
        <v>2.84</v>
      </c>
    </row>
    <row r="5318" spans="1:10" ht="25.95" customHeight="1">
      <c r="A5318" s="17" t="s">
        <v>1884</v>
      </c>
      <c r="B5318" s="19" t="s">
        <v>2969</v>
      </c>
      <c r="C5318" s="17" t="s">
        <v>78</v>
      </c>
      <c r="D5318" s="17" t="s">
        <v>2970</v>
      </c>
      <c r="E5318" s="396" t="s">
        <v>1887</v>
      </c>
      <c r="F5318" s="396"/>
      <c r="G5318" s="18" t="s">
        <v>1911</v>
      </c>
      <c r="H5318" s="21">
        <v>9.9000000000000005E-2</v>
      </c>
      <c r="I5318" s="20">
        <v>24.32</v>
      </c>
      <c r="J5318" s="20">
        <v>2.4</v>
      </c>
    </row>
    <row r="5319" spans="1:10" ht="25.95" customHeight="1">
      <c r="A5319" s="22" t="s">
        <v>1894</v>
      </c>
      <c r="B5319" s="24" t="s">
        <v>3368</v>
      </c>
      <c r="C5319" s="22" t="s">
        <v>72</v>
      </c>
      <c r="D5319" s="22" t="s">
        <v>3369</v>
      </c>
      <c r="E5319" s="397" t="s">
        <v>1928</v>
      </c>
      <c r="F5319" s="397"/>
      <c r="G5319" s="23" t="s">
        <v>268</v>
      </c>
      <c r="H5319" s="26">
        <v>1</v>
      </c>
      <c r="I5319" s="25">
        <v>14.66</v>
      </c>
      <c r="J5319" s="25">
        <v>14.66</v>
      </c>
    </row>
    <row r="5320" spans="1:10">
      <c r="A5320" s="38"/>
      <c r="B5320" s="38"/>
      <c r="C5320" s="38"/>
      <c r="D5320" s="38"/>
      <c r="E5320" s="38" t="s">
        <v>1897</v>
      </c>
      <c r="F5320" s="39">
        <v>3.86</v>
      </c>
      <c r="G5320" s="38" t="s">
        <v>1898</v>
      </c>
      <c r="H5320" s="39">
        <v>0</v>
      </c>
      <c r="I5320" s="38" t="s">
        <v>1899</v>
      </c>
      <c r="J5320" s="39">
        <v>3.86</v>
      </c>
    </row>
    <row r="5321" spans="1:10">
      <c r="A5321" s="38"/>
      <c r="B5321" s="38"/>
      <c r="C5321" s="38"/>
      <c r="D5321" s="38"/>
      <c r="E5321" s="38" t="s">
        <v>1900</v>
      </c>
      <c r="F5321" s="39">
        <v>4.07</v>
      </c>
      <c r="G5321" s="38"/>
      <c r="H5321" s="398" t="s">
        <v>1901</v>
      </c>
      <c r="I5321" s="398"/>
      <c r="J5321" s="39">
        <v>23.97</v>
      </c>
    </row>
    <row r="5322" spans="1:10" ht="49.95" customHeight="1">
      <c r="A5322" s="32"/>
      <c r="B5322" s="32"/>
      <c r="C5322" s="32"/>
      <c r="D5322" s="32"/>
      <c r="E5322" s="32"/>
      <c r="F5322" s="32"/>
      <c r="G5322" s="32" t="s">
        <v>1902</v>
      </c>
      <c r="H5322" s="34" t="s">
        <v>1903</v>
      </c>
      <c r="I5322" s="32" t="s">
        <v>1904</v>
      </c>
      <c r="J5322" s="33">
        <v>23.97</v>
      </c>
    </row>
    <row r="5323" spans="1:10" ht="1.05" customHeight="1">
      <c r="A5323" s="16"/>
      <c r="B5323" s="16"/>
      <c r="C5323" s="16"/>
      <c r="D5323" s="16"/>
      <c r="E5323" s="16"/>
      <c r="F5323" s="16"/>
      <c r="G5323" s="16"/>
      <c r="H5323" s="16"/>
      <c r="I5323" s="16"/>
      <c r="J5323" s="16"/>
    </row>
    <row r="5324" spans="1:10" ht="18" customHeight="1">
      <c r="A5324" s="2" t="s">
        <v>1536</v>
      </c>
      <c r="B5324" s="4" t="s">
        <v>61</v>
      </c>
      <c r="C5324" s="2" t="s">
        <v>62</v>
      </c>
      <c r="D5324" s="2" t="s">
        <v>9</v>
      </c>
      <c r="E5324" s="391" t="s">
        <v>63</v>
      </c>
      <c r="F5324" s="391"/>
      <c r="G5324" s="3" t="s">
        <v>64</v>
      </c>
      <c r="H5324" s="4" t="s">
        <v>10</v>
      </c>
      <c r="I5324" s="4" t="s">
        <v>65</v>
      </c>
      <c r="J5324" s="4" t="s">
        <v>11</v>
      </c>
    </row>
    <row r="5325" spans="1:10" ht="64.95" customHeight="1">
      <c r="A5325" s="10" t="s">
        <v>1883</v>
      </c>
      <c r="B5325" s="12" t="s">
        <v>999</v>
      </c>
      <c r="C5325" s="10" t="s">
        <v>72</v>
      </c>
      <c r="D5325" s="10" t="s">
        <v>1000</v>
      </c>
      <c r="E5325" s="395" t="s">
        <v>74</v>
      </c>
      <c r="F5325" s="395"/>
      <c r="G5325" s="11" t="s">
        <v>75</v>
      </c>
      <c r="H5325" s="15">
        <v>1</v>
      </c>
      <c r="I5325" s="13">
        <v>7.74</v>
      </c>
      <c r="J5325" s="13">
        <v>7.74</v>
      </c>
    </row>
    <row r="5326" spans="1:10" ht="24" customHeight="1">
      <c r="A5326" s="17" t="s">
        <v>1884</v>
      </c>
      <c r="B5326" s="19" t="s">
        <v>1971</v>
      </c>
      <c r="C5326" s="17" t="s">
        <v>78</v>
      </c>
      <c r="D5326" s="17" t="s">
        <v>1972</v>
      </c>
      <c r="E5326" s="396" t="s">
        <v>1887</v>
      </c>
      <c r="F5326" s="396"/>
      <c r="G5326" s="18" t="s">
        <v>1911</v>
      </c>
      <c r="H5326" s="21">
        <v>0.06</v>
      </c>
      <c r="I5326" s="20">
        <v>28.71</v>
      </c>
      <c r="J5326" s="20">
        <v>1.72</v>
      </c>
    </row>
    <row r="5327" spans="1:10" ht="25.95" customHeight="1">
      <c r="A5327" s="17" t="s">
        <v>1884</v>
      </c>
      <c r="B5327" s="19" t="s">
        <v>2969</v>
      </c>
      <c r="C5327" s="17" t="s">
        <v>78</v>
      </c>
      <c r="D5327" s="17" t="s">
        <v>2970</v>
      </c>
      <c r="E5327" s="396" t="s">
        <v>1887</v>
      </c>
      <c r="F5327" s="396"/>
      <c r="G5327" s="18" t="s">
        <v>1911</v>
      </c>
      <c r="H5327" s="21">
        <v>0.06</v>
      </c>
      <c r="I5327" s="20">
        <v>24.32</v>
      </c>
      <c r="J5327" s="20">
        <v>1.45</v>
      </c>
    </row>
    <row r="5328" spans="1:10" ht="25.95" customHeight="1">
      <c r="A5328" s="22" t="s">
        <v>1894</v>
      </c>
      <c r="B5328" s="24" t="s">
        <v>2971</v>
      </c>
      <c r="C5328" s="22" t="s">
        <v>72</v>
      </c>
      <c r="D5328" s="22" t="s">
        <v>2972</v>
      </c>
      <c r="E5328" s="397" t="s">
        <v>1928</v>
      </c>
      <c r="F5328" s="397"/>
      <c r="G5328" s="23" t="s">
        <v>268</v>
      </c>
      <c r="H5328" s="26">
        <v>1</v>
      </c>
      <c r="I5328" s="25">
        <v>4.57</v>
      </c>
      <c r="J5328" s="25">
        <v>4.57</v>
      </c>
    </row>
    <row r="5329" spans="1:10">
      <c r="A5329" s="38"/>
      <c r="B5329" s="38"/>
      <c r="C5329" s="38"/>
      <c r="D5329" s="38"/>
      <c r="E5329" s="38" t="s">
        <v>1897</v>
      </c>
      <c r="F5329" s="39">
        <v>2.34</v>
      </c>
      <c r="G5329" s="38" t="s">
        <v>1898</v>
      </c>
      <c r="H5329" s="39">
        <v>0</v>
      </c>
      <c r="I5329" s="38" t="s">
        <v>1899</v>
      </c>
      <c r="J5329" s="39">
        <v>2.34</v>
      </c>
    </row>
    <row r="5330" spans="1:10">
      <c r="A5330" s="38"/>
      <c r="B5330" s="38"/>
      <c r="C5330" s="38"/>
      <c r="D5330" s="38"/>
      <c r="E5330" s="38" t="s">
        <v>1900</v>
      </c>
      <c r="F5330" s="39">
        <v>1.58</v>
      </c>
      <c r="G5330" s="38"/>
      <c r="H5330" s="398" t="s">
        <v>1901</v>
      </c>
      <c r="I5330" s="398"/>
      <c r="J5330" s="39">
        <v>9.32</v>
      </c>
    </row>
    <row r="5331" spans="1:10" ht="49.95" customHeight="1">
      <c r="A5331" s="32"/>
      <c r="B5331" s="32"/>
      <c r="C5331" s="32"/>
      <c r="D5331" s="32"/>
      <c r="E5331" s="32"/>
      <c r="F5331" s="32"/>
      <c r="G5331" s="32" t="s">
        <v>1902</v>
      </c>
      <c r="H5331" s="34" t="s">
        <v>2266</v>
      </c>
      <c r="I5331" s="32" t="s">
        <v>1904</v>
      </c>
      <c r="J5331" s="33">
        <v>195.72</v>
      </c>
    </row>
    <row r="5332" spans="1:10" ht="1.05" customHeight="1">
      <c r="A5332" s="16"/>
      <c r="B5332" s="16"/>
      <c r="C5332" s="16"/>
      <c r="D5332" s="16"/>
      <c r="E5332" s="16"/>
      <c r="F5332" s="16"/>
      <c r="G5332" s="16"/>
      <c r="H5332" s="16"/>
      <c r="I5332" s="16"/>
      <c r="J5332" s="16"/>
    </row>
    <row r="5333" spans="1:10" ht="18" customHeight="1">
      <c r="A5333" s="2" t="s">
        <v>1537</v>
      </c>
      <c r="B5333" s="4" t="s">
        <v>61</v>
      </c>
      <c r="C5333" s="2" t="s">
        <v>62</v>
      </c>
      <c r="D5333" s="2" t="s">
        <v>9</v>
      </c>
      <c r="E5333" s="391" t="s">
        <v>63</v>
      </c>
      <c r="F5333" s="391"/>
      <c r="G5333" s="3" t="s">
        <v>64</v>
      </c>
      <c r="H5333" s="4" t="s">
        <v>10</v>
      </c>
      <c r="I5333" s="4" t="s">
        <v>65</v>
      </c>
      <c r="J5333" s="4" t="s">
        <v>11</v>
      </c>
    </row>
    <row r="5334" spans="1:10" ht="64.95" customHeight="1">
      <c r="A5334" s="10" t="s">
        <v>1883</v>
      </c>
      <c r="B5334" s="12" t="s">
        <v>1002</v>
      </c>
      <c r="C5334" s="10" t="s">
        <v>72</v>
      </c>
      <c r="D5334" s="10" t="s">
        <v>1003</v>
      </c>
      <c r="E5334" s="395" t="s">
        <v>74</v>
      </c>
      <c r="F5334" s="395"/>
      <c r="G5334" s="11" t="s">
        <v>75</v>
      </c>
      <c r="H5334" s="15">
        <v>1</v>
      </c>
      <c r="I5334" s="13">
        <v>10.67</v>
      </c>
      <c r="J5334" s="13">
        <v>10.67</v>
      </c>
    </row>
    <row r="5335" spans="1:10" ht="25.95" customHeight="1">
      <c r="A5335" s="17" t="s">
        <v>1884</v>
      </c>
      <c r="B5335" s="19" t="s">
        <v>2969</v>
      </c>
      <c r="C5335" s="17" t="s">
        <v>78</v>
      </c>
      <c r="D5335" s="17" t="s">
        <v>2970</v>
      </c>
      <c r="E5335" s="396" t="s">
        <v>1887</v>
      </c>
      <c r="F5335" s="396"/>
      <c r="G5335" s="18" t="s">
        <v>1911</v>
      </c>
      <c r="H5335" s="21">
        <v>0.12</v>
      </c>
      <c r="I5335" s="20">
        <v>24.32</v>
      </c>
      <c r="J5335" s="20">
        <v>2.91</v>
      </c>
    </row>
    <row r="5336" spans="1:10" ht="24" customHeight="1">
      <c r="A5336" s="17" t="s">
        <v>1884</v>
      </c>
      <c r="B5336" s="19" t="s">
        <v>1971</v>
      </c>
      <c r="C5336" s="17" t="s">
        <v>78</v>
      </c>
      <c r="D5336" s="17" t="s">
        <v>1972</v>
      </c>
      <c r="E5336" s="396" t="s">
        <v>1887</v>
      </c>
      <c r="F5336" s="396"/>
      <c r="G5336" s="18" t="s">
        <v>1911</v>
      </c>
      <c r="H5336" s="21">
        <v>0.12</v>
      </c>
      <c r="I5336" s="20">
        <v>28.71</v>
      </c>
      <c r="J5336" s="20">
        <v>3.44</v>
      </c>
    </row>
    <row r="5337" spans="1:10" ht="25.95" customHeight="1">
      <c r="A5337" s="22" t="s">
        <v>1894</v>
      </c>
      <c r="B5337" s="24" t="s">
        <v>2973</v>
      </c>
      <c r="C5337" s="22" t="s">
        <v>72</v>
      </c>
      <c r="D5337" s="22" t="s">
        <v>2974</v>
      </c>
      <c r="E5337" s="397" t="s">
        <v>1928</v>
      </c>
      <c r="F5337" s="397"/>
      <c r="G5337" s="23" t="s">
        <v>268</v>
      </c>
      <c r="H5337" s="26">
        <v>1</v>
      </c>
      <c r="I5337" s="25">
        <v>4.32</v>
      </c>
      <c r="J5337" s="25">
        <v>4.32</v>
      </c>
    </row>
    <row r="5338" spans="1:10">
      <c r="A5338" s="38"/>
      <c r="B5338" s="38"/>
      <c r="C5338" s="38"/>
      <c r="D5338" s="38"/>
      <c r="E5338" s="38" t="s">
        <v>1897</v>
      </c>
      <c r="F5338" s="39">
        <v>4.6900000000000004</v>
      </c>
      <c r="G5338" s="38" t="s">
        <v>1898</v>
      </c>
      <c r="H5338" s="39">
        <v>0</v>
      </c>
      <c r="I5338" s="38" t="s">
        <v>1899</v>
      </c>
      <c r="J5338" s="39">
        <v>4.6900000000000004</v>
      </c>
    </row>
    <row r="5339" spans="1:10">
      <c r="A5339" s="38"/>
      <c r="B5339" s="38"/>
      <c r="C5339" s="38"/>
      <c r="D5339" s="38"/>
      <c r="E5339" s="38" t="s">
        <v>1900</v>
      </c>
      <c r="F5339" s="39">
        <v>2.1800000000000002</v>
      </c>
      <c r="G5339" s="38"/>
      <c r="H5339" s="398" t="s">
        <v>1901</v>
      </c>
      <c r="I5339" s="398"/>
      <c r="J5339" s="39">
        <v>12.85</v>
      </c>
    </row>
    <row r="5340" spans="1:10" ht="49.95" customHeight="1">
      <c r="A5340" s="32"/>
      <c r="B5340" s="32"/>
      <c r="C5340" s="32"/>
      <c r="D5340" s="32"/>
      <c r="E5340" s="32"/>
      <c r="F5340" s="32"/>
      <c r="G5340" s="32" t="s">
        <v>1902</v>
      </c>
      <c r="H5340" s="34" t="s">
        <v>2400</v>
      </c>
      <c r="I5340" s="32" t="s">
        <v>1904</v>
      </c>
      <c r="J5340" s="33">
        <v>128.5</v>
      </c>
    </row>
    <row r="5341" spans="1:10" ht="1.05" customHeight="1">
      <c r="A5341" s="16"/>
      <c r="B5341" s="16"/>
      <c r="C5341" s="16"/>
      <c r="D5341" s="16"/>
      <c r="E5341" s="16"/>
      <c r="F5341" s="16"/>
      <c r="G5341" s="16"/>
      <c r="H5341" s="16"/>
      <c r="I5341" s="16"/>
      <c r="J5341" s="16"/>
    </row>
    <row r="5342" spans="1:10" ht="18" customHeight="1">
      <c r="A5342" s="2" t="s">
        <v>1538</v>
      </c>
      <c r="B5342" s="4" t="s">
        <v>61</v>
      </c>
      <c r="C5342" s="2" t="s">
        <v>62</v>
      </c>
      <c r="D5342" s="2" t="s">
        <v>9</v>
      </c>
      <c r="E5342" s="391" t="s">
        <v>63</v>
      </c>
      <c r="F5342" s="391"/>
      <c r="G5342" s="3" t="s">
        <v>64</v>
      </c>
      <c r="H5342" s="4" t="s">
        <v>10</v>
      </c>
      <c r="I5342" s="4" t="s">
        <v>65</v>
      </c>
      <c r="J5342" s="4" t="s">
        <v>11</v>
      </c>
    </row>
    <row r="5343" spans="1:10" ht="78" customHeight="1">
      <c r="A5343" s="10" t="s">
        <v>1883</v>
      </c>
      <c r="B5343" s="12" t="s">
        <v>1005</v>
      </c>
      <c r="C5343" s="10" t="s">
        <v>72</v>
      </c>
      <c r="D5343" s="10" t="s">
        <v>1006</v>
      </c>
      <c r="E5343" s="395" t="s">
        <v>74</v>
      </c>
      <c r="F5343" s="395"/>
      <c r="G5343" s="11" t="s">
        <v>75</v>
      </c>
      <c r="H5343" s="15">
        <v>1</v>
      </c>
      <c r="I5343" s="13">
        <v>11.76</v>
      </c>
      <c r="J5343" s="13">
        <v>11.76</v>
      </c>
    </row>
    <row r="5344" spans="1:10" ht="25.95" customHeight="1">
      <c r="A5344" s="17" t="s">
        <v>1884</v>
      </c>
      <c r="B5344" s="19" t="s">
        <v>2969</v>
      </c>
      <c r="C5344" s="17" t="s">
        <v>78</v>
      </c>
      <c r="D5344" s="17" t="s">
        <v>2970</v>
      </c>
      <c r="E5344" s="396" t="s">
        <v>1887</v>
      </c>
      <c r="F5344" s="396"/>
      <c r="G5344" s="18" t="s">
        <v>1911</v>
      </c>
      <c r="H5344" s="21">
        <v>0.12</v>
      </c>
      <c r="I5344" s="20">
        <v>24.32</v>
      </c>
      <c r="J5344" s="20">
        <v>2.91</v>
      </c>
    </row>
    <row r="5345" spans="1:10" ht="24" customHeight="1">
      <c r="A5345" s="17" t="s">
        <v>1884</v>
      </c>
      <c r="B5345" s="19" t="s">
        <v>1971</v>
      </c>
      <c r="C5345" s="17" t="s">
        <v>78</v>
      </c>
      <c r="D5345" s="17" t="s">
        <v>1972</v>
      </c>
      <c r="E5345" s="396" t="s">
        <v>1887</v>
      </c>
      <c r="F5345" s="396"/>
      <c r="G5345" s="18" t="s">
        <v>1911</v>
      </c>
      <c r="H5345" s="21">
        <v>0.12</v>
      </c>
      <c r="I5345" s="20">
        <v>28.71</v>
      </c>
      <c r="J5345" s="20">
        <v>3.44</v>
      </c>
    </row>
    <row r="5346" spans="1:10" ht="25.95" customHeight="1">
      <c r="A5346" s="22" t="s">
        <v>1894</v>
      </c>
      <c r="B5346" s="24" t="s">
        <v>2975</v>
      </c>
      <c r="C5346" s="22" t="s">
        <v>72</v>
      </c>
      <c r="D5346" s="22" t="s">
        <v>2976</v>
      </c>
      <c r="E5346" s="397" t="s">
        <v>1928</v>
      </c>
      <c r="F5346" s="397"/>
      <c r="G5346" s="23" t="s">
        <v>268</v>
      </c>
      <c r="H5346" s="26">
        <v>1</v>
      </c>
      <c r="I5346" s="25">
        <v>5.41</v>
      </c>
      <c r="J5346" s="25">
        <v>5.41</v>
      </c>
    </row>
    <row r="5347" spans="1:10">
      <c r="A5347" s="38"/>
      <c r="B5347" s="38"/>
      <c r="C5347" s="38"/>
      <c r="D5347" s="38"/>
      <c r="E5347" s="38" t="s">
        <v>1897</v>
      </c>
      <c r="F5347" s="39">
        <v>4.6900000000000004</v>
      </c>
      <c r="G5347" s="38" t="s">
        <v>1898</v>
      </c>
      <c r="H5347" s="39">
        <v>0</v>
      </c>
      <c r="I5347" s="38" t="s">
        <v>1899</v>
      </c>
      <c r="J5347" s="39">
        <v>4.6900000000000004</v>
      </c>
    </row>
    <row r="5348" spans="1:10">
      <c r="A5348" s="38"/>
      <c r="B5348" s="38"/>
      <c r="C5348" s="38"/>
      <c r="D5348" s="38"/>
      <c r="E5348" s="38" t="s">
        <v>1900</v>
      </c>
      <c r="F5348" s="39">
        <v>2.41</v>
      </c>
      <c r="G5348" s="38"/>
      <c r="H5348" s="398" t="s">
        <v>1901</v>
      </c>
      <c r="I5348" s="398"/>
      <c r="J5348" s="39">
        <v>14.17</v>
      </c>
    </row>
    <row r="5349" spans="1:10" ht="49.95" customHeight="1">
      <c r="A5349" s="32"/>
      <c r="B5349" s="32"/>
      <c r="C5349" s="32"/>
      <c r="D5349" s="32"/>
      <c r="E5349" s="32"/>
      <c r="F5349" s="32"/>
      <c r="G5349" s="32" t="s">
        <v>1902</v>
      </c>
      <c r="H5349" s="34" t="s">
        <v>2101</v>
      </c>
      <c r="I5349" s="32" t="s">
        <v>1904</v>
      </c>
      <c r="J5349" s="33">
        <v>70.849999999999994</v>
      </c>
    </row>
    <row r="5350" spans="1:10" ht="1.05" customHeight="1">
      <c r="A5350" s="16"/>
      <c r="B5350" s="16"/>
      <c r="C5350" s="16"/>
      <c r="D5350" s="16"/>
      <c r="E5350" s="16"/>
      <c r="F5350" s="16"/>
      <c r="G5350" s="16"/>
      <c r="H5350" s="16"/>
      <c r="I5350" s="16"/>
      <c r="J5350" s="16"/>
    </row>
    <row r="5351" spans="1:10" ht="18" customHeight="1">
      <c r="A5351" s="2" t="s">
        <v>1539</v>
      </c>
      <c r="B5351" s="4" t="s">
        <v>61</v>
      </c>
      <c r="C5351" s="2" t="s">
        <v>62</v>
      </c>
      <c r="D5351" s="2" t="s">
        <v>9</v>
      </c>
      <c r="E5351" s="391" t="s">
        <v>63</v>
      </c>
      <c r="F5351" s="391"/>
      <c r="G5351" s="3" t="s">
        <v>64</v>
      </c>
      <c r="H5351" s="4" t="s">
        <v>10</v>
      </c>
      <c r="I5351" s="4" t="s">
        <v>65</v>
      </c>
      <c r="J5351" s="4" t="s">
        <v>11</v>
      </c>
    </row>
    <row r="5352" spans="1:10" ht="64.95" customHeight="1">
      <c r="A5352" s="10" t="s">
        <v>1883</v>
      </c>
      <c r="B5352" s="12" t="s">
        <v>1540</v>
      </c>
      <c r="C5352" s="10" t="s">
        <v>72</v>
      </c>
      <c r="D5352" s="10" t="s">
        <v>1541</v>
      </c>
      <c r="E5352" s="395" t="s">
        <v>74</v>
      </c>
      <c r="F5352" s="395"/>
      <c r="G5352" s="11" t="s">
        <v>75</v>
      </c>
      <c r="H5352" s="15">
        <v>1</v>
      </c>
      <c r="I5352" s="13">
        <v>16.14</v>
      </c>
      <c r="J5352" s="13">
        <v>16.14</v>
      </c>
    </row>
    <row r="5353" spans="1:10" ht="25.95" customHeight="1">
      <c r="A5353" s="17" t="s">
        <v>1884</v>
      </c>
      <c r="B5353" s="19" t="s">
        <v>2969</v>
      </c>
      <c r="C5353" s="17" t="s">
        <v>78</v>
      </c>
      <c r="D5353" s="17" t="s">
        <v>2970</v>
      </c>
      <c r="E5353" s="396" t="s">
        <v>1887</v>
      </c>
      <c r="F5353" s="396"/>
      <c r="G5353" s="18" t="s">
        <v>1911</v>
      </c>
      <c r="H5353" s="21">
        <v>0.15</v>
      </c>
      <c r="I5353" s="20">
        <v>24.32</v>
      </c>
      <c r="J5353" s="20">
        <v>3.64</v>
      </c>
    </row>
    <row r="5354" spans="1:10" ht="24" customHeight="1">
      <c r="A5354" s="17" t="s">
        <v>1884</v>
      </c>
      <c r="B5354" s="19" t="s">
        <v>1971</v>
      </c>
      <c r="C5354" s="17" t="s">
        <v>78</v>
      </c>
      <c r="D5354" s="17" t="s">
        <v>1972</v>
      </c>
      <c r="E5354" s="396" t="s">
        <v>1887</v>
      </c>
      <c r="F5354" s="396"/>
      <c r="G5354" s="18" t="s">
        <v>1911</v>
      </c>
      <c r="H5354" s="21">
        <v>0.15</v>
      </c>
      <c r="I5354" s="20">
        <v>28.71</v>
      </c>
      <c r="J5354" s="20">
        <v>4.3</v>
      </c>
    </row>
    <row r="5355" spans="1:10" ht="25.95" customHeight="1">
      <c r="A5355" s="22" t="s">
        <v>1894</v>
      </c>
      <c r="B5355" s="24" t="s">
        <v>3370</v>
      </c>
      <c r="C5355" s="22" t="s">
        <v>72</v>
      </c>
      <c r="D5355" s="22" t="s">
        <v>3371</v>
      </c>
      <c r="E5355" s="397" t="s">
        <v>1928</v>
      </c>
      <c r="F5355" s="397"/>
      <c r="G5355" s="23" t="s">
        <v>268</v>
      </c>
      <c r="H5355" s="26">
        <v>1</v>
      </c>
      <c r="I5355" s="25">
        <v>8.1999999999999993</v>
      </c>
      <c r="J5355" s="25">
        <v>8.1999999999999993</v>
      </c>
    </row>
    <row r="5356" spans="1:10">
      <c r="A5356" s="38"/>
      <c r="B5356" s="38"/>
      <c r="C5356" s="38"/>
      <c r="D5356" s="38"/>
      <c r="E5356" s="38" t="s">
        <v>1897</v>
      </c>
      <c r="F5356" s="39">
        <v>5.86</v>
      </c>
      <c r="G5356" s="38" t="s">
        <v>1898</v>
      </c>
      <c r="H5356" s="39">
        <v>0</v>
      </c>
      <c r="I5356" s="38" t="s">
        <v>1899</v>
      </c>
      <c r="J5356" s="39">
        <v>5.86</v>
      </c>
    </row>
    <row r="5357" spans="1:10">
      <c r="A5357" s="38"/>
      <c r="B5357" s="38"/>
      <c r="C5357" s="38"/>
      <c r="D5357" s="38"/>
      <c r="E5357" s="38" t="s">
        <v>1900</v>
      </c>
      <c r="F5357" s="39">
        <v>3.3</v>
      </c>
      <c r="G5357" s="38"/>
      <c r="H5357" s="398" t="s">
        <v>1901</v>
      </c>
      <c r="I5357" s="398"/>
      <c r="J5357" s="39">
        <v>19.440000000000001</v>
      </c>
    </row>
    <row r="5358" spans="1:10" ht="49.95" customHeight="1">
      <c r="A5358" s="32"/>
      <c r="B5358" s="32"/>
      <c r="C5358" s="32"/>
      <c r="D5358" s="32"/>
      <c r="E5358" s="32"/>
      <c r="F5358" s="32"/>
      <c r="G5358" s="32" t="s">
        <v>1902</v>
      </c>
      <c r="H5358" s="34" t="s">
        <v>1903</v>
      </c>
      <c r="I5358" s="32" t="s">
        <v>1904</v>
      </c>
      <c r="J5358" s="33">
        <v>19.440000000000001</v>
      </c>
    </row>
    <row r="5359" spans="1:10" ht="1.05" customHeight="1">
      <c r="A5359" s="16"/>
      <c r="B5359" s="16"/>
      <c r="C5359" s="16"/>
      <c r="D5359" s="16"/>
      <c r="E5359" s="16"/>
      <c r="F5359" s="16"/>
      <c r="G5359" s="16"/>
      <c r="H5359" s="16"/>
      <c r="I5359" s="16"/>
      <c r="J5359" s="16"/>
    </row>
    <row r="5360" spans="1:10" ht="18" customHeight="1">
      <c r="A5360" s="2" t="s">
        <v>1542</v>
      </c>
      <c r="B5360" s="4" t="s">
        <v>61</v>
      </c>
      <c r="C5360" s="2" t="s">
        <v>62</v>
      </c>
      <c r="D5360" s="2" t="s">
        <v>9</v>
      </c>
      <c r="E5360" s="391" t="s">
        <v>63</v>
      </c>
      <c r="F5360" s="391"/>
      <c r="G5360" s="3" t="s">
        <v>64</v>
      </c>
      <c r="H5360" s="4" t="s">
        <v>10</v>
      </c>
      <c r="I5360" s="4" t="s">
        <v>65</v>
      </c>
      <c r="J5360" s="4" t="s">
        <v>11</v>
      </c>
    </row>
    <row r="5361" spans="1:10" ht="52.05" customHeight="1">
      <c r="A5361" s="10" t="s">
        <v>1883</v>
      </c>
      <c r="B5361" s="12" t="s">
        <v>1011</v>
      </c>
      <c r="C5361" s="10" t="s">
        <v>78</v>
      </c>
      <c r="D5361" s="10" t="s">
        <v>1012</v>
      </c>
      <c r="E5361" s="395" t="s">
        <v>1013</v>
      </c>
      <c r="F5361" s="395"/>
      <c r="G5361" s="11" t="s">
        <v>114</v>
      </c>
      <c r="H5361" s="15">
        <v>1</v>
      </c>
      <c r="I5361" s="13">
        <v>55.12</v>
      </c>
      <c r="J5361" s="13">
        <v>55.12</v>
      </c>
    </row>
    <row r="5362" spans="1:10" ht="24" customHeight="1">
      <c r="A5362" s="17" t="s">
        <v>1884</v>
      </c>
      <c r="B5362" s="19" t="s">
        <v>1971</v>
      </c>
      <c r="C5362" s="17" t="s">
        <v>78</v>
      </c>
      <c r="D5362" s="17" t="s">
        <v>1972</v>
      </c>
      <c r="E5362" s="396" t="s">
        <v>1887</v>
      </c>
      <c r="F5362" s="396"/>
      <c r="G5362" s="18" t="s">
        <v>1911</v>
      </c>
      <c r="H5362" s="21">
        <v>0.75280000000000002</v>
      </c>
      <c r="I5362" s="20">
        <v>28.71</v>
      </c>
      <c r="J5362" s="20">
        <v>21.61</v>
      </c>
    </row>
    <row r="5363" spans="1:10" ht="25.95" customHeight="1">
      <c r="A5363" s="17" t="s">
        <v>1884</v>
      </c>
      <c r="B5363" s="19" t="s">
        <v>2969</v>
      </c>
      <c r="C5363" s="17" t="s">
        <v>78</v>
      </c>
      <c r="D5363" s="17" t="s">
        <v>2970</v>
      </c>
      <c r="E5363" s="396" t="s">
        <v>1887</v>
      </c>
      <c r="F5363" s="396"/>
      <c r="G5363" s="18" t="s">
        <v>1911</v>
      </c>
      <c r="H5363" s="21">
        <v>0.1711</v>
      </c>
      <c r="I5363" s="20">
        <v>24.32</v>
      </c>
      <c r="J5363" s="20">
        <v>4.16</v>
      </c>
    </row>
    <row r="5364" spans="1:10" ht="24" customHeight="1">
      <c r="A5364" s="22" t="s">
        <v>1894</v>
      </c>
      <c r="B5364" s="24" t="s">
        <v>2979</v>
      </c>
      <c r="C5364" s="22" t="s">
        <v>78</v>
      </c>
      <c r="D5364" s="22" t="s">
        <v>2980</v>
      </c>
      <c r="E5364" s="397" t="s">
        <v>1928</v>
      </c>
      <c r="F5364" s="397"/>
      <c r="G5364" s="23" t="s">
        <v>114</v>
      </c>
      <c r="H5364" s="26">
        <v>1.1111</v>
      </c>
      <c r="I5364" s="25">
        <v>3.81</v>
      </c>
      <c r="J5364" s="25">
        <v>4.2300000000000004</v>
      </c>
    </row>
    <row r="5365" spans="1:10" ht="39" customHeight="1">
      <c r="A5365" s="22" t="s">
        <v>1894</v>
      </c>
      <c r="B5365" s="24" t="s">
        <v>2981</v>
      </c>
      <c r="C5365" s="22" t="s">
        <v>78</v>
      </c>
      <c r="D5365" s="22" t="s">
        <v>2982</v>
      </c>
      <c r="E5365" s="397" t="s">
        <v>1928</v>
      </c>
      <c r="F5365" s="397"/>
      <c r="G5365" s="23" t="s">
        <v>268</v>
      </c>
      <c r="H5365" s="26">
        <v>7</v>
      </c>
      <c r="I5365" s="25">
        <v>1.43</v>
      </c>
      <c r="J5365" s="25">
        <v>10.01</v>
      </c>
    </row>
    <row r="5366" spans="1:10" ht="24" customHeight="1">
      <c r="A5366" s="22" t="s">
        <v>1894</v>
      </c>
      <c r="B5366" s="24" t="s">
        <v>2983</v>
      </c>
      <c r="C5366" s="22" t="s">
        <v>78</v>
      </c>
      <c r="D5366" s="22" t="s">
        <v>2984</v>
      </c>
      <c r="E5366" s="397" t="s">
        <v>1928</v>
      </c>
      <c r="F5366" s="397"/>
      <c r="G5366" s="23" t="s">
        <v>114</v>
      </c>
      <c r="H5366" s="26">
        <v>0.5</v>
      </c>
      <c r="I5366" s="25">
        <v>17.03</v>
      </c>
      <c r="J5366" s="25">
        <v>8.51</v>
      </c>
    </row>
    <row r="5367" spans="1:10" ht="24" customHeight="1">
      <c r="A5367" s="22" t="s">
        <v>1894</v>
      </c>
      <c r="B5367" s="24" t="s">
        <v>2963</v>
      </c>
      <c r="C5367" s="22" t="s">
        <v>78</v>
      </c>
      <c r="D5367" s="22" t="s">
        <v>2964</v>
      </c>
      <c r="E5367" s="397" t="s">
        <v>1928</v>
      </c>
      <c r="F5367" s="397"/>
      <c r="G5367" s="23" t="s">
        <v>268</v>
      </c>
      <c r="H5367" s="26">
        <v>7</v>
      </c>
      <c r="I5367" s="25">
        <v>0.42</v>
      </c>
      <c r="J5367" s="25">
        <v>2.94</v>
      </c>
    </row>
    <row r="5368" spans="1:10" ht="25.95" customHeight="1">
      <c r="A5368" s="22" t="s">
        <v>1894</v>
      </c>
      <c r="B5368" s="24" t="s">
        <v>2985</v>
      </c>
      <c r="C5368" s="22" t="s">
        <v>78</v>
      </c>
      <c r="D5368" s="22" t="s">
        <v>2986</v>
      </c>
      <c r="E5368" s="397" t="s">
        <v>1928</v>
      </c>
      <c r="F5368" s="397"/>
      <c r="G5368" s="23" t="s">
        <v>268</v>
      </c>
      <c r="H5368" s="26">
        <v>2.2222</v>
      </c>
      <c r="I5368" s="25">
        <v>1.65</v>
      </c>
      <c r="J5368" s="25">
        <v>3.66</v>
      </c>
    </row>
    <row r="5369" spans="1:10">
      <c r="A5369" s="38"/>
      <c r="B5369" s="38"/>
      <c r="C5369" s="38"/>
      <c r="D5369" s="38"/>
      <c r="E5369" s="38" t="s">
        <v>1897</v>
      </c>
      <c r="F5369" s="39">
        <v>19.34</v>
      </c>
      <c r="G5369" s="38" t="s">
        <v>1898</v>
      </c>
      <c r="H5369" s="39">
        <v>0</v>
      </c>
      <c r="I5369" s="38" t="s">
        <v>1899</v>
      </c>
      <c r="J5369" s="39">
        <v>19.34</v>
      </c>
    </row>
    <row r="5370" spans="1:10">
      <c r="A5370" s="38"/>
      <c r="B5370" s="38"/>
      <c r="C5370" s="38"/>
      <c r="D5370" s="38"/>
      <c r="E5370" s="38" t="s">
        <v>1900</v>
      </c>
      <c r="F5370" s="39">
        <v>11.29</v>
      </c>
      <c r="G5370" s="38"/>
      <c r="H5370" s="398" t="s">
        <v>1901</v>
      </c>
      <c r="I5370" s="398"/>
      <c r="J5370" s="39">
        <v>66.41</v>
      </c>
    </row>
    <row r="5371" spans="1:10" ht="49.95" customHeight="1">
      <c r="A5371" s="32"/>
      <c r="B5371" s="32"/>
      <c r="C5371" s="32"/>
      <c r="D5371" s="32"/>
      <c r="E5371" s="32"/>
      <c r="F5371" s="32"/>
      <c r="G5371" s="32" t="s">
        <v>1902</v>
      </c>
      <c r="H5371" s="34" t="s">
        <v>3372</v>
      </c>
      <c r="I5371" s="32" t="s">
        <v>1904</v>
      </c>
      <c r="J5371" s="33">
        <v>8566.89</v>
      </c>
    </row>
    <row r="5372" spans="1:10" ht="1.05" customHeight="1">
      <c r="A5372" s="16"/>
      <c r="B5372" s="16"/>
      <c r="C5372" s="16"/>
      <c r="D5372" s="16"/>
      <c r="E5372" s="16"/>
      <c r="F5372" s="16"/>
      <c r="G5372" s="16"/>
      <c r="H5372" s="16"/>
      <c r="I5372" s="16"/>
      <c r="J5372" s="16"/>
    </row>
    <row r="5373" spans="1:10" ht="18" customHeight="1">
      <c r="A5373" s="2" t="s">
        <v>1543</v>
      </c>
      <c r="B5373" s="4" t="s">
        <v>61</v>
      </c>
      <c r="C5373" s="2" t="s">
        <v>62</v>
      </c>
      <c r="D5373" s="2" t="s">
        <v>9</v>
      </c>
      <c r="E5373" s="391" t="s">
        <v>63</v>
      </c>
      <c r="F5373" s="391"/>
      <c r="G5373" s="3" t="s">
        <v>64</v>
      </c>
      <c r="H5373" s="4" t="s">
        <v>10</v>
      </c>
      <c r="I5373" s="4" t="s">
        <v>65</v>
      </c>
      <c r="J5373" s="4" t="s">
        <v>11</v>
      </c>
    </row>
    <row r="5374" spans="1:10" ht="39" customHeight="1">
      <c r="A5374" s="10" t="s">
        <v>1883</v>
      </c>
      <c r="B5374" s="12" t="s">
        <v>1015</v>
      </c>
      <c r="C5374" s="10" t="s">
        <v>72</v>
      </c>
      <c r="D5374" s="10" t="s">
        <v>1016</v>
      </c>
      <c r="E5374" s="395" t="s">
        <v>74</v>
      </c>
      <c r="F5374" s="395"/>
      <c r="G5374" s="11" t="s">
        <v>75</v>
      </c>
      <c r="H5374" s="15">
        <v>1</v>
      </c>
      <c r="I5374" s="13">
        <v>21.2</v>
      </c>
      <c r="J5374" s="13">
        <v>21.2</v>
      </c>
    </row>
    <row r="5375" spans="1:10" ht="24" customHeight="1">
      <c r="A5375" s="17" t="s">
        <v>1884</v>
      </c>
      <c r="B5375" s="19" t="s">
        <v>1971</v>
      </c>
      <c r="C5375" s="17" t="s">
        <v>78</v>
      </c>
      <c r="D5375" s="17" t="s">
        <v>1972</v>
      </c>
      <c r="E5375" s="396" t="s">
        <v>1887</v>
      </c>
      <c r="F5375" s="396"/>
      <c r="G5375" s="18" t="s">
        <v>1911</v>
      </c>
      <c r="H5375" s="21">
        <v>0.3</v>
      </c>
      <c r="I5375" s="20">
        <v>28.71</v>
      </c>
      <c r="J5375" s="20">
        <v>8.61</v>
      </c>
    </row>
    <row r="5376" spans="1:10" ht="25.95" customHeight="1">
      <c r="A5376" s="17" t="s">
        <v>1884</v>
      </c>
      <c r="B5376" s="19" t="s">
        <v>2969</v>
      </c>
      <c r="C5376" s="17" t="s">
        <v>78</v>
      </c>
      <c r="D5376" s="17" t="s">
        <v>2970</v>
      </c>
      <c r="E5376" s="396" t="s">
        <v>1887</v>
      </c>
      <c r="F5376" s="396"/>
      <c r="G5376" s="18" t="s">
        <v>1911</v>
      </c>
      <c r="H5376" s="21">
        <v>0.3</v>
      </c>
      <c r="I5376" s="20">
        <v>24.32</v>
      </c>
      <c r="J5376" s="20">
        <v>7.29</v>
      </c>
    </row>
    <row r="5377" spans="1:10" ht="25.95" customHeight="1">
      <c r="A5377" s="22" t="s">
        <v>1894</v>
      </c>
      <c r="B5377" s="24" t="s">
        <v>2631</v>
      </c>
      <c r="C5377" s="22" t="s">
        <v>78</v>
      </c>
      <c r="D5377" s="22" t="s">
        <v>2632</v>
      </c>
      <c r="E5377" s="397" t="s">
        <v>1928</v>
      </c>
      <c r="F5377" s="397"/>
      <c r="G5377" s="23" t="s">
        <v>268</v>
      </c>
      <c r="H5377" s="26">
        <v>2.334E-2</v>
      </c>
      <c r="I5377" s="25">
        <v>7.84</v>
      </c>
      <c r="J5377" s="25">
        <v>0.18</v>
      </c>
    </row>
    <row r="5378" spans="1:10" ht="25.95" customHeight="1">
      <c r="A5378" s="22" t="s">
        <v>1894</v>
      </c>
      <c r="B5378" s="24" t="s">
        <v>2987</v>
      </c>
      <c r="C5378" s="22" t="s">
        <v>72</v>
      </c>
      <c r="D5378" s="22" t="s">
        <v>2988</v>
      </c>
      <c r="E5378" s="397" t="s">
        <v>1928</v>
      </c>
      <c r="F5378" s="397"/>
      <c r="G5378" s="23" t="s">
        <v>1150</v>
      </c>
      <c r="H5378" s="26">
        <v>1.01</v>
      </c>
      <c r="I5378" s="25">
        <v>5.07</v>
      </c>
      <c r="J5378" s="25">
        <v>5.12</v>
      </c>
    </row>
    <row r="5379" spans="1:10">
      <c r="A5379" s="38"/>
      <c r="B5379" s="38"/>
      <c r="C5379" s="38"/>
      <c r="D5379" s="38"/>
      <c r="E5379" s="38" t="s">
        <v>1897</v>
      </c>
      <c r="F5379" s="39">
        <v>11.72</v>
      </c>
      <c r="G5379" s="38" t="s">
        <v>1898</v>
      </c>
      <c r="H5379" s="39">
        <v>0</v>
      </c>
      <c r="I5379" s="38" t="s">
        <v>1899</v>
      </c>
      <c r="J5379" s="39">
        <v>11.72</v>
      </c>
    </row>
    <row r="5380" spans="1:10">
      <c r="A5380" s="38"/>
      <c r="B5380" s="38"/>
      <c r="C5380" s="38"/>
      <c r="D5380" s="38"/>
      <c r="E5380" s="38" t="s">
        <v>1900</v>
      </c>
      <c r="F5380" s="39">
        <v>4.34</v>
      </c>
      <c r="G5380" s="38"/>
      <c r="H5380" s="398" t="s">
        <v>1901</v>
      </c>
      <c r="I5380" s="398"/>
      <c r="J5380" s="39">
        <v>25.54</v>
      </c>
    </row>
    <row r="5381" spans="1:10" ht="49.95" customHeight="1">
      <c r="A5381" s="32"/>
      <c r="B5381" s="32"/>
      <c r="C5381" s="32"/>
      <c r="D5381" s="32"/>
      <c r="E5381" s="32"/>
      <c r="F5381" s="32"/>
      <c r="G5381" s="32" t="s">
        <v>1902</v>
      </c>
      <c r="H5381" s="34" t="s">
        <v>3373</v>
      </c>
      <c r="I5381" s="32" t="s">
        <v>1904</v>
      </c>
      <c r="J5381" s="33">
        <v>5516.64</v>
      </c>
    </row>
    <row r="5382" spans="1:10" ht="1.05" customHeight="1">
      <c r="A5382" s="16"/>
      <c r="B5382" s="16"/>
      <c r="C5382" s="16"/>
      <c r="D5382" s="16"/>
      <c r="E5382" s="16"/>
      <c r="F5382" s="16"/>
      <c r="G5382" s="16"/>
      <c r="H5382" s="16"/>
      <c r="I5382" s="16"/>
      <c r="J5382" s="16"/>
    </row>
    <row r="5383" spans="1:10" ht="18" customHeight="1">
      <c r="A5383" s="2" t="s">
        <v>1544</v>
      </c>
      <c r="B5383" s="4" t="s">
        <v>61</v>
      </c>
      <c r="C5383" s="2" t="s">
        <v>62</v>
      </c>
      <c r="D5383" s="2" t="s">
        <v>9</v>
      </c>
      <c r="E5383" s="391" t="s">
        <v>63</v>
      </c>
      <c r="F5383" s="391"/>
      <c r="G5383" s="3" t="s">
        <v>64</v>
      </c>
      <c r="H5383" s="4" t="s">
        <v>10</v>
      </c>
      <c r="I5383" s="4" t="s">
        <v>65</v>
      </c>
      <c r="J5383" s="4" t="s">
        <v>11</v>
      </c>
    </row>
    <row r="5384" spans="1:10" ht="39" customHeight="1">
      <c r="A5384" s="10" t="s">
        <v>1883</v>
      </c>
      <c r="B5384" s="12" t="s">
        <v>1018</v>
      </c>
      <c r="C5384" s="10" t="s">
        <v>72</v>
      </c>
      <c r="D5384" s="10" t="s">
        <v>1019</v>
      </c>
      <c r="E5384" s="395" t="s">
        <v>74</v>
      </c>
      <c r="F5384" s="395"/>
      <c r="G5384" s="11" t="s">
        <v>75</v>
      </c>
      <c r="H5384" s="15">
        <v>1</v>
      </c>
      <c r="I5384" s="13">
        <v>24.23</v>
      </c>
      <c r="J5384" s="13">
        <v>24.23</v>
      </c>
    </row>
    <row r="5385" spans="1:10" ht="25.95" customHeight="1">
      <c r="A5385" s="17" t="s">
        <v>1884</v>
      </c>
      <c r="B5385" s="19" t="s">
        <v>2969</v>
      </c>
      <c r="C5385" s="17" t="s">
        <v>78</v>
      </c>
      <c r="D5385" s="17" t="s">
        <v>2970</v>
      </c>
      <c r="E5385" s="396" t="s">
        <v>1887</v>
      </c>
      <c r="F5385" s="396"/>
      <c r="G5385" s="18" t="s">
        <v>1911</v>
      </c>
      <c r="H5385" s="21">
        <v>0.33</v>
      </c>
      <c r="I5385" s="20">
        <v>24.32</v>
      </c>
      <c r="J5385" s="20">
        <v>8.02</v>
      </c>
    </row>
    <row r="5386" spans="1:10" ht="24" customHeight="1">
      <c r="A5386" s="17" t="s">
        <v>1884</v>
      </c>
      <c r="B5386" s="19" t="s">
        <v>1971</v>
      </c>
      <c r="C5386" s="17" t="s">
        <v>78</v>
      </c>
      <c r="D5386" s="17" t="s">
        <v>1972</v>
      </c>
      <c r="E5386" s="396" t="s">
        <v>1887</v>
      </c>
      <c r="F5386" s="396"/>
      <c r="G5386" s="18" t="s">
        <v>1911</v>
      </c>
      <c r="H5386" s="21">
        <v>0.33</v>
      </c>
      <c r="I5386" s="20">
        <v>28.71</v>
      </c>
      <c r="J5386" s="20">
        <v>9.4700000000000006</v>
      </c>
    </row>
    <row r="5387" spans="1:10" ht="25.95" customHeight="1">
      <c r="A5387" s="22" t="s">
        <v>1894</v>
      </c>
      <c r="B5387" s="24" t="s">
        <v>2631</v>
      </c>
      <c r="C5387" s="22" t="s">
        <v>78</v>
      </c>
      <c r="D5387" s="22" t="s">
        <v>2632</v>
      </c>
      <c r="E5387" s="397" t="s">
        <v>1928</v>
      </c>
      <c r="F5387" s="397"/>
      <c r="G5387" s="23" t="s">
        <v>268</v>
      </c>
      <c r="H5387" s="26">
        <v>3.2399999999999998E-2</v>
      </c>
      <c r="I5387" s="25">
        <v>7.84</v>
      </c>
      <c r="J5387" s="25">
        <v>0.25</v>
      </c>
    </row>
    <row r="5388" spans="1:10" ht="25.95" customHeight="1">
      <c r="A5388" s="22" t="s">
        <v>1894</v>
      </c>
      <c r="B5388" s="24" t="s">
        <v>2990</v>
      </c>
      <c r="C5388" s="22" t="s">
        <v>72</v>
      </c>
      <c r="D5388" s="22" t="s">
        <v>2991</v>
      </c>
      <c r="E5388" s="397" t="s">
        <v>1928</v>
      </c>
      <c r="F5388" s="397"/>
      <c r="G5388" s="23" t="s">
        <v>1150</v>
      </c>
      <c r="H5388" s="26">
        <v>1.01</v>
      </c>
      <c r="I5388" s="25">
        <v>6.43</v>
      </c>
      <c r="J5388" s="25">
        <v>6.49</v>
      </c>
    </row>
    <row r="5389" spans="1:10">
      <c r="A5389" s="38"/>
      <c r="B5389" s="38"/>
      <c r="C5389" s="38"/>
      <c r="D5389" s="38"/>
      <c r="E5389" s="38" t="s">
        <v>1897</v>
      </c>
      <c r="F5389" s="39">
        <v>12.89</v>
      </c>
      <c r="G5389" s="38" t="s">
        <v>1898</v>
      </c>
      <c r="H5389" s="39">
        <v>0</v>
      </c>
      <c r="I5389" s="38" t="s">
        <v>1899</v>
      </c>
      <c r="J5389" s="39">
        <v>12.89</v>
      </c>
    </row>
    <row r="5390" spans="1:10">
      <c r="A5390" s="38"/>
      <c r="B5390" s="38"/>
      <c r="C5390" s="38"/>
      <c r="D5390" s="38"/>
      <c r="E5390" s="38" t="s">
        <v>1900</v>
      </c>
      <c r="F5390" s="39">
        <v>4.96</v>
      </c>
      <c r="G5390" s="38"/>
      <c r="H5390" s="398" t="s">
        <v>1901</v>
      </c>
      <c r="I5390" s="398"/>
      <c r="J5390" s="39">
        <v>29.19</v>
      </c>
    </row>
    <row r="5391" spans="1:10" ht="49.95" customHeight="1">
      <c r="A5391" s="32"/>
      <c r="B5391" s="32"/>
      <c r="C5391" s="32"/>
      <c r="D5391" s="32"/>
      <c r="E5391" s="32"/>
      <c r="F5391" s="32"/>
      <c r="G5391" s="32" t="s">
        <v>1902</v>
      </c>
      <c r="H5391" s="34" t="s">
        <v>3263</v>
      </c>
      <c r="I5391" s="32" t="s">
        <v>1904</v>
      </c>
      <c r="J5391" s="33">
        <v>1109.22</v>
      </c>
    </row>
    <row r="5392" spans="1:10" ht="1.05" customHeight="1">
      <c r="A5392" s="16"/>
      <c r="B5392" s="16"/>
      <c r="C5392" s="16"/>
      <c r="D5392" s="16"/>
      <c r="E5392" s="16"/>
      <c r="F5392" s="16"/>
      <c r="G5392" s="16"/>
      <c r="H5392" s="16"/>
      <c r="I5392" s="16"/>
      <c r="J5392" s="16"/>
    </row>
    <row r="5393" spans="1:10" ht="18" customHeight="1">
      <c r="A5393" s="2" t="s">
        <v>1545</v>
      </c>
      <c r="B5393" s="4" t="s">
        <v>61</v>
      </c>
      <c r="C5393" s="2" t="s">
        <v>62</v>
      </c>
      <c r="D5393" s="2" t="s">
        <v>9</v>
      </c>
      <c r="E5393" s="391" t="s">
        <v>63</v>
      </c>
      <c r="F5393" s="391"/>
      <c r="G5393" s="3" t="s">
        <v>64</v>
      </c>
      <c r="H5393" s="4" t="s">
        <v>10</v>
      </c>
      <c r="I5393" s="4" t="s">
        <v>65</v>
      </c>
      <c r="J5393" s="4" t="s">
        <v>11</v>
      </c>
    </row>
    <row r="5394" spans="1:10" ht="39" customHeight="1">
      <c r="A5394" s="10" t="s">
        <v>1883</v>
      </c>
      <c r="B5394" s="12" t="s">
        <v>1021</v>
      </c>
      <c r="C5394" s="10" t="s">
        <v>72</v>
      </c>
      <c r="D5394" s="10" t="s">
        <v>1022</v>
      </c>
      <c r="E5394" s="395" t="s">
        <v>74</v>
      </c>
      <c r="F5394" s="395"/>
      <c r="G5394" s="11" t="s">
        <v>75</v>
      </c>
      <c r="H5394" s="15">
        <v>1</v>
      </c>
      <c r="I5394" s="13">
        <v>66.66</v>
      </c>
      <c r="J5394" s="13">
        <v>66.66</v>
      </c>
    </row>
    <row r="5395" spans="1:10" ht="24" customHeight="1">
      <c r="A5395" s="17" t="s">
        <v>1884</v>
      </c>
      <c r="B5395" s="19" t="s">
        <v>1971</v>
      </c>
      <c r="C5395" s="17" t="s">
        <v>78</v>
      </c>
      <c r="D5395" s="17" t="s">
        <v>1972</v>
      </c>
      <c r="E5395" s="396" t="s">
        <v>1887</v>
      </c>
      <c r="F5395" s="396"/>
      <c r="G5395" s="18" t="s">
        <v>1911</v>
      </c>
      <c r="H5395" s="21">
        <v>0.62</v>
      </c>
      <c r="I5395" s="20">
        <v>28.71</v>
      </c>
      <c r="J5395" s="20">
        <v>17.8</v>
      </c>
    </row>
    <row r="5396" spans="1:10" ht="25.95" customHeight="1">
      <c r="A5396" s="17" t="s">
        <v>1884</v>
      </c>
      <c r="B5396" s="19" t="s">
        <v>2969</v>
      </c>
      <c r="C5396" s="17" t="s">
        <v>78</v>
      </c>
      <c r="D5396" s="17" t="s">
        <v>2970</v>
      </c>
      <c r="E5396" s="396" t="s">
        <v>1887</v>
      </c>
      <c r="F5396" s="396"/>
      <c r="G5396" s="18" t="s">
        <v>1911</v>
      </c>
      <c r="H5396" s="21">
        <v>0.62</v>
      </c>
      <c r="I5396" s="20">
        <v>24.32</v>
      </c>
      <c r="J5396" s="20">
        <v>15.07</v>
      </c>
    </row>
    <row r="5397" spans="1:10" ht="25.95" customHeight="1">
      <c r="A5397" s="22" t="s">
        <v>1894</v>
      </c>
      <c r="B5397" s="24" t="s">
        <v>2631</v>
      </c>
      <c r="C5397" s="22" t="s">
        <v>78</v>
      </c>
      <c r="D5397" s="22" t="s">
        <v>2632</v>
      </c>
      <c r="E5397" s="397" t="s">
        <v>1928</v>
      </c>
      <c r="F5397" s="397"/>
      <c r="G5397" s="23" t="s">
        <v>268</v>
      </c>
      <c r="H5397" s="26">
        <v>4.8379999999999999E-2</v>
      </c>
      <c r="I5397" s="25">
        <v>7.84</v>
      </c>
      <c r="J5397" s="25">
        <v>0.37</v>
      </c>
    </row>
    <row r="5398" spans="1:10" ht="25.95" customHeight="1">
      <c r="A5398" s="22" t="s">
        <v>1894</v>
      </c>
      <c r="B5398" s="24" t="s">
        <v>2992</v>
      </c>
      <c r="C5398" s="22" t="s">
        <v>72</v>
      </c>
      <c r="D5398" s="22" t="s">
        <v>2993</v>
      </c>
      <c r="E5398" s="397" t="s">
        <v>1928</v>
      </c>
      <c r="F5398" s="397"/>
      <c r="G5398" s="23" t="s">
        <v>1150</v>
      </c>
      <c r="H5398" s="26">
        <v>1.01</v>
      </c>
      <c r="I5398" s="25">
        <v>33.090000000000003</v>
      </c>
      <c r="J5398" s="25">
        <v>33.42</v>
      </c>
    </row>
    <row r="5399" spans="1:10">
      <c r="A5399" s="38"/>
      <c r="B5399" s="38"/>
      <c r="C5399" s="38"/>
      <c r="D5399" s="38"/>
      <c r="E5399" s="38" t="s">
        <v>1897</v>
      </c>
      <c r="F5399" s="39">
        <v>24.24</v>
      </c>
      <c r="G5399" s="38" t="s">
        <v>1898</v>
      </c>
      <c r="H5399" s="39">
        <v>0</v>
      </c>
      <c r="I5399" s="38" t="s">
        <v>1899</v>
      </c>
      <c r="J5399" s="39">
        <v>24.24</v>
      </c>
    </row>
    <row r="5400" spans="1:10">
      <c r="A5400" s="38"/>
      <c r="B5400" s="38"/>
      <c r="C5400" s="38"/>
      <c r="D5400" s="38"/>
      <c r="E5400" s="38" t="s">
        <v>1900</v>
      </c>
      <c r="F5400" s="39">
        <v>13.66</v>
      </c>
      <c r="G5400" s="38"/>
      <c r="H5400" s="398" t="s">
        <v>1901</v>
      </c>
      <c r="I5400" s="398"/>
      <c r="J5400" s="39">
        <v>80.319999999999993</v>
      </c>
    </row>
    <row r="5401" spans="1:10" ht="49.95" customHeight="1">
      <c r="A5401" s="32"/>
      <c r="B5401" s="32"/>
      <c r="C5401" s="32"/>
      <c r="D5401" s="32"/>
      <c r="E5401" s="32"/>
      <c r="F5401" s="32"/>
      <c r="G5401" s="32" t="s">
        <v>1902</v>
      </c>
      <c r="H5401" s="34" t="s">
        <v>2683</v>
      </c>
      <c r="I5401" s="32" t="s">
        <v>1904</v>
      </c>
      <c r="J5401" s="33">
        <v>1044.1600000000001</v>
      </c>
    </row>
    <row r="5402" spans="1:10" ht="1.05" customHeight="1">
      <c r="A5402" s="16"/>
      <c r="B5402" s="16"/>
      <c r="C5402" s="16"/>
      <c r="D5402" s="16"/>
      <c r="E5402" s="16"/>
      <c r="F5402" s="16"/>
      <c r="G5402" s="16"/>
      <c r="H5402" s="16"/>
      <c r="I5402" s="16"/>
      <c r="J5402" s="16"/>
    </row>
    <row r="5403" spans="1:10" ht="18" customHeight="1">
      <c r="A5403" s="2" t="s">
        <v>1546</v>
      </c>
      <c r="B5403" s="4" t="s">
        <v>61</v>
      </c>
      <c r="C5403" s="2" t="s">
        <v>62</v>
      </c>
      <c r="D5403" s="2" t="s">
        <v>9</v>
      </c>
      <c r="E5403" s="391" t="s">
        <v>63</v>
      </c>
      <c r="F5403" s="391"/>
      <c r="G5403" s="3" t="s">
        <v>64</v>
      </c>
      <c r="H5403" s="4" t="s">
        <v>10</v>
      </c>
      <c r="I5403" s="4" t="s">
        <v>65</v>
      </c>
      <c r="J5403" s="4" t="s">
        <v>11</v>
      </c>
    </row>
    <row r="5404" spans="1:10" ht="39" customHeight="1">
      <c r="A5404" s="10" t="s">
        <v>1883</v>
      </c>
      <c r="B5404" s="12" t="s">
        <v>1213</v>
      </c>
      <c r="C5404" s="10" t="s">
        <v>72</v>
      </c>
      <c r="D5404" s="10" t="s">
        <v>1214</v>
      </c>
      <c r="E5404" s="395" t="s">
        <v>74</v>
      </c>
      <c r="F5404" s="395"/>
      <c r="G5404" s="11" t="s">
        <v>75</v>
      </c>
      <c r="H5404" s="15">
        <v>1</v>
      </c>
      <c r="I5404" s="13">
        <v>143.99</v>
      </c>
      <c r="J5404" s="13">
        <v>143.99</v>
      </c>
    </row>
    <row r="5405" spans="1:10" ht="25.95" customHeight="1">
      <c r="A5405" s="17" t="s">
        <v>1884</v>
      </c>
      <c r="B5405" s="19" t="s">
        <v>2969</v>
      </c>
      <c r="C5405" s="17" t="s">
        <v>78</v>
      </c>
      <c r="D5405" s="17" t="s">
        <v>2970</v>
      </c>
      <c r="E5405" s="396" t="s">
        <v>1887</v>
      </c>
      <c r="F5405" s="396"/>
      <c r="G5405" s="18" t="s">
        <v>1911</v>
      </c>
      <c r="H5405" s="21">
        <v>0.62</v>
      </c>
      <c r="I5405" s="20">
        <v>24.32</v>
      </c>
      <c r="J5405" s="20">
        <v>15.07</v>
      </c>
    </row>
    <row r="5406" spans="1:10" ht="24" customHeight="1">
      <c r="A5406" s="17" t="s">
        <v>1884</v>
      </c>
      <c r="B5406" s="19" t="s">
        <v>1971</v>
      </c>
      <c r="C5406" s="17" t="s">
        <v>78</v>
      </c>
      <c r="D5406" s="17" t="s">
        <v>1972</v>
      </c>
      <c r="E5406" s="396" t="s">
        <v>1887</v>
      </c>
      <c r="F5406" s="396"/>
      <c r="G5406" s="18" t="s">
        <v>1911</v>
      </c>
      <c r="H5406" s="21">
        <v>0.62</v>
      </c>
      <c r="I5406" s="20">
        <v>28.71</v>
      </c>
      <c r="J5406" s="20">
        <v>17.8</v>
      </c>
    </row>
    <row r="5407" spans="1:10" ht="25.95" customHeight="1">
      <c r="A5407" s="22" t="s">
        <v>1894</v>
      </c>
      <c r="B5407" s="24" t="s">
        <v>3158</v>
      </c>
      <c r="C5407" s="22" t="s">
        <v>72</v>
      </c>
      <c r="D5407" s="22" t="s">
        <v>3159</v>
      </c>
      <c r="E5407" s="397" t="s">
        <v>1928</v>
      </c>
      <c r="F5407" s="397"/>
      <c r="G5407" s="23" t="s">
        <v>1150</v>
      </c>
      <c r="H5407" s="26">
        <v>1.01</v>
      </c>
      <c r="I5407" s="25">
        <v>110.02</v>
      </c>
      <c r="J5407" s="25">
        <v>111.12</v>
      </c>
    </row>
    <row r="5408" spans="1:10">
      <c r="A5408" s="38"/>
      <c r="B5408" s="38"/>
      <c r="C5408" s="38"/>
      <c r="D5408" s="38"/>
      <c r="E5408" s="38" t="s">
        <v>1897</v>
      </c>
      <c r="F5408" s="39">
        <v>24.24</v>
      </c>
      <c r="G5408" s="38" t="s">
        <v>1898</v>
      </c>
      <c r="H5408" s="39">
        <v>0</v>
      </c>
      <c r="I5408" s="38" t="s">
        <v>1899</v>
      </c>
      <c r="J5408" s="39">
        <v>24.24</v>
      </c>
    </row>
    <row r="5409" spans="1:10">
      <c r="A5409" s="38"/>
      <c r="B5409" s="38"/>
      <c r="C5409" s="38"/>
      <c r="D5409" s="38"/>
      <c r="E5409" s="38" t="s">
        <v>1900</v>
      </c>
      <c r="F5409" s="39">
        <v>29.51</v>
      </c>
      <c r="G5409" s="38"/>
      <c r="H5409" s="398" t="s">
        <v>1901</v>
      </c>
      <c r="I5409" s="398"/>
      <c r="J5409" s="39">
        <v>173.5</v>
      </c>
    </row>
    <row r="5410" spans="1:10" ht="49.95" customHeight="1">
      <c r="A5410" s="32"/>
      <c r="B5410" s="32"/>
      <c r="C5410" s="32"/>
      <c r="D5410" s="32"/>
      <c r="E5410" s="32"/>
      <c r="F5410" s="32"/>
      <c r="G5410" s="32" t="s">
        <v>1902</v>
      </c>
      <c r="H5410" s="34" t="s">
        <v>2683</v>
      </c>
      <c r="I5410" s="32" t="s">
        <v>1904</v>
      </c>
      <c r="J5410" s="33">
        <v>2255.5</v>
      </c>
    </row>
    <row r="5411" spans="1:10" ht="1.05" customHeight="1">
      <c r="A5411" s="16"/>
      <c r="B5411" s="16"/>
      <c r="C5411" s="16"/>
      <c r="D5411" s="16"/>
      <c r="E5411" s="16"/>
      <c r="F5411" s="16"/>
      <c r="G5411" s="16"/>
      <c r="H5411" s="16"/>
      <c r="I5411" s="16"/>
      <c r="J5411" s="16"/>
    </row>
    <row r="5412" spans="1:10" ht="18" customHeight="1">
      <c r="A5412" s="2" t="s">
        <v>1547</v>
      </c>
      <c r="B5412" s="4" t="s">
        <v>61</v>
      </c>
      <c r="C5412" s="2" t="s">
        <v>62</v>
      </c>
      <c r="D5412" s="2" t="s">
        <v>9</v>
      </c>
      <c r="E5412" s="391" t="s">
        <v>63</v>
      </c>
      <c r="F5412" s="391"/>
      <c r="G5412" s="3" t="s">
        <v>64</v>
      </c>
      <c r="H5412" s="4" t="s">
        <v>10</v>
      </c>
      <c r="I5412" s="4" t="s">
        <v>65</v>
      </c>
      <c r="J5412" s="4" t="s">
        <v>11</v>
      </c>
    </row>
    <row r="5413" spans="1:10" ht="39" customHeight="1">
      <c r="A5413" s="10" t="s">
        <v>1883</v>
      </c>
      <c r="B5413" s="12" t="s">
        <v>1548</v>
      </c>
      <c r="C5413" s="10" t="s">
        <v>72</v>
      </c>
      <c r="D5413" s="10" t="s">
        <v>1549</v>
      </c>
      <c r="E5413" s="395" t="s">
        <v>74</v>
      </c>
      <c r="F5413" s="395"/>
      <c r="G5413" s="11" t="s">
        <v>75</v>
      </c>
      <c r="H5413" s="15">
        <v>1</v>
      </c>
      <c r="I5413" s="13">
        <v>36.11</v>
      </c>
      <c r="J5413" s="13">
        <v>36.11</v>
      </c>
    </row>
    <row r="5414" spans="1:10" ht="24" customHeight="1">
      <c r="A5414" s="17" t="s">
        <v>1884</v>
      </c>
      <c r="B5414" s="19" t="s">
        <v>1971</v>
      </c>
      <c r="C5414" s="17" t="s">
        <v>78</v>
      </c>
      <c r="D5414" s="17" t="s">
        <v>1972</v>
      </c>
      <c r="E5414" s="396" t="s">
        <v>1887</v>
      </c>
      <c r="F5414" s="396"/>
      <c r="G5414" s="18" t="s">
        <v>1911</v>
      </c>
      <c r="H5414" s="21">
        <v>0.4</v>
      </c>
      <c r="I5414" s="20">
        <v>28.71</v>
      </c>
      <c r="J5414" s="20">
        <v>11.48</v>
      </c>
    </row>
    <row r="5415" spans="1:10" ht="25.95" customHeight="1">
      <c r="A5415" s="17" t="s">
        <v>1884</v>
      </c>
      <c r="B5415" s="19" t="s">
        <v>2969</v>
      </c>
      <c r="C5415" s="17" t="s">
        <v>78</v>
      </c>
      <c r="D5415" s="17" t="s">
        <v>2970</v>
      </c>
      <c r="E5415" s="396" t="s">
        <v>1887</v>
      </c>
      <c r="F5415" s="396"/>
      <c r="G5415" s="18" t="s">
        <v>1911</v>
      </c>
      <c r="H5415" s="21">
        <v>0.4</v>
      </c>
      <c r="I5415" s="20">
        <v>24.32</v>
      </c>
      <c r="J5415" s="20">
        <v>9.7200000000000006</v>
      </c>
    </row>
    <row r="5416" spans="1:10" ht="24" customHeight="1">
      <c r="A5416" s="22" t="s">
        <v>1894</v>
      </c>
      <c r="B5416" s="24" t="s">
        <v>2979</v>
      </c>
      <c r="C5416" s="22" t="s">
        <v>78</v>
      </c>
      <c r="D5416" s="22" t="s">
        <v>2980</v>
      </c>
      <c r="E5416" s="397" t="s">
        <v>1928</v>
      </c>
      <c r="F5416" s="397"/>
      <c r="G5416" s="23" t="s">
        <v>114</v>
      </c>
      <c r="H5416" s="26">
        <v>1</v>
      </c>
      <c r="I5416" s="25">
        <v>3.81</v>
      </c>
      <c r="J5416" s="25">
        <v>3.81</v>
      </c>
    </row>
    <row r="5417" spans="1:10" ht="24" customHeight="1">
      <c r="A5417" s="22" t="s">
        <v>1894</v>
      </c>
      <c r="B5417" s="24" t="s">
        <v>3374</v>
      </c>
      <c r="C5417" s="22" t="s">
        <v>72</v>
      </c>
      <c r="D5417" s="22" t="s">
        <v>3375</v>
      </c>
      <c r="E5417" s="397" t="s">
        <v>1928</v>
      </c>
      <c r="F5417" s="397"/>
      <c r="G5417" s="23" t="s">
        <v>268</v>
      </c>
      <c r="H5417" s="26">
        <v>1</v>
      </c>
      <c r="I5417" s="25">
        <v>2.69</v>
      </c>
      <c r="J5417" s="25">
        <v>2.69</v>
      </c>
    </row>
    <row r="5418" spans="1:10" ht="25.95" customHeight="1">
      <c r="A5418" s="22" t="s">
        <v>1894</v>
      </c>
      <c r="B5418" s="24" t="s">
        <v>3376</v>
      </c>
      <c r="C5418" s="22" t="s">
        <v>78</v>
      </c>
      <c r="D5418" s="22" t="s">
        <v>3377</v>
      </c>
      <c r="E5418" s="397" t="s">
        <v>1928</v>
      </c>
      <c r="F5418" s="397"/>
      <c r="G5418" s="23" t="s">
        <v>268</v>
      </c>
      <c r="H5418" s="26">
        <v>1</v>
      </c>
      <c r="I5418" s="25">
        <v>2.59</v>
      </c>
      <c r="J5418" s="25">
        <v>2.59</v>
      </c>
    </row>
    <row r="5419" spans="1:10" ht="25.95" customHeight="1">
      <c r="A5419" s="22" t="s">
        <v>1894</v>
      </c>
      <c r="B5419" s="24" t="s">
        <v>2985</v>
      </c>
      <c r="C5419" s="22" t="s">
        <v>78</v>
      </c>
      <c r="D5419" s="22" t="s">
        <v>2986</v>
      </c>
      <c r="E5419" s="397" t="s">
        <v>1928</v>
      </c>
      <c r="F5419" s="397"/>
      <c r="G5419" s="23" t="s">
        <v>268</v>
      </c>
      <c r="H5419" s="26">
        <v>2</v>
      </c>
      <c r="I5419" s="25">
        <v>1.65</v>
      </c>
      <c r="J5419" s="25">
        <v>3.3</v>
      </c>
    </row>
    <row r="5420" spans="1:10" ht="24" customHeight="1">
      <c r="A5420" s="22" t="s">
        <v>1894</v>
      </c>
      <c r="B5420" s="24" t="s">
        <v>2963</v>
      </c>
      <c r="C5420" s="22" t="s">
        <v>78</v>
      </c>
      <c r="D5420" s="22" t="s">
        <v>2964</v>
      </c>
      <c r="E5420" s="397" t="s">
        <v>1928</v>
      </c>
      <c r="F5420" s="397"/>
      <c r="G5420" s="23" t="s">
        <v>268</v>
      </c>
      <c r="H5420" s="26">
        <v>4</v>
      </c>
      <c r="I5420" s="25">
        <v>0.42</v>
      </c>
      <c r="J5420" s="25">
        <v>1.68</v>
      </c>
    </row>
    <row r="5421" spans="1:10" ht="24" customHeight="1">
      <c r="A5421" s="22" t="s">
        <v>1894</v>
      </c>
      <c r="B5421" s="24" t="s">
        <v>3378</v>
      </c>
      <c r="C5421" s="22" t="s">
        <v>72</v>
      </c>
      <c r="D5421" s="22" t="s">
        <v>3379</v>
      </c>
      <c r="E5421" s="397" t="s">
        <v>1928</v>
      </c>
      <c r="F5421" s="397"/>
      <c r="G5421" s="23" t="s">
        <v>268</v>
      </c>
      <c r="H5421" s="26">
        <v>4</v>
      </c>
      <c r="I5421" s="25">
        <v>0.21</v>
      </c>
      <c r="J5421" s="25">
        <v>0.84</v>
      </c>
    </row>
    <row r="5422" spans="1:10">
      <c r="A5422" s="38"/>
      <c r="B5422" s="38"/>
      <c r="C5422" s="38"/>
      <c r="D5422" s="38"/>
      <c r="E5422" s="38" t="s">
        <v>1897</v>
      </c>
      <c r="F5422" s="39">
        <v>15.64</v>
      </c>
      <c r="G5422" s="38" t="s">
        <v>1898</v>
      </c>
      <c r="H5422" s="39">
        <v>0</v>
      </c>
      <c r="I5422" s="38" t="s">
        <v>1899</v>
      </c>
      <c r="J5422" s="39">
        <v>15.64</v>
      </c>
    </row>
    <row r="5423" spans="1:10">
      <c r="A5423" s="38"/>
      <c r="B5423" s="38"/>
      <c r="C5423" s="38"/>
      <c r="D5423" s="38"/>
      <c r="E5423" s="38" t="s">
        <v>1900</v>
      </c>
      <c r="F5423" s="39">
        <v>7.4</v>
      </c>
      <c r="G5423" s="38"/>
      <c r="H5423" s="398" t="s">
        <v>1901</v>
      </c>
      <c r="I5423" s="398"/>
      <c r="J5423" s="39">
        <v>43.51</v>
      </c>
    </row>
    <row r="5424" spans="1:10" ht="49.95" customHeight="1">
      <c r="A5424" s="32"/>
      <c r="B5424" s="32"/>
      <c r="C5424" s="32"/>
      <c r="D5424" s="32"/>
      <c r="E5424" s="32"/>
      <c r="F5424" s="32"/>
      <c r="G5424" s="32" t="s">
        <v>1902</v>
      </c>
      <c r="H5424" s="34" t="s">
        <v>3380</v>
      </c>
      <c r="I5424" s="32" t="s">
        <v>1904</v>
      </c>
      <c r="J5424" s="33">
        <v>5395.24</v>
      </c>
    </row>
    <row r="5425" spans="1:10" ht="1.05" customHeight="1">
      <c r="A5425" s="16"/>
      <c r="B5425" s="16"/>
      <c r="C5425" s="16"/>
      <c r="D5425" s="16"/>
      <c r="E5425" s="16"/>
      <c r="F5425" s="16"/>
      <c r="G5425" s="16"/>
      <c r="H5425" s="16"/>
      <c r="I5425" s="16"/>
      <c r="J5425" s="16"/>
    </row>
    <row r="5426" spans="1:10" ht="18" customHeight="1">
      <c r="A5426" s="2" t="s">
        <v>1550</v>
      </c>
      <c r="B5426" s="4" t="s">
        <v>61</v>
      </c>
      <c r="C5426" s="2" t="s">
        <v>62</v>
      </c>
      <c r="D5426" s="2" t="s">
        <v>9</v>
      </c>
      <c r="E5426" s="391" t="s">
        <v>63</v>
      </c>
      <c r="F5426" s="391"/>
      <c r="G5426" s="3" t="s">
        <v>64</v>
      </c>
      <c r="H5426" s="4" t="s">
        <v>10</v>
      </c>
      <c r="I5426" s="4" t="s">
        <v>65</v>
      </c>
      <c r="J5426" s="4" t="s">
        <v>11</v>
      </c>
    </row>
    <row r="5427" spans="1:10" ht="39" customHeight="1">
      <c r="A5427" s="10" t="s">
        <v>1883</v>
      </c>
      <c r="B5427" s="12" t="s">
        <v>1551</v>
      </c>
      <c r="C5427" s="10" t="s">
        <v>72</v>
      </c>
      <c r="D5427" s="10" t="s">
        <v>1552</v>
      </c>
      <c r="E5427" s="395" t="s">
        <v>74</v>
      </c>
      <c r="F5427" s="395"/>
      <c r="G5427" s="11" t="s">
        <v>75</v>
      </c>
      <c r="H5427" s="15">
        <v>1</v>
      </c>
      <c r="I5427" s="13">
        <v>35.229999999999997</v>
      </c>
      <c r="J5427" s="13">
        <v>35.229999999999997</v>
      </c>
    </row>
    <row r="5428" spans="1:10" ht="24" customHeight="1">
      <c r="A5428" s="17" t="s">
        <v>1884</v>
      </c>
      <c r="B5428" s="19" t="s">
        <v>1971</v>
      </c>
      <c r="C5428" s="17" t="s">
        <v>78</v>
      </c>
      <c r="D5428" s="17" t="s">
        <v>1972</v>
      </c>
      <c r="E5428" s="396" t="s">
        <v>1887</v>
      </c>
      <c r="F5428" s="396"/>
      <c r="G5428" s="18" t="s">
        <v>1911</v>
      </c>
      <c r="H5428" s="21">
        <v>0.4</v>
      </c>
      <c r="I5428" s="20">
        <v>28.71</v>
      </c>
      <c r="J5428" s="20">
        <v>11.48</v>
      </c>
    </row>
    <row r="5429" spans="1:10" ht="25.95" customHeight="1">
      <c r="A5429" s="17" t="s">
        <v>1884</v>
      </c>
      <c r="B5429" s="19" t="s">
        <v>2969</v>
      </c>
      <c r="C5429" s="17" t="s">
        <v>78</v>
      </c>
      <c r="D5429" s="17" t="s">
        <v>2970</v>
      </c>
      <c r="E5429" s="396" t="s">
        <v>1887</v>
      </c>
      <c r="F5429" s="396"/>
      <c r="G5429" s="18" t="s">
        <v>1911</v>
      </c>
      <c r="H5429" s="21">
        <v>0.4</v>
      </c>
      <c r="I5429" s="20">
        <v>24.32</v>
      </c>
      <c r="J5429" s="20">
        <v>9.7200000000000006</v>
      </c>
    </row>
    <row r="5430" spans="1:10" ht="25.95" customHeight="1">
      <c r="A5430" s="22" t="s">
        <v>1894</v>
      </c>
      <c r="B5430" s="24" t="s">
        <v>2985</v>
      </c>
      <c r="C5430" s="22" t="s">
        <v>78</v>
      </c>
      <c r="D5430" s="22" t="s">
        <v>2986</v>
      </c>
      <c r="E5430" s="397" t="s">
        <v>1928</v>
      </c>
      <c r="F5430" s="397"/>
      <c r="G5430" s="23" t="s">
        <v>268</v>
      </c>
      <c r="H5430" s="26">
        <v>2</v>
      </c>
      <c r="I5430" s="25">
        <v>1.65</v>
      </c>
      <c r="J5430" s="25">
        <v>3.3</v>
      </c>
    </row>
    <row r="5431" spans="1:10" ht="24" customHeight="1">
      <c r="A5431" s="22" t="s">
        <v>1894</v>
      </c>
      <c r="B5431" s="24" t="s">
        <v>2979</v>
      </c>
      <c r="C5431" s="22" t="s">
        <v>78</v>
      </c>
      <c r="D5431" s="22" t="s">
        <v>2980</v>
      </c>
      <c r="E5431" s="397" t="s">
        <v>1928</v>
      </c>
      <c r="F5431" s="397"/>
      <c r="G5431" s="23" t="s">
        <v>114</v>
      </c>
      <c r="H5431" s="26">
        <v>1</v>
      </c>
      <c r="I5431" s="25">
        <v>3.81</v>
      </c>
      <c r="J5431" s="25">
        <v>3.81</v>
      </c>
    </row>
    <row r="5432" spans="1:10" ht="25.95" customHeight="1">
      <c r="A5432" s="22" t="s">
        <v>1894</v>
      </c>
      <c r="B5432" s="24" t="s">
        <v>3381</v>
      </c>
      <c r="C5432" s="22" t="s">
        <v>78</v>
      </c>
      <c r="D5432" s="22" t="s">
        <v>3382</v>
      </c>
      <c r="E5432" s="397" t="s">
        <v>1928</v>
      </c>
      <c r="F5432" s="397"/>
      <c r="G5432" s="23" t="s">
        <v>268</v>
      </c>
      <c r="H5432" s="26">
        <v>1</v>
      </c>
      <c r="I5432" s="25">
        <v>2.77</v>
      </c>
      <c r="J5432" s="25">
        <v>2.77</v>
      </c>
    </row>
    <row r="5433" spans="1:10" ht="24" customHeight="1">
      <c r="A5433" s="22" t="s">
        <v>1894</v>
      </c>
      <c r="B5433" s="24" t="s">
        <v>3374</v>
      </c>
      <c r="C5433" s="22" t="s">
        <v>72</v>
      </c>
      <c r="D5433" s="22" t="s">
        <v>3375</v>
      </c>
      <c r="E5433" s="397" t="s">
        <v>1928</v>
      </c>
      <c r="F5433" s="397"/>
      <c r="G5433" s="23" t="s">
        <v>268</v>
      </c>
      <c r="H5433" s="26">
        <v>1</v>
      </c>
      <c r="I5433" s="25">
        <v>2.69</v>
      </c>
      <c r="J5433" s="25">
        <v>2.69</v>
      </c>
    </row>
    <row r="5434" spans="1:10" ht="25.95" customHeight="1">
      <c r="A5434" s="22" t="s">
        <v>1894</v>
      </c>
      <c r="B5434" s="24" t="s">
        <v>3383</v>
      </c>
      <c r="C5434" s="22" t="s">
        <v>78</v>
      </c>
      <c r="D5434" s="22" t="s">
        <v>3384</v>
      </c>
      <c r="E5434" s="397" t="s">
        <v>1928</v>
      </c>
      <c r="F5434" s="397"/>
      <c r="G5434" s="23" t="s">
        <v>268</v>
      </c>
      <c r="H5434" s="26">
        <v>2</v>
      </c>
      <c r="I5434" s="25">
        <v>0.31</v>
      </c>
      <c r="J5434" s="25">
        <v>0.62</v>
      </c>
    </row>
    <row r="5435" spans="1:10" ht="24" customHeight="1">
      <c r="A5435" s="22" t="s">
        <v>1894</v>
      </c>
      <c r="B5435" s="24" t="s">
        <v>3378</v>
      </c>
      <c r="C5435" s="22" t="s">
        <v>72</v>
      </c>
      <c r="D5435" s="22" t="s">
        <v>3379</v>
      </c>
      <c r="E5435" s="397" t="s">
        <v>1928</v>
      </c>
      <c r="F5435" s="397"/>
      <c r="G5435" s="23" t="s">
        <v>268</v>
      </c>
      <c r="H5435" s="26">
        <v>4</v>
      </c>
      <c r="I5435" s="25">
        <v>0.21</v>
      </c>
      <c r="J5435" s="25">
        <v>0.84</v>
      </c>
    </row>
    <row r="5436" spans="1:10">
      <c r="A5436" s="38"/>
      <c r="B5436" s="38"/>
      <c r="C5436" s="38"/>
      <c r="D5436" s="38"/>
      <c r="E5436" s="38" t="s">
        <v>1897</v>
      </c>
      <c r="F5436" s="39">
        <v>15.64</v>
      </c>
      <c r="G5436" s="38" t="s">
        <v>1898</v>
      </c>
      <c r="H5436" s="39">
        <v>0</v>
      </c>
      <c r="I5436" s="38" t="s">
        <v>1899</v>
      </c>
      <c r="J5436" s="39">
        <v>15.64</v>
      </c>
    </row>
    <row r="5437" spans="1:10">
      <c r="A5437" s="38"/>
      <c r="B5437" s="38"/>
      <c r="C5437" s="38"/>
      <c r="D5437" s="38"/>
      <c r="E5437" s="38" t="s">
        <v>1900</v>
      </c>
      <c r="F5437" s="39">
        <v>7.22</v>
      </c>
      <c r="G5437" s="38"/>
      <c r="H5437" s="398" t="s">
        <v>1901</v>
      </c>
      <c r="I5437" s="398"/>
      <c r="J5437" s="39">
        <v>42.45</v>
      </c>
    </row>
    <row r="5438" spans="1:10" ht="49.95" customHeight="1">
      <c r="A5438" s="32"/>
      <c r="B5438" s="32"/>
      <c r="C5438" s="32"/>
      <c r="D5438" s="32"/>
      <c r="E5438" s="32"/>
      <c r="F5438" s="32"/>
      <c r="G5438" s="32" t="s">
        <v>1902</v>
      </c>
      <c r="H5438" s="34" t="s">
        <v>3385</v>
      </c>
      <c r="I5438" s="32" t="s">
        <v>1904</v>
      </c>
      <c r="J5438" s="33">
        <v>1103.7</v>
      </c>
    </row>
    <row r="5439" spans="1:10" ht="1.05" customHeight="1">
      <c r="A5439" s="16"/>
      <c r="B5439" s="16"/>
      <c r="C5439" s="16"/>
      <c r="D5439" s="16"/>
      <c r="E5439" s="16"/>
      <c r="F5439" s="16"/>
      <c r="G5439" s="16"/>
      <c r="H5439" s="16"/>
      <c r="I5439" s="16"/>
      <c r="J5439" s="16"/>
    </row>
    <row r="5440" spans="1:10" ht="18" customHeight="1">
      <c r="A5440" s="2" t="s">
        <v>1553</v>
      </c>
      <c r="B5440" s="4" t="s">
        <v>61</v>
      </c>
      <c r="C5440" s="2" t="s">
        <v>62</v>
      </c>
      <c r="D5440" s="2" t="s">
        <v>9</v>
      </c>
      <c r="E5440" s="391" t="s">
        <v>63</v>
      </c>
      <c r="F5440" s="391"/>
      <c r="G5440" s="3" t="s">
        <v>64</v>
      </c>
      <c r="H5440" s="4" t="s">
        <v>10</v>
      </c>
      <c r="I5440" s="4" t="s">
        <v>65</v>
      </c>
      <c r="J5440" s="4" t="s">
        <v>11</v>
      </c>
    </row>
    <row r="5441" spans="1:10" ht="39" customHeight="1">
      <c r="A5441" s="10" t="s">
        <v>1883</v>
      </c>
      <c r="B5441" s="12" t="s">
        <v>1554</v>
      </c>
      <c r="C5441" s="10" t="s">
        <v>72</v>
      </c>
      <c r="D5441" s="10" t="s">
        <v>1555</v>
      </c>
      <c r="E5441" s="395" t="s">
        <v>74</v>
      </c>
      <c r="F5441" s="395"/>
      <c r="G5441" s="11" t="s">
        <v>75</v>
      </c>
      <c r="H5441" s="15">
        <v>1</v>
      </c>
      <c r="I5441" s="13">
        <v>36.14</v>
      </c>
      <c r="J5441" s="13">
        <v>36.14</v>
      </c>
    </row>
    <row r="5442" spans="1:10" ht="25.95" customHeight="1">
      <c r="A5442" s="17" t="s">
        <v>1884</v>
      </c>
      <c r="B5442" s="19" t="s">
        <v>2969</v>
      </c>
      <c r="C5442" s="17" t="s">
        <v>78</v>
      </c>
      <c r="D5442" s="17" t="s">
        <v>2970</v>
      </c>
      <c r="E5442" s="396" t="s">
        <v>1887</v>
      </c>
      <c r="F5442" s="396"/>
      <c r="G5442" s="18" t="s">
        <v>1911</v>
      </c>
      <c r="H5442" s="21">
        <v>0.4</v>
      </c>
      <c r="I5442" s="20">
        <v>24.32</v>
      </c>
      <c r="J5442" s="20">
        <v>9.7200000000000006</v>
      </c>
    </row>
    <row r="5443" spans="1:10" ht="24" customHeight="1">
      <c r="A5443" s="17" t="s">
        <v>1884</v>
      </c>
      <c r="B5443" s="19" t="s">
        <v>1971</v>
      </c>
      <c r="C5443" s="17" t="s">
        <v>78</v>
      </c>
      <c r="D5443" s="17" t="s">
        <v>1972</v>
      </c>
      <c r="E5443" s="396" t="s">
        <v>1887</v>
      </c>
      <c r="F5443" s="396"/>
      <c r="G5443" s="18" t="s">
        <v>1911</v>
      </c>
      <c r="H5443" s="21">
        <v>0.4</v>
      </c>
      <c r="I5443" s="20">
        <v>28.71</v>
      </c>
      <c r="J5443" s="20">
        <v>11.48</v>
      </c>
    </row>
    <row r="5444" spans="1:10" ht="24" customHeight="1">
      <c r="A5444" s="22" t="s">
        <v>1894</v>
      </c>
      <c r="B5444" s="24" t="s">
        <v>3378</v>
      </c>
      <c r="C5444" s="22" t="s">
        <v>72</v>
      </c>
      <c r="D5444" s="22" t="s">
        <v>3379</v>
      </c>
      <c r="E5444" s="397" t="s">
        <v>1928</v>
      </c>
      <c r="F5444" s="397"/>
      <c r="G5444" s="23" t="s">
        <v>268</v>
      </c>
      <c r="H5444" s="26">
        <v>4</v>
      </c>
      <c r="I5444" s="25">
        <v>0.21</v>
      </c>
      <c r="J5444" s="25">
        <v>0.84</v>
      </c>
    </row>
    <row r="5445" spans="1:10" ht="25.95" customHeight="1">
      <c r="A5445" s="22" t="s">
        <v>1894</v>
      </c>
      <c r="B5445" s="24" t="s">
        <v>3383</v>
      </c>
      <c r="C5445" s="22" t="s">
        <v>78</v>
      </c>
      <c r="D5445" s="22" t="s">
        <v>3384</v>
      </c>
      <c r="E5445" s="397" t="s">
        <v>1928</v>
      </c>
      <c r="F5445" s="397"/>
      <c r="G5445" s="23" t="s">
        <v>268</v>
      </c>
      <c r="H5445" s="26">
        <v>2</v>
      </c>
      <c r="I5445" s="25">
        <v>0.31</v>
      </c>
      <c r="J5445" s="25">
        <v>0.62</v>
      </c>
    </row>
    <row r="5446" spans="1:10" ht="24" customHeight="1">
      <c r="A5446" s="22" t="s">
        <v>1894</v>
      </c>
      <c r="B5446" s="24" t="s">
        <v>2963</v>
      </c>
      <c r="C5446" s="22" t="s">
        <v>78</v>
      </c>
      <c r="D5446" s="22" t="s">
        <v>2964</v>
      </c>
      <c r="E5446" s="397" t="s">
        <v>1928</v>
      </c>
      <c r="F5446" s="397"/>
      <c r="G5446" s="23" t="s">
        <v>268</v>
      </c>
      <c r="H5446" s="26">
        <v>4</v>
      </c>
      <c r="I5446" s="25">
        <v>0.42</v>
      </c>
      <c r="J5446" s="25">
        <v>1.68</v>
      </c>
    </row>
    <row r="5447" spans="1:10" ht="24" customHeight="1">
      <c r="A5447" s="22" t="s">
        <v>1894</v>
      </c>
      <c r="B5447" s="24" t="s">
        <v>2979</v>
      </c>
      <c r="C5447" s="22" t="s">
        <v>78</v>
      </c>
      <c r="D5447" s="22" t="s">
        <v>2980</v>
      </c>
      <c r="E5447" s="397" t="s">
        <v>1928</v>
      </c>
      <c r="F5447" s="397"/>
      <c r="G5447" s="23" t="s">
        <v>114</v>
      </c>
      <c r="H5447" s="26">
        <v>1</v>
      </c>
      <c r="I5447" s="25">
        <v>3.81</v>
      </c>
      <c r="J5447" s="25">
        <v>3.81</v>
      </c>
    </row>
    <row r="5448" spans="1:10" ht="25.95" customHeight="1">
      <c r="A5448" s="22" t="s">
        <v>1894</v>
      </c>
      <c r="B5448" s="24" t="s">
        <v>3386</v>
      </c>
      <c r="C5448" s="22" t="s">
        <v>78</v>
      </c>
      <c r="D5448" s="22" t="s">
        <v>3387</v>
      </c>
      <c r="E5448" s="397" t="s">
        <v>1928</v>
      </c>
      <c r="F5448" s="397"/>
      <c r="G5448" s="23" t="s">
        <v>268</v>
      </c>
      <c r="H5448" s="26">
        <v>1</v>
      </c>
      <c r="I5448" s="25">
        <v>2</v>
      </c>
      <c r="J5448" s="25">
        <v>2</v>
      </c>
    </row>
    <row r="5449" spans="1:10" ht="25.95" customHeight="1">
      <c r="A5449" s="22" t="s">
        <v>1894</v>
      </c>
      <c r="B5449" s="24" t="s">
        <v>2985</v>
      </c>
      <c r="C5449" s="22" t="s">
        <v>78</v>
      </c>
      <c r="D5449" s="22" t="s">
        <v>2986</v>
      </c>
      <c r="E5449" s="397" t="s">
        <v>1928</v>
      </c>
      <c r="F5449" s="397"/>
      <c r="G5449" s="23" t="s">
        <v>268</v>
      </c>
      <c r="H5449" s="26">
        <v>2</v>
      </c>
      <c r="I5449" s="25">
        <v>1.65</v>
      </c>
      <c r="J5449" s="25">
        <v>3.3</v>
      </c>
    </row>
    <row r="5450" spans="1:10" ht="24" customHeight="1">
      <c r="A5450" s="22" t="s">
        <v>1894</v>
      </c>
      <c r="B5450" s="24" t="s">
        <v>3374</v>
      </c>
      <c r="C5450" s="22" t="s">
        <v>72</v>
      </c>
      <c r="D5450" s="22" t="s">
        <v>3375</v>
      </c>
      <c r="E5450" s="397" t="s">
        <v>1928</v>
      </c>
      <c r="F5450" s="397"/>
      <c r="G5450" s="23" t="s">
        <v>268</v>
      </c>
      <c r="H5450" s="26">
        <v>1</v>
      </c>
      <c r="I5450" s="25">
        <v>2.69</v>
      </c>
      <c r="J5450" s="25">
        <v>2.69</v>
      </c>
    </row>
    <row r="5451" spans="1:10">
      <c r="A5451" s="38"/>
      <c r="B5451" s="38"/>
      <c r="C5451" s="38"/>
      <c r="D5451" s="38"/>
      <c r="E5451" s="38" t="s">
        <v>1897</v>
      </c>
      <c r="F5451" s="39">
        <v>15.64</v>
      </c>
      <c r="G5451" s="38" t="s">
        <v>1898</v>
      </c>
      <c r="H5451" s="39">
        <v>0</v>
      </c>
      <c r="I5451" s="38" t="s">
        <v>1899</v>
      </c>
      <c r="J5451" s="39">
        <v>15.64</v>
      </c>
    </row>
    <row r="5452" spans="1:10">
      <c r="A5452" s="38"/>
      <c r="B5452" s="38"/>
      <c r="C5452" s="38"/>
      <c r="D5452" s="38"/>
      <c r="E5452" s="38" t="s">
        <v>1900</v>
      </c>
      <c r="F5452" s="39">
        <v>7.4</v>
      </c>
      <c r="G5452" s="38"/>
      <c r="H5452" s="398" t="s">
        <v>1901</v>
      </c>
      <c r="I5452" s="398"/>
      <c r="J5452" s="39">
        <v>43.54</v>
      </c>
    </row>
    <row r="5453" spans="1:10" ht="49.95" customHeight="1">
      <c r="A5453" s="32"/>
      <c r="B5453" s="32"/>
      <c r="C5453" s="32"/>
      <c r="D5453" s="32"/>
      <c r="E5453" s="32"/>
      <c r="F5453" s="32"/>
      <c r="G5453" s="32" t="s">
        <v>1902</v>
      </c>
      <c r="H5453" s="34" t="s">
        <v>2745</v>
      </c>
      <c r="I5453" s="32" t="s">
        <v>1904</v>
      </c>
      <c r="J5453" s="33">
        <v>391.86</v>
      </c>
    </row>
    <row r="5454" spans="1:10" ht="1.05" customHeight="1">
      <c r="A5454" s="16"/>
      <c r="B5454" s="16"/>
      <c r="C5454" s="16"/>
      <c r="D5454" s="16"/>
      <c r="E5454" s="16"/>
      <c r="F5454" s="16"/>
      <c r="G5454" s="16"/>
      <c r="H5454" s="16"/>
      <c r="I5454" s="16"/>
      <c r="J5454" s="16"/>
    </row>
    <row r="5455" spans="1:10" ht="18" customHeight="1">
      <c r="A5455" s="2" t="s">
        <v>1556</v>
      </c>
      <c r="B5455" s="4" t="s">
        <v>61</v>
      </c>
      <c r="C5455" s="2" t="s">
        <v>62</v>
      </c>
      <c r="D5455" s="2" t="s">
        <v>9</v>
      </c>
      <c r="E5455" s="391" t="s">
        <v>63</v>
      </c>
      <c r="F5455" s="391"/>
      <c r="G5455" s="3" t="s">
        <v>64</v>
      </c>
      <c r="H5455" s="4" t="s">
        <v>10</v>
      </c>
      <c r="I5455" s="4" t="s">
        <v>65</v>
      </c>
      <c r="J5455" s="4" t="s">
        <v>11</v>
      </c>
    </row>
    <row r="5456" spans="1:10" ht="39" customHeight="1">
      <c r="A5456" s="10" t="s">
        <v>1883</v>
      </c>
      <c r="B5456" s="12" t="s">
        <v>1557</v>
      </c>
      <c r="C5456" s="10" t="s">
        <v>72</v>
      </c>
      <c r="D5456" s="10" t="s">
        <v>1558</v>
      </c>
      <c r="E5456" s="395" t="s">
        <v>74</v>
      </c>
      <c r="F5456" s="395"/>
      <c r="G5456" s="11" t="s">
        <v>75</v>
      </c>
      <c r="H5456" s="15">
        <v>1</v>
      </c>
      <c r="I5456" s="13">
        <v>42.09</v>
      </c>
      <c r="J5456" s="13">
        <v>42.09</v>
      </c>
    </row>
    <row r="5457" spans="1:10" ht="24" customHeight="1">
      <c r="A5457" s="17" t="s">
        <v>1884</v>
      </c>
      <c r="B5457" s="19" t="s">
        <v>1971</v>
      </c>
      <c r="C5457" s="17" t="s">
        <v>78</v>
      </c>
      <c r="D5457" s="17" t="s">
        <v>1972</v>
      </c>
      <c r="E5457" s="396" t="s">
        <v>1887</v>
      </c>
      <c r="F5457" s="396"/>
      <c r="G5457" s="18" t="s">
        <v>1911</v>
      </c>
      <c r="H5457" s="21">
        <v>0.4</v>
      </c>
      <c r="I5457" s="20">
        <v>28.71</v>
      </c>
      <c r="J5457" s="20">
        <v>11.48</v>
      </c>
    </row>
    <row r="5458" spans="1:10" ht="25.95" customHeight="1">
      <c r="A5458" s="17" t="s">
        <v>1884</v>
      </c>
      <c r="B5458" s="19" t="s">
        <v>2969</v>
      </c>
      <c r="C5458" s="17" t="s">
        <v>78</v>
      </c>
      <c r="D5458" s="17" t="s">
        <v>2970</v>
      </c>
      <c r="E5458" s="396" t="s">
        <v>1887</v>
      </c>
      <c r="F5458" s="396"/>
      <c r="G5458" s="18" t="s">
        <v>1911</v>
      </c>
      <c r="H5458" s="21">
        <v>0.4</v>
      </c>
      <c r="I5458" s="20">
        <v>24.32</v>
      </c>
      <c r="J5458" s="20">
        <v>9.7200000000000006</v>
      </c>
    </row>
    <row r="5459" spans="1:10" ht="24" customHeight="1">
      <c r="A5459" s="22" t="s">
        <v>1894</v>
      </c>
      <c r="B5459" s="24" t="s">
        <v>2963</v>
      </c>
      <c r="C5459" s="22" t="s">
        <v>78</v>
      </c>
      <c r="D5459" s="22" t="s">
        <v>2964</v>
      </c>
      <c r="E5459" s="397" t="s">
        <v>1928</v>
      </c>
      <c r="F5459" s="397"/>
      <c r="G5459" s="23" t="s">
        <v>268</v>
      </c>
      <c r="H5459" s="26">
        <v>4</v>
      </c>
      <c r="I5459" s="25">
        <v>0.42</v>
      </c>
      <c r="J5459" s="25">
        <v>1.68</v>
      </c>
    </row>
    <row r="5460" spans="1:10" ht="25.95" customHeight="1">
      <c r="A5460" s="22" t="s">
        <v>1894</v>
      </c>
      <c r="B5460" s="24" t="s">
        <v>3383</v>
      </c>
      <c r="C5460" s="22" t="s">
        <v>78</v>
      </c>
      <c r="D5460" s="22" t="s">
        <v>3384</v>
      </c>
      <c r="E5460" s="397" t="s">
        <v>1928</v>
      </c>
      <c r="F5460" s="397"/>
      <c r="G5460" s="23" t="s">
        <v>268</v>
      </c>
      <c r="H5460" s="26">
        <v>2</v>
      </c>
      <c r="I5460" s="25">
        <v>0.31</v>
      </c>
      <c r="J5460" s="25">
        <v>0.62</v>
      </c>
    </row>
    <row r="5461" spans="1:10" ht="24" customHeight="1">
      <c r="A5461" s="22" t="s">
        <v>1894</v>
      </c>
      <c r="B5461" s="24" t="s">
        <v>2979</v>
      </c>
      <c r="C5461" s="22" t="s">
        <v>78</v>
      </c>
      <c r="D5461" s="22" t="s">
        <v>2980</v>
      </c>
      <c r="E5461" s="397" t="s">
        <v>1928</v>
      </c>
      <c r="F5461" s="397"/>
      <c r="G5461" s="23" t="s">
        <v>114</v>
      </c>
      <c r="H5461" s="26">
        <v>1</v>
      </c>
      <c r="I5461" s="25">
        <v>3.81</v>
      </c>
      <c r="J5461" s="25">
        <v>3.81</v>
      </c>
    </row>
    <row r="5462" spans="1:10" ht="25.95" customHeight="1">
      <c r="A5462" s="22" t="s">
        <v>1894</v>
      </c>
      <c r="B5462" s="24" t="s">
        <v>2985</v>
      </c>
      <c r="C5462" s="22" t="s">
        <v>78</v>
      </c>
      <c r="D5462" s="22" t="s">
        <v>2986</v>
      </c>
      <c r="E5462" s="397" t="s">
        <v>1928</v>
      </c>
      <c r="F5462" s="397"/>
      <c r="G5462" s="23" t="s">
        <v>268</v>
      </c>
      <c r="H5462" s="26">
        <v>2</v>
      </c>
      <c r="I5462" s="25">
        <v>1.65</v>
      </c>
      <c r="J5462" s="25">
        <v>3.3</v>
      </c>
    </row>
    <row r="5463" spans="1:10" ht="24" customHeight="1">
      <c r="A5463" s="22" t="s">
        <v>1894</v>
      </c>
      <c r="B5463" s="24" t="s">
        <v>3374</v>
      </c>
      <c r="C5463" s="22" t="s">
        <v>72</v>
      </c>
      <c r="D5463" s="22" t="s">
        <v>3375</v>
      </c>
      <c r="E5463" s="397" t="s">
        <v>1928</v>
      </c>
      <c r="F5463" s="397"/>
      <c r="G5463" s="23" t="s">
        <v>268</v>
      </c>
      <c r="H5463" s="26">
        <v>1</v>
      </c>
      <c r="I5463" s="25">
        <v>2.69</v>
      </c>
      <c r="J5463" s="25">
        <v>2.69</v>
      </c>
    </row>
    <row r="5464" spans="1:10" ht="25.95" customHeight="1">
      <c r="A5464" s="22" t="s">
        <v>1894</v>
      </c>
      <c r="B5464" s="24" t="s">
        <v>3388</v>
      </c>
      <c r="C5464" s="22" t="s">
        <v>78</v>
      </c>
      <c r="D5464" s="22" t="s">
        <v>3389</v>
      </c>
      <c r="E5464" s="397" t="s">
        <v>1928</v>
      </c>
      <c r="F5464" s="397"/>
      <c r="G5464" s="23" t="s">
        <v>268</v>
      </c>
      <c r="H5464" s="26">
        <v>1</v>
      </c>
      <c r="I5464" s="25">
        <v>7.95</v>
      </c>
      <c r="J5464" s="25">
        <v>7.95</v>
      </c>
    </row>
    <row r="5465" spans="1:10" ht="24" customHeight="1">
      <c r="A5465" s="22" t="s">
        <v>1894</v>
      </c>
      <c r="B5465" s="24" t="s">
        <v>3378</v>
      </c>
      <c r="C5465" s="22" t="s">
        <v>72</v>
      </c>
      <c r="D5465" s="22" t="s">
        <v>3379</v>
      </c>
      <c r="E5465" s="397" t="s">
        <v>1928</v>
      </c>
      <c r="F5465" s="397"/>
      <c r="G5465" s="23" t="s">
        <v>268</v>
      </c>
      <c r="H5465" s="26">
        <v>4</v>
      </c>
      <c r="I5465" s="25">
        <v>0.21</v>
      </c>
      <c r="J5465" s="25">
        <v>0.84</v>
      </c>
    </row>
    <row r="5466" spans="1:10">
      <c r="A5466" s="38"/>
      <c r="B5466" s="38"/>
      <c r="C5466" s="38"/>
      <c r="D5466" s="38"/>
      <c r="E5466" s="38" t="s">
        <v>1897</v>
      </c>
      <c r="F5466" s="39">
        <v>15.64</v>
      </c>
      <c r="G5466" s="38" t="s">
        <v>1898</v>
      </c>
      <c r="H5466" s="39">
        <v>0</v>
      </c>
      <c r="I5466" s="38" t="s">
        <v>1899</v>
      </c>
      <c r="J5466" s="39">
        <v>15.64</v>
      </c>
    </row>
    <row r="5467" spans="1:10">
      <c r="A5467" s="38"/>
      <c r="B5467" s="38"/>
      <c r="C5467" s="38"/>
      <c r="D5467" s="38"/>
      <c r="E5467" s="38" t="s">
        <v>1900</v>
      </c>
      <c r="F5467" s="39">
        <v>8.6199999999999992</v>
      </c>
      <c r="G5467" s="38"/>
      <c r="H5467" s="398" t="s">
        <v>1901</v>
      </c>
      <c r="I5467" s="398"/>
      <c r="J5467" s="39">
        <v>50.71</v>
      </c>
    </row>
    <row r="5468" spans="1:10" ht="49.95" customHeight="1">
      <c r="A5468" s="32"/>
      <c r="B5468" s="32"/>
      <c r="C5468" s="32"/>
      <c r="D5468" s="32"/>
      <c r="E5468" s="32"/>
      <c r="F5468" s="32"/>
      <c r="G5468" s="32" t="s">
        <v>1902</v>
      </c>
      <c r="H5468" s="34" t="s">
        <v>2585</v>
      </c>
      <c r="I5468" s="32" t="s">
        <v>1904</v>
      </c>
      <c r="J5468" s="33">
        <v>354.97</v>
      </c>
    </row>
    <row r="5469" spans="1:10" ht="1.05" customHeight="1">
      <c r="A5469" s="16"/>
      <c r="B5469" s="16"/>
      <c r="C5469" s="16"/>
      <c r="D5469" s="16"/>
      <c r="E5469" s="16"/>
      <c r="F5469" s="16"/>
      <c r="G5469" s="16"/>
      <c r="H5469" s="16"/>
      <c r="I5469" s="16"/>
      <c r="J5469" s="16"/>
    </row>
    <row r="5470" spans="1:10" ht="18" customHeight="1">
      <c r="A5470" s="2" t="s">
        <v>1559</v>
      </c>
      <c r="B5470" s="4" t="s">
        <v>61</v>
      </c>
      <c r="C5470" s="2" t="s">
        <v>62</v>
      </c>
      <c r="D5470" s="2" t="s">
        <v>9</v>
      </c>
      <c r="E5470" s="391" t="s">
        <v>63</v>
      </c>
      <c r="F5470" s="391"/>
      <c r="G5470" s="3" t="s">
        <v>64</v>
      </c>
      <c r="H5470" s="4" t="s">
        <v>10</v>
      </c>
      <c r="I5470" s="4" t="s">
        <v>65</v>
      </c>
      <c r="J5470" s="4" t="s">
        <v>11</v>
      </c>
    </row>
    <row r="5471" spans="1:10" ht="52.05" customHeight="1">
      <c r="A5471" s="10" t="s">
        <v>1883</v>
      </c>
      <c r="B5471" s="12" t="s">
        <v>1030</v>
      </c>
      <c r="C5471" s="10" t="s">
        <v>72</v>
      </c>
      <c r="D5471" s="10" t="s">
        <v>1031</v>
      </c>
      <c r="E5471" s="395" t="s">
        <v>74</v>
      </c>
      <c r="F5471" s="395"/>
      <c r="G5471" s="11" t="s">
        <v>75</v>
      </c>
      <c r="H5471" s="15">
        <v>1</v>
      </c>
      <c r="I5471" s="13">
        <v>42.89</v>
      </c>
      <c r="J5471" s="13">
        <v>42.89</v>
      </c>
    </row>
    <row r="5472" spans="1:10" ht="24" customHeight="1">
      <c r="A5472" s="17" t="s">
        <v>1884</v>
      </c>
      <c r="B5472" s="19" t="s">
        <v>1971</v>
      </c>
      <c r="C5472" s="17" t="s">
        <v>78</v>
      </c>
      <c r="D5472" s="17" t="s">
        <v>1972</v>
      </c>
      <c r="E5472" s="396" t="s">
        <v>1887</v>
      </c>
      <c r="F5472" s="396"/>
      <c r="G5472" s="18" t="s">
        <v>1911</v>
      </c>
      <c r="H5472" s="21">
        <v>0.6</v>
      </c>
      <c r="I5472" s="20">
        <v>28.71</v>
      </c>
      <c r="J5472" s="20">
        <v>17.22</v>
      </c>
    </row>
    <row r="5473" spans="1:10" ht="25.95" customHeight="1">
      <c r="A5473" s="17" t="s">
        <v>1884</v>
      </c>
      <c r="B5473" s="19" t="s">
        <v>2969</v>
      </c>
      <c r="C5473" s="17" t="s">
        <v>78</v>
      </c>
      <c r="D5473" s="17" t="s">
        <v>2970</v>
      </c>
      <c r="E5473" s="396" t="s">
        <v>1887</v>
      </c>
      <c r="F5473" s="396"/>
      <c r="G5473" s="18" t="s">
        <v>1911</v>
      </c>
      <c r="H5473" s="21">
        <v>0.6</v>
      </c>
      <c r="I5473" s="20">
        <v>24.32</v>
      </c>
      <c r="J5473" s="20">
        <v>14.59</v>
      </c>
    </row>
    <row r="5474" spans="1:10" ht="39" customHeight="1">
      <c r="A5474" s="22" t="s">
        <v>1894</v>
      </c>
      <c r="B5474" s="24" t="s">
        <v>2999</v>
      </c>
      <c r="C5474" s="22" t="s">
        <v>78</v>
      </c>
      <c r="D5474" s="22" t="s">
        <v>3000</v>
      </c>
      <c r="E5474" s="397" t="s">
        <v>1928</v>
      </c>
      <c r="F5474" s="397"/>
      <c r="G5474" s="23" t="s">
        <v>114</v>
      </c>
      <c r="H5474" s="26">
        <v>1.05</v>
      </c>
      <c r="I5474" s="25">
        <v>10.56</v>
      </c>
      <c r="J5474" s="25">
        <v>11.08</v>
      </c>
    </row>
    <row r="5475" spans="1:10">
      <c r="A5475" s="38"/>
      <c r="B5475" s="38"/>
      <c r="C5475" s="38"/>
      <c r="D5475" s="38"/>
      <c r="E5475" s="38" t="s">
        <v>1897</v>
      </c>
      <c r="F5475" s="39">
        <v>23.46</v>
      </c>
      <c r="G5475" s="38" t="s">
        <v>1898</v>
      </c>
      <c r="H5475" s="39">
        <v>0</v>
      </c>
      <c r="I5475" s="38" t="s">
        <v>1899</v>
      </c>
      <c r="J5475" s="39">
        <v>23.46</v>
      </c>
    </row>
    <row r="5476" spans="1:10">
      <c r="A5476" s="38"/>
      <c r="B5476" s="38"/>
      <c r="C5476" s="38"/>
      <c r="D5476" s="38"/>
      <c r="E5476" s="38" t="s">
        <v>1900</v>
      </c>
      <c r="F5476" s="39">
        <v>8.7899999999999991</v>
      </c>
      <c r="G5476" s="38"/>
      <c r="H5476" s="398" t="s">
        <v>1901</v>
      </c>
      <c r="I5476" s="398"/>
      <c r="J5476" s="39">
        <v>51.68</v>
      </c>
    </row>
    <row r="5477" spans="1:10" ht="49.95" customHeight="1">
      <c r="A5477" s="32"/>
      <c r="B5477" s="32"/>
      <c r="C5477" s="32"/>
      <c r="D5477" s="32"/>
      <c r="E5477" s="32"/>
      <c r="F5477" s="32"/>
      <c r="G5477" s="32" t="s">
        <v>1902</v>
      </c>
      <c r="H5477" s="34" t="s">
        <v>3390</v>
      </c>
      <c r="I5477" s="32" t="s">
        <v>1904</v>
      </c>
      <c r="J5477" s="33">
        <v>12558.24</v>
      </c>
    </row>
    <row r="5478" spans="1:10" ht="1.05" customHeight="1">
      <c r="A5478" s="16"/>
      <c r="B5478" s="16"/>
      <c r="C5478" s="16"/>
      <c r="D5478" s="16"/>
      <c r="E5478" s="16"/>
      <c r="F5478" s="16"/>
      <c r="G5478" s="16"/>
      <c r="H5478" s="16"/>
      <c r="I5478" s="16"/>
      <c r="J5478" s="16"/>
    </row>
    <row r="5479" spans="1:10" ht="18" customHeight="1">
      <c r="A5479" s="2" t="s">
        <v>1560</v>
      </c>
      <c r="B5479" s="4" t="s">
        <v>61</v>
      </c>
      <c r="C5479" s="2" t="s">
        <v>62</v>
      </c>
      <c r="D5479" s="2" t="s">
        <v>9</v>
      </c>
      <c r="E5479" s="391" t="s">
        <v>63</v>
      </c>
      <c r="F5479" s="391"/>
      <c r="G5479" s="3" t="s">
        <v>64</v>
      </c>
      <c r="H5479" s="4" t="s">
        <v>10</v>
      </c>
      <c r="I5479" s="4" t="s">
        <v>65</v>
      </c>
      <c r="J5479" s="4" t="s">
        <v>11</v>
      </c>
    </row>
    <row r="5480" spans="1:10" ht="52.05" customHeight="1">
      <c r="A5480" s="10" t="s">
        <v>1883</v>
      </c>
      <c r="B5480" s="12" t="s">
        <v>1561</v>
      </c>
      <c r="C5480" s="10" t="s">
        <v>72</v>
      </c>
      <c r="D5480" s="10" t="s">
        <v>1562</v>
      </c>
      <c r="E5480" s="395" t="s">
        <v>204</v>
      </c>
      <c r="F5480" s="395"/>
      <c r="G5480" s="11" t="s">
        <v>114</v>
      </c>
      <c r="H5480" s="15">
        <v>1</v>
      </c>
      <c r="I5480" s="13">
        <v>138.41</v>
      </c>
      <c r="J5480" s="13">
        <v>138.41</v>
      </c>
    </row>
    <row r="5481" spans="1:10" ht="24" customHeight="1">
      <c r="A5481" s="17" t="s">
        <v>1884</v>
      </c>
      <c r="B5481" s="19" t="s">
        <v>1971</v>
      </c>
      <c r="C5481" s="17" t="s">
        <v>78</v>
      </c>
      <c r="D5481" s="17" t="s">
        <v>1972</v>
      </c>
      <c r="E5481" s="396" t="s">
        <v>1887</v>
      </c>
      <c r="F5481" s="396"/>
      <c r="G5481" s="18" t="s">
        <v>1911</v>
      </c>
      <c r="H5481" s="21">
        <v>1.5</v>
      </c>
      <c r="I5481" s="20">
        <v>28.71</v>
      </c>
      <c r="J5481" s="20">
        <v>43.06</v>
      </c>
    </row>
    <row r="5482" spans="1:10" ht="25.95" customHeight="1">
      <c r="A5482" s="17" t="s">
        <v>1884</v>
      </c>
      <c r="B5482" s="19" t="s">
        <v>2969</v>
      </c>
      <c r="C5482" s="17" t="s">
        <v>78</v>
      </c>
      <c r="D5482" s="17" t="s">
        <v>2970</v>
      </c>
      <c r="E5482" s="396" t="s">
        <v>1887</v>
      </c>
      <c r="F5482" s="396"/>
      <c r="G5482" s="18" t="s">
        <v>1911</v>
      </c>
      <c r="H5482" s="21">
        <v>1.5</v>
      </c>
      <c r="I5482" s="20">
        <v>24.32</v>
      </c>
      <c r="J5482" s="20">
        <v>36.479999999999997</v>
      </c>
    </row>
    <row r="5483" spans="1:10" ht="25.95" customHeight="1">
      <c r="A5483" s="22" t="s">
        <v>1894</v>
      </c>
      <c r="B5483" s="24" t="s">
        <v>3391</v>
      </c>
      <c r="C5483" s="22" t="s">
        <v>78</v>
      </c>
      <c r="D5483" s="22" t="s">
        <v>3392</v>
      </c>
      <c r="E5483" s="397" t="s">
        <v>1928</v>
      </c>
      <c r="F5483" s="397"/>
      <c r="G5483" s="23" t="s">
        <v>114</v>
      </c>
      <c r="H5483" s="26">
        <v>1.05</v>
      </c>
      <c r="I5483" s="25">
        <v>56.07</v>
      </c>
      <c r="J5483" s="25">
        <v>58.87</v>
      </c>
    </row>
    <row r="5484" spans="1:10">
      <c r="A5484" s="38"/>
      <c r="B5484" s="38"/>
      <c r="C5484" s="38"/>
      <c r="D5484" s="38"/>
      <c r="E5484" s="38" t="s">
        <v>1897</v>
      </c>
      <c r="F5484" s="39">
        <v>58.66</v>
      </c>
      <c r="G5484" s="38" t="s">
        <v>1898</v>
      </c>
      <c r="H5484" s="39">
        <v>0</v>
      </c>
      <c r="I5484" s="38" t="s">
        <v>1899</v>
      </c>
      <c r="J5484" s="39">
        <v>58.66</v>
      </c>
    </row>
    <row r="5485" spans="1:10">
      <c r="A5485" s="38"/>
      <c r="B5485" s="38"/>
      <c r="C5485" s="38"/>
      <c r="D5485" s="38"/>
      <c r="E5485" s="38" t="s">
        <v>1900</v>
      </c>
      <c r="F5485" s="39">
        <v>28.37</v>
      </c>
      <c r="G5485" s="38"/>
      <c r="H5485" s="398" t="s">
        <v>1901</v>
      </c>
      <c r="I5485" s="398"/>
      <c r="J5485" s="39">
        <v>166.78</v>
      </c>
    </row>
    <row r="5486" spans="1:10" ht="49.95" customHeight="1">
      <c r="A5486" s="32"/>
      <c r="B5486" s="32"/>
      <c r="C5486" s="32"/>
      <c r="D5486" s="32"/>
      <c r="E5486" s="32"/>
      <c r="F5486" s="32"/>
      <c r="G5486" s="32" t="s">
        <v>1902</v>
      </c>
      <c r="H5486" s="34" t="s">
        <v>2564</v>
      </c>
      <c r="I5486" s="32" t="s">
        <v>1904</v>
      </c>
      <c r="J5486" s="33">
        <v>500.34</v>
      </c>
    </row>
    <row r="5487" spans="1:10" ht="1.05" customHeight="1">
      <c r="A5487" s="16"/>
      <c r="B5487" s="16"/>
      <c r="C5487" s="16"/>
      <c r="D5487" s="16"/>
      <c r="E5487" s="16"/>
      <c r="F5487" s="16"/>
      <c r="G5487" s="16"/>
      <c r="H5487" s="16"/>
      <c r="I5487" s="16"/>
      <c r="J5487" s="16"/>
    </row>
    <row r="5488" spans="1:10" ht="18" customHeight="1">
      <c r="A5488" s="2" t="s">
        <v>1563</v>
      </c>
      <c r="B5488" s="4" t="s">
        <v>61</v>
      </c>
      <c r="C5488" s="2" t="s">
        <v>62</v>
      </c>
      <c r="D5488" s="2" t="s">
        <v>9</v>
      </c>
      <c r="E5488" s="391" t="s">
        <v>63</v>
      </c>
      <c r="F5488" s="391"/>
      <c r="G5488" s="3" t="s">
        <v>64</v>
      </c>
      <c r="H5488" s="4" t="s">
        <v>10</v>
      </c>
      <c r="I5488" s="4" t="s">
        <v>65</v>
      </c>
      <c r="J5488" s="4" t="s">
        <v>11</v>
      </c>
    </row>
    <row r="5489" spans="1:10" ht="39" customHeight="1">
      <c r="A5489" s="10" t="s">
        <v>1883</v>
      </c>
      <c r="B5489" s="12" t="s">
        <v>1564</v>
      </c>
      <c r="C5489" s="10" t="s">
        <v>78</v>
      </c>
      <c r="D5489" s="10" t="s">
        <v>1565</v>
      </c>
      <c r="E5489" s="395" t="s">
        <v>1059</v>
      </c>
      <c r="F5489" s="395"/>
      <c r="G5489" s="11" t="s">
        <v>268</v>
      </c>
      <c r="H5489" s="15">
        <v>1</v>
      </c>
      <c r="I5489" s="13">
        <v>20.87</v>
      </c>
      <c r="J5489" s="13">
        <v>20.87</v>
      </c>
    </row>
    <row r="5490" spans="1:10" ht="24" customHeight="1">
      <c r="A5490" s="17" t="s">
        <v>1884</v>
      </c>
      <c r="B5490" s="19" t="s">
        <v>1971</v>
      </c>
      <c r="C5490" s="17" t="s">
        <v>78</v>
      </c>
      <c r="D5490" s="17" t="s">
        <v>1972</v>
      </c>
      <c r="E5490" s="396" t="s">
        <v>1887</v>
      </c>
      <c r="F5490" s="396"/>
      <c r="G5490" s="18" t="s">
        <v>1911</v>
      </c>
      <c r="H5490" s="21">
        <v>0.12809999999999999</v>
      </c>
      <c r="I5490" s="20">
        <v>28.71</v>
      </c>
      <c r="J5490" s="20">
        <v>3.67</v>
      </c>
    </row>
    <row r="5491" spans="1:10" ht="25.95" customHeight="1">
      <c r="A5491" s="17" t="s">
        <v>1884</v>
      </c>
      <c r="B5491" s="19" t="s">
        <v>2969</v>
      </c>
      <c r="C5491" s="17" t="s">
        <v>78</v>
      </c>
      <c r="D5491" s="17" t="s">
        <v>2970</v>
      </c>
      <c r="E5491" s="396" t="s">
        <v>1887</v>
      </c>
      <c r="F5491" s="396"/>
      <c r="G5491" s="18" t="s">
        <v>1911</v>
      </c>
      <c r="H5491" s="21">
        <v>0.12809999999999999</v>
      </c>
      <c r="I5491" s="20">
        <v>24.32</v>
      </c>
      <c r="J5491" s="20">
        <v>3.11</v>
      </c>
    </row>
    <row r="5492" spans="1:10" ht="25.95" customHeight="1">
      <c r="A5492" s="22" t="s">
        <v>1894</v>
      </c>
      <c r="B5492" s="24" t="s">
        <v>3393</v>
      </c>
      <c r="C5492" s="22" t="s">
        <v>78</v>
      </c>
      <c r="D5492" s="22" t="s">
        <v>3394</v>
      </c>
      <c r="E5492" s="397" t="s">
        <v>1928</v>
      </c>
      <c r="F5492" s="397"/>
      <c r="G5492" s="23" t="s">
        <v>268</v>
      </c>
      <c r="H5492" s="26">
        <v>2</v>
      </c>
      <c r="I5492" s="25">
        <v>4.72</v>
      </c>
      <c r="J5492" s="25">
        <v>9.44</v>
      </c>
    </row>
    <row r="5493" spans="1:10" ht="39" customHeight="1">
      <c r="A5493" s="22" t="s">
        <v>1894</v>
      </c>
      <c r="B5493" s="24" t="s">
        <v>3207</v>
      </c>
      <c r="C5493" s="22" t="s">
        <v>78</v>
      </c>
      <c r="D5493" s="22" t="s">
        <v>3208</v>
      </c>
      <c r="E5493" s="397" t="s">
        <v>1928</v>
      </c>
      <c r="F5493" s="397"/>
      <c r="G5493" s="23" t="s">
        <v>268</v>
      </c>
      <c r="H5493" s="26">
        <v>1</v>
      </c>
      <c r="I5493" s="25">
        <v>4.6500000000000004</v>
      </c>
      <c r="J5493" s="25">
        <v>4.6500000000000004</v>
      </c>
    </row>
    <row r="5494" spans="1:10">
      <c r="A5494" s="38"/>
      <c r="B5494" s="38"/>
      <c r="C5494" s="38"/>
      <c r="D5494" s="38"/>
      <c r="E5494" s="38" t="s">
        <v>1897</v>
      </c>
      <c r="F5494" s="39">
        <v>5</v>
      </c>
      <c r="G5494" s="38" t="s">
        <v>1898</v>
      </c>
      <c r="H5494" s="39">
        <v>0</v>
      </c>
      <c r="I5494" s="38" t="s">
        <v>1899</v>
      </c>
      <c r="J5494" s="39">
        <v>5</v>
      </c>
    </row>
    <row r="5495" spans="1:10">
      <c r="A5495" s="38"/>
      <c r="B5495" s="38"/>
      <c r="C5495" s="38"/>
      <c r="D5495" s="38"/>
      <c r="E5495" s="38" t="s">
        <v>1900</v>
      </c>
      <c r="F5495" s="39">
        <v>4.2699999999999996</v>
      </c>
      <c r="G5495" s="38"/>
      <c r="H5495" s="398" t="s">
        <v>1901</v>
      </c>
      <c r="I5495" s="398"/>
      <c r="J5495" s="39">
        <v>25.14</v>
      </c>
    </row>
    <row r="5496" spans="1:10" ht="49.95" customHeight="1">
      <c r="A5496" s="32"/>
      <c r="B5496" s="32"/>
      <c r="C5496" s="32"/>
      <c r="D5496" s="32"/>
      <c r="E5496" s="32"/>
      <c r="F5496" s="32"/>
      <c r="G5496" s="32" t="s">
        <v>1902</v>
      </c>
      <c r="H5496" s="34" t="s">
        <v>3395</v>
      </c>
      <c r="I5496" s="32" t="s">
        <v>1904</v>
      </c>
      <c r="J5496" s="33">
        <v>2036.34</v>
      </c>
    </row>
    <row r="5497" spans="1:10" ht="1.05" customHeight="1">
      <c r="A5497" s="16"/>
      <c r="B5497" s="16"/>
      <c r="C5497" s="16"/>
      <c r="D5497" s="16"/>
      <c r="E5497" s="16"/>
      <c r="F5497" s="16"/>
      <c r="G5497" s="16"/>
      <c r="H5497" s="16"/>
      <c r="I5497" s="16"/>
      <c r="J5497" s="16"/>
    </row>
    <row r="5498" spans="1:10" ht="18" customHeight="1">
      <c r="A5498" s="2" t="s">
        <v>1566</v>
      </c>
      <c r="B5498" s="4" t="s">
        <v>61</v>
      </c>
      <c r="C5498" s="2" t="s">
        <v>62</v>
      </c>
      <c r="D5498" s="2" t="s">
        <v>9</v>
      </c>
      <c r="E5498" s="391" t="s">
        <v>63</v>
      </c>
      <c r="F5498" s="391"/>
      <c r="G5498" s="3" t="s">
        <v>64</v>
      </c>
      <c r="H5498" s="4" t="s">
        <v>10</v>
      </c>
      <c r="I5498" s="4" t="s">
        <v>65</v>
      </c>
      <c r="J5498" s="4" t="s">
        <v>11</v>
      </c>
    </row>
    <row r="5499" spans="1:10" ht="39" customHeight="1">
      <c r="A5499" s="10" t="s">
        <v>1883</v>
      </c>
      <c r="B5499" s="12" t="s">
        <v>1567</v>
      </c>
      <c r="C5499" s="10" t="s">
        <v>72</v>
      </c>
      <c r="D5499" s="10" t="s">
        <v>1568</v>
      </c>
      <c r="E5499" s="395" t="s">
        <v>74</v>
      </c>
      <c r="F5499" s="395"/>
      <c r="G5499" s="11" t="s">
        <v>75</v>
      </c>
      <c r="H5499" s="15">
        <v>1</v>
      </c>
      <c r="I5499" s="13">
        <v>134.38999999999999</v>
      </c>
      <c r="J5499" s="13">
        <v>134.38999999999999</v>
      </c>
    </row>
    <row r="5500" spans="1:10" ht="24" customHeight="1">
      <c r="A5500" s="17" t="s">
        <v>1884</v>
      </c>
      <c r="B5500" s="19" t="s">
        <v>1971</v>
      </c>
      <c r="C5500" s="17" t="s">
        <v>78</v>
      </c>
      <c r="D5500" s="17" t="s">
        <v>1972</v>
      </c>
      <c r="E5500" s="396" t="s">
        <v>1887</v>
      </c>
      <c r="F5500" s="396"/>
      <c r="G5500" s="18" t="s">
        <v>1911</v>
      </c>
      <c r="H5500" s="21">
        <v>0.30740000000000001</v>
      </c>
      <c r="I5500" s="20">
        <v>28.71</v>
      </c>
      <c r="J5500" s="20">
        <v>8.82</v>
      </c>
    </row>
    <row r="5501" spans="1:10" ht="25.95" customHeight="1">
      <c r="A5501" s="17" t="s">
        <v>1884</v>
      </c>
      <c r="B5501" s="19" t="s">
        <v>2969</v>
      </c>
      <c r="C5501" s="17" t="s">
        <v>78</v>
      </c>
      <c r="D5501" s="17" t="s">
        <v>2970</v>
      </c>
      <c r="E5501" s="396" t="s">
        <v>1887</v>
      </c>
      <c r="F5501" s="396"/>
      <c r="G5501" s="18" t="s">
        <v>1911</v>
      </c>
      <c r="H5501" s="21">
        <v>0.30740000000000001</v>
      </c>
      <c r="I5501" s="20">
        <v>24.32</v>
      </c>
      <c r="J5501" s="20">
        <v>7.47</v>
      </c>
    </row>
    <row r="5502" spans="1:10" ht="25.95" customHeight="1">
      <c r="A5502" s="22" t="s">
        <v>1894</v>
      </c>
      <c r="B5502" s="24" t="s">
        <v>3315</v>
      </c>
      <c r="C5502" s="22" t="s">
        <v>78</v>
      </c>
      <c r="D5502" s="22" t="s">
        <v>3316</v>
      </c>
      <c r="E5502" s="397" t="s">
        <v>1928</v>
      </c>
      <c r="F5502" s="397"/>
      <c r="G5502" s="23" t="s">
        <v>268</v>
      </c>
      <c r="H5502" s="26">
        <v>2</v>
      </c>
      <c r="I5502" s="25">
        <v>16.21</v>
      </c>
      <c r="J5502" s="25">
        <v>32.42</v>
      </c>
    </row>
    <row r="5503" spans="1:10" ht="39" customHeight="1">
      <c r="A5503" s="22" t="s">
        <v>1894</v>
      </c>
      <c r="B5503" s="24" t="s">
        <v>3313</v>
      </c>
      <c r="C5503" s="22" t="s">
        <v>78</v>
      </c>
      <c r="D5503" s="22" t="s">
        <v>3314</v>
      </c>
      <c r="E5503" s="397" t="s">
        <v>1928</v>
      </c>
      <c r="F5503" s="397"/>
      <c r="G5503" s="23" t="s">
        <v>268</v>
      </c>
      <c r="H5503" s="26">
        <v>1</v>
      </c>
      <c r="I5503" s="25">
        <v>85.68</v>
      </c>
      <c r="J5503" s="25">
        <v>85.68</v>
      </c>
    </row>
    <row r="5504" spans="1:10">
      <c r="A5504" s="38"/>
      <c r="B5504" s="38"/>
      <c r="C5504" s="38"/>
      <c r="D5504" s="38"/>
      <c r="E5504" s="38" t="s">
        <v>1897</v>
      </c>
      <c r="F5504" s="39">
        <v>12.01</v>
      </c>
      <c r="G5504" s="38" t="s">
        <v>1898</v>
      </c>
      <c r="H5504" s="39">
        <v>0</v>
      </c>
      <c r="I5504" s="38" t="s">
        <v>1899</v>
      </c>
      <c r="J5504" s="39">
        <v>12.01</v>
      </c>
    </row>
    <row r="5505" spans="1:10">
      <c r="A5505" s="38"/>
      <c r="B5505" s="38"/>
      <c r="C5505" s="38"/>
      <c r="D5505" s="38"/>
      <c r="E5505" s="38" t="s">
        <v>1900</v>
      </c>
      <c r="F5505" s="39">
        <v>27.54</v>
      </c>
      <c r="G5505" s="38"/>
      <c r="H5505" s="398" t="s">
        <v>1901</v>
      </c>
      <c r="I5505" s="398"/>
      <c r="J5505" s="39">
        <v>161.93</v>
      </c>
    </row>
    <row r="5506" spans="1:10" ht="49.95" customHeight="1">
      <c r="A5506" s="32"/>
      <c r="B5506" s="32"/>
      <c r="C5506" s="32"/>
      <c r="D5506" s="32"/>
      <c r="E5506" s="32"/>
      <c r="F5506" s="32"/>
      <c r="G5506" s="32" t="s">
        <v>1902</v>
      </c>
      <c r="H5506" s="34" t="s">
        <v>2564</v>
      </c>
      <c r="I5506" s="32" t="s">
        <v>1904</v>
      </c>
      <c r="J5506" s="33">
        <v>485.79</v>
      </c>
    </row>
    <row r="5507" spans="1:10" ht="1.05" customHeight="1">
      <c r="A5507" s="16"/>
      <c r="B5507" s="16"/>
      <c r="C5507" s="16"/>
      <c r="D5507" s="16"/>
      <c r="E5507" s="16"/>
      <c r="F5507" s="16"/>
      <c r="G5507" s="16"/>
      <c r="H5507" s="16"/>
      <c r="I5507" s="16"/>
      <c r="J5507" s="16"/>
    </row>
    <row r="5508" spans="1:10" ht="18" customHeight="1">
      <c r="A5508" s="2" t="s">
        <v>1569</v>
      </c>
      <c r="B5508" s="4" t="s">
        <v>61</v>
      </c>
      <c r="C5508" s="2" t="s">
        <v>62</v>
      </c>
      <c r="D5508" s="2" t="s">
        <v>9</v>
      </c>
      <c r="E5508" s="391" t="s">
        <v>63</v>
      </c>
      <c r="F5508" s="391"/>
      <c r="G5508" s="3" t="s">
        <v>64</v>
      </c>
      <c r="H5508" s="4" t="s">
        <v>10</v>
      </c>
      <c r="I5508" s="4" t="s">
        <v>65</v>
      </c>
      <c r="J5508" s="4" t="s">
        <v>11</v>
      </c>
    </row>
    <row r="5509" spans="1:10" ht="39" customHeight="1">
      <c r="A5509" s="10" t="s">
        <v>1883</v>
      </c>
      <c r="B5509" s="12" t="s">
        <v>1570</v>
      </c>
      <c r="C5509" s="10" t="s">
        <v>78</v>
      </c>
      <c r="D5509" s="10" t="s">
        <v>1571</v>
      </c>
      <c r="E5509" s="395" t="s">
        <v>1075</v>
      </c>
      <c r="F5509" s="395"/>
      <c r="G5509" s="11" t="s">
        <v>268</v>
      </c>
      <c r="H5509" s="15">
        <v>1</v>
      </c>
      <c r="I5509" s="13">
        <v>12.79</v>
      </c>
      <c r="J5509" s="13">
        <v>12.79</v>
      </c>
    </row>
    <row r="5510" spans="1:10" ht="24" customHeight="1">
      <c r="A5510" s="17" t="s">
        <v>1884</v>
      </c>
      <c r="B5510" s="19" t="s">
        <v>1971</v>
      </c>
      <c r="C5510" s="17" t="s">
        <v>78</v>
      </c>
      <c r="D5510" s="17" t="s">
        <v>1972</v>
      </c>
      <c r="E5510" s="396" t="s">
        <v>1887</v>
      </c>
      <c r="F5510" s="396"/>
      <c r="G5510" s="18" t="s">
        <v>1911</v>
      </c>
      <c r="H5510" s="21">
        <v>0.16400000000000001</v>
      </c>
      <c r="I5510" s="20">
        <v>28.71</v>
      </c>
      <c r="J5510" s="20">
        <v>4.7</v>
      </c>
    </row>
    <row r="5511" spans="1:10" ht="25.95" customHeight="1">
      <c r="A5511" s="17" t="s">
        <v>1884</v>
      </c>
      <c r="B5511" s="19" t="s">
        <v>1937</v>
      </c>
      <c r="C5511" s="17" t="s">
        <v>78</v>
      </c>
      <c r="D5511" s="17" t="s">
        <v>1938</v>
      </c>
      <c r="E5511" s="396" t="s">
        <v>1939</v>
      </c>
      <c r="F5511" s="396"/>
      <c r="G5511" s="18" t="s">
        <v>81</v>
      </c>
      <c r="H5511" s="21">
        <v>8.9999999999999998E-4</v>
      </c>
      <c r="I5511" s="20">
        <v>679.2</v>
      </c>
      <c r="J5511" s="20">
        <v>0.61</v>
      </c>
    </row>
    <row r="5512" spans="1:10" ht="25.95" customHeight="1">
      <c r="A5512" s="17" t="s">
        <v>1884</v>
      </c>
      <c r="B5512" s="19" t="s">
        <v>2969</v>
      </c>
      <c r="C5512" s="17" t="s">
        <v>78</v>
      </c>
      <c r="D5512" s="17" t="s">
        <v>2970</v>
      </c>
      <c r="E5512" s="396" t="s">
        <v>1887</v>
      </c>
      <c r="F5512" s="396"/>
      <c r="G5512" s="18" t="s">
        <v>1911</v>
      </c>
      <c r="H5512" s="21">
        <v>0.16400000000000001</v>
      </c>
      <c r="I5512" s="20">
        <v>24.32</v>
      </c>
      <c r="J5512" s="20">
        <v>3.98</v>
      </c>
    </row>
    <row r="5513" spans="1:10" ht="25.95" customHeight="1">
      <c r="A5513" s="22" t="s">
        <v>1894</v>
      </c>
      <c r="B5513" s="24" t="s">
        <v>3396</v>
      </c>
      <c r="C5513" s="22" t="s">
        <v>78</v>
      </c>
      <c r="D5513" s="22" t="s">
        <v>3397</v>
      </c>
      <c r="E5513" s="397" t="s">
        <v>1928</v>
      </c>
      <c r="F5513" s="397"/>
      <c r="G5513" s="23" t="s">
        <v>268</v>
      </c>
      <c r="H5513" s="26">
        <v>1</v>
      </c>
      <c r="I5513" s="25">
        <v>3.5</v>
      </c>
      <c r="J5513" s="25">
        <v>3.5</v>
      </c>
    </row>
    <row r="5514" spans="1:10">
      <c r="A5514" s="38"/>
      <c r="B5514" s="38"/>
      <c r="C5514" s="38"/>
      <c r="D5514" s="38"/>
      <c r="E5514" s="38" t="s">
        <v>1897</v>
      </c>
      <c r="F5514" s="39">
        <v>6.52</v>
      </c>
      <c r="G5514" s="38" t="s">
        <v>1898</v>
      </c>
      <c r="H5514" s="39">
        <v>0</v>
      </c>
      <c r="I5514" s="38" t="s">
        <v>1899</v>
      </c>
      <c r="J5514" s="39">
        <v>6.52</v>
      </c>
    </row>
    <row r="5515" spans="1:10">
      <c r="A5515" s="38"/>
      <c r="B5515" s="38"/>
      <c r="C5515" s="38"/>
      <c r="D5515" s="38"/>
      <c r="E5515" s="38" t="s">
        <v>1900</v>
      </c>
      <c r="F5515" s="39">
        <v>2.62</v>
      </c>
      <c r="G5515" s="38"/>
      <c r="H5515" s="398" t="s">
        <v>1901</v>
      </c>
      <c r="I5515" s="398"/>
      <c r="J5515" s="39">
        <v>15.41</v>
      </c>
    </row>
    <row r="5516" spans="1:10" ht="49.95" customHeight="1">
      <c r="A5516" s="32"/>
      <c r="B5516" s="32"/>
      <c r="C5516" s="32"/>
      <c r="D5516" s="32"/>
      <c r="E5516" s="32"/>
      <c r="F5516" s="32"/>
      <c r="G5516" s="32" t="s">
        <v>1902</v>
      </c>
      <c r="H5516" s="34" t="s">
        <v>3395</v>
      </c>
      <c r="I5516" s="32" t="s">
        <v>1904</v>
      </c>
      <c r="J5516" s="33">
        <v>1248.21</v>
      </c>
    </row>
    <row r="5517" spans="1:10" ht="1.05" customHeight="1">
      <c r="A5517" s="16"/>
      <c r="B5517" s="16"/>
      <c r="C5517" s="16"/>
      <c r="D5517" s="16"/>
      <c r="E5517" s="16"/>
      <c r="F5517" s="16"/>
      <c r="G5517" s="16"/>
      <c r="H5517" s="16"/>
      <c r="I5517" s="16"/>
      <c r="J5517" s="16"/>
    </row>
    <row r="5518" spans="1:10" ht="18" customHeight="1">
      <c r="A5518" s="2" t="s">
        <v>1572</v>
      </c>
      <c r="B5518" s="4" t="s">
        <v>61</v>
      </c>
      <c r="C5518" s="2" t="s">
        <v>62</v>
      </c>
      <c r="D5518" s="2" t="s">
        <v>9</v>
      </c>
      <c r="E5518" s="391" t="s">
        <v>63</v>
      </c>
      <c r="F5518" s="391"/>
      <c r="G5518" s="3" t="s">
        <v>64</v>
      </c>
      <c r="H5518" s="4" t="s">
        <v>10</v>
      </c>
      <c r="I5518" s="4" t="s">
        <v>65</v>
      </c>
      <c r="J5518" s="4" t="s">
        <v>11</v>
      </c>
    </row>
    <row r="5519" spans="1:10" ht="25.95" customHeight="1">
      <c r="A5519" s="10" t="s">
        <v>1883</v>
      </c>
      <c r="B5519" s="12" t="s">
        <v>1573</v>
      </c>
      <c r="C5519" s="10" t="s">
        <v>72</v>
      </c>
      <c r="D5519" s="10" t="s">
        <v>1574</v>
      </c>
      <c r="E5519" s="395" t="s">
        <v>74</v>
      </c>
      <c r="F5519" s="395"/>
      <c r="G5519" s="11" t="s">
        <v>75</v>
      </c>
      <c r="H5519" s="15">
        <v>1</v>
      </c>
      <c r="I5519" s="13">
        <v>134.08000000000001</v>
      </c>
      <c r="J5519" s="13">
        <v>134.08000000000001</v>
      </c>
    </row>
    <row r="5520" spans="1:10" ht="24" customHeight="1">
      <c r="A5520" s="17" t="s">
        <v>1884</v>
      </c>
      <c r="B5520" s="19" t="s">
        <v>1971</v>
      </c>
      <c r="C5520" s="17" t="s">
        <v>78</v>
      </c>
      <c r="D5520" s="17" t="s">
        <v>1972</v>
      </c>
      <c r="E5520" s="396" t="s">
        <v>1887</v>
      </c>
      <c r="F5520" s="396"/>
      <c r="G5520" s="18" t="s">
        <v>1911</v>
      </c>
      <c r="H5520" s="21">
        <v>1.5</v>
      </c>
      <c r="I5520" s="20">
        <v>28.71</v>
      </c>
      <c r="J5520" s="20">
        <v>43.06</v>
      </c>
    </row>
    <row r="5521" spans="1:10" ht="25.95" customHeight="1">
      <c r="A5521" s="17" t="s">
        <v>1884</v>
      </c>
      <c r="B5521" s="19" t="s">
        <v>2969</v>
      </c>
      <c r="C5521" s="17" t="s">
        <v>78</v>
      </c>
      <c r="D5521" s="17" t="s">
        <v>2970</v>
      </c>
      <c r="E5521" s="396" t="s">
        <v>1887</v>
      </c>
      <c r="F5521" s="396"/>
      <c r="G5521" s="18" t="s">
        <v>1911</v>
      </c>
      <c r="H5521" s="21">
        <v>1.5</v>
      </c>
      <c r="I5521" s="20">
        <v>24.32</v>
      </c>
      <c r="J5521" s="20">
        <v>36.479999999999997</v>
      </c>
    </row>
    <row r="5522" spans="1:10" ht="25.95" customHeight="1">
      <c r="A5522" s="22" t="s">
        <v>1894</v>
      </c>
      <c r="B5522" s="24" t="s">
        <v>3398</v>
      </c>
      <c r="C5522" s="22" t="s">
        <v>78</v>
      </c>
      <c r="D5522" s="22" t="s">
        <v>3399</v>
      </c>
      <c r="E5522" s="397" t="s">
        <v>1928</v>
      </c>
      <c r="F5522" s="397"/>
      <c r="G5522" s="23" t="s">
        <v>268</v>
      </c>
      <c r="H5522" s="26">
        <v>1</v>
      </c>
      <c r="I5522" s="25">
        <v>54.54</v>
      </c>
      <c r="J5522" s="25">
        <v>54.54</v>
      </c>
    </row>
    <row r="5523" spans="1:10">
      <c r="A5523" s="38"/>
      <c r="B5523" s="38"/>
      <c r="C5523" s="38"/>
      <c r="D5523" s="38"/>
      <c r="E5523" s="38" t="s">
        <v>1897</v>
      </c>
      <c r="F5523" s="39">
        <v>58.66</v>
      </c>
      <c r="G5523" s="38" t="s">
        <v>1898</v>
      </c>
      <c r="H5523" s="39">
        <v>0</v>
      </c>
      <c r="I5523" s="38" t="s">
        <v>1899</v>
      </c>
      <c r="J5523" s="39">
        <v>58.66</v>
      </c>
    </row>
    <row r="5524" spans="1:10">
      <c r="A5524" s="38"/>
      <c r="B5524" s="38"/>
      <c r="C5524" s="38"/>
      <c r="D5524" s="38"/>
      <c r="E5524" s="38" t="s">
        <v>1900</v>
      </c>
      <c r="F5524" s="39">
        <v>27.48</v>
      </c>
      <c r="G5524" s="38"/>
      <c r="H5524" s="398" t="s">
        <v>1901</v>
      </c>
      <c r="I5524" s="398"/>
      <c r="J5524" s="39">
        <v>161.56</v>
      </c>
    </row>
    <row r="5525" spans="1:10" ht="49.95" customHeight="1">
      <c r="A5525" s="32"/>
      <c r="B5525" s="32"/>
      <c r="C5525" s="32"/>
      <c r="D5525" s="32"/>
      <c r="E5525" s="32"/>
      <c r="F5525" s="32"/>
      <c r="G5525" s="32" t="s">
        <v>1902</v>
      </c>
      <c r="H5525" s="34" t="s">
        <v>2524</v>
      </c>
      <c r="I5525" s="32" t="s">
        <v>1904</v>
      </c>
      <c r="J5525" s="33">
        <v>323.12</v>
      </c>
    </row>
    <row r="5526" spans="1:10" ht="1.05" customHeight="1">
      <c r="A5526" s="16"/>
      <c r="B5526" s="16"/>
      <c r="C5526" s="16"/>
      <c r="D5526" s="16"/>
      <c r="E5526" s="16"/>
      <c r="F5526" s="16"/>
      <c r="G5526" s="16"/>
      <c r="H5526" s="16"/>
      <c r="I5526" s="16"/>
      <c r="J5526" s="16"/>
    </row>
    <row r="5527" spans="1:10" ht="18" customHeight="1">
      <c r="A5527" s="2" t="s">
        <v>1575</v>
      </c>
      <c r="B5527" s="4" t="s">
        <v>61</v>
      </c>
      <c r="C5527" s="2" t="s">
        <v>62</v>
      </c>
      <c r="D5527" s="2" t="s">
        <v>9</v>
      </c>
      <c r="E5527" s="391" t="s">
        <v>63</v>
      </c>
      <c r="F5527" s="391"/>
      <c r="G5527" s="3" t="s">
        <v>64</v>
      </c>
      <c r="H5527" s="4" t="s">
        <v>10</v>
      </c>
      <c r="I5527" s="4" t="s">
        <v>65</v>
      </c>
      <c r="J5527" s="4" t="s">
        <v>11</v>
      </c>
    </row>
    <row r="5528" spans="1:10" ht="39" customHeight="1">
      <c r="A5528" s="10" t="s">
        <v>1883</v>
      </c>
      <c r="B5528" s="12" t="s">
        <v>1057</v>
      </c>
      <c r="C5528" s="10" t="s">
        <v>78</v>
      </c>
      <c r="D5528" s="10" t="s">
        <v>1058</v>
      </c>
      <c r="E5528" s="395" t="s">
        <v>1059</v>
      </c>
      <c r="F5528" s="395"/>
      <c r="G5528" s="11" t="s">
        <v>268</v>
      </c>
      <c r="H5528" s="15">
        <v>1</v>
      </c>
      <c r="I5528" s="13">
        <v>41.09</v>
      </c>
      <c r="J5528" s="13">
        <v>41.09</v>
      </c>
    </row>
    <row r="5529" spans="1:10" ht="24" customHeight="1">
      <c r="A5529" s="17" t="s">
        <v>1884</v>
      </c>
      <c r="B5529" s="19" t="s">
        <v>1971</v>
      </c>
      <c r="C5529" s="17" t="s">
        <v>78</v>
      </c>
      <c r="D5529" s="17" t="s">
        <v>1972</v>
      </c>
      <c r="E5529" s="396" t="s">
        <v>1887</v>
      </c>
      <c r="F5529" s="396"/>
      <c r="G5529" s="18" t="s">
        <v>1911</v>
      </c>
      <c r="H5529" s="21">
        <v>0.40079999999999999</v>
      </c>
      <c r="I5529" s="20">
        <v>28.71</v>
      </c>
      <c r="J5529" s="20">
        <v>11.5</v>
      </c>
    </row>
    <row r="5530" spans="1:10" ht="25.95" customHeight="1">
      <c r="A5530" s="17" t="s">
        <v>1884</v>
      </c>
      <c r="B5530" s="19" t="s">
        <v>2969</v>
      </c>
      <c r="C5530" s="17" t="s">
        <v>78</v>
      </c>
      <c r="D5530" s="17" t="s">
        <v>2970</v>
      </c>
      <c r="E5530" s="396" t="s">
        <v>1887</v>
      </c>
      <c r="F5530" s="396"/>
      <c r="G5530" s="18" t="s">
        <v>1911</v>
      </c>
      <c r="H5530" s="21">
        <v>0.40079999999999999</v>
      </c>
      <c r="I5530" s="20">
        <v>24.32</v>
      </c>
      <c r="J5530" s="20">
        <v>9.74</v>
      </c>
    </row>
    <row r="5531" spans="1:10" ht="39" customHeight="1">
      <c r="A5531" s="22" t="s">
        <v>1894</v>
      </c>
      <c r="B5531" s="24" t="s">
        <v>2229</v>
      </c>
      <c r="C5531" s="22" t="s">
        <v>78</v>
      </c>
      <c r="D5531" s="22" t="s">
        <v>2230</v>
      </c>
      <c r="E5531" s="397" t="s">
        <v>1928</v>
      </c>
      <c r="F5531" s="397"/>
      <c r="G5531" s="23" t="s">
        <v>268</v>
      </c>
      <c r="H5531" s="26">
        <v>2</v>
      </c>
      <c r="I5531" s="25">
        <v>0.37</v>
      </c>
      <c r="J5531" s="25">
        <v>0.74</v>
      </c>
    </row>
    <row r="5532" spans="1:10" ht="25.95" customHeight="1">
      <c r="A5532" s="22" t="s">
        <v>1894</v>
      </c>
      <c r="B5532" s="24" t="s">
        <v>3018</v>
      </c>
      <c r="C5532" s="22" t="s">
        <v>78</v>
      </c>
      <c r="D5532" s="22" t="s">
        <v>3019</v>
      </c>
      <c r="E5532" s="397" t="s">
        <v>1928</v>
      </c>
      <c r="F5532" s="397"/>
      <c r="G5532" s="23" t="s">
        <v>268</v>
      </c>
      <c r="H5532" s="26">
        <v>1</v>
      </c>
      <c r="I5532" s="25">
        <v>19.11</v>
      </c>
      <c r="J5532" s="25">
        <v>19.11</v>
      </c>
    </row>
    <row r="5533" spans="1:10">
      <c r="A5533" s="38"/>
      <c r="B5533" s="38"/>
      <c r="C5533" s="38"/>
      <c r="D5533" s="38"/>
      <c r="E5533" s="38" t="s">
        <v>1897</v>
      </c>
      <c r="F5533" s="39">
        <v>15.66</v>
      </c>
      <c r="G5533" s="38" t="s">
        <v>1898</v>
      </c>
      <c r="H5533" s="39">
        <v>0</v>
      </c>
      <c r="I5533" s="38" t="s">
        <v>1899</v>
      </c>
      <c r="J5533" s="39">
        <v>15.66</v>
      </c>
    </row>
    <row r="5534" spans="1:10">
      <c r="A5534" s="38"/>
      <c r="B5534" s="38"/>
      <c r="C5534" s="38"/>
      <c r="D5534" s="38"/>
      <c r="E5534" s="38" t="s">
        <v>1900</v>
      </c>
      <c r="F5534" s="39">
        <v>8.42</v>
      </c>
      <c r="G5534" s="38"/>
      <c r="H5534" s="398" t="s">
        <v>1901</v>
      </c>
      <c r="I5534" s="398"/>
      <c r="J5534" s="39">
        <v>49.51</v>
      </c>
    </row>
    <row r="5535" spans="1:10" ht="49.95" customHeight="1">
      <c r="A5535" s="32"/>
      <c r="B5535" s="32"/>
      <c r="C5535" s="32"/>
      <c r="D5535" s="32"/>
      <c r="E5535" s="32"/>
      <c r="F5535" s="32"/>
      <c r="G5535" s="32" t="s">
        <v>1902</v>
      </c>
      <c r="H5535" s="34" t="s">
        <v>3400</v>
      </c>
      <c r="I5535" s="32" t="s">
        <v>1904</v>
      </c>
      <c r="J5535" s="33">
        <v>2277.46</v>
      </c>
    </row>
    <row r="5536" spans="1:10" ht="1.05" customHeight="1">
      <c r="A5536" s="16"/>
      <c r="B5536" s="16"/>
      <c r="C5536" s="16"/>
      <c r="D5536" s="16"/>
      <c r="E5536" s="16"/>
      <c r="F5536" s="16"/>
      <c r="G5536" s="16"/>
      <c r="H5536" s="16"/>
      <c r="I5536" s="16"/>
      <c r="J5536" s="16"/>
    </row>
    <row r="5537" spans="1:10" ht="18" customHeight="1">
      <c r="A5537" s="2" t="s">
        <v>1576</v>
      </c>
      <c r="B5537" s="4" t="s">
        <v>61</v>
      </c>
      <c r="C5537" s="2" t="s">
        <v>62</v>
      </c>
      <c r="D5537" s="2" t="s">
        <v>9</v>
      </c>
      <c r="E5537" s="391" t="s">
        <v>63</v>
      </c>
      <c r="F5537" s="391"/>
      <c r="G5537" s="3" t="s">
        <v>64</v>
      </c>
      <c r="H5537" s="4" t="s">
        <v>10</v>
      </c>
      <c r="I5537" s="4" t="s">
        <v>65</v>
      </c>
      <c r="J5537" s="4" t="s">
        <v>11</v>
      </c>
    </row>
    <row r="5538" spans="1:10" ht="39" customHeight="1">
      <c r="A5538" s="10" t="s">
        <v>1883</v>
      </c>
      <c r="B5538" s="12" t="s">
        <v>1300</v>
      </c>
      <c r="C5538" s="10" t="s">
        <v>78</v>
      </c>
      <c r="D5538" s="10" t="s">
        <v>1301</v>
      </c>
      <c r="E5538" s="395" t="s">
        <v>1059</v>
      </c>
      <c r="F5538" s="395"/>
      <c r="G5538" s="11" t="s">
        <v>268</v>
      </c>
      <c r="H5538" s="15">
        <v>1</v>
      </c>
      <c r="I5538" s="13">
        <v>50.91</v>
      </c>
      <c r="J5538" s="13">
        <v>50.91</v>
      </c>
    </row>
    <row r="5539" spans="1:10" ht="25.95" customHeight="1">
      <c r="A5539" s="17" t="s">
        <v>1884</v>
      </c>
      <c r="B5539" s="19" t="s">
        <v>2969</v>
      </c>
      <c r="C5539" s="17" t="s">
        <v>78</v>
      </c>
      <c r="D5539" s="17" t="s">
        <v>2970</v>
      </c>
      <c r="E5539" s="396" t="s">
        <v>1887</v>
      </c>
      <c r="F5539" s="396"/>
      <c r="G5539" s="18" t="s">
        <v>1911</v>
      </c>
      <c r="H5539" s="21">
        <v>0.52539999999999998</v>
      </c>
      <c r="I5539" s="20">
        <v>24.32</v>
      </c>
      <c r="J5539" s="20">
        <v>12.77</v>
      </c>
    </row>
    <row r="5540" spans="1:10" ht="24" customHeight="1">
      <c r="A5540" s="17" t="s">
        <v>1884</v>
      </c>
      <c r="B5540" s="19" t="s">
        <v>1971</v>
      </c>
      <c r="C5540" s="17" t="s">
        <v>78</v>
      </c>
      <c r="D5540" s="17" t="s">
        <v>1972</v>
      </c>
      <c r="E5540" s="396" t="s">
        <v>1887</v>
      </c>
      <c r="F5540" s="396"/>
      <c r="G5540" s="18" t="s">
        <v>1911</v>
      </c>
      <c r="H5540" s="21">
        <v>0.52539999999999998</v>
      </c>
      <c r="I5540" s="20">
        <v>28.71</v>
      </c>
      <c r="J5540" s="20">
        <v>15.08</v>
      </c>
    </row>
    <row r="5541" spans="1:10" ht="39" customHeight="1">
      <c r="A5541" s="22" t="s">
        <v>1894</v>
      </c>
      <c r="B5541" s="24" t="s">
        <v>2229</v>
      </c>
      <c r="C5541" s="22" t="s">
        <v>78</v>
      </c>
      <c r="D5541" s="22" t="s">
        <v>2230</v>
      </c>
      <c r="E5541" s="397" t="s">
        <v>1928</v>
      </c>
      <c r="F5541" s="397"/>
      <c r="G5541" s="23" t="s">
        <v>268</v>
      </c>
      <c r="H5541" s="26">
        <v>2</v>
      </c>
      <c r="I5541" s="25">
        <v>0.37</v>
      </c>
      <c r="J5541" s="25">
        <v>0.74</v>
      </c>
    </row>
    <row r="5542" spans="1:10" ht="25.95" customHeight="1">
      <c r="A5542" s="22" t="s">
        <v>1894</v>
      </c>
      <c r="B5542" s="24" t="s">
        <v>3216</v>
      </c>
      <c r="C5542" s="22" t="s">
        <v>78</v>
      </c>
      <c r="D5542" s="22" t="s">
        <v>3217</v>
      </c>
      <c r="E5542" s="397" t="s">
        <v>1928</v>
      </c>
      <c r="F5542" s="397"/>
      <c r="G5542" s="23" t="s">
        <v>268</v>
      </c>
      <c r="H5542" s="26">
        <v>1</v>
      </c>
      <c r="I5542" s="25">
        <v>22.32</v>
      </c>
      <c r="J5542" s="25">
        <v>22.32</v>
      </c>
    </row>
    <row r="5543" spans="1:10">
      <c r="A5543" s="38"/>
      <c r="B5543" s="38"/>
      <c r="C5543" s="38"/>
      <c r="D5543" s="38"/>
      <c r="E5543" s="38" t="s">
        <v>1897</v>
      </c>
      <c r="F5543" s="39">
        <v>20.54</v>
      </c>
      <c r="G5543" s="38" t="s">
        <v>1898</v>
      </c>
      <c r="H5543" s="39">
        <v>0</v>
      </c>
      <c r="I5543" s="38" t="s">
        <v>1899</v>
      </c>
      <c r="J5543" s="39">
        <v>20.54</v>
      </c>
    </row>
    <row r="5544" spans="1:10">
      <c r="A5544" s="38"/>
      <c r="B5544" s="38"/>
      <c r="C5544" s="38"/>
      <c r="D5544" s="38"/>
      <c r="E5544" s="38" t="s">
        <v>1900</v>
      </c>
      <c r="F5544" s="39">
        <v>10.43</v>
      </c>
      <c r="G5544" s="38"/>
      <c r="H5544" s="398" t="s">
        <v>1901</v>
      </c>
      <c r="I5544" s="398"/>
      <c r="J5544" s="39">
        <v>61.34</v>
      </c>
    </row>
    <row r="5545" spans="1:10" ht="49.95" customHeight="1">
      <c r="A5545" s="32"/>
      <c r="B5545" s="32"/>
      <c r="C5545" s="32"/>
      <c r="D5545" s="32"/>
      <c r="E5545" s="32"/>
      <c r="F5545" s="32"/>
      <c r="G5545" s="32" t="s">
        <v>1902</v>
      </c>
      <c r="H5545" s="34" t="s">
        <v>2745</v>
      </c>
      <c r="I5545" s="32" t="s">
        <v>1904</v>
      </c>
      <c r="J5545" s="33">
        <v>552.05999999999995</v>
      </c>
    </row>
    <row r="5546" spans="1:10" ht="1.05" customHeight="1">
      <c r="A5546" s="16"/>
      <c r="B5546" s="16"/>
      <c r="C5546" s="16"/>
      <c r="D5546" s="16"/>
      <c r="E5546" s="16"/>
      <c r="F5546" s="16"/>
      <c r="G5546" s="16"/>
      <c r="H5546" s="16"/>
      <c r="I5546" s="16"/>
      <c r="J5546" s="16"/>
    </row>
    <row r="5547" spans="1:10" ht="18" customHeight="1">
      <c r="A5547" s="2" t="s">
        <v>1577</v>
      </c>
      <c r="B5547" s="4" t="s">
        <v>61</v>
      </c>
      <c r="C5547" s="2" t="s">
        <v>62</v>
      </c>
      <c r="D5547" s="2" t="s">
        <v>9</v>
      </c>
      <c r="E5547" s="391" t="s">
        <v>63</v>
      </c>
      <c r="F5547" s="391"/>
      <c r="G5547" s="3" t="s">
        <v>64</v>
      </c>
      <c r="H5547" s="4" t="s">
        <v>10</v>
      </c>
      <c r="I5547" s="4" t="s">
        <v>65</v>
      </c>
      <c r="J5547" s="4" t="s">
        <v>11</v>
      </c>
    </row>
    <row r="5548" spans="1:10" ht="39" customHeight="1">
      <c r="A5548" s="10" t="s">
        <v>1883</v>
      </c>
      <c r="B5548" s="12" t="s">
        <v>1578</v>
      </c>
      <c r="C5548" s="10" t="s">
        <v>72</v>
      </c>
      <c r="D5548" s="10" t="s">
        <v>1579</v>
      </c>
      <c r="E5548" s="395" t="s">
        <v>74</v>
      </c>
      <c r="F5548" s="395"/>
      <c r="G5548" s="11" t="s">
        <v>75</v>
      </c>
      <c r="H5548" s="15">
        <v>1</v>
      </c>
      <c r="I5548" s="13">
        <v>80.58</v>
      </c>
      <c r="J5548" s="13">
        <v>80.58</v>
      </c>
    </row>
    <row r="5549" spans="1:10" ht="24" customHeight="1">
      <c r="A5549" s="17" t="s">
        <v>1884</v>
      </c>
      <c r="B5549" s="19" t="s">
        <v>1971</v>
      </c>
      <c r="C5549" s="17" t="s">
        <v>78</v>
      </c>
      <c r="D5549" s="17" t="s">
        <v>1972</v>
      </c>
      <c r="E5549" s="396" t="s">
        <v>1887</v>
      </c>
      <c r="F5549" s="396"/>
      <c r="G5549" s="18" t="s">
        <v>1911</v>
      </c>
      <c r="H5549" s="21">
        <v>0.69979999999999998</v>
      </c>
      <c r="I5549" s="20">
        <v>28.71</v>
      </c>
      <c r="J5549" s="20">
        <v>20.09</v>
      </c>
    </row>
    <row r="5550" spans="1:10" ht="25.95" customHeight="1">
      <c r="A5550" s="17" t="s">
        <v>1884</v>
      </c>
      <c r="B5550" s="19" t="s">
        <v>2969</v>
      </c>
      <c r="C5550" s="17" t="s">
        <v>78</v>
      </c>
      <c r="D5550" s="17" t="s">
        <v>2970</v>
      </c>
      <c r="E5550" s="396" t="s">
        <v>1887</v>
      </c>
      <c r="F5550" s="396"/>
      <c r="G5550" s="18" t="s">
        <v>1911</v>
      </c>
      <c r="H5550" s="21">
        <v>0.69979999999999998</v>
      </c>
      <c r="I5550" s="20">
        <v>24.32</v>
      </c>
      <c r="J5550" s="20">
        <v>17.010000000000002</v>
      </c>
    </row>
    <row r="5551" spans="1:10" ht="39" customHeight="1">
      <c r="A5551" s="22" t="s">
        <v>1894</v>
      </c>
      <c r="B5551" s="24" t="s">
        <v>2229</v>
      </c>
      <c r="C5551" s="22" t="s">
        <v>78</v>
      </c>
      <c r="D5551" s="22" t="s">
        <v>2230</v>
      </c>
      <c r="E5551" s="397" t="s">
        <v>1928</v>
      </c>
      <c r="F5551" s="397"/>
      <c r="G5551" s="23" t="s">
        <v>268</v>
      </c>
      <c r="H5551" s="26">
        <v>2</v>
      </c>
      <c r="I5551" s="25">
        <v>0.37</v>
      </c>
      <c r="J5551" s="25">
        <v>0.74</v>
      </c>
    </row>
    <row r="5552" spans="1:10" ht="25.95" customHeight="1">
      <c r="A5552" s="22" t="s">
        <v>1894</v>
      </c>
      <c r="B5552" s="24" t="s">
        <v>3401</v>
      </c>
      <c r="C5552" s="22" t="s">
        <v>78</v>
      </c>
      <c r="D5552" s="22" t="s">
        <v>3402</v>
      </c>
      <c r="E5552" s="397" t="s">
        <v>1928</v>
      </c>
      <c r="F5552" s="397"/>
      <c r="G5552" s="23" t="s">
        <v>268</v>
      </c>
      <c r="H5552" s="26">
        <v>1</v>
      </c>
      <c r="I5552" s="25">
        <v>42.74</v>
      </c>
      <c r="J5552" s="25">
        <v>42.74</v>
      </c>
    </row>
    <row r="5553" spans="1:10">
      <c r="A5553" s="38"/>
      <c r="B5553" s="38"/>
      <c r="C5553" s="38"/>
      <c r="D5553" s="38"/>
      <c r="E5553" s="38" t="s">
        <v>1897</v>
      </c>
      <c r="F5553" s="39">
        <v>27.36</v>
      </c>
      <c r="G5553" s="38" t="s">
        <v>1898</v>
      </c>
      <c r="H5553" s="39">
        <v>0</v>
      </c>
      <c r="I5553" s="38" t="s">
        <v>1899</v>
      </c>
      <c r="J5553" s="39">
        <v>27.36</v>
      </c>
    </row>
    <row r="5554" spans="1:10">
      <c r="A5554" s="38"/>
      <c r="B5554" s="38"/>
      <c r="C5554" s="38"/>
      <c r="D5554" s="38"/>
      <c r="E5554" s="38" t="s">
        <v>1900</v>
      </c>
      <c r="F5554" s="39">
        <v>16.510000000000002</v>
      </c>
      <c r="G5554" s="38"/>
      <c r="H5554" s="398" t="s">
        <v>1901</v>
      </c>
      <c r="I5554" s="398"/>
      <c r="J5554" s="39">
        <v>97.09</v>
      </c>
    </row>
    <row r="5555" spans="1:10" ht="49.95" customHeight="1">
      <c r="A5555" s="32"/>
      <c r="B5555" s="32"/>
      <c r="C5555" s="32"/>
      <c r="D5555" s="32"/>
      <c r="E5555" s="32"/>
      <c r="F5555" s="32"/>
      <c r="G5555" s="32" t="s">
        <v>1902</v>
      </c>
      <c r="H5555" s="34" t="s">
        <v>2714</v>
      </c>
      <c r="I5555" s="32" t="s">
        <v>1904</v>
      </c>
      <c r="J5555" s="33">
        <v>582.54</v>
      </c>
    </row>
    <row r="5556" spans="1:10" ht="1.05" customHeight="1">
      <c r="A5556" s="16"/>
      <c r="B5556" s="16"/>
      <c r="C5556" s="16"/>
      <c r="D5556" s="16"/>
      <c r="E5556" s="16"/>
      <c r="F5556" s="16"/>
      <c r="G5556" s="16"/>
      <c r="H5556" s="16"/>
      <c r="I5556" s="16"/>
      <c r="J5556" s="16"/>
    </row>
    <row r="5557" spans="1:10" ht="18" customHeight="1">
      <c r="A5557" s="2" t="s">
        <v>1580</v>
      </c>
      <c r="B5557" s="4" t="s">
        <v>61</v>
      </c>
      <c r="C5557" s="2" t="s">
        <v>62</v>
      </c>
      <c r="D5557" s="2" t="s">
        <v>9</v>
      </c>
      <c r="E5557" s="391" t="s">
        <v>63</v>
      </c>
      <c r="F5557" s="391"/>
      <c r="G5557" s="3" t="s">
        <v>64</v>
      </c>
      <c r="H5557" s="4" t="s">
        <v>10</v>
      </c>
      <c r="I5557" s="4" t="s">
        <v>65</v>
      </c>
      <c r="J5557" s="4" t="s">
        <v>11</v>
      </c>
    </row>
    <row r="5558" spans="1:10" ht="39" customHeight="1">
      <c r="A5558" s="10" t="s">
        <v>1883</v>
      </c>
      <c r="B5558" s="12" t="s">
        <v>1142</v>
      </c>
      <c r="C5558" s="10" t="s">
        <v>78</v>
      </c>
      <c r="D5558" s="10" t="s">
        <v>1143</v>
      </c>
      <c r="E5558" s="395" t="s">
        <v>625</v>
      </c>
      <c r="F5558" s="395"/>
      <c r="G5558" s="11" t="s">
        <v>268</v>
      </c>
      <c r="H5558" s="15">
        <v>1</v>
      </c>
      <c r="I5558" s="13">
        <v>591.67999999999995</v>
      </c>
      <c r="J5558" s="13">
        <v>591.67999999999995</v>
      </c>
    </row>
    <row r="5559" spans="1:10" ht="64.95" customHeight="1">
      <c r="A5559" s="17" t="s">
        <v>1884</v>
      </c>
      <c r="B5559" s="19" t="s">
        <v>2077</v>
      </c>
      <c r="C5559" s="17" t="s">
        <v>78</v>
      </c>
      <c r="D5559" s="17" t="s">
        <v>2078</v>
      </c>
      <c r="E5559" s="396" t="s">
        <v>1907</v>
      </c>
      <c r="F5559" s="396"/>
      <c r="G5559" s="18" t="s">
        <v>1908</v>
      </c>
      <c r="H5559" s="21">
        <v>4.02E-2</v>
      </c>
      <c r="I5559" s="20">
        <v>59.97</v>
      </c>
      <c r="J5559" s="20">
        <v>2.41</v>
      </c>
    </row>
    <row r="5560" spans="1:10" ht="39" customHeight="1">
      <c r="A5560" s="17" t="s">
        <v>1884</v>
      </c>
      <c r="B5560" s="19" t="s">
        <v>3029</v>
      </c>
      <c r="C5560" s="17" t="s">
        <v>78</v>
      </c>
      <c r="D5560" s="17" t="s">
        <v>3030</v>
      </c>
      <c r="E5560" s="396" t="s">
        <v>1939</v>
      </c>
      <c r="F5560" s="396"/>
      <c r="G5560" s="18" t="s">
        <v>81</v>
      </c>
      <c r="H5560" s="21">
        <v>2.1000000000000001E-2</v>
      </c>
      <c r="I5560" s="20">
        <v>483.28</v>
      </c>
      <c r="J5560" s="20">
        <v>10.14</v>
      </c>
    </row>
    <row r="5561" spans="1:10" ht="24" customHeight="1">
      <c r="A5561" s="17" t="s">
        <v>1884</v>
      </c>
      <c r="B5561" s="19" t="s">
        <v>1909</v>
      </c>
      <c r="C5561" s="17" t="s">
        <v>78</v>
      </c>
      <c r="D5561" s="17" t="s">
        <v>1910</v>
      </c>
      <c r="E5561" s="396" t="s">
        <v>1887</v>
      </c>
      <c r="F5561" s="396"/>
      <c r="G5561" s="18" t="s">
        <v>1911</v>
      </c>
      <c r="H5561" s="21">
        <v>3.7094</v>
      </c>
      <c r="I5561" s="20">
        <v>22.95</v>
      </c>
      <c r="J5561" s="20">
        <v>85.13</v>
      </c>
    </row>
    <row r="5562" spans="1:10" ht="39" customHeight="1">
      <c r="A5562" s="17" t="s">
        <v>1884</v>
      </c>
      <c r="B5562" s="19" t="s">
        <v>3031</v>
      </c>
      <c r="C5562" s="17" t="s">
        <v>78</v>
      </c>
      <c r="D5562" s="17" t="s">
        <v>3032</v>
      </c>
      <c r="E5562" s="396" t="s">
        <v>1939</v>
      </c>
      <c r="F5562" s="396"/>
      <c r="G5562" s="18" t="s">
        <v>81</v>
      </c>
      <c r="H5562" s="21">
        <v>9.1899999999999996E-2</v>
      </c>
      <c r="I5562" s="20">
        <v>714.91</v>
      </c>
      <c r="J5562" s="20">
        <v>65.7</v>
      </c>
    </row>
    <row r="5563" spans="1:10" ht="24" customHeight="1">
      <c r="A5563" s="17" t="s">
        <v>1884</v>
      </c>
      <c r="B5563" s="19" t="s">
        <v>1935</v>
      </c>
      <c r="C5563" s="17" t="s">
        <v>78</v>
      </c>
      <c r="D5563" s="17" t="s">
        <v>1936</v>
      </c>
      <c r="E5563" s="396" t="s">
        <v>1887</v>
      </c>
      <c r="F5563" s="396"/>
      <c r="G5563" s="18" t="s">
        <v>1911</v>
      </c>
      <c r="H5563" s="21">
        <v>4.7210999999999999</v>
      </c>
      <c r="I5563" s="20">
        <v>28.34</v>
      </c>
      <c r="J5563" s="20">
        <v>133.79</v>
      </c>
    </row>
    <row r="5564" spans="1:10" ht="64.95" customHeight="1">
      <c r="A5564" s="17" t="s">
        <v>1884</v>
      </c>
      <c r="B5564" s="19" t="s">
        <v>2079</v>
      </c>
      <c r="C5564" s="17" t="s">
        <v>78</v>
      </c>
      <c r="D5564" s="17" t="s">
        <v>2080</v>
      </c>
      <c r="E5564" s="396" t="s">
        <v>1907</v>
      </c>
      <c r="F5564" s="396"/>
      <c r="G5564" s="18" t="s">
        <v>1914</v>
      </c>
      <c r="H5564" s="21">
        <v>1.9699999999999999E-2</v>
      </c>
      <c r="I5564" s="20">
        <v>146.27000000000001</v>
      </c>
      <c r="J5564" s="20">
        <v>2.88</v>
      </c>
    </row>
    <row r="5565" spans="1:10" ht="39" customHeight="1">
      <c r="A5565" s="17" t="s">
        <v>1884</v>
      </c>
      <c r="B5565" s="19" t="s">
        <v>3096</v>
      </c>
      <c r="C5565" s="17" t="s">
        <v>78</v>
      </c>
      <c r="D5565" s="17" t="s">
        <v>3097</v>
      </c>
      <c r="E5565" s="396" t="s">
        <v>2640</v>
      </c>
      <c r="F5565" s="396"/>
      <c r="G5565" s="18" t="s">
        <v>81</v>
      </c>
      <c r="H5565" s="21">
        <v>0.16900000000000001</v>
      </c>
      <c r="I5565" s="20">
        <v>256.54000000000002</v>
      </c>
      <c r="J5565" s="20">
        <v>43.35</v>
      </c>
    </row>
    <row r="5566" spans="1:10" ht="39" customHeight="1">
      <c r="A5566" s="17" t="s">
        <v>1884</v>
      </c>
      <c r="B5566" s="19" t="s">
        <v>3098</v>
      </c>
      <c r="C5566" s="17" t="s">
        <v>78</v>
      </c>
      <c r="D5566" s="17" t="s">
        <v>3099</v>
      </c>
      <c r="E5566" s="396" t="s">
        <v>2637</v>
      </c>
      <c r="F5566" s="396"/>
      <c r="G5566" s="18" t="s">
        <v>81</v>
      </c>
      <c r="H5566" s="21">
        <v>0.1008</v>
      </c>
      <c r="I5566" s="20">
        <v>1487.19</v>
      </c>
      <c r="J5566" s="20">
        <v>149.9</v>
      </c>
    </row>
    <row r="5567" spans="1:10" ht="25.95" customHeight="1">
      <c r="A5567" s="22" t="s">
        <v>1894</v>
      </c>
      <c r="B5567" s="24" t="s">
        <v>3100</v>
      </c>
      <c r="C5567" s="22" t="s">
        <v>78</v>
      </c>
      <c r="D5567" s="22" t="s">
        <v>3101</v>
      </c>
      <c r="E5567" s="397" t="s">
        <v>1928</v>
      </c>
      <c r="F5567" s="397"/>
      <c r="G5567" s="23" t="s">
        <v>268</v>
      </c>
      <c r="H5567" s="26">
        <v>32.794499999999999</v>
      </c>
      <c r="I5567" s="25">
        <v>3</v>
      </c>
      <c r="J5567" s="25">
        <v>98.38</v>
      </c>
    </row>
    <row r="5568" spans="1:10">
      <c r="A5568" s="38"/>
      <c r="B5568" s="38"/>
      <c r="C5568" s="38"/>
      <c r="D5568" s="38"/>
      <c r="E5568" s="38" t="s">
        <v>1897</v>
      </c>
      <c r="F5568" s="39">
        <v>222.29</v>
      </c>
      <c r="G5568" s="38" t="s">
        <v>1898</v>
      </c>
      <c r="H5568" s="39">
        <v>0</v>
      </c>
      <c r="I5568" s="38" t="s">
        <v>1899</v>
      </c>
      <c r="J5568" s="39">
        <v>222.29</v>
      </c>
    </row>
    <row r="5569" spans="1:10">
      <c r="A5569" s="38"/>
      <c r="B5569" s="38"/>
      <c r="C5569" s="38"/>
      <c r="D5569" s="38"/>
      <c r="E5569" s="38" t="s">
        <v>1900</v>
      </c>
      <c r="F5569" s="39">
        <v>121.29</v>
      </c>
      <c r="G5569" s="38"/>
      <c r="H5569" s="398" t="s">
        <v>1901</v>
      </c>
      <c r="I5569" s="398"/>
      <c r="J5569" s="39">
        <v>712.97</v>
      </c>
    </row>
    <row r="5570" spans="1:10" ht="49.95" customHeight="1">
      <c r="A5570" s="32"/>
      <c r="B5570" s="32"/>
      <c r="C5570" s="32"/>
      <c r="D5570" s="32"/>
      <c r="E5570" s="32"/>
      <c r="F5570" s="32"/>
      <c r="G5570" s="32" t="s">
        <v>1902</v>
      </c>
      <c r="H5570" s="34" t="s">
        <v>1903</v>
      </c>
      <c r="I5570" s="32" t="s">
        <v>1904</v>
      </c>
      <c r="J5570" s="33">
        <v>712.97</v>
      </c>
    </row>
    <row r="5571" spans="1:10" ht="1.05" customHeight="1">
      <c r="A5571" s="16"/>
      <c r="B5571" s="16"/>
      <c r="C5571" s="16"/>
      <c r="D5571" s="16"/>
      <c r="E5571" s="16"/>
      <c r="F5571" s="16"/>
      <c r="G5571" s="16"/>
      <c r="H5571" s="16"/>
      <c r="I5571" s="16"/>
      <c r="J5571" s="16"/>
    </row>
    <row r="5572" spans="1:10" ht="18" customHeight="1">
      <c r="A5572" s="2" t="s">
        <v>1581</v>
      </c>
      <c r="B5572" s="4" t="s">
        <v>61</v>
      </c>
      <c r="C5572" s="2" t="s">
        <v>62</v>
      </c>
      <c r="D5572" s="2" t="s">
        <v>9</v>
      </c>
      <c r="E5572" s="391" t="s">
        <v>63</v>
      </c>
      <c r="F5572" s="391"/>
      <c r="G5572" s="3" t="s">
        <v>64</v>
      </c>
      <c r="H5572" s="4" t="s">
        <v>10</v>
      </c>
      <c r="I5572" s="4" t="s">
        <v>65</v>
      </c>
      <c r="J5572" s="4" t="s">
        <v>11</v>
      </c>
    </row>
    <row r="5573" spans="1:10" ht="39" customHeight="1">
      <c r="A5573" s="10" t="s">
        <v>1883</v>
      </c>
      <c r="B5573" s="12" t="s">
        <v>1582</v>
      </c>
      <c r="C5573" s="10" t="s">
        <v>78</v>
      </c>
      <c r="D5573" s="10" t="s">
        <v>1583</v>
      </c>
      <c r="E5573" s="395" t="s">
        <v>1085</v>
      </c>
      <c r="F5573" s="395"/>
      <c r="G5573" s="11" t="s">
        <v>114</v>
      </c>
      <c r="H5573" s="15">
        <v>1</v>
      </c>
      <c r="I5573" s="13">
        <v>17.260000000000002</v>
      </c>
      <c r="J5573" s="13">
        <v>17.260000000000002</v>
      </c>
    </row>
    <row r="5574" spans="1:10" ht="25.95" customHeight="1">
      <c r="A5574" s="17" t="s">
        <v>1884</v>
      </c>
      <c r="B5574" s="19" t="s">
        <v>2969</v>
      </c>
      <c r="C5574" s="17" t="s">
        <v>78</v>
      </c>
      <c r="D5574" s="17" t="s">
        <v>2970</v>
      </c>
      <c r="E5574" s="396" t="s">
        <v>1887</v>
      </c>
      <c r="F5574" s="396"/>
      <c r="G5574" s="18" t="s">
        <v>1911</v>
      </c>
      <c r="H5574" s="21">
        <v>0.15110000000000001</v>
      </c>
      <c r="I5574" s="20">
        <v>24.32</v>
      </c>
      <c r="J5574" s="20">
        <v>3.67</v>
      </c>
    </row>
    <row r="5575" spans="1:10" ht="24" customHeight="1">
      <c r="A5575" s="17" t="s">
        <v>1884</v>
      </c>
      <c r="B5575" s="19" t="s">
        <v>1971</v>
      </c>
      <c r="C5575" s="17" t="s">
        <v>78</v>
      </c>
      <c r="D5575" s="17" t="s">
        <v>1972</v>
      </c>
      <c r="E5575" s="396" t="s">
        <v>1887</v>
      </c>
      <c r="F5575" s="396"/>
      <c r="G5575" s="18" t="s">
        <v>1911</v>
      </c>
      <c r="H5575" s="21">
        <v>0.15110000000000001</v>
      </c>
      <c r="I5575" s="20">
        <v>28.71</v>
      </c>
      <c r="J5575" s="20">
        <v>4.33</v>
      </c>
    </row>
    <row r="5576" spans="1:10" ht="52.05" customHeight="1">
      <c r="A5576" s="22" t="s">
        <v>1894</v>
      </c>
      <c r="B5576" s="24" t="s">
        <v>3403</v>
      </c>
      <c r="C5576" s="22" t="s">
        <v>78</v>
      </c>
      <c r="D5576" s="22" t="s">
        <v>3404</v>
      </c>
      <c r="E5576" s="397" t="s">
        <v>1928</v>
      </c>
      <c r="F5576" s="397"/>
      <c r="G5576" s="23" t="s">
        <v>114</v>
      </c>
      <c r="H5576" s="26">
        <v>1.1000000000000001</v>
      </c>
      <c r="I5576" s="25">
        <v>8.42</v>
      </c>
      <c r="J5576" s="25">
        <v>9.26</v>
      </c>
    </row>
    <row r="5577" spans="1:10">
      <c r="A5577" s="38"/>
      <c r="B5577" s="38"/>
      <c r="C5577" s="38"/>
      <c r="D5577" s="38"/>
      <c r="E5577" s="38" t="s">
        <v>1897</v>
      </c>
      <c r="F5577" s="39">
        <v>5.9</v>
      </c>
      <c r="G5577" s="38" t="s">
        <v>1898</v>
      </c>
      <c r="H5577" s="39">
        <v>0</v>
      </c>
      <c r="I5577" s="38" t="s">
        <v>1899</v>
      </c>
      <c r="J5577" s="39">
        <v>5.9</v>
      </c>
    </row>
    <row r="5578" spans="1:10">
      <c r="A5578" s="38"/>
      <c r="B5578" s="38"/>
      <c r="C5578" s="38"/>
      <c r="D5578" s="38"/>
      <c r="E5578" s="38" t="s">
        <v>1900</v>
      </c>
      <c r="F5578" s="39">
        <v>3.53</v>
      </c>
      <c r="G5578" s="38"/>
      <c r="H5578" s="398" t="s">
        <v>1901</v>
      </c>
      <c r="I5578" s="398"/>
      <c r="J5578" s="39">
        <v>20.79</v>
      </c>
    </row>
    <row r="5579" spans="1:10" ht="49.95" customHeight="1">
      <c r="A5579" s="32"/>
      <c r="B5579" s="32"/>
      <c r="C5579" s="32"/>
      <c r="D5579" s="32"/>
      <c r="E5579" s="32"/>
      <c r="F5579" s="32"/>
      <c r="G5579" s="32" t="s">
        <v>1902</v>
      </c>
      <c r="H5579" s="34" t="s">
        <v>2714</v>
      </c>
      <c r="I5579" s="32" t="s">
        <v>1904</v>
      </c>
      <c r="J5579" s="33">
        <v>124.74</v>
      </c>
    </row>
    <row r="5580" spans="1:10" ht="1.05" customHeight="1">
      <c r="A5580" s="16"/>
      <c r="B5580" s="16"/>
      <c r="C5580" s="16"/>
      <c r="D5580" s="16"/>
      <c r="E5580" s="16"/>
      <c r="F5580" s="16"/>
      <c r="G5580" s="16"/>
      <c r="H5580" s="16"/>
      <c r="I5580" s="16"/>
      <c r="J5580" s="16"/>
    </row>
    <row r="5581" spans="1:10" ht="18" customHeight="1">
      <c r="A5581" s="2" t="s">
        <v>1584</v>
      </c>
      <c r="B5581" s="4" t="s">
        <v>61</v>
      </c>
      <c r="C5581" s="2" t="s">
        <v>62</v>
      </c>
      <c r="D5581" s="2" t="s">
        <v>9</v>
      </c>
      <c r="E5581" s="391" t="s">
        <v>63</v>
      </c>
      <c r="F5581" s="391"/>
      <c r="G5581" s="3" t="s">
        <v>64</v>
      </c>
      <c r="H5581" s="4" t="s">
        <v>10</v>
      </c>
      <c r="I5581" s="4" t="s">
        <v>65</v>
      </c>
      <c r="J5581" s="4" t="s">
        <v>11</v>
      </c>
    </row>
    <row r="5582" spans="1:10" ht="39" customHeight="1">
      <c r="A5582" s="10" t="s">
        <v>1883</v>
      </c>
      <c r="B5582" s="12" t="s">
        <v>1585</v>
      </c>
      <c r="C5582" s="10" t="s">
        <v>78</v>
      </c>
      <c r="D5582" s="10" t="s">
        <v>1586</v>
      </c>
      <c r="E5582" s="395" t="s">
        <v>1587</v>
      </c>
      <c r="F5582" s="395"/>
      <c r="G5582" s="11" t="s">
        <v>114</v>
      </c>
      <c r="H5582" s="15">
        <v>1</v>
      </c>
      <c r="I5582" s="13">
        <v>19.350000000000001</v>
      </c>
      <c r="J5582" s="13">
        <v>19.350000000000001</v>
      </c>
    </row>
    <row r="5583" spans="1:10" ht="25.95" customHeight="1">
      <c r="A5583" s="17" t="s">
        <v>1884</v>
      </c>
      <c r="B5583" s="19" t="s">
        <v>2969</v>
      </c>
      <c r="C5583" s="17" t="s">
        <v>78</v>
      </c>
      <c r="D5583" s="17" t="s">
        <v>2970</v>
      </c>
      <c r="E5583" s="396" t="s">
        <v>1887</v>
      </c>
      <c r="F5583" s="396"/>
      <c r="G5583" s="18" t="s">
        <v>1911</v>
      </c>
      <c r="H5583" s="21">
        <v>0.1041</v>
      </c>
      <c r="I5583" s="20">
        <v>24.32</v>
      </c>
      <c r="J5583" s="20">
        <v>2.5299999999999998</v>
      </c>
    </row>
    <row r="5584" spans="1:10" ht="24" customHeight="1">
      <c r="A5584" s="17" t="s">
        <v>1884</v>
      </c>
      <c r="B5584" s="19" t="s">
        <v>1971</v>
      </c>
      <c r="C5584" s="17" t="s">
        <v>78</v>
      </c>
      <c r="D5584" s="17" t="s">
        <v>1972</v>
      </c>
      <c r="E5584" s="396" t="s">
        <v>1887</v>
      </c>
      <c r="F5584" s="396"/>
      <c r="G5584" s="18" t="s">
        <v>1911</v>
      </c>
      <c r="H5584" s="21">
        <v>0.1041</v>
      </c>
      <c r="I5584" s="20">
        <v>28.71</v>
      </c>
      <c r="J5584" s="20">
        <v>2.98</v>
      </c>
    </row>
    <row r="5585" spans="1:10" ht="25.95" customHeight="1">
      <c r="A5585" s="22" t="s">
        <v>1894</v>
      </c>
      <c r="B5585" s="24" t="s">
        <v>3405</v>
      </c>
      <c r="C5585" s="22" t="s">
        <v>78</v>
      </c>
      <c r="D5585" s="22" t="s">
        <v>3406</v>
      </c>
      <c r="E5585" s="397" t="s">
        <v>1928</v>
      </c>
      <c r="F5585" s="397"/>
      <c r="G5585" s="23" t="s">
        <v>114</v>
      </c>
      <c r="H5585" s="26">
        <v>1.05</v>
      </c>
      <c r="I5585" s="25">
        <v>13.19</v>
      </c>
      <c r="J5585" s="25">
        <v>13.84</v>
      </c>
    </row>
    <row r="5586" spans="1:10">
      <c r="A5586" s="38"/>
      <c r="B5586" s="38"/>
      <c r="C5586" s="38"/>
      <c r="D5586" s="38"/>
      <c r="E5586" s="38" t="s">
        <v>1897</v>
      </c>
      <c r="F5586" s="39">
        <v>4.0599999999999996</v>
      </c>
      <c r="G5586" s="38" t="s">
        <v>1898</v>
      </c>
      <c r="H5586" s="39">
        <v>0</v>
      </c>
      <c r="I5586" s="38" t="s">
        <v>1899</v>
      </c>
      <c r="J5586" s="39">
        <v>4.0599999999999996</v>
      </c>
    </row>
    <row r="5587" spans="1:10">
      <c r="A5587" s="38"/>
      <c r="B5587" s="38"/>
      <c r="C5587" s="38"/>
      <c r="D5587" s="38"/>
      <c r="E5587" s="38" t="s">
        <v>1900</v>
      </c>
      <c r="F5587" s="39">
        <v>3.96</v>
      </c>
      <c r="G5587" s="38"/>
      <c r="H5587" s="398" t="s">
        <v>1901</v>
      </c>
      <c r="I5587" s="398"/>
      <c r="J5587" s="39">
        <v>23.31</v>
      </c>
    </row>
    <row r="5588" spans="1:10" ht="49.95" customHeight="1">
      <c r="A5588" s="32"/>
      <c r="B5588" s="32"/>
      <c r="C5588" s="32"/>
      <c r="D5588" s="32"/>
      <c r="E5588" s="32"/>
      <c r="F5588" s="32"/>
      <c r="G5588" s="32" t="s">
        <v>1902</v>
      </c>
      <c r="H5588" s="34" t="s">
        <v>2805</v>
      </c>
      <c r="I5588" s="32" t="s">
        <v>1904</v>
      </c>
      <c r="J5588" s="33">
        <v>1118.8800000000001</v>
      </c>
    </row>
    <row r="5589" spans="1:10" ht="1.05" customHeight="1">
      <c r="A5589" s="16"/>
      <c r="B5589" s="16"/>
      <c r="C5589" s="16"/>
      <c r="D5589" s="16"/>
      <c r="E5589" s="16"/>
      <c r="F5589" s="16"/>
      <c r="G5589" s="16"/>
      <c r="H5589" s="16"/>
      <c r="I5589" s="16"/>
      <c r="J5589" s="16"/>
    </row>
    <row r="5590" spans="1:10" ht="18" customHeight="1">
      <c r="A5590" s="2" t="s">
        <v>1588</v>
      </c>
      <c r="B5590" s="4" t="s">
        <v>61</v>
      </c>
      <c r="C5590" s="2" t="s">
        <v>62</v>
      </c>
      <c r="D5590" s="2" t="s">
        <v>9</v>
      </c>
      <c r="E5590" s="391" t="s">
        <v>63</v>
      </c>
      <c r="F5590" s="391"/>
      <c r="G5590" s="3" t="s">
        <v>64</v>
      </c>
      <c r="H5590" s="4" t="s">
        <v>10</v>
      </c>
      <c r="I5590" s="4" t="s">
        <v>65</v>
      </c>
      <c r="J5590" s="4" t="s">
        <v>11</v>
      </c>
    </row>
    <row r="5591" spans="1:10" ht="52.05" customHeight="1">
      <c r="A5591" s="10" t="s">
        <v>1883</v>
      </c>
      <c r="B5591" s="12" t="s">
        <v>1589</v>
      </c>
      <c r="C5591" s="10" t="s">
        <v>78</v>
      </c>
      <c r="D5591" s="10" t="s">
        <v>1590</v>
      </c>
      <c r="E5591" s="395" t="s">
        <v>1587</v>
      </c>
      <c r="F5591" s="395"/>
      <c r="G5591" s="11" t="s">
        <v>268</v>
      </c>
      <c r="H5591" s="15">
        <v>1</v>
      </c>
      <c r="I5591" s="13">
        <v>272.74</v>
      </c>
      <c r="J5591" s="13">
        <v>272.74</v>
      </c>
    </row>
    <row r="5592" spans="1:10" ht="25.95" customHeight="1">
      <c r="A5592" s="17" t="s">
        <v>1884</v>
      </c>
      <c r="B5592" s="19" t="s">
        <v>2969</v>
      </c>
      <c r="C5592" s="17" t="s">
        <v>78</v>
      </c>
      <c r="D5592" s="17" t="s">
        <v>2970</v>
      </c>
      <c r="E5592" s="396" t="s">
        <v>1887</v>
      </c>
      <c r="F5592" s="396"/>
      <c r="G5592" s="18" t="s">
        <v>1911</v>
      </c>
      <c r="H5592" s="21">
        <v>1.0429999999999999</v>
      </c>
      <c r="I5592" s="20">
        <v>24.32</v>
      </c>
      <c r="J5592" s="20">
        <v>25.36</v>
      </c>
    </row>
    <row r="5593" spans="1:10" ht="52.05" customHeight="1">
      <c r="A5593" s="17" t="s">
        <v>1884</v>
      </c>
      <c r="B5593" s="19" t="s">
        <v>3174</v>
      </c>
      <c r="C5593" s="17" t="s">
        <v>78</v>
      </c>
      <c r="D5593" s="17" t="s">
        <v>3175</v>
      </c>
      <c r="E5593" s="396" t="s">
        <v>1939</v>
      </c>
      <c r="F5593" s="396"/>
      <c r="G5593" s="18" t="s">
        <v>81</v>
      </c>
      <c r="H5593" s="21">
        <v>2.9100000000000001E-2</v>
      </c>
      <c r="I5593" s="20">
        <v>801.34</v>
      </c>
      <c r="J5593" s="20">
        <v>23.31</v>
      </c>
    </row>
    <row r="5594" spans="1:10" ht="24" customHeight="1">
      <c r="A5594" s="17" t="s">
        <v>1884</v>
      </c>
      <c r="B5594" s="19" t="s">
        <v>1971</v>
      </c>
      <c r="C5594" s="17" t="s">
        <v>78</v>
      </c>
      <c r="D5594" s="17" t="s">
        <v>1972</v>
      </c>
      <c r="E5594" s="396" t="s">
        <v>1887</v>
      </c>
      <c r="F5594" s="396"/>
      <c r="G5594" s="18" t="s">
        <v>1911</v>
      </c>
      <c r="H5594" s="21">
        <v>1.0429999999999999</v>
      </c>
      <c r="I5594" s="20">
        <v>28.71</v>
      </c>
      <c r="J5594" s="20">
        <v>29.94</v>
      </c>
    </row>
    <row r="5595" spans="1:10" ht="39" customHeight="1">
      <c r="A5595" s="22" t="s">
        <v>1894</v>
      </c>
      <c r="B5595" s="24" t="s">
        <v>3407</v>
      </c>
      <c r="C5595" s="22" t="s">
        <v>78</v>
      </c>
      <c r="D5595" s="22" t="s">
        <v>3408</v>
      </c>
      <c r="E5595" s="397" t="s">
        <v>1928</v>
      </c>
      <c r="F5595" s="397"/>
      <c r="G5595" s="23" t="s">
        <v>268</v>
      </c>
      <c r="H5595" s="26">
        <v>1</v>
      </c>
      <c r="I5595" s="25">
        <v>194.13</v>
      </c>
      <c r="J5595" s="25">
        <v>194.13</v>
      </c>
    </row>
    <row r="5596" spans="1:10">
      <c r="A5596" s="38"/>
      <c r="B5596" s="38"/>
      <c r="C5596" s="38"/>
      <c r="D5596" s="38"/>
      <c r="E5596" s="38" t="s">
        <v>1897</v>
      </c>
      <c r="F5596" s="39">
        <v>46.04</v>
      </c>
      <c r="G5596" s="38" t="s">
        <v>1898</v>
      </c>
      <c r="H5596" s="39">
        <v>0</v>
      </c>
      <c r="I5596" s="38" t="s">
        <v>1899</v>
      </c>
      <c r="J5596" s="39">
        <v>46.04</v>
      </c>
    </row>
    <row r="5597" spans="1:10">
      <c r="A5597" s="38"/>
      <c r="B5597" s="38"/>
      <c r="C5597" s="38"/>
      <c r="D5597" s="38"/>
      <c r="E5597" s="38" t="s">
        <v>1900</v>
      </c>
      <c r="F5597" s="39">
        <v>55.91</v>
      </c>
      <c r="G5597" s="38"/>
      <c r="H5597" s="398" t="s">
        <v>1901</v>
      </c>
      <c r="I5597" s="398"/>
      <c r="J5597" s="39">
        <v>328.65</v>
      </c>
    </row>
    <row r="5598" spans="1:10" ht="49.95" customHeight="1">
      <c r="A5598" s="32"/>
      <c r="B5598" s="32"/>
      <c r="C5598" s="32"/>
      <c r="D5598" s="32"/>
      <c r="E5598" s="32"/>
      <c r="F5598" s="32"/>
      <c r="G5598" s="32" t="s">
        <v>1902</v>
      </c>
      <c r="H5598" s="34" t="s">
        <v>1903</v>
      </c>
      <c r="I5598" s="32" t="s">
        <v>1904</v>
      </c>
      <c r="J5598" s="33">
        <v>328.65</v>
      </c>
    </row>
    <row r="5599" spans="1:10" ht="1.05" customHeight="1">
      <c r="A5599" s="16"/>
      <c r="B5599" s="16"/>
      <c r="C5599" s="16"/>
      <c r="D5599" s="16"/>
      <c r="E5599" s="16"/>
      <c r="F5599" s="16"/>
      <c r="G5599" s="16"/>
      <c r="H5599" s="16"/>
      <c r="I5599" s="16"/>
      <c r="J5599" s="16"/>
    </row>
    <row r="5600" spans="1:10" ht="18" customHeight="1">
      <c r="A5600" s="2" t="s">
        <v>1591</v>
      </c>
      <c r="B5600" s="4" t="s">
        <v>61</v>
      </c>
      <c r="C5600" s="2" t="s">
        <v>62</v>
      </c>
      <c r="D5600" s="2" t="s">
        <v>9</v>
      </c>
      <c r="E5600" s="391" t="s">
        <v>63</v>
      </c>
      <c r="F5600" s="391"/>
      <c r="G5600" s="3" t="s">
        <v>64</v>
      </c>
      <c r="H5600" s="4" t="s">
        <v>10</v>
      </c>
      <c r="I5600" s="4" t="s">
        <v>65</v>
      </c>
      <c r="J5600" s="4" t="s">
        <v>11</v>
      </c>
    </row>
    <row r="5601" spans="1:10" ht="25.95" customHeight="1">
      <c r="A5601" s="10" t="s">
        <v>1883</v>
      </c>
      <c r="B5601" s="12" t="s">
        <v>1592</v>
      </c>
      <c r="C5601" s="10" t="s">
        <v>78</v>
      </c>
      <c r="D5601" s="10" t="s">
        <v>1593</v>
      </c>
      <c r="E5601" s="395" t="s">
        <v>1587</v>
      </c>
      <c r="F5601" s="395"/>
      <c r="G5601" s="11" t="s">
        <v>114</v>
      </c>
      <c r="H5601" s="15">
        <v>1</v>
      </c>
      <c r="I5601" s="13">
        <v>13.24</v>
      </c>
      <c r="J5601" s="13">
        <v>13.24</v>
      </c>
    </row>
    <row r="5602" spans="1:10" ht="24" customHeight="1">
      <c r="A5602" s="17" t="s">
        <v>1884</v>
      </c>
      <c r="B5602" s="19" t="s">
        <v>1971</v>
      </c>
      <c r="C5602" s="17" t="s">
        <v>78</v>
      </c>
      <c r="D5602" s="17" t="s">
        <v>1972</v>
      </c>
      <c r="E5602" s="396" t="s">
        <v>1887</v>
      </c>
      <c r="F5602" s="396"/>
      <c r="G5602" s="18" t="s">
        <v>1911</v>
      </c>
      <c r="H5602" s="21">
        <v>4.3900000000000002E-2</v>
      </c>
      <c r="I5602" s="20">
        <v>28.71</v>
      </c>
      <c r="J5602" s="20">
        <v>1.26</v>
      </c>
    </row>
    <row r="5603" spans="1:10" ht="25.95" customHeight="1">
      <c r="A5603" s="17" t="s">
        <v>1884</v>
      </c>
      <c r="B5603" s="19" t="s">
        <v>2969</v>
      </c>
      <c r="C5603" s="17" t="s">
        <v>78</v>
      </c>
      <c r="D5603" s="17" t="s">
        <v>2970</v>
      </c>
      <c r="E5603" s="396" t="s">
        <v>1887</v>
      </c>
      <c r="F5603" s="396"/>
      <c r="G5603" s="18" t="s">
        <v>1911</v>
      </c>
      <c r="H5603" s="21">
        <v>4.3900000000000002E-2</v>
      </c>
      <c r="I5603" s="20">
        <v>24.32</v>
      </c>
      <c r="J5603" s="20">
        <v>1.06</v>
      </c>
    </row>
    <row r="5604" spans="1:10" ht="24" customHeight="1">
      <c r="A5604" s="22" t="s">
        <v>1894</v>
      </c>
      <c r="B5604" s="24" t="s">
        <v>3409</v>
      </c>
      <c r="C5604" s="22" t="s">
        <v>78</v>
      </c>
      <c r="D5604" s="22" t="s">
        <v>3410</v>
      </c>
      <c r="E5604" s="397" t="s">
        <v>1928</v>
      </c>
      <c r="F5604" s="397"/>
      <c r="G5604" s="23" t="s">
        <v>114</v>
      </c>
      <c r="H5604" s="26">
        <v>1.05</v>
      </c>
      <c r="I5604" s="25">
        <v>10.4</v>
      </c>
      <c r="J5604" s="25">
        <v>10.92</v>
      </c>
    </row>
    <row r="5605" spans="1:10">
      <c r="A5605" s="38"/>
      <c r="B5605" s="38"/>
      <c r="C5605" s="38"/>
      <c r="D5605" s="38"/>
      <c r="E5605" s="38" t="s">
        <v>1897</v>
      </c>
      <c r="F5605" s="39">
        <v>1.71</v>
      </c>
      <c r="G5605" s="38" t="s">
        <v>1898</v>
      </c>
      <c r="H5605" s="39">
        <v>0</v>
      </c>
      <c r="I5605" s="38" t="s">
        <v>1899</v>
      </c>
      <c r="J5605" s="39">
        <v>1.71</v>
      </c>
    </row>
    <row r="5606" spans="1:10">
      <c r="A5606" s="38"/>
      <c r="B5606" s="38"/>
      <c r="C5606" s="38"/>
      <c r="D5606" s="38"/>
      <c r="E5606" s="38" t="s">
        <v>1900</v>
      </c>
      <c r="F5606" s="39">
        <v>2.71</v>
      </c>
      <c r="G5606" s="38"/>
      <c r="H5606" s="398" t="s">
        <v>1901</v>
      </c>
      <c r="I5606" s="398"/>
      <c r="J5606" s="39">
        <v>15.95</v>
      </c>
    </row>
    <row r="5607" spans="1:10" ht="49.95" customHeight="1">
      <c r="A5607" s="32"/>
      <c r="B5607" s="32"/>
      <c r="C5607" s="32"/>
      <c r="D5607" s="32"/>
      <c r="E5607" s="32"/>
      <c r="F5607" s="32"/>
      <c r="G5607" s="32" t="s">
        <v>1902</v>
      </c>
      <c r="H5607" s="34" t="s">
        <v>2663</v>
      </c>
      <c r="I5607" s="32" t="s">
        <v>1904</v>
      </c>
      <c r="J5607" s="33">
        <v>255.2</v>
      </c>
    </row>
    <row r="5608" spans="1:10" ht="1.05" customHeight="1">
      <c r="A5608" s="16"/>
      <c r="B5608" s="16"/>
      <c r="C5608" s="16"/>
      <c r="D5608" s="16"/>
      <c r="E5608" s="16"/>
      <c r="F5608" s="16"/>
      <c r="G5608" s="16"/>
      <c r="H5608" s="16"/>
      <c r="I5608" s="16"/>
      <c r="J5608" s="16"/>
    </row>
    <row r="5609" spans="1:10" ht="18" customHeight="1">
      <c r="A5609" s="2" t="s">
        <v>1594</v>
      </c>
      <c r="B5609" s="4" t="s">
        <v>61</v>
      </c>
      <c r="C5609" s="2" t="s">
        <v>62</v>
      </c>
      <c r="D5609" s="2" t="s">
        <v>9</v>
      </c>
      <c r="E5609" s="391" t="s">
        <v>63</v>
      </c>
      <c r="F5609" s="391"/>
      <c r="G5609" s="3" t="s">
        <v>64</v>
      </c>
      <c r="H5609" s="4" t="s">
        <v>10</v>
      </c>
      <c r="I5609" s="4" t="s">
        <v>65</v>
      </c>
      <c r="J5609" s="4" t="s">
        <v>11</v>
      </c>
    </row>
    <row r="5610" spans="1:10" ht="39" customHeight="1">
      <c r="A5610" s="10" t="s">
        <v>1883</v>
      </c>
      <c r="B5610" s="12" t="s">
        <v>1595</v>
      </c>
      <c r="C5610" s="10" t="s">
        <v>78</v>
      </c>
      <c r="D5610" s="10" t="s">
        <v>1596</v>
      </c>
      <c r="E5610" s="395" t="s">
        <v>1587</v>
      </c>
      <c r="F5610" s="395"/>
      <c r="G5610" s="11" t="s">
        <v>114</v>
      </c>
      <c r="H5610" s="15">
        <v>1</v>
      </c>
      <c r="I5610" s="13">
        <v>21</v>
      </c>
      <c r="J5610" s="13">
        <v>21</v>
      </c>
    </row>
    <row r="5611" spans="1:10" ht="25.95" customHeight="1">
      <c r="A5611" s="17" t="s">
        <v>1884</v>
      </c>
      <c r="B5611" s="19" t="s">
        <v>2969</v>
      </c>
      <c r="C5611" s="17" t="s">
        <v>78</v>
      </c>
      <c r="D5611" s="17" t="s">
        <v>2970</v>
      </c>
      <c r="E5611" s="396" t="s">
        <v>1887</v>
      </c>
      <c r="F5611" s="396"/>
      <c r="G5611" s="18" t="s">
        <v>1911</v>
      </c>
      <c r="H5611" s="21">
        <v>3.3099999999999997E-2</v>
      </c>
      <c r="I5611" s="20">
        <v>24.32</v>
      </c>
      <c r="J5611" s="20">
        <v>0.8</v>
      </c>
    </row>
    <row r="5612" spans="1:10" ht="24" customHeight="1">
      <c r="A5612" s="17" t="s">
        <v>1884</v>
      </c>
      <c r="B5612" s="19" t="s">
        <v>1971</v>
      </c>
      <c r="C5612" s="17" t="s">
        <v>78</v>
      </c>
      <c r="D5612" s="17" t="s">
        <v>1972</v>
      </c>
      <c r="E5612" s="396" t="s">
        <v>1887</v>
      </c>
      <c r="F5612" s="396"/>
      <c r="G5612" s="18" t="s">
        <v>1911</v>
      </c>
      <c r="H5612" s="21">
        <v>3.3099999999999997E-2</v>
      </c>
      <c r="I5612" s="20">
        <v>28.71</v>
      </c>
      <c r="J5612" s="20">
        <v>0.95</v>
      </c>
    </row>
    <row r="5613" spans="1:10" ht="24" customHeight="1">
      <c r="A5613" s="22" t="s">
        <v>1894</v>
      </c>
      <c r="B5613" s="24" t="s">
        <v>3411</v>
      </c>
      <c r="C5613" s="22" t="s">
        <v>78</v>
      </c>
      <c r="D5613" s="22" t="s">
        <v>3412</v>
      </c>
      <c r="E5613" s="397" t="s">
        <v>1928</v>
      </c>
      <c r="F5613" s="397"/>
      <c r="G5613" s="23" t="s">
        <v>114</v>
      </c>
      <c r="H5613" s="26">
        <v>1.05</v>
      </c>
      <c r="I5613" s="25">
        <v>18.34</v>
      </c>
      <c r="J5613" s="25">
        <v>19.25</v>
      </c>
    </row>
    <row r="5614" spans="1:10">
      <c r="A5614" s="38"/>
      <c r="B5614" s="38"/>
      <c r="C5614" s="38"/>
      <c r="D5614" s="38"/>
      <c r="E5614" s="38" t="s">
        <v>1897</v>
      </c>
      <c r="F5614" s="39">
        <v>1.28</v>
      </c>
      <c r="G5614" s="38" t="s">
        <v>1898</v>
      </c>
      <c r="H5614" s="39">
        <v>0</v>
      </c>
      <c r="I5614" s="38" t="s">
        <v>1899</v>
      </c>
      <c r="J5614" s="39">
        <v>1.28</v>
      </c>
    </row>
    <row r="5615" spans="1:10">
      <c r="A5615" s="38"/>
      <c r="B5615" s="38"/>
      <c r="C5615" s="38"/>
      <c r="D5615" s="38"/>
      <c r="E5615" s="38" t="s">
        <v>1900</v>
      </c>
      <c r="F5615" s="39">
        <v>4.3</v>
      </c>
      <c r="G5615" s="38"/>
      <c r="H5615" s="398" t="s">
        <v>1901</v>
      </c>
      <c r="I5615" s="398"/>
      <c r="J5615" s="39">
        <v>25.3</v>
      </c>
    </row>
    <row r="5616" spans="1:10" ht="49.95" customHeight="1">
      <c r="A5616" s="32"/>
      <c r="B5616" s="32"/>
      <c r="C5616" s="32"/>
      <c r="D5616" s="32"/>
      <c r="E5616" s="32"/>
      <c r="F5616" s="32"/>
      <c r="G5616" s="32" t="s">
        <v>1902</v>
      </c>
      <c r="H5616" s="34" t="s">
        <v>3413</v>
      </c>
      <c r="I5616" s="32" t="s">
        <v>1904</v>
      </c>
      <c r="J5616" s="33">
        <v>121262.9</v>
      </c>
    </row>
    <row r="5617" spans="1:10" ht="1.05" customHeight="1">
      <c r="A5617" s="16"/>
      <c r="B5617" s="16"/>
      <c r="C5617" s="16"/>
      <c r="D5617" s="16"/>
      <c r="E5617" s="16"/>
      <c r="F5617" s="16"/>
      <c r="G5617" s="16"/>
      <c r="H5617" s="16"/>
      <c r="I5617" s="16"/>
      <c r="J5617" s="16"/>
    </row>
    <row r="5618" spans="1:10" ht="18" customHeight="1">
      <c r="A5618" s="2" t="s">
        <v>1597</v>
      </c>
      <c r="B5618" s="4" t="s">
        <v>61</v>
      </c>
      <c r="C5618" s="2" t="s">
        <v>62</v>
      </c>
      <c r="D5618" s="2" t="s">
        <v>9</v>
      </c>
      <c r="E5618" s="391" t="s">
        <v>63</v>
      </c>
      <c r="F5618" s="391"/>
      <c r="G5618" s="3" t="s">
        <v>64</v>
      </c>
      <c r="H5618" s="4" t="s">
        <v>10</v>
      </c>
      <c r="I5618" s="4" t="s">
        <v>65</v>
      </c>
      <c r="J5618" s="4" t="s">
        <v>11</v>
      </c>
    </row>
    <row r="5619" spans="1:10" ht="24" customHeight="1">
      <c r="A5619" s="10" t="s">
        <v>1883</v>
      </c>
      <c r="B5619" s="12" t="s">
        <v>1598</v>
      </c>
      <c r="C5619" s="10" t="s">
        <v>72</v>
      </c>
      <c r="D5619" s="10" t="s">
        <v>1599</v>
      </c>
      <c r="E5619" s="395" t="s">
        <v>74</v>
      </c>
      <c r="F5619" s="395"/>
      <c r="G5619" s="11" t="s">
        <v>75</v>
      </c>
      <c r="H5619" s="15">
        <v>1</v>
      </c>
      <c r="I5619" s="13">
        <v>4.3600000000000003</v>
      </c>
      <c r="J5619" s="13">
        <v>4.3600000000000003</v>
      </c>
    </row>
    <row r="5620" spans="1:10" ht="25.95" customHeight="1">
      <c r="A5620" s="17" t="s">
        <v>1884</v>
      </c>
      <c r="B5620" s="19" t="s">
        <v>2969</v>
      </c>
      <c r="C5620" s="17" t="s">
        <v>78</v>
      </c>
      <c r="D5620" s="17" t="s">
        <v>2970</v>
      </c>
      <c r="E5620" s="396" t="s">
        <v>1887</v>
      </c>
      <c r="F5620" s="396"/>
      <c r="G5620" s="18" t="s">
        <v>1911</v>
      </c>
      <c r="H5620" s="21">
        <v>5.2380900000000001E-2</v>
      </c>
      <c r="I5620" s="20">
        <v>24.32</v>
      </c>
      <c r="J5620" s="20">
        <v>1.27</v>
      </c>
    </row>
    <row r="5621" spans="1:10" ht="25.95" customHeight="1">
      <c r="A5621" s="22" t="s">
        <v>1894</v>
      </c>
      <c r="B5621" s="24" t="s">
        <v>3414</v>
      </c>
      <c r="C5621" s="22" t="s">
        <v>78</v>
      </c>
      <c r="D5621" s="22" t="s">
        <v>3415</v>
      </c>
      <c r="E5621" s="397" t="s">
        <v>1928</v>
      </c>
      <c r="F5621" s="397"/>
      <c r="G5621" s="23" t="s">
        <v>268</v>
      </c>
      <c r="H5621" s="26">
        <v>1</v>
      </c>
      <c r="I5621" s="25">
        <v>3.09</v>
      </c>
      <c r="J5621" s="25">
        <v>3.09</v>
      </c>
    </row>
    <row r="5622" spans="1:10">
      <c r="A5622" s="38"/>
      <c r="B5622" s="38"/>
      <c r="C5622" s="38"/>
      <c r="D5622" s="38"/>
      <c r="E5622" s="38" t="s">
        <v>1897</v>
      </c>
      <c r="F5622" s="39">
        <v>0.9</v>
      </c>
      <c r="G5622" s="38" t="s">
        <v>1898</v>
      </c>
      <c r="H5622" s="39">
        <v>0</v>
      </c>
      <c r="I5622" s="38" t="s">
        <v>1899</v>
      </c>
      <c r="J5622" s="39">
        <v>0.9</v>
      </c>
    </row>
    <row r="5623" spans="1:10">
      <c r="A5623" s="38"/>
      <c r="B5623" s="38"/>
      <c r="C5623" s="38"/>
      <c r="D5623" s="38"/>
      <c r="E5623" s="38" t="s">
        <v>1900</v>
      </c>
      <c r="F5623" s="39">
        <v>0.89</v>
      </c>
      <c r="G5623" s="38"/>
      <c r="H5623" s="398" t="s">
        <v>1901</v>
      </c>
      <c r="I5623" s="398"/>
      <c r="J5623" s="39">
        <v>5.25</v>
      </c>
    </row>
    <row r="5624" spans="1:10" ht="49.95" customHeight="1">
      <c r="A5624" s="32"/>
      <c r="B5624" s="32"/>
      <c r="C5624" s="32"/>
      <c r="D5624" s="32"/>
      <c r="E5624" s="32"/>
      <c r="F5624" s="32"/>
      <c r="G5624" s="32" t="s">
        <v>1902</v>
      </c>
      <c r="H5624" s="34" t="s">
        <v>3152</v>
      </c>
      <c r="I5624" s="32" t="s">
        <v>1904</v>
      </c>
      <c r="J5624" s="33">
        <v>551.25</v>
      </c>
    </row>
    <row r="5625" spans="1:10" ht="1.05" customHeight="1">
      <c r="A5625" s="16"/>
      <c r="B5625" s="16"/>
      <c r="C5625" s="16"/>
      <c r="D5625" s="16"/>
      <c r="E5625" s="16"/>
      <c r="F5625" s="16"/>
      <c r="G5625" s="16"/>
      <c r="H5625" s="16"/>
      <c r="I5625" s="16"/>
      <c r="J5625" s="16"/>
    </row>
    <row r="5626" spans="1:10" ht="18" customHeight="1">
      <c r="A5626" s="2" t="s">
        <v>1600</v>
      </c>
      <c r="B5626" s="4" t="s">
        <v>61</v>
      </c>
      <c r="C5626" s="2" t="s">
        <v>62</v>
      </c>
      <c r="D5626" s="2" t="s">
        <v>9</v>
      </c>
      <c r="E5626" s="391" t="s">
        <v>63</v>
      </c>
      <c r="F5626" s="391"/>
      <c r="G5626" s="3" t="s">
        <v>64</v>
      </c>
      <c r="H5626" s="4" t="s">
        <v>10</v>
      </c>
      <c r="I5626" s="4" t="s">
        <v>65</v>
      </c>
      <c r="J5626" s="4" t="s">
        <v>11</v>
      </c>
    </row>
    <row r="5627" spans="1:10" ht="25.95" customHeight="1">
      <c r="A5627" s="10" t="s">
        <v>1883</v>
      </c>
      <c r="B5627" s="12" t="s">
        <v>1601</v>
      </c>
      <c r="C5627" s="10" t="s">
        <v>78</v>
      </c>
      <c r="D5627" s="10" t="s">
        <v>1602</v>
      </c>
      <c r="E5627" s="395" t="s">
        <v>1587</v>
      </c>
      <c r="F5627" s="395"/>
      <c r="G5627" s="11" t="s">
        <v>268</v>
      </c>
      <c r="H5627" s="15">
        <v>1</v>
      </c>
      <c r="I5627" s="13">
        <v>45.55</v>
      </c>
      <c r="J5627" s="13">
        <v>45.55</v>
      </c>
    </row>
    <row r="5628" spans="1:10" ht="24" customHeight="1">
      <c r="A5628" s="17" t="s">
        <v>1884</v>
      </c>
      <c r="B5628" s="19" t="s">
        <v>1971</v>
      </c>
      <c r="C5628" s="17" t="s">
        <v>78</v>
      </c>
      <c r="D5628" s="17" t="s">
        <v>1972</v>
      </c>
      <c r="E5628" s="396" t="s">
        <v>1887</v>
      </c>
      <c r="F5628" s="396"/>
      <c r="G5628" s="18" t="s">
        <v>1911</v>
      </c>
      <c r="H5628" s="21">
        <v>0.20619999999999999</v>
      </c>
      <c r="I5628" s="20">
        <v>28.71</v>
      </c>
      <c r="J5628" s="20">
        <v>5.92</v>
      </c>
    </row>
    <row r="5629" spans="1:10" ht="25.95" customHeight="1">
      <c r="A5629" s="17" t="s">
        <v>1884</v>
      </c>
      <c r="B5629" s="19" t="s">
        <v>2969</v>
      </c>
      <c r="C5629" s="17" t="s">
        <v>78</v>
      </c>
      <c r="D5629" s="17" t="s">
        <v>2970</v>
      </c>
      <c r="E5629" s="396" t="s">
        <v>1887</v>
      </c>
      <c r="F5629" s="396"/>
      <c r="G5629" s="18" t="s">
        <v>1911</v>
      </c>
      <c r="H5629" s="21">
        <v>0.20619999999999999</v>
      </c>
      <c r="I5629" s="20">
        <v>24.32</v>
      </c>
      <c r="J5629" s="20">
        <v>5.01</v>
      </c>
    </row>
    <row r="5630" spans="1:10" ht="39" customHeight="1">
      <c r="A5630" s="22" t="s">
        <v>1894</v>
      </c>
      <c r="B5630" s="24" t="s">
        <v>3416</v>
      </c>
      <c r="C5630" s="22" t="s">
        <v>78</v>
      </c>
      <c r="D5630" s="22" t="s">
        <v>3417</v>
      </c>
      <c r="E5630" s="397" t="s">
        <v>1928</v>
      </c>
      <c r="F5630" s="397"/>
      <c r="G5630" s="23" t="s">
        <v>268</v>
      </c>
      <c r="H5630" s="26">
        <v>1</v>
      </c>
      <c r="I5630" s="25">
        <v>34.619999999999997</v>
      </c>
      <c r="J5630" s="25">
        <v>34.619999999999997</v>
      </c>
    </row>
    <row r="5631" spans="1:10">
      <c r="A5631" s="38"/>
      <c r="B5631" s="38"/>
      <c r="C5631" s="38"/>
      <c r="D5631" s="38"/>
      <c r="E5631" s="38" t="s">
        <v>1897</v>
      </c>
      <c r="F5631" s="39">
        <v>8.0500000000000007</v>
      </c>
      <c r="G5631" s="38" t="s">
        <v>1898</v>
      </c>
      <c r="H5631" s="39">
        <v>0</v>
      </c>
      <c r="I5631" s="38" t="s">
        <v>1899</v>
      </c>
      <c r="J5631" s="39">
        <v>8.0500000000000007</v>
      </c>
    </row>
    <row r="5632" spans="1:10">
      <c r="A5632" s="38"/>
      <c r="B5632" s="38"/>
      <c r="C5632" s="38"/>
      <c r="D5632" s="38"/>
      <c r="E5632" s="38" t="s">
        <v>1900</v>
      </c>
      <c r="F5632" s="39">
        <v>9.33</v>
      </c>
      <c r="G5632" s="38"/>
      <c r="H5632" s="398" t="s">
        <v>1901</v>
      </c>
      <c r="I5632" s="398"/>
      <c r="J5632" s="39">
        <v>54.88</v>
      </c>
    </row>
    <row r="5633" spans="1:10" ht="49.95" customHeight="1">
      <c r="A5633" s="32"/>
      <c r="B5633" s="32"/>
      <c r="C5633" s="32"/>
      <c r="D5633" s="32"/>
      <c r="E5633" s="32"/>
      <c r="F5633" s="32"/>
      <c r="G5633" s="32" t="s">
        <v>1902</v>
      </c>
      <c r="H5633" s="34" t="s">
        <v>2656</v>
      </c>
      <c r="I5633" s="32" t="s">
        <v>1904</v>
      </c>
      <c r="J5633" s="33">
        <v>1701.28</v>
      </c>
    </row>
    <row r="5634" spans="1:10" ht="1.05" customHeight="1">
      <c r="A5634" s="16"/>
      <c r="B5634" s="16"/>
      <c r="C5634" s="16"/>
      <c r="D5634" s="16"/>
      <c r="E5634" s="16"/>
      <c r="F5634" s="16"/>
      <c r="G5634" s="16"/>
      <c r="H5634" s="16"/>
      <c r="I5634" s="16"/>
      <c r="J5634" s="16"/>
    </row>
    <row r="5635" spans="1:10" ht="18" customHeight="1">
      <c r="A5635" s="2" t="s">
        <v>1603</v>
      </c>
      <c r="B5635" s="4" t="s">
        <v>61</v>
      </c>
      <c r="C5635" s="2" t="s">
        <v>62</v>
      </c>
      <c r="D5635" s="2" t="s">
        <v>9</v>
      </c>
      <c r="E5635" s="391" t="s">
        <v>63</v>
      </c>
      <c r="F5635" s="391"/>
      <c r="G5635" s="3" t="s">
        <v>64</v>
      </c>
      <c r="H5635" s="4" t="s">
        <v>10</v>
      </c>
      <c r="I5635" s="4" t="s">
        <v>65</v>
      </c>
      <c r="J5635" s="4" t="s">
        <v>11</v>
      </c>
    </row>
    <row r="5636" spans="1:10" ht="25.95" customHeight="1">
      <c r="A5636" s="10" t="s">
        <v>1883</v>
      </c>
      <c r="B5636" s="12" t="s">
        <v>1604</v>
      </c>
      <c r="C5636" s="10" t="s">
        <v>78</v>
      </c>
      <c r="D5636" s="10" t="s">
        <v>1605</v>
      </c>
      <c r="E5636" s="395" t="s">
        <v>1587</v>
      </c>
      <c r="F5636" s="395"/>
      <c r="G5636" s="11" t="s">
        <v>268</v>
      </c>
      <c r="H5636" s="15">
        <v>1</v>
      </c>
      <c r="I5636" s="13">
        <v>5033.1899999999996</v>
      </c>
      <c r="J5636" s="13">
        <v>5033.1899999999996</v>
      </c>
    </row>
    <row r="5637" spans="1:10" ht="24" customHeight="1">
      <c r="A5637" s="17" t="s">
        <v>1884</v>
      </c>
      <c r="B5637" s="19" t="s">
        <v>1971</v>
      </c>
      <c r="C5637" s="17" t="s">
        <v>78</v>
      </c>
      <c r="D5637" s="17" t="s">
        <v>1972</v>
      </c>
      <c r="E5637" s="396" t="s">
        <v>1887</v>
      </c>
      <c r="F5637" s="396"/>
      <c r="G5637" s="18" t="s">
        <v>1911</v>
      </c>
      <c r="H5637" s="21">
        <v>1.0259</v>
      </c>
      <c r="I5637" s="20">
        <v>28.71</v>
      </c>
      <c r="J5637" s="20">
        <v>29.45</v>
      </c>
    </row>
    <row r="5638" spans="1:10" ht="25.95" customHeight="1">
      <c r="A5638" s="17" t="s">
        <v>1884</v>
      </c>
      <c r="B5638" s="19" t="s">
        <v>2969</v>
      </c>
      <c r="C5638" s="17" t="s">
        <v>78</v>
      </c>
      <c r="D5638" s="17" t="s">
        <v>2970</v>
      </c>
      <c r="E5638" s="396" t="s">
        <v>1887</v>
      </c>
      <c r="F5638" s="396"/>
      <c r="G5638" s="18" t="s">
        <v>1911</v>
      </c>
      <c r="H5638" s="21">
        <v>1.0259</v>
      </c>
      <c r="I5638" s="20">
        <v>24.32</v>
      </c>
      <c r="J5638" s="20">
        <v>24.94</v>
      </c>
    </row>
    <row r="5639" spans="1:10" ht="25.95" customHeight="1">
      <c r="A5639" s="22" t="s">
        <v>1894</v>
      </c>
      <c r="B5639" s="24" t="s">
        <v>3418</v>
      </c>
      <c r="C5639" s="22" t="s">
        <v>78</v>
      </c>
      <c r="D5639" s="22" t="s">
        <v>3419</v>
      </c>
      <c r="E5639" s="397" t="s">
        <v>1928</v>
      </c>
      <c r="F5639" s="397"/>
      <c r="G5639" s="23" t="s">
        <v>268</v>
      </c>
      <c r="H5639" s="26">
        <v>1</v>
      </c>
      <c r="I5639" s="25">
        <v>4978.8</v>
      </c>
      <c r="J5639" s="25">
        <v>4978.8</v>
      </c>
    </row>
    <row r="5640" spans="1:10">
      <c r="A5640" s="38"/>
      <c r="B5640" s="38"/>
      <c r="C5640" s="38"/>
      <c r="D5640" s="38"/>
      <c r="E5640" s="38" t="s">
        <v>1897</v>
      </c>
      <c r="F5640" s="39">
        <v>40.11</v>
      </c>
      <c r="G5640" s="38" t="s">
        <v>1898</v>
      </c>
      <c r="H5640" s="39">
        <v>0</v>
      </c>
      <c r="I5640" s="38" t="s">
        <v>1899</v>
      </c>
      <c r="J5640" s="39">
        <v>40.11</v>
      </c>
    </row>
    <row r="5641" spans="1:10">
      <c r="A5641" s="38"/>
      <c r="B5641" s="38"/>
      <c r="C5641" s="38"/>
      <c r="D5641" s="38"/>
      <c r="E5641" s="38" t="s">
        <v>1900</v>
      </c>
      <c r="F5641" s="39">
        <v>1031.8</v>
      </c>
      <c r="G5641" s="38"/>
      <c r="H5641" s="398" t="s">
        <v>1901</v>
      </c>
      <c r="I5641" s="398"/>
      <c r="J5641" s="39">
        <v>6064.99</v>
      </c>
    </row>
    <row r="5642" spans="1:10" ht="49.95" customHeight="1">
      <c r="A5642" s="32"/>
      <c r="B5642" s="32"/>
      <c r="C5642" s="32"/>
      <c r="D5642" s="32"/>
      <c r="E5642" s="32"/>
      <c r="F5642" s="32"/>
      <c r="G5642" s="32" t="s">
        <v>1902</v>
      </c>
      <c r="H5642" s="34" t="s">
        <v>2524</v>
      </c>
      <c r="I5642" s="32" t="s">
        <v>1904</v>
      </c>
      <c r="J5642" s="33">
        <v>12129.98</v>
      </c>
    </row>
    <row r="5643" spans="1:10" ht="1.05" customHeight="1">
      <c r="A5643" s="16"/>
      <c r="B5643" s="16"/>
      <c r="C5643" s="16"/>
      <c r="D5643" s="16"/>
      <c r="E5643" s="16"/>
      <c r="F5643" s="16"/>
      <c r="G5643" s="16"/>
      <c r="H5643" s="16"/>
      <c r="I5643" s="16"/>
      <c r="J5643" s="16"/>
    </row>
    <row r="5644" spans="1:10" ht="18" customHeight="1">
      <c r="A5644" s="2" t="s">
        <v>1606</v>
      </c>
      <c r="B5644" s="4" t="s">
        <v>61</v>
      </c>
      <c r="C5644" s="2" t="s">
        <v>62</v>
      </c>
      <c r="D5644" s="2" t="s">
        <v>9</v>
      </c>
      <c r="E5644" s="391" t="s">
        <v>63</v>
      </c>
      <c r="F5644" s="391"/>
      <c r="G5644" s="3" t="s">
        <v>64</v>
      </c>
      <c r="H5644" s="4" t="s">
        <v>10</v>
      </c>
      <c r="I5644" s="4" t="s">
        <v>65</v>
      </c>
      <c r="J5644" s="4" t="s">
        <v>11</v>
      </c>
    </row>
    <row r="5645" spans="1:10" ht="25.95" customHeight="1">
      <c r="A5645" s="10" t="s">
        <v>1883</v>
      </c>
      <c r="B5645" s="12" t="s">
        <v>1607</v>
      </c>
      <c r="C5645" s="10" t="s">
        <v>72</v>
      </c>
      <c r="D5645" s="10" t="s">
        <v>1608</v>
      </c>
      <c r="E5645" s="395" t="s">
        <v>74</v>
      </c>
      <c r="F5645" s="395"/>
      <c r="G5645" s="11" t="s">
        <v>75</v>
      </c>
      <c r="H5645" s="15">
        <v>1</v>
      </c>
      <c r="I5645" s="13">
        <v>143.15</v>
      </c>
      <c r="J5645" s="13">
        <v>143.15</v>
      </c>
    </row>
    <row r="5646" spans="1:10" ht="24" customHeight="1">
      <c r="A5646" s="17" t="s">
        <v>1884</v>
      </c>
      <c r="B5646" s="19" t="s">
        <v>1971</v>
      </c>
      <c r="C5646" s="17" t="s">
        <v>78</v>
      </c>
      <c r="D5646" s="17" t="s">
        <v>1972</v>
      </c>
      <c r="E5646" s="396" t="s">
        <v>1887</v>
      </c>
      <c r="F5646" s="396"/>
      <c r="G5646" s="18" t="s">
        <v>1911</v>
      </c>
      <c r="H5646" s="21">
        <v>0.2</v>
      </c>
      <c r="I5646" s="20">
        <v>28.71</v>
      </c>
      <c r="J5646" s="20">
        <v>5.74</v>
      </c>
    </row>
    <row r="5647" spans="1:10" ht="24" customHeight="1">
      <c r="A5647" s="22" t="s">
        <v>1894</v>
      </c>
      <c r="B5647" s="24" t="s">
        <v>3420</v>
      </c>
      <c r="C5647" s="22" t="s">
        <v>72</v>
      </c>
      <c r="D5647" s="22" t="s">
        <v>3421</v>
      </c>
      <c r="E5647" s="397" t="s">
        <v>1928</v>
      </c>
      <c r="F5647" s="397"/>
      <c r="G5647" s="23" t="s">
        <v>268</v>
      </c>
      <c r="H5647" s="26">
        <v>1</v>
      </c>
      <c r="I5647" s="25">
        <v>137.41</v>
      </c>
      <c r="J5647" s="25">
        <v>137.41</v>
      </c>
    </row>
    <row r="5648" spans="1:10">
      <c r="A5648" s="38"/>
      <c r="B5648" s="38"/>
      <c r="C5648" s="38"/>
      <c r="D5648" s="38"/>
      <c r="E5648" s="38" t="s">
        <v>1897</v>
      </c>
      <c r="F5648" s="39">
        <v>4.3499999999999996</v>
      </c>
      <c r="G5648" s="38" t="s">
        <v>1898</v>
      </c>
      <c r="H5648" s="39">
        <v>0</v>
      </c>
      <c r="I5648" s="38" t="s">
        <v>1899</v>
      </c>
      <c r="J5648" s="39">
        <v>4.3499999999999996</v>
      </c>
    </row>
    <row r="5649" spans="1:10">
      <c r="A5649" s="38"/>
      <c r="B5649" s="38"/>
      <c r="C5649" s="38"/>
      <c r="D5649" s="38"/>
      <c r="E5649" s="38" t="s">
        <v>1900</v>
      </c>
      <c r="F5649" s="39">
        <v>29.34</v>
      </c>
      <c r="G5649" s="38"/>
      <c r="H5649" s="398" t="s">
        <v>1901</v>
      </c>
      <c r="I5649" s="398"/>
      <c r="J5649" s="39">
        <v>172.49</v>
      </c>
    </row>
    <row r="5650" spans="1:10" ht="49.95" customHeight="1">
      <c r="A5650" s="32"/>
      <c r="B5650" s="32"/>
      <c r="C5650" s="32"/>
      <c r="D5650" s="32"/>
      <c r="E5650" s="32"/>
      <c r="F5650" s="32"/>
      <c r="G5650" s="32" t="s">
        <v>1902</v>
      </c>
      <c r="H5650" s="34" t="s">
        <v>1903</v>
      </c>
      <c r="I5650" s="32" t="s">
        <v>1904</v>
      </c>
      <c r="J5650" s="33">
        <v>172.49</v>
      </c>
    </row>
    <row r="5651" spans="1:10" ht="1.05" customHeight="1">
      <c r="A5651" s="16"/>
      <c r="B5651" s="16"/>
      <c r="C5651" s="16"/>
      <c r="D5651" s="16"/>
      <c r="E5651" s="16"/>
      <c r="F5651" s="16"/>
      <c r="G5651" s="16"/>
      <c r="H5651" s="16"/>
      <c r="I5651" s="16"/>
      <c r="J5651" s="16"/>
    </row>
    <row r="5652" spans="1:10" ht="18" customHeight="1">
      <c r="A5652" s="2" t="s">
        <v>1609</v>
      </c>
      <c r="B5652" s="4" t="s">
        <v>61</v>
      </c>
      <c r="C5652" s="2" t="s">
        <v>62</v>
      </c>
      <c r="D5652" s="2" t="s">
        <v>9</v>
      </c>
      <c r="E5652" s="391" t="s">
        <v>63</v>
      </c>
      <c r="F5652" s="391"/>
      <c r="G5652" s="3" t="s">
        <v>64</v>
      </c>
      <c r="H5652" s="4" t="s">
        <v>10</v>
      </c>
      <c r="I5652" s="4" t="s">
        <v>65</v>
      </c>
      <c r="J5652" s="4" t="s">
        <v>11</v>
      </c>
    </row>
    <row r="5653" spans="1:10" ht="25.95" customHeight="1">
      <c r="A5653" s="10" t="s">
        <v>1883</v>
      </c>
      <c r="B5653" s="12" t="s">
        <v>1610</v>
      </c>
      <c r="C5653" s="10" t="s">
        <v>72</v>
      </c>
      <c r="D5653" s="10" t="s">
        <v>1611</v>
      </c>
      <c r="E5653" s="395" t="s">
        <v>74</v>
      </c>
      <c r="F5653" s="395"/>
      <c r="G5653" s="11" t="s">
        <v>75</v>
      </c>
      <c r="H5653" s="15">
        <v>1</v>
      </c>
      <c r="I5653" s="13">
        <v>34.340000000000003</v>
      </c>
      <c r="J5653" s="13">
        <v>34.340000000000003</v>
      </c>
    </row>
    <row r="5654" spans="1:10" ht="25.95" customHeight="1">
      <c r="A5654" s="17" t="s">
        <v>1884</v>
      </c>
      <c r="B5654" s="19" t="s">
        <v>2969</v>
      </c>
      <c r="C5654" s="17" t="s">
        <v>78</v>
      </c>
      <c r="D5654" s="17" t="s">
        <v>2970</v>
      </c>
      <c r="E5654" s="396" t="s">
        <v>1887</v>
      </c>
      <c r="F5654" s="396"/>
      <c r="G5654" s="18" t="s">
        <v>1911</v>
      </c>
      <c r="H5654" s="21">
        <v>0.1</v>
      </c>
      <c r="I5654" s="20">
        <v>24.32</v>
      </c>
      <c r="J5654" s="20">
        <v>2.4300000000000002</v>
      </c>
    </row>
    <row r="5655" spans="1:10" ht="24" customHeight="1">
      <c r="A5655" s="17" t="s">
        <v>1884</v>
      </c>
      <c r="B5655" s="19" t="s">
        <v>1971</v>
      </c>
      <c r="C5655" s="17" t="s">
        <v>78</v>
      </c>
      <c r="D5655" s="17" t="s">
        <v>1972</v>
      </c>
      <c r="E5655" s="396" t="s">
        <v>1887</v>
      </c>
      <c r="F5655" s="396"/>
      <c r="G5655" s="18" t="s">
        <v>1911</v>
      </c>
      <c r="H5655" s="21">
        <v>0.1</v>
      </c>
      <c r="I5655" s="20">
        <v>28.71</v>
      </c>
      <c r="J5655" s="20">
        <v>2.87</v>
      </c>
    </row>
    <row r="5656" spans="1:10" ht="24" customHeight="1">
      <c r="A5656" s="22" t="s">
        <v>1894</v>
      </c>
      <c r="B5656" s="24" t="s">
        <v>3422</v>
      </c>
      <c r="C5656" s="22" t="s">
        <v>72</v>
      </c>
      <c r="D5656" s="22" t="s">
        <v>3423</v>
      </c>
      <c r="E5656" s="397" t="s">
        <v>1928</v>
      </c>
      <c r="F5656" s="397"/>
      <c r="G5656" s="23" t="s">
        <v>268</v>
      </c>
      <c r="H5656" s="26">
        <v>1</v>
      </c>
      <c r="I5656" s="25">
        <v>29.04</v>
      </c>
      <c r="J5656" s="25">
        <v>29.04</v>
      </c>
    </row>
    <row r="5657" spans="1:10">
      <c r="A5657" s="38"/>
      <c r="B5657" s="38"/>
      <c r="C5657" s="38"/>
      <c r="D5657" s="38"/>
      <c r="E5657" s="38" t="s">
        <v>1897</v>
      </c>
      <c r="F5657" s="39">
        <v>3.9</v>
      </c>
      <c r="G5657" s="38" t="s">
        <v>1898</v>
      </c>
      <c r="H5657" s="39">
        <v>0</v>
      </c>
      <c r="I5657" s="38" t="s">
        <v>1899</v>
      </c>
      <c r="J5657" s="39">
        <v>3.9</v>
      </c>
    </row>
    <row r="5658" spans="1:10">
      <c r="A5658" s="38"/>
      <c r="B5658" s="38"/>
      <c r="C5658" s="38"/>
      <c r="D5658" s="38"/>
      <c r="E5658" s="38" t="s">
        <v>1900</v>
      </c>
      <c r="F5658" s="39">
        <v>7.03</v>
      </c>
      <c r="G5658" s="38"/>
      <c r="H5658" s="398" t="s">
        <v>1901</v>
      </c>
      <c r="I5658" s="398"/>
      <c r="J5658" s="39">
        <v>41.37</v>
      </c>
    </row>
    <row r="5659" spans="1:10" ht="49.95" customHeight="1">
      <c r="A5659" s="32"/>
      <c r="B5659" s="32"/>
      <c r="C5659" s="32"/>
      <c r="D5659" s="32"/>
      <c r="E5659" s="32"/>
      <c r="F5659" s="32"/>
      <c r="G5659" s="32" t="s">
        <v>1902</v>
      </c>
      <c r="H5659" s="34" t="s">
        <v>2574</v>
      </c>
      <c r="I5659" s="32" t="s">
        <v>1904</v>
      </c>
      <c r="J5659" s="33">
        <v>786.03</v>
      </c>
    </row>
    <row r="5660" spans="1:10" ht="1.05" customHeight="1">
      <c r="A5660" s="16"/>
      <c r="B5660" s="16"/>
      <c r="C5660" s="16"/>
      <c r="D5660" s="16"/>
      <c r="E5660" s="16"/>
      <c r="F5660" s="16"/>
      <c r="G5660" s="16"/>
      <c r="H5660" s="16"/>
      <c r="I5660" s="16"/>
      <c r="J5660" s="16"/>
    </row>
    <row r="5661" spans="1:10" ht="18" customHeight="1">
      <c r="A5661" s="2" t="s">
        <v>1612</v>
      </c>
      <c r="B5661" s="4" t="s">
        <v>61</v>
      </c>
      <c r="C5661" s="2" t="s">
        <v>62</v>
      </c>
      <c r="D5661" s="2" t="s">
        <v>9</v>
      </c>
      <c r="E5661" s="391" t="s">
        <v>63</v>
      </c>
      <c r="F5661" s="391"/>
      <c r="G5661" s="3" t="s">
        <v>64</v>
      </c>
      <c r="H5661" s="4" t="s">
        <v>10</v>
      </c>
      <c r="I5661" s="4" t="s">
        <v>65</v>
      </c>
      <c r="J5661" s="4" t="s">
        <v>11</v>
      </c>
    </row>
    <row r="5662" spans="1:10" ht="25.95" customHeight="1">
      <c r="A5662" s="10" t="s">
        <v>1883</v>
      </c>
      <c r="B5662" s="12" t="s">
        <v>1613</v>
      </c>
      <c r="C5662" s="10" t="s">
        <v>78</v>
      </c>
      <c r="D5662" s="10" t="s">
        <v>1614</v>
      </c>
      <c r="E5662" s="395" t="s">
        <v>1587</v>
      </c>
      <c r="F5662" s="395"/>
      <c r="G5662" s="11" t="s">
        <v>268</v>
      </c>
      <c r="H5662" s="15">
        <v>1</v>
      </c>
      <c r="I5662" s="13">
        <v>1967.3</v>
      </c>
      <c r="J5662" s="13">
        <v>1967.3</v>
      </c>
    </row>
    <row r="5663" spans="1:10" ht="25.95" customHeight="1">
      <c r="A5663" s="17" t="s">
        <v>1884</v>
      </c>
      <c r="B5663" s="19" t="s">
        <v>2969</v>
      </c>
      <c r="C5663" s="17" t="s">
        <v>78</v>
      </c>
      <c r="D5663" s="17" t="s">
        <v>2970</v>
      </c>
      <c r="E5663" s="396" t="s">
        <v>1887</v>
      </c>
      <c r="F5663" s="396"/>
      <c r="G5663" s="18" t="s">
        <v>1911</v>
      </c>
      <c r="H5663" s="21">
        <v>6.2007000000000003</v>
      </c>
      <c r="I5663" s="20">
        <v>24.32</v>
      </c>
      <c r="J5663" s="20">
        <v>150.80000000000001</v>
      </c>
    </row>
    <row r="5664" spans="1:10" ht="24" customHeight="1">
      <c r="A5664" s="17" t="s">
        <v>1884</v>
      </c>
      <c r="B5664" s="19" t="s">
        <v>1971</v>
      </c>
      <c r="C5664" s="17" t="s">
        <v>78</v>
      </c>
      <c r="D5664" s="17" t="s">
        <v>1972</v>
      </c>
      <c r="E5664" s="396" t="s">
        <v>1887</v>
      </c>
      <c r="F5664" s="396"/>
      <c r="G5664" s="18" t="s">
        <v>1911</v>
      </c>
      <c r="H5664" s="21">
        <v>6.2007000000000003</v>
      </c>
      <c r="I5664" s="20">
        <v>28.71</v>
      </c>
      <c r="J5664" s="20">
        <v>178.02</v>
      </c>
    </row>
    <row r="5665" spans="1:10" ht="25.95" customHeight="1">
      <c r="A5665" s="22" t="s">
        <v>1894</v>
      </c>
      <c r="B5665" s="24" t="s">
        <v>3424</v>
      </c>
      <c r="C5665" s="22" t="s">
        <v>78</v>
      </c>
      <c r="D5665" s="22" t="s">
        <v>3425</v>
      </c>
      <c r="E5665" s="397" t="s">
        <v>1928</v>
      </c>
      <c r="F5665" s="397"/>
      <c r="G5665" s="23" t="s">
        <v>268</v>
      </c>
      <c r="H5665" s="26">
        <v>1</v>
      </c>
      <c r="I5665" s="25">
        <v>1638.48</v>
      </c>
      <c r="J5665" s="25">
        <v>1638.48</v>
      </c>
    </row>
    <row r="5666" spans="1:10">
      <c r="A5666" s="38"/>
      <c r="B5666" s="38"/>
      <c r="C5666" s="38"/>
      <c r="D5666" s="38"/>
      <c r="E5666" s="38" t="s">
        <v>1897</v>
      </c>
      <c r="F5666" s="39">
        <v>242.5</v>
      </c>
      <c r="G5666" s="38" t="s">
        <v>1898</v>
      </c>
      <c r="H5666" s="39">
        <v>0</v>
      </c>
      <c r="I5666" s="38" t="s">
        <v>1899</v>
      </c>
      <c r="J5666" s="39">
        <v>242.5</v>
      </c>
    </row>
    <row r="5667" spans="1:10">
      <c r="A5667" s="38"/>
      <c r="B5667" s="38"/>
      <c r="C5667" s="38"/>
      <c r="D5667" s="38"/>
      <c r="E5667" s="38" t="s">
        <v>1900</v>
      </c>
      <c r="F5667" s="39">
        <v>403.29</v>
      </c>
      <c r="G5667" s="38"/>
      <c r="H5667" s="398" t="s">
        <v>1901</v>
      </c>
      <c r="I5667" s="398"/>
      <c r="J5667" s="39">
        <v>2370.59</v>
      </c>
    </row>
    <row r="5668" spans="1:10" ht="49.95" customHeight="1">
      <c r="A5668" s="32"/>
      <c r="B5668" s="32"/>
      <c r="C5668" s="32"/>
      <c r="D5668" s="32"/>
      <c r="E5668" s="32"/>
      <c r="F5668" s="32"/>
      <c r="G5668" s="32" t="s">
        <v>1902</v>
      </c>
      <c r="H5668" s="34" t="s">
        <v>2714</v>
      </c>
      <c r="I5668" s="32" t="s">
        <v>1904</v>
      </c>
      <c r="J5668" s="33">
        <v>14223.54</v>
      </c>
    </row>
    <row r="5669" spans="1:10" ht="1.05" customHeight="1">
      <c r="A5669" s="16"/>
      <c r="B5669" s="16"/>
      <c r="C5669" s="16"/>
      <c r="D5669" s="16"/>
      <c r="E5669" s="16"/>
      <c r="F5669" s="16"/>
      <c r="G5669" s="16"/>
      <c r="H5669" s="16"/>
      <c r="I5669" s="16"/>
      <c r="J5669" s="16"/>
    </row>
    <row r="5670" spans="1:10" ht="18" customHeight="1">
      <c r="A5670" s="2" t="s">
        <v>1615</v>
      </c>
      <c r="B5670" s="4" t="s">
        <v>61</v>
      </c>
      <c r="C5670" s="2" t="s">
        <v>62</v>
      </c>
      <c r="D5670" s="2" t="s">
        <v>9</v>
      </c>
      <c r="E5670" s="391" t="s">
        <v>63</v>
      </c>
      <c r="F5670" s="391"/>
      <c r="G5670" s="3" t="s">
        <v>64</v>
      </c>
      <c r="H5670" s="4" t="s">
        <v>10</v>
      </c>
      <c r="I5670" s="4" t="s">
        <v>65</v>
      </c>
      <c r="J5670" s="4" t="s">
        <v>11</v>
      </c>
    </row>
    <row r="5671" spans="1:10" ht="39" customHeight="1">
      <c r="A5671" s="10" t="s">
        <v>1883</v>
      </c>
      <c r="B5671" s="12" t="s">
        <v>1616</v>
      </c>
      <c r="C5671" s="10" t="s">
        <v>72</v>
      </c>
      <c r="D5671" s="10" t="s">
        <v>1617</v>
      </c>
      <c r="E5671" s="395" t="s">
        <v>74</v>
      </c>
      <c r="F5671" s="395"/>
      <c r="G5671" s="11" t="s">
        <v>75</v>
      </c>
      <c r="H5671" s="15">
        <v>1</v>
      </c>
      <c r="I5671" s="13">
        <v>37.479999999999997</v>
      </c>
      <c r="J5671" s="13">
        <v>37.479999999999997</v>
      </c>
    </row>
    <row r="5672" spans="1:10" ht="24" customHeight="1">
      <c r="A5672" s="17" t="s">
        <v>1884</v>
      </c>
      <c r="B5672" s="19" t="s">
        <v>1971</v>
      </c>
      <c r="C5672" s="17" t="s">
        <v>78</v>
      </c>
      <c r="D5672" s="17" t="s">
        <v>1972</v>
      </c>
      <c r="E5672" s="396" t="s">
        <v>1887</v>
      </c>
      <c r="F5672" s="396"/>
      <c r="G5672" s="18" t="s">
        <v>1911</v>
      </c>
      <c r="H5672" s="21">
        <v>0.15</v>
      </c>
      <c r="I5672" s="20">
        <v>28.71</v>
      </c>
      <c r="J5672" s="20">
        <v>4.3</v>
      </c>
    </row>
    <row r="5673" spans="1:10" ht="25.95" customHeight="1">
      <c r="A5673" s="17" t="s">
        <v>1884</v>
      </c>
      <c r="B5673" s="19" t="s">
        <v>2969</v>
      </c>
      <c r="C5673" s="17" t="s">
        <v>78</v>
      </c>
      <c r="D5673" s="17" t="s">
        <v>2970</v>
      </c>
      <c r="E5673" s="396" t="s">
        <v>1887</v>
      </c>
      <c r="F5673" s="396"/>
      <c r="G5673" s="18" t="s">
        <v>1911</v>
      </c>
      <c r="H5673" s="21">
        <v>0.15</v>
      </c>
      <c r="I5673" s="20">
        <v>24.32</v>
      </c>
      <c r="J5673" s="20">
        <v>3.64</v>
      </c>
    </row>
    <row r="5674" spans="1:10" ht="25.95" customHeight="1">
      <c r="A5674" s="22" t="s">
        <v>1894</v>
      </c>
      <c r="B5674" s="24" t="s">
        <v>3426</v>
      </c>
      <c r="C5674" s="22" t="s">
        <v>72</v>
      </c>
      <c r="D5674" s="22" t="s">
        <v>3427</v>
      </c>
      <c r="E5674" s="397" t="s">
        <v>1928</v>
      </c>
      <c r="F5674" s="397"/>
      <c r="G5674" s="23" t="s">
        <v>268</v>
      </c>
      <c r="H5674" s="26">
        <v>1</v>
      </c>
      <c r="I5674" s="25">
        <v>29.54</v>
      </c>
      <c r="J5674" s="25">
        <v>29.54</v>
      </c>
    </row>
    <row r="5675" spans="1:10">
      <c r="A5675" s="38"/>
      <c r="B5675" s="38"/>
      <c r="C5675" s="38"/>
      <c r="D5675" s="38"/>
      <c r="E5675" s="38" t="s">
        <v>1897</v>
      </c>
      <c r="F5675" s="39">
        <v>5.86</v>
      </c>
      <c r="G5675" s="38" t="s">
        <v>1898</v>
      </c>
      <c r="H5675" s="39">
        <v>0</v>
      </c>
      <c r="I5675" s="38" t="s">
        <v>1899</v>
      </c>
      <c r="J5675" s="39">
        <v>5.86</v>
      </c>
    </row>
    <row r="5676" spans="1:10">
      <c r="A5676" s="38"/>
      <c r="B5676" s="38"/>
      <c r="C5676" s="38"/>
      <c r="D5676" s="38"/>
      <c r="E5676" s="38" t="s">
        <v>1900</v>
      </c>
      <c r="F5676" s="39">
        <v>7.68</v>
      </c>
      <c r="G5676" s="38"/>
      <c r="H5676" s="398" t="s">
        <v>1901</v>
      </c>
      <c r="I5676" s="398"/>
      <c r="J5676" s="39">
        <v>45.16</v>
      </c>
    </row>
    <row r="5677" spans="1:10" ht="49.95" customHeight="1">
      <c r="A5677" s="32"/>
      <c r="B5677" s="32"/>
      <c r="C5677" s="32"/>
      <c r="D5677" s="32"/>
      <c r="E5677" s="32"/>
      <c r="F5677" s="32"/>
      <c r="G5677" s="32" t="s">
        <v>1902</v>
      </c>
      <c r="H5677" s="34" t="s">
        <v>2400</v>
      </c>
      <c r="I5677" s="32" t="s">
        <v>1904</v>
      </c>
      <c r="J5677" s="33">
        <v>451.6</v>
      </c>
    </row>
    <row r="5678" spans="1:10" ht="1.05" customHeight="1">
      <c r="A5678" s="16"/>
      <c r="B5678" s="16"/>
      <c r="C5678" s="16"/>
      <c r="D5678" s="16"/>
      <c r="E5678" s="16"/>
      <c r="F5678" s="16"/>
      <c r="G5678" s="16"/>
      <c r="H5678" s="16"/>
      <c r="I5678" s="16"/>
      <c r="J5678" s="16"/>
    </row>
    <row r="5679" spans="1:10" ht="18" customHeight="1">
      <c r="A5679" s="2" t="s">
        <v>1618</v>
      </c>
      <c r="B5679" s="4" t="s">
        <v>61</v>
      </c>
      <c r="C5679" s="2" t="s">
        <v>62</v>
      </c>
      <c r="D5679" s="2" t="s">
        <v>9</v>
      </c>
      <c r="E5679" s="391" t="s">
        <v>63</v>
      </c>
      <c r="F5679" s="391"/>
      <c r="G5679" s="3" t="s">
        <v>64</v>
      </c>
      <c r="H5679" s="4" t="s">
        <v>10</v>
      </c>
      <c r="I5679" s="4" t="s">
        <v>65</v>
      </c>
      <c r="J5679" s="4" t="s">
        <v>11</v>
      </c>
    </row>
    <row r="5680" spans="1:10" ht="25.95" customHeight="1">
      <c r="A5680" s="10" t="s">
        <v>1883</v>
      </c>
      <c r="B5680" s="12" t="s">
        <v>1619</v>
      </c>
      <c r="C5680" s="10" t="s">
        <v>78</v>
      </c>
      <c r="D5680" s="10" t="s">
        <v>1620</v>
      </c>
      <c r="E5680" s="395" t="s">
        <v>1587</v>
      </c>
      <c r="F5680" s="395"/>
      <c r="G5680" s="11" t="s">
        <v>268</v>
      </c>
      <c r="H5680" s="15">
        <v>1</v>
      </c>
      <c r="I5680" s="13">
        <v>940.63</v>
      </c>
      <c r="J5680" s="13">
        <v>940.63</v>
      </c>
    </row>
    <row r="5681" spans="1:10" ht="25.95" customHeight="1">
      <c r="A5681" s="17" t="s">
        <v>1884</v>
      </c>
      <c r="B5681" s="19" t="s">
        <v>2969</v>
      </c>
      <c r="C5681" s="17" t="s">
        <v>78</v>
      </c>
      <c r="D5681" s="17" t="s">
        <v>2970</v>
      </c>
      <c r="E5681" s="396" t="s">
        <v>1887</v>
      </c>
      <c r="F5681" s="396"/>
      <c r="G5681" s="18" t="s">
        <v>1911</v>
      </c>
      <c r="H5681" s="21">
        <v>6.2007000000000003</v>
      </c>
      <c r="I5681" s="20">
        <v>24.32</v>
      </c>
      <c r="J5681" s="20">
        <v>150.80000000000001</v>
      </c>
    </row>
    <row r="5682" spans="1:10" ht="24" customHeight="1">
      <c r="A5682" s="17" t="s">
        <v>1884</v>
      </c>
      <c r="B5682" s="19" t="s">
        <v>1971</v>
      </c>
      <c r="C5682" s="17" t="s">
        <v>78</v>
      </c>
      <c r="D5682" s="17" t="s">
        <v>1972</v>
      </c>
      <c r="E5682" s="396" t="s">
        <v>1887</v>
      </c>
      <c r="F5682" s="396"/>
      <c r="G5682" s="18" t="s">
        <v>1911</v>
      </c>
      <c r="H5682" s="21">
        <v>6.2007000000000003</v>
      </c>
      <c r="I5682" s="20">
        <v>28.71</v>
      </c>
      <c r="J5682" s="20">
        <v>178.02</v>
      </c>
    </row>
    <row r="5683" spans="1:10" ht="25.95" customHeight="1">
      <c r="A5683" s="22" t="s">
        <v>1894</v>
      </c>
      <c r="B5683" s="24" t="s">
        <v>3428</v>
      </c>
      <c r="C5683" s="22" t="s">
        <v>78</v>
      </c>
      <c r="D5683" s="22" t="s">
        <v>3429</v>
      </c>
      <c r="E5683" s="397" t="s">
        <v>1928</v>
      </c>
      <c r="F5683" s="397"/>
      <c r="G5683" s="23" t="s">
        <v>268</v>
      </c>
      <c r="H5683" s="26">
        <v>1</v>
      </c>
      <c r="I5683" s="25">
        <v>611.80999999999995</v>
      </c>
      <c r="J5683" s="25">
        <v>611.80999999999995</v>
      </c>
    </row>
    <row r="5684" spans="1:10">
      <c r="A5684" s="38"/>
      <c r="B5684" s="38"/>
      <c r="C5684" s="38"/>
      <c r="D5684" s="38"/>
      <c r="E5684" s="38" t="s">
        <v>1897</v>
      </c>
      <c r="F5684" s="39">
        <v>242.5</v>
      </c>
      <c r="G5684" s="38" t="s">
        <v>1898</v>
      </c>
      <c r="H5684" s="39">
        <v>0</v>
      </c>
      <c r="I5684" s="38" t="s">
        <v>1899</v>
      </c>
      <c r="J5684" s="39">
        <v>242.5</v>
      </c>
    </row>
    <row r="5685" spans="1:10">
      <c r="A5685" s="38"/>
      <c r="B5685" s="38"/>
      <c r="C5685" s="38"/>
      <c r="D5685" s="38"/>
      <c r="E5685" s="38" t="s">
        <v>1900</v>
      </c>
      <c r="F5685" s="39">
        <v>192.82</v>
      </c>
      <c r="G5685" s="38"/>
      <c r="H5685" s="398" t="s">
        <v>1901</v>
      </c>
      <c r="I5685" s="398"/>
      <c r="J5685" s="39">
        <v>1133.45</v>
      </c>
    </row>
    <row r="5686" spans="1:10" ht="49.95" customHeight="1">
      <c r="A5686" s="32"/>
      <c r="B5686" s="32"/>
      <c r="C5686" s="32"/>
      <c r="D5686" s="32"/>
      <c r="E5686" s="32"/>
      <c r="F5686" s="32"/>
      <c r="G5686" s="32" t="s">
        <v>1902</v>
      </c>
      <c r="H5686" s="34" t="s">
        <v>3430</v>
      </c>
      <c r="I5686" s="32" t="s">
        <v>1904</v>
      </c>
      <c r="J5686" s="33">
        <v>86142.2</v>
      </c>
    </row>
    <row r="5687" spans="1:10" ht="1.05" customHeight="1">
      <c r="A5687" s="16"/>
      <c r="B5687" s="16"/>
      <c r="C5687" s="16"/>
      <c r="D5687" s="16"/>
      <c r="E5687" s="16"/>
      <c r="F5687" s="16"/>
      <c r="G5687" s="16"/>
      <c r="H5687" s="16"/>
      <c r="I5687" s="16"/>
      <c r="J5687" s="16"/>
    </row>
    <row r="5688" spans="1:10" ht="18" customHeight="1">
      <c r="A5688" s="2" t="s">
        <v>1621</v>
      </c>
      <c r="B5688" s="4" t="s">
        <v>61</v>
      </c>
      <c r="C5688" s="2" t="s">
        <v>62</v>
      </c>
      <c r="D5688" s="2" t="s">
        <v>9</v>
      </c>
      <c r="E5688" s="391" t="s">
        <v>63</v>
      </c>
      <c r="F5688" s="391"/>
      <c r="G5688" s="3" t="s">
        <v>64</v>
      </c>
      <c r="H5688" s="4" t="s">
        <v>10</v>
      </c>
      <c r="I5688" s="4" t="s">
        <v>65</v>
      </c>
      <c r="J5688" s="4" t="s">
        <v>11</v>
      </c>
    </row>
    <row r="5689" spans="1:10" ht="64.95" customHeight="1">
      <c r="A5689" s="10" t="s">
        <v>1883</v>
      </c>
      <c r="B5689" s="12" t="s">
        <v>1622</v>
      </c>
      <c r="C5689" s="10" t="s">
        <v>72</v>
      </c>
      <c r="D5689" s="10" t="s">
        <v>1623</v>
      </c>
      <c r="E5689" s="395" t="s">
        <v>74</v>
      </c>
      <c r="F5689" s="395"/>
      <c r="G5689" s="11" t="s">
        <v>75</v>
      </c>
      <c r="H5689" s="15">
        <v>1</v>
      </c>
      <c r="I5689" s="13">
        <v>40.950000000000003</v>
      </c>
      <c r="J5689" s="13">
        <v>40.950000000000003</v>
      </c>
    </row>
    <row r="5690" spans="1:10" ht="25.95" customHeight="1">
      <c r="A5690" s="17" t="s">
        <v>1884</v>
      </c>
      <c r="B5690" s="19" t="s">
        <v>2969</v>
      </c>
      <c r="C5690" s="17" t="s">
        <v>78</v>
      </c>
      <c r="D5690" s="17" t="s">
        <v>2970</v>
      </c>
      <c r="E5690" s="396" t="s">
        <v>1887</v>
      </c>
      <c r="F5690" s="396"/>
      <c r="G5690" s="18" t="s">
        <v>1911</v>
      </c>
      <c r="H5690" s="21">
        <v>0.15</v>
      </c>
      <c r="I5690" s="20">
        <v>24.32</v>
      </c>
      <c r="J5690" s="20">
        <v>3.64</v>
      </c>
    </row>
    <row r="5691" spans="1:10" ht="24" customHeight="1">
      <c r="A5691" s="17" t="s">
        <v>1884</v>
      </c>
      <c r="B5691" s="19" t="s">
        <v>1971</v>
      </c>
      <c r="C5691" s="17" t="s">
        <v>78</v>
      </c>
      <c r="D5691" s="17" t="s">
        <v>1972</v>
      </c>
      <c r="E5691" s="396" t="s">
        <v>1887</v>
      </c>
      <c r="F5691" s="396"/>
      <c r="G5691" s="18" t="s">
        <v>1911</v>
      </c>
      <c r="H5691" s="21">
        <v>0.3</v>
      </c>
      <c r="I5691" s="20">
        <v>28.71</v>
      </c>
      <c r="J5691" s="20">
        <v>8.61</v>
      </c>
    </row>
    <row r="5692" spans="1:10" ht="52.05" customHeight="1">
      <c r="A5692" s="22" t="s">
        <v>1894</v>
      </c>
      <c r="B5692" s="24" t="s">
        <v>3431</v>
      </c>
      <c r="C5692" s="22" t="s">
        <v>72</v>
      </c>
      <c r="D5692" s="22" t="s">
        <v>3432</v>
      </c>
      <c r="E5692" s="397" t="s">
        <v>1928</v>
      </c>
      <c r="F5692" s="397"/>
      <c r="G5692" s="23" t="s">
        <v>268</v>
      </c>
      <c r="H5692" s="26">
        <v>1</v>
      </c>
      <c r="I5692" s="25">
        <v>28.7</v>
      </c>
      <c r="J5692" s="25">
        <v>28.7</v>
      </c>
    </row>
    <row r="5693" spans="1:10">
      <c r="A5693" s="38"/>
      <c r="B5693" s="38"/>
      <c r="C5693" s="38"/>
      <c r="D5693" s="38"/>
      <c r="E5693" s="38" t="s">
        <v>1897</v>
      </c>
      <c r="F5693" s="39">
        <v>9.1199999999999992</v>
      </c>
      <c r="G5693" s="38" t="s">
        <v>1898</v>
      </c>
      <c r="H5693" s="39">
        <v>0</v>
      </c>
      <c r="I5693" s="38" t="s">
        <v>1899</v>
      </c>
      <c r="J5693" s="39">
        <v>9.1199999999999992</v>
      </c>
    </row>
    <row r="5694" spans="1:10">
      <c r="A5694" s="38"/>
      <c r="B5694" s="38"/>
      <c r="C5694" s="38"/>
      <c r="D5694" s="38"/>
      <c r="E5694" s="38" t="s">
        <v>1900</v>
      </c>
      <c r="F5694" s="39">
        <v>8.39</v>
      </c>
      <c r="G5694" s="38"/>
      <c r="H5694" s="398" t="s">
        <v>1901</v>
      </c>
      <c r="I5694" s="398"/>
      <c r="J5694" s="39">
        <v>49.34</v>
      </c>
    </row>
    <row r="5695" spans="1:10" ht="49.95" customHeight="1">
      <c r="A5695" s="32"/>
      <c r="B5695" s="32"/>
      <c r="C5695" s="32"/>
      <c r="D5695" s="32"/>
      <c r="E5695" s="32"/>
      <c r="F5695" s="32"/>
      <c r="G5695" s="32" t="s">
        <v>1902</v>
      </c>
      <c r="H5695" s="34" t="s">
        <v>3433</v>
      </c>
      <c r="I5695" s="32" t="s">
        <v>1904</v>
      </c>
      <c r="J5695" s="33">
        <v>2072.2800000000002</v>
      </c>
    </row>
    <row r="5696" spans="1:10" ht="1.05" customHeight="1">
      <c r="A5696" s="16"/>
      <c r="B5696" s="16"/>
      <c r="C5696" s="16"/>
      <c r="D5696" s="16"/>
      <c r="E5696" s="16"/>
      <c r="F5696" s="16"/>
      <c r="G5696" s="16"/>
      <c r="H5696" s="16"/>
      <c r="I5696" s="16"/>
      <c r="J5696" s="16"/>
    </row>
    <row r="5697" spans="1:10" ht="18" customHeight="1">
      <c r="A5697" s="2" t="s">
        <v>1624</v>
      </c>
      <c r="B5697" s="4" t="s">
        <v>61</v>
      </c>
      <c r="C5697" s="2" t="s">
        <v>62</v>
      </c>
      <c r="D5697" s="2" t="s">
        <v>9</v>
      </c>
      <c r="E5697" s="391" t="s">
        <v>63</v>
      </c>
      <c r="F5697" s="391"/>
      <c r="G5697" s="3" t="s">
        <v>64</v>
      </c>
      <c r="H5697" s="4" t="s">
        <v>10</v>
      </c>
      <c r="I5697" s="4" t="s">
        <v>65</v>
      </c>
      <c r="J5697" s="4" t="s">
        <v>11</v>
      </c>
    </row>
    <row r="5698" spans="1:10" ht="25.95" customHeight="1">
      <c r="A5698" s="10" t="s">
        <v>1883</v>
      </c>
      <c r="B5698" s="12" t="s">
        <v>1625</v>
      </c>
      <c r="C5698" s="10" t="s">
        <v>72</v>
      </c>
      <c r="D5698" s="10" t="s">
        <v>1626</v>
      </c>
      <c r="E5698" s="395" t="s">
        <v>74</v>
      </c>
      <c r="F5698" s="395"/>
      <c r="G5698" s="11" t="s">
        <v>75</v>
      </c>
      <c r="H5698" s="15">
        <v>1</v>
      </c>
      <c r="I5698" s="13">
        <v>458.55</v>
      </c>
      <c r="J5698" s="13">
        <v>458.55</v>
      </c>
    </row>
    <row r="5699" spans="1:10" ht="25.95" customHeight="1">
      <c r="A5699" s="17" t="s">
        <v>1884</v>
      </c>
      <c r="B5699" s="19" t="s">
        <v>2090</v>
      </c>
      <c r="C5699" s="17" t="s">
        <v>78</v>
      </c>
      <c r="D5699" s="17" t="s">
        <v>2091</v>
      </c>
      <c r="E5699" s="396" t="s">
        <v>1887</v>
      </c>
      <c r="F5699" s="396"/>
      <c r="G5699" s="18" t="s">
        <v>1911</v>
      </c>
      <c r="H5699" s="21">
        <v>2.0390000000000001</v>
      </c>
      <c r="I5699" s="20">
        <v>23.92</v>
      </c>
      <c r="J5699" s="20">
        <v>48.77</v>
      </c>
    </row>
    <row r="5700" spans="1:10" ht="24" customHeight="1">
      <c r="A5700" s="17" t="s">
        <v>1884</v>
      </c>
      <c r="B5700" s="19" t="s">
        <v>1971</v>
      </c>
      <c r="C5700" s="17" t="s">
        <v>78</v>
      </c>
      <c r="D5700" s="17" t="s">
        <v>1972</v>
      </c>
      <c r="E5700" s="396" t="s">
        <v>1887</v>
      </c>
      <c r="F5700" s="396"/>
      <c r="G5700" s="18" t="s">
        <v>1911</v>
      </c>
      <c r="H5700" s="21">
        <v>2.5</v>
      </c>
      <c r="I5700" s="20">
        <v>28.71</v>
      </c>
      <c r="J5700" s="20">
        <v>71.77</v>
      </c>
    </row>
    <row r="5701" spans="1:10" ht="25.95" customHeight="1">
      <c r="A5701" s="22" t="s">
        <v>1894</v>
      </c>
      <c r="B5701" s="24" t="s">
        <v>3434</v>
      </c>
      <c r="C5701" s="22" t="s">
        <v>72</v>
      </c>
      <c r="D5701" s="22" t="s">
        <v>3435</v>
      </c>
      <c r="E5701" s="397" t="s">
        <v>1928</v>
      </c>
      <c r="F5701" s="397"/>
      <c r="G5701" s="23" t="s">
        <v>268</v>
      </c>
      <c r="H5701" s="26">
        <v>1</v>
      </c>
      <c r="I5701" s="25">
        <v>338.01</v>
      </c>
      <c r="J5701" s="25">
        <v>338.01</v>
      </c>
    </row>
    <row r="5702" spans="1:10">
      <c r="A5702" s="38"/>
      <c r="B5702" s="38"/>
      <c r="C5702" s="38"/>
      <c r="D5702" s="38"/>
      <c r="E5702" s="38" t="s">
        <v>1897</v>
      </c>
      <c r="F5702" s="39">
        <v>89.19</v>
      </c>
      <c r="G5702" s="38" t="s">
        <v>1898</v>
      </c>
      <c r="H5702" s="39">
        <v>0</v>
      </c>
      <c r="I5702" s="38" t="s">
        <v>1899</v>
      </c>
      <c r="J5702" s="39">
        <v>89.19</v>
      </c>
    </row>
    <row r="5703" spans="1:10">
      <c r="A5703" s="38"/>
      <c r="B5703" s="38"/>
      <c r="C5703" s="38"/>
      <c r="D5703" s="38"/>
      <c r="E5703" s="38" t="s">
        <v>1900</v>
      </c>
      <c r="F5703" s="39">
        <v>94</v>
      </c>
      <c r="G5703" s="38"/>
      <c r="H5703" s="398" t="s">
        <v>1901</v>
      </c>
      <c r="I5703" s="398"/>
      <c r="J5703" s="39">
        <v>552.54999999999995</v>
      </c>
    </row>
    <row r="5704" spans="1:10" ht="49.95" customHeight="1">
      <c r="A5704" s="32"/>
      <c r="B5704" s="32"/>
      <c r="C5704" s="32"/>
      <c r="D5704" s="32"/>
      <c r="E5704" s="32"/>
      <c r="F5704" s="32"/>
      <c r="G5704" s="32" t="s">
        <v>1902</v>
      </c>
      <c r="H5704" s="34" t="s">
        <v>1903</v>
      </c>
      <c r="I5704" s="32" t="s">
        <v>1904</v>
      </c>
      <c r="J5704" s="33">
        <v>552.54999999999995</v>
      </c>
    </row>
    <row r="5705" spans="1:10" ht="1.05" customHeight="1">
      <c r="A5705" s="16"/>
      <c r="B5705" s="16"/>
      <c r="C5705" s="16"/>
      <c r="D5705" s="16"/>
      <c r="E5705" s="16"/>
      <c r="F5705" s="16"/>
      <c r="G5705" s="16"/>
      <c r="H5705" s="16"/>
      <c r="I5705" s="16"/>
      <c r="J5705" s="16"/>
    </row>
    <row r="5706" spans="1:10" ht="18" customHeight="1">
      <c r="A5706" s="2" t="s">
        <v>1627</v>
      </c>
      <c r="B5706" s="4" t="s">
        <v>61</v>
      </c>
      <c r="C5706" s="2" t="s">
        <v>62</v>
      </c>
      <c r="D5706" s="2" t="s">
        <v>9</v>
      </c>
      <c r="E5706" s="391" t="s">
        <v>63</v>
      </c>
      <c r="F5706" s="391"/>
      <c r="G5706" s="3" t="s">
        <v>64</v>
      </c>
      <c r="H5706" s="4" t="s">
        <v>10</v>
      </c>
      <c r="I5706" s="4" t="s">
        <v>65</v>
      </c>
      <c r="J5706" s="4" t="s">
        <v>11</v>
      </c>
    </row>
    <row r="5707" spans="1:10" ht="39" customHeight="1">
      <c r="A5707" s="10" t="s">
        <v>1883</v>
      </c>
      <c r="B5707" s="12" t="s">
        <v>1628</v>
      </c>
      <c r="C5707" s="10" t="s">
        <v>72</v>
      </c>
      <c r="D5707" s="10" t="s">
        <v>1629</v>
      </c>
      <c r="E5707" s="395" t="s">
        <v>74</v>
      </c>
      <c r="F5707" s="395"/>
      <c r="G5707" s="11" t="s">
        <v>75</v>
      </c>
      <c r="H5707" s="15">
        <v>1</v>
      </c>
      <c r="I5707" s="13">
        <v>367.17</v>
      </c>
      <c r="J5707" s="13">
        <v>367.17</v>
      </c>
    </row>
    <row r="5708" spans="1:10" ht="24" customHeight="1">
      <c r="A5708" s="17" t="s">
        <v>1884</v>
      </c>
      <c r="B5708" s="19" t="s">
        <v>1971</v>
      </c>
      <c r="C5708" s="17" t="s">
        <v>78</v>
      </c>
      <c r="D5708" s="17" t="s">
        <v>1972</v>
      </c>
      <c r="E5708" s="396" t="s">
        <v>1887</v>
      </c>
      <c r="F5708" s="396"/>
      <c r="G5708" s="18" t="s">
        <v>1911</v>
      </c>
      <c r="H5708" s="21">
        <v>0.2</v>
      </c>
      <c r="I5708" s="20">
        <v>28.71</v>
      </c>
      <c r="J5708" s="20">
        <v>5.74</v>
      </c>
    </row>
    <row r="5709" spans="1:10" ht="25.95" customHeight="1">
      <c r="A5709" s="22" t="s">
        <v>1894</v>
      </c>
      <c r="B5709" s="24" t="s">
        <v>3436</v>
      </c>
      <c r="C5709" s="22" t="s">
        <v>72</v>
      </c>
      <c r="D5709" s="22" t="s">
        <v>3437</v>
      </c>
      <c r="E5709" s="397" t="s">
        <v>1928</v>
      </c>
      <c r="F5709" s="397"/>
      <c r="G5709" s="23" t="s">
        <v>268</v>
      </c>
      <c r="H5709" s="26">
        <v>1</v>
      </c>
      <c r="I5709" s="25">
        <v>361.43</v>
      </c>
      <c r="J5709" s="25">
        <v>361.43</v>
      </c>
    </row>
    <row r="5710" spans="1:10">
      <c r="A5710" s="38"/>
      <c r="B5710" s="38"/>
      <c r="C5710" s="38"/>
      <c r="D5710" s="38"/>
      <c r="E5710" s="38" t="s">
        <v>1897</v>
      </c>
      <c r="F5710" s="39">
        <v>4.3499999999999996</v>
      </c>
      <c r="G5710" s="38" t="s">
        <v>1898</v>
      </c>
      <c r="H5710" s="39">
        <v>0</v>
      </c>
      <c r="I5710" s="38" t="s">
        <v>1899</v>
      </c>
      <c r="J5710" s="39">
        <v>4.3499999999999996</v>
      </c>
    </row>
    <row r="5711" spans="1:10">
      <c r="A5711" s="38"/>
      <c r="B5711" s="38"/>
      <c r="C5711" s="38"/>
      <c r="D5711" s="38"/>
      <c r="E5711" s="38" t="s">
        <v>1900</v>
      </c>
      <c r="F5711" s="39">
        <v>75.260000000000005</v>
      </c>
      <c r="G5711" s="38"/>
      <c r="H5711" s="398" t="s">
        <v>1901</v>
      </c>
      <c r="I5711" s="398"/>
      <c r="J5711" s="39">
        <v>442.43</v>
      </c>
    </row>
    <row r="5712" spans="1:10" ht="49.95" customHeight="1">
      <c r="A5712" s="32"/>
      <c r="B5712" s="32"/>
      <c r="C5712" s="32"/>
      <c r="D5712" s="32"/>
      <c r="E5712" s="32"/>
      <c r="F5712" s="32"/>
      <c r="G5712" s="32" t="s">
        <v>1902</v>
      </c>
      <c r="H5712" s="34" t="s">
        <v>1903</v>
      </c>
      <c r="I5712" s="32" t="s">
        <v>1904</v>
      </c>
      <c r="J5712" s="33">
        <v>442.43</v>
      </c>
    </row>
    <row r="5713" spans="1:10" ht="1.05" customHeight="1">
      <c r="A5713" s="16"/>
      <c r="B5713" s="16"/>
      <c r="C5713" s="16"/>
      <c r="D5713" s="16"/>
      <c r="E5713" s="16"/>
      <c r="F5713" s="16"/>
      <c r="G5713" s="16"/>
      <c r="H5713" s="16"/>
      <c r="I5713" s="16"/>
      <c r="J5713" s="16"/>
    </row>
    <row r="5714" spans="1:10" ht="18" customHeight="1">
      <c r="A5714" s="2" t="s">
        <v>1630</v>
      </c>
      <c r="B5714" s="4" t="s">
        <v>61</v>
      </c>
      <c r="C5714" s="2" t="s">
        <v>62</v>
      </c>
      <c r="D5714" s="2" t="s">
        <v>9</v>
      </c>
      <c r="E5714" s="391" t="s">
        <v>63</v>
      </c>
      <c r="F5714" s="391"/>
      <c r="G5714" s="3" t="s">
        <v>64</v>
      </c>
      <c r="H5714" s="4" t="s">
        <v>10</v>
      </c>
      <c r="I5714" s="4" t="s">
        <v>65</v>
      </c>
      <c r="J5714" s="4" t="s">
        <v>11</v>
      </c>
    </row>
    <row r="5715" spans="1:10" ht="64.95" customHeight="1">
      <c r="A5715" s="10" t="s">
        <v>1883</v>
      </c>
      <c r="B5715" s="12" t="s">
        <v>1631</v>
      </c>
      <c r="C5715" s="10" t="s">
        <v>72</v>
      </c>
      <c r="D5715" s="10" t="s">
        <v>1632</v>
      </c>
      <c r="E5715" s="395" t="s">
        <v>74</v>
      </c>
      <c r="F5715" s="395"/>
      <c r="G5715" s="11" t="s">
        <v>75</v>
      </c>
      <c r="H5715" s="15">
        <v>1</v>
      </c>
      <c r="I5715" s="13">
        <v>44.12</v>
      </c>
      <c r="J5715" s="13">
        <v>44.12</v>
      </c>
    </row>
    <row r="5716" spans="1:10" ht="25.95" customHeight="1">
      <c r="A5716" s="17" t="s">
        <v>1884</v>
      </c>
      <c r="B5716" s="19" t="s">
        <v>2969</v>
      </c>
      <c r="C5716" s="17" t="s">
        <v>78</v>
      </c>
      <c r="D5716" s="17" t="s">
        <v>2970</v>
      </c>
      <c r="E5716" s="396" t="s">
        <v>1887</v>
      </c>
      <c r="F5716" s="396"/>
      <c r="G5716" s="18" t="s">
        <v>1911</v>
      </c>
      <c r="H5716" s="21">
        <v>0.19400000000000001</v>
      </c>
      <c r="I5716" s="20">
        <v>24.32</v>
      </c>
      <c r="J5716" s="20">
        <v>4.71</v>
      </c>
    </row>
    <row r="5717" spans="1:10" ht="24" customHeight="1">
      <c r="A5717" s="17" t="s">
        <v>1884</v>
      </c>
      <c r="B5717" s="19" t="s">
        <v>1971</v>
      </c>
      <c r="C5717" s="17" t="s">
        <v>78</v>
      </c>
      <c r="D5717" s="17" t="s">
        <v>1972</v>
      </c>
      <c r="E5717" s="396" t="s">
        <v>1887</v>
      </c>
      <c r="F5717" s="396"/>
      <c r="G5717" s="18" t="s">
        <v>1911</v>
      </c>
      <c r="H5717" s="21">
        <v>0.19400000000000001</v>
      </c>
      <c r="I5717" s="20">
        <v>28.71</v>
      </c>
      <c r="J5717" s="20">
        <v>5.56</v>
      </c>
    </row>
    <row r="5718" spans="1:10" ht="52.05" customHeight="1">
      <c r="A5718" s="22" t="s">
        <v>1894</v>
      </c>
      <c r="B5718" s="24" t="s">
        <v>3438</v>
      </c>
      <c r="C5718" s="22" t="s">
        <v>72</v>
      </c>
      <c r="D5718" s="22" t="s">
        <v>3439</v>
      </c>
      <c r="E5718" s="397" t="s">
        <v>1928</v>
      </c>
      <c r="F5718" s="397"/>
      <c r="G5718" s="23" t="s">
        <v>268</v>
      </c>
      <c r="H5718" s="26">
        <v>1</v>
      </c>
      <c r="I5718" s="25">
        <v>33.85</v>
      </c>
      <c r="J5718" s="25">
        <v>33.85</v>
      </c>
    </row>
    <row r="5719" spans="1:10">
      <c r="A5719" s="38"/>
      <c r="B5719" s="38"/>
      <c r="C5719" s="38"/>
      <c r="D5719" s="38"/>
      <c r="E5719" s="38" t="s">
        <v>1897</v>
      </c>
      <c r="F5719" s="39">
        <v>7.57</v>
      </c>
      <c r="G5719" s="38" t="s">
        <v>1898</v>
      </c>
      <c r="H5719" s="39">
        <v>0</v>
      </c>
      <c r="I5719" s="38" t="s">
        <v>1899</v>
      </c>
      <c r="J5719" s="39">
        <v>7.57</v>
      </c>
    </row>
    <row r="5720" spans="1:10">
      <c r="A5720" s="38"/>
      <c r="B5720" s="38"/>
      <c r="C5720" s="38"/>
      <c r="D5720" s="38"/>
      <c r="E5720" s="38" t="s">
        <v>1900</v>
      </c>
      <c r="F5720" s="39">
        <v>9.0399999999999991</v>
      </c>
      <c r="G5720" s="38"/>
      <c r="H5720" s="398" t="s">
        <v>1901</v>
      </c>
      <c r="I5720" s="398"/>
      <c r="J5720" s="39">
        <v>53.16</v>
      </c>
    </row>
    <row r="5721" spans="1:10" ht="49.95" customHeight="1">
      <c r="A5721" s="32"/>
      <c r="B5721" s="32"/>
      <c r="C5721" s="32"/>
      <c r="D5721" s="32"/>
      <c r="E5721" s="32"/>
      <c r="F5721" s="32"/>
      <c r="G5721" s="32" t="s">
        <v>1902</v>
      </c>
      <c r="H5721" s="34" t="s">
        <v>1903</v>
      </c>
      <c r="I5721" s="32" t="s">
        <v>1904</v>
      </c>
      <c r="J5721" s="33">
        <v>53.16</v>
      </c>
    </row>
    <row r="5722" spans="1:10" ht="1.05" customHeight="1">
      <c r="A5722" s="16"/>
      <c r="B5722" s="16"/>
      <c r="C5722" s="16"/>
      <c r="D5722" s="16"/>
      <c r="E5722" s="16"/>
      <c r="F5722" s="16"/>
      <c r="G5722" s="16"/>
      <c r="H5722" s="16"/>
      <c r="I5722" s="16"/>
      <c r="J5722" s="16"/>
    </row>
    <row r="5723" spans="1:10" ht="18" customHeight="1">
      <c r="A5723" s="2" t="s">
        <v>1633</v>
      </c>
      <c r="B5723" s="4" t="s">
        <v>61</v>
      </c>
      <c r="C5723" s="2" t="s">
        <v>62</v>
      </c>
      <c r="D5723" s="2" t="s">
        <v>9</v>
      </c>
      <c r="E5723" s="391" t="s">
        <v>63</v>
      </c>
      <c r="F5723" s="391"/>
      <c r="G5723" s="3" t="s">
        <v>64</v>
      </c>
      <c r="H5723" s="4" t="s">
        <v>10</v>
      </c>
      <c r="I5723" s="4" t="s">
        <v>65</v>
      </c>
      <c r="J5723" s="4" t="s">
        <v>11</v>
      </c>
    </row>
    <row r="5724" spans="1:10" ht="103.95" customHeight="1">
      <c r="A5724" s="10" t="s">
        <v>1883</v>
      </c>
      <c r="B5724" s="12" t="s">
        <v>1634</v>
      </c>
      <c r="C5724" s="10" t="s">
        <v>72</v>
      </c>
      <c r="D5724" s="10" t="s">
        <v>1635</v>
      </c>
      <c r="E5724" s="395" t="s">
        <v>74</v>
      </c>
      <c r="F5724" s="395"/>
      <c r="G5724" s="11" t="s">
        <v>75</v>
      </c>
      <c r="H5724" s="15">
        <v>1</v>
      </c>
      <c r="I5724" s="13">
        <v>16.68</v>
      </c>
      <c r="J5724" s="13">
        <v>16.68</v>
      </c>
    </row>
    <row r="5725" spans="1:10" ht="24" customHeight="1">
      <c r="A5725" s="17" t="s">
        <v>1884</v>
      </c>
      <c r="B5725" s="19" t="s">
        <v>1971</v>
      </c>
      <c r="C5725" s="17" t="s">
        <v>78</v>
      </c>
      <c r="D5725" s="17" t="s">
        <v>1972</v>
      </c>
      <c r="E5725" s="396" t="s">
        <v>1887</v>
      </c>
      <c r="F5725" s="396"/>
      <c r="G5725" s="18" t="s">
        <v>1911</v>
      </c>
      <c r="H5725" s="21">
        <v>0.14000000000000001</v>
      </c>
      <c r="I5725" s="20">
        <v>28.71</v>
      </c>
      <c r="J5725" s="20">
        <v>4.01</v>
      </c>
    </row>
    <row r="5726" spans="1:10" ht="25.95" customHeight="1">
      <c r="A5726" s="17" t="s">
        <v>1884</v>
      </c>
      <c r="B5726" s="19" t="s">
        <v>2969</v>
      </c>
      <c r="C5726" s="17" t="s">
        <v>78</v>
      </c>
      <c r="D5726" s="17" t="s">
        <v>2970</v>
      </c>
      <c r="E5726" s="396" t="s">
        <v>1887</v>
      </c>
      <c r="F5726" s="396"/>
      <c r="G5726" s="18" t="s">
        <v>1911</v>
      </c>
      <c r="H5726" s="21">
        <v>0.14000000000000001</v>
      </c>
      <c r="I5726" s="20">
        <v>24.32</v>
      </c>
      <c r="J5726" s="20">
        <v>3.4</v>
      </c>
    </row>
    <row r="5727" spans="1:10" ht="103.95" customHeight="1">
      <c r="A5727" s="22" t="s">
        <v>1894</v>
      </c>
      <c r="B5727" s="24" t="s">
        <v>3440</v>
      </c>
      <c r="C5727" s="22" t="s">
        <v>72</v>
      </c>
      <c r="D5727" s="22" t="s">
        <v>3441</v>
      </c>
      <c r="E5727" s="397" t="s">
        <v>1928</v>
      </c>
      <c r="F5727" s="397"/>
      <c r="G5727" s="23" t="s">
        <v>1150</v>
      </c>
      <c r="H5727" s="26">
        <v>1</v>
      </c>
      <c r="I5727" s="25">
        <v>9.27</v>
      </c>
      <c r="J5727" s="25">
        <v>9.27</v>
      </c>
    </row>
    <row r="5728" spans="1:10">
      <c r="A5728" s="38"/>
      <c r="B5728" s="38"/>
      <c r="C5728" s="38"/>
      <c r="D5728" s="38"/>
      <c r="E5728" s="38" t="s">
        <v>1897</v>
      </c>
      <c r="F5728" s="39">
        <v>5.47</v>
      </c>
      <c r="G5728" s="38" t="s">
        <v>1898</v>
      </c>
      <c r="H5728" s="39">
        <v>0</v>
      </c>
      <c r="I5728" s="38" t="s">
        <v>1899</v>
      </c>
      <c r="J5728" s="39">
        <v>5.47</v>
      </c>
    </row>
    <row r="5729" spans="1:10">
      <c r="A5729" s="38"/>
      <c r="B5729" s="38"/>
      <c r="C5729" s="38"/>
      <c r="D5729" s="38"/>
      <c r="E5729" s="38" t="s">
        <v>1900</v>
      </c>
      <c r="F5729" s="39">
        <v>3.41</v>
      </c>
      <c r="G5729" s="38"/>
      <c r="H5729" s="398" t="s">
        <v>1901</v>
      </c>
      <c r="I5729" s="398"/>
      <c r="J5729" s="39">
        <v>20.09</v>
      </c>
    </row>
    <row r="5730" spans="1:10" ht="49.95" customHeight="1">
      <c r="A5730" s="32"/>
      <c r="B5730" s="32"/>
      <c r="C5730" s="32"/>
      <c r="D5730" s="32"/>
      <c r="E5730" s="32"/>
      <c r="F5730" s="32"/>
      <c r="G5730" s="32" t="s">
        <v>1902</v>
      </c>
      <c r="H5730" s="34" t="s">
        <v>3442</v>
      </c>
      <c r="I5730" s="32" t="s">
        <v>1904</v>
      </c>
      <c r="J5730" s="33">
        <v>1205.4000000000001</v>
      </c>
    </row>
    <row r="5731" spans="1:10" ht="1.05" customHeight="1">
      <c r="A5731" s="16"/>
      <c r="B5731" s="16"/>
      <c r="C5731" s="16"/>
      <c r="D5731" s="16"/>
      <c r="E5731" s="16"/>
      <c r="F5731" s="16"/>
      <c r="G5731" s="16"/>
      <c r="H5731" s="16"/>
      <c r="I5731" s="16"/>
      <c r="J5731" s="16"/>
    </row>
    <row r="5732" spans="1:10" ht="18" customHeight="1">
      <c r="A5732" s="2" t="s">
        <v>1636</v>
      </c>
      <c r="B5732" s="4" t="s">
        <v>61</v>
      </c>
      <c r="C5732" s="2" t="s">
        <v>62</v>
      </c>
      <c r="D5732" s="2" t="s">
        <v>9</v>
      </c>
      <c r="E5732" s="391" t="s">
        <v>63</v>
      </c>
      <c r="F5732" s="391"/>
      <c r="G5732" s="3" t="s">
        <v>64</v>
      </c>
      <c r="H5732" s="4" t="s">
        <v>10</v>
      </c>
      <c r="I5732" s="4" t="s">
        <v>65</v>
      </c>
      <c r="J5732" s="4" t="s">
        <v>11</v>
      </c>
    </row>
    <row r="5733" spans="1:10" ht="91.05" customHeight="1">
      <c r="A5733" s="10" t="s">
        <v>1883</v>
      </c>
      <c r="B5733" s="12" t="s">
        <v>1637</v>
      </c>
      <c r="C5733" s="10" t="s">
        <v>72</v>
      </c>
      <c r="D5733" s="10" t="s">
        <v>1638</v>
      </c>
      <c r="E5733" s="395" t="s">
        <v>74</v>
      </c>
      <c r="F5733" s="395"/>
      <c r="G5733" s="11" t="s">
        <v>75</v>
      </c>
      <c r="H5733" s="15">
        <v>1</v>
      </c>
      <c r="I5733" s="13">
        <v>5156.6499999999996</v>
      </c>
      <c r="J5733" s="13">
        <v>5156.6499999999996</v>
      </c>
    </row>
    <row r="5734" spans="1:10" ht="25.95" customHeight="1">
      <c r="A5734" s="17" t="s">
        <v>1884</v>
      </c>
      <c r="B5734" s="19" t="s">
        <v>2969</v>
      </c>
      <c r="C5734" s="17" t="s">
        <v>78</v>
      </c>
      <c r="D5734" s="17" t="s">
        <v>2970</v>
      </c>
      <c r="E5734" s="396" t="s">
        <v>1887</v>
      </c>
      <c r="F5734" s="396"/>
      <c r="G5734" s="18" t="s">
        <v>1911</v>
      </c>
      <c r="H5734" s="21">
        <v>2</v>
      </c>
      <c r="I5734" s="20">
        <v>24.32</v>
      </c>
      <c r="J5734" s="20">
        <v>48.64</v>
      </c>
    </row>
    <row r="5735" spans="1:10" ht="24" customHeight="1">
      <c r="A5735" s="17" t="s">
        <v>1884</v>
      </c>
      <c r="B5735" s="19" t="s">
        <v>1971</v>
      </c>
      <c r="C5735" s="17" t="s">
        <v>78</v>
      </c>
      <c r="D5735" s="17" t="s">
        <v>1972</v>
      </c>
      <c r="E5735" s="396" t="s">
        <v>1887</v>
      </c>
      <c r="F5735" s="396"/>
      <c r="G5735" s="18" t="s">
        <v>1911</v>
      </c>
      <c r="H5735" s="21">
        <v>4</v>
      </c>
      <c r="I5735" s="20">
        <v>28.71</v>
      </c>
      <c r="J5735" s="20">
        <v>114.84</v>
      </c>
    </row>
    <row r="5736" spans="1:10" ht="78" customHeight="1">
      <c r="A5736" s="22" t="s">
        <v>1894</v>
      </c>
      <c r="B5736" s="24" t="s">
        <v>3443</v>
      </c>
      <c r="C5736" s="22" t="s">
        <v>72</v>
      </c>
      <c r="D5736" s="22" t="s">
        <v>3444</v>
      </c>
      <c r="E5736" s="397" t="s">
        <v>1928</v>
      </c>
      <c r="F5736" s="397"/>
      <c r="G5736" s="23" t="s">
        <v>268</v>
      </c>
      <c r="H5736" s="26">
        <v>1</v>
      </c>
      <c r="I5736" s="25">
        <v>4993.17</v>
      </c>
      <c r="J5736" s="25">
        <v>4993.17</v>
      </c>
    </row>
    <row r="5737" spans="1:10">
      <c r="A5737" s="38"/>
      <c r="B5737" s="38"/>
      <c r="C5737" s="38"/>
      <c r="D5737" s="38"/>
      <c r="E5737" s="38" t="s">
        <v>1897</v>
      </c>
      <c r="F5737" s="39">
        <v>121.72</v>
      </c>
      <c r="G5737" s="38" t="s">
        <v>1898</v>
      </c>
      <c r="H5737" s="39">
        <v>0</v>
      </c>
      <c r="I5737" s="38" t="s">
        <v>1899</v>
      </c>
      <c r="J5737" s="39">
        <v>121.72</v>
      </c>
    </row>
    <row r="5738" spans="1:10">
      <c r="A5738" s="38"/>
      <c r="B5738" s="38"/>
      <c r="C5738" s="38"/>
      <c r="D5738" s="38"/>
      <c r="E5738" s="38" t="s">
        <v>1900</v>
      </c>
      <c r="F5738" s="39">
        <v>1057.1099999999999</v>
      </c>
      <c r="G5738" s="38"/>
      <c r="H5738" s="398" t="s">
        <v>1901</v>
      </c>
      <c r="I5738" s="398"/>
      <c r="J5738" s="39">
        <v>6213.76</v>
      </c>
    </row>
    <row r="5739" spans="1:10" ht="49.95" customHeight="1">
      <c r="A5739" s="32"/>
      <c r="B5739" s="32"/>
      <c r="C5739" s="32"/>
      <c r="D5739" s="32"/>
      <c r="E5739" s="32"/>
      <c r="F5739" s="32"/>
      <c r="G5739" s="32" t="s">
        <v>1902</v>
      </c>
      <c r="H5739" s="34" t="s">
        <v>2524</v>
      </c>
      <c r="I5739" s="32" t="s">
        <v>1904</v>
      </c>
      <c r="J5739" s="33">
        <v>12427.52</v>
      </c>
    </row>
    <row r="5740" spans="1:10" ht="1.05" customHeight="1">
      <c r="A5740" s="16"/>
      <c r="B5740" s="16"/>
      <c r="C5740" s="16"/>
      <c r="D5740" s="16"/>
      <c r="E5740" s="16"/>
      <c r="F5740" s="16"/>
      <c r="G5740" s="16"/>
      <c r="H5740" s="16"/>
      <c r="I5740" s="16"/>
      <c r="J5740" s="16"/>
    </row>
    <row r="5741" spans="1:10" ht="18" customHeight="1">
      <c r="A5741" s="2" t="s">
        <v>1639</v>
      </c>
      <c r="B5741" s="4" t="s">
        <v>61</v>
      </c>
      <c r="C5741" s="2" t="s">
        <v>62</v>
      </c>
      <c r="D5741" s="2" t="s">
        <v>9</v>
      </c>
      <c r="E5741" s="391" t="s">
        <v>63</v>
      </c>
      <c r="F5741" s="391"/>
      <c r="G5741" s="3" t="s">
        <v>64</v>
      </c>
      <c r="H5741" s="4" t="s">
        <v>10</v>
      </c>
      <c r="I5741" s="4" t="s">
        <v>65</v>
      </c>
      <c r="J5741" s="4" t="s">
        <v>11</v>
      </c>
    </row>
    <row r="5742" spans="1:10" ht="103.95" customHeight="1">
      <c r="A5742" s="10" t="s">
        <v>1883</v>
      </c>
      <c r="B5742" s="12" t="s">
        <v>1640</v>
      </c>
      <c r="C5742" s="10" t="s">
        <v>72</v>
      </c>
      <c r="D5742" s="10" t="s">
        <v>1641</v>
      </c>
      <c r="E5742" s="395" t="s">
        <v>74</v>
      </c>
      <c r="F5742" s="395"/>
      <c r="G5742" s="11" t="s">
        <v>75</v>
      </c>
      <c r="H5742" s="15">
        <v>1</v>
      </c>
      <c r="I5742" s="13">
        <v>2930.65</v>
      </c>
      <c r="J5742" s="13">
        <v>2930.65</v>
      </c>
    </row>
    <row r="5743" spans="1:10" ht="25.95" customHeight="1">
      <c r="A5743" s="17" t="s">
        <v>1884</v>
      </c>
      <c r="B5743" s="19" t="s">
        <v>2969</v>
      </c>
      <c r="C5743" s="17" t="s">
        <v>78</v>
      </c>
      <c r="D5743" s="17" t="s">
        <v>2970</v>
      </c>
      <c r="E5743" s="396" t="s">
        <v>1887</v>
      </c>
      <c r="F5743" s="396"/>
      <c r="G5743" s="18" t="s">
        <v>1911</v>
      </c>
      <c r="H5743" s="21">
        <v>2</v>
      </c>
      <c r="I5743" s="20">
        <v>24.32</v>
      </c>
      <c r="J5743" s="20">
        <v>48.64</v>
      </c>
    </row>
    <row r="5744" spans="1:10" ht="24" customHeight="1">
      <c r="A5744" s="17" t="s">
        <v>1884</v>
      </c>
      <c r="B5744" s="19" t="s">
        <v>1971</v>
      </c>
      <c r="C5744" s="17" t="s">
        <v>78</v>
      </c>
      <c r="D5744" s="17" t="s">
        <v>1972</v>
      </c>
      <c r="E5744" s="396" t="s">
        <v>1887</v>
      </c>
      <c r="F5744" s="396"/>
      <c r="G5744" s="18" t="s">
        <v>1911</v>
      </c>
      <c r="H5744" s="21">
        <v>4</v>
      </c>
      <c r="I5744" s="20">
        <v>28.71</v>
      </c>
      <c r="J5744" s="20">
        <v>114.84</v>
      </c>
    </row>
    <row r="5745" spans="1:10" ht="91.05" customHeight="1">
      <c r="A5745" s="22" t="s">
        <v>1894</v>
      </c>
      <c r="B5745" s="24" t="s">
        <v>3445</v>
      </c>
      <c r="C5745" s="22" t="s">
        <v>72</v>
      </c>
      <c r="D5745" s="22" t="s">
        <v>3446</v>
      </c>
      <c r="E5745" s="397" t="s">
        <v>1928</v>
      </c>
      <c r="F5745" s="397"/>
      <c r="G5745" s="23" t="s">
        <v>268</v>
      </c>
      <c r="H5745" s="26">
        <v>1</v>
      </c>
      <c r="I5745" s="25">
        <v>2767.17</v>
      </c>
      <c r="J5745" s="25">
        <v>2767.17</v>
      </c>
    </row>
    <row r="5746" spans="1:10">
      <c r="A5746" s="38"/>
      <c r="B5746" s="38"/>
      <c r="C5746" s="38"/>
      <c r="D5746" s="38"/>
      <c r="E5746" s="38" t="s">
        <v>1897</v>
      </c>
      <c r="F5746" s="39">
        <v>121.72</v>
      </c>
      <c r="G5746" s="38" t="s">
        <v>1898</v>
      </c>
      <c r="H5746" s="39">
        <v>0</v>
      </c>
      <c r="I5746" s="38" t="s">
        <v>1899</v>
      </c>
      <c r="J5746" s="39">
        <v>121.72</v>
      </c>
    </row>
    <row r="5747" spans="1:10">
      <c r="A5747" s="38"/>
      <c r="B5747" s="38"/>
      <c r="C5747" s="38"/>
      <c r="D5747" s="38"/>
      <c r="E5747" s="38" t="s">
        <v>1900</v>
      </c>
      <c r="F5747" s="39">
        <v>600.78</v>
      </c>
      <c r="G5747" s="38"/>
      <c r="H5747" s="398" t="s">
        <v>1901</v>
      </c>
      <c r="I5747" s="398"/>
      <c r="J5747" s="39">
        <v>3531.43</v>
      </c>
    </row>
    <row r="5748" spans="1:10" ht="49.95" customHeight="1">
      <c r="A5748" s="32"/>
      <c r="B5748" s="32"/>
      <c r="C5748" s="32"/>
      <c r="D5748" s="32"/>
      <c r="E5748" s="32"/>
      <c r="F5748" s="32"/>
      <c r="G5748" s="32" t="s">
        <v>1902</v>
      </c>
      <c r="H5748" s="34" t="s">
        <v>2524</v>
      </c>
      <c r="I5748" s="32" t="s">
        <v>1904</v>
      </c>
      <c r="J5748" s="33">
        <v>7062.86</v>
      </c>
    </row>
    <row r="5749" spans="1:10" ht="1.05" customHeight="1">
      <c r="A5749" s="16"/>
      <c r="B5749" s="16"/>
      <c r="C5749" s="16"/>
      <c r="D5749" s="16"/>
      <c r="E5749" s="16"/>
      <c r="F5749" s="16"/>
      <c r="G5749" s="16"/>
      <c r="H5749" s="16"/>
      <c r="I5749" s="16"/>
      <c r="J5749" s="16"/>
    </row>
    <row r="5750" spans="1:10" ht="18" customHeight="1">
      <c r="A5750" s="2" t="s">
        <v>1642</v>
      </c>
      <c r="B5750" s="4" t="s">
        <v>61</v>
      </c>
      <c r="C5750" s="2" t="s">
        <v>62</v>
      </c>
      <c r="D5750" s="2" t="s">
        <v>9</v>
      </c>
      <c r="E5750" s="391" t="s">
        <v>63</v>
      </c>
      <c r="F5750" s="391"/>
      <c r="G5750" s="3" t="s">
        <v>64</v>
      </c>
      <c r="H5750" s="4" t="s">
        <v>10</v>
      </c>
      <c r="I5750" s="4" t="s">
        <v>65</v>
      </c>
      <c r="J5750" s="4" t="s">
        <v>11</v>
      </c>
    </row>
    <row r="5751" spans="1:10" ht="24" customHeight="1">
      <c r="A5751" s="10" t="s">
        <v>1883</v>
      </c>
      <c r="B5751" s="12" t="s">
        <v>1643</v>
      </c>
      <c r="C5751" s="10" t="s">
        <v>72</v>
      </c>
      <c r="D5751" s="10" t="s">
        <v>1644</v>
      </c>
      <c r="E5751" s="395" t="s">
        <v>74</v>
      </c>
      <c r="F5751" s="395"/>
      <c r="G5751" s="11" t="s">
        <v>75</v>
      </c>
      <c r="H5751" s="15">
        <v>1</v>
      </c>
      <c r="I5751" s="13">
        <v>5594.84</v>
      </c>
      <c r="J5751" s="13">
        <v>5594.84</v>
      </c>
    </row>
    <row r="5752" spans="1:10" ht="25.95" customHeight="1">
      <c r="A5752" s="17" t="s">
        <v>1884</v>
      </c>
      <c r="B5752" s="19" t="s">
        <v>2090</v>
      </c>
      <c r="C5752" s="17" t="s">
        <v>78</v>
      </c>
      <c r="D5752" s="17" t="s">
        <v>2091</v>
      </c>
      <c r="E5752" s="396" t="s">
        <v>1887</v>
      </c>
      <c r="F5752" s="396"/>
      <c r="G5752" s="18" t="s">
        <v>1911</v>
      </c>
      <c r="H5752" s="21">
        <v>5</v>
      </c>
      <c r="I5752" s="20">
        <v>23.92</v>
      </c>
      <c r="J5752" s="20">
        <v>119.6</v>
      </c>
    </row>
    <row r="5753" spans="1:10" ht="24" customHeight="1">
      <c r="A5753" s="17" t="s">
        <v>1884</v>
      </c>
      <c r="B5753" s="19" t="s">
        <v>3060</v>
      </c>
      <c r="C5753" s="17" t="s">
        <v>78</v>
      </c>
      <c r="D5753" s="17" t="s">
        <v>3061</v>
      </c>
      <c r="E5753" s="396" t="s">
        <v>1887</v>
      </c>
      <c r="F5753" s="396"/>
      <c r="G5753" s="18" t="s">
        <v>1911</v>
      </c>
      <c r="H5753" s="21">
        <v>2.5</v>
      </c>
      <c r="I5753" s="20">
        <v>29.9</v>
      </c>
      <c r="J5753" s="20">
        <v>74.75</v>
      </c>
    </row>
    <row r="5754" spans="1:10" ht="24" customHeight="1">
      <c r="A5754" s="22" t="s">
        <v>1894</v>
      </c>
      <c r="B5754" s="24" t="s">
        <v>3447</v>
      </c>
      <c r="C5754" s="22" t="s">
        <v>72</v>
      </c>
      <c r="D5754" s="22" t="s">
        <v>1644</v>
      </c>
      <c r="E5754" s="397" t="s">
        <v>1928</v>
      </c>
      <c r="F5754" s="397"/>
      <c r="G5754" s="23" t="s">
        <v>268</v>
      </c>
      <c r="H5754" s="26">
        <v>1</v>
      </c>
      <c r="I5754" s="25">
        <v>5400.49</v>
      </c>
      <c r="J5754" s="25">
        <v>5400.49</v>
      </c>
    </row>
    <row r="5755" spans="1:10">
      <c r="A5755" s="38"/>
      <c r="B5755" s="38"/>
      <c r="C5755" s="38"/>
      <c r="D5755" s="38"/>
      <c r="E5755" s="38" t="s">
        <v>1897</v>
      </c>
      <c r="F5755" s="39">
        <v>142.75</v>
      </c>
      <c r="G5755" s="38" t="s">
        <v>1898</v>
      </c>
      <c r="H5755" s="39">
        <v>0</v>
      </c>
      <c r="I5755" s="38" t="s">
        <v>1899</v>
      </c>
      <c r="J5755" s="39">
        <v>142.75</v>
      </c>
    </row>
    <row r="5756" spans="1:10">
      <c r="A5756" s="38"/>
      <c r="B5756" s="38"/>
      <c r="C5756" s="38"/>
      <c r="D5756" s="38"/>
      <c r="E5756" s="38" t="s">
        <v>1900</v>
      </c>
      <c r="F5756" s="39">
        <v>1146.94</v>
      </c>
      <c r="G5756" s="38"/>
      <c r="H5756" s="398" t="s">
        <v>1901</v>
      </c>
      <c r="I5756" s="398"/>
      <c r="J5756" s="39">
        <v>6741.78</v>
      </c>
    </row>
    <row r="5757" spans="1:10" ht="49.95" customHeight="1">
      <c r="A5757" s="32"/>
      <c r="B5757" s="32"/>
      <c r="C5757" s="32"/>
      <c r="D5757" s="32"/>
      <c r="E5757" s="32"/>
      <c r="F5757" s="32"/>
      <c r="G5757" s="32" t="s">
        <v>1902</v>
      </c>
      <c r="H5757" s="34" t="s">
        <v>1903</v>
      </c>
      <c r="I5757" s="32" t="s">
        <v>1904</v>
      </c>
      <c r="J5757" s="33">
        <v>6741.78</v>
      </c>
    </row>
    <row r="5758" spans="1:10" ht="1.05" customHeight="1">
      <c r="A5758" s="16"/>
      <c r="B5758" s="16"/>
      <c r="C5758" s="16"/>
      <c r="D5758" s="16"/>
      <c r="E5758" s="16"/>
      <c r="F5758" s="16"/>
      <c r="G5758" s="16"/>
      <c r="H5758" s="16"/>
      <c r="I5758" s="16"/>
      <c r="J5758" s="16"/>
    </row>
    <row r="5759" spans="1:10" ht="18" customHeight="1">
      <c r="A5759" s="2" t="s">
        <v>1645</v>
      </c>
      <c r="B5759" s="4" t="s">
        <v>61</v>
      </c>
      <c r="C5759" s="2" t="s">
        <v>62</v>
      </c>
      <c r="D5759" s="2" t="s">
        <v>9</v>
      </c>
      <c r="E5759" s="391" t="s">
        <v>63</v>
      </c>
      <c r="F5759" s="391"/>
      <c r="G5759" s="3" t="s">
        <v>64</v>
      </c>
      <c r="H5759" s="4" t="s">
        <v>10</v>
      </c>
      <c r="I5759" s="4" t="s">
        <v>65</v>
      </c>
      <c r="J5759" s="4" t="s">
        <v>11</v>
      </c>
    </row>
    <row r="5760" spans="1:10" ht="25.95" customHeight="1">
      <c r="A5760" s="10" t="s">
        <v>1883</v>
      </c>
      <c r="B5760" s="12" t="s">
        <v>1646</v>
      </c>
      <c r="C5760" s="10" t="s">
        <v>78</v>
      </c>
      <c r="D5760" s="10" t="s">
        <v>1647</v>
      </c>
      <c r="E5760" s="395" t="s">
        <v>1587</v>
      </c>
      <c r="F5760" s="395"/>
      <c r="G5760" s="11" t="s">
        <v>114</v>
      </c>
      <c r="H5760" s="15">
        <v>1</v>
      </c>
      <c r="I5760" s="13">
        <v>5.43</v>
      </c>
      <c r="J5760" s="13">
        <v>5.43</v>
      </c>
    </row>
    <row r="5761" spans="1:10" ht="24" customHeight="1">
      <c r="A5761" s="17" t="s">
        <v>1884</v>
      </c>
      <c r="B5761" s="19" t="s">
        <v>1971</v>
      </c>
      <c r="C5761" s="17" t="s">
        <v>78</v>
      </c>
      <c r="D5761" s="17" t="s">
        <v>1972</v>
      </c>
      <c r="E5761" s="396" t="s">
        <v>1887</v>
      </c>
      <c r="F5761" s="396"/>
      <c r="G5761" s="18" t="s">
        <v>1911</v>
      </c>
      <c r="H5761" s="21">
        <v>7.0999999999999994E-2</v>
      </c>
      <c r="I5761" s="20">
        <v>28.71</v>
      </c>
      <c r="J5761" s="20">
        <v>2.0299999999999998</v>
      </c>
    </row>
    <row r="5762" spans="1:10" ht="25.95" customHeight="1">
      <c r="A5762" s="17" t="s">
        <v>1884</v>
      </c>
      <c r="B5762" s="19" t="s">
        <v>2969</v>
      </c>
      <c r="C5762" s="17" t="s">
        <v>78</v>
      </c>
      <c r="D5762" s="17" t="s">
        <v>2970</v>
      </c>
      <c r="E5762" s="396" t="s">
        <v>1887</v>
      </c>
      <c r="F5762" s="396"/>
      <c r="G5762" s="18" t="s">
        <v>1911</v>
      </c>
      <c r="H5762" s="21">
        <v>7.0999999999999994E-2</v>
      </c>
      <c r="I5762" s="20">
        <v>24.32</v>
      </c>
      <c r="J5762" s="20">
        <v>1.72</v>
      </c>
    </row>
    <row r="5763" spans="1:10" ht="24" customHeight="1">
      <c r="A5763" s="22" t="s">
        <v>1894</v>
      </c>
      <c r="B5763" s="24" t="s">
        <v>3448</v>
      </c>
      <c r="C5763" s="22" t="s">
        <v>78</v>
      </c>
      <c r="D5763" s="22" t="s">
        <v>3449</v>
      </c>
      <c r="E5763" s="397" t="s">
        <v>1928</v>
      </c>
      <c r="F5763" s="397"/>
      <c r="G5763" s="23" t="s">
        <v>114</v>
      </c>
      <c r="H5763" s="26">
        <v>1.05</v>
      </c>
      <c r="I5763" s="25">
        <v>1.6</v>
      </c>
      <c r="J5763" s="25">
        <v>1.68</v>
      </c>
    </row>
    <row r="5764" spans="1:10">
      <c r="A5764" s="38"/>
      <c r="B5764" s="38"/>
      <c r="C5764" s="38"/>
      <c r="D5764" s="38"/>
      <c r="E5764" s="38" t="s">
        <v>1897</v>
      </c>
      <c r="F5764" s="39">
        <v>2.77</v>
      </c>
      <c r="G5764" s="38" t="s">
        <v>1898</v>
      </c>
      <c r="H5764" s="39">
        <v>0</v>
      </c>
      <c r="I5764" s="38" t="s">
        <v>1899</v>
      </c>
      <c r="J5764" s="39">
        <v>2.77</v>
      </c>
    </row>
    <row r="5765" spans="1:10">
      <c r="A5765" s="38"/>
      <c r="B5765" s="38"/>
      <c r="C5765" s="38"/>
      <c r="D5765" s="38"/>
      <c r="E5765" s="38" t="s">
        <v>1900</v>
      </c>
      <c r="F5765" s="39">
        <v>1.1100000000000001</v>
      </c>
      <c r="G5765" s="38"/>
      <c r="H5765" s="398" t="s">
        <v>1901</v>
      </c>
      <c r="I5765" s="398"/>
      <c r="J5765" s="39">
        <v>6.54</v>
      </c>
    </row>
    <row r="5766" spans="1:10" ht="49.95" customHeight="1">
      <c r="A5766" s="32"/>
      <c r="B5766" s="32"/>
      <c r="C5766" s="32"/>
      <c r="D5766" s="32"/>
      <c r="E5766" s="32"/>
      <c r="F5766" s="32"/>
      <c r="G5766" s="32" t="s">
        <v>1902</v>
      </c>
      <c r="H5766" s="34" t="s">
        <v>3450</v>
      </c>
      <c r="I5766" s="32" t="s">
        <v>1904</v>
      </c>
      <c r="J5766" s="33">
        <v>1334.16</v>
      </c>
    </row>
    <row r="5767" spans="1:10" ht="1.05" customHeight="1">
      <c r="A5767" s="16"/>
      <c r="B5767" s="16"/>
      <c r="C5767" s="16"/>
      <c r="D5767" s="16"/>
      <c r="E5767" s="16"/>
      <c r="F5767" s="16"/>
      <c r="G5767" s="16"/>
      <c r="H5767" s="16"/>
      <c r="I5767" s="16"/>
      <c r="J5767" s="16"/>
    </row>
    <row r="5768" spans="1:10" ht="18" customHeight="1">
      <c r="A5768" s="2" t="s">
        <v>1648</v>
      </c>
      <c r="B5768" s="4" t="s">
        <v>61</v>
      </c>
      <c r="C5768" s="2" t="s">
        <v>62</v>
      </c>
      <c r="D5768" s="2" t="s">
        <v>9</v>
      </c>
      <c r="E5768" s="391" t="s">
        <v>63</v>
      </c>
      <c r="F5768" s="391"/>
      <c r="G5768" s="3" t="s">
        <v>64</v>
      </c>
      <c r="H5768" s="4" t="s">
        <v>10</v>
      </c>
      <c r="I5768" s="4" t="s">
        <v>65</v>
      </c>
      <c r="J5768" s="4" t="s">
        <v>11</v>
      </c>
    </row>
    <row r="5769" spans="1:10" ht="39" customHeight="1">
      <c r="A5769" s="10" t="s">
        <v>1883</v>
      </c>
      <c r="B5769" s="12" t="s">
        <v>1649</v>
      </c>
      <c r="C5769" s="10" t="s">
        <v>72</v>
      </c>
      <c r="D5769" s="10" t="s">
        <v>1650</v>
      </c>
      <c r="E5769" s="395" t="s">
        <v>74</v>
      </c>
      <c r="F5769" s="395"/>
      <c r="G5769" s="11" t="s">
        <v>75</v>
      </c>
      <c r="H5769" s="15">
        <v>1</v>
      </c>
      <c r="I5769" s="13">
        <v>55.58</v>
      </c>
      <c r="J5769" s="13">
        <v>55.58</v>
      </c>
    </row>
    <row r="5770" spans="1:10" ht="25.95" customHeight="1">
      <c r="A5770" s="17" t="s">
        <v>1884</v>
      </c>
      <c r="B5770" s="19" t="s">
        <v>2969</v>
      </c>
      <c r="C5770" s="17" t="s">
        <v>78</v>
      </c>
      <c r="D5770" s="17" t="s">
        <v>2970</v>
      </c>
      <c r="E5770" s="396" t="s">
        <v>1887</v>
      </c>
      <c r="F5770" s="396"/>
      <c r="G5770" s="18" t="s">
        <v>1911</v>
      </c>
      <c r="H5770" s="21">
        <v>0.68210000000000004</v>
      </c>
      <c r="I5770" s="20">
        <v>24.32</v>
      </c>
      <c r="J5770" s="20">
        <v>16.579999999999998</v>
      </c>
    </row>
    <row r="5771" spans="1:10" ht="24" customHeight="1">
      <c r="A5771" s="17" t="s">
        <v>1884</v>
      </c>
      <c r="B5771" s="19" t="s">
        <v>1971</v>
      </c>
      <c r="C5771" s="17" t="s">
        <v>78</v>
      </c>
      <c r="D5771" s="17" t="s">
        <v>1972</v>
      </c>
      <c r="E5771" s="396" t="s">
        <v>1887</v>
      </c>
      <c r="F5771" s="396"/>
      <c r="G5771" s="18" t="s">
        <v>1911</v>
      </c>
      <c r="H5771" s="21">
        <v>0.68210000000000004</v>
      </c>
      <c r="I5771" s="20">
        <v>28.71</v>
      </c>
      <c r="J5771" s="20">
        <v>19.579999999999998</v>
      </c>
    </row>
    <row r="5772" spans="1:10" ht="39" customHeight="1">
      <c r="A5772" s="22" t="s">
        <v>1894</v>
      </c>
      <c r="B5772" s="24" t="s">
        <v>3451</v>
      </c>
      <c r="C5772" s="22" t="s">
        <v>72</v>
      </c>
      <c r="D5772" s="22" t="s">
        <v>3452</v>
      </c>
      <c r="E5772" s="397" t="s">
        <v>1928</v>
      </c>
      <c r="F5772" s="397"/>
      <c r="G5772" s="23" t="s">
        <v>268</v>
      </c>
      <c r="H5772" s="26">
        <v>1</v>
      </c>
      <c r="I5772" s="25">
        <v>19.420000000000002</v>
      </c>
      <c r="J5772" s="25">
        <v>19.420000000000002</v>
      </c>
    </row>
    <row r="5773" spans="1:10">
      <c r="A5773" s="38"/>
      <c r="B5773" s="38"/>
      <c r="C5773" s="38"/>
      <c r="D5773" s="38"/>
      <c r="E5773" s="38" t="s">
        <v>1897</v>
      </c>
      <c r="F5773" s="39">
        <v>26.67</v>
      </c>
      <c r="G5773" s="38" t="s">
        <v>1898</v>
      </c>
      <c r="H5773" s="39">
        <v>0</v>
      </c>
      <c r="I5773" s="38" t="s">
        <v>1899</v>
      </c>
      <c r="J5773" s="39">
        <v>26.67</v>
      </c>
    </row>
    <row r="5774" spans="1:10">
      <c r="A5774" s="38"/>
      <c r="B5774" s="38"/>
      <c r="C5774" s="38"/>
      <c r="D5774" s="38"/>
      <c r="E5774" s="38" t="s">
        <v>1900</v>
      </c>
      <c r="F5774" s="39">
        <v>11.39</v>
      </c>
      <c r="G5774" s="38"/>
      <c r="H5774" s="398" t="s">
        <v>1901</v>
      </c>
      <c r="I5774" s="398"/>
      <c r="J5774" s="39">
        <v>66.97</v>
      </c>
    </row>
    <row r="5775" spans="1:10" ht="49.95" customHeight="1">
      <c r="A5775" s="32"/>
      <c r="B5775" s="32"/>
      <c r="C5775" s="32"/>
      <c r="D5775" s="32"/>
      <c r="E5775" s="32"/>
      <c r="F5775" s="32"/>
      <c r="G5775" s="32" t="s">
        <v>1902</v>
      </c>
      <c r="H5775" s="34" t="s">
        <v>2524</v>
      </c>
      <c r="I5775" s="32" t="s">
        <v>1904</v>
      </c>
      <c r="J5775" s="33">
        <v>133.94</v>
      </c>
    </row>
    <row r="5776" spans="1:10" ht="1.05" customHeight="1">
      <c r="A5776" s="16"/>
      <c r="B5776" s="16"/>
      <c r="C5776" s="16"/>
      <c r="D5776" s="16"/>
      <c r="E5776" s="16"/>
      <c r="F5776" s="16"/>
      <c r="G5776" s="16"/>
      <c r="H5776" s="16"/>
      <c r="I5776" s="16"/>
      <c r="J5776" s="16"/>
    </row>
    <row r="5777" spans="1:10" ht="18" customHeight="1">
      <c r="A5777" s="2" t="s">
        <v>1651</v>
      </c>
      <c r="B5777" s="4" t="s">
        <v>61</v>
      </c>
      <c r="C5777" s="2" t="s">
        <v>62</v>
      </c>
      <c r="D5777" s="2" t="s">
        <v>9</v>
      </c>
      <c r="E5777" s="391" t="s">
        <v>63</v>
      </c>
      <c r="F5777" s="391"/>
      <c r="G5777" s="3" t="s">
        <v>64</v>
      </c>
      <c r="H5777" s="4" t="s">
        <v>10</v>
      </c>
      <c r="I5777" s="4" t="s">
        <v>65</v>
      </c>
      <c r="J5777" s="4" t="s">
        <v>11</v>
      </c>
    </row>
    <row r="5778" spans="1:10" ht="25.95" customHeight="1">
      <c r="A5778" s="10" t="s">
        <v>1883</v>
      </c>
      <c r="B5778" s="12" t="s">
        <v>1652</v>
      </c>
      <c r="C5778" s="10" t="s">
        <v>72</v>
      </c>
      <c r="D5778" s="10" t="s">
        <v>1653</v>
      </c>
      <c r="E5778" s="395" t="s">
        <v>74</v>
      </c>
      <c r="F5778" s="395"/>
      <c r="G5778" s="11" t="s">
        <v>75</v>
      </c>
      <c r="H5778" s="15">
        <v>1</v>
      </c>
      <c r="I5778" s="13">
        <v>58.67</v>
      </c>
      <c r="J5778" s="13">
        <v>58.67</v>
      </c>
    </row>
    <row r="5779" spans="1:10" ht="25.95" customHeight="1">
      <c r="A5779" s="17" t="s">
        <v>1884</v>
      </c>
      <c r="B5779" s="19" t="s">
        <v>2969</v>
      </c>
      <c r="C5779" s="17" t="s">
        <v>78</v>
      </c>
      <c r="D5779" s="17" t="s">
        <v>2970</v>
      </c>
      <c r="E5779" s="396" t="s">
        <v>1887</v>
      </c>
      <c r="F5779" s="396"/>
      <c r="G5779" s="18" t="s">
        <v>1911</v>
      </c>
      <c r="H5779" s="21">
        <v>0.68210000000000004</v>
      </c>
      <c r="I5779" s="20">
        <v>24.32</v>
      </c>
      <c r="J5779" s="20">
        <v>16.579999999999998</v>
      </c>
    </row>
    <row r="5780" spans="1:10" ht="24" customHeight="1">
      <c r="A5780" s="17" t="s">
        <v>1884</v>
      </c>
      <c r="B5780" s="19" t="s">
        <v>1971</v>
      </c>
      <c r="C5780" s="17" t="s">
        <v>78</v>
      </c>
      <c r="D5780" s="17" t="s">
        <v>1972</v>
      </c>
      <c r="E5780" s="396" t="s">
        <v>1887</v>
      </c>
      <c r="F5780" s="396"/>
      <c r="G5780" s="18" t="s">
        <v>1911</v>
      </c>
      <c r="H5780" s="21">
        <v>0.68210000000000004</v>
      </c>
      <c r="I5780" s="20">
        <v>28.71</v>
      </c>
      <c r="J5780" s="20">
        <v>19.579999999999998</v>
      </c>
    </row>
    <row r="5781" spans="1:10" ht="25.95" customHeight="1">
      <c r="A5781" s="22" t="s">
        <v>1894</v>
      </c>
      <c r="B5781" s="24" t="s">
        <v>3453</v>
      </c>
      <c r="C5781" s="22" t="s">
        <v>72</v>
      </c>
      <c r="D5781" s="22" t="s">
        <v>3454</v>
      </c>
      <c r="E5781" s="397" t="s">
        <v>1928</v>
      </c>
      <c r="F5781" s="397"/>
      <c r="G5781" s="23" t="s">
        <v>268</v>
      </c>
      <c r="H5781" s="26">
        <v>1</v>
      </c>
      <c r="I5781" s="25">
        <v>22.51</v>
      </c>
      <c r="J5781" s="25">
        <v>22.51</v>
      </c>
    </row>
    <row r="5782" spans="1:10">
      <c r="A5782" s="38"/>
      <c r="B5782" s="38"/>
      <c r="C5782" s="38"/>
      <c r="D5782" s="38"/>
      <c r="E5782" s="38" t="s">
        <v>1897</v>
      </c>
      <c r="F5782" s="39">
        <v>26.67</v>
      </c>
      <c r="G5782" s="38" t="s">
        <v>1898</v>
      </c>
      <c r="H5782" s="39">
        <v>0</v>
      </c>
      <c r="I5782" s="38" t="s">
        <v>1899</v>
      </c>
      <c r="J5782" s="39">
        <v>26.67</v>
      </c>
    </row>
    <row r="5783" spans="1:10">
      <c r="A5783" s="38"/>
      <c r="B5783" s="38"/>
      <c r="C5783" s="38"/>
      <c r="D5783" s="38"/>
      <c r="E5783" s="38" t="s">
        <v>1900</v>
      </c>
      <c r="F5783" s="39">
        <v>12.02</v>
      </c>
      <c r="G5783" s="38"/>
      <c r="H5783" s="398" t="s">
        <v>1901</v>
      </c>
      <c r="I5783" s="398"/>
      <c r="J5783" s="39">
        <v>70.69</v>
      </c>
    </row>
    <row r="5784" spans="1:10" ht="49.95" customHeight="1">
      <c r="A5784" s="32"/>
      <c r="B5784" s="32"/>
      <c r="C5784" s="32"/>
      <c r="D5784" s="32"/>
      <c r="E5784" s="32"/>
      <c r="F5784" s="32"/>
      <c r="G5784" s="32" t="s">
        <v>1902</v>
      </c>
      <c r="H5784" s="34" t="s">
        <v>2524</v>
      </c>
      <c r="I5784" s="32" t="s">
        <v>1904</v>
      </c>
      <c r="J5784" s="33">
        <v>141.38</v>
      </c>
    </row>
    <row r="5785" spans="1:10" ht="1.05" customHeight="1">
      <c r="A5785" s="16"/>
      <c r="B5785" s="16"/>
      <c r="C5785" s="16"/>
      <c r="D5785" s="16"/>
      <c r="E5785" s="16"/>
      <c r="F5785" s="16"/>
      <c r="G5785" s="16"/>
      <c r="H5785" s="16"/>
      <c r="I5785" s="16"/>
      <c r="J5785" s="16"/>
    </row>
    <row r="5786" spans="1:10" ht="18" customHeight="1">
      <c r="A5786" s="2" t="s">
        <v>1654</v>
      </c>
      <c r="B5786" s="4" t="s">
        <v>61</v>
      </c>
      <c r="C5786" s="2" t="s">
        <v>62</v>
      </c>
      <c r="D5786" s="2" t="s">
        <v>9</v>
      </c>
      <c r="E5786" s="391" t="s">
        <v>63</v>
      </c>
      <c r="F5786" s="391"/>
      <c r="G5786" s="3" t="s">
        <v>64</v>
      </c>
      <c r="H5786" s="4" t="s">
        <v>10</v>
      </c>
      <c r="I5786" s="4" t="s">
        <v>65</v>
      </c>
      <c r="J5786" s="4" t="s">
        <v>11</v>
      </c>
    </row>
    <row r="5787" spans="1:10" ht="25.95" customHeight="1">
      <c r="A5787" s="10" t="s">
        <v>1883</v>
      </c>
      <c r="B5787" s="12" t="s">
        <v>1655</v>
      </c>
      <c r="C5787" s="10" t="s">
        <v>72</v>
      </c>
      <c r="D5787" s="10" t="s">
        <v>1656</v>
      </c>
      <c r="E5787" s="395" t="s">
        <v>74</v>
      </c>
      <c r="F5787" s="395"/>
      <c r="G5787" s="11" t="s">
        <v>75</v>
      </c>
      <c r="H5787" s="15">
        <v>1</v>
      </c>
      <c r="I5787" s="13">
        <v>12.32</v>
      </c>
      <c r="J5787" s="13">
        <v>12.32</v>
      </c>
    </row>
    <row r="5788" spans="1:10" ht="25.95" customHeight="1">
      <c r="A5788" s="17" t="s">
        <v>1884</v>
      </c>
      <c r="B5788" s="19" t="s">
        <v>2969</v>
      </c>
      <c r="C5788" s="17" t="s">
        <v>78</v>
      </c>
      <c r="D5788" s="17" t="s">
        <v>2970</v>
      </c>
      <c r="E5788" s="396" t="s">
        <v>1887</v>
      </c>
      <c r="F5788" s="396"/>
      <c r="G5788" s="18" t="s">
        <v>1911</v>
      </c>
      <c r="H5788" s="21">
        <v>0.1</v>
      </c>
      <c r="I5788" s="20">
        <v>24.32</v>
      </c>
      <c r="J5788" s="20">
        <v>2.4300000000000002</v>
      </c>
    </row>
    <row r="5789" spans="1:10" ht="24" customHeight="1">
      <c r="A5789" s="17" t="s">
        <v>1884</v>
      </c>
      <c r="B5789" s="19" t="s">
        <v>1971</v>
      </c>
      <c r="C5789" s="17" t="s">
        <v>78</v>
      </c>
      <c r="D5789" s="17" t="s">
        <v>1972</v>
      </c>
      <c r="E5789" s="396" t="s">
        <v>1887</v>
      </c>
      <c r="F5789" s="396"/>
      <c r="G5789" s="18" t="s">
        <v>1911</v>
      </c>
      <c r="H5789" s="21">
        <v>0.1</v>
      </c>
      <c r="I5789" s="20">
        <v>28.71</v>
      </c>
      <c r="J5789" s="20">
        <v>2.87</v>
      </c>
    </row>
    <row r="5790" spans="1:10" ht="24" customHeight="1">
      <c r="A5790" s="22" t="s">
        <v>1894</v>
      </c>
      <c r="B5790" s="24" t="s">
        <v>3455</v>
      </c>
      <c r="C5790" s="22" t="s">
        <v>72</v>
      </c>
      <c r="D5790" s="22" t="s">
        <v>3456</v>
      </c>
      <c r="E5790" s="397" t="s">
        <v>1928</v>
      </c>
      <c r="F5790" s="397"/>
      <c r="G5790" s="23" t="s">
        <v>268</v>
      </c>
      <c r="H5790" s="26">
        <v>1</v>
      </c>
      <c r="I5790" s="25">
        <v>7.02</v>
      </c>
      <c r="J5790" s="25">
        <v>7.02</v>
      </c>
    </row>
    <row r="5791" spans="1:10">
      <c r="A5791" s="38"/>
      <c r="B5791" s="38"/>
      <c r="C5791" s="38"/>
      <c r="D5791" s="38"/>
      <c r="E5791" s="38" t="s">
        <v>1897</v>
      </c>
      <c r="F5791" s="39">
        <v>3.9</v>
      </c>
      <c r="G5791" s="38" t="s">
        <v>1898</v>
      </c>
      <c r="H5791" s="39">
        <v>0</v>
      </c>
      <c r="I5791" s="38" t="s">
        <v>1899</v>
      </c>
      <c r="J5791" s="39">
        <v>3.9</v>
      </c>
    </row>
    <row r="5792" spans="1:10">
      <c r="A5792" s="38"/>
      <c r="B5792" s="38"/>
      <c r="C5792" s="38"/>
      <c r="D5792" s="38"/>
      <c r="E5792" s="38" t="s">
        <v>1900</v>
      </c>
      <c r="F5792" s="39">
        <v>2.52</v>
      </c>
      <c r="G5792" s="38"/>
      <c r="H5792" s="398" t="s">
        <v>1901</v>
      </c>
      <c r="I5792" s="398"/>
      <c r="J5792" s="39">
        <v>14.84</v>
      </c>
    </row>
    <row r="5793" spans="1:10" ht="49.95" customHeight="1">
      <c r="A5793" s="32"/>
      <c r="B5793" s="32"/>
      <c r="C5793" s="32"/>
      <c r="D5793" s="32"/>
      <c r="E5793" s="32"/>
      <c r="F5793" s="32"/>
      <c r="G5793" s="32" t="s">
        <v>1902</v>
      </c>
      <c r="H5793" s="34" t="s">
        <v>2026</v>
      </c>
      <c r="I5793" s="32" t="s">
        <v>1904</v>
      </c>
      <c r="J5793" s="33">
        <v>356.16</v>
      </c>
    </row>
    <row r="5794" spans="1:10" ht="1.05" customHeight="1">
      <c r="A5794" s="16"/>
      <c r="B5794" s="16"/>
      <c r="C5794" s="16"/>
      <c r="D5794" s="16"/>
      <c r="E5794" s="16"/>
      <c r="F5794" s="16"/>
      <c r="G5794" s="16"/>
      <c r="H5794" s="16"/>
      <c r="I5794" s="16"/>
      <c r="J5794" s="16"/>
    </row>
    <row r="5795" spans="1:10" ht="18" customHeight="1">
      <c r="A5795" s="2" t="s">
        <v>1657</v>
      </c>
      <c r="B5795" s="4" t="s">
        <v>61</v>
      </c>
      <c r="C5795" s="2" t="s">
        <v>62</v>
      </c>
      <c r="D5795" s="2" t="s">
        <v>9</v>
      </c>
      <c r="E5795" s="391" t="s">
        <v>63</v>
      </c>
      <c r="F5795" s="391"/>
      <c r="G5795" s="3" t="s">
        <v>64</v>
      </c>
      <c r="H5795" s="4" t="s">
        <v>10</v>
      </c>
      <c r="I5795" s="4" t="s">
        <v>65</v>
      </c>
      <c r="J5795" s="4" t="s">
        <v>11</v>
      </c>
    </row>
    <row r="5796" spans="1:10" ht="78" customHeight="1">
      <c r="A5796" s="10" t="s">
        <v>1883</v>
      </c>
      <c r="B5796" s="12" t="s">
        <v>1658</v>
      </c>
      <c r="C5796" s="10" t="s">
        <v>72</v>
      </c>
      <c r="D5796" s="10" t="s">
        <v>1659</v>
      </c>
      <c r="E5796" s="395" t="s">
        <v>74</v>
      </c>
      <c r="F5796" s="395"/>
      <c r="G5796" s="11" t="s">
        <v>75</v>
      </c>
      <c r="H5796" s="15">
        <v>1</v>
      </c>
      <c r="I5796" s="13">
        <v>344.42</v>
      </c>
      <c r="J5796" s="13">
        <v>344.42</v>
      </c>
    </row>
    <row r="5797" spans="1:10" ht="24" customHeight="1">
      <c r="A5797" s="17" t="s">
        <v>1884</v>
      </c>
      <c r="B5797" s="19" t="s">
        <v>1971</v>
      </c>
      <c r="C5797" s="17" t="s">
        <v>78</v>
      </c>
      <c r="D5797" s="17" t="s">
        <v>1972</v>
      </c>
      <c r="E5797" s="396" t="s">
        <v>1887</v>
      </c>
      <c r="F5797" s="396"/>
      <c r="G5797" s="18" t="s">
        <v>1911</v>
      </c>
      <c r="H5797" s="21">
        <v>0.51129999999999998</v>
      </c>
      <c r="I5797" s="20">
        <v>28.71</v>
      </c>
      <c r="J5797" s="20">
        <v>14.67</v>
      </c>
    </row>
    <row r="5798" spans="1:10" ht="25.95" customHeight="1">
      <c r="A5798" s="17" t="s">
        <v>1884</v>
      </c>
      <c r="B5798" s="19" t="s">
        <v>2969</v>
      </c>
      <c r="C5798" s="17" t="s">
        <v>78</v>
      </c>
      <c r="D5798" s="17" t="s">
        <v>2970</v>
      </c>
      <c r="E5798" s="396" t="s">
        <v>1887</v>
      </c>
      <c r="F5798" s="396"/>
      <c r="G5798" s="18" t="s">
        <v>1911</v>
      </c>
      <c r="H5798" s="21">
        <v>0.51129999999999998</v>
      </c>
      <c r="I5798" s="20">
        <v>24.32</v>
      </c>
      <c r="J5798" s="20">
        <v>12.43</v>
      </c>
    </row>
    <row r="5799" spans="1:10" ht="24" customHeight="1">
      <c r="A5799" s="22" t="s">
        <v>1894</v>
      </c>
      <c r="B5799" s="24" t="s">
        <v>2963</v>
      </c>
      <c r="C5799" s="22" t="s">
        <v>78</v>
      </c>
      <c r="D5799" s="22" t="s">
        <v>2964</v>
      </c>
      <c r="E5799" s="397" t="s">
        <v>1928</v>
      </c>
      <c r="F5799" s="397"/>
      <c r="G5799" s="23" t="s">
        <v>268</v>
      </c>
      <c r="H5799" s="26">
        <v>25.2</v>
      </c>
      <c r="I5799" s="25">
        <v>0.42</v>
      </c>
      <c r="J5799" s="25">
        <v>10.58</v>
      </c>
    </row>
    <row r="5800" spans="1:10" ht="24" customHeight="1">
      <c r="A5800" s="22" t="s">
        <v>1894</v>
      </c>
      <c r="B5800" s="24" t="s">
        <v>2961</v>
      </c>
      <c r="C5800" s="22" t="s">
        <v>72</v>
      </c>
      <c r="D5800" s="22" t="s">
        <v>2962</v>
      </c>
      <c r="E5800" s="397" t="s">
        <v>1928</v>
      </c>
      <c r="F5800" s="397"/>
      <c r="G5800" s="23" t="s">
        <v>268</v>
      </c>
      <c r="H5800" s="26">
        <v>6</v>
      </c>
      <c r="I5800" s="25">
        <v>25.51</v>
      </c>
      <c r="J5800" s="25">
        <v>153.06</v>
      </c>
    </row>
    <row r="5801" spans="1:10" ht="78" customHeight="1">
      <c r="A5801" s="22" t="s">
        <v>1894</v>
      </c>
      <c r="B5801" s="24" t="s">
        <v>3457</v>
      </c>
      <c r="C5801" s="22" t="s">
        <v>72</v>
      </c>
      <c r="D5801" s="22" t="s">
        <v>3458</v>
      </c>
      <c r="E5801" s="397" t="s">
        <v>1928</v>
      </c>
      <c r="F5801" s="397"/>
      <c r="G5801" s="23" t="s">
        <v>268</v>
      </c>
      <c r="H5801" s="26">
        <v>1</v>
      </c>
      <c r="I5801" s="25">
        <v>58.18</v>
      </c>
      <c r="J5801" s="25">
        <v>58.18</v>
      </c>
    </row>
    <row r="5802" spans="1:10" ht="25.95" customHeight="1">
      <c r="A5802" s="22" t="s">
        <v>1894</v>
      </c>
      <c r="B5802" s="24" t="s">
        <v>2959</v>
      </c>
      <c r="C5802" s="22" t="s">
        <v>72</v>
      </c>
      <c r="D5802" s="22" t="s">
        <v>2960</v>
      </c>
      <c r="E5802" s="397" t="s">
        <v>1928</v>
      </c>
      <c r="F5802" s="397"/>
      <c r="G5802" s="23" t="s">
        <v>268</v>
      </c>
      <c r="H5802" s="26">
        <v>25.2</v>
      </c>
      <c r="I5802" s="25">
        <v>0.53</v>
      </c>
      <c r="J5802" s="25">
        <v>13.35</v>
      </c>
    </row>
    <row r="5803" spans="1:10" ht="25.95" customHeight="1">
      <c r="A5803" s="22" t="s">
        <v>1894</v>
      </c>
      <c r="B5803" s="24" t="s">
        <v>2965</v>
      </c>
      <c r="C5803" s="22" t="s">
        <v>78</v>
      </c>
      <c r="D5803" s="22" t="s">
        <v>2966</v>
      </c>
      <c r="E5803" s="397" t="s">
        <v>1928</v>
      </c>
      <c r="F5803" s="397"/>
      <c r="G5803" s="23" t="s">
        <v>268</v>
      </c>
      <c r="H5803" s="26">
        <v>50.4</v>
      </c>
      <c r="I5803" s="25">
        <v>1.63</v>
      </c>
      <c r="J5803" s="25">
        <v>82.15</v>
      </c>
    </row>
    <row r="5804" spans="1:10">
      <c r="A5804" s="38"/>
      <c r="B5804" s="38"/>
      <c r="C5804" s="38"/>
      <c r="D5804" s="38"/>
      <c r="E5804" s="38" t="s">
        <v>1897</v>
      </c>
      <c r="F5804" s="39">
        <v>19.989999999999998</v>
      </c>
      <c r="G5804" s="38" t="s">
        <v>1898</v>
      </c>
      <c r="H5804" s="39">
        <v>0</v>
      </c>
      <c r="I5804" s="38" t="s">
        <v>1899</v>
      </c>
      <c r="J5804" s="39">
        <v>19.989999999999998</v>
      </c>
    </row>
    <row r="5805" spans="1:10">
      <c r="A5805" s="38"/>
      <c r="B5805" s="38"/>
      <c r="C5805" s="38"/>
      <c r="D5805" s="38"/>
      <c r="E5805" s="38" t="s">
        <v>1900</v>
      </c>
      <c r="F5805" s="39">
        <v>70.599999999999994</v>
      </c>
      <c r="G5805" s="38"/>
      <c r="H5805" s="398" t="s">
        <v>1901</v>
      </c>
      <c r="I5805" s="398"/>
      <c r="J5805" s="39">
        <v>415.02</v>
      </c>
    </row>
    <row r="5806" spans="1:10" ht="49.95" customHeight="1">
      <c r="A5806" s="32"/>
      <c r="B5806" s="32"/>
      <c r="C5806" s="32"/>
      <c r="D5806" s="32"/>
      <c r="E5806" s="32"/>
      <c r="F5806" s="32"/>
      <c r="G5806" s="32" t="s">
        <v>1902</v>
      </c>
      <c r="H5806" s="34" t="s">
        <v>2524</v>
      </c>
      <c r="I5806" s="32" t="s">
        <v>1904</v>
      </c>
      <c r="J5806" s="33">
        <v>830.04</v>
      </c>
    </row>
    <row r="5807" spans="1:10" ht="1.05" customHeight="1">
      <c r="A5807" s="16"/>
      <c r="B5807" s="16"/>
      <c r="C5807" s="16"/>
      <c r="D5807" s="16"/>
      <c r="E5807" s="16"/>
      <c r="F5807" s="16"/>
      <c r="G5807" s="16"/>
      <c r="H5807" s="16"/>
      <c r="I5807" s="16"/>
      <c r="J5807" s="16"/>
    </row>
    <row r="5808" spans="1:10" ht="24" customHeight="1">
      <c r="A5808" s="5" t="s">
        <v>47</v>
      </c>
      <c r="B5808" s="5"/>
      <c r="C5808" s="5"/>
      <c r="D5808" s="5" t="s">
        <v>48</v>
      </c>
      <c r="E5808" s="5"/>
      <c r="F5808" s="394"/>
      <c r="G5808" s="394"/>
      <c r="H5808" s="7"/>
      <c r="I5808" s="5"/>
      <c r="J5808" s="8">
        <v>10624</v>
      </c>
    </row>
    <row r="5809" spans="1:10" ht="18" customHeight="1">
      <c r="A5809" s="2" t="s">
        <v>1660</v>
      </c>
      <c r="B5809" s="4" t="s">
        <v>61</v>
      </c>
      <c r="C5809" s="2" t="s">
        <v>62</v>
      </c>
      <c r="D5809" s="2" t="s">
        <v>9</v>
      </c>
      <c r="E5809" s="391" t="s">
        <v>63</v>
      </c>
      <c r="F5809" s="391"/>
      <c r="G5809" s="3" t="s">
        <v>64</v>
      </c>
      <c r="H5809" s="4" t="s">
        <v>10</v>
      </c>
      <c r="I5809" s="4" t="s">
        <v>65</v>
      </c>
      <c r="J5809" s="4" t="s">
        <v>11</v>
      </c>
    </row>
    <row r="5810" spans="1:10" ht="39" customHeight="1">
      <c r="A5810" s="10" t="s">
        <v>1883</v>
      </c>
      <c r="B5810" s="12" t="s">
        <v>1661</v>
      </c>
      <c r="C5810" s="10" t="s">
        <v>78</v>
      </c>
      <c r="D5810" s="10" t="s">
        <v>1662</v>
      </c>
      <c r="E5810" s="395" t="s">
        <v>977</v>
      </c>
      <c r="F5810" s="395"/>
      <c r="G5810" s="11" t="s">
        <v>268</v>
      </c>
      <c r="H5810" s="15">
        <v>1</v>
      </c>
      <c r="I5810" s="13">
        <v>865.05</v>
      </c>
      <c r="J5810" s="13">
        <v>865.05</v>
      </c>
    </row>
    <row r="5811" spans="1:10" ht="25.95" customHeight="1">
      <c r="A5811" s="17" t="s">
        <v>1884</v>
      </c>
      <c r="B5811" s="19" t="s">
        <v>1957</v>
      </c>
      <c r="C5811" s="17" t="s">
        <v>78</v>
      </c>
      <c r="D5811" s="17" t="s">
        <v>1958</v>
      </c>
      <c r="E5811" s="396" t="s">
        <v>1887</v>
      </c>
      <c r="F5811" s="396"/>
      <c r="G5811" s="18" t="s">
        <v>1911</v>
      </c>
      <c r="H5811" s="21">
        <v>0.45739999999999997</v>
      </c>
      <c r="I5811" s="20">
        <v>27.62</v>
      </c>
      <c r="J5811" s="20">
        <v>12.63</v>
      </c>
    </row>
    <row r="5812" spans="1:10" ht="25.95" customHeight="1">
      <c r="A5812" s="17" t="s">
        <v>1884</v>
      </c>
      <c r="B5812" s="19" t="s">
        <v>1959</v>
      </c>
      <c r="C5812" s="17" t="s">
        <v>78</v>
      </c>
      <c r="D5812" s="17" t="s">
        <v>1960</v>
      </c>
      <c r="E5812" s="396" t="s">
        <v>1887</v>
      </c>
      <c r="F5812" s="396"/>
      <c r="G5812" s="18" t="s">
        <v>1911</v>
      </c>
      <c r="H5812" s="21">
        <v>0.45739999999999997</v>
      </c>
      <c r="I5812" s="20">
        <v>23.32</v>
      </c>
      <c r="J5812" s="20">
        <v>10.66</v>
      </c>
    </row>
    <row r="5813" spans="1:10" ht="39" customHeight="1">
      <c r="A5813" s="22" t="s">
        <v>1894</v>
      </c>
      <c r="B5813" s="24" t="s">
        <v>3022</v>
      </c>
      <c r="C5813" s="22" t="s">
        <v>78</v>
      </c>
      <c r="D5813" s="22" t="s">
        <v>3023</v>
      </c>
      <c r="E5813" s="397" t="s">
        <v>1928</v>
      </c>
      <c r="F5813" s="397"/>
      <c r="G5813" s="23" t="s">
        <v>268</v>
      </c>
      <c r="H5813" s="26">
        <v>2</v>
      </c>
      <c r="I5813" s="25">
        <v>0.88</v>
      </c>
      <c r="J5813" s="25">
        <v>1.76</v>
      </c>
    </row>
    <row r="5814" spans="1:10" ht="25.95" customHeight="1">
      <c r="A5814" s="22" t="s">
        <v>1894</v>
      </c>
      <c r="B5814" s="24" t="s">
        <v>3459</v>
      </c>
      <c r="C5814" s="22" t="s">
        <v>78</v>
      </c>
      <c r="D5814" s="22" t="s">
        <v>3460</v>
      </c>
      <c r="E5814" s="397" t="s">
        <v>1928</v>
      </c>
      <c r="F5814" s="397"/>
      <c r="G5814" s="23" t="s">
        <v>268</v>
      </c>
      <c r="H5814" s="26">
        <v>1</v>
      </c>
      <c r="I5814" s="25">
        <v>840</v>
      </c>
      <c r="J5814" s="25">
        <v>840</v>
      </c>
    </row>
    <row r="5815" spans="1:10">
      <c r="A5815" s="38"/>
      <c r="B5815" s="38"/>
      <c r="C5815" s="38"/>
      <c r="D5815" s="38"/>
      <c r="E5815" s="38" t="s">
        <v>1897</v>
      </c>
      <c r="F5815" s="39">
        <v>17.55</v>
      </c>
      <c r="G5815" s="38" t="s">
        <v>1898</v>
      </c>
      <c r="H5815" s="39">
        <v>0</v>
      </c>
      <c r="I5815" s="38" t="s">
        <v>1899</v>
      </c>
      <c r="J5815" s="39">
        <v>17.55</v>
      </c>
    </row>
    <row r="5816" spans="1:10">
      <c r="A5816" s="38"/>
      <c r="B5816" s="38"/>
      <c r="C5816" s="38"/>
      <c r="D5816" s="38"/>
      <c r="E5816" s="38" t="s">
        <v>1900</v>
      </c>
      <c r="F5816" s="39">
        <v>177.33</v>
      </c>
      <c r="G5816" s="38"/>
      <c r="H5816" s="398" t="s">
        <v>1901</v>
      </c>
      <c r="I5816" s="398"/>
      <c r="J5816" s="39">
        <v>1042.3800000000001</v>
      </c>
    </row>
    <row r="5817" spans="1:10" ht="49.95" customHeight="1">
      <c r="A5817" s="32"/>
      <c r="B5817" s="32"/>
      <c r="C5817" s="32"/>
      <c r="D5817" s="32"/>
      <c r="E5817" s="32"/>
      <c r="F5817" s="32"/>
      <c r="G5817" s="32" t="s">
        <v>1902</v>
      </c>
      <c r="H5817" s="34" t="s">
        <v>1903</v>
      </c>
      <c r="I5817" s="32" t="s">
        <v>1904</v>
      </c>
      <c r="J5817" s="33">
        <v>1042.3800000000001</v>
      </c>
    </row>
    <row r="5818" spans="1:10" ht="1.05" customHeight="1">
      <c r="A5818" s="16"/>
      <c r="B5818" s="16"/>
      <c r="C5818" s="16"/>
      <c r="D5818" s="16"/>
      <c r="E5818" s="16"/>
      <c r="F5818" s="16"/>
      <c r="G5818" s="16"/>
      <c r="H5818" s="16"/>
      <c r="I5818" s="16"/>
      <c r="J5818" s="16"/>
    </row>
    <row r="5819" spans="1:10" ht="18" customHeight="1">
      <c r="A5819" s="2" t="s">
        <v>1663</v>
      </c>
      <c r="B5819" s="4" t="s">
        <v>61</v>
      </c>
      <c r="C5819" s="2" t="s">
        <v>62</v>
      </c>
      <c r="D5819" s="2" t="s">
        <v>9</v>
      </c>
      <c r="E5819" s="391" t="s">
        <v>63</v>
      </c>
      <c r="F5819" s="391"/>
      <c r="G5819" s="3" t="s">
        <v>64</v>
      </c>
      <c r="H5819" s="4" t="s">
        <v>10</v>
      </c>
      <c r="I5819" s="4" t="s">
        <v>65</v>
      </c>
      <c r="J5819" s="4" t="s">
        <v>11</v>
      </c>
    </row>
    <row r="5820" spans="1:10" ht="24" customHeight="1">
      <c r="A5820" s="10" t="s">
        <v>1883</v>
      </c>
      <c r="B5820" s="12" t="s">
        <v>1664</v>
      </c>
      <c r="C5820" s="10" t="s">
        <v>72</v>
      </c>
      <c r="D5820" s="10" t="s">
        <v>1665</v>
      </c>
      <c r="E5820" s="395" t="s">
        <v>74</v>
      </c>
      <c r="F5820" s="395"/>
      <c r="G5820" s="11" t="s">
        <v>75</v>
      </c>
      <c r="H5820" s="15">
        <v>1</v>
      </c>
      <c r="I5820" s="13">
        <v>2715.24</v>
      </c>
      <c r="J5820" s="13">
        <v>2715.24</v>
      </c>
    </row>
    <row r="5821" spans="1:10" ht="25.95" customHeight="1">
      <c r="A5821" s="17" t="s">
        <v>1884</v>
      </c>
      <c r="B5821" s="19" t="s">
        <v>1957</v>
      </c>
      <c r="C5821" s="17" t="s">
        <v>78</v>
      </c>
      <c r="D5821" s="17" t="s">
        <v>1958</v>
      </c>
      <c r="E5821" s="396" t="s">
        <v>1887</v>
      </c>
      <c r="F5821" s="396"/>
      <c r="G5821" s="18" t="s">
        <v>1911</v>
      </c>
      <c r="H5821" s="21">
        <v>0.45739999999999997</v>
      </c>
      <c r="I5821" s="20">
        <v>27.62</v>
      </c>
      <c r="J5821" s="20">
        <v>12.63</v>
      </c>
    </row>
    <row r="5822" spans="1:10" ht="25.95" customHeight="1">
      <c r="A5822" s="17" t="s">
        <v>1884</v>
      </c>
      <c r="B5822" s="19" t="s">
        <v>1959</v>
      </c>
      <c r="C5822" s="17" t="s">
        <v>78</v>
      </c>
      <c r="D5822" s="17" t="s">
        <v>1960</v>
      </c>
      <c r="E5822" s="396" t="s">
        <v>1887</v>
      </c>
      <c r="F5822" s="396"/>
      <c r="G5822" s="18" t="s">
        <v>1911</v>
      </c>
      <c r="H5822" s="21">
        <v>0.45739999999999997</v>
      </c>
      <c r="I5822" s="20">
        <v>23.32</v>
      </c>
      <c r="J5822" s="20">
        <v>10.66</v>
      </c>
    </row>
    <row r="5823" spans="1:10" ht="39" customHeight="1">
      <c r="A5823" s="22" t="s">
        <v>1894</v>
      </c>
      <c r="B5823" s="24" t="s">
        <v>3022</v>
      </c>
      <c r="C5823" s="22" t="s">
        <v>78</v>
      </c>
      <c r="D5823" s="22" t="s">
        <v>3023</v>
      </c>
      <c r="E5823" s="397" t="s">
        <v>1928</v>
      </c>
      <c r="F5823" s="397"/>
      <c r="G5823" s="23" t="s">
        <v>268</v>
      </c>
      <c r="H5823" s="26">
        <v>2</v>
      </c>
      <c r="I5823" s="25">
        <v>0.88</v>
      </c>
      <c r="J5823" s="25">
        <v>1.76</v>
      </c>
    </row>
    <row r="5824" spans="1:10" ht="24" customHeight="1">
      <c r="A5824" s="22" t="s">
        <v>1894</v>
      </c>
      <c r="B5824" s="24" t="s">
        <v>3461</v>
      </c>
      <c r="C5824" s="22" t="s">
        <v>72</v>
      </c>
      <c r="D5824" s="22" t="s">
        <v>1665</v>
      </c>
      <c r="E5824" s="397" t="s">
        <v>1928</v>
      </c>
      <c r="F5824" s="397"/>
      <c r="G5824" s="23" t="s">
        <v>268</v>
      </c>
      <c r="H5824" s="26">
        <v>1</v>
      </c>
      <c r="I5824" s="25">
        <v>2690.19</v>
      </c>
      <c r="J5824" s="25">
        <v>2690.19</v>
      </c>
    </row>
    <row r="5825" spans="1:10">
      <c r="A5825" s="38"/>
      <c r="B5825" s="38"/>
      <c r="C5825" s="38"/>
      <c r="D5825" s="38"/>
      <c r="E5825" s="38" t="s">
        <v>1897</v>
      </c>
      <c r="F5825" s="39">
        <v>17.55</v>
      </c>
      <c r="G5825" s="38" t="s">
        <v>1898</v>
      </c>
      <c r="H5825" s="39">
        <v>0</v>
      </c>
      <c r="I5825" s="38" t="s">
        <v>1899</v>
      </c>
      <c r="J5825" s="39">
        <v>17.55</v>
      </c>
    </row>
    <row r="5826" spans="1:10">
      <c r="A5826" s="38"/>
      <c r="B5826" s="38"/>
      <c r="C5826" s="38"/>
      <c r="D5826" s="38"/>
      <c r="E5826" s="38" t="s">
        <v>1900</v>
      </c>
      <c r="F5826" s="39">
        <v>556.62</v>
      </c>
      <c r="G5826" s="38"/>
      <c r="H5826" s="398" t="s">
        <v>1901</v>
      </c>
      <c r="I5826" s="398"/>
      <c r="J5826" s="39">
        <v>3271.86</v>
      </c>
    </row>
    <row r="5827" spans="1:10" ht="49.95" customHeight="1">
      <c r="A5827" s="32"/>
      <c r="B5827" s="32"/>
      <c r="C5827" s="32"/>
      <c r="D5827" s="32"/>
      <c r="E5827" s="32"/>
      <c r="F5827" s="32"/>
      <c r="G5827" s="32" t="s">
        <v>1902</v>
      </c>
      <c r="H5827" s="34" t="s">
        <v>1903</v>
      </c>
      <c r="I5827" s="32" t="s">
        <v>1904</v>
      </c>
      <c r="J5827" s="33">
        <v>3271.86</v>
      </c>
    </row>
    <row r="5828" spans="1:10" ht="1.05" customHeight="1">
      <c r="A5828" s="16"/>
      <c r="B5828" s="16"/>
      <c r="C5828" s="16"/>
      <c r="D5828" s="16"/>
      <c r="E5828" s="16"/>
      <c r="F5828" s="16"/>
      <c r="G5828" s="16"/>
      <c r="H5828" s="16"/>
      <c r="I5828" s="16"/>
      <c r="J5828" s="16"/>
    </row>
    <row r="5829" spans="1:10" ht="18" customHeight="1">
      <c r="A5829" s="2" t="s">
        <v>1666</v>
      </c>
      <c r="B5829" s="4" t="s">
        <v>61</v>
      </c>
      <c r="C5829" s="2" t="s">
        <v>62</v>
      </c>
      <c r="D5829" s="2" t="s">
        <v>9</v>
      </c>
      <c r="E5829" s="391" t="s">
        <v>63</v>
      </c>
      <c r="F5829" s="391"/>
      <c r="G5829" s="3" t="s">
        <v>64</v>
      </c>
      <c r="H5829" s="4" t="s">
        <v>10</v>
      </c>
      <c r="I5829" s="4" t="s">
        <v>65</v>
      </c>
      <c r="J5829" s="4" t="s">
        <v>11</v>
      </c>
    </row>
    <row r="5830" spans="1:10" ht="39" customHeight="1">
      <c r="A5830" s="10" t="s">
        <v>1883</v>
      </c>
      <c r="B5830" s="12" t="s">
        <v>1667</v>
      </c>
      <c r="C5830" s="10" t="s">
        <v>78</v>
      </c>
      <c r="D5830" s="10" t="s">
        <v>1668</v>
      </c>
      <c r="E5830" s="395" t="s">
        <v>977</v>
      </c>
      <c r="F5830" s="395"/>
      <c r="G5830" s="11" t="s">
        <v>268</v>
      </c>
      <c r="H5830" s="15">
        <v>1</v>
      </c>
      <c r="I5830" s="13">
        <v>305.05</v>
      </c>
      <c r="J5830" s="13">
        <v>305.05</v>
      </c>
    </row>
    <row r="5831" spans="1:10" ht="25.95" customHeight="1">
      <c r="A5831" s="17" t="s">
        <v>1884</v>
      </c>
      <c r="B5831" s="19" t="s">
        <v>1959</v>
      </c>
      <c r="C5831" s="17" t="s">
        <v>78</v>
      </c>
      <c r="D5831" s="17" t="s">
        <v>1960</v>
      </c>
      <c r="E5831" s="396" t="s">
        <v>1887</v>
      </c>
      <c r="F5831" s="396"/>
      <c r="G5831" s="18" t="s">
        <v>1911</v>
      </c>
      <c r="H5831" s="21">
        <v>0.45739999999999997</v>
      </c>
      <c r="I5831" s="20">
        <v>23.32</v>
      </c>
      <c r="J5831" s="20">
        <v>10.66</v>
      </c>
    </row>
    <row r="5832" spans="1:10" ht="25.95" customHeight="1">
      <c r="A5832" s="17" t="s">
        <v>1884</v>
      </c>
      <c r="B5832" s="19" t="s">
        <v>1957</v>
      </c>
      <c r="C5832" s="17" t="s">
        <v>78</v>
      </c>
      <c r="D5832" s="17" t="s">
        <v>1958</v>
      </c>
      <c r="E5832" s="396" t="s">
        <v>1887</v>
      </c>
      <c r="F5832" s="396"/>
      <c r="G5832" s="18" t="s">
        <v>1911</v>
      </c>
      <c r="H5832" s="21">
        <v>0.45739999999999997</v>
      </c>
      <c r="I5832" s="20">
        <v>27.62</v>
      </c>
      <c r="J5832" s="20">
        <v>12.63</v>
      </c>
    </row>
    <row r="5833" spans="1:10" ht="25.95" customHeight="1">
      <c r="A5833" s="22" t="s">
        <v>1894</v>
      </c>
      <c r="B5833" s="24" t="s">
        <v>3462</v>
      </c>
      <c r="C5833" s="22" t="s">
        <v>78</v>
      </c>
      <c r="D5833" s="22" t="s">
        <v>3463</v>
      </c>
      <c r="E5833" s="397" t="s">
        <v>1928</v>
      </c>
      <c r="F5833" s="397"/>
      <c r="G5833" s="23" t="s">
        <v>268</v>
      </c>
      <c r="H5833" s="26">
        <v>1</v>
      </c>
      <c r="I5833" s="25">
        <v>280</v>
      </c>
      <c r="J5833" s="25">
        <v>280</v>
      </c>
    </row>
    <row r="5834" spans="1:10" ht="39" customHeight="1">
      <c r="A5834" s="22" t="s">
        <v>1894</v>
      </c>
      <c r="B5834" s="24" t="s">
        <v>3022</v>
      </c>
      <c r="C5834" s="22" t="s">
        <v>78</v>
      </c>
      <c r="D5834" s="22" t="s">
        <v>3023</v>
      </c>
      <c r="E5834" s="397" t="s">
        <v>1928</v>
      </c>
      <c r="F5834" s="397"/>
      <c r="G5834" s="23" t="s">
        <v>268</v>
      </c>
      <c r="H5834" s="26">
        <v>2</v>
      </c>
      <c r="I5834" s="25">
        <v>0.88</v>
      </c>
      <c r="J5834" s="25">
        <v>1.76</v>
      </c>
    </row>
    <row r="5835" spans="1:10">
      <c r="A5835" s="38"/>
      <c r="B5835" s="38"/>
      <c r="C5835" s="38"/>
      <c r="D5835" s="38"/>
      <c r="E5835" s="38" t="s">
        <v>1897</v>
      </c>
      <c r="F5835" s="39">
        <v>17.55</v>
      </c>
      <c r="G5835" s="38" t="s">
        <v>1898</v>
      </c>
      <c r="H5835" s="39">
        <v>0</v>
      </c>
      <c r="I5835" s="38" t="s">
        <v>1899</v>
      </c>
      <c r="J5835" s="39">
        <v>17.55</v>
      </c>
    </row>
    <row r="5836" spans="1:10">
      <c r="A5836" s="38"/>
      <c r="B5836" s="38"/>
      <c r="C5836" s="38"/>
      <c r="D5836" s="38"/>
      <c r="E5836" s="38" t="s">
        <v>1900</v>
      </c>
      <c r="F5836" s="39">
        <v>62.53</v>
      </c>
      <c r="G5836" s="38"/>
      <c r="H5836" s="398" t="s">
        <v>1901</v>
      </c>
      <c r="I5836" s="398"/>
      <c r="J5836" s="39">
        <v>367.58</v>
      </c>
    </row>
    <row r="5837" spans="1:10" ht="49.95" customHeight="1">
      <c r="A5837" s="32"/>
      <c r="B5837" s="32"/>
      <c r="C5837" s="32"/>
      <c r="D5837" s="32"/>
      <c r="E5837" s="32"/>
      <c r="F5837" s="32"/>
      <c r="G5837" s="32" t="s">
        <v>1902</v>
      </c>
      <c r="H5837" s="34" t="s">
        <v>2315</v>
      </c>
      <c r="I5837" s="32" t="s">
        <v>1904</v>
      </c>
      <c r="J5837" s="33">
        <v>2940.64</v>
      </c>
    </row>
    <row r="5838" spans="1:10" ht="1.05" customHeight="1">
      <c r="A5838" s="16"/>
      <c r="B5838" s="16"/>
      <c r="C5838" s="16"/>
      <c r="D5838" s="16"/>
      <c r="E5838" s="16"/>
      <c r="F5838" s="16"/>
      <c r="G5838" s="16"/>
      <c r="H5838" s="16"/>
      <c r="I5838" s="16"/>
      <c r="J5838" s="16"/>
    </row>
    <row r="5839" spans="1:10" ht="18" customHeight="1">
      <c r="A5839" s="2" t="s">
        <v>1669</v>
      </c>
      <c r="B5839" s="4" t="s">
        <v>61</v>
      </c>
      <c r="C5839" s="2" t="s">
        <v>62</v>
      </c>
      <c r="D5839" s="2" t="s">
        <v>9</v>
      </c>
      <c r="E5839" s="391" t="s">
        <v>63</v>
      </c>
      <c r="F5839" s="391"/>
      <c r="G5839" s="3" t="s">
        <v>64</v>
      </c>
      <c r="H5839" s="4" t="s">
        <v>10</v>
      </c>
      <c r="I5839" s="4" t="s">
        <v>65</v>
      </c>
      <c r="J5839" s="4" t="s">
        <v>11</v>
      </c>
    </row>
    <row r="5840" spans="1:10" ht="39" customHeight="1">
      <c r="A5840" s="10" t="s">
        <v>1883</v>
      </c>
      <c r="B5840" s="12" t="s">
        <v>1670</v>
      </c>
      <c r="C5840" s="10" t="s">
        <v>78</v>
      </c>
      <c r="D5840" s="10" t="s">
        <v>1671</v>
      </c>
      <c r="E5840" s="395" t="s">
        <v>977</v>
      </c>
      <c r="F5840" s="395"/>
      <c r="G5840" s="11" t="s">
        <v>268</v>
      </c>
      <c r="H5840" s="15">
        <v>1</v>
      </c>
      <c r="I5840" s="13">
        <v>270.05</v>
      </c>
      <c r="J5840" s="13">
        <v>270.05</v>
      </c>
    </row>
    <row r="5841" spans="1:10" ht="25.95" customHeight="1">
      <c r="A5841" s="17" t="s">
        <v>1884</v>
      </c>
      <c r="B5841" s="19" t="s">
        <v>1957</v>
      </c>
      <c r="C5841" s="17" t="s">
        <v>78</v>
      </c>
      <c r="D5841" s="17" t="s">
        <v>1958</v>
      </c>
      <c r="E5841" s="396" t="s">
        <v>1887</v>
      </c>
      <c r="F5841" s="396"/>
      <c r="G5841" s="18" t="s">
        <v>1911</v>
      </c>
      <c r="H5841" s="21">
        <v>0.45739999999999997</v>
      </c>
      <c r="I5841" s="20">
        <v>27.62</v>
      </c>
      <c r="J5841" s="20">
        <v>12.63</v>
      </c>
    </row>
    <row r="5842" spans="1:10" ht="25.95" customHeight="1">
      <c r="A5842" s="17" t="s">
        <v>1884</v>
      </c>
      <c r="B5842" s="19" t="s">
        <v>1959</v>
      </c>
      <c r="C5842" s="17" t="s">
        <v>78</v>
      </c>
      <c r="D5842" s="17" t="s">
        <v>1960</v>
      </c>
      <c r="E5842" s="396" t="s">
        <v>1887</v>
      </c>
      <c r="F5842" s="396"/>
      <c r="G5842" s="18" t="s">
        <v>1911</v>
      </c>
      <c r="H5842" s="21">
        <v>0.45739999999999997</v>
      </c>
      <c r="I5842" s="20">
        <v>23.32</v>
      </c>
      <c r="J5842" s="20">
        <v>10.66</v>
      </c>
    </row>
    <row r="5843" spans="1:10" ht="39" customHeight="1">
      <c r="A5843" s="22" t="s">
        <v>1894</v>
      </c>
      <c r="B5843" s="24" t="s">
        <v>3022</v>
      </c>
      <c r="C5843" s="22" t="s">
        <v>78</v>
      </c>
      <c r="D5843" s="22" t="s">
        <v>3023</v>
      </c>
      <c r="E5843" s="397" t="s">
        <v>1928</v>
      </c>
      <c r="F5843" s="397"/>
      <c r="G5843" s="23" t="s">
        <v>268</v>
      </c>
      <c r="H5843" s="26">
        <v>2</v>
      </c>
      <c r="I5843" s="25">
        <v>0.88</v>
      </c>
      <c r="J5843" s="25">
        <v>1.76</v>
      </c>
    </row>
    <row r="5844" spans="1:10" ht="25.95" customHeight="1">
      <c r="A5844" s="22" t="s">
        <v>1894</v>
      </c>
      <c r="B5844" s="24" t="s">
        <v>3464</v>
      </c>
      <c r="C5844" s="22" t="s">
        <v>78</v>
      </c>
      <c r="D5844" s="22" t="s">
        <v>3465</v>
      </c>
      <c r="E5844" s="397" t="s">
        <v>1928</v>
      </c>
      <c r="F5844" s="397"/>
      <c r="G5844" s="23" t="s">
        <v>268</v>
      </c>
      <c r="H5844" s="26">
        <v>1</v>
      </c>
      <c r="I5844" s="25">
        <v>245</v>
      </c>
      <c r="J5844" s="25">
        <v>245</v>
      </c>
    </row>
    <row r="5845" spans="1:10">
      <c r="A5845" s="38"/>
      <c r="B5845" s="38"/>
      <c r="C5845" s="38"/>
      <c r="D5845" s="38"/>
      <c r="E5845" s="38" t="s">
        <v>1897</v>
      </c>
      <c r="F5845" s="39">
        <v>17.55</v>
      </c>
      <c r="G5845" s="38" t="s">
        <v>1898</v>
      </c>
      <c r="H5845" s="39">
        <v>0</v>
      </c>
      <c r="I5845" s="38" t="s">
        <v>1899</v>
      </c>
      <c r="J5845" s="39">
        <v>17.55</v>
      </c>
    </row>
    <row r="5846" spans="1:10">
      <c r="A5846" s="38"/>
      <c r="B5846" s="38"/>
      <c r="C5846" s="38"/>
      <c r="D5846" s="38"/>
      <c r="E5846" s="38" t="s">
        <v>1900</v>
      </c>
      <c r="F5846" s="39">
        <v>55.36</v>
      </c>
      <c r="G5846" s="38"/>
      <c r="H5846" s="398" t="s">
        <v>1901</v>
      </c>
      <c r="I5846" s="398"/>
      <c r="J5846" s="39">
        <v>325.41000000000003</v>
      </c>
    </row>
    <row r="5847" spans="1:10" ht="49.95" customHeight="1">
      <c r="A5847" s="32"/>
      <c r="B5847" s="32"/>
      <c r="C5847" s="32"/>
      <c r="D5847" s="32"/>
      <c r="E5847" s="32"/>
      <c r="F5847" s="32"/>
      <c r="G5847" s="32" t="s">
        <v>1902</v>
      </c>
      <c r="H5847" s="34" t="s">
        <v>2524</v>
      </c>
      <c r="I5847" s="32" t="s">
        <v>1904</v>
      </c>
      <c r="J5847" s="33">
        <v>650.82000000000005</v>
      </c>
    </row>
    <row r="5848" spans="1:10" ht="1.05" customHeight="1">
      <c r="A5848" s="16"/>
      <c r="B5848" s="16"/>
      <c r="C5848" s="16"/>
      <c r="D5848" s="16"/>
      <c r="E5848" s="16"/>
      <c r="F5848" s="16"/>
      <c r="G5848" s="16"/>
      <c r="H5848" s="16"/>
      <c r="I5848" s="16"/>
      <c r="J5848" s="16"/>
    </row>
    <row r="5849" spans="1:10" ht="18" customHeight="1">
      <c r="A5849" s="2" t="s">
        <v>1672</v>
      </c>
      <c r="B5849" s="4" t="s">
        <v>61</v>
      </c>
      <c r="C5849" s="2" t="s">
        <v>62</v>
      </c>
      <c r="D5849" s="2" t="s">
        <v>9</v>
      </c>
      <c r="E5849" s="391" t="s">
        <v>63</v>
      </c>
      <c r="F5849" s="391"/>
      <c r="G5849" s="3" t="s">
        <v>64</v>
      </c>
      <c r="H5849" s="4" t="s">
        <v>10</v>
      </c>
      <c r="I5849" s="4" t="s">
        <v>65</v>
      </c>
      <c r="J5849" s="4" t="s">
        <v>11</v>
      </c>
    </row>
    <row r="5850" spans="1:10" ht="39" customHeight="1">
      <c r="A5850" s="10" t="s">
        <v>1883</v>
      </c>
      <c r="B5850" s="12" t="s">
        <v>1673</v>
      </c>
      <c r="C5850" s="10" t="s">
        <v>78</v>
      </c>
      <c r="D5850" s="10" t="s">
        <v>1674</v>
      </c>
      <c r="E5850" s="395" t="s">
        <v>1675</v>
      </c>
      <c r="F5850" s="395"/>
      <c r="G5850" s="11" t="s">
        <v>268</v>
      </c>
      <c r="H5850" s="15">
        <v>1</v>
      </c>
      <c r="I5850" s="13">
        <v>23.73</v>
      </c>
      <c r="J5850" s="13">
        <v>23.73</v>
      </c>
    </row>
    <row r="5851" spans="1:10" ht="25.95" customHeight="1">
      <c r="A5851" s="17" t="s">
        <v>1884</v>
      </c>
      <c r="B5851" s="19" t="s">
        <v>2969</v>
      </c>
      <c r="C5851" s="17" t="s">
        <v>78</v>
      </c>
      <c r="D5851" s="17" t="s">
        <v>2970</v>
      </c>
      <c r="E5851" s="396" t="s">
        <v>1887</v>
      </c>
      <c r="F5851" s="396"/>
      <c r="G5851" s="18" t="s">
        <v>1911</v>
      </c>
      <c r="H5851" s="21">
        <v>5.5156200000000002E-2</v>
      </c>
      <c r="I5851" s="20">
        <v>24.32</v>
      </c>
      <c r="J5851" s="20">
        <v>1.34</v>
      </c>
    </row>
    <row r="5852" spans="1:10" ht="24" customHeight="1">
      <c r="A5852" s="17" t="s">
        <v>1884</v>
      </c>
      <c r="B5852" s="19" t="s">
        <v>1971</v>
      </c>
      <c r="C5852" s="17" t="s">
        <v>78</v>
      </c>
      <c r="D5852" s="17" t="s">
        <v>1972</v>
      </c>
      <c r="E5852" s="396" t="s">
        <v>1887</v>
      </c>
      <c r="F5852" s="396"/>
      <c r="G5852" s="18" t="s">
        <v>1911</v>
      </c>
      <c r="H5852" s="21">
        <v>0.17649999999999999</v>
      </c>
      <c r="I5852" s="20">
        <v>28.71</v>
      </c>
      <c r="J5852" s="20">
        <v>5.0599999999999996</v>
      </c>
    </row>
    <row r="5853" spans="1:10" ht="25.95" customHeight="1">
      <c r="A5853" s="22" t="s">
        <v>1894</v>
      </c>
      <c r="B5853" s="24" t="s">
        <v>3466</v>
      </c>
      <c r="C5853" s="22" t="s">
        <v>78</v>
      </c>
      <c r="D5853" s="22" t="s">
        <v>3467</v>
      </c>
      <c r="E5853" s="397" t="s">
        <v>1928</v>
      </c>
      <c r="F5853" s="397"/>
      <c r="G5853" s="23" t="s">
        <v>268</v>
      </c>
      <c r="H5853" s="26">
        <v>1</v>
      </c>
      <c r="I5853" s="25">
        <v>17.329999999999998</v>
      </c>
      <c r="J5853" s="25">
        <v>17.329999999999998</v>
      </c>
    </row>
    <row r="5854" spans="1:10">
      <c r="A5854" s="38"/>
      <c r="B5854" s="38"/>
      <c r="C5854" s="38"/>
      <c r="D5854" s="38"/>
      <c r="E5854" s="38" t="s">
        <v>1897</v>
      </c>
      <c r="F5854" s="39">
        <v>4.78</v>
      </c>
      <c r="G5854" s="38" t="s">
        <v>1898</v>
      </c>
      <c r="H5854" s="39">
        <v>0</v>
      </c>
      <c r="I5854" s="38" t="s">
        <v>1899</v>
      </c>
      <c r="J5854" s="39">
        <v>4.78</v>
      </c>
    </row>
    <row r="5855" spans="1:10">
      <c r="A5855" s="38"/>
      <c r="B5855" s="38"/>
      <c r="C5855" s="38"/>
      <c r="D5855" s="38"/>
      <c r="E5855" s="38" t="s">
        <v>1900</v>
      </c>
      <c r="F5855" s="39">
        <v>4.8600000000000003</v>
      </c>
      <c r="G5855" s="38"/>
      <c r="H5855" s="398" t="s">
        <v>1901</v>
      </c>
      <c r="I5855" s="398"/>
      <c r="J5855" s="39">
        <v>28.59</v>
      </c>
    </row>
    <row r="5856" spans="1:10" ht="49.95" customHeight="1">
      <c r="A5856" s="32"/>
      <c r="B5856" s="32"/>
      <c r="C5856" s="32"/>
      <c r="D5856" s="32"/>
      <c r="E5856" s="32"/>
      <c r="F5856" s="32"/>
      <c r="G5856" s="32" t="s">
        <v>1902</v>
      </c>
      <c r="H5856" s="34" t="s">
        <v>2508</v>
      </c>
      <c r="I5856" s="32" t="s">
        <v>1904</v>
      </c>
      <c r="J5856" s="33">
        <v>1143.5999999999999</v>
      </c>
    </row>
    <row r="5857" spans="1:10" ht="1.05" customHeight="1">
      <c r="A5857" s="16"/>
      <c r="B5857" s="16"/>
      <c r="C5857" s="16"/>
      <c r="D5857" s="16"/>
      <c r="E5857" s="16"/>
      <c r="F5857" s="16"/>
      <c r="G5857" s="16"/>
      <c r="H5857" s="16"/>
      <c r="I5857" s="16"/>
      <c r="J5857" s="16"/>
    </row>
    <row r="5858" spans="1:10" ht="18" customHeight="1">
      <c r="A5858" s="2" t="s">
        <v>1676</v>
      </c>
      <c r="B5858" s="4" t="s">
        <v>61</v>
      </c>
      <c r="C5858" s="2" t="s">
        <v>62</v>
      </c>
      <c r="D5858" s="2" t="s">
        <v>9</v>
      </c>
      <c r="E5858" s="391" t="s">
        <v>63</v>
      </c>
      <c r="F5858" s="391"/>
      <c r="G5858" s="3" t="s">
        <v>64</v>
      </c>
      <c r="H5858" s="4" t="s">
        <v>10</v>
      </c>
      <c r="I5858" s="4" t="s">
        <v>65</v>
      </c>
      <c r="J5858" s="4" t="s">
        <v>11</v>
      </c>
    </row>
    <row r="5859" spans="1:10" ht="25.95" customHeight="1">
      <c r="A5859" s="10" t="s">
        <v>1883</v>
      </c>
      <c r="B5859" s="12" t="s">
        <v>1677</v>
      </c>
      <c r="C5859" s="10" t="s">
        <v>72</v>
      </c>
      <c r="D5859" s="10" t="s">
        <v>1678</v>
      </c>
      <c r="E5859" s="395" t="s">
        <v>74</v>
      </c>
      <c r="F5859" s="395"/>
      <c r="G5859" s="11" t="s">
        <v>75</v>
      </c>
      <c r="H5859" s="15">
        <v>1</v>
      </c>
      <c r="I5859" s="13">
        <v>45.07</v>
      </c>
      <c r="J5859" s="13">
        <v>45.07</v>
      </c>
    </row>
    <row r="5860" spans="1:10" ht="24" customHeight="1">
      <c r="A5860" s="17" t="s">
        <v>1884</v>
      </c>
      <c r="B5860" s="19" t="s">
        <v>1909</v>
      </c>
      <c r="C5860" s="17" t="s">
        <v>78</v>
      </c>
      <c r="D5860" s="17" t="s">
        <v>1910</v>
      </c>
      <c r="E5860" s="396" t="s">
        <v>1887</v>
      </c>
      <c r="F5860" s="396"/>
      <c r="G5860" s="18" t="s">
        <v>1911</v>
      </c>
      <c r="H5860" s="21">
        <v>0.2</v>
      </c>
      <c r="I5860" s="20">
        <v>22.95</v>
      </c>
      <c r="J5860" s="20">
        <v>4.59</v>
      </c>
    </row>
    <row r="5861" spans="1:10" ht="52.05" customHeight="1">
      <c r="A5861" s="22" t="s">
        <v>1894</v>
      </c>
      <c r="B5861" s="24" t="s">
        <v>3468</v>
      </c>
      <c r="C5861" s="22" t="s">
        <v>78</v>
      </c>
      <c r="D5861" s="22" t="s">
        <v>3469</v>
      </c>
      <c r="E5861" s="397" t="s">
        <v>1928</v>
      </c>
      <c r="F5861" s="397"/>
      <c r="G5861" s="23" t="s">
        <v>268</v>
      </c>
      <c r="H5861" s="26">
        <v>1</v>
      </c>
      <c r="I5861" s="25">
        <v>40.479999999999997</v>
      </c>
      <c r="J5861" s="25">
        <v>40.479999999999997</v>
      </c>
    </row>
    <row r="5862" spans="1:10">
      <c r="A5862" s="38"/>
      <c r="B5862" s="38"/>
      <c r="C5862" s="38"/>
      <c r="D5862" s="38"/>
      <c r="E5862" s="38" t="s">
        <v>1897</v>
      </c>
      <c r="F5862" s="39">
        <v>3.22</v>
      </c>
      <c r="G5862" s="38" t="s">
        <v>1898</v>
      </c>
      <c r="H5862" s="39">
        <v>0</v>
      </c>
      <c r="I5862" s="38" t="s">
        <v>1899</v>
      </c>
      <c r="J5862" s="39">
        <v>3.22</v>
      </c>
    </row>
    <row r="5863" spans="1:10">
      <c r="A5863" s="38"/>
      <c r="B5863" s="38"/>
      <c r="C5863" s="38"/>
      <c r="D5863" s="38"/>
      <c r="E5863" s="38" t="s">
        <v>1900</v>
      </c>
      <c r="F5863" s="39">
        <v>9.23</v>
      </c>
      <c r="G5863" s="38"/>
      <c r="H5863" s="398" t="s">
        <v>1901</v>
      </c>
      <c r="I5863" s="398"/>
      <c r="J5863" s="39">
        <v>54.3</v>
      </c>
    </row>
    <row r="5864" spans="1:10" ht="49.95" customHeight="1">
      <c r="A5864" s="32"/>
      <c r="B5864" s="32"/>
      <c r="C5864" s="32"/>
      <c r="D5864" s="32"/>
      <c r="E5864" s="32"/>
      <c r="F5864" s="32"/>
      <c r="G5864" s="32" t="s">
        <v>1902</v>
      </c>
      <c r="H5864" s="34" t="s">
        <v>2556</v>
      </c>
      <c r="I5864" s="32" t="s">
        <v>1904</v>
      </c>
      <c r="J5864" s="33">
        <v>1574.7</v>
      </c>
    </row>
    <row r="5865" spans="1:10" ht="1.05" customHeight="1">
      <c r="A5865" s="16"/>
      <c r="B5865" s="16"/>
      <c r="C5865" s="16"/>
      <c r="D5865" s="16"/>
      <c r="E5865" s="16"/>
      <c r="F5865" s="16"/>
      <c r="G5865" s="16"/>
      <c r="H5865" s="16"/>
      <c r="I5865" s="16"/>
      <c r="J5865" s="16"/>
    </row>
    <row r="5866" spans="1:10" ht="25.95" customHeight="1">
      <c r="A5866" s="5" t="s">
        <v>49</v>
      </c>
      <c r="B5866" s="5"/>
      <c r="C5866" s="5"/>
      <c r="D5866" s="5" t="s">
        <v>50</v>
      </c>
      <c r="E5866" s="5"/>
      <c r="F5866" s="394"/>
      <c r="G5866" s="394"/>
      <c r="H5866" s="7"/>
      <c r="I5866" s="5"/>
      <c r="J5866" s="8">
        <v>49178.23</v>
      </c>
    </row>
    <row r="5867" spans="1:10" ht="18" customHeight="1">
      <c r="A5867" s="2" t="s">
        <v>1679</v>
      </c>
      <c r="B5867" s="4" t="s">
        <v>61</v>
      </c>
      <c r="C5867" s="2" t="s">
        <v>62</v>
      </c>
      <c r="D5867" s="2" t="s">
        <v>9</v>
      </c>
      <c r="E5867" s="391" t="s">
        <v>63</v>
      </c>
      <c r="F5867" s="391"/>
      <c r="G5867" s="3" t="s">
        <v>64</v>
      </c>
      <c r="H5867" s="4" t="s">
        <v>10</v>
      </c>
      <c r="I5867" s="4" t="s">
        <v>65</v>
      </c>
      <c r="J5867" s="4" t="s">
        <v>11</v>
      </c>
    </row>
    <row r="5868" spans="1:10" ht="25.95" customHeight="1">
      <c r="A5868" s="10" t="s">
        <v>1883</v>
      </c>
      <c r="B5868" s="12" t="s">
        <v>1680</v>
      </c>
      <c r="C5868" s="10" t="s">
        <v>72</v>
      </c>
      <c r="D5868" s="10" t="s">
        <v>1681</v>
      </c>
      <c r="E5868" s="395" t="s">
        <v>74</v>
      </c>
      <c r="F5868" s="395"/>
      <c r="G5868" s="11" t="s">
        <v>75</v>
      </c>
      <c r="H5868" s="15">
        <v>1</v>
      </c>
      <c r="I5868" s="13">
        <v>62.96</v>
      </c>
      <c r="J5868" s="13">
        <v>62.96</v>
      </c>
    </row>
    <row r="5869" spans="1:10" ht="25.95" customHeight="1">
      <c r="A5869" s="17" t="s">
        <v>1884</v>
      </c>
      <c r="B5869" s="19" t="s">
        <v>2969</v>
      </c>
      <c r="C5869" s="17" t="s">
        <v>78</v>
      </c>
      <c r="D5869" s="17" t="s">
        <v>2970</v>
      </c>
      <c r="E5869" s="396" t="s">
        <v>1887</v>
      </c>
      <c r="F5869" s="396"/>
      <c r="G5869" s="18" t="s">
        <v>1911</v>
      </c>
      <c r="H5869" s="21">
        <v>0.62109999999999999</v>
      </c>
      <c r="I5869" s="20">
        <v>24.32</v>
      </c>
      <c r="J5869" s="20">
        <v>15.1</v>
      </c>
    </row>
    <row r="5870" spans="1:10" ht="24" customHeight="1">
      <c r="A5870" s="17" t="s">
        <v>1884</v>
      </c>
      <c r="B5870" s="19" t="s">
        <v>1971</v>
      </c>
      <c r="C5870" s="17" t="s">
        <v>78</v>
      </c>
      <c r="D5870" s="17" t="s">
        <v>1972</v>
      </c>
      <c r="E5870" s="396" t="s">
        <v>1887</v>
      </c>
      <c r="F5870" s="396"/>
      <c r="G5870" s="18" t="s">
        <v>1911</v>
      </c>
      <c r="H5870" s="21">
        <v>0.62109999999999999</v>
      </c>
      <c r="I5870" s="20">
        <v>28.71</v>
      </c>
      <c r="J5870" s="20">
        <v>17.829999999999998</v>
      </c>
    </row>
    <row r="5871" spans="1:10" ht="24" customHeight="1">
      <c r="A5871" s="22" t="s">
        <v>1894</v>
      </c>
      <c r="B5871" s="24" t="s">
        <v>3470</v>
      </c>
      <c r="C5871" s="22" t="s">
        <v>72</v>
      </c>
      <c r="D5871" s="22" t="s">
        <v>3471</v>
      </c>
      <c r="E5871" s="397" t="s">
        <v>1928</v>
      </c>
      <c r="F5871" s="397"/>
      <c r="G5871" s="23" t="s">
        <v>268</v>
      </c>
      <c r="H5871" s="26">
        <v>1</v>
      </c>
      <c r="I5871" s="25">
        <v>30.03</v>
      </c>
      <c r="J5871" s="25">
        <v>30.03</v>
      </c>
    </row>
    <row r="5872" spans="1:10">
      <c r="A5872" s="38"/>
      <c r="B5872" s="38"/>
      <c r="C5872" s="38"/>
      <c r="D5872" s="38"/>
      <c r="E5872" s="38" t="s">
        <v>1897</v>
      </c>
      <c r="F5872" s="39">
        <v>24.28</v>
      </c>
      <c r="G5872" s="38" t="s">
        <v>1898</v>
      </c>
      <c r="H5872" s="39">
        <v>0</v>
      </c>
      <c r="I5872" s="38" t="s">
        <v>1899</v>
      </c>
      <c r="J5872" s="39">
        <v>24.28</v>
      </c>
    </row>
    <row r="5873" spans="1:10">
      <c r="A5873" s="38"/>
      <c r="B5873" s="38"/>
      <c r="C5873" s="38"/>
      <c r="D5873" s="38"/>
      <c r="E5873" s="38" t="s">
        <v>1900</v>
      </c>
      <c r="F5873" s="39">
        <v>12.9</v>
      </c>
      <c r="G5873" s="38"/>
      <c r="H5873" s="398" t="s">
        <v>1901</v>
      </c>
      <c r="I5873" s="398"/>
      <c r="J5873" s="39">
        <v>75.86</v>
      </c>
    </row>
    <row r="5874" spans="1:10" ht="49.95" customHeight="1">
      <c r="A5874" s="32"/>
      <c r="B5874" s="32"/>
      <c r="C5874" s="32"/>
      <c r="D5874" s="32"/>
      <c r="E5874" s="32"/>
      <c r="F5874" s="32"/>
      <c r="G5874" s="32" t="s">
        <v>1902</v>
      </c>
      <c r="H5874" s="34" t="s">
        <v>2647</v>
      </c>
      <c r="I5874" s="32" t="s">
        <v>1904</v>
      </c>
      <c r="J5874" s="33">
        <v>1744.78</v>
      </c>
    </row>
    <row r="5875" spans="1:10" ht="1.05" customHeight="1">
      <c r="A5875" s="16"/>
      <c r="B5875" s="16"/>
      <c r="C5875" s="16"/>
      <c r="D5875" s="16"/>
      <c r="E5875" s="16"/>
      <c r="F5875" s="16"/>
      <c r="G5875" s="16"/>
      <c r="H5875" s="16"/>
      <c r="I5875" s="16"/>
      <c r="J5875" s="16"/>
    </row>
    <row r="5876" spans="1:10" ht="18" customHeight="1">
      <c r="A5876" s="2" t="s">
        <v>1682</v>
      </c>
      <c r="B5876" s="4" t="s">
        <v>61</v>
      </c>
      <c r="C5876" s="2" t="s">
        <v>62</v>
      </c>
      <c r="D5876" s="2" t="s">
        <v>9</v>
      </c>
      <c r="E5876" s="391" t="s">
        <v>63</v>
      </c>
      <c r="F5876" s="391"/>
      <c r="G5876" s="3" t="s">
        <v>64</v>
      </c>
      <c r="H5876" s="4" t="s">
        <v>10</v>
      </c>
      <c r="I5876" s="4" t="s">
        <v>65</v>
      </c>
      <c r="J5876" s="4" t="s">
        <v>11</v>
      </c>
    </row>
    <row r="5877" spans="1:10" ht="39" customHeight="1">
      <c r="A5877" s="10" t="s">
        <v>1883</v>
      </c>
      <c r="B5877" s="12" t="s">
        <v>1683</v>
      </c>
      <c r="C5877" s="10" t="s">
        <v>72</v>
      </c>
      <c r="D5877" s="10" t="s">
        <v>1684</v>
      </c>
      <c r="E5877" s="395" t="s">
        <v>74</v>
      </c>
      <c r="F5877" s="395"/>
      <c r="G5877" s="11" t="s">
        <v>75</v>
      </c>
      <c r="H5877" s="15">
        <v>1</v>
      </c>
      <c r="I5877" s="13">
        <v>384.5</v>
      </c>
      <c r="J5877" s="13">
        <v>384.5</v>
      </c>
    </row>
    <row r="5878" spans="1:10" ht="24" customHeight="1">
      <c r="A5878" s="17" t="s">
        <v>1884</v>
      </c>
      <c r="B5878" s="19" t="s">
        <v>1971</v>
      </c>
      <c r="C5878" s="17" t="s">
        <v>78</v>
      </c>
      <c r="D5878" s="17" t="s">
        <v>1972</v>
      </c>
      <c r="E5878" s="396" t="s">
        <v>1887</v>
      </c>
      <c r="F5878" s="396"/>
      <c r="G5878" s="18" t="s">
        <v>1911</v>
      </c>
      <c r="H5878" s="21">
        <v>1.5</v>
      </c>
      <c r="I5878" s="20">
        <v>28.71</v>
      </c>
      <c r="J5878" s="20">
        <v>43.06</v>
      </c>
    </row>
    <row r="5879" spans="1:10" ht="25.95" customHeight="1">
      <c r="A5879" s="22" t="s">
        <v>1894</v>
      </c>
      <c r="B5879" s="24" t="s">
        <v>3472</v>
      </c>
      <c r="C5879" s="22" t="s">
        <v>72</v>
      </c>
      <c r="D5879" s="22" t="s">
        <v>3473</v>
      </c>
      <c r="E5879" s="397" t="s">
        <v>1928</v>
      </c>
      <c r="F5879" s="397"/>
      <c r="G5879" s="23" t="s">
        <v>268</v>
      </c>
      <c r="H5879" s="26">
        <v>1</v>
      </c>
      <c r="I5879" s="25">
        <v>341.44</v>
      </c>
      <c r="J5879" s="25">
        <v>341.44</v>
      </c>
    </row>
    <row r="5880" spans="1:10">
      <c r="A5880" s="38"/>
      <c r="B5880" s="38"/>
      <c r="C5880" s="38"/>
      <c r="D5880" s="38"/>
      <c r="E5880" s="38" t="s">
        <v>1897</v>
      </c>
      <c r="F5880" s="39">
        <v>32.619999999999997</v>
      </c>
      <c r="G5880" s="38" t="s">
        <v>1898</v>
      </c>
      <c r="H5880" s="39">
        <v>0</v>
      </c>
      <c r="I5880" s="38" t="s">
        <v>1899</v>
      </c>
      <c r="J5880" s="39">
        <v>32.619999999999997</v>
      </c>
    </row>
    <row r="5881" spans="1:10">
      <c r="A5881" s="38"/>
      <c r="B5881" s="38"/>
      <c r="C5881" s="38"/>
      <c r="D5881" s="38"/>
      <c r="E5881" s="38" t="s">
        <v>1900</v>
      </c>
      <c r="F5881" s="39">
        <v>78.819999999999993</v>
      </c>
      <c r="G5881" s="38"/>
      <c r="H5881" s="398" t="s">
        <v>1901</v>
      </c>
      <c r="I5881" s="398"/>
      <c r="J5881" s="39">
        <v>463.32</v>
      </c>
    </row>
    <row r="5882" spans="1:10" ht="49.95" customHeight="1">
      <c r="A5882" s="32"/>
      <c r="B5882" s="32"/>
      <c r="C5882" s="32"/>
      <c r="D5882" s="32"/>
      <c r="E5882" s="32"/>
      <c r="F5882" s="32"/>
      <c r="G5882" s="32" t="s">
        <v>1902</v>
      </c>
      <c r="H5882" s="34" t="s">
        <v>1903</v>
      </c>
      <c r="I5882" s="32" t="s">
        <v>1904</v>
      </c>
      <c r="J5882" s="33">
        <v>463.32</v>
      </c>
    </row>
    <row r="5883" spans="1:10" ht="1.05" customHeight="1">
      <c r="A5883" s="16"/>
      <c r="B5883" s="16"/>
      <c r="C5883" s="16"/>
      <c r="D5883" s="16"/>
      <c r="E5883" s="16"/>
      <c r="F5883" s="16"/>
      <c r="G5883" s="16"/>
      <c r="H5883" s="16"/>
      <c r="I5883" s="16"/>
      <c r="J5883" s="16"/>
    </row>
    <row r="5884" spans="1:10" ht="18" customHeight="1">
      <c r="A5884" s="2" t="s">
        <v>1685</v>
      </c>
      <c r="B5884" s="4" t="s">
        <v>61</v>
      </c>
      <c r="C5884" s="2" t="s">
        <v>62</v>
      </c>
      <c r="D5884" s="2" t="s">
        <v>9</v>
      </c>
      <c r="E5884" s="391" t="s">
        <v>63</v>
      </c>
      <c r="F5884" s="391"/>
      <c r="G5884" s="3" t="s">
        <v>64</v>
      </c>
      <c r="H5884" s="4" t="s">
        <v>10</v>
      </c>
      <c r="I5884" s="4" t="s">
        <v>65</v>
      </c>
      <c r="J5884" s="4" t="s">
        <v>11</v>
      </c>
    </row>
    <row r="5885" spans="1:10" ht="25.95" customHeight="1">
      <c r="A5885" s="10" t="s">
        <v>1883</v>
      </c>
      <c r="B5885" s="12" t="s">
        <v>1455</v>
      </c>
      <c r="C5885" s="10" t="s">
        <v>78</v>
      </c>
      <c r="D5885" s="10" t="s">
        <v>1456</v>
      </c>
      <c r="E5885" s="395" t="s">
        <v>625</v>
      </c>
      <c r="F5885" s="395"/>
      <c r="G5885" s="11" t="s">
        <v>268</v>
      </c>
      <c r="H5885" s="15">
        <v>1</v>
      </c>
      <c r="I5885" s="13">
        <v>43.31</v>
      </c>
      <c r="J5885" s="13">
        <v>43.31</v>
      </c>
    </row>
    <row r="5886" spans="1:10" ht="24" customHeight="1">
      <c r="A5886" s="17" t="s">
        <v>1884</v>
      </c>
      <c r="B5886" s="19" t="s">
        <v>1909</v>
      </c>
      <c r="C5886" s="17" t="s">
        <v>78</v>
      </c>
      <c r="D5886" s="17" t="s">
        <v>1910</v>
      </c>
      <c r="E5886" s="396" t="s">
        <v>1887</v>
      </c>
      <c r="F5886" s="396"/>
      <c r="G5886" s="18" t="s">
        <v>1911</v>
      </c>
      <c r="H5886" s="21">
        <v>0.10879999999999999</v>
      </c>
      <c r="I5886" s="20">
        <v>22.95</v>
      </c>
      <c r="J5886" s="20">
        <v>2.4900000000000002</v>
      </c>
    </row>
    <row r="5887" spans="1:10" ht="39" customHeight="1">
      <c r="A5887" s="17" t="s">
        <v>1884</v>
      </c>
      <c r="B5887" s="19" t="s">
        <v>2638</v>
      </c>
      <c r="C5887" s="17" t="s">
        <v>78</v>
      </c>
      <c r="D5887" s="17" t="s">
        <v>2639</v>
      </c>
      <c r="E5887" s="396" t="s">
        <v>2640</v>
      </c>
      <c r="F5887" s="396"/>
      <c r="G5887" s="18" t="s">
        <v>81</v>
      </c>
      <c r="H5887" s="21">
        <v>1.41E-2</v>
      </c>
      <c r="I5887" s="20">
        <v>279.45999999999998</v>
      </c>
      <c r="J5887" s="20">
        <v>3.94</v>
      </c>
    </row>
    <row r="5888" spans="1:10" ht="24" customHeight="1">
      <c r="A5888" s="17" t="s">
        <v>1884</v>
      </c>
      <c r="B5888" s="19" t="s">
        <v>1935</v>
      </c>
      <c r="C5888" s="17" t="s">
        <v>78</v>
      </c>
      <c r="D5888" s="17" t="s">
        <v>1936</v>
      </c>
      <c r="E5888" s="396" t="s">
        <v>1887</v>
      </c>
      <c r="F5888" s="396"/>
      <c r="G5888" s="18" t="s">
        <v>1911</v>
      </c>
      <c r="H5888" s="21">
        <v>0.1384</v>
      </c>
      <c r="I5888" s="20">
        <v>28.34</v>
      </c>
      <c r="J5888" s="20">
        <v>3.92</v>
      </c>
    </row>
    <row r="5889" spans="1:10" ht="39" customHeight="1">
      <c r="A5889" s="22" t="s">
        <v>1894</v>
      </c>
      <c r="B5889" s="24" t="s">
        <v>3309</v>
      </c>
      <c r="C5889" s="22" t="s">
        <v>78</v>
      </c>
      <c r="D5889" s="22" t="s">
        <v>3310</v>
      </c>
      <c r="E5889" s="397" t="s">
        <v>1928</v>
      </c>
      <c r="F5889" s="397"/>
      <c r="G5889" s="23" t="s">
        <v>268</v>
      </c>
      <c r="H5889" s="26">
        <v>1</v>
      </c>
      <c r="I5889" s="25">
        <v>32.96</v>
      </c>
      <c r="J5889" s="25">
        <v>32.96</v>
      </c>
    </row>
    <row r="5890" spans="1:10">
      <c r="A5890" s="38"/>
      <c r="B5890" s="38"/>
      <c r="C5890" s="38"/>
      <c r="D5890" s="38"/>
      <c r="E5890" s="38" t="s">
        <v>1897</v>
      </c>
      <c r="F5890" s="39">
        <v>6.04</v>
      </c>
      <c r="G5890" s="38" t="s">
        <v>1898</v>
      </c>
      <c r="H5890" s="39">
        <v>0</v>
      </c>
      <c r="I5890" s="38" t="s">
        <v>1899</v>
      </c>
      <c r="J5890" s="39">
        <v>6.04</v>
      </c>
    </row>
    <row r="5891" spans="1:10">
      <c r="A5891" s="38"/>
      <c r="B5891" s="38"/>
      <c r="C5891" s="38"/>
      <c r="D5891" s="38"/>
      <c r="E5891" s="38" t="s">
        <v>1900</v>
      </c>
      <c r="F5891" s="39">
        <v>8.8699999999999992</v>
      </c>
      <c r="G5891" s="38"/>
      <c r="H5891" s="398" t="s">
        <v>1901</v>
      </c>
      <c r="I5891" s="398"/>
      <c r="J5891" s="39">
        <v>52.18</v>
      </c>
    </row>
    <row r="5892" spans="1:10" ht="49.95" customHeight="1">
      <c r="A5892" s="32"/>
      <c r="B5892" s="32"/>
      <c r="C5892" s="32"/>
      <c r="D5892" s="32"/>
      <c r="E5892" s="32"/>
      <c r="F5892" s="32"/>
      <c r="G5892" s="32" t="s">
        <v>1902</v>
      </c>
      <c r="H5892" s="34" t="s">
        <v>2400</v>
      </c>
      <c r="I5892" s="32" t="s">
        <v>1904</v>
      </c>
      <c r="J5892" s="33">
        <v>521.79999999999995</v>
      </c>
    </row>
    <row r="5893" spans="1:10" ht="1.05" customHeight="1">
      <c r="A5893" s="16"/>
      <c r="B5893" s="16"/>
      <c r="C5893" s="16"/>
      <c r="D5893" s="16"/>
      <c r="E5893" s="16"/>
      <c r="F5893" s="16"/>
      <c r="G5893" s="16"/>
      <c r="H5893" s="16"/>
      <c r="I5893" s="16"/>
      <c r="J5893" s="16"/>
    </row>
    <row r="5894" spans="1:10" ht="18" customHeight="1">
      <c r="A5894" s="2" t="s">
        <v>1686</v>
      </c>
      <c r="B5894" s="4" t="s">
        <v>61</v>
      </c>
      <c r="C5894" s="2" t="s">
        <v>62</v>
      </c>
      <c r="D5894" s="2" t="s">
        <v>9</v>
      </c>
      <c r="E5894" s="391" t="s">
        <v>63</v>
      </c>
      <c r="F5894" s="391"/>
      <c r="G5894" s="3" t="s">
        <v>64</v>
      </c>
      <c r="H5894" s="4" t="s">
        <v>10</v>
      </c>
      <c r="I5894" s="4" t="s">
        <v>65</v>
      </c>
      <c r="J5894" s="4" t="s">
        <v>11</v>
      </c>
    </row>
    <row r="5895" spans="1:10" ht="39" customHeight="1">
      <c r="A5895" s="10" t="s">
        <v>1883</v>
      </c>
      <c r="B5895" s="12" t="s">
        <v>1687</v>
      </c>
      <c r="C5895" s="10" t="s">
        <v>78</v>
      </c>
      <c r="D5895" s="10" t="s">
        <v>1688</v>
      </c>
      <c r="E5895" s="395" t="s">
        <v>1427</v>
      </c>
      <c r="F5895" s="395"/>
      <c r="G5895" s="11" t="s">
        <v>268</v>
      </c>
      <c r="H5895" s="15">
        <v>1</v>
      </c>
      <c r="I5895" s="13">
        <v>28.62</v>
      </c>
      <c r="J5895" s="13">
        <v>28.62</v>
      </c>
    </row>
    <row r="5896" spans="1:10" ht="25.95" customHeight="1">
      <c r="A5896" s="17" t="s">
        <v>1884</v>
      </c>
      <c r="B5896" s="19" t="s">
        <v>2969</v>
      </c>
      <c r="C5896" s="17" t="s">
        <v>78</v>
      </c>
      <c r="D5896" s="17" t="s">
        <v>2970</v>
      </c>
      <c r="E5896" s="396" t="s">
        <v>1887</v>
      </c>
      <c r="F5896" s="396"/>
      <c r="G5896" s="18" t="s">
        <v>1911</v>
      </c>
      <c r="H5896" s="21">
        <v>0.18629999999999999</v>
      </c>
      <c r="I5896" s="20">
        <v>24.32</v>
      </c>
      <c r="J5896" s="20">
        <v>4.53</v>
      </c>
    </row>
    <row r="5897" spans="1:10" ht="24" customHeight="1">
      <c r="A5897" s="17" t="s">
        <v>1884</v>
      </c>
      <c r="B5897" s="19" t="s">
        <v>1971</v>
      </c>
      <c r="C5897" s="17" t="s">
        <v>78</v>
      </c>
      <c r="D5897" s="17" t="s">
        <v>1972</v>
      </c>
      <c r="E5897" s="396" t="s">
        <v>1887</v>
      </c>
      <c r="F5897" s="396"/>
      <c r="G5897" s="18" t="s">
        <v>1911</v>
      </c>
      <c r="H5897" s="21">
        <v>0.18629999999999999</v>
      </c>
      <c r="I5897" s="20">
        <v>28.71</v>
      </c>
      <c r="J5897" s="20">
        <v>5.34</v>
      </c>
    </row>
    <row r="5898" spans="1:10" ht="25.95" customHeight="1">
      <c r="A5898" s="22" t="s">
        <v>1894</v>
      </c>
      <c r="B5898" s="24" t="s">
        <v>3474</v>
      </c>
      <c r="C5898" s="22" t="s">
        <v>78</v>
      </c>
      <c r="D5898" s="22" t="s">
        <v>3475</v>
      </c>
      <c r="E5898" s="397" t="s">
        <v>1928</v>
      </c>
      <c r="F5898" s="397"/>
      <c r="G5898" s="23" t="s">
        <v>268</v>
      </c>
      <c r="H5898" s="26">
        <v>1</v>
      </c>
      <c r="I5898" s="25">
        <v>18.75</v>
      </c>
      <c r="J5898" s="25">
        <v>18.75</v>
      </c>
    </row>
    <row r="5899" spans="1:10">
      <c r="A5899" s="38"/>
      <c r="B5899" s="38"/>
      <c r="C5899" s="38"/>
      <c r="D5899" s="38"/>
      <c r="E5899" s="38" t="s">
        <v>1897</v>
      </c>
      <c r="F5899" s="39">
        <v>7.28</v>
      </c>
      <c r="G5899" s="38" t="s">
        <v>1898</v>
      </c>
      <c r="H5899" s="39">
        <v>0</v>
      </c>
      <c r="I5899" s="38" t="s">
        <v>1899</v>
      </c>
      <c r="J5899" s="39">
        <v>7.28</v>
      </c>
    </row>
    <row r="5900" spans="1:10">
      <c r="A5900" s="38"/>
      <c r="B5900" s="38"/>
      <c r="C5900" s="38"/>
      <c r="D5900" s="38"/>
      <c r="E5900" s="38" t="s">
        <v>1900</v>
      </c>
      <c r="F5900" s="39">
        <v>5.86</v>
      </c>
      <c r="G5900" s="38"/>
      <c r="H5900" s="398" t="s">
        <v>1901</v>
      </c>
      <c r="I5900" s="398"/>
      <c r="J5900" s="39">
        <v>34.479999999999997</v>
      </c>
    </row>
    <row r="5901" spans="1:10" ht="49.95" customHeight="1">
      <c r="A5901" s="32"/>
      <c r="B5901" s="32"/>
      <c r="C5901" s="32"/>
      <c r="D5901" s="32"/>
      <c r="E5901" s="32"/>
      <c r="F5901" s="32"/>
      <c r="G5901" s="32" t="s">
        <v>1902</v>
      </c>
      <c r="H5901" s="34" t="s">
        <v>2714</v>
      </c>
      <c r="I5901" s="32" t="s">
        <v>1904</v>
      </c>
      <c r="J5901" s="33">
        <v>206.88</v>
      </c>
    </row>
    <row r="5902" spans="1:10" ht="1.05" customHeight="1">
      <c r="A5902" s="16"/>
      <c r="B5902" s="16"/>
      <c r="C5902" s="16"/>
      <c r="D5902" s="16"/>
      <c r="E5902" s="16"/>
      <c r="F5902" s="16"/>
      <c r="G5902" s="16"/>
      <c r="H5902" s="16"/>
      <c r="I5902" s="16"/>
      <c r="J5902" s="16"/>
    </row>
    <row r="5903" spans="1:10" ht="18" customHeight="1">
      <c r="A5903" s="2" t="s">
        <v>1689</v>
      </c>
      <c r="B5903" s="4" t="s">
        <v>61</v>
      </c>
      <c r="C5903" s="2" t="s">
        <v>62</v>
      </c>
      <c r="D5903" s="2" t="s">
        <v>9</v>
      </c>
      <c r="E5903" s="391" t="s">
        <v>63</v>
      </c>
      <c r="F5903" s="391"/>
      <c r="G5903" s="3" t="s">
        <v>64</v>
      </c>
      <c r="H5903" s="4" t="s">
        <v>10</v>
      </c>
      <c r="I5903" s="4" t="s">
        <v>65</v>
      </c>
      <c r="J5903" s="4" t="s">
        <v>11</v>
      </c>
    </row>
    <row r="5904" spans="1:10" ht="25.95" customHeight="1">
      <c r="A5904" s="10" t="s">
        <v>1883</v>
      </c>
      <c r="B5904" s="12" t="s">
        <v>1690</v>
      </c>
      <c r="C5904" s="10" t="s">
        <v>78</v>
      </c>
      <c r="D5904" s="10" t="s">
        <v>1691</v>
      </c>
      <c r="E5904" s="395" t="s">
        <v>1427</v>
      </c>
      <c r="F5904" s="395"/>
      <c r="G5904" s="11" t="s">
        <v>268</v>
      </c>
      <c r="H5904" s="15">
        <v>1</v>
      </c>
      <c r="I5904" s="13">
        <v>163.07</v>
      </c>
      <c r="J5904" s="13">
        <v>163.07</v>
      </c>
    </row>
    <row r="5905" spans="1:10" ht="25.95" customHeight="1">
      <c r="A5905" s="17" t="s">
        <v>1884</v>
      </c>
      <c r="B5905" s="19" t="s">
        <v>2969</v>
      </c>
      <c r="C5905" s="17" t="s">
        <v>78</v>
      </c>
      <c r="D5905" s="17" t="s">
        <v>2970</v>
      </c>
      <c r="E5905" s="396" t="s">
        <v>1887</v>
      </c>
      <c r="F5905" s="396"/>
      <c r="G5905" s="18" t="s">
        <v>1911</v>
      </c>
      <c r="H5905" s="21">
        <v>0.38819999999999999</v>
      </c>
      <c r="I5905" s="20">
        <v>24.32</v>
      </c>
      <c r="J5905" s="20">
        <v>9.44</v>
      </c>
    </row>
    <row r="5906" spans="1:10" ht="24" customHeight="1">
      <c r="A5906" s="17" t="s">
        <v>1884</v>
      </c>
      <c r="B5906" s="19" t="s">
        <v>1971</v>
      </c>
      <c r="C5906" s="17" t="s">
        <v>78</v>
      </c>
      <c r="D5906" s="17" t="s">
        <v>1972</v>
      </c>
      <c r="E5906" s="396" t="s">
        <v>1887</v>
      </c>
      <c r="F5906" s="396"/>
      <c r="G5906" s="18" t="s">
        <v>1911</v>
      </c>
      <c r="H5906" s="21">
        <v>0.38819999999999999</v>
      </c>
      <c r="I5906" s="20">
        <v>28.71</v>
      </c>
      <c r="J5906" s="20">
        <v>11.14</v>
      </c>
    </row>
    <row r="5907" spans="1:10" ht="39" customHeight="1">
      <c r="A5907" s="22" t="s">
        <v>1894</v>
      </c>
      <c r="B5907" s="24" t="s">
        <v>3476</v>
      </c>
      <c r="C5907" s="22" t="s">
        <v>78</v>
      </c>
      <c r="D5907" s="22" t="s">
        <v>3477</v>
      </c>
      <c r="E5907" s="397" t="s">
        <v>1928</v>
      </c>
      <c r="F5907" s="397"/>
      <c r="G5907" s="23" t="s">
        <v>268</v>
      </c>
      <c r="H5907" s="26">
        <v>1</v>
      </c>
      <c r="I5907" s="25">
        <v>142.49</v>
      </c>
      <c r="J5907" s="25">
        <v>142.49</v>
      </c>
    </row>
    <row r="5908" spans="1:10">
      <c r="A5908" s="38"/>
      <c r="B5908" s="38"/>
      <c r="C5908" s="38"/>
      <c r="D5908" s="38"/>
      <c r="E5908" s="38" t="s">
        <v>1897</v>
      </c>
      <c r="F5908" s="39">
        <v>15.17</v>
      </c>
      <c r="G5908" s="38" t="s">
        <v>1898</v>
      </c>
      <c r="H5908" s="39">
        <v>0</v>
      </c>
      <c r="I5908" s="38" t="s">
        <v>1899</v>
      </c>
      <c r="J5908" s="39">
        <v>15.17</v>
      </c>
    </row>
    <row r="5909" spans="1:10">
      <c r="A5909" s="38"/>
      <c r="B5909" s="38"/>
      <c r="C5909" s="38"/>
      <c r="D5909" s="38"/>
      <c r="E5909" s="38" t="s">
        <v>1900</v>
      </c>
      <c r="F5909" s="39">
        <v>33.42</v>
      </c>
      <c r="G5909" s="38"/>
      <c r="H5909" s="398" t="s">
        <v>1901</v>
      </c>
      <c r="I5909" s="398"/>
      <c r="J5909" s="39">
        <v>196.49</v>
      </c>
    </row>
    <row r="5910" spans="1:10" ht="49.95" customHeight="1">
      <c r="A5910" s="32"/>
      <c r="B5910" s="32"/>
      <c r="C5910" s="32"/>
      <c r="D5910" s="32"/>
      <c r="E5910" s="32"/>
      <c r="F5910" s="32"/>
      <c r="G5910" s="32" t="s">
        <v>1902</v>
      </c>
      <c r="H5910" s="34" t="s">
        <v>2714</v>
      </c>
      <c r="I5910" s="32" t="s">
        <v>1904</v>
      </c>
      <c r="J5910" s="33">
        <v>1178.94</v>
      </c>
    </row>
    <row r="5911" spans="1:10" ht="1.05" customHeight="1">
      <c r="A5911" s="16"/>
      <c r="B5911" s="16"/>
      <c r="C5911" s="16"/>
      <c r="D5911" s="16"/>
      <c r="E5911" s="16"/>
      <c r="F5911" s="16"/>
      <c r="G5911" s="16"/>
      <c r="H5911" s="16"/>
      <c r="I5911" s="16"/>
      <c r="J5911" s="16"/>
    </row>
    <row r="5912" spans="1:10" ht="18" customHeight="1">
      <c r="A5912" s="2" t="s">
        <v>1692</v>
      </c>
      <c r="B5912" s="4" t="s">
        <v>61</v>
      </c>
      <c r="C5912" s="2" t="s">
        <v>62</v>
      </c>
      <c r="D5912" s="2" t="s">
        <v>9</v>
      </c>
      <c r="E5912" s="391" t="s">
        <v>63</v>
      </c>
      <c r="F5912" s="391"/>
      <c r="G5912" s="3" t="s">
        <v>64</v>
      </c>
      <c r="H5912" s="4" t="s">
        <v>10</v>
      </c>
      <c r="I5912" s="4" t="s">
        <v>65</v>
      </c>
      <c r="J5912" s="4" t="s">
        <v>11</v>
      </c>
    </row>
    <row r="5913" spans="1:10" ht="24" customHeight="1">
      <c r="A5913" s="10" t="s">
        <v>1883</v>
      </c>
      <c r="B5913" s="12" t="s">
        <v>1693</v>
      </c>
      <c r="C5913" s="10" t="s">
        <v>72</v>
      </c>
      <c r="D5913" s="10" t="s">
        <v>1694</v>
      </c>
      <c r="E5913" s="395" t="s">
        <v>204</v>
      </c>
      <c r="F5913" s="395"/>
      <c r="G5913" s="11" t="s">
        <v>114</v>
      </c>
      <c r="H5913" s="15">
        <v>1</v>
      </c>
      <c r="I5913" s="13">
        <v>64.150000000000006</v>
      </c>
      <c r="J5913" s="13">
        <v>64.150000000000006</v>
      </c>
    </row>
    <row r="5914" spans="1:10" ht="25.95" customHeight="1">
      <c r="A5914" s="17" t="s">
        <v>1884</v>
      </c>
      <c r="B5914" s="19" t="s">
        <v>2969</v>
      </c>
      <c r="C5914" s="17" t="s">
        <v>78</v>
      </c>
      <c r="D5914" s="17" t="s">
        <v>2970</v>
      </c>
      <c r="E5914" s="396" t="s">
        <v>1887</v>
      </c>
      <c r="F5914" s="396"/>
      <c r="G5914" s="18" t="s">
        <v>1911</v>
      </c>
      <c r="H5914" s="21">
        <v>0.17</v>
      </c>
      <c r="I5914" s="20">
        <v>24.32</v>
      </c>
      <c r="J5914" s="20">
        <v>4.13</v>
      </c>
    </row>
    <row r="5915" spans="1:10" ht="24" customHeight="1">
      <c r="A5915" s="17" t="s">
        <v>1884</v>
      </c>
      <c r="B5915" s="19" t="s">
        <v>1971</v>
      </c>
      <c r="C5915" s="17" t="s">
        <v>78</v>
      </c>
      <c r="D5915" s="17" t="s">
        <v>1972</v>
      </c>
      <c r="E5915" s="396" t="s">
        <v>1887</v>
      </c>
      <c r="F5915" s="396"/>
      <c r="G5915" s="18" t="s">
        <v>1911</v>
      </c>
      <c r="H5915" s="21">
        <v>0.17</v>
      </c>
      <c r="I5915" s="20">
        <v>28.71</v>
      </c>
      <c r="J5915" s="20">
        <v>4.88</v>
      </c>
    </row>
    <row r="5916" spans="1:10" ht="24" customHeight="1">
      <c r="A5916" s="22" t="s">
        <v>1894</v>
      </c>
      <c r="B5916" s="24" t="s">
        <v>3478</v>
      </c>
      <c r="C5916" s="22" t="s">
        <v>78</v>
      </c>
      <c r="D5916" s="22" t="s">
        <v>3479</v>
      </c>
      <c r="E5916" s="397" t="s">
        <v>1928</v>
      </c>
      <c r="F5916" s="397"/>
      <c r="G5916" s="23" t="s">
        <v>114</v>
      </c>
      <c r="H5916" s="26">
        <v>1</v>
      </c>
      <c r="I5916" s="25">
        <v>55.14</v>
      </c>
      <c r="J5916" s="25">
        <v>55.14</v>
      </c>
    </row>
    <row r="5917" spans="1:10">
      <c r="A5917" s="38"/>
      <c r="B5917" s="38"/>
      <c r="C5917" s="38"/>
      <c r="D5917" s="38"/>
      <c r="E5917" s="38" t="s">
        <v>1897</v>
      </c>
      <c r="F5917" s="39">
        <v>6.64</v>
      </c>
      <c r="G5917" s="38" t="s">
        <v>1898</v>
      </c>
      <c r="H5917" s="39">
        <v>0</v>
      </c>
      <c r="I5917" s="38" t="s">
        <v>1899</v>
      </c>
      <c r="J5917" s="39">
        <v>6.64</v>
      </c>
    </row>
    <row r="5918" spans="1:10">
      <c r="A5918" s="38"/>
      <c r="B5918" s="38"/>
      <c r="C5918" s="38"/>
      <c r="D5918" s="38"/>
      <c r="E5918" s="38" t="s">
        <v>1900</v>
      </c>
      <c r="F5918" s="39">
        <v>13.15</v>
      </c>
      <c r="G5918" s="38"/>
      <c r="H5918" s="398" t="s">
        <v>1901</v>
      </c>
      <c r="I5918" s="398"/>
      <c r="J5918" s="39">
        <v>77.3</v>
      </c>
    </row>
    <row r="5919" spans="1:10" ht="49.95" customHeight="1">
      <c r="A5919" s="32"/>
      <c r="B5919" s="32"/>
      <c r="C5919" s="32"/>
      <c r="D5919" s="32"/>
      <c r="E5919" s="32"/>
      <c r="F5919" s="32"/>
      <c r="G5919" s="32" t="s">
        <v>1902</v>
      </c>
      <c r="H5919" s="34" t="s">
        <v>3480</v>
      </c>
      <c r="I5919" s="32" t="s">
        <v>1904</v>
      </c>
      <c r="J5919" s="33">
        <v>20948.3</v>
      </c>
    </row>
    <row r="5920" spans="1:10" ht="1.05" customHeight="1">
      <c r="A5920" s="16"/>
      <c r="B5920" s="16"/>
      <c r="C5920" s="16"/>
      <c r="D5920" s="16"/>
      <c r="E5920" s="16"/>
      <c r="F5920" s="16"/>
      <c r="G5920" s="16"/>
      <c r="H5920" s="16"/>
      <c r="I5920" s="16"/>
      <c r="J5920" s="16"/>
    </row>
    <row r="5921" spans="1:10" ht="18" customHeight="1">
      <c r="A5921" s="2" t="s">
        <v>1695</v>
      </c>
      <c r="B5921" s="4" t="s">
        <v>61</v>
      </c>
      <c r="C5921" s="2" t="s">
        <v>62</v>
      </c>
      <c r="D5921" s="2" t="s">
        <v>9</v>
      </c>
      <c r="E5921" s="391" t="s">
        <v>63</v>
      </c>
      <c r="F5921" s="391"/>
      <c r="G5921" s="3" t="s">
        <v>64</v>
      </c>
      <c r="H5921" s="4" t="s">
        <v>10</v>
      </c>
      <c r="I5921" s="4" t="s">
        <v>65</v>
      </c>
      <c r="J5921" s="4" t="s">
        <v>11</v>
      </c>
    </row>
    <row r="5922" spans="1:10" ht="24" customHeight="1">
      <c r="A5922" s="10" t="s">
        <v>1883</v>
      </c>
      <c r="B5922" s="12" t="s">
        <v>1696</v>
      </c>
      <c r="C5922" s="10" t="s">
        <v>72</v>
      </c>
      <c r="D5922" s="10" t="s">
        <v>1697</v>
      </c>
      <c r="E5922" s="395" t="s">
        <v>74</v>
      </c>
      <c r="F5922" s="395"/>
      <c r="G5922" s="11" t="s">
        <v>75</v>
      </c>
      <c r="H5922" s="15">
        <v>1</v>
      </c>
      <c r="I5922" s="13">
        <v>0.59</v>
      </c>
      <c r="J5922" s="13">
        <v>0.59</v>
      </c>
    </row>
    <row r="5923" spans="1:10" ht="24" customHeight="1">
      <c r="A5923" s="17" t="s">
        <v>1884</v>
      </c>
      <c r="B5923" s="19" t="s">
        <v>1971</v>
      </c>
      <c r="C5923" s="17" t="s">
        <v>78</v>
      </c>
      <c r="D5923" s="17" t="s">
        <v>1972</v>
      </c>
      <c r="E5923" s="396" t="s">
        <v>1887</v>
      </c>
      <c r="F5923" s="396"/>
      <c r="G5923" s="18" t="s">
        <v>1911</v>
      </c>
      <c r="H5923" s="21">
        <v>0.01</v>
      </c>
      <c r="I5923" s="20">
        <v>28.71</v>
      </c>
      <c r="J5923" s="20">
        <v>0.28000000000000003</v>
      </c>
    </row>
    <row r="5924" spans="1:10" ht="25.95" customHeight="1">
      <c r="A5924" s="22" t="s">
        <v>1894</v>
      </c>
      <c r="B5924" s="24" t="s">
        <v>3383</v>
      </c>
      <c r="C5924" s="22" t="s">
        <v>78</v>
      </c>
      <c r="D5924" s="22" t="s">
        <v>3384</v>
      </c>
      <c r="E5924" s="397" t="s">
        <v>1928</v>
      </c>
      <c r="F5924" s="397"/>
      <c r="G5924" s="23" t="s">
        <v>268</v>
      </c>
      <c r="H5924" s="26">
        <v>1</v>
      </c>
      <c r="I5924" s="25">
        <v>0.31</v>
      </c>
      <c r="J5924" s="25">
        <v>0.31</v>
      </c>
    </row>
    <row r="5925" spans="1:10">
      <c r="A5925" s="38"/>
      <c r="B5925" s="38"/>
      <c r="C5925" s="38"/>
      <c r="D5925" s="38"/>
      <c r="E5925" s="38" t="s">
        <v>1897</v>
      </c>
      <c r="F5925" s="39">
        <v>0.21</v>
      </c>
      <c r="G5925" s="38" t="s">
        <v>1898</v>
      </c>
      <c r="H5925" s="39">
        <v>0</v>
      </c>
      <c r="I5925" s="38" t="s">
        <v>1899</v>
      </c>
      <c r="J5925" s="39">
        <v>0.21</v>
      </c>
    </row>
    <row r="5926" spans="1:10">
      <c r="A5926" s="38"/>
      <c r="B5926" s="38"/>
      <c r="C5926" s="38"/>
      <c r="D5926" s="38"/>
      <c r="E5926" s="38" t="s">
        <v>1900</v>
      </c>
      <c r="F5926" s="39">
        <v>0.12</v>
      </c>
      <c r="G5926" s="38"/>
      <c r="H5926" s="398" t="s">
        <v>1901</v>
      </c>
      <c r="I5926" s="398"/>
      <c r="J5926" s="39">
        <v>0.71</v>
      </c>
    </row>
    <row r="5927" spans="1:10" ht="49.95" customHeight="1">
      <c r="A5927" s="32"/>
      <c r="B5927" s="32"/>
      <c r="C5927" s="32"/>
      <c r="D5927" s="32"/>
      <c r="E5927" s="32"/>
      <c r="F5927" s="32"/>
      <c r="G5927" s="32" t="s">
        <v>1902</v>
      </c>
      <c r="H5927" s="34" t="s">
        <v>3433</v>
      </c>
      <c r="I5927" s="32" t="s">
        <v>1904</v>
      </c>
      <c r="J5927" s="33">
        <v>29.82</v>
      </c>
    </row>
    <row r="5928" spans="1:10" ht="1.05" customHeight="1">
      <c r="A5928" s="16"/>
      <c r="B5928" s="16"/>
      <c r="C5928" s="16"/>
      <c r="D5928" s="16"/>
      <c r="E5928" s="16"/>
      <c r="F5928" s="16"/>
      <c r="G5928" s="16"/>
      <c r="H5928" s="16"/>
      <c r="I5928" s="16"/>
      <c r="J5928" s="16"/>
    </row>
    <row r="5929" spans="1:10" ht="18" customHeight="1">
      <c r="A5929" s="2" t="s">
        <v>1698</v>
      </c>
      <c r="B5929" s="4" t="s">
        <v>61</v>
      </c>
      <c r="C5929" s="2" t="s">
        <v>62</v>
      </c>
      <c r="D5929" s="2" t="s">
        <v>9</v>
      </c>
      <c r="E5929" s="391" t="s">
        <v>63</v>
      </c>
      <c r="F5929" s="391"/>
      <c r="G5929" s="3" t="s">
        <v>64</v>
      </c>
      <c r="H5929" s="4" t="s">
        <v>10</v>
      </c>
      <c r="I5929" s="4" t="s">
        <v>65</v>
      </c>
      <c r="J5929" s="4" t="s">
        <v>11</v>
      </c>
    </row>
    <row r="5930" spans="1:10" ht="24" customHeight="1">
      <c r="A5930" s="10" t="s">
        <v>1883</v>
      </c>
      <c r="B5930" s="12" t="s">
        <v>1699</v>
      </c>
      <c r="C5930" s="10" t="s">
        <v>72</v>
      </c>
      <c r="D5930" s="10" t="s">
        <v>1700</v>
      </c>
      <c r="E5930" s="395" t="s">
        <v>74</v>
      </c>
      <c r="F5930" s="395"/>
      <c r="G5930" s="11" t="s">
        <v>75</v>
      </c>
      <c r="H5930" s="15">
        <v>1</v>
      </c>
      <c r="I5930" s="13">
        <v>57.91</v>
      </c>
      <c r="J5930" s="13">
        <v>57.91</v>
      </c>
    </row>
    <row r="5931" spans="1:10" ht="25.95" customHeight="1">
      <c r="A5931" s="17" t="s">
        <v>1884</v>
      </c>
      <c r="B5931" s="19" t="s">
        <v>2969</v>
      </c>
      <c r="C5931" s="17" t="s">
        <v>78</v>
      </c>
      <c r="D5931" s="17" t="s">
        <v>2970</v>
      </c>
      <c r="E5931" s="396" t="s">
        <v>1887</v>
      </c>
      <c r="F5931" s="396"/>
      <c r="G5931" s="18" t="s">
        <v>1911</v>
      </c>
      <c r="H5931" s="21">
        <v>0.11</v>
      </c>
      <c r="I5931" s="20">
        <v>24.32</v>
      </c>
      <c r="J5931" s="20">
        <v>2.67</v>
      </c>
    </row>
    <row r="5932" spans="1:10" ht="24" customHeight="1">
      <c r="A5932" s="17" t="s">
        <v>1884</v>
      </c>
      <c r="B5932" s="19" t="s">
        <v>1971</v>
      </c>
      <c r="C5932" s="17" t="s">
        <v>78</v>
      </c>
      <c r="D5932" s="17" t="s">
        <v>1972</v>
      </c>
      <c r="E5932" s="396" t="s">
        <v>1887</v>
      </c>
      <c r="F5932" s="396"/>
      <c r="G5932" s="18" t="s">
        <v>1911</v>
      </c>
      <c r="H5932" s="21">
        <v>0.11</v>
      </c>
      <c r="I5932" s="20">
        <v>28.71</v>
      </c>
      <c r="J5932" s="20">
        <v>3.15</v>
      </c>
    </row>
    <row r="5933" spans="1:10" ht="25.95" customHeight="1">
      <c r="A5933" s="22" t="s">
        <v>1894</v>
      </c>
      <c r="B5933" s="24" t="s">
        <v>3481</v>
      </c>
      <c r="C5933" s="22" t="s">
        <v>72</v>
      </c>
      <c r="D5933" s="22" t="s">
        <v>3482</v>
      </c>
      <c r="E5933" s="397" t="s">
        <v>1928</v>
      </c>
      <c r="F5933" s="397"/>
      <c r="G5933" s="23" t="s">
        <v>268</v>
      </c>
      <c r="H5933" s="26">
        <v>1</v>
      </c>
      <c r="I5933" s="25">
        <v>52.09</v>
      </c>
      <c r="J5933" s="25">
        <v>52.09</v>
      </c>
    </row>
    <row r="5934" spans="1:10">
      <c r="A5934" s="38"/>
      <c r="B5934" s="38"/>
      <c r="C5934" s="38"/>
      <c r="D5934" s="38"/>
      <c r="E5934" s="38" t="s">
        <v>1897</v>
      </c>
      <c r="F5934" s="39">
        <v>4.29</v>
      </c>
      <c r="G5934" s="38" t="s">
        <v>1898</v>
      </c>
      <c r="H5934" s="39">
        <v>0</v>
      </c>
      <c r="I5934" s="38" t="s">
        <v>1899</v>
      </c>
      <c r="J5934" s="39">
        <v>4.29</v>
      </c>
    </row>
    <row r="5935" spans="1:10">
      <c r="A5935" s="38"/>
      <c r="B5935" s="38"/>
      <c r="C5935" s="38"/>
      <c r="D5935" s="38"/>
      <c r="E5935" s="38" t="s">
        <v>1900</v>
      </c>
      <c r="F5935" s="39">
        <v>11.87</v>
      </c>
      <c r="G5935" s="38"/>
      <c r="H5935" s="398" t="s">
        <v>1901</v>
      </c>
      <c r="I5935" s="398"/>
      <c r="J5935" s="39">
        <v>69.78</v>
      </c>
    </row>
    <row r="5936" spans="1:10" ht="49.95" customHeight="1">
      <c r="A5936" s="32"/>
      <c r="B5936" s="32"/>
      <c r="C5936" s="32"/>
      <c r="D5936" s="32"/>
      <c r="E5936" s="32"/>
      <c r="F5936" s="32"/>
      <c r="G5936" s="32" t="s">
        <v>1902</v>
      </c>
      <c r="H5936" s="34" t="s">
        <v>3433</v>
      </c>
      <c r="I5936" s="32" t="s">
        <v>1904</v>
      </c>
      <c r="J5936" s="33">
        <v>2930.76</v>
      </c>
    </row>
    <row r="5937" spans="1:10" ht="1.05" customHeight="1">
      <c r="A5937" s="16"/>
      <c r="B5937" s="16"/>
      <c r="C5937" s="16"/>
      <c r="D5937" s="16"/>
      <c r="E5937" s="16"/>
      <c r="F5937" s="16"/>
      <c r="G5937" s="16"/>
      <c r="H5937" s="16"/>
      <c r="I5937" s="16"/>
      <c r="J5937" s="16"/>
    </row>
    <row r="5938" spans="1:10" ht="18" customHeight="1">
      <c r="A5938" s="2" t="s">
        <v>1701</v>
      </c>
      <c r="B5938" s="4" t="s">
        <v>61</v>
      </c>
      <c r="C5938" s="2" t="s">
        <v>62</v>
      </c>
      <c r="D5938" s="2" t="s">
        <v>9</v>
      </c>
      <c r="E5938" s="391" t="s">
        <v>63</v>
      </c>
      <c r="F5938" s="391"/>
      <c r="G5938" s="3" t="s">
        <v>64</v>
      </c>
      <c r="H5938" s="4" t="s">
        <v>10</v>
      </c>
      <c r="I5938" s="4" t="s">
        <v>65</v>
      </c>
      <c r="J5938" s="4" t="s">
        <v>11</v>
      </c>
    </row>
    <row r="5939" spans="1:10" ht="24" customHeight="1">
      <c r="A5939" s="10" t="s">
        <v>1883</v>
      </c>
      <c r="B5939" s="12" t="s">
        <v>1702</v>
      </c>
      <c r="C5939" s="10" t="s">
        <v>72</v>
      </c>
      <c r="D5939" s="10" t="s">
        <v>1703</v>
      </c>
      <c r="E5939" s="395" t="s">
        <v>74</v>
      </c>
      <c r="F5939" s="395"/>
      <c r="G5939" s="11" t="s">
        <v>75</v>
      </c>
      <c r="H5939" s="15">
        <v>1</v>
      </c>
      <c r="I5939" s="13">
        <v>24.05</v>
      </c>
      <c r="J5939" s="13">
        <v>24.05</v>
      </c>
    </row>
    <row r="5940" spans="1:10" ht="25.95" customHeight="1">
      <c r="A5940" s="17" t="s">
        <v>1884</v>
      </c>
      <c r="B5940" s="19" t="s">
        <v>2969</v>
      </c>
      <c r="C5940" s="17" t="s">
        <v>78</v>
      </c>
      <c r="D5940" s="17" t="s">
        <v>2970</v>
      </c>
      <c r="E5940" s="396" t="s">
        <v>1887</v>
      </c>
      <c r="F5940" s="396"/>
      <c r="G5940" s="18" t="s">
        <v>1911</v>
      </c>
      <c r="H5940" s="21">
        <v>0.1</v>
      </c>
      <c r="I5940" s="20">
        <v>24.32</v>
      </c>
      <c r="J5940" s="20">
        <v>2.4300000000000002</v>
      </c>
    </row>
    <row r="5941" spans="1:10" ht="24" customHeight="1">
      <c r="A5941" s="17" t="s">
        <v>1884</v>
      </c>
      <c r="B5941" s="19" t="s">
        <v>1971</v>
      </c>
      <c r="C5941" s="17" t="s">
        <v>78</v>
      </c>
      <c r="D5941" s="17" t="s">
        <v>1972</v>
      </c>
      <c r="E5941" s="396" t="s">
        <v>1887</v>
      </c>
      <c r="F5941" s="396"/>
      <c r="G5941" s="18" t="s">
        <v>1911</v>
      </c>
      <c r="H5941" s="21">
        <v>0.1</v>
      </c>
      <c r="I5941" s="20">
        <v>28.71</v>
      </c>
      <c r="J5941" s="20">
        <v>2.87</v>
      </c>
    </row>
    <row r="5942" spans="1:10" ht="39" customHeight="1">
      <c r="A5942" s="22" t="s">
        <v>1894</v>
      </c>
      <c r="B5942" s="24" t="s">
        <v>3483</v>
      </c>
      <c r="C5942" s="22" t="s">
        <v>78</v>
      </c>
      <c r="D5942" s="22" t="s">
        <v>3484</v>
      </c>
      <c r="E5942" s="397" t="s">
        <v>1928</v>
      </c>
      <c r="F5942" s="397"/>
      <c r="G5942" s="23" t="s">
        <v>268</v>
      </c>
      <c r="H5942" s="26">
        <v>1</v>
      </c>
      <c r="I5942" s="25">
        <v>18.75</v>
      </c>
      <c r="J5942" s="25">
        <v>18.75</v>
      </c>
    </row>
    <row r="5943" spans="1:10">
      <c r="A5943" s="38"/>
      <c r="B5943" s="38"/>
      <c r="C5943" s="38"/>
      <c r="D5943" s="38"/>
      <c r="E5943" s="38" t="s">
        <v>1897</v>
      </c>
      <c r="F5943" s="39">
        <v>3.9</v>
      </c>
      <c r="G5943" s="38" t="s">
        <v>1898</v>
      </c>
      <c r="H5943" s="39">
        <v>0</v>
      </c>
      <c r="I5943" s="38" t="s">
        <v>1899</v>
      </c>
      <c r="J5943" s="39">
        <v>3.9</v>
      </c>
    </row>
    <row r="5944" spans="1:10">
      <c r="A5944" s="38"/>
      <c r="B5944" s="38"/>
      <c r="C5944" s="38"/>
      <c r="D5944" s="38"/>
      <c r="E5944" s="38" t="s">
        <v>1900</v>
      </c>
      <c r="F5944" s="39">
        <v>4.93</v>
      </c>
      <c r="G5944" s="38"/>
      <c r="H5944" s="398" t="s">
        <v>1901</v>
      </c>
      <c r="I5944" s="398"/>
      <c r="J5944" s="39">
        <v>28.98</v>
      </c>
    </row>
    <row r="5945" spans="1:10" ht="49.95" customHeight="1">
      <c r="A5945" s="32"/>
      <c r="B5945" s="32"/>
      <c r="C5945" s="32"/>
      <c r="D5945" s="32"/>
      <c r="E5945" s="32"/>
      <c r="F5945" s="32"/>
      <c r="G5945" s="32" t="s">
        <v>1902</v>
      </c>
      <c r="H5945" s="34" t="s">
        <v>2683</v>
      </c>
      <c r="I5945" s="32" t="s">
        <v>1904</v>
      </c>
      <c r="J5945" s="33">
        <v>376.74</v>
      </c>
    </row>
    <row r="5946" spans="1:10" ht="1.05" customHeight="1">
      <c r="A5946" s="16"/>
      <c r="B5946" s="16"/>
      <c r="C5946" s="16"/>
      <c r="D5946" s="16"/>
      <c r="E5946" s="16"/>
      <c r="F5946" s="16"/>
      <c r="G5946" s="16"/>
      <c r="H5946" s="16"/>
      <c r="I5946" s="16"/>
      <c r="J5946" s="16"/>
    </row>
    <row r="5947" spans="1:10" ht="18" customHeight="1">
      <c r="A5947" s="2" t="s">
        <v>1704</v>
      </c>
      <c r="B5947" s="4" t="s">
        <v>61</v>
      </c>
      <c r="C5947" s="2" t="s">
        <v>62</v>
      </c>
      <c r="D5947" s="2" t="s">
        <v>9</v>
      </c>
      <c r="E5947" s="391" t="s">
        <v>63</v>
      </c>
      <c r="F5947" s="391"/>
      <c r="G5947" s="3" t="s">
        <v>64</v>
      </c>
      <c r="H5947" s="4" t="s">
        <v>10</v>
      </c>
      <c r="I5947" s="4" t="s">
        <v>65</v>
      </c>
      <c r="J5947" s="4" t="s">
        <v>11</v>
      </c>
    </row>
    <row r="5948" spans="1:10" ht="25.95" customHeight="1">
      <c r="A5948" s="10" t="s">
        <v>1883</v>
      </c>
      <c r="B5948" s="12" t="s">
        <v>1705</v>
      </c>
      <c r="C5948" s="10" t="s">
        <v>72</v>
      </c>
      <c r="D5948" s="10" t="s">
        <v>1706</v>
      </c>
      <c r="E5948" s="395" t="s">
        <v>74</v>
      </c>
      <c r="F5948" s="395"/>
      <c r="G5948" s="11" t="s">
        <v>75</v>
      </c>
      <c r="H5948" s="15">
        <v>1</v>
      </c>
      <c r="I5948" s="13">
        <v>22.52</v>
      </c>
      <c r="J5948" s="13">
        <v>22.52</v>
      </c>
    </row>
    <row r="5949" spans="1:10" ht="24" customHeight="1">
      <c r="A5949" s="17" t="s">
        <v>1884</v>
      </c>
      <c r="B5949" s="19" t="s">
        <v>1971</v>
      </c>
      <c r="C5949" s="17" t="s">
        <v>78</v>
      </c>
      <c r="D5949" s="17" t="s">
        <v>1972</v>
      </c>
      <c r="E5949" s="396" t="s">
        <v>1887</v>
      </c>
      <c r="F5949" s="396"/>
      <c r="G5949" s="18" t="s">
        <v>1911</v>
      </c>
      <c r="H5949" s="21">
        <v>0.1905</v>
      </c>
      <c r="I5949" s="20">
        <v>28.71</v>
      </c>
      <c r="J5949" s="20">
        <v>5.46</v>
      </c>
    </row>
    <row r="5950" spans="1:10" ht="25.95" customHeight="1">
      <c r="A5950" s="17" t="s">
        <v>1884</v>
      </c>
      <c r="B5950" s="19" t="s">
        <v>2969</v>
      </c>
      <c r="C5950" s="17" t="s">
        <v>78</v>
      </c>
      <c r="D5950" s="17" t="s">
        <v>2970</v>
      </c>
      <c r="E5950" s="396" t="s">
        <v>1887</v>
      </c>
      <c r="F5950" s="396"/>
      <c r="G5950" s="18" t="s">
        <v>1911</v>
      </c>
      <c r="H5950" s="21">
        <v>0.1905</v>
      </c>
      <c r="I5950" s="20">
        <v>24.32</v>
      </c>
      <c r="J5950" s="20">
        <v>4.63</v>
      </c>
    </row>
    <row r="5951" spans="1:10" ht="39" customHeight="1">
      <c r="A5951" s="22" t="s">
        <v>1894</v>
      </c>
      <c r="B5951" s="24" t="s">
        <v>2981</v>
      </c>
      <c r="C5951" s="22" t="s">
        <v>78</v>
      </c>
      <c r="D5951" s="22" t="s">
        <v>2982</v>
      </c>
      <c r="E5951" s="397" t="s">
        <v>1928</v>
      </c>
      <c r="F5951" s="397"/>
      <c r="G5951" s="23" t="s">
        <v>268</v>
      </c>
      <c r="H5951" s="26">
        <v>2</v>
      </c>
      <c r="I5951" s="25">
        <v>1.43</v>
      </c>
      <c r="J5951" s="25">
        <v>2.86</v>
      </c>
    </row>
    <row r="5952" spans="1:10" ht="39" customHeight="1">
      <c r="A5952" s="22" t="s">
        <v>1894</v>
      </c>
      <c r="B5952" s="24" t="s">
        <v>3333</v>
      </c>
      <c r="C5952" s="22" t="s">
        <v>78</v>
      </c>
      <c r="D5952" s="22" t="s">
        <v>3334</v>
      </c>
      <c r="E5952" s="397" t="s">
        <v>1928</v>
      </c>
      <c r="F5952" s="397"/>
      <c r="G5952" s="23" t="s">
        <v>268</v>
      </c>
      <c r="H5952" s="26">
        <v>2</v>
      </c>
      <c r="I5952" s="25">
        <v>0.75</v>
      </c>
      <c r="J5952" s="25">
        <v>1.5</v>
      </c>
    </row>
    <row r="5953" spans="1:10" ht="25.95" customHeight="1">
      <c r="A5953" s="22" t="s">
        <v>1894</v>
      </c>
      <c r="B5953" s="24" t="s">
        <v>3485</v>
      </c>
      <c r="C5953" s="22" t="s">
        <v>72</v>
      </c>
      <c r="D5953" s="22" t="s">
        <v>1706</v>
      </c>
      <c r="E5953" s="397" t="s">
        <v>1928</v>
      </c>
      <c r="F5953" s="397"/>
      <c r="G5953" s="23" t="s">
        <v>268</v>
      </c>
      <c r="H5953" s="26">
        <v>1</v>
      </c>
      <c r="I5953" s="25">
        <v>8.07</v>
      </c>
      <c r="J5953" s="25">
        <v>8.07</v>
      </c>
    </row>
    <row r="5954" spans="1:10">
      <c r="A5954" s="38"/>
      <c r="B5954" s="38"/>
      <c r="C5954" s="38"/>
      <c r="D5954" s="38"/>
      <c r="E5954" s="38" t="s">
        <v>1897</v>
      </c>
      <c r="F5954" s="39">
        <v>7.44</v>
      </c>
      <c r="G5954" s="38" t="s">
        <v>1898</v>
      </c>
      <c r="H5954" s="39">
        <v>0</v>
      </c>
      <c r="I5954" s="38" t="s">
        <v>1899</v>
      </c>
      <c r="J5954" s="39">
        <v>7.44</v>
      </c>
    </row>
    <row r="5955" spans="1:10">
      <c r="A5955" s="38"/>
      <c r="B5955" s="38"/>
      <c r="C5955" s="38"/>
      <c r="D5955" s="38"/>
      <c r="E5955" s="38" t="s">
        <v>1900</v>
      </c>
      <c r="F5955" s="39">
        <v>4.6100000000000003</v>
      </c>
      <c r="G5955" s="38"/>
      <c r="H5955" s="398" t="s">
        <v>1901</v>
      </c>
      <c r="I5955" s="398"/>
      <c r="J5955" s="39">
        <v>27.13</v>
      </c>
    </row>
    <row r="5956" spans="1:10" ht="49.95" customHeight="1">
      <c r="A5956" s="32"/>
      <c r="B5956" s="32"/>
      <c r="C5956" s="32"/>
      <c r="D5956" s="32"/>
      <c r="E5956" s="32"/>
      <c r="F5956" s="32"/>
      <c r="G5956" s="32" t="s">
        <v>1902</v>
      </c>
      <c r="H5956" s="34" t="s">
        <v>2588</v>
      </c>
      <c r="I5956" s="32" t="s">
        <v>1904</v>
      </c>
      <c r="J5956" s="33">
        <v>868.16</v>
      </c>
    </row>
    <row r="5957" spans="1:10" ht="1.05" customHeight="1">
      <c r="A5957" s="16"/>
      <c r="B5957" s="16"/>
      <c r="C5957" s="16"/>
      <c r="D5957" s="16"/>
      <c r="E5957" s="16"/>
      <c r="F5957" s="16"/>
      <c r="G5957" s="16"/>
      <c r="H5957" s="16"/>
      <c r="I5957" s="16"/>
      <c r="J5957" s="16"/>
    </row>
    <row r="5958" spans="1:10" ht="18" customHeight="1">
      <c r="A5958" s="2" t="s">
        <v>1707</v>
      </c>
      <c r="B5958" s="4" t="s">
        <v>61</v>
      </c>
      <c r="C5958" s="2" t="s">
        <v>62</v>
      </c>
      <c r="D5958" s="2" t="s">
        <v>9</v>
      </c>
      <c r="E5958" s="391" t="s">
        <v>63</v>
      </c>
      <c r="F5958" s="391"/>
      <c r="G5958" s="3" t="s">
        <v>64</v>
      </c>
      <c r="H5958" s="4" t="s">
        <v>10</v>
      </c>
      <c r="I5958" s="4" t="s">
        <v>65</v>
      </c>
      <c r="J5958" s="4" t="s">
        <v>11</v>
      </c>
    </row>
    <row r="5959" spans="1:10" ht="25.95" customHeight="1">
      <c r="A5959" s="10" t="s">
        <v>1883</v>
      </c>
      <c r="B5959" s="12" t="s">
        <v>1708</v>
      </c>
      <c r="C5959" s="10" t="s">
        <v>72</v>
      </c>
      <c r="D5959" s="10" t="s">
        <v>1709</v>
      </c>
      <c r="E5959" s="395" t="s">
        <v>74</v>
      </c>
      <c r="F5959" s="395"/>
      <c r="G5959" s="11" t="s">
        <v>75</v>
      </c>
      <c r="H5959" s="15">
        <v>1</v>
      </c>
      <c r="I5959" s="13">
        <v>35.89</v>
      </c>
      <c r="J5959" s="13">
        <v>35.89</v>
      </c>
    </row>
    <row r="5960" spans="1:10" ht="25.95" customHeight="1">
      <c r="A5960" s="17" t="s">
        <v>1884</v>
      </c>
      <c r="B5960" s="19" t="s">
        <v>2969</v>
      </c>
      <c r="C5960" s="17" t="s">
        <v>78</v>
      </c>
      <c r="D5960" s="17" t="s">
        <v>2970</v>
      </c>
      <c r="E5960" s="396" t="s">
        <v>1887</v>
      </c>
      <c r="F5960" s="396"/>
      <c r="G5960" s="18" t="s">
        <v>1911</v>
      </c>
      <c r="H5960" s="21">
        <v>0.5</v>
      </c>
      <c r="I5960" s="20">
        <v>24.32</v>
      </c>
      <c r="J5960" s="20">
        <v>12.16</v>
      </c>
    </row>
    <row r="5961" spans="1:10" ht="24" customHeight="1">
      <c r="A5961" s="17" t="s">
        <v>1884</v>
      </c>
      <c r="B5961" s="19" t="s">
        <v>1971</v>
      </c>
      <c r="C5961" s="17" t="s">
        <v>78</v>
      </c>
      <c r="D5961" s="17" t="s">
        <v>1972</v>
      </c>
      <c r="E5961" s="396" t="s">
        <v>1887</v>
      </c>
      <c r="F5961" s="396"/>
      <c r="G5961" s="18" t="s">
        <v>1911</v>
      </c>
      <c r="H5961" s="21">
        <v>0.5</v>
      </c>
      <c r="I5961" s="20">
        <v>28.71</v>
      </c>
      <c r="J5961" s="20">
        <v>14.35</v>
      </c>
    </row>
    <row r="5962" spans="1:10" ht="25.95" customHeight="1">
      <c r="A5962" s="22" t="s">
        <v>1894</v>
      </c>
      <c r="B5962" s="24" t="s">
        <v>3486</v>
      </c>
      <c r="C5962" s="22" t="s">
        <v>72</v>
      </c>
      <c r="D5962" s="22" t="s">
        <v>1709</v>
      </c>
      <c r="E5962" s="397" t="s">
        <v>1928</v>
      </c>
      <c r="F5962" s="397"/>
      <c r="G5962" s="23" t="s">
        <v>1150</v>
      </c>
      <c r="H5962" s="26">
        <v>1.0375000000000001</v>
      </c>
      <c r="I5962" s="25">
        <v>9.0500000000000007</v>
      </c>
      <c r="J5962" s="25">
        <v>9.3800000000000008</v>
      </c>
    </row>
    <row r="5963" spans="1:10">
      <c r="A5963" s="38"/>
      <c r="B5963" s="38"/>
      <c r="C5963" s="38"/>
      <c r="D5963" s="38"/>
      <c r="E5963" s="38" t="s">
        <v>1897</v>
      </c>
      <c r="F5963" s="39">
        <v>19.55</v>
      </c>
      <c r="G5963" s="38" t="s">
        <v>1898</v>
      </c>
      <c r="H5963" s="39">
        <v>0</v>
      </c>
      <c r="I5963" s="38" t="s">
        <v>1899</v>
      </c>
      <c r="J5963" s="39">
        <v>19.55</v>
      </c>
    </row>
    <row r="5964" spans="1:10">
      <c r="A5964" s="38"/>
      <c r="B5964" s="38"/>
      <c r="C5964" s="38"/>
      <c r="D5964" s="38"/>
      <c r="E5964" s="38" t="s">
        <v>1900</v>
      </c>
      <c r="F5964" s="39">
        <v>7.35</v>
      </c>
      <c r="G5964" s="38"/>
      <c r="H5964" s="398" t="s">
        <v>1901</v>
      </c>
      <c r="I5964" s="398"/>
      <c r="J5964" s="39">
        <v>43.24</v>
      </c>
    </row>
    <row r="5965" spans="1:10" ht="49.95" customHeight="1">
      <c r="A5965" s="32"/>
      <c r="B5965" s="32"/>
      <c r="C5965" s="32"/>
      <c r="D5965" s="32"/>
      <c r="E5965" s="32"/>
      <c r="F5965" s="32"/>
      <c r="G5965" s="32" t="s">
        <v>1902</v>
      </c>
      <c r="H5965" s="34" t="s">
        <v>3487</v>
      </c>
      <c r="I5965" s="32" t="s">
        <v>1904</v>
      </c>
      <c r="J5965" s="33">
        <v>10459.75</v>
      </c>
    </row>
    <row r="5966" spans="1:10" ht="1.05" customHeight="1">
      <c r="A5966" s="16"/>
      <c r="B5966" s="16"/>
      <c r="C5966" s="16"/>
      <c r="D5966" s="16"/>
      <c r="E5966" s="16"/>
      <c r="F5966" s="16"/>
      <c r="G5966" s="16"/>
      <c r="H5966" s="16"/>
      <c r="I5966" s="16"/>
      <c r="J5966" s="16"/>
    </row>
    <row r="5967" spans="1:10" ht="18" customHeight="1">
      <c r="A5967" s="2" t="s">
        <v>1710</v>
      </c>
      <c r="B5967" s="4" t="s">
        <v>61</v>
      </c>
      <c r="C5967" s="2" t="s">
        <v>62</v>
      </c>
      <c r="D5967" s="2" t="s">
        <v>9</v>
      </c>
      <c r="E5967" s="391" t="s">
        <v>63</v>
      </c>
      <c r="F5967" s="391"/>
      <c r="G5967" s="3" t="s">
        <v>64</v>
      </c>
      <c r="H5967" s="4" t="s">
        <v>10</v>
      </c>
      <c r="I5967" s="4" t="s">
        <v>65</v>
      </c>
      <c r="J5967" s="4" t="s">
        <v>11</v>
      </c>
    </row>
    <row r="5968" spans="1:10" ht="24" customHeight="1">
      <c r="A5968" s="10" t="s">
        <v>1883</v>
      </c>
      <c r="B5968" s="12" t="s">
        <v>1711</v>
      </c>
      <c r="C5968" s="10" t="s">
        <v>72</v>
      </c>
      <c r="D5968" s="10" t="s">
        <v>1712</v>
      </c>
      <c r="E5968" s="395" t="s">
        <v>74</v>
      </c>
      <c r="F5968" s="395"/>
      <c r="G5968" s="11" t="s">
        <v>75</v>
      </c>
      <c r="H5968" s="15">
        <v>1</v>
      </c>
      <c r="I5968" s="13">
        <v>6.4</v>
      </c>
      <c r="J5968" s="13">
        <v>6.4</v>
      </c>
    </row>
    <row r="5969" spans="1:10" ht="24" customHeight="1">
      <c r="A5969" s="17" t="s">
        <v>1884</v>
      </c>
      <c r="B5969" s="19" t="s">
        <v>1971</v>
      </c>
      <c r="C5969" s="17" t="s">
        <v>78</v>
      </c>
      <c r="D5969" s="17" t="s">
        <v>1972</v>
      </c>
      <c r="E5969" s="396" t="s">
        <v>1887</v>
      </c>
      <c r="F5969" s="396"/>
      <c r="G5969" s="18" t="s">
        <v>1911</v>
      </c>
      <c r="H5969" s="21">
        <v>0.08</v>
      </c>
      <c r="I5969" s="20">
        <v>28.71</v>
      </c>
      <c r="J5969" s="20">
        <v>2.29</v>
      </c>
    </row>
    <row r="5970" spans="1:10" ht="25.95" customHeight="1">
      <c r="A5970" s="17" t="s">
        <v>1884</v>
      </c>
      <c r="B5970" s="19" t="s">
        <v>2969</v>
      </c>
      <c r="C5970" s="17" t="s">
        <v>78</v>
      </c>
      <c r="D5970" s="17" t="s">
        <v>2970</v>
      </c>
      <c r="E5970" s="396" t="s">
        <v>1887</v>
      </c>
      <c r="F5970" s="396"/>
      <c r="G5970" s="18" t="s">
        <v>1911</v>
      </c>
      <c r="H5970" s="21">
        <v>0.04</v>
      </c>
      <c r="I5970" s="20">
        <v>24.32</v>
      </c>
      <c r="J5970" s="20">
        <v>0.97</v>
      </c>
    </row>
    <row r="5971" spans="1:10" ht="39" customHeight="1">
      <c r="A5971" s="22" t="s">
        <v>1894</v>
      </c>
      <c r="B5971" s="24" t="s">
        <v>3488</v>
      </c>
      <c r="C5971" s="22" t="s">
        <v>78</v>
      </c>
      <c r="D5971" s="22" t="s">
        <v>3489</v>
      </c>
      <c r="E5971" s="397" t="s">
        <v>1928</v>
      </c>
      <c r="F5971" s="397"/>
      <c r="G5971" s="23" t="s">
        <v>268</v>
      </c>
      <c r="H5971" s="26">
        <v>1</v>
      </c>
      <c r="I5971" s="25">
        <v>3.14</v>
      </c>
      <c r="J5971" s="25">
        <v>3.14</v>
      </c>
    </row>
    <row r="5972" spans="1:10">
      <c r="A5972" s="38"/>
      <c r="B5972" s="38"/>
      <c r="C5972" s="38"/>
      <c r="D5972" s="38"/>
      <c r="E5972" s="38" t="s">
        <v>1897</v>
      </c>
      <c r="F5972" s="39">
        <v>2.4300000000000002</v>
      </c>
      <c r="G5972" s="38" t="s">
        <v>1898</v>
      </c>
      <c r="H5972" s="39">
        <v>0</v>
      </c>
      <c r="I5972" s="38" t="s">
        <v>1899</v>
      </c>
      <c r="J5972" s="39">
        <v>2.4300000000000002</v>
      </c>
    </row>
    <row r="5973" spans="1:10">
      <c r="A5973" s="38"/>
      <c r="B5973" s="38"/>
      <c r="C5973" s="38"/>
      <c r="D5973" s="38"/>
      <c r="E5973" s="38" t="s">
        <v>1900</v>
      </c>
      <c r="F5973" s="39">
        <v>1.31</v>
      </c>
      <c r="G5973" s="38"/>
      <c r="H5973" s="398" t="s">
        <v>1901</v>
      </c>
      <c r="I5973" s="398"/>
      <c r="J5973" s="39">
        <v>7.71</v>
      </c>
    </row>
    <row r="5974" spans="1:10" ht="49.95" customHeight="1">
      <c r="A5974" s="32"/>
      <c r="B5974" s="32"/>
      <c r="C5974" s="32"/>
      <c r="D5974" s="32"/>
      <c r="E5974" s="32"/>
      <c r="F5974" s="32"/>
      <c r="G5974" s="32" t="s">
        <v>1902</v>
      </c>
      <c r="H5974" s="34" t="s">
        <v>3433</v>
      </c>
      <c r="I5974" s="32" t="s">
        <v>1904</v>
      </c>
      <c r="J5974" s="33">
        <v>323.82</v>
      </c>
    </row>
    <row r="5975" spans="1:10" ht="1.05" customHeight="1">
      <c r="A5975" s="16"/>
      <c r="B5975" s="16"/>
      <c r="C5975" s="16"/>
      <c r="D5975" s="16"/>
      <c r="E5975" s="16"/>
      <c r="F5975" s="16"/>
      <c r="G5975" s="16"/>
      <c r="H5975" s="16"/>
      <c r="I5975" s="16"/>
      <c r="J5975" s="16"/>
    </row>
    <row r="5976" spans="1:10" ht="18" customHeight="1">
      <c r="A5976" s="2" t="s">
        <v>1713</v>
      </c>
      <c r="B5976" s="4" t="s">
        <v>61</v>
      </c>
      <c r="C5976" s="2" t="s">
        <v>62</v>
      </c>
      <c r="D5976" s="2" t="s">
        <v>9</v>
      </c>
      <c r="E5976" s="391" t="s">
        <v>63</v>
      </c>
      <c r="F5976" s="391"/>
      <c r="G5976" s="3" t="s">
        <v>64</v>
      </c>
      <c r="H5976" s="4" t="s">
        <v>10</v>
      </c>
      <c r="I5976" s="4" t="s">
        <v>65</v>
      </c>
      <c r="J5976" s="4" t="s">
        <v>11</v>
      </c>
    </row>
    <row r="5977" spans="1:10" ht="24" customHeight="1">
      <c r="A5977" s="10" t="s">
        <v>1883</v>
      </c>
      <c r="B5977" s="12" t="s">
        <v>1714</v>
      </c>
      <c r="C5977" s="10" t="s">
        <v>72</v>
      </c>
      <c r="D5977" s="10" t="s">
        <v>1715</v>
      </c>
      <c r="E5977" s="395" t="s">
        <v>74</v>
      </c>
      <c r="F5977" s="395"/>
      <c r="G5977" s="11" t="s">
        <v>75</v>
      </c>
      <c r="H5977" s="15">
        <v>1</v>
      </c>
      <c r="I5977" s="13">
        <v>57.9</v>
      </c>
      <c r="J5977" s="13">
        <v>57.9</v>
      </c>
    </row>
    <row r="5978" spans="1:10" ht="24" customHeight="1">
      <c r="A5978" s="17" t="s">
        <v>1884</v>
      </c>
      <c r="B5978" s="19" t="s">
        <v>1971</v>
      </c>
      <c r="C5978" s="17" t="s">
        <v>78</v>
      </c>
      <c r="D5978" s="17" t="s">
        <v>1972</v>
      </c>
      <c r="E5978" s="396" t="s">
        <v>1887</v>
      </c>
      <c r="F5978" s="396"/>
      <c r="G5978" s="18" t="s">
        <v>1911</v>
      </c>
      <c r="H5978" s="21">
        <v>0.7</v>
      </c>
      <c r="I5978" s="20">
        <v>28.71</v>
      </c>
      <c r="J5978" s="20">
        <v>20.09</v>
      </c>
    </row>
    <row r="5979" spans="1:10" ht="24" customHeight="1">
      <c r="A5979" s="17" t="s">
        <v>1884</v>
      </c>
      <c r="B5979" s="19" t="s">
        <v>1909</v>
      </c>
      <c r="C5979" s="17" t="s">
        <v>78</v>
      </c>
      <c r="D5979" s="17" t="s">
        <v>1910</v>
      </c>
      <c r="E5979" s="396" t="s">
        <v>1887</v>
      </c>
      <c r="F5979" s="396"/>
      <c r="G5979" s="18" t="s">
        <v>1911</v>
      </c>
      <c r="H5979" s="21">
        <v>1.1000000000000001</v>
      </c>
      <c r="I5979" s="20">
        <v>22.95</v>
      </c>
      <c r="J5979" s="20">
        <v>25.24</v>
      </c>
    </row>
    <row r="5980" spans="1:10" ht="24" customHeight="1">
      <c r="A5980" s="22" t="s">
        <v>1894</v>
      </c>
      <c r="B5980" s="24" t="s">
        <v>3490</v>
      </c>
      <c r="C5980" s="22" t="s">
        <v>72</v>
      </c>
      <c r="D5980" s="22" t="s">
        <v>1715</v>
      </c>
      <c r="E5980" s="397" t="s">
        <v>1928</v>
      </c>
      <c r="F5980" s="397"/>
      <c r="G5980" s="23" t="s">
        <v>1150</v>
      </c>
      <c r="H5980" s="26">
        <v>1</v>
      </c>
      <c r="I5980" s="25">
        <v>12.57</v>
      </c>
      <c r="J5980" s="25">
        <v>12.57</v>
      </c>
    </row>
    <row r="5981" spans="1:10">
      <c r="A5981" s="38"/>
      <c r="B5981" s="38"/>
      <c r="C5981" s="38"/>
      <c r="D5981" s="38"/>
      <c r="E5981" s="38" t="s">
        <v>1897</v>
      </c>
      <c r="F5981" s="39">
        <v>32.94</v>
      </c>
      <c r="G5981" s="38" t="s">
        <v>1898</v>
      </c>
      <c r="H5981" s="39">
        <v>0</v>
      </c>
      <c r="I5981" s="38" t="s">
        <v>1899</v>
      </c>
      <c r="J5981" s="39">
        <v>32.94</v>
      </c>
    </row>
    <row r="5982" spans="1:10">
      <c r="A5982" s="38"/>
      <c r="B5982" s="38"/>
      <c r="C5982" s="38"/>
      <c r="D5982" s="38"/>
      <c r="E5982" s="38" t="s">
        <v>1900</v>
      </c>
      <c r="F5982" s="39">
        <v>11.86</v>
      </c>
      <c r="G5982" s="38"/>
      <c r="H5982" s="398" t="s">
        <v>1901</v>
      </c>
      <c r="I5982" s="398"/>
      <c r="J5982" s="39">
        <v>69.760000000000005</v>
      </c>
    </row>
    <row r="5983" spans="1:10" ht="49.95" customHeight="1">
      <c r="A5983" s="32"/>
      <c r="B5983" s="32"/>
      <c r="C5983" s="32"/>
      <c r="D5983" s="32"/>
      <c r="E5983" s="32"/>
      <c r="F5983" s="32"/>
      <c r="G5983" s="32" t="s">
        <v>1902</v>
      </c>
      <c r="H5983" s="34" t="s">
        <v>3491</v>
      </c>
      <c r="I5983" s="32" t="s">
        <v>1904</v>
      </c>
      <c r="J5983" s="33">
        <v>9333.8799999999992</v>
      </c>
    </row>
    <row r="5984" spans="1:10" ht="1.05" customHeight="1">
      <c r="A5984" s="16"/>
      <c r="B5984" s="16"/>
      <c r="C5984" s="16"/>
      <c r="D5984" s="16"/>
      <c r="E5984" s="16"/>
      <c r="F5984" s="16"/>
      <c r="G5984" s="16"/>
      <c r="H5984" s="16"/>
      <c r="I5984" s="16"/>
      <c r="J5984" s="16"/>
    </row>
    <row r="5985" spans="1:10" ht="24" customHeight="1">
      <c r="A5985" s="5" t="s">
        <v>51</v>
      </c>
      <c r="B5985" s="5"/>
      <c r="C5985" s="5"/>
      <c r="D5985" s="5" t="s">
        <v>52</v>
      </c>
      <c r="E5985" s="5"/>
      <c r="F5985" s="394"/>
      <c r="G5985" s="394"/>
      <c r="H5985" s="7"/>
      <c r="I5985" s="5"/>
      <c r="J5985" s="8">
        <v>724435.74</v>
      </c>
    </row>
    <row r="5986" spans="1:10" ht="18" customHeight="1">
      <c r="A5986" s="2" t="s">
        <v>1716</v>
      </c>
      <c r="B5986" s="4" t="s">
        <v>61</v>
      </c>
      <c r="C5986" s="2" t="s">
        <v>62</v>
      </c>
      <c r="D5986" s="2" t="s">
        <v>9</v>
      </c>
      <c r="E5986" s="391" t="s">
        <v>63</v>
      </c>
      <c r="F5986" s="391"/>
      <c r="G5986" s="3" t="s">
        <v>64</v>
      </c>
      <c r="H5986" s="4" t="s">
        <v>10</v>
      </c>
      <c r="I5986" s="4" t="s">
        <v>65</v>
      </c>
      <c r="J5986" s="4" t="s">
        <v>11</v>
      </c>
    </row>
    <row r="5987" spans="1:10" ht="39" customHeight="1">
      <c r="A5987" s="10" t="s">
        <v>1883</v>
      </c>
      <c r="B5987" s="12" t="s">
        <v>1717</v>
      </c>
      <c r="C5987" s="10" t="s">
        <v>78</v>
      </c>
      <c r="D5987" s="10" t="s">
        <v>1718</v>
      </c>
      <c r="E5987" s="395" t="s">
        <v>1719</v>
      </c>
      <c r="F5987" s="395"/>
      <c r="G5987" s="11" t="s">
        <v>268</v>
      </c>
      <c r="H5987" s="15">
        <v>1</v>
      </c>
      <c r="I5987" s="13">
        <v>5741.58</v>
      </c>
      <c r="J5987" s="13">
        <v>5741.58</v>
      </c>
    </row>
    <row r="5988" spans="1:10" ht="25.95" customHeight="1">
      <c r="A5988" s="17" t="s">
        <v>1884</v>
      </c>
      <c r="B5988" s="19" t="s">
        <v>3492</v>
      </c>
      <c r="C5988" s="17" t="s">
        <v>78</v>
      </c>
      <c r="D5988" s="17" t="s">
        <v>3493</v>
      </c>
      <c r="E5988" s="396" t="s">
        <v>1887</v>
      </c>
      <c r="F5988" s="396"/>
      <c r="G5988" s="18" t="s">
        <v>1911</v>
      </c>
      <c r="H5988" s="21">
        <v>2.6335000000000002</v>
      </c>
      <c r="I5988" s="20">
        <v>28.91</v>
      </c>
      <c r="J5988" s="20">
        <v>76.13</v>
      </c>
    </row>
    <row r="5989" spans="1:10" ht="25.95" customHeight="1">
      <c r="A5989" s="17" t="s">
        <v>1884</v>
      </c>
      <c r="B5989" s="19" t="s">
        <v>2090</v>
      </c>
      <c r="C5989" s="17" t="s">
        <v>78</v>
      </c>
      <c r="D5989" s="17" t="s">
        <v>2091</v>
      </c>
      <c r="E5989" s="396" t="s">
        <v>1887</v>
      </c>
      <c r="F5989" s="396"/>
      <c r="G5989" s="18" t="s">
        <v>1911</v>
      </c>
      <c r="H5989" s="21">
        <v>2.6335000000000002</v>
      </c>
      <c r="I5989" s="20">
        <v>23.92</v>
      </c>
      <c r="J5989" s="20">
        <v>62.99</v>
      </c>
    </row>
    <row r="5990" spans="1:10" ht="39" customHeight="1">
      <c r="A5990" s="22" t="s">
        <v>1894</v>
      </c>
      <c r="B5990" s="24" t="s">
        <v>3494</v>
      </c>
      <c r="C5990" s="22" t="s">
        <v>78</v>
      </c>
      <c r="D5990" s="22" t="s">
        <v>3495</v>
      </c>
      <c r="E5990" s="397" t="s">
        <v>1928</v>
      </c>
      <c r="F5990" s="397"/>
      <c r="G5990" s="23" t="s">
        <v>268</v>
      </c>
      <c r="H5990" s="26">
        <v>4</v>
      </c>
      <c r="I5990" s="25">
        <v>0.62</v>
      </c>
      <c r="J5990" s="25">
        <v>2.48</v>
      </c>
    </row>
    <row r="5991" spans="1:10" ht="25.95" customHeight="1">
      <c r="A5991" s="22" t="s">
        <v>1894</v>
      </c>
      <c r="B5991" s="24" t="s">
        <v>3496</v>
      </c>
      <c r="C5991" s="22" t="s">
        <v>78</v>
      </c>
      <c r="D5991" s="22" t="s">
        <v>3497</v>
      </c>
      <c r="E5991" s="397" t="s">
        <v>1928</v>
      </c>
      <c r="F5991" s="397"/>
      <c r="G5991" s="23" t="s">
        <v>268</v>
      </c>
      <c r="H5991" s="26">
        <v>2</v>
      </c>
      <c r="I5991" s="25">
        <v>20.27</v>
      </c>
      <c r="J5991" s="25">
        <v>40.54</v>
      </c>
    </row>
    <row r="5992" spans="1:10" ht="25.95" customHeight="1">
      <c r="A5992" s="22" t="s">
        <v>1894</v>
      </c>
      <c r="B5992" s="24" t="s">
        <v>2985</v>
      </c>
      <c r="C5992" s="22" t="s">
        <v>78</v>
      </c>
      <c r="D5992" s="22" t="s">
        <v>2986</v>
      </c>
      <c r="E5992" s="397" t="s">
        <v>1928</v>
      </c>
      <c r="F5992" s="397"/>
      <c r="G5992" s="23" t="s">
        <v>268</v>
      </c>
      <c r="H5992" s="26">
        <v>6</v>
      </c>
      <c r="I5992" s="25">
        <v>1.65</v>
      </c>
      <c r="J5992" s="25">
        <v>9.9</v>
      </c>
    </row>
    <row r="5993" spans="1:10" ht="39" customHeight="1">
      <c r="A5993" s="22" t="s">
        <v>1894</v>
      </c>
      <c r="B5993" s="24" t="s">
        <v>2338</v>
      </c>
      <c r="C5993" s="22" t="s">
        <v>78</v>
      </c>
      <c r="D5993" s="22" t="s">
        <v>2339</v>
      </c>
      <c r="E5993" s="397" t="s">
        <v>1928</v>
      </c>
      <c r="F5993" s="397"/>
      <c r="G5993" s="23" t="s">
        <v>268</v>
      </c>
      <c r="H5993" s="26">
        <v>9</v>
      </c>
      <c r="I5993" s="25">
        <v>1.1000000000000001</v>
      </c>
      <c r="J5993" s="25">
        <v>9.9</v>
      </c>
    </row>
    <row r="5994" spans="1:10" ht="39" customHeight="1">
      <c r="A5994" s="22" t="s">
        <v>1894</v>
      </c>
      <c r="B5994" s="24" t="s">
        <v>3068</v>
      </c>
      <c r="C5994" s="22" t="s">
        <v>78</v>
      </c>
      <c r="D5994" s="22" t="s">
        <v>3069</v>
      </c>
      <c r="E5994" s="397" t="s">
        <v>1928</v>
      </c>
      <c r="F5994" s="397"/>
      <c r="G5994" s="23" t="s">
        <v>268</v>
      </c>
      <c r="H5994" s="26">
        <v>10</v>
      </c>
      <c r="I5994" s="25">
        <v>1.1399999999999999</v>
      </c>
      <c r="J5994" s="25">
        <v>11.4</v>
      </c>
    </row>
    <row r="5995" spans="1:10" ht="39" customHeight="1">
      <c r="A5995" s="22" t="s">
        <v>1894</v>
      </c>
      <c r="B5995" s="24" t="s">
        <v>3498</v>
      </c>
      <c r="C5995" s="22" t="s">
        <v>78</v>
      </c>
      <c r="D5995" s="22" t="s">
        <v>3499</v>
      </c>
      <c r="E5995" s="397" t="s">
        <v>3500</v>
      </c>
      <c r="F5995" s="397"/>
      <c r="G5995" s="23" t="s">
        <v>268</v>
      </c>
      <c r="H5995" s="26">
        <v>1</v>
      </c>
      <c r="I5995" s="25">
        <v>5528.24</v>
      </c>
      <c r="J5995" s="25">
        <v>5528.24</v>
      </c>
    </row>
    <row r="5996" spans="1:10">
      <c r="A5996" s="38"/>
      <c r="B5996" s="38"/>
      <c r="C5996" s="38"/>
      <c r="D5996" s="38"/>
      <c r="E5996" s="38" t="s">
        <v>1897</v>
      </c>
      <c r="F5996" s="39">
        <v>102.78</v>
      </c>
      <c r="G5996" s="38" t="s">
        <v>1898</v>
      </c>
      <c r="H5996" s="39">
        <v>0</v>
      </c>
      <c r="I5996" s="38" t="s">
        <v>1899</v>
      </c>
      <c r="J5996" s="39">
        <v>102.78</v>
      </c>
    </row>
    <row r="5997" spans="1:10">
      <c r="A5997" s="38"/>
      <c r="B5997" s="38"/>
      <c r="C5997" s="38"/>
      <c r="D5997" s="38"/>
      <c r="E5997" s="38" t="s">
        <v>1900</v>
      </c>
      <c r="F5997" s="39">
        <v>1177.02</v>
      </c>
      <c r="G5997" s="38"/>
      <c r="H5997" s="398" t="s">
        <v>1901</v>
      </c>
      <c r="I5997" s="398"/>
      <c r="J5997" s="39">
        <v>6918.6</v>
      </c>
    </row>
    <row r="5998" spans="1:10" ht="49.95" customHeight="1">
      <c r="A5998" s="32"/>
      <c r="B5998" s="32"/>
      <c r="C5998" s="32"/>
      <c r="D5998" s="32"/>
      <c r="E5998" s="32"/>
      <c r="F5998" s="32"/>
      <c r="G5998" s="32" t="s">
        <v>1902</v>
      </c>
      <c r="H5998" s="34" t="s">
        <v>2524</v>
      </c>
      <c r="I5998" s="32" t="s">
        <v>1904</v>
      </c>
      <c r="J5998" s="33">
        <v>13837.2</v>
      </c>
    </row>
    <row r="5999" spans="1:10" ht="1.05" customHeight="1">
      <c r="A5999" s="16"/>
      <c r="B5999" s="16"/>
      <c r="C5999" s="16"/>
      <c r="D5999" s="16"/>
      <c r="E5999" s="16"/>
      <c r="F5999" s="16"/>
      <c r="G5999" s="16"/>
      <c r="H5999" s="16"/>
      <c r="I5999" s="16"/>
      <c r="J5999" s="16"/>
    </row>
    <row r="6000" spans="1:10" ht="18" customHeight="1">
      <c r="A6000" s="2" t="s">
        <v>1720</v>
      </c>
      <c r="B6000" s="4" t="s">
        <v>61</v>
      </c>
      <c r="C6000" s="2" t="s">
        <v>62</v>
      </c>
      <c r="D6000" s="2" t="s">
        <v>9</v>
      </c>
      <c r="E6000" s="391" t="s">
        <v>63</v>
      </c>
      <c r="F6000" s="391"/>
      <c r="G6000" s="3" t="s">
        <v>64</v>
      </c>
      <c r="H6000" s="4" t="s">
        <v>10</v>
      </c>
      <c r="I6000" s="4" t="s">
        <v>65</v>
      </c>
      <c r="J6000" s="4" t="s">
        <v>11</v>
      </c>
    </row>
    <row r="6001" spans="1:10" ht="39" customHeight="1">
      <c r="A6001" s="10" t="s">
        <v>1883</v>
      </c>
      <c r="B6001" s="12" t="s">
        <v>1721</v>
      </c>
      <c r="C6001" s="10" t="s">
        <v>78</v>
      </c>
      <c r="D6001" s="10" t="s">
        <v>1722</v>
      </c>
      <c r="E6001" s="395" t="s">
        <v>1719</v>
      </c>
      <c r="F6001" s="395"/>
      <c r="G6001" s="11" t="s">
        <v>268</v>
      </c>
      <c r="H6001" s="15">
        <v>1</v>
      </c>
      <c r="I6001" s="13">
        <v>12782.32</v>
      </c>
      <c r="J6001" s="13">
        <v>12782.32</v>
      </c>
    </row>
    <row r="6002" spans="1:10" ht="39" customHeight="1">
      <c r="A6002" s="17" t="s">
        <v>1884</v>
      </c>
      <c r="B6002" s="19" t="s">
        <v>2200</v>
      </c>
      <c r="C6002" s="17" t="s">
        <v>78</v>
      </c>
      <c r="D6002" s="17" t="s">
        <v>2201</v>
      </c>
      <c r="E6002" s="396" t="s">
        <v>1907</v>
      </c>
      <c r="F6002" s="396"/>
      <c r="G6002" s="18" t="s">
        <v>1908</v>
      </c>
      <c r="H6002" s="21">
        <v>1.5165999999999999</v>
      </c>
      <c r="I6002" s="20">
        <v>180.02</v>
      </c>
      <c r="J6002" s="20">
        <v>273.01</v>
      </c>
    </row>
    <row r="6003" spans="1:10" ht="25.95" customHeight="1">
      <c r="A6003" s="17" t="s">
        <v>1884</v>
      </c>
      <c r="B6003" s="19" t="s">
        <v>2090</v>
      </c>
      <c r="C6003" s="17" t="s">
        <v>78</v>
      </c>
      <c r="D6003" s="17" t="s">
        <v>2091</v>
      </c>
      <c r="E6003" s="396" t="s">
        <v>1887</v>
      </c>
      <c r="F6003" s="396"/>
      <c r="G6003" s="18" t="s">
        <v>1911</v>
      </c>
      <c r="H6003" s="21">
        <v>5.0091000000000001</v>
      </c>
      <c r="I6003" s="20">
        <v>23.92</v>
      </c>
      <c r="J6003" s="20">
        <v>119.81</v>
      </c>
    </row>
    <row r="6004" spans="1:10" ht="39" customHeight="1">
      <c r="A6004" s="17" t="s">
        <v>1884</v>
      </c>
      <c r="B6004" s="19" t="s">
        <v>2120</v>
      </c>
      <c r="C6004" s="17" t="s">
        <v>78</v>
      </c>
      <c r="D6004" s="17" t="s">
        <v>2121</v>
      </c>
      <c r="E6004" s="396" t="s">
        <v>1907</v>
      </c>
      <c r="F6004" s="396"/>
      <c r="G6004" s="18" t="s">
        <v>1914</v>
      </c>
      <c r="H6004" s="21">
        <v>0.2059</v>
      </c>
      <c r="I6004" s="20">
        <v>352.54</v>
      </c>
      <c r="J6004" s="20">
        <v>72.58</v>
      </c>
    </row>
    <row r="6005" spans="1:10" ht="25.95" customHeight="1">
      <c r="A6005" s="17" t="s">
        <v>1884</v>
      </c>
      <c r="B6005" s="19" t="s">
        <v>3492</v>
      </c>
      <c r="C6005" s="17" t="s">
        <v>78</v>
      </c>
      <c r="D6005" s="17" t="s">
        <v>3493</v>
      </c>
      <c r="E6005" s="396" t="s">
        <v>1887</v>
      </c>
      <c r="F6005" s="396"/>
      <c r="G6005" s="18" t="s">
        <v>1911</v>
      </c>
      <c r="H6005" s="21">
        <v>5.0091000000000001</v>
      </c>
      <c r="I6005" s="20">
        <v>28.91</v>
      </c>
      <c r="J6005" s="20">
        <v>144.81</v>
      </c>
    </row>
    <row r="6006" spans="1:10" ht="25.95" customHeight="1">
      <c r="A6006" s="22" t="s">
        <v>1894</v>
      </c>
      <c r="B6006" s="24" t="s">
        <v>2965</v>
      </c>
      <c r="C6006" s="22" t="s">
        <v>78</v>
      </c>
      <c r="D6006" s="22" t="s">
        <v>2966</v>
      </c>
      <c r="E6006" s="397" t="s">
        <v>1928</v>
      </c>
      <c r="F6006" s="397"/>
      <c r="G6006" s="23" t="s">
        <v>268</v>
      </c>
      <c r="H6006" s="26">
        <v>4</v>
      </c>
      <c r="I6006" s="25">
        <v>1.63</v>
      </c>
      <c r="J6006" s="25">
        <v>6.52</v>
      </c>
    </row>
    <row r="6007" spans="1:10" ht="24" customHeight="1">
      <c r="A6007" s="22" t="s">
        <v>1894</v>
      </c>
      <c r="B6007" s="24" t="s">
        <v>2963</v>
      </c>
      <c r="C6007" s="22" t="s">
        <v>78</v>
      </c>
      <c r="D6007" s="22" t="s">
        <v>2964</v>
      </c>
      <c r="E6007" s="397" t="s">
        <v>1928</v>
      </c>
      <c r="F6007" s="397"/>
      <c r="G6007" s="23" t="s">
        <v>268</v>
      </c>
      <c r="H6007" s="26">
        <v>8</v>
      </c>
      <c r="I6007" s="25">
        <v>0.42</v>
      </c>
      <c r="J6007" s="25">
        <v>3.36</v>
      </c>
    </row>
    <row r="6008" spans="1:10" ht="25.95" customHeight="1">
      <c r="A6008" s="22" t="s">
        <v>1894</v>
      </c>
      <c r="B6008" s="24" t="s">
        <v>2985</v>
      </c>
      <c r="C6008" s="22" t="s">
        <v>78</v>
      </c>
      <c r="D6008" s="22" t="s">
        <v>2986</v>
      </c>
      <c r="E6008" s="397" t="s">
        <v>1928</v>
      </c>
      <c r="F6008" s="397"/>
      <c r="G6008" s="23" t="s">
        <v>268</v>
      </c>
      <c r="H6008" s="26">
        <v>4</v>
      </c>
      <c r="I6008" s="25">
        <v>1.65</v>
      </c>
      <c r="J6008" s="25">
        <v>6.6</v>
      </c>
    </row>
    <row r="6009" spans="1:10" ht="39" customHeight="1">
      <c r="A6009" s="22" t="s">
        <v>1894</v>
      </c>
      <c r="B6009" s="24" t="s">
        <v>3068</v>
      </c>
      <c r="C6009" s="22" t="s">
        <v>78</v>
      </c>
      <c r="D6009" s="22" t="s">
        <v>3069</v>
      </c>
      <c r="E6009" s="397" t="s">
        <v>1928</v>
      </c>
      <c r="F6009" s="397"/>
      <c r="G6009" s="23" t="s">
        <v>268</v>
      </c>
      <c r="H6009" s="26">
        <v>10</v>
      </c>
      <c r="I6009" s="25">
        <v>1.1399999999999999</v>
      </c>
      <c r="J6009" s="25">
        <v>11.4</v>
      </c>
    </row>
    <row r="6010" spans="1:10" ht="24" customHeight="1">
      <c r="A6010" s="22" t="s">
        <v>1894</v>
      </c>
      <c r="B6010" s="24" t="s">
        <v>2979</v>
      </c>
      <c r="C6010" s="22" t="s">
        <v>78</v>
      </c>
      <c r="D6010" s="22" t="s">
        <v>2980</v>
      </c>
      <c r="E6010" s="397" t="s">
        <v>1928</v>
      </c>
      <c r="F6010" s="397"/>
      <c r="G6010" s="23" t="s">
        <v>114</v>
      </c>
      <c r="H6010" s="26">
        <v>1.28</v>
      </c>
      <c r="I6010" s="25">
        <v>3.81</v>
      </c>
      <c r="J6010" s="25">
        <v>4.87</v>
      </c>
    </row>
    <row r="6011" spans="1:10" ht="39" customHeight="1">
      <c r="A6011" s="22" t="s">
        <v>1894</v>
      </c>
      <c r="B6011" s="24" t="s">
        <v>3501</v>
      </c>
      <c r="C6011" s="22" t="s">
        <v>78</v>
      </c>
      <c r="D6011" s="22" t="s">
        <v>3502</v>
      </c>
      <c r="E6011" s="397" t="s">
        <v>3500</v>
      </c>
      <c r="F6011" s="397"/>
      <c r="G6011" s="23" t="s">
        <v>268</v>
      </c>
      <c r="H6011" s="26">
        <v>1</v>
      </c>
      <c r="I6011" s="25">
        <v>12139.36</v>
      </c>
      <c r="J6011" s="25">
        <v>12139.36</v>
      </c>
    </row>
    <row r="6012" spans="1:10">
      <c r="A6012" s="38"/>
      <c r="B6012" s="38"/>
      <c r="C6012" s="38"/>
      <c r="D6012" s="38"/>
      <c r="E6012" s="38" t="s">
        <v>1897</v>
      </c>
      <c r="F6012" s="39">
        <v>239.11</v>
      </c>
      <c r="G6012" s="38" t="s">
        <v>1898</v>
      </c>
      <c r="H6012" s="39">
        <v>0</v>
      </c>
      <c r="I6012" s="38" t="s">
        <v>1899</v>
      </c>
      <c r="J6012" s="39">
        <v>239.11</v>
      </c>
    </row>
    <row r="6013" spans="1:10">
      <c r="A6013" s="38"/>
      <c r="B6013" s="38"/>
      <c r="C6013" s="38"/>
      <c r="D6013" s="38"/>
      <c r="E6013" s="38" t="s">
        <v>1900</v>
      </c>
      <c r="F6013" s="39">
        <v>2620.37</v>
      </c>
      <c r="G6013" s="38"/>
      <c r="H6013" s="398" t="s">
        <v>1901</v>
      </c>
      <c r="I6013" s="398"/>
      <c r="J6013" s="39">
        <v>15402.69</v>
      </c>
    </row>
    <row r="6014" spans="1:10" ht="49.95" customHeight="1">
      <c r="A6014" s="32"/>
      <c r="B6014" s="32"/>
      <c r="C6014" s="32"/>
      <c r="D6014" s="32"/>
      <c r="E6014" s="32"/>
      <c r="F6014" s="32"/>
      <c r="G6014" s="32" t="s">
        <v>1902</v>
      </c>
      <c r="H6014" s="34" t="s">
        <v>2400</v>
      </c>
      <c r="I6014" s="32" t="s">
        <v>1904</v>
      </c>
      <c r="J6014" s="33">
        <v>154026.9</v>
      </c>
    </row>
    <row r="6015" spans="1:10" ht="1.05" customHeight="1">
      <c r="A6015" s="16"/>
      <c r="B6015" s="16"/>
      <c r="C6015" s="16"/>
      <c r="D6015" s="16"/>
      <c r="E6015" s="16"/>
      <c r="F6015" s="16"/>
      <c r="G6015" s="16"/>
      <c r="H6015" s="16"/>
      <c r="I6015" s="16"/>
      <c r="J6015" s="16"/>
    </row>
    <row r="6016" spans="1:10" ht="18" customHeight="1">
      <c r="A6016" s="2" t="s">
        <v>1723</v>
      </c>
      <c r="B6016" s="4" t="s">
        <v>61</v>
      </c>
      <c r="C6016" s="2" t="s">
        <v>62</v>
      </c>
      <c r="D6016" s="2" t="s">
        <v>9</v>
      </c>
      <c r="E6016" s="391" t="s">
        <v>63</v>
      </c>
      <c r="F6016" s="391"/>
      <c r="G6016" s="3" t="s">
        <v>64</v>
      </c>
      <c r="H6016" s="4" t="s">
        <v>10</v>
      </c>
      <c r="I6016" s="4" t="s">
        <v>65</v>
      </c>
      <c r="J6016" s="4" t="s">
        <v>11</v>
      </c>
    </row>
    <row r="6017" spans="1:10" ht="39" customHeight="1">
      <c r="A6017" s="10" t="s">
        <v>1883</v>
      </c>
      <c r="B6017" s="12" t="s">
        <v>1724</v>
      </c>
      <c r="C6017" s="10" t="s">
        <v>78</v>
      </c>
      <c r="D6017" s="10" t="s">
        <v>1725</v>
      </c>
      <c r="E6017" s="395" t="s">
        <v>1719</v>
      </c>
      <c r="F6017" s="395"/>
      <c r="G6017" s="11" t="s">
        <v>268</v>
      </c>
      <c r="H6017" s="15">
        <v>1</v>
      </c>
      <c r="I6017" s="13">
        <v>12047.01</v>
      </c>
      <c r="J6017" s="13">
        <v>12047.01</v>
      </c>
    </row>
    <row r="6018" spans="1:10" ht="25.95" customHeight="1">
      <c r="A6018" s="17" t="s">
        <v>1884</v>
      </c>
      <c r="B6018" s="19" t="s">
        <v>3492</v>
      </c>
      <c r="C6018" s="17" t="s">
        <v>78</v>
      </c>
      <c r="D6018" s="17" t="s">
        <v>3493</v>
      </c>
      <c r="E6018" s="396" t="s">
        <v>1887</v>
      </c>
      <c r="F6018" s="396"/>
      <c r="G6018" s="18" t="s">
        <v>1911</v>
      </c>
      <c r="H6018" s="21">
        <v>4.7526999999999999</v>
      </c>
      <c r="I6018" s="20">
        <v>28.91</v>
      </c>
      <c r="J6018" s="20">
        <v>137.4</v>
      </c>
    </row>
    <row r="6019" spans="1:10" ht="25.95" customHeight="1">
      <c r="A6019" s="17" t="s">
        <v>1884</v>
      </c>
      <c r="B6019" s="19" t="s">
        <v>2090</v>
      </c>
      <c r="C6019" s="17" t="s">
        <v>78</v>
      </c>
      <c r="D6019" s="17" t="s">
        <v>2091</v>
      </c>
      <c r="E6019" s="396" t="s">
        <v>1887</v>
      </c>
      <c r="F6019" s="396"/>
      <c r="G6019" s="18" t="s">
        <v>1911</v>
      </c>
      <c r="H6019" s="21">
        <v>4.7526999999999999</v>
      </c>
      <c r="I6019" s="20">
        <v>23.92</v>
      </c>
      <c r="J6019" s="20">
        <v>113.68</v>
      </c>
    </row>
    <row r="6020" spans="1:10" ht="25.95" customHeight="1">
      <c r="A6020" s="22" t="s">
        <v>1894</v>
      </c>
      <c r="B6020" s="24" t="s">
        <v>2965</v>
      </c>
      <c r="C6020" s="22" t="s">
        <v>78</v>
      </c>
      <c r="D6020" s="22" t="s">
        <v>2966</v>
      </c>
      <c r="E6020" s="397" t="s">
        <v>1928</v>
      </c>
      <c r="F6020" s="397"/>
      <c r="G6020" s="23" t="s">
        <v>268</v>
      </c>
      <c r="H6020" s="26">
        <v>4</v>
      </c>
      <c r="I6020" s="25">
        <v>1.63</v>
      </c>
      <c r="J6020" s="25">
        <v>6.52</v>
      </c>
    </row>
    <row r="6021" spans="1:10" ht="24" customHeight="1">
      <c r="A6021" s="22" t="s">
        <v>1894</v>
      </c>
      <c r="B6021" s="24" t="s">
        <v>2979</v>
      </c>
      <c r="C6021" s="22" t="s">
        <v>78</v>
      </c>
      <c r="D6021" s="22" t="s">
        <v>2980</v>
      </c>
      <c r="E6021" s="397" t="s">
        <v>1928</v>
      </c>
      <c r="F6021" s="397"/>
      <c r="G6021" s="23" t="s">
        <v>114</v>
      </c>
      <c r="H6021" s="26">
        <v>1.28</v>
      </c>
      <c r="I6021" s="25">
        <v>3.81</v>
      </c>
      <c r="J6021" s="25">
        <v>4.87</v>
      </c>
    </row>
    <row r="6022" spans="1:10" ht="24" customHeight="1">
      <c r="A6022" s="22" t="s">
        <v>1894</v>
      </c>
      <c r="B6022" s="24" t="s">
        <v>2963</v>
      </c>
      <c r="C6022" s="22" t="s">
        <v>78</v>
      </c>
      <c r="D6022" s="22" t="s">
        <v>2964</v>
      </c>
      <c r="E6022" s="397" t="s">
        <v>1928</v>
      </c>
      <c r="F6022" s="397"/>
      <c r="G6022" s="23" t="s">
        <v>268</v>
      </c>
      <c r="H6022" s="26">
        <v>8</v>
      </c>
      <c r="I6022" s="25">
        <v>0.42</v>
      </c>
      <c r="J6022" s="25">
        <v>3.36</v>
      </c>
    </row>
    <row r="6023" spans="1:10" ht="39" customHeight="1">
      <c r="A6023" s="22" t="s">
        <v>1894</v>
      </c>
      <c r="B6023" s="24" t="s">
        <v>3068</v>
      </c>
      <c r="C6023" s="22" t="s">
        <v>78</v>
      </c>
      <c r="D6023" s="22" t="s">
        <v>3069</v>
      </c>
      <c r="E6023" s="397" t="s">
        <v>1928</v>
      </c>
      <c r="F6023" s="397"/>
      <c r="G6023" s="23" t="s">
        <v>268</v>
      </c>
      <c r="H6023" s="26">
        <v>10</v>
      </c>
      <c r="I6023" s="25">
        <v>1.1399999999999999</v>
      </c>
      <c r="J6023" s="25">
        <v>11.4</v>
      </c>
    </row>
    <row r="6024" spans="1:10" ht="39" customHeight="1">
      <c r="A6024" s="22" t="s">
        <v>1894</v>
      </c>
      <c r="B6024" s="24" t="s">
        <v>3494</v>
      </c>
      <c r="C6024" s="22" t="s">
        <v>78</v>
      </c>
      <c r="D6024" s="22" t="s">
        <v>3495</v>
      </c>
      <c r="E6024" s="397" t="s">
        <v>1928</v>
      </c>
      <c r="F6024" s="397"/>
      <c r="G6024" s="23" t="s">
        <v>268</v>
      </c>
      <c r="H6024" s="26">
        <v>4</v>
      </c>
      <c r="I6024" s="25">
        <v>0.62</v>
      </c>
      <c r="J6024" s="25">
        <v>2.48</v>
      </c>
    </row>
    <row r="6025" spans="1:10" ht="25.95" customHeight="1">
      <c r="A6025" s="22" t="s">
        <v>1894</v>
      </c>
      <c r="B6025" s="24" t="s">
        <v>3496</v>
      </c>
      <c r="C6025" s="22" t="s">
        <v>78</v>
      </c>
      <c r="D6025" s="22" t="s">
        <v>3497</v>
      </c>
      <c r="E6025" s="397" t="s">
        <v>1928</v>
      </c>
      <c r="F6025" s="397"/>
      <c r="G6025" s="23" t="s">
        <v>268</v>
      </c>
      <c r="H6025" s="26">
        <v>2</v>
      </c>
      <c r="I6025" s="25">
        <v>20.27</v>
      </c>
      <c r="J6025" s="25">
        <v>40.54</v>
      </c>
    </row>
    <row r="6026" spans="1:10" ht="39" customHeight="1">
      <c r="A6026" s="22" t="s">
        <v>1894</v>
      </c>
      <c r="B6026" s="24" t="s">
        <v>3503</v>
      </c>
      <c r="C6026" s="22" t="s">
        <v>78</v>
      </c>
      <c r="D6026" s="22" t="s">
        <v>3504</v>
      </c>
      <c r="E6026" s="397" t="s">
        <v>3500</v>
      </c>
      <c r="F6026" s="397"/>
      <c r="G6026" s="23" t="s">
        <v>268</v>
      </c>
      <c r="H6026" s="26">
        <v>1</v>
      </c>
      <c r="I6026" s="25">
        <v>11710.26</v>
      </c>
      <c r="J6026" s="25">
        <v>11710.26</v>
      </c>
    </row>
    <row r="6027" spans="1:10" ht="25.95" customHeight="1">
      <c r="A6027" s="22" t="s">
        <v>1894</v>
      </c>
      <c r="B6027" s="24" t="s">
        <v>2985</v>
      </c>
      <c r="C6027" s="22" t="s">
        <v>78</v>
      </c>
      <c r="D6027" s="22" t="s">
        <v>2986</v>
      </c>
      <c r="E6027" s="397" t="s">
        <v>1928</v>
      </c>
      <c r="F6027" s="397"/>
      <c r="G6027" s="23" t="s">
        <v>268</v>
      </c>
      <c r="H6027" s="26">
        <v>10</v>
      </c>
      <c r="I6027" s="25">
        <v>1.65</v>
      </c>
      <c r="J6027" s="25">
        <v>16.5</v>
      </c>
    </row>
    <row r="6028" spans="1:10">
      <c r="A6028" s="38"/>
      <c r="B6028" s="38"/>
      <c r="C6028" s="38"/>
      <c r="D6028" s="38"/>
      <c r="E6028" s="38" t="s">
        <v>1897</v>
      </c>
      <c r="F6028" s="39">
        <v>185.49</v>
      </c>
      <c r="G6028" s="38" t="s">
        <v>1898</v>
      </c>
      <c r="H6028" s="39">
        <v>0</v>
      </c>
      <c r="I6028" s="38" t="s">
        <v>1899</v>
      </c>
      <c r="J6028" s="39">
        <v>185.49</v>
      </c>
    </row>
    <row r="6029" spans="1:10">
      <c r="A6029" s="38"/>
      <c r="B6029" s="38"/>
      <c r="C6029" s="38"/>
      <c r="D6029" s="38"/>
      <c r="E6029" s="38" t="s">
        <v>1900</v>
      </c>
      <c r="F6029" s="39">
        <v>2469.63</v>
      </c>
      <c r="G6029" s="38"/>
      <c r="H6029" s="398" t="s">
        <v>1901</v>
      </c>
      <c r="I6029" s="398"/>
      <c r="J6029" s="39">
        <v>14516.64</v>
      </c>
    </row>
    <row r="6030" spans="1:10" ht="49.95" customHeight="1">
      <c r="A6030" s="32"/>
      <c r="B6030" s="32"/>
      <c r="C6030" s="32"/>
      <c r="D6030" s="32"/>
      <c r="E6030" s="32"/>
      <c r="F6030" s="32"/>
      <c r="G6030" s="32" t="s">
        <v>1902</v>
      </c>
      <c r="H6030" s="34" t="s">
        <v>1903</v>
      </c>
      <c r="I6030" s="32" t="s">
        <v>1904</v>
      </c>
      <c r="J6030" s="33">
        <v>14516.64</v>
      </c>
    </row>
    <row r="6031" spans="1:10" ht="1.05" customHeight="1">
      <c r="A6031" s="16"/>
      <c r="B6031" s="16"/>
      <c r="C6031" s="16"/>
      <c r="D6031" s="16"/>
      <c r="E6031" s="16"/>
      <c r="F6031" s="16"/>
      <c r="G6031" s="16"/>
      <c r="H6031" s="16"/>
      <c r="I6031" s="16"/>
      <c r="J6031" s="16"/>
    </row>
    <row r="6032" spans="1:10" ht="18" customHeight="1">
      <c r="A6032" s="2" t="s">
        <v>1726</v>
      </c>
      <c r="B6032" s="4" t="s">
        <v>61</v>
      </c>
      <c r="C6032" s="2" t="s">
        <v>62</v>
      </c>
      <c r="D6032" s="2" t="s">
        <v>9</v>
      </c>
      <c r="E6032" s="391" t="s">
        <v>63</v>
      </c>
      <c r="F6032" s="391"/>
      <c r="G6032" s="3" t="s">
        <v>64</v>
      </c>
      <c r="H6032" s="4" t="s">
        <v>10</v>
      </c>
      <c r="I6032" s="4" t="s">
        <v>65</v>
      </c>
      <c r="J6032" s="4" t="s">
        <v>11</v>
      </c>
    </row>
    <row r="6033" spans="1:10" ht="39" customHeight="1">
      <c r="A6033" s="10" t="s">
        <v>1883</v>
      </c>
      <c r="B6033" s="12" t="s">
        <v>1727</v>
      </c>
      <c r="C6033" s="10" t="s">
        <v>78</v>
      </c>
      <c r="D6033" s="10" t="s">
        <v>1728</v>
      </c>
      <c r="E6033" s="395" t="s">
        <v>1719</v>
      </c>
      <c r="F6033" s="395"/>
      <c r="G6033" s="11" t="s">
        <v>268</v>
      </c>
      <c r="H6033" s="15">
        <v>1</v>
      </c>
      <c r="I6033" s="13">
        <v>4207.3999999999996</v>
      </c>
      <c r="J6033" s="13">
        <v>4207.3999999999996</v>
      </c>
    </row>
    <row r="6034" spans="1:10" ht="25.95" customHeight="1">
      <c r="A6034" s="17" t="s">
        <v>1884</v>
      </c>
      <c r="B6034" s="19" t="s">
        <v>2090</v>
      </c>
      <c r="C6034" s="17" t="s">
        <v>78</v>
      </c>
      <c r="D6034" s="17" t="s">
        <v>2091</v>
      </c>
      <c r="E6034" s="396" t="s">
        <v>1887</v>
      </c>
      <c r="F6034" s="396"/>
      <c r="G6034" s="18" t="s">
        <v>1911</v>
      </c>
      <c r="H6034" s="21">
        <v>2.5230000000000001</v>
      </c>
      <c r="I6034" s="20">
        <v>23.92</v>
      </c>
      <c r="J6034" s="20">
        <v>60.35</v>
      </c>
    </row>
    <row r="6035" spans="1:10" ht="25.95" customHeight="1">
      <c r="A6035" s="17" t="s">
        <v>1884</v>
      </c>
      <c r="B6035" s="19" t="s">
        <v>3492</v>
      </c>
      <c r="C6035" s="17" t="s">
        <v>78</v>
      </c>
      <c r="D6035" s="17" t="s">
        <v>3493</v>
      </c>
      <c r="E6035" s="396" t="s">
        <v>1887</v>
      </c>
      <c r="F6035" s="396"/>
      <c r="G6035" s="18" t="s">
        <v>1911</v>
      </c>
      <c r="H6035" s="21">
        <v>2.5230000000000001</v>
      </c>
      <c r="I6035" s="20">
        <v>28.91</v>
      </c>
      <c r="J6035" s="20">
        <v>72.930000000000007</v>
      </c>
    </row>
    <row r="6036" spans="1:10" ht="25.95" customHeight="1">
      <c r="A6036" s="22" t="s">
        <v>1894</v>
      </c>
      <c r="B6036" s="24" t="s">
        <v>2985</v>
      </c>
      <c r="C6036" s="22" t="s">
        <v>78</v>
      </c>
      <c r="D6036" s="22" t="s">
        <v>2986</v>
      </c>
      <c r="E6036" s="397" t="s">
        <v>1928</v>
      </c>
      <c r="F6036" s="397"/>
      <c r="G6036" s="23" t="s">
        <v>268</v>
      </c>
      <c r="H6036" s="26">
        <v>6</v>
      </c>
      <c r="I6036" s="25">
        <v>1.65</v>
      </c>
      <c r="J6036" s="25">
        <v>9.9</v>
      </c>
    </row>
    <row r="6037" spans="1:10" ht="39" customHeight="1">
      <c r="A6037" s="22" t="s">
        <v>1894</v>
      </c>
      <c r="B6037" s="24" t="s">
        <v>3505</v>
      </c>
      <c r="C6037" s="22" t="s">
        <v>78</v>
      </c>
      <c r="D6037" s="22" t="s">
        <v>3506</v>
      </c>
      <c r="E6037" s="397" t="s">
        <v>3500</v>
      </c>
      <c r="F6037" s="397"/>
      <c r="G6037" s="23" t="s">
        <v>268</v>
      </c>
      <c r="H6037" s="26">
        <v>1</v>
      </c>
      <c r="I6037" s="25">
        <v>3999.9</v>
      </c>
      <c r="J6037" s="25">
        <v>3999.9</v>
      </c>
    </row>
    <row r="6038" spans="1:10" ht="39" customHeight="1">
      <c r="A6038" s="22" t="s">
        <v>1894</v>
      </c>
      <c r="B6038" s="24" t="s">
        <v>3068</v>
      </c>
      <c r="C6038" s="22" t="s">
        <v>78</v>
      </c>
      <c r="D6038" s="22" t="s">
        <v>3069</v>
      </c>
      <c r="E6038" s="397" t="s">
        <v>1928</v>
      </c>
      <c r="F6038" s="397"/>
      <c r="G6038" s="23" t="s">
        <v>268</v>
      </c>
      <c r="H6038" s="26">
        <v>10</v>
      </c>
      <c r="I6038" s="25">
        <v>1.1399999999999999</v>
      </c>
      <c r="J6038" s="25">
        <v>11.4</v>
      </c>
    </row>
    <row r="6039" spans="1:10" ht="39" customHeight="1">
      <c r="A6039" s="22" t="s">
        <v>1894</v>
      </c>
      <c r="B6039" s="24" t="s">
        <v>3494</v>
      </c>
      <c r="C6039" s="22" t="s">
        <v>78</v>
      </c>
      <c r="D6039" s="22" t="s">
        <v>3495</v>
      </c>
      <c r="E6039" s="397" t="s">
        <v>1928</v>
      </c>
      <c r="F6039" s="397"/>
      <c r="G6039" s="23" t="s">
        <v>268</v>
      </c>
      <c r="H6039" s="26">
        <v>4</v>
      </c>
      <c r="I6039" s="25">
        <v>0.62</v>
      </c>
      <c r="J6039" s="25">
        <v>2.48</v>
      </c>
    </row>
    <row r="6040" spans="1:10" ht="39" customHeight="1">
      <c r="A6040" s="22" t="s">
        <v>1894</v>
      </c>
      <c r="B6040" s="24" t="s">
        <v>2338</v>
      </c>
      <c r="C6040" s="22" t="s">
        <v>78</v>
      </c>
      <c r="D6040" s="22" t="s">
        <v>2339</v>
      </c>
      <c r="E6040" s="397" t="s">
        <v>1928</v>
      </c>
      <c r="F6040" s="397"/>
      <c r="G6040" s="23" t="s">
        <v>268</v>
      </c>
      <c r="H6040" s="26">
        <v>9</v>
      </c>
      <c r="I6040" s="25">
        <v>1.1000000000000001</v>
      </c>
      <c r="J6040" s="25">
        <v>9.9</v>
      </c>
    </row>
    <row r="6041" spans="1:10" ht="25.95" customHeight="1">
      <c r="A6041" s="22" t="s">
        <v>1894</v>
      </c>
      <c r="B6041" s="24" t="s">
        <v>3496</v>
      </c>
      <c r="C6041" s="22" t="s">
        <v>78</v>
      </c>
      <c r="D6041" s="22" t="s">
        <v>3497</v>
      </c>
      <c r="E6041" s="397" t="s">
        <v>1928</v>
      </c>
      <c r="F6041" s="397"/>
      <c r="G6041" s="23" t="s">
        <v>268</v>
      </c>
      <c r="H6041" s="26">
        <v>2</v>
      </c>
      <c r="I6041" s="25">
        <v>20.27</v>
      </c>
      <c r="J6041" s="25">
        <v>40.54</v>
      </c>
    </row>
    <row r="6042" spans="1:10">
      <c r="A6042" s="38"/>
      <c r="B6042" s="38"/>
      <c r="C6042" s="38"/>
      <c r="D6042" s="38"/>
      <c r="E6042" s="38" t="s">
        <v>1897</v>
      </c>
      <c r="F6042" s="39">
        <v>98.46</v>
      </c>
      <c r="G6042" s="38" t="s">
        <v>1898</v>
      </c>
      <c r="H6042" s="39">
        <v>0</v>
      </c>
      <c r="I6042" s="38" t="s">
        <v>1899</v>
      </c>
      <c r="J6042" s="39">
        <v>98.46</v>
      </c>
    </row>
    <row r="6043" spans="1:10">
      <c r="A6043" s="38"/>
      <c r="B6043" s="38"/>
      <c r="C6043" s="38"/>
      <c r="D6043" s="38"/>
      <c r="E6043" s="38" t="s">
        <v>1900</v>
      </c>
      <c r="F6043" s="39">
        <v>862.51</v>
      </c>
      <c r="G6043" s="38"/>
      <c r="H6043" s="398" t="s">
        <v>1901</v>
      </c>
      <c r="I6043" s="398"/>
      <c r="J6043" s="39">
        <v>5069.91</v>
      </c>
    </row>
    <row r="6044" spans="1:10" ht="49.95" customHeight="1">
      <c r="A6044" s="32"/>
      <c r="B6044" s="32"/>
      <c r="C6044" s="32"/>
      <c r="D6044" s="32"/>
      <c r="E6044" s="32"/>
      <c r="F6044" s="32"/>
      <c r="G6044" s="32" t="s">
        <v>1902</v>
      </c>
      <c r="H6044" s="34" t="s">
        <v>1903</v>
      </c>
      <c r="I6044" s="32" t="s">
        <v>1904</v>
      </c>
      <c r="J6044" s="33">
        <v>5069.91</v>
      </c>
    </row>
    <row r="6045" spans="1:10" ht="1.05" customHeight="1">
      <c r="A6045" s="16"/>
      <c r="B6045" s="16"/>
      <c r="C6045" s="16"/>
      <c r="D6045" s="16"/>
      <c r="E6045" s="16"/>
      <c r="F6045" s="16"/>
      <c r="G6045" s="16"/>
      <c r="H6045" s="16"/>
      <c r="I6045" s="16"/>
      <c r="J6045" s="16"/>
    </row>
    <row r="6046" spans="1:10" ht="18" customHeight="1">
      <c r="A6046" s="2" t="s">
        <v>1729</v>
      </c>
      <c r="B6046" s="4" t="s">
        <v>61</v>
      </c>
      <c r="C6046" s="2" t="s">
        <v>62</v>
      </c>
      <c r="D6046" s="2" t="s">
        <v>9</v>
      </c>
      <c r="E6046" s="391" t="s">
        <v>63</v>
      </c>
      <c r="F6046" s="391"/>
      <c r="G6046" s="3" t="s">
        <v>64</v>
      </c>
      <c r="H6046" s="4" t="s">
        <v>10</v>
      </c>
      <c r="I6046" s="4" t="s">
        <v>65</v>
      </c>
      <c r="J6046" s="4" t="s">
        <v>11</v>
      </c>
    </row>
    <row r="6047" spans="1:10" ht="39" customHeight="1">
      <c r="A6047" s="10" t="s">
        <v>1883</v>
      </c>
      <c r="B6047" s="12" t="s">
        <v>1730</v>
      </c>
      <c r="C6047" s="10" t="s">
        <v>78</v>
      </c>
      <c r="D6047" s="10" t="s">
        <v>1731</v>
      </c>
      <c r="E6047" s="395" t="s">
        <v>1719</v>
      </c>
      <c r="F6047" s="395"/>
      <c r="G6047" s="11" t="s">
        <v>268</v>
      </c>
      <c r="H6047" s="15">
        <v>1</v>
      </c>
      <c r="I6047" s="13">
        <v>15296.12</v>
      </c>
      <c r="J6047" s="13">
        <v>15296.12</v>
      </c>
    </row>
    <row r="6048" spans="1:10" ht="39" customHeight="1">
      <c r="A6048" s="17" t="s">
        <v>1884</v>
      </c>
      <c r="B6048" s="19" t="s">
        <v>2120</v>
      </c>
      <c r="C6048" s="17" t="s">
        <v>78</v>
      </c>
      <c r="D6048" s="17" t="s">
        <v>2121</v>
      </c>
      <c r="E6048" s="396" t="s">
        <v>1907</v>
      </c>
      <c r="F6048" s="396"/>
      <c r="G6048" s="18" t="s">
        <v>1914</v>
      </c>
      <c r="H6048" s="21">
        <v>0.2059</v>
      </c>
      <c r="I6048" s="20">
        <v>352.54</v>
      </c>
      <c r="J6048" s="20">
        <v>72.58</v>
      </c>
    </row>
    <row r="6049" spans="1:10" ht="25.95" customHeight="1">
      <c r="A6049" s="17" t="s">
        <v>1884</v>
      </c>
      <c r="B6049" s="19" t="s">
        <v>2090</v>
      </c>
      <c r="C6049" s="17" t="s">
        <v>78</v>
      </c>
      <c r="D6049" s="17" t="s">
        <v>2091</v>
      </c>
      <c r="E6049" s="396" t="s">
        <v>1887</v>
      </c>
      <c r="F6049" s="396"/>
      <c r="G6049" s="18" t="s">
        <v>1911</v>
      </c>
      <c r="H6049" s="21">
        <v>5.0091000000000001</v>
      </c>
      <c r="I6049" s="20">
        <v>23.92</v>
      </c>
      <c r="J6049" s="20">
        <v>119.81</v>
      </c>
    </row>
    <row r="6050" spans="1:10" ht="39" customHeight="1">
      <c r="A6050" s="17" t="s">
        <v>1884</v>
      </c>
      <c r="B6050" s="19" t="s">
        <v>2200</v>
      </c>
      <c r="C6050" s="17" t="s">
        <v>78</v>
      </c>
      <c r="D6050" s="17" t="s">
        <v>2201</v>
      </c>
      <c r="E6050" s="396" t="s">
        <v>1907</v>
      </c>
      <c r="F6050" s="396"/>
      <c r="G6050" s="18" t="s">
        <v>1908</v>
      </c>
      <c r="H6050" s="21">
        <v>1.5165999999999999</v>
      </c>
      <c r="I6050" s="20">
        <v>180.02</v>
      </c>
      <c r="J6050" s="20">
        <v>273.01</v>
      </c>
    </row>
    <row r="6051" spans="1:10" ht="25.95" customHeight="1">
      <c r="A6051" s="17" t="s">
        <v>1884</v>
      </c>
      <c r="B6051" s="19" t="s">
        <v>3492</v>
      </c>
      <c r="C6051" s="17" t="s">
        <v>78</v>
      </c>
      <c r="D6051" s="17" t="s">
        <v>3493</v>
      </c>
      <c r="E6051" s="396" t="s">
        <v>1887</v>
      </c>
      <c r="F6051" s="396"/>
      <c r="G6051" s="18" t="s">
        <v>1911</v>
      </c>
      <c r="H6051" s="21">
        <v>5.0091000000000001</v>
      </c>
      <c r="I6051" s="20">
        <v>28.91</v>
      </c>
      <c r="J6051" s="20">
        <v>144.81</v>
      </c>
    </row>
    <row r="6052" spans="1:10" ht="52.05" customHeight="1">
      <c r="A6052" s="22" t="s">
        <v>1894</v>
      </c>
      <c r="B6052" s="24" t="s">
        <v>3507</v>
      </c>
      <c r="C6052" s="22" t="s">
        <v>78</v>
      </c>
      <c r="D6052" s="22" t="s">
        <v>3508</v>
      </c>
      <c r="E6052" s="397" t="s">
        <v>3500</v>
      </c>
      <c r="F6052" s="397"/>
      <c r="G6052" s="23" t="s">
        <v>268</v>
      </c>
      <c r="H6052" s="26">
        <v>1</v>
      </c>
      <c r="I6052" s="25">
        <v>14653.16</v>
      </c>
      <c r="J6052" s="25">
        <v>14653.16</v>
      </c>
    </row>
    <row r="6053" spans="1:10" ht="24" customHeight="1">
      <c r="A6053" s="22" t="s">
        <v>1894</v>
      </c>
      <c r="B6053" s="24" t="s">
        <v>2979</v>
      </c>
      <c r="C6053" s="22" t="s">
        <v>78</v>
      </c>
      <c r="D6053" s="22" t="s">
        <v>2980</v>
      </c>
      <c r="E6053" s="397" t="s">
        <v>1928</v>
      </c>
      <c r="F6053" s="397"/>
      <c r="G6053" s="23" t="s">
        <v>114</v>
      </c>
      <c r="H6053" s="26">
        <v>1.28</v>
      </c>
      <c r="I6053" s="25">
        <v>3.81</v>
      </c>
      <c r="J6053" s="25">
        <v>4.87</v>
      </c>
    </row>
    <row r="6054" spans="1:10" ht="25.95" customHeight="1">
      <c r="A6054" s="22" t="s">
        <v>1894</v>
      </c>
      <c r="B6054" s="24" t="s">
        <v>2985</v>
      </c>
      <c r="C6054" s="22" t="s">
        <v>78</v>
      </c>
      <c r="D6054" s="22" t="s">
        <v>2986</v>
      </c>
      <c r="E6054" s="397" t="s">
        <v>1928</v>
      </c>
      <c r="F6054" s="397"/>
      <c r="G6054" s="23" t="s">
        <v>268</v>
      </c>
      <c r="H6054" s="26">
        <v>4</v>
      </c>
      <c r="I6054" s="25">
        <v>1.65</v>
      </c>
      <c r="J6054" s="25">
        <v>6.6</v>
      </c>
    </row>
    <row r="6055" spans="1:10" ht="25.95" customHeight="1">
      <c r="A6055" s="22" t="s">
        <v>1894</v>
      </c>
      <c r="B6055" s="24" t="s">
        <v>2965</v>
      </c>
      <c r="C6055" s="22" t="s">
        <v>78</v>
      </c>
      <c r="D6055" s="22" t="s">
        <v>2966</v>
      </c>
      <c r="E6055" s="397" t="s">
        <v>1928</v>
      </c>
      <c r="F6055" s="397"/>
      <c r="G6055" s="23" t="s">
        <v>268</v>
      </c>
      <c r="H6055" s="26">
        <v>4</v>
      </c>
      <c r="I6055" s="25">
        <v>1.63</v>
      </c>
      <c r="J6055" s="25">
        <v>6.52</v>
      </c>
    </row>
    <row r="6056" spans="1:10" ht="24" customHeight="1">
      <c r="A6056" s="22" t="s">
        <v>1894</v>
      </c>
      <c r="B6056" s="24" t="s">
        <v>2963</v>
      </c>
      <c r="C6056" s="22" t="s">
        <v>78</v>
      </c>
      <c r="D6056" s="22" t="s">
        <v>2964</v>
      </c>
      <c r="E6056" s="397" t="s">
        <v>1928</v>
      </c>
      <c r="F6056" s="397"/>
      <c r="G6056" s="23" t="s">
        <v>268</v>
      </c>
      <c r="H6056" s="26">
        <v>8</v>
      </c>
      <c r="I6056" s="25">
        <v>0.42</v>
      </c>
      <c r="J6056" s="25">
        <v>3.36</v>
      </c>
    </row>
    <row r="6057" spans="1:10" ht="39" customHeight="1">
      <c r="A6057" s="22" t="s">
        <v>1894</v>
      </c>
      <c r="B6057" s="24" t="s">
        <v>3068</v>
      </c>
      <c r="C6057" s="22" t="s">
        <v>78</v>
      </c>
      <c r="D6057" s="22" t="s">
        <v>3069</v>
      </c>
      <c r="E6057" s="397" t="s">
        <v>1928</v>
      </c>
      <c r="F6057" s="397"/>
      <c r="G6057" s="23" t="s">
        <v>268</v>
      </c>
      <c r="H6057" s="26">
        <v>10</v>
      </c>
      <c r="I6057" s="25">
        <v>1.1399999999999999</v>
      </c>
      <c r="J6057" s="25">
        <v>11.4</v>
      </c>
    </row>
    <row r="6058" spans="1:10">
      <c r="A6058" s="38"/>
      <c r="B6058" s="38"/>
      <c r="C6058" s="38"/>
      <c r="D6058" s="38"/>
      <c r="E6058" s="38" t="s">
        <v>1897</v>
      </c>
      <c r="F6058" s="39">
        <v>239.11</v>
      </c>
      <c r="G6058" s="38" t="s">
        <v>1898</v>
      </c>
      <c r="H6058" s="39">
        <v>0</v>
      </c>
      <c r="I6058" s="38" t="s">
        <v>1899</v>
      </c>
      <c r="J6058" s="39">
        <v>239.11</v>
      </c>
    </row>
    <row r="6059" spans="1:10">
      <c r="A6059" s="38"/>
      <c r="B6059" s="38"/>
      <c r="C6059" s="38"/>
      <c r="D6059" s="38"/>
      <c r="E6059" s="38" t="s">
        <v>1900</v>
      </c>
      <c r="F6059" s="39">
        <v>3135.7</v>
      </c>
      <c r="G6059" s="38"/>
      <c r="H6059" s="398" t="s">
        <v>1901</v>
      </c>
      <c r="I6059" s="398"/>
      <c r="J6059" s="39">
        <v>18431.82</v>
      </c>
    </row>
    <row r="6060" spans="1:10" ht="49.95" customHeight="1">
      <c r="A6060" s="32"/>
      <c r="B6060" s="32"/>
      <c r="C6060" s="32"/>
      <c r="D6060" s="32"/>
      <c r="E6060" s="32"/>
      <c r="F6060" s="32"/>
      <c r="G6060" s="32" t="s">
        <v>1902</v>
      </c>
      <c r="H6060" s="34" t="s">
        <v>2400</v>
      </c>
      <c r="I6060" s="32" t="s">
        <v>1904</v>
      </c>
      <c r="J6060" s="33">
        <v>184318.2</v>
      </c>
    </row>
    <row r="6061" spans="1:10" ht="1.05" customHeight="1">
      <c r="A6061" s="16"/>
      <c r="B6061" s="16"/>
      <c r="C6061" s="16"/>
      <c r="D6061" s="16"/>
      <c r="E6061" s="16"/>
      <c r="F6061" s="16"/>
      <c r="G6061" s="16"/>
      <c r="H6061" s="16"/>
      <c r="I6061" s="16"/>
      <c r="J6061" s="16"/>
    </row>
    <row r="6062" spans="1:10" ht="18" customHeight="1">
      <c r="A6062" s="2" t="s">
        <v>1732</v>
      </c>
      <c r="B6062" s="4" t="s">
        <v>61</v>
      </c>
      <c r="C6062" s="2" t="s">
        <v>62</v>
      </c>
      <c r="D6062" s="2" t="s">
        <v>9</v>
      </c>
      <c r="E6062" s="391" t="s">
        <v>63</v>
      </c>
      <c r="F6062" s="391"/>
      <c r="G6062" s="3" t="s">
        <v>64</v>
      </c>
      <c r="H6062" s="4" t="s">
        <v>10</v>
      </c>
      <c r="I6062" s="4" t="s">
        <v>65</v>
      </c>
      <c r="J6062" s="4" t="s">
        <v>11</v>
      </c>
    </row>
    <row r="6063" spans="1:10" ht="39" customHeight="1">
      <c r="A6063" s="10" t="s">
        <v>1883</v>
      </c>
      <c r="B6063" s="12" t="s">
        <v>1733</v>
      </c>
      <c r="C6063" s="10" t="s">
        <v>78</v>
      </c>
      <c r="D6063" s="10" t="s">
        <v>1734</v>
      </c>
      <c r="E6063" s="395" t="s">
        <v>1719</v>
      </c>
      <c r="F6063" s="395"/>
      <c r="G6063" s="11" t="s">
        <v>268</v>
      </c>
      <c r="H6063" s="15">
        <v>1</v>
      </c>
      <c r="I6063" s="13">
        <v>2891.86</v>
      </c>
      <c r="J6063" s="13">
        <v>2891.86</v>
      </c>
    </row>
    <row r="6064" spans="1:10" ht="25.95" customHeight="1">
      <c r="A6064" s="17" t="s">
        <v>1884</v>
      </c>
      <c r="B6064" s="19" t="s">
        <v>2090</v>
      </c>
      <c r="C6064" s="17" t="s">
        <v>78</v>
      </c>
      <c r="D6064" s="17" t="s">
        <v>2091</v>
      </c>
      <c r="E6064" s="396" t="s">
        <v>1887</v>
      </c>
      <c r="F6064" s="396"/>
      <c r="G6064" s="18" t="s">
        <v>1911</v>
      </c>
      <c r="H6064" s="21">
        <v>2.3334000000000001</v>
      </c>
      <c r="I6064" s="20">
        <v>23.92</v>
      </c>
      <c r="J6064" s="20">
        <v>55.81</v>
      </c>
    </row>
    <row r="6065" spans="1:10" ht="25.95" customHeight="1">
      <c r="A6065" s="17" t="s">
        <v>1884</v>
      </c>
      <c r="B6065" s="19" t="s">
        <v>3492</v>
      </c>
      <c r="C6065" s="17" t="s">
        <v>78</v>
      </c>
      <c r="D6065" s="17" t="s">
        <v>3493</v>
      </c>
      <c r="E6065" s="396" t="s">
        <v>1887</v>
      </c>
      <c r="F6065" s="396"/>
      <c r="G6065" s="18" t="s">
        <v>1911</v>
      </c>
      <c r="H6065" s="21">
        <v>2.3334000000000001</v>
      </c>
      <c r="I6065" s="20">
        <v>28.91</v>
      </c>
      <c r="J6065" s="20">
        <v>67.45</v>
      </c>
    </row>
    <row r="6066" spans="1:10" ht="39" customHeight="1">
      <c r="A6066" s="22" t="s">
        <v>1894</v>
      </c>
      <c r="B6066" s="24" t="s">
        <v>3509</v>
      </c>
      <c r="C6066" s="22" t="s">
        <v>78</v>
      </c>
      <c r="D6066" s="22" t="s">
        <v>3510</v>
      </c>
      <c r="E6066" s="397" t="s">
        <v>3500</v>
      </c>
      <c r="F6066" s="397"/>
      <c r="G6066" s="23" t="s">
        <v>268</v>
      </c>
      <c r="H6066" s="26">
        <v>1</v>
      </c>
      <c r="I6066" s="25">
        <v>2694.38</v>
      </c>
      <c r="J6066" s="25">
        <v>2694.38</v>
      </c>
    </row>
    <row r="6067" spans="1:10" ht="39" customHeight="1">
      <c r="A6067" s="22" t="s">
        <v>1894</v>
      </c>
      <c r="B6067" s="24" t="s">
        <v>3068</v>
      </c>
      <c r="C6067" s="22" t="s">
        <v>78</v>
      </c>
      <c r="D6067" s="22" t="s">
        <v>3069</v>
      </c>
      <c r="E6067" s="397" t="s">
        <v>1928</v>
      </c>
      <c r="F6067" s="397"/>
      <c r="G6067" s="23" t="s">
        <v>268</v>
      </c>
      <c r="H6067" s="26">
        <v>10</v>
      </c>
      <c r="I6067" s="25">
        <v>1.1399999999999999</v>
      </c>
      <c r="J6067" s="25">
        <v>11.4</v>
      </c>
    </row>
    <row r="6068" spans="1:10" ht="25.95" customHeight="1">
      <c r="A6068" s="22" t="s">
        <v>1894</v>
      </c>
      <c r="B6068" s="24" t="s">
        <v>3496</v>
      </c>
      <c r="C6068" s="22" t="s">
        <v>78</v>
      </c>
      <c r="D6068" s="22" t="s">
        <v>3497</v>
      </c>
      <c r="E6068" s="397" t="s">
        <v>1928</v>
      </c>
      <c r="F6068" s="397"/>
      <c r="G6068" s="23" t="s">
        <v>268</v>
      </c>
      <c r="H6068" s="26">
        <v>2</v>
      </c>
      <c r="I6068" s="25">
        <v>20.27</v>
      </c>
      <c r="J6068" s="25">
        <v>40.54</v>
      </c>
    </row>
    <row r="6069" spans="1:10" ht="25.95" customHeight="1">
      <c r="A6069" s="22" t="s">
        <v>1894</v>
      </c>
      <c r="B6069" s="24" t="s">
        <v>2985</v>
      </c>
      <c r="C6069" s="22" t="s">
        <v>78</v>
      </c>
      <c r="D6069" s="22" t="s">
        <v>2986</v>
      </c>
      <c r="E6069" s="397" t="s">
        <v>1928</v>
      </c>
      <c r="F6069" s="397"/>
      <c r="G6069" s="23" t="s">
        <v>268</v>
      </c>
      <c r="H6069" s="26">
        <v>6</v>
      </c>
      <c r="I6069" s="25">
        <v>1.65</v>
      </c>
      <c r="J6069" s="25">
        <v>9.9</v>
      </c>
    </row>
    <row r="6070" spans="1:10" ht="39" customHeight="1">
      <c r="A6070" s="22" t="s">
        <v>1894</v>
      </c>
      <c r="B6070" s="24" t="s">
        <v>3494</v>
      </c>
      <c r="C6070" s="22" t="s">
        <v>78</v>
      </c>
      <c r="D6070" s="22" t="s">
        <v>3495</v>
      </c>
      <c r="E6070" s="397" t="s">
        <v>1928</v>
      </c>
      <c r="F6070" s="397"/>
      <c r="G6070" s="23" t="s">
        <v>268</v>
      </c>
      <c r="H6070" s="26">
        <v>4</v>
      </c>
      <c r="I6070" s="25">
        <v>0.62</v>
      </c>
      <c r="J6070" s="25">
        <v>2.48</v>
      </c>
    </row>
    <row r="6071" spans="1:10" ht="39" customHeight="1">
      <c r="A6071" s="22" t="s">
        <v>1894</v>
      </c>
      <c r="B6071" s="24" t="s">
        <v>2338</v>
      </c>
      <c r="C6071" s="22" t="s">
        <v>78</v>
      </c>
      <c r="D6071" s="22" t="s">
        <v>2339</v>
      </c>
      <c r="E6071" s="397" t="s">
        <v>1928</v>
      </c>
      <c r="F6071" s="397"/>
      <c r="G6071" s="23" t="s">
        <v>268</v>
      </c>
      <c r="H6071" s="26">
        <v>9</v>
      </c>
      <c r="I6071" s="25">
        <v>1.1000000000000001</v>
      </c>
      <c r="J6071" s="25">
        <v>9.9</v>
      </c>
    </row>
    <row r="6072" spans="1:10">
      <c r="A6072" s="38"/>
      <c r="B6072" s="38"/>
      <c r="C6072" s="38"/>
      <c r="D6072" s="38"/>
      <c r="E6072" s="38" t="s">
        <v>1897</v>
      </c>
      <c r="F6072" s="39">
        <v>91.06</v>
      </c>
      <c r="G6072" s="38" t="s">
        <v>1898</v>
      </c>
      <c r="H6072" s="39">
        <v>0</v>
      </c>
      <c r="I6072" s="38" t="s">
        <v>1899</v>
      </c>
      <c r="J6072" s="39">
        <v>91.06</v>
      </c>
    </row>
    <row r="6073" spans="1:10">
      <c r="A6073" s="38"/>
      <c r="B6073" s="38"/>
      <c r="C6073" s="38"/>
      <c r="D6073" s="38"/>
      <c r="E6073" s="38" t="s">
        <v>1900</v>
      </c>
      <c r="F6073" s="39">
        <v>592.83000000000004</v>
      </c>
      <c r="G6073" s="38"/>
      <c r="H6073" s="398" t="s">
        <v>1901</v>
      </c>
      <c r="I6073" s="398"/>
      <c r="J6073" s="39">
        <v>3484.69</v>
      </c>
    </row>
    <row r="6074" spans="1:10" ht="49.95" customHeight="1">
      <c r="A6074" s="32"/>
      <c r="B6074" s="32"/>
      <c r="C6074" s="32"/>
      <c r="D6074" s="32"/>
      <c r="E6074" s="32"/>
      <c r="F6074" s="32"/>
      <c r="G6074" s="32" t="s">
        <v>1902</v>
      </c>
      <c r="H6074" s="34" t="s">
        <v>2564</v>
      </c>
      <c r="I6074" s="32" t="s">
        <v>1904</v>
      </c>
      <c r="J6074" s="33">
        <v>10454.07</v>
      </c>
    </row>
    <row r="6075" spans="1:10" ht="1.05" customHeight="1">
      <c r="A6075" s="16"/>
      <c r="B6075" s="16"/>
      <c r="C6075" s="16"/>
      <c r="D6075" s="16"/>
      <c r="E6075" s="16"/>
      <c r="F6075" s="16"/>
      <c r="G6075" s="16"/>
      <c r="H6075" s="16"/>
      <c r="I6075" s="16"/>
      <c r="J6075" s="16"/>
    </row>
    <row r="6076" spans="1:10" ht="18" customHeight="1">
      <c r="A6076" s="2" t="s">
        <v>1735</v>
      </c>
      <c r="B6076" s="4" t="s">
        <v>61</v>
      </c>
      <c r="C6076" s="2" t="s">
        <v>62</v>
      </c>
      <c r="D6076" s="2" t="s">
        <v>9</v>
      </c>
      <c r="E6076" s="391" t="s">
        <v>63</v>
      </c>
      <c r="F6076" s="391"/>
      <c r="G6076" s="3" t="s">
        <v>64</v>
      </c>
      <c r="H6076" s="4" t="s">
        <v>10</v>
      </c>
      <c r="I6076" s="4" t="s">
        <v>65</v>
      </c>
      <c r="J6076" s="4" t="s">
        <v>11</v>
      </c>
    </row>
    <row r="6077" spans="1:10" ht="64.95" customHeight="1">
      <c r="A6077" s="10" t="s">
        <v>1883</v>
      </c>
      <c r="B6077" s="12" t="s">
        <v>1736</v>
      </c>
      <c r="C6077" s="10" t="s">
        <v>72</v>
      </c>
      <c r="D6077" s="10" t="s">
        <v>1737</v>
      </c>
      <c r="E6077" s="395" t="s">
        <v>74</v>
      </c>
      <c r="F6077" s="395"/>
      <c r="G6077" s="11" t="s">
        <v>75</v>
      </c>
      <c r="H6077" s="15">
        <v>1</v>
      </c>
      <c r="I6077" s="13">
        <v>827.95</v>
      </c>
      <c r="J6077" s="13">
        <v>827.95</v>
      </c>
    </row>
    <row r="6078" spans="1:10" ht="25.95" customHeight="1">
      <c r="A6078" s="17" t="s">
        <v>1884</v>
      </c>
      <c r="B6078" s="19" t="s">
        <v>3511</v>
      </c>
      <c r="C6078" s="17" t="s">
        <v>78</v>
      </c>
      <c r="D6078" s="17" t="s">
        <v>3512</v>
      </c>
      <c r="E6078" s="396" t="s">
        <v>1887</v>
      </c>
      <c r="F6078" s="396"/>
      <c r="G6078" s="18" t="s">
        <v>1911</v>
      </c>
      <c r="H6078" s="21">
        <v>3</v>
      </c>
      <c r="I6078" s="20">
        <v>25.55</v>
      </c>
      <c r="J6078" s="20">
        <v>76.650000000000006</v>
      </c>
    </row>
    <row r="6079" spans="1:10" ht="25.95" customHeight="1">
      <c r="A6079" s="17" t="s">
        <v>1884</v>
      </c>
      <c r="B6079" s="19" t="s">
        <v>2090</v>
      </c>
      <c r="C6079" s="17" t="s">
        <v>78</v>
      </c>
      <c r="D6079" s="17" t="s">
        <v>2091</v>
      </c>
      <c r="E6079" s="396" t="s">
        <v>1887</v>
      </c>
      <c r="F6079" s="396"/>
      <c r="G6079" s="18" t="s">
        <v>1911</v>
      </c>
      <c r="H6079" s="21">
        <v>3</v>
      </c>
      <c r="I6079" s="20">
        <v>23.92</v>
      </c>
      <c r="J6079" s="20">
        <v>71.760000000000005</v>
      </c>
    </row>
    <row r="6080" spans="1:10" ht="64.95" customHeight="1">
      <c r="A6080" s="22" t="s">
        <v>1894</v>
      </c>
      <c r="B6080" s="24" t="s">
        <v>3513</v>
      </c>
      <c r="C6080" s="22" t="s">
        <v>72</v>
      </c>
      <c r="D6080" s="22" t="s">
        <v>1737</v>
      </c>
      <c r="E6080" s="397" t="s">
        <v>1928</v>
      </c>
      <c r="F6080" s="397"/>
      <c r="G6080" s="23" t="s">
        <v>268</v>
      </c>
      <c r="H6080" s="26">
        <v>1</v>
      </c>
      <c r="I6080" s="25">
        <v>679.54</v>
      </c>
      <c r="J6080" s="25">
        <v>679.54</v>
      </c>
    </row>
    <row r="6081" spans="1:10">
      <c r="A6081" s="38"/>
      <c r="B6081" s="38"/>
      <c r="C6081" s="38"/>
      <c r="D6081" s="38"/>
      <c r="E6081" s="38" t="s">
        <v>1897</v>
      </c>
      <c r="F6081" s="39">
        <v>107.01</v>
      </c>
      <c r="G6081" s="38" t="s">
        <v>1898</v>
      </c>
      <c r="H6081" s="39">
        <v>0</v>
      </c>
      <c r="I6081" s="38" t="s">
        <v>1899</v>
      </c>
      <c r="J6081" s="39">
        <v>107.01</v>
      </c>
    </row>
    <row r="6082" spans="1:10">
      <c r="A6082" s="38"/>
      <c r="B6082" s="38"/>
      <c r="C6082" s="38"/>
      <c r="D6082" s="38"/>
      <c r="E6082" s="38" t="s">
        <v>1900</v>
      </c>
      <c r="F6082" s="39">
        <v>169.72</v>
      </c>
      <c r="G6082" s="38"/>
      <c r="H6082" s="398" t="s">
        <v>1901</v>
      </c>
      <c r="I6082" s="398"/>
      <c r="J6082" s="39">
        <v>997.67</v>
      </c>
    </row>
    <row r="6083" spans="1:10" ht="49.95" customHeight="1">
      <c r="A6083" s="32"/>
      <c r="B6083" s="32"/>
      <c r="C6083" s="32"/>
      <c r="D6083" s="32"/>
      <c r="E6083" s="32"/>
      <c r="F6083" s="32"/>
      <c r="G6083" s="32" t="s">
        <v>1902</v>
      </c>
      <c r="H6083" s="34" t="s">
        <v>2524</v>
      </c>
      <c r="I6083" s="32" t="s">
        <v>1904</v>
      </c>
      <c r="J6083" s="33">
        <v>1995.34</v>
      </c>
    </row>
    <row r="6084" spans="1:10" ht="1.05" customHeight="1">
      <c r="A6084" s="16"/>
      <c r="B6084" s="16"/>
      <c r="C6084" s="16"/>
      <c r="D6084" s="16"/>
      <c r="E6084" s="16"/>
      <c r="F6084" s="16"/>
      <c r="G6084" s="16"/>
      <c r="H6084" s="16"/>
      <c r="I6084" s="16"/>
      <c r="J6084" s="16"/>
    </row>
    <row r="6085" spans="1:10" ht="18" customHeight="1">
      <c r="A6085" s="2" t="s">
        <v>1738</v>
      </c>
      <c r="B6085" s="4" t="s">
        <v>61</v>
      </c>
      <c r="C6085" s="2" t="s">
        <v>62</v>
      </c>
      <c r="D6085" s="2" t="s">
        <v>9</v>
      </c>
      <c r="E6085" s="391" t="s">
        <v>63</v>
      </c>
      <c r="F6085" s="391"/>
      <c r="G6085" s="3" t="s">
        <v>64</v>
      </c>
      <c r="H6085" s="4" t="s">
        <v>10</v>
      </c>
      <c r="I6085" s="4" t="s">
        <v>65</v>
      </c>
      <c r="J6085" s="4" t="s">
        <v>11</v>
      </c>
    </row>
    <row r="6086" spans="1:10" ht="64.95" customHeight="1">
      <c r="A6086" s="10" t="s">
        <v>1883</v>
      </c>
      <c r="B6086" s="12" t="s">
        <v>1739</v>
      </c>
      <c r="C6086" s="10" t="s">
        <v>72</v>
      </c>
      <c r="D6086" s="10" t="s">
        <v>1740</v>
      </c>
      <c r="E6086" s="395" t="s">
        <v>74</v>
      </c>
      <c r="F6086" s="395"/>
      <c r="G6086" s="11" t="s">
        <v>75</v>
      </c>
      <c r="H6086" s="15">
        <v>1</v>
      </c>
      <c r="I6086" s="13">
        <v>858.41</v>
      </c>
      <c r="J6086" s="13">
        <v>858.41</v>
      </c>
    </row>
    <row r="6087" spans="1:10" ht="25.95" customHeight="1">
      <c r="A6087" s="17" t="s">
        <v>1884</v>
      </c>
      <c r="B6087" s="19" t="s">
        <v>2090</v>
      </c>
      <c r="C6087" s="17" t="s">
        <v>78</v>
      </c>
      <c r="D6087" s="17" t="s">
        <v>2091</v>
      </c>
      <c r="E6087" s="396" t="s">
        <v>1887</v>
      </c>
      <c r="F6087" s="396"/>
      <c r="G6087" s="18" t="s">
        <v>1911</v>
      </c>
      <c r="H6087" s="21">
        <v>3</v>
      </c>
      <c r="I6087" s="20">
        <v>23.92</v>
      </c>
      <c r="J6087" s="20">
        <v>71.760000000000005</v>
      </c>
    </row>
    <row r="6088" spans="1:10" ht="25.95" customHeight="1">
      <c r="A6088" s="17" t="s">
        <v>1884</v>
      </c>
      <c r="B6088" s="19" t="s">
        <v>3511</v>
      </c>
      <c r="C6088" s="17" t="s">
        <v>78</v>
      </c>
      <c r="D6088" s="17" t="s">
        <v>3512</v>
      </c>
      <c r="E6088" s="396" t="s">
        <v>1887</v>
      </c>
      <c r="F6088" s="396"/>
      <c r="G6088" s="18" t="s">
        <v>1911</v>
      </c>
      <c r="H6088" s="21">
        <v>3</v>
      </c>
      <c r="I6088" s="20">
        <v>25.55</v>
      </c>
      <c r="J6088" s="20">
        <v>76.650000000000006</v>
      </c>
    </row>
    <row r="6089" spans="1:10" ht="39" customHeight="1">
      <c r="A6089" s="22" t="s">
        <v>1894</v>
      </c>
      <c r="B6089" s="24" t="s">
        <v>3514</v>
      </c>
      <c r="C6089" s="22" t="s">
        <v>72</v>
      </c>
      <c r="D6089" s="22" t="s">
        <v>3515</v>
      </c>
      <c r="E6089" s="397" t="s">
        <v>1928</v>
      </c>
      <c r="F6089" s="397"/>
      <c r="G6089" s="23" t="s">
        <v>268</v>
      </c>
      <c r="H6089" s="26">
        <v>1</v>
      </c>
      <c r="I6089" s="25">
        <v>710</v>
      </c>
      <c r="J6089" s="25">
        <v>710</v>
      </c>
    </row>
    <row r="6090" spans="1:10">
      <c r="A6090" s="38"/>
      <c r="B6090" s="38"/>
      <c r="C6090" s="38"/>
      <c r="D6090" s="38"/>
      <c r="E6090" s="38" t="s">
        <v>1897</v>
      </c>
      <c r="F6090" s="39">
        <v>107.01</v>
      </c>
      <c r="G6090" s="38" t="s">
        <v>1898</v>
      </c>
      <c r="H6090" s="39">
        <v>0</v>
      </c>
      <c r="I6090" s="38" t="s">
        <v>1899</v>
      </c>
      <c r="J6090" s="39">
        <v>107.01</v>
      </c>
    </row>
    <row r="6091" spans="1:10">
      <c r="A6091" s="38"/>
      <c r="B6091" s="38"/>
      <c r="C6091" s="38"/>
      <c r="D6091" s="38"/>
      <c r="E6091" s="38" t="s">
        <v>1900</v>
      </c>
      <c r="F6091" s="39">
        <v>175.97</v>
      </c>
      <c r="G6091" s="38"/>
      <c r="H6091" s="398" t="s">
        <v>1901</v>
      </c>
      <c r="I6091" s="398"/>
      <c r="J6091" s="39">
        <v>1034.3800000000001</v>
      </c>
    </row>
    <row r="6092" spans="1:10" ht="49.95" customHeight="1">
      <c r="A6092" s="32"/>
      <c r="B6092" s="32"/>
      <c r="C6092" s="32"/>
      <c r="D6092" s="32"/>
      <c r="E6092" s="32"/>
      <c r="F6092" s="32"/>
      <c r="G6092" s="32" t="s">
        <v>1902</v>
      </c>
      <c r="H6092" s="34" t="s">
        <v>1903</v>
      </c>
      <c r="I6092" s="32" t="s">
        <v>1904</v>
      </c>
      <c r="J6092" s="33">
        <v>1034.3800000000001</v>
      </c>
    </row>
    <row r="6093" spans="1:10" ht="1.05" customHeight="1">
      <c r="A6093" s="16"/>
      <c r="B6093" s="16"/>
      <c r="C6093" s="16"/>
      <c r="D6093" s="16"/>
      <c r="E6093" s="16"/>
      <c r="F6093" s="16"/>
      <c r="G6093" s="16"/>
      <c r="H6093" s="16"/>
      <c r="I6093" s="16"/>
      <c r="J6093" s="16"/>
    </row>
    <row r="6094" spans="1:10" ht="18" customHeight="1">
      <c r="A6094" s="2" t="s">
        <v>1741</v>
      </c>
      <c r="B6094" s="4" t="s">
        <v>61</v>
      </c>
      <c r="C6094" s="2" t="s">
        <v>62</v>
      </c>
      <c r="D6094" s="2" t="s">
        <v>9</v>
      </c>
      <c r="E6094" s="391" t="s">
        <v>63</v>
      </c>
      <c r="F6094" s="391"/>
      <c r="G6094" s="3" t="s">
        <v>64</v>
      </c>
      <c r="H6094" s="4" t="s">
        <v>10</v>
      </c>
      <c r="I6094" s="4" t="s">
        <v>65</v>
      </c>
      <c r="J6094" s="4" t="s">
        <v>11</v>
      </c>
    </row>
    <row r="6095" spans="1:10" ht="39" customHeight="1">
      <c r="A6095" s="10" t="s">
        <v>1883</v>
      </c>
      <c r="B6095" s="12" t="s">
        <v>1742</v>
      </c>
      <c r="C6095" s="10" t="s">
        <v>78</v>
      </c>
      <c r="D6095" s="10" t="s">
        <v>1743</v>
      </c>
      <c r="E6095" s="395" t="s">
        <v>1719</v>
      </c>
      <c r="F6095" s="395"/>
      <c r="G6095" s="11" t="s">
        <v>114</v>
      </c>
      <c r="H6095" s="15">
        <v>1</v>
      </c>
      <c r="I6095" s="13">
        <v>32.36</v>
      </c>
      <c r="J6095" s="13">
        <v>32.36</v>
      </c>
    </row>
    <row r="6096" spans="1:10" ht="52.05" customHeight="1">
      <c r="A6096" s="17" t="s">
        <v>1884</v>
      </c>
      <c r="B6096" s="19" t="s">
        <v>3516</v>
      </c>
      <c r="C6096" s="17" t="s">
        <v>78</v>
      </c>
      <c r="D6096" s="17" t="s">
        <v>3517</v>
      </c>
      <c r="E6096" s="396" t="s">
        <v>3518</v>
      </c>
      <c r="F6096" s="396"/>
      <c r="G6096" s="18" t="s">
        <v>114</v>
      </c>
      <c r="H6096" s="21">
        <v>1</v>
      </c>
      <c r="I6096" s="20">
        <v>27.75</v>
      </c>
      <c r="J6096" s="20">
        <v>27.75</v>
      </c>
    </row>
    <row r="6097" spans="1:10" ht="39" customHeight="1">
      <c r="A6097" s="17" t="s">
        <v>1884</v>
      </c>
      <c r="B6097" s="19" t="s">
        <v>3519</v>
      </c>
      <c r="C6097" s="17" t="s">
        <v>78</v>
      </c>
      <c r="D6097" s="17" t="s">
        <v>3520</v>
      </c>
      <c r="E6097" s="396" t="s">
        <v>1013</v>
      </c>
      <c r="F6097" s="396"/>
      <c r="G6097" s="18" t="s">
        <v>114</v>
      </c>
      <c r="H6097" s="21">
        <v>1</v>
      </c>
      <c r="I6097" s="20">
        <v>4.6100000000000003</v>
      </c>
      <c r="J6097" s="20">
        <v>4.6100000000000003</v>
      </c>
    </row>
    <row r="6098" spans="1:10">
      <c r="A6098" s="38"/>
      <c r="B6098" s="38"/>
      <c r="C6098" s="38"/>
      <c r="D6098" s="38"/>
      <c r="E6098" s="38" t="s">
        <v>1897</v>
      </c>
      <c r="F6098" s="39">
        <v>3.67</v>
      </c>
      <c r="G6098" s="38" t="s">
        <v>1898</v>
      </c>
      <c r="H6098" s="39">
        <v>0</v>
      </c>
      <c r="I6098" s="38" t="s">
        <v>1899</v>
      </c>
      <c r="J6098" s="39">
        <v>3.67</v>
      </c>
    </row>
    <row r="6099" spans="1:10">
      <c r="A6099" s="38"/>
      <c r="B6099" s="38"/>
      <c r="C6099" s="38"/>
      <c r="D6099" s="38"/>
      <c r="E6099" s="38" t="s">
        <v>1900</v>
      </c>
      <c r="F6099" s="39">
        <v>6.63</v>
      </c>
      <c r="G6099" s="38"/>
      <c r="H6099" s="398" t="s">
        <v>1901</v>
      </c>
      <c r="I6099" s="398"/>
      <c r="J6099" s="39">
        <v>38.99</v>
      </c>
    </row>
    <row r="6100" spans="1:10" ht="49.95" customHeight="1">
      <c r="A6100" s="32"/>
      <c r="B6100" s="32"/>
      <c r="C6100" s="32"/>
      <c r="D6100" s="32"/>
      <c r="E6100" s="32"/>
      <c r="F6100" s="32"/>
      <c r="G6100" s="32" t="s">
        <v>1902</v>
      </c>
      <c r="H6100" s="34" t="s">
        <v>3162</v>
      </c>
      <c r="I6100" s="32" t="s">
        <v>1904</v>
      </c>
      <c r="J6100" s="33">
        <v>2690.31</v>
      </c>
    </row>
    <row r="6101" spans="1:10" ht="1.05" customHeight="1">
      <c r="A6101" s="16"/>
      <c r="B6101" s="16"/>
      <c r="C6101" s="16"/>
      <c r="D6101" s="16"/>
      <c r="E6101" s="16"/>
      <c r="F6101" s="16"/>
      <c r="G6101" s="16"/>
      <c r="H6101" s="16"/>
      <c r="I6101" s="16"/>
      <c r="J6101" s="16"/>
    </row>
    <row r="6102" spans="1:10" ht="18" customHeight="1">
      <c r="A6102" s="2" t="s">
        <v>1744</v>
      </c>
      <c r="B6102" s="4" t="s">
        <v>61</v>
      </c>
      <c r="C6102" s="2" t="s">
        <v>62</v>
      </c>
      <c r="D6102" s="2" t="s">
        <v>9</v>
      </c>
      <c r="E6102" s="391" t="s">
        <v>63</v>
      </c>
      <c r="F6102" s="391"/>
      <c r="G6102" s="3" t="s">
        <v>64</v>
      </c>
      <c r="H6102" s="4" t="s">
        <v>10</v>
      </c>
      <c r="I6102" s="4" t="s">
        <v>65</v>
      </c>
      <c r="J6102" s="4" t="s">
        <v>11</v>
      </c>
    </row>
    <row r="6103" spans="1:10" ht="39" customHeight="1">
      <c r="A6103" s="10" t="s">
        <v>1883</v>
      </c>
      <c r="B6103" s="12" t="s">
        <v>1745</v>
      </c>
      <c r="C6103" s="10" t="s">
        <v>78</v>
      </c>
      <c r="D6103" s="10" t="s">
        <v>1746</v>
      </c>
      <c r="E6103" s="395" t="s">
        <v>1719</v>
      </c>
      <c r="F6103" s="395"/>
      <c r="G6103" s="11" t="s">
        <v>114</v>
      </c>
      <c r="H6103" s="15">
        <v>1</v>
      </c>
      <c r="I6103" s="13">
        <v>49.64</v>
      </c>
      <c r="J6103" s="13">
        <v>49.64</v>
      </c>
    </row>
    <row r="6104" spans="1:10" ht="52.05" customHeight="1">
      <c r="A6104" s="17" t="s">
        <v>1884</v>
      </c>
      <c r="B6104" s="19" t="s">
        <v>3521</v>
      </c>
      <c r="C6104" s="17" t="s">
        <v>78</v>
      </c>
      <c r="D6104" s="17" t="s">
        <v>3522</v>
      </c>
      <c r="E6104" s="396" t="s">
        <v>3518</v>
      </c>
      <c r="F6104" s="396"/>
      <c r="G6104" s="18" t="s">
        <v>114</v>
      </c>
      <c r="H6104" s="21">
        <v>1</v>
      </c>
      <c r="I6104" s="20">
        <v>45.03</v>
      </c>
      <c r="J6104" s="20">
        <v>45.03</v>
      </c>
    </row>
    <row r="6105" spans="1:10" ht="39" customHeight="1">
      <c r="A6105" s="17" t="s">
        <v>1884</v>
      </c>
      <c r="B6105" s="19" t="s">
        <v>3519</v>
      </c>
      <c r="C6105" s="17" t="s">
        <v>78</v>
      </c>
      <c r="D6105" s="17" t="s">
        <v>3520</v>
      </c>
      <c r="E6105" s="396" t="s">
        <v>1013</v>
      </c>
      <c r="F6105" s="396"/>
      <c r="G6105" s="18" t="s">
        <v>114</v>
      </c>
      <c r="H6105" s="21">
        <v>1</v>
      </c>
      <c r="I6105" s="20">
        <v>4.6100000000000003</v>
      </c>
      <c r="J6105" s="20">
        <v>4.6100000000000003</v>
      </c>
    </row>
    <row r="6106" spans="1:10">
      <c r="A6106" s="38"/>
      <c r="B6106" s="38"/>
      <c r="C6106" s="38"/>
      <c r="D6106" s="38"/>
      <c r="E6106" s="38" t="s">
        <v>1897</v>
      </c>
      <c r="F6106" s="39">
        <v>3.9</v>
      </c>
      <c r="G6106" s="38" t="s">
        <v>1898</v>
      </c>
      <c r="H6106" s="39">
        <v>0</v>
      </c>
      <c r="I6106" s="38" t="s">
        <v>1899</v>
      </c>
      <c r="J6106" s="39">
        <v>3.9</v>
      </c>
    </row>
    <row r="6107" spans="1:10">
      <c r="A6107" s="38"/>
      <c r="B6107" s="38"/>
      <c r="C6107" s="38"/>
      <c r="D6107" s="38"/>
      <c r="E6107" s="38" t="s">
        <v>1900</v>
      </c>
      <c r="F6107" s="39">
        <v>10.17</v>
      </c>
      <c r="G6107" s="38"/>
      <c r="H6107" s="398" t="s">
        <v>1901</v>
      </c>
      <c r="I6107" s="398"/>
      <c r="J6107" s="39">
        <v>59.81</v>
      </c>
    </row>
    <row r="6108" spans="1:10" ht="49.95" customHeight="1">
      <c r="A6108" s="32"/>
      <c r="B6108" s="32"/>
      <c r="C6108" s="32"/>
      <c r="D6108" s="32"/>
      <c r="E6108" s="32"/>
      <c r="F6108" s="32"/>
      <c r="G6108" s="32" t="s">
        <v>1902</v>
      </c>
      <c r="H6108" s="34" t="s">
        <v>3523</v>
      </c>
      <c r="I6108" s="32" t="s">
        <v>1904</v>
      </c>
      <c r="J6108" s="33">
        <v>24402.48</v>
      </c>
    </row>
    <row r="6109" spans="1:10" ht="1.05" customHeight="1">
      <c r="A6109" s="16"/>
      <c r="B6109" s="16"/>
      <c r="C6109" s="16"/>
      <c r="D6109" s="16"/>
      <c r="E6109" s="16"/>
      <c r="F6109" s="16"/>
      <c r="G6109" s="16"/>
      <c r="H6109" s="16"/>
      <c r="I6109" s="16"/>
      <c r="J6109" s="16"/>
    </row>
    <row r="6110" spans="1:10" ht="18" customHeight="1">
      <c r="A6110" s="2" t="s">
        <v>1747</v>
      </c>
      <c r="B6110" s="4" t="s">
        <v>61</v>
      </c>
      <c r="C6110" s="2" t="s">
        <v>62</v>
      </c>
      <c r="D6110" s="2" t="s">
        <v>9</v>
      </c>
      <c r="E6110" s="391" t="s">
        <v>63</v>
      </c>
      <c r="F6110" s="391"/>
      <c r="G6110" s="3" t="s">
        <v>64</v>
      </c>
      <c r="H6110" s="4" t="s">
        <v>10</v>
      </c>
      <c r="I6110" s="4" t="s">
        <v>65</v>
      </c>
      <c r="J6110" s="4" t="s">
        <v>11</v>
      </c>
    </row>
    <row r="6111" spans="1:10" ht="39" customHeight="1">
      <c r="A6111" s="10" t="s">
        <v>1883</v>
      </c>
      <c r="B6111" s="12" t="s">
        <v>1748</v>
      </c>
      <c r="C6111" s="10" t="s">
        <v>78</v>
      </c>
      <c r="D6111" s="10" t="s">
        <v>1749</v>
      </c>
      <c r="E6111" s="395" t="s">
        <v>1719</v>
      </c>
      <c r="F6111" s="395"/>
      <c r="G6111" s="11" t="s">
        <v>114</v>
      </c>
      <c r="H6111" s="15">
        <v>1</v>
      </c>
      <c r="I6111" s="13">
        <v>62.42</v>
      </c>
      <c r="J6111" s="13">
        <v>62.42</v>
      </c>
    </row>
    <row r="6112" spans="1:10" ht="52.05" customHeight="1">
      <c r="A6112" s="17" t="s">
        <v>1884</v>
      </c>
      <c r="B6112" s="19" t="s">
        <v>3524</v>
      </c>
      <c r="C6112" s="17" t="s">
        <v>78</v>
      </c>
      <c r="D6112" s="17" t="s">
        <v>3525</v>
      </c>
      <c r="E6112" s="396" t="s">
        <v>3518</v>
      </c>
      <c r="F6112" s="396"/>
      <c r="G6112" s="18" t="s">
        <v>114</v>
      </c>
      <c r="H6112" s="21">
        <v>1</v>
      </c>
      <c r="I6112" s="20">
        <v>57.81</v>
      </c>
      <c r="J6112" s="20">
        <v>57.81</v>
      </c>
    </row>
    <row r="6113" spans="1:10" ht="39" customHeight="1">
      <c r="A6113" s="17" t="s">
        <v>1884</v>
      </c>
      <c r="B6113" s="19" t="s">
        <v>3519</v>
      </c>
      <c r="C6113" s="17" t="s">
        <v>78</v>
      </c>
      <c r="D6113" s="17" t="s">
        <v>3520</v>
      </c>
      <c r="E6113" s="396" t="s">
        <v>1013</v>
      </c>
      <c r="F6113" s="396"/>
      <c r="G6113" s="18" t="s">
        <v>114</v>
      </c>
      <c r="H6113" s="21">
        <v>1</v>
      </c>
      <c r="I6113" s="20">
        <v>4.6100000000000003</v>
      </c>
      <c r="J6113" s="20">
        <v>4.6100000000000003</v>
      </c>
    </row>
    <row r="6114" spans="1:10">
      <c r="A6114" s="38"/>
      <c r="B6114" s="38"/>
      <c r="C6114" s="38"/>
      <c r="D6114" s="38"/>
      <c r="E6114" s="38" t="s">
        <v>1897</v>
      </c>
      <c r="F6114" s="39">
        <v>4.13</v>
      </c>
      <c r="G6114" s="38" t="s">
        <v>1898</v>
      </c>
      <c r="H6114" s="39">
        <v>0</v>
      </c>
      <c r="I6114" s="38" t="s">
        <v>1899</v>
      </c>
      <c r="J6114" s="39">
        <v>4.13</v>
      </c>
    </row>
    <row r="6115" spans="1:10">
      <c r="A6115" s="38"/>
      <c r="B6115" s="38"/>
      <c r="C6115" s="38"/>
      <c r="D6115" s="38"/>
      <c r="E6115" s="38" t="s">
        <v>1900</v>
      </c>
      <c r="F6115" s="39">
        <v>12.79</v>
      </c>
      <c r="G6115" s="38"/>
      <c r="H6115" s="398" t="s">
        <v>1901</v>
      </c>
      <c r="I6115" s="398"/>
      <c r="J6115" s="39">
        <v>75.209999999999994</v>
      </c>
    </row>
    <row r="6116" spans="1:10" ht="49.95" customHeight="1">
      <c r="A6116" s="32"/>
      <c r="B6116" s="32"/>
      <c r="C6116" s="32"/>
      <c r="D6116" s="32"/>
      <c r="E6116" s="32"/>
      <c r="F6116" s="32"/>
      <c r="G6116" s="32" t="s">
        <v>1902</v>
      </c>
      <c r="H6116" s="34" t="s">
        <v>3162</v>
      </c>
      <c r="I6116" s="32" t="s">
        <v>1904</v>
      </c>
      <c r="J6116" s="33">
        <v>5189.49</v>
      </c>
    </row>
    <row r="6117" spans="1:10" ht="1.05" customHeight="1">
      <c r="A6117" s="16"/>
      <c r="B6117" s="16"/>
      <c r="C6117" s="16"/>
      <c r="D6117" s="16"/>
      <c r="E6117" s="16"/>
      <c r="F6117" s="16"/>
      <c r="G6117" s="16"/>
      <c r="H6117" s="16"/>
      <c r="I6117" s="16"/>
      <c r="J6117" s="16"/>
    </row>
    <row r="6118" spans="1:10" ht="18" customHeight="1">
      <c r="A6118" s="2" t="s">
        <v>1750</v>
      </c>
      <c r="B6118" s="4" t="s">
        <v>61</v>
      </c>
      <c r="C6118" s="2" t="s">
        <v>62</v>
      </c>
      <c r="D6118" s="2" t="s">
        <v>9</v>
      </c>
      <c r="E6118" s="391" t="s">
        <v>63</v>
      </c>
      <c r="F6118" s="391"/>
      <c r="G6118" s="3" t="s">
        <v>64</v>
      </c>
      <c r="H6118" s="4" t="s">
        <v>10</v>
      </c>
      <c r="I6118" s="4" t="s">
        <v>65</v>
      </c>
      <c r="J6118" s="4" t="s">
        <v>11</v>
      </c>
    </row>
    <row r="6119" spans="1:10" ht="39" customHeight="1">
      <c r="A6119" s="10" t="s">
        <v>1883</v>
      </c>
      <c r="B6119" s="12" t="s">
        <v>1751</v>
      </c>
      <c r="C6119" s="10" t="s">
        <v>72</v>
      </c>
      <c r="D6119" s="10" t="s">
        <v>1752</v>
      </c>
      <c r="E6119" s="395" t="s">
        <v>204</v>
      </c>
      <c r="F6119" s="395"/>
      <c r="G6119" s="11" t="s">
        <v>114</v>
      </c>
      <c r="H6119" s="15">
        <v>1</v>
      </c>
      <c r="I6119" s="13">
        <v>48.76</v>
      </c>
      <c r="J6119" s="13">
        <v>48.76</v>
      </c>
    </row>
    <row r="6120" spans="1:10" ht="39" customHeight="1">
      <c r="A6120" s="17" t="s">
        <v>1884</v>
      </c>
      <c r="B6120" s="19" t="s">
        <v>3519</v>
      </c>
      <c r="C6120" s="17" t="s">
        <v>78</v>
      </c>
      <c r="D6120" s="17" t="s">
        <v>3520</v>
      </c>
      <c r="E6120" s="396" t="s">
        <v>1013</v>
      </c>
      <c r="F6120" s="396"/>
      <c r="G6120" s="18" t="s">
        <v>114</v>
      </c>
      <c r="H6120" s="21">
        <v>1</v>
      </c>
      <c r="I6120" s="20">
        <v>4.6100000000000003</v>
      </c>
      <c r="J6120" s="20">
        <v>4.6100000000000003</v>
      </c>
    </row>
    <row r="6121" spans="1:10" ht="25.95" customHeight="1">
      <c r="A6121" s="17" t="s">
        <v>1884</v>
      </c>
      <c r="B6121" s="19" t="s">
        <v>1959</v>
      </c>
      <c r="C6121" s="17" t="s">
        <v>78</v>
      </c>
      <c r="D6121" s="17" t="s">
        <v>1960</v>
      </c>
      <c r="E6121" s="396" t="s">
        <v>1887</v>
      </c>
      <c r="F6121" s="396"/>
      <c r="G6121" s="18" t="s">
        <v>1911</v>
      </c>
      <c r="H6121" s="21">
        <v>6.4000000000000001E-2</v>
      </c>
      <c r="I6121" s="20">
        <v>23.32</v>
      </c>
      <c r="J6121" s="20">
        <v>1.49</v>
      </c>
    </row>
    <row r="6122" spans="1:10" ht="25.95" customHeight="1">
      <c r="A6122" s="17" t="s">
        <v>1884</v>
      </c>
      <c r="B6122" s="19" t="s">
        <v>1957</v>
      </c>
      <c r="C6122" s="17" t="s">
        <v>78</v>
      </c>
      <c r="D6122" s="17" t="s">
        <v>1958</v>
      </c>
      <c r="E6122" s="396" t="s">
        <v>1887</v>
      </c>
      <c r="F6122" s="396"/>
      <c r="G6122" s="18" t="s">
        <v>1911</v>
      </c>
      <c r="H6122" s="21">
        <v>6.4000000000000001E-2</v>
      </c>
      <c r="I6122" s="20">
        <v>27.62</v>
      </c>
      <c r="J6122" s="20">
        <v>1.76</v>
      </c>
    </row>
    <row r="6123" spans="1:10" ht="64.95" customHeight="1">
      <c r="A6123" s="22" t="s">
        <v>1894</v>
      </c>
      <c r="B6123" s="24" t="s">
        <v>3526</v>
      </c>
      <c r="C6123" s="22" t="s">
        <v>78</v>
      </c>
      <c r="D6123" s="22" t="s">
        <v>3527</v>
      </c>
      <c r="E6123" s="397" t="s">
        <v>1928</v>
      </c>
      <c r="F6123" s="397"/>
      <c r="G6123" s="23" t="s">
        <v>114</v>
      </c>
      <c r="H6123" s="26">
        <v>1.0210999999999999</v>
      </c>
      <c r="I6123" s="25">
        <v>40.06</v>
      </c>
      <c r="J6123" s="25">
        <v>40.9</v>
      </c>
    </row>
    <row r="6124" spans="1:10" ht="24" customHeight="1">
      <c r="A6124" s="22" t="s">
        <v>1894</v>
      </c>
      <c r="B6124" s="24" t="s">
        <v>3528</v>
      </c>
      <c r="C6124" s="22" t="s">
        <v>72</v>
      </c>
      <c r="D6124" s="22" t="s">
        <v>3529</v>
      </c>
      <c r="E6124" s="397" t="s">
        <v>1928</v>
      </c>
      <c r="F6124" s="397"/>
      <c r="G6124" s="23" t="s">
        <v>1150</v>
      </c>
      <c r="H6124" s="26">
        <v>0</v>
      </c>
      <c r="I6124" s="25">
        <v>51.67</v>
      </c>
      <c r="J6124" s="25">
        <v>0</v>
      </c>
    </row>
    <row r="6125" spans="1:10">
      <c r="A6125" s="38"/>
      <c r="B6125" s="38"/>
      <c r="C6125" s="38"/>
      <c r="D6125" s="38"/>
      <c r="E6125" s="38" t="s">
        <v>1897</v>
      </c>
      <c r="F6125" s="39">
        <v>3.87</v>
      </c>
      <c r="G6125" s="38" t="s">
        <v>1898</v>
      </c>
      <c r="H6125" s="39">
        <v>0</v>
      </c>
      <c r="I6125" s="38" t="s">
        <v>1899</v>
      </c>
      <c r="J6125" s="39">
        <v>3.87</v>
      </c>
    </row>
    <row r="6126" spans="1:10">
      <c r="A6126" s="38"/>
      <c r="B6126" s="38"/>
      <c r="C6126" s="38"/>
      <c r="D6126" s="38"/>
      <c r="E6126" s="38" t="s">
        <v>1900</v>
      </c>
      <c r="F6126" s="39">
        <v>9.99</v>
      </c>
      <c r="G6126" s="38"/>
      <c r="H6126" s="398" t="s">
        <v>1901</v>
      </c>
      <c r="I6126" s="398"/>
      <c r="J6126" s="39">
        <v>58.75</v>
      </c>
    </row>
    <row r="6127" spans="1:10" ht="49.95" customHeight="1">
      <c r="A6127" s="32"/>
      <c r="B6127" s="32"/>
      <c r="C6127" s="32"/>
      <c r="D6127" s="32"/>
      <c r="E6127" s="32"/>
      <c r="F6127" s="32"/>
      <c r="G6127" s="32" t="s">
        <v>1902</v>
      </c>
      <c r="H6127" s="34" t="s">
        <v>3530</v>
      </c>
      <c r="I6127" s="32" t="s">
        <v>1904</v>
      </c>
      <c r="J6127" s="33">
        <v>23323.75</v>
      </c>
    </row>
    <row r="6128" spans="1:10" ht="1.05" customHeight="1">
      <c r="A6128" s="16"/>
      <c r="B6128" s="16"/>
      <c r="C6128" s="16"/>
      <c r="D6128" s="16"/>
      <c r="E6128" s="16"/>
      <c r="F6128" s="16"/>
      <c r="G6128" s="16"/>
      <c r="H6128" s="16"/>
      <c r="I6128" s="16"/>
      <c r="J6128" s="16"/>
    </row>
    <row r="6129" spans="1:10" ht="18" customHeight="1">
      <c r="A6129" s="2" t="s">
        <v>1753</v>
      </c>
      <c r="B6129" s="4" t="s">
        <v>61</v>
      </c>
      <c r="C6129" s="2" t="s">
        <v>62</v>
      </c>
      <c r="D6129" s="2" t="s">
        <v>9</v>
      </c>
      <c r="E6129" s="391" t="s">
        <v>63</v>
      </c>
      <c r="F6129" s="391"/>
      <c r="G6129" s="3" t="s">
        <v>64</v>
      </c>
      <c r="H6129" s="4" t="s">
        <v>10</v>
      </c>
      <c r="I6129" s="4" t="s">
        <v>65</v>
      </c>
      <c r="J6129" s="4" t="s">
        <v>11</v>
      </c>
    </row>
    <row r="6130" spans="1:10" ht="52.05" customHeight="1">
      <c r="A6130" s="10" t="s">
        <v>1883</v>
      </c>
      <c r="B6130" s="12" t="s">
        <v>1754</v>
      </c>
      <c r="C6130" s="10" t="s">
        <v>72</v>
      </c>
      <c r="D6130" s="10" t="s">
        <v>1755</v>
      </c>
      <c r="E6130" s="395" t="s">
        <v>204</v>
      </c>
      <c r="F6130" s="395"/>
      <c r="G6130" s="11" t="s">
        <v>114</v>
      </c>
      <c r="H6130" s="15">
        <v>1</v>
      </c>
      <c r="I6130" s="13">
        <v>120.19</v>
      </c>
      <c r="J6130" s="13">
        <v>120.19</v>
      </c>
    </row>
    <row r="6131" spans="1:10" ht="25.95" customHeight="1">
      <c r="A6131" s="17" t="s">
        <v>1884</v>
      </c>
      <c r="B6131" s="19" t="s">
        <v>1957</v>
      </c>
      <c r="C6131" s="17" t="s">
        <v>78</v>
      </c>
      <c r="D6131" s="17" t="s">
        <v>1958</v>
      </c>
      <c r="E6131" s="396" t="s">
        <v>1887</v>
      </c>
      <c r="F6131" s="396"/>
      <c r="G6131" s="18" t="s">
        <v>1911</v>
      </c>
      <c r="H6131" s="21">
        <v>6.4000000000000001E-2</v>
      </c>
      <c r="I6131" s="20">
        <v>27.62</v>
      </c>
      <c r="J6131" s="20">
        <v>1.76</v>
      </c>
    </row>
    <row r="6132" spans="1:10" ht="25.95" customHeight="1">
      <c r="A6132" s="17" t="s">
        <v>1884</v>
      </c>
      <c r="B6132" s="19" t="s">
        <v>1959</v>
      </c>
      <c r="C6132" s="17" t="s">
        <v>78</v>
      </c>
      <c r="D6132" s="17" t="s">
        <v>1960</v>
      </c>
      <c r="E6132" s="396" t="s">
        <v>1887</v>
      </c>
      <c r="F6132" s="396"/>
      <c r="G6132" s="18" t="s">
        <v>1911</v>
      </c>
      <c r="H6132" s="21">
        <v>6.4000000000000001E-2</v>
      </c>
      <c r="I6132" s="20">
        <v>23.32</v>
      </c>
      <c r="J6132" s="20">
        <v>1.49</v>
      </c>
    </row>
    <row r="6133" spans="1:10" ht="39" customHeight="1">
      <c r="A6133" s="22" t="s">
        <v>1894</v>
      </c>
      <c r="B6133" s="24" t="s">
        <v>3531</v>
      </c>
      <c r="C6133" s="22" t="s">
        <v>78</v>
      </c>
      <c r="D6133" s="22" t="s">
        <v>3532</v>
      </c>
      <c r="E6133" s="397" t="s">
        <v>1928</v>
      </c>
      <c r="F6133" s="397"/>
      <c r="G6133" s="23" t="s">
        <v>114</v>
      </c>
      <c r="H6133" s="26">
        <v>1.0210999999999999</v>
      </c>
      <c r="I6133" s="25">
        <v>64.69</v>
      </c>
      <c r="J6133" s="25">
        <v>66.05</v>
      </c>
    </row>
    <row r="6134" spans="1:10" ht="64.95" customHeight="1">
      <c r="A6134" s="22" t="s">
        <v>1894</v>
      </c>
      <c r="B6134" s="24" t="s">
        <v>3533</v>
      </c>
      <c r="C6134" s="22" t="s">
        <v>78</v>
      </c>
      <c r="D6134" s="22" t="s">
        <v>3534</v>
      </c>
      <c r="E6134" s="397" t="s">
        <v>1928</v>
      </c>
      <c r="F6134" s="397"/>
      <c r="G6134" s="23" t="s">
        <v>114</v>
      </c>
      <c r="H6134" s="26">
        <v>1.0210999999999999</v>
      </c>
      <c r="I6134" s="25">
        <v>49.84</v>
      </c>
      <c r="J6134" s="25">
        <v>50.89</v>
      </c>
    </row>
    <row r="6135" spans="1:10">
      <c r="A6135" s="38"/>
      <c r="B6135" s="38"/>
      <c r="C6135" s="38"/>
      <c r="D6135" s="38"/>
      <c r="E6135" s="38" t="s">
        <v>1897</v>
      </c>
      <c r="F6135" s="39">
        <v>2.4500000000000002</v>
      </c>
      <c r="G6135" s="38" t="s">
        <v>1898</v>
      </c>
      <c r="H6135" s="39">
        <v>0</v>
      </c>
      <c r="I6135" s="38" t="s">
        <v>1899</v>
      </c>
      <c r="J6135" s="39">
        <v>2.4500000000000002</v>
      </c>
    </row>
    <row r="6136" spans="1:10">
      <c r="A6136" s="38"/>
      <c r="B6136" s="38"/>
      <c r="C6136" s="38"/>
      <c r="D6136" s="38"/>
      <c r="E6136" s="38" t="s">
        <v>1900</v>
      </c>
      <c r="F6136" s="39">
        <v>24.63</v>
      </c>
      <c r="G6136" s="38"/>
      <c r="H6136" s="398" t="s">
        <v>1901</v>
      </c>
      <c r="I6136" s="398"/>
      <c r="J6136" s="39">
        <v>144.82</v>
      </c>
    </row>
    <row r="6137" spans="1:10" ht="49.95" customHeight="1">
      <c r="A6137" s="32"/>
      <c r="B6137" s="32"/>
      <c r="C6137" s="32"/>
      <c r="D6137" s="32"/>
      <c r="E6137" s="32"/>
      <c r="F6137" s="32"/>
      <c r="G6137" s="32" t="s">
        <v>1902</v>
      </c>
      <c r="H6137" s="34" t="s">
        <v>2400</v>
      </c>
      <c r="I6137" s="32" t="s">
        <v>1904</v>
      </c>
      <c r="J6137" s="33">
        <v>1448.2</v>
      </c>
    </row>
    <row r="6138" spans="1:10" ht="1.05" customHeight="1">
      <c r="A6138" s="16"/>
      <c r="B6138" s="16"/>
      <c r="C6138" s="16"/>
      <c r="D6138" s="16"/>
      <c r="E6138" s="16"/>
      <c r="F6138" s="16"/>
      <c r="G6138" s="16"/>
      <c r="H6138" s="16"/>
      <c r="I6138" s="16"/>
      <c r="J6138" s="16"/>
    </row>
    <row r="6139" spans="1:10" ht="18" customHeight="1">
      <c r="A6139" s="2" t="s">
        <v>1756</v>
      </c>
      <c r="B6139" s="4" t="s">
        <v>61</v>
      </c>
      <c r="C6139" s="2" t="s">
        <v>62</v>
      </c>
      <c r="D6139" s="2" t="s">
        <v>9</v>
      </c>
      <c r="E6139" s="391" t="s">
        <v>63</v>
      </c>
      <c r="F6139" s="391"/>
      <c r="G6139" s="3" t="s">
        <v>64</v>
      </c>
      <c r="H6139" s="4" t="s">
        <v>10</v>
      </c>
      <c r="I6139" s="4" t="s">
        <v>65</v>
      </c>
      <c r="J6139" s="4" t="s">
        <v>11</v>
      </c>
    </row>
    <row r="6140" spans="1:10" ht="25.95" customHeight="1">
      <c r="A6140" s="10" t="s">
        <v>1883</v>
      </c>
      <c r="B6140" s="12" t="s">
        <v>1757</v>
      </c>
      <c r="C6140" s="10" t="s">
        <v>72</v>
      </c>
      <c r="D6140" s="10" t="s">
        <v>1758</v>
      </c>
      <c r="E6140" s="395" t="s">
        <v>74</v>
      </c>
      <c r="F6140" s="395"/>
      <c r="G6140" s="11" t="s">
        <v>75</v>
      </c>
      <c r="H6140" s="15">
        <v>1</v>
      </c>
      <c r="I6140" s="13">
        <v>65.53</v>
      </c>
      <c r="J6140" s="13">
        <v>65.53</v>
      </c>
    </row>
    <row r="6141" spans="1:10" ht="24" customHeight="1">
      <c r="A6141" s="17" t="s">
        <v>1884</v>
      </c>
      <c r="B6141" s="19" t="s">
        <v>1909</v>
      </c>
      <c r="C6141" s="17" t="s">
        <v>78</v>
      </c>
      <c r="D6141" s="17" t="s">
        <v>1910</v>
      </c>
      <c r="E6141" s="396" t="s">
        <v>1887</v>
      </c>
      <c r="F6141" s="396"/>
      <c r="G6141" s="18" t="s">
        <v>1911</v>
      </c>
      <c r="H6141" s="21">
        <v>0.11</v>
      </c>
      <c r="I6141" s="20">
        <v>22.95</v>
      </c>
      <c r="J6141" s="20">
        <v>2.52</v>
      </c>
    </row>
    <row r="6142" spans="1:10" ht="24" customHeight="1">
      <c r="A6142" s="17" t="s">
        <v>1884</v>
      </c>
      <c r="B6142" s="19" t="s">
        <v>1935</v>
      </c>
      <c r="C6142" s="17" t="s">
        <v>78</v>
      </c>
      <c r="D6142" s="17" t="s">
        <v>1936</v>
      </c>
      <c r="E6142" s="396" t="s">
        <v>1887</v>
      </c>
      <c r="F6142" s="396"/>
      <c r="G6142" s="18" t="s">
        <v>1911</v>
      </c>
      <c r="H6142" s="21">
        <v>0.11</v>
      </c>
      <c r="I6142" s="20">
        <v>28.34</v>
      </c>
      <c r="J6142" s="20">
        <v>3.11</v>
      </c>
    </row>
    <row r="6143" spans="1:10" ht="25.95" customHeight="1">
      <c r="A6143" s="22" t="s">
        <v>1894</v>
      </c>
      <c r="B6143" s="24" t="s">
        <v>3535</v>
      </c>
      <c r="C6143" s="22" t="s">
        <v>72</v>
      </c>
      <c r="D6143" s="22" t="s">
        <v>3536</v>
      </c>
      <c r="E6143" s="397" t="s">
        <v>1928</v>
      </c>
      <c r="F6143" s="397"/>
      <c r="G6143" s="23" t="s">
        <v>268</v>
      </c>
      <c r="H6143" s="26">
        <v>1</v>
      </c>
      <c r="I6143" s="25">
        <v>59.9</v>
      </c>
      <c r="J6143" s="25">
        <v>59.9</v>
      </c>
    </row>
    <row r="6144" spans="1:10">
      <c r="A6144" s="38"/>
      <c r="B6144" s="38"/>
      <c r="C6144" s="38"/>
      <c r="D6144" s="38"/>
      <c r="E6144" s="38" t="s">
        <v>1897</v>
      </c>
      <c r="F6144" s="39">
        <v>4.12</v>
      </c>
      <c r="G6144" s="38" t="s">
        <v>1898</v>
      </c>
      <c r="H6144" s="39">
        <v>0</v>
      </c>
      <c r="I6144" s="38" t="s">
        <v>1899</v>
      </c>
      <c r="J6144" s="39">
        <v>4.12</v>
      </c>
    </row>
    <row r="6145" spans="1:10">
      <c r="A6145" s="38"/>
      <c r="B6145" s="38"/>
      <c r="C6145" s="38"/>
      <c r="D6145" s="38"/>
      <c r="E6145" s="38" t="s">
        <v>1900</v>
      </c>
      <c r="F6145" s="39">
        <v>13.43</v>
      </c>
      <c r="G6145" s="38"/>
      <c r="H6145" s="398" t="s">
        <v>1901</v>
      </c>
      <c r="I6145" s="398"/>
      <c r="J6145" s="39">
        <v>78.959999999999994</v>
      </c>
    </row>
    <row r="6146" spans="1:10" ht="49.95" customHeight="1">
      <c r="A6146" s="32"/>
      <c r="B6146" s="32"/>
      <c r="C6146" s="32"/>
      <c r="D6146" s="32"/>
      <c r="E6146" s="32"/>
      <c r="F6146" s="32"/>
      <c r="G6146" s="32" t="s">
        <v>1902</v>
      </c>
      <c r="H6146" s="34" t="s">
        <v>3537</v>
      </c>
      <c r="I6146" s="32" t="s">
        <v>1904</v>
      </c>
      <c r="J6146" s="33">
        <v>6632.64</v>
      </c>
    </row>
    <row r="6147" spans="1:10" ht="1.05" customHeight="1">
      <c r="A6147" s="16"/>
      <c r="B6147" s="16"/>
      <c r="C6147" s="16"/>
      <c r="D6147" s="16"/>
      <c r="E6147" s="16"/>
      <c r="F6147" s="16"/>
      <c r="G6147" s="16"/>
      <c r="H6147" s="16"/>
      <c r="I6147" s="16"/>
      <c r="J6147" s="16"/>
    </row>
    <row r="6148" spans="1:10" ht="18" customHeight="1">
      <c r="A6148" s="2" t="s">
        <v>1759</v>
      </c>
      <c r="B6148" s="4" t="s">
        <v>61</v>
      </c>
      <c r="C6148" s="2" t="s">
        <v>62</v>
      </c>
      <c r="D6148" s="2" t="s">
        <v>9</v>
      </c>
      <c r="E6148" s="391" t="s">
        <v>63</v>
      </c>
      <c r="F6148" s="391"/>
      <c r="G6148" s="3" t="s">
        <v>64</v>
      </c>
      <c r="H6148" s="4" t="s">
        <v>10</v>
      </c>
      <c r="I6148" s="4" t="s">
        <v>65</v>
      </c>
      <c r="J6148" s="4" t="s">
        <v>11</v>
      </c>
    </row>
    <row r="6149" spans="1:10" ht="25.95" customHeight="1">
      <c r="A6149" s="10" t="s">
        <v>1883</v>
      </c>
      <c r="B6149" s="12" t="s">
        <v>1760</v>
      </c>
      <c r="C6149" s="10" t="s">
        <v>72</v>
      </c>
      <c r="D6149" s="10" t="s">
        <v>1761</v>
      </c>
      <c r="E6149" s="395" t="s">
        <v>74</v>
      </c>
      <c r="F6149" s="395"/>
      <c r="G6149" s="11" t="s">
        <v>75</v>
      </c>
      <c r="H6149" s="15">
        <v>1</v>
      </c>
      <c r="I6149" s="13">
        <v>39.44</v>
      </c>
      <c r="J6149" s="13">
        <v>39.44</v>
      </c>
    </row>
    <row r="6150" spans="1:10" ht="24" customHeight="1">
      <c r="A6150" s="17" t="s">
        <v>1884</v>
      </c>
      <c r="B6150" s="19" t="s">
        <v>1909</v>
      </c>
      <c r="C6150" s="17" t="s">
        <v>78</v>
      </c>
      <c r="D6150" s="17" t="s">
        <v>1910</v>
      </c>
      <c r="E6150" s="396" t="s">
        <v>1887</v>
      </c>
      <c r="F6150" s="396"/>
      <c r="G6150" s="18" t="s">
        <v>1911</v>
      </c>
      <c r="H6150" s="21">
        <v>0.11</v>
      </c>
      <c r="I6150" s="20">
        <v>22.95</v>
      </c>
      <c r="J6150" s="20">
        <v>2.52</v>
      </c>
    </row>
    <row r="6151" spans="1:10" ht="24" customHeight="1">
      <c r="A6151" s="17" t="s">
        <v>1884</v>
      </c>
      <c r="B6151" s="19" t="s">
        <v>1935</v>
      </c>
      <c r="C6151" s="17" t="s">
        <v>78</v>
      </c>
      <c r="D6151" s="17" t="s">
        <v>1936</v>
      </c>
      <c r="E6151" s="396" t="s">
        <v>1887</v>
      </c>
      <c r="F6151" s="396"/>
      <c r="G6151" s="18" t="s">
        <v>1911</v>
      </c>
      <c r="H6151" s="21">
        <v>0.11</v>
      </c>
      <c r="I6151" s="20">
        <v>28.34</v>
      </c>
      <c r="J6151" s="20">
        <v>3.11</v>
      </c>
    </row>
    <row r="6152" spans="1:10" ht="25.95" customHeight="1">
      <c r="A6152" s="22" t="s">
        <v>1894</v>
      </c>
      <c r="B6152" s="24" t="s">
        <v>3538</v>
      </c>
      <c r="C6152" s="22" t="s">
        <v>72</v>
      </c>
      <c r="D6152" s="22" t="s">
        <v>3539</v>
      </c>
      <c r="E6152" s="397" t="s">
        <v>1928</v>
      </c>
      <c r="F6152" s="397"/>
      <c r="G6152" s="23" t="s">
        <v>268</v>
      </c>
      <c r="H6152" s="26">
        <v>1</v>
      </c>
      <c r="I6152" s="25">
        <v>33.81</v>
      </c>
      <c r="J6152" s="25">
        <v>33.81</v>
      </c>
    </row>
    <row r="6153" spans="1:10">
      <c r="A6153" s="38"/>
      <c r="B6153" s="38"/>
      <c r="C6153" s="38"/>
      <c r="D6153" s="38"/>
      <c r="E6153" s="38" t="s">
        <v>1897</v>
      </c>
      <c r="F6153" s="39">
        <v>4.12</v>
      </c>
      <c r="G6153" s="38" t="s">
        <v>1898</v>
      </c>
      <c r="H6153" s="39">
        <v>0</v>
      </c>
      <c r="I6153" s="38" t="s">
        <v>1899</v>
      </c>
      <c r="J6153" s="39">
        <v>4.12</v>
      </c>
    </row>
    <row r="6154" spans="1:10">
      <c r="A6154" s="38"/>
      <c r="B6154" s="38"/>
      <c r="C6154" s="38"/>
      <c r="D6154" s="38"/>
      <c r="E6154" s="38" t="s">
        <v>1900</v>
      </c>
      <c r="F6154" s="39">
        <v>8.08</v>
      </c>
      <c r="G6154" s="38"/>
      <c r="H6154" s="398" t="s">
        <v>1901</v>
      </c>
      <c r="I6154" s="398"/>
      <c r="J6154" s="39">
        <v>47.52</v>
      </c>
    </row>
    <row r="6155" spans="1:10" ht="49.95" customHeight="1">
      <c r="A6155" s="32"/>
      <c r="B6155" s="32"/>
      <c r="C6155" s="32"/>
      <c r="D6155" s="32"/>
      <c r="E6155" s="32"/>
      <c r="F6155" s="32"/>
      <c r="G6155" s="32" t="s">
        <v>1902</v>
      </c>
      <c r="H6155" s="34" t="s">
        <v>2026</v>
      </c>
      <c r="I6155" s="32" t="s">
        <v>1904</v>
      </c>
      <c r="J6155" s="33">
        <v>1140.48</v>
      </c>
    </row>
    <row r="6156" spans="1:10" ht="1.05" customHeight="1">
      <c r="A6156" s="16"/>
      <c r="B6156" s="16"/>
      <c r="C6156" s="16"/>
      <c r="D6156" s="16"/>
      <c r="E6156" s="16"/>
      <c r="F6156" s="16"/>
      <c r="G6156" s="16"/>
      <c r="H6156" s="16"/>
      <c r="I6156" s="16"/>
      <c r="J6156" s="16"/>
    </row>
    <row r="6157" spans="1:10" ht="18" customHeight="1">
      <c r="A6157" s="2" t="s">
        <v>1762</v>
      </c>
      <c r="B6157" s="4" t="s">
        <v>61</v>
      </c>
      <c r="C6157" s="2" t="s">
        <v>62</v>
      </c>
      <c r="D6157" s="2" t="s">
        <v>9</v>
      </c>
      <c r="E6157" s="391" t="s">
        <v>63</v>
      </c>
      <c r="F6157" s="391"/>
      <c r="G6157" s="3" t="s">
        <v>64</v>
      </c>
      <c r="H6157" s="4" t="s">
        <v>10</v>
      </c>
      <c r="I6157" s="4" t="s">
        <v>65</v>
      </c>
      <c r="J6157" s="4" t="s">
        <v>11</v>
      </c>
    </row>
    <row r="6158" spans="1:10" ht="39" customHeight="1">
      <c r="A6158" s="10" t="s">
        <v>1883</v>
      </c>
      <c r="B6158" s="12" t="s">
        <v>1763</v>
      </c>
      <c r="C6158" s="10" t="s">
        <v>72</v>
      </c>
      <c r="D6158" s="10" t="s">
        <v>1764</v>
      </c>
      <c r="E6158" s="395" t="s">
        <v>74</v>
      </c>
      <c r="F6158" s="395"/>
      <c r="G6158" s="11" t="s">
        <v>75</v>
      </c>
      <c r="H6158" s="15">
        <v>1</v>
      </c>
      <c r="I6158" s="13">
        <v>156.49</v>
      </c>
      <c r="J6158" s="13">
        <v>156.49</v>
      </c>
    </row>
    <row r="6159" spans="1:10" ht="25.95" customHeight="1">
      <c r="A6159" s="17" t="s">
        <v>1884</v>
      </c>
      <c r="B6159" s="19" t="s">
        <v>2090</v>
      </c>
      <c r="C6159" s="17" t="s">
        <v>78</v>
      </c>
      <c r="D6159" s="17" t="s">
        <v>2091</v>
      </c>
      <c r="E6159" s="396" t="s">
        <v>1887</v>
      </c>
      <c r="F6159" s="396"/>
      <c r="G6159" s="18" t="s">
        <v>1911</v>
      </c>
      <c r="H6159" s="21">
        <v>0.60950000000000004</v>
      </c>
      <c r="I6159" s="20">
        <v>23.92</v>
      </c>
      <c r="J6159" s="20">
        <v>14.57</v>
      </c>
    </row>
    <row r="6160" spans="1:10" ht="25.95" customHeight="1">
      <c r="A6160" s="17" t="s">
        <v>1884</v>
      </c>
      <c r="B6160" s="19" t="s">
        <v>3540</v>
      </c>
      <c r="C6160" s="17" t="s">
        <v>72</v>
      </c>
      <c r="D6160" s="17" t="s">
        <v>3541</v>
      </c>
      <c r="E6160" s="396" t="s">
        <v>204</v>
      </c>
      <c r="F6160" s="396"/>
      <c r="G6160" s="18" t="s">
        <v>99</v>
      </c>
      <c r="H6160" s="21">
        <v>1.0743</v>
      </c>
      <c r="I6160" s="20">
        <v>89.86</v>
      </c>
      <c r="J6160" s="20">
        <v>96.53</v>
      </c>
    </row>
    <row r="6161" spans="1:10" ht="39" customHeight="1">
      <c r="A6161" s="17" t="s">
        <v>1884</v>
      </c>
      <c r="B6161" s="19" t="s">
        <v>3542</v>
      </c>
      <c r="C6161" s="17" t="s">
        <v>78</v>
      </c>
      <c r="D6161" s="17" t="s">
        <v>3543</v>
      </c>
      <c r="E6161" s="396" t="s">
        <v>1013</v>
      </c>
      <c r="F6161" s="396"/>
      <c r="G6161" s="18" t="s">
        <v>99</v>
      </c>
      <c r="H6161" s="21">
        <v>1</v>
      </c>
      <c r="I6161" s="20">
        <v>38.619999999999997</v>
      </c>
      <c r="J6161" s="20">
        <v>38.619999999999997</v>
      </c>
    </row>
    <row r="6162" spans="1:10" ht="24" customHeight="1">
      <c r="A6162" s="22" t="s">
        <v>1894</v>
      </c>
      <c r="B6162" s="24" t="s">
        <v>3544</v>
      </c>
      <c r="C6162" s="22" t="s">
        <v>72</v>
      </c>
      <c r="D6162" s="22" t="s">
        <v>3545</v>
      </c>
      <c r="E6162" s="397" t="s">
        <v>1928</v>
      </c>
      <c r="F6162" s="397"/>
      <c r="G6162" s="23" t="s">
        <v>268</v>
      </c>
      <c r="H6162" s="26">
        <v>4.0099999999999997E-2</v>
      </c>
      <c r="I6162" s="25">
        <v>56.49</v>
      </c>
      <c r="J6162" s="25">
        <v>2.2599999999999998</v>
      </c>
    </row>
    <row r="6163" spans="1:10" ht="25.95" customHeight="1">
      <c r="A6163" s="22" t="s">
        <v>1894</v>
      </c>
      <c r="B6163" s="24" t="s">
        <v>3546</v>
      </c>
      <c r="C6163" s="22" t="s">
        <v>72</v>
      </c>
      <c r="D6163" s="22" t="s">
        <v>3547</v>
      </c>
      <c r="E6163" s="397" t="s">
        <v>1928</v>
      </c>
      <c r="F6163" s="397"/>
      <c r="G6163" s="23" t="s">
        <v>268</v>
      </c>
      <c r="H6163" s="26">
        <v>3.7037</v>
      </c>
      <c r="I6163" s="25">
        <v>0.66</v>
      </c>
      <c r="J6163" s="25">
        <v>2.44</v>
      </c>
    </row>
    <row r="6164" spans="1:10" ht="25.95" customHeight="1">
      <c r="A6164" s="22" t="s">
        <v>1894</v>
      </c>
      <c r="B6164" s="24" t="s">
        <v>3548</v>
      </c>
      <c r="C6164" s="22" t="s">
        <v>72</v>
      </c>
      <c r="D6164" s="22" t="s">
        <v>3549</v>
      </c>
      <c r="E6164" s="397" t="s">
        <v>1928</v>
      </c>
      <c r="F6164" s="397"/>
      <c r="G6164" s="23" t="s">
        <v>1150</v>
      </c>
      <c r="H6164" s="26">
        <v>1</v>
      </c>
      <c r="I6164" s="25">
        <v>2.0699999999999998</v>
      </c>
      <c r="J6164" s="25">
        <v>2.0699999999999998</v>
      </c>
    </row>
    <row r="6165" spans="1:10">
      <c r="A6165" s="38"/>
      <c r="B6165" s="38"/>
      <c r="C6165" s="38"/>
      <c r="D6165" s="38"/>
      <c r="E6165" s="38" t="s">
        <v>1897</v>
      </c>
      <c r="F6165" s="39">
        <v>40.909999999999997</v>
      </c>
      <c r="G6165" s="38" t="s">
        <v>1898</v>
      </c>
      <c r="H6165" s="39">
        <v>0</v>
      </c>
      <c r="I6165" s="38" t="s">
        <v>1899</v>
      </c>
      <c r="J6165" s="39">
        <v>40.909999999999997</v>
      </c>
    </row>
    <row r="6166" spans="1:10">
      <c r="A6166" s="38"/>
      <c r="B6166" s="38"/>
      <c r="C6166" s="38"/>
      <c r="D6166" s="38"/>
      <c r="E6166" s="38" t="s">
        <v>1900</v>
      </c>
      <c r="F6166" s="39">
        <v>32.08</v>
      </c>
      <c r="G6166" s="38"/>
      <c r="H6166" s="398" t="s">
        <v>1901</v>
      </c>
      <c r="I6166" s="398"/>
      <c r="J6166" s="39">
        <v>188.57</v>
      </c>
    </row>
    <row r="6167" spans="1:10" ht="49.95" customHeight="1">
      <c r="A6167" s="32"/>
      <c r="B6167" s="32"/>
      <c r="C6167" s="32"/>
      <c r="D6167" s="32"/>
      <c r="E6167" s="32"/>
      <c r="F6167" s="32"/>
      <c r="G6167" s="32" t="s">
        <v>1902</v>
      </c>
      <c r="H6167" s="34" t="s">
        <v>3550</v>
      </c>
      <c r="I6167" s="32" t="s">
        <v>1904</v>
      </c>
      <c r="J6167" s="33">
        <v>12257.05</v>
      </c>
    </row>
    <row r="6168" spans="1:10" ht="1.05" customHeight="1">
      <c r="A6168" s="16"/>
      <c r="B6168" s="16"/>
      <c r="C6168" s="16"/>
      <c r="D6168" s="16"/>
      <c r="E6168" s="16"/>
      <c r="F6168" s="16"/>
      <c r="G6168" s="16"/>
      <c r="H6168" s="16"/>
      <c r="I6168" s="16"/>
      <c r="J6168" s="16"/>
    </row>
    <row r="6169" spans="1:10" ht="18" customHeight="1">
      <c r="A6169" s="2" t="s">
        <v>1765</v>
      </c>
      <c r="B6169" s="4" t="s">
        <v>61</v>
      </c>
      <c r="C6169" s="2" t="s">
        <v>62</v>
      </c>
      <c r="D6169" s="2" t="s">
        <v>9</v>
      </c>
      <c r="E6169" s="391" t="s">
        <v>63</v>
      </c>
      <c r="F6169" s="391"/>
      <c r="G6169" s="3" t="s">
        <v>64</v>
      </c>
      <c r="H6169" s="4" t="s">
        <v>10</v>
      </c>
      <c r="I6169" s="4" t="s">
        <v>65</v>
      </c>
      <c r="J6169" s="4" t="s">
        <v>11</v>
      </c>
    </row>
    <row r="6170" spans="1:10" ht="39" customHeight="1">
      <c r="A6170" s="10" t="s">
        <v>1883</v>
      </c>
      <c r="B6170" s="12" t="s">
        <v>1766</v>
      </c>
      <c r="C6170" s="10" t="s">
        <v>72</v>
      </c>
      <c r="D6170" s="10" t="s">
        <v>1767</v>
      </c>
      <c r="E6170" s="395" t="s">
        <v>74</v>
      </c>
      <c r="F6170" s="395"/>
      <c r="G6170" s="11" t="s">
        <v>75</v>
      </c>
      <c r="H6170" s="15">
        <v>1</v>
      </c>
      <c r="I6170" s="13">
        <v>147.19</v>
      </c>
      <c r="J6170" s="13">
        <v>147.19</v>
      </c>
    </row>
    <row r="6171" spans="1:10" ht="25.95" customHeight="1">
      <c r="A6171" s="17" t="s">
        <v>1884</v>
      </c>
      <c r="B6171" s="19" t="s">
        <v>3540</v>
      </c>
      <c r="C6171" s="17" t="s">
        <v>72</v>
      </c>
      <c r="D6171" s="17" t="s">
        <v>3541</v>
      </c>
      <c r="E6171" s="396" t="s">
        <v>204</v>
      </c>
      <c r="F6171" s="396"/>
      <c r="G6171" s="18" t="s">
        <v>99</v>
      </c>
      <c r="H6171" s="21">
        <v>1.0743</v>
      </c>
      <c r="I6171" s="20">
        <v>89.86</v>
      </c>
      <c r="J6171" s="20">
        <v>96.53</v>
      </c>
    </row>
    <row r="6172" spans="1:10" ht="25.95" customHeight="1">
      <c r="A6172" s="17" t="s">
        <v>1884</v>
      </c>
      <c r="B6172" s="19" t="s">
        <v>3551</v>
      </c>
      <c r="C6172" s="17" t="s">
        <v>78</v>
      </c>
      <c r="D6172" s="17" t="s">
        <v>3552</v>
      </c>
      <c r="E6172" s="396" t="s">
        <v>1887</v>
      </c>
      <c r="F6172" s="396"/>
      <c r="G6172" s="18" t="s">
        <v>1911</v>
      </c>
      <c r="H6172" s="21">
        <v>0.40450000000000003</v>
      </c>
      <c r="I6172" s="20">
        <v>23.28</v>
      </c>
      <c r="J6172" s="20">
        <v>9.41</v>
      </c>
    </row>
    <row r="6173" spans="1:10" ht="39" customHeight="1">
      <c r="A6173" s="17" t="s">
        <v>1884</v>
      </c>
      <c r="B6173" s="19" t="s">
        <v>3553</v>
      </c>
      <c r="C6173" s="17" t="s">
        <v>78</v>
      </c>
      <c r="D6173" s="17" t="s">
        <v>3554</v>
      </c>
      <c r="E6173" s="396" t="s">
        <v>1013</v>
      </c>
      <c r="F6173" s="396"/>
      <c r="G6173" s="18" t="s">
        <v>99</v>
      </c>
      <c r="H6173" s="21">
        <v>1</v>
      </c>
      <c r="I6173" s="20">
        <v>35.659999999999997</v>
      </c>
      <c r="J6173" s="20">
        <v>35.659999999999997</v>
      </c>
    </row>
    <row r="6174" spans="1:10" ht="24" customHeight="1">
      <c r="A6174" s="22" t="s">
        <v>1894</v>
      </c>
      <c r="B6174" s="24" t="s">
        <v>3544</v>
      </c>
      <c r="C6174" s="22" t="s">
        <v>72</v>
      </c>
      <c r="D6174" s="22" t="s">
        <v>3545</v>
      </c>
      <c r="E6174" s="397" t="s">
        <v>1928</v>
      </c>
      <c r="F6174" s="397"/>
      <c r="G6174" s="23" t="s">
        <v>268</v>
      </c>
      <c r="H6174" s="26">
        <v>4.0099999999999997E-2</v>
      </c>
      <c r="I6174" s="25">
        <v>56.49</v>
      </c>
      <c r="J6174" s="25">
        <v>2.2599999999999998</v>
      </c>
    </row>
    <row r="6175" spans="1:10" ht="25.95" customHeight="1">
      <c r="A6175" s="22" t="s">
        <v>1894</v>
      </c>
      <c r="B6175" s="24" t="s">
        <v>3546</v>
      </c>
      <c r="C6175" s="22" t="s">
        <v>72</v>
      </c>
      <c r="D6175" s="22" t="s">
        <v>3547</v>
      </c>
      <c r="E6175" s="397" t="s">
        <v>1928</v>
      </c>
      <c r="F6175" s="397"/>
      <c r="G6175" s="23" t="s">
        <v>268</v>
      </c>
      <c r="H6175" s="26">
        <v>1.9231</v>
      </c>
      <c r="I6175" s="25">
        <v>0.66</v>
      </c>
      <c r="J6175" s="25">
        <v>1.26</v>
      </c>
    </row>
    <row r="6176" spans="1:10" ht="25.95" customHeight="1">
      <c r="A6176" s="22" t="s">
        <v>1894</v>
      </c>
      <c r="B6176" s="24" t="s">
        <v>3548</v>
      </c>
      <c r="C6176" s="22" t="s">
        <v>72</v>
      </c>
      <c r="D6176" s="22" t="s">
        <v>3549</v>
      </c>
      <c r="E6176" s="397" t="s">
        <v>1928</v>
      </c>
      <c r="F6176" s="397"/>
      <c r="G6176" s="23" t="s">
        <v>1150</v>
      </c>
      <c r="H6176" s="26">
        <v>1</v>
      </c>
      <c r="I6176" s="25">
        <v>2.0699999999999998</v>
      </c>
      <c r="J6176" s="25">
        <v>2.0699999999999998</v>
      </c>
    </row>
    <row r="6177" spans="1:10">
      <c r="A6177" s="38"/>
      <c r="B6177" s="38"/>
      <c r="C6177" s="38"/>
      <c r="D6177" s="38"/>
      <c r="E6177" s="38" t="s">
        <v>1897</v>
      </c>
      <c r="F6177" s="39">
        <v>40.85</v>
      </c>
      <c r="G6177" s="38" t="s">
        <v>1898</v>
      </c>
      <c r="H6177" s="39">
        <v>0</v>
      </c>
      <c r="I6177" s="38" t="s">
        <v>1899</v>
      </c>
      <c r="J6177" s="39">
        <v>40.85</v>
      </c>
    </row>
    <row r="6178" spans="1:10">
      <c r="A6178" s="38"/>
      <c r="B6178" s="38"/>
      <c r="C6178" s="38"/>
      <c r="D6178" s="38"/>
      <c r="E6178" s="38" t="s">
        <v>1900</v>
      </c>
      <c r="F6178" s="39">
        <v>30.17</v>
      </c>
      <c r="G6178" s="38"/>
      <c r="H6178" s="398" t="s">
        <v>1901</v>
      </c>
      <c r="I6178" s="398"/>
      <c r="J6178" s="39">
        <v>177.36</v>
      </c>
    </row>
    <row r="6179" spans="1:10" ht="49.95" customHeight="1">
      <c r="A6179" s="32"/>
      <c r="B6179" s="32"/>
      <c r="C6179" s="32"/>
      <c r="D6179" s="32"/>
      <c r="E6179" s="32"/>
      <c r="F6179" s="32"/>
      <c r="G6179" s="32" t="s">
        <v>1902</v>
      </c>
      <c r="H6179" s="34" t="s">
        <v>3555</v>
      </c>
      <c r="I6179" s="32" t="s">
        <v>1904</v>
      </c>
      <c r="J6179" s="33">
        <v>30860.639999999999</v>
      </c>
    </row>
    <row r="6180" spans="1:10" ht="1.05" customHeight="1">
      <c r="A6180" s="16"/>
      <c r="B6180" s="16"/>
      <c r="C6180" s="16"/>
      <c r="D6180" s="16"/>
      <c r="E6180" s="16"/>
      <c r="F6180" s="16"/>
      <c r="G6180" s="16"/>
      <c r="H6180" s="16"/>
      <c r="I6180" s="16"/>
      <c r="J6180" s="16"/>
    </row>
    <row r="6181" spans="1:10" ht="18" customHeight="1">
      <c r="A6181" s="2" t="s">
        <v>1768</v>
      </c>
      <c r="B6181" s="4" t="s">
        <v>61</v>
      </c>
      <c r="C6181" s="2" t="s">
        <v>62</v>
      </c>
      <c r="D6181" s="2" t="s">
        <v>9</v>
      </c>
      <c r="E6181" s="391" t="s">
        <v>63</v>
      </c>
      <c r="F6181" s="391"/>
      <c r="G6181" s="3" t="s">
        <v>64</v>
      </c>
      <c r="H6181" s="4" t="s">
        <v>10</v>
      </c>
      <c r="I6181" s="4" t="s">
        <v>65</v>
      </c>
      <c r="J6181" s="4" t="s">
        <v>11</v>
      </c>
    </row>
    <row r="6182" spans="1:10" ht="39" customHeight="1">
      <c r="A6182" s="10" t="s">
        <v>1883</v>
      </c>
      <c r="B6182" s="12" t="s">
        <v>1769</v>
      </c>
      <c r="C6182" s="10" t="s">
        <v>72</v>
      </c>
      <c r="D6182" s="10" t="s">
        <v>1770</v>
      </c>
      <c r="E6182" s="395" t="s">
        <v>74</v>
      </c>
      <c r="F6182" s="395"/>
      <c r="G6182" s="11" t="s">
        <v>75</v>
      </c>
      <c r="H6182" s="15">
        <v>1</v>
      </c>
      <c r="I6182" s="13">
        <v>133.77000000000001</v>
      </c>
      <c r="J6182" s="13">
        <v>133.77000000000001</v>
      </c>
    </row>
    <row r="6183" spans="1:10" ht="25.95" customHeight="1">
      <c r="A6183" s="17" t="s">
        <v>1884</v>
      </c>
      <c r="B6183" s="19" t="s">
        <v>3492</v>
      </c>
      <c r="C6183" s="17" t="s">
        <v>78</v>
      </c>
      <c r="D6183" s="17" t="s">
        <v>3493</v>
      </c>
      <c r="E6183" s="396" t="s">
        <v>1887</v>
      </c>
      <c r="F6183" s="396"/>
      <c r="G6183" s="18" t="s">
        <v>1911</v>
      </c>
      <c r="H6183" s="21">
        <v>0.2</v>
      </c>
      <c r="I6183" s="20">
        <v>28.91</v>
      </c>
      <c r="J6183" s="20">
        <v>5.78</v>
      </c>
    </row>
    <row r="6184" spans="1:10" ht="25.95" customHeight="1">
      <c r="A6184" s="22" t="s">
        <v>1894</v>
      </c>
      <c r="B6184" s="24" t="s">
        <v>3556</v>
      </c>
      <c r="C6184" s="22" t="s">
        <v>72</v>
      </c>
      <c r="D6184" s="22" t="s">
        <v>3557</v>
      </c>
      <c r="E6184" s="397" t="s">
        <v>1928</v>
      </c>
      <c r="F6184" s="397"/>
      <c r="G6184" s="23" t="s">
        <v>268</v>
      </c>
      <c r="H6184" s="26">
        <v>1</v>
      </c>
      <c r="I6184" s="25">
        <v>127.99</v>
      </c>
      <c r="J6184" s="25">
        <v>127.99</v>
      </c>
    </row>
    <row r="6185" spans="1:10">
      <c r="A6185" s="38"/>
      <c r="B6185" s="38"/>
      <c r="C6185" s="38"/>
      <c r="D6185" s="38"/>
      <c r="E6185" s="38" t="s">
        <v>1897</v>
      </c>
      <c r="F6185" s="39">
        <v>4.3899999999999997</v>
      </c>
      <c r="G6185" s="38" t="s">
        <v>1898</v>
      </c>
      <c r="H6185" s="39">
        <v>0</v>
      </c>
      <c r="I6185" s="38" t="s">
        <v>1899</v>
      </c>
      <c r="J6185" s="39">
        <v>4.3899999999999997</v>
      </c>
    </row>
    <row r="6186" spans="1:10">
      <c r="A6186" s="38"/>
      <c r="B6186" s="38"/>
      <c r="C6186" s="38"/>
      <c r="D6186" s="38"/>
      <c r="E6186" s="38" t="s">
        <v>1900</v>
      </c>
      <c r="F6186" s="39">
        <v>27.42</v>
      </c>
      <c r="G6186" s="38"/>
      <c r="H6186" s="398" t="s">
        <v>1901</v>
      </c>
      <c r="I6186" s="398"/>
      <c r="J6186" s="39">
        <v>161.19</v>
      </c>
    </row>
    <row r="6187" spans="1:10" ht="49.95" customHeight="1">
      <c r="A6187" s="32"/>
      <c r="B6187" s="32"/>
      <c r="C6187" s="32"/>
      <c r="D6187" s="32"/>
      <c r="E6187" s="32"/>
      <c r="F6187" s="32"/>
      <c r="G6187" s="32" t="s">
        <v>1902</v>
      </c>
      <c r="H6187" s="34" t="s">
        <v>2745</v>
      </c>
      <c r="I6187" s="32" t="s">
        <v>1904</v>
      </c>
      <c r="J6187" s="33">
        <v>1450.71</v>
      </c>
    </row>
    <row r="6188" spans="1:10" ht="1.05" customHeight="1">
      <c r="A6188" s="16"/>
      <c r="B6188" s="16"/>
      <c r="C6188" s="16"/>
      <c r="D6188" s="16"/>
      <c r="E6188" s="16"/>
      <c r="F6188" s="16"/>
      <c r="G6188" s="16"/>
      <c r="H6188" s="16"/>
      <c r="I6188" s="16"/>
      <c r="J6188" s="16"/>
    </row>
    <row r="6189" spans="1:10" ht="18" customHeight="1">
      <c r="A6189" s="2" t="s">
        <v>1771</v>
      </c>
      <c r="B6189" s="4" t="s">
        <v>61</v>
      </c>
      <c r="C6189" s="2" t="s">
        <v>62</v>
      </c>
      <c r="D6189" s="2" t="s">
        <v>9</v>
      </c>
      <c r="E6189" s="391" t="s">
        <v>63</v>
      </c>
      <c r="F6189" s="391"/>
      <c r="G6189" s="3" t="s">
        <v>64</v>
      </c>
      <c r="H6189" s="4" t="s">
        <v>10</v>
      </c>
      <c r="I6189" s="4" t="s">
        <v>65</v>
      </c>
      <c r="J6189" s="4" t="s">
        <v>11</v>
      </c>
    </row>
    <row r="6190" spans="1:10" ht="39" customHeight="1">
      <c r="A6190" s="10" t="s">
        <v>1883</v>
      </c>
      <c r="B6190" s="12" t="s">
        <v>1772</v>
      </c>
      <c r="C6190" s="10" t="s">
        <v>72</v>
      </c>
      <c r="D6190" s="10" t="s">
        <v>1773</v>
      </c>
      <c r="E6190" s="395" t="s">
        <v>74</v>
      </c>
      <c r="F6190" s="395"/>
      <c r="G6190" s="11" t="s">
        <v>75</v>
      </c>
      <c r="H6190" s="15">
        <v>1</v>
      </c>
      <c r="I6190" s="13">
        <v>113.92</v>
      </c>
      <c r="J6190" s="13">
        <v>113.92</v>
      </c>
    </row>
    <row r="6191" spans="1:10" ht="25.95" customHeight="1">
      <c r="A6191" s="17" t="s">
        <v>1884</v>
      </c>
      <c r="B6191" s="19" t="s">
        <v>3492</v>
      </c>
      <c r="C6191" s="17" t="s">
        <v>78</v>
      </c>
      <c r="D6191" s="17" t="s">
        <v>3493</v>
      </c>
      <c r="E6191" s="396" t="s">
        <v>1887</v>
      </c>
      <c r="F6191" s="396"/>
      <c r="G6191" s="18" t="s">
        <v>1911</v>
      </c>
      <c r="H6191" s="21">
        <v>0.2</v>
      </c>
      <c r="I6191" s="20">
        <v>28.91</v>
      </c>
      <c r="J6191" s="20">
        <v>5.78</v>
      </c>
    </row>
    <row r="6192" spans="1:10" ht="25.95" customHeight="1">
      <c r="A6192" s="22" t="s">
        <v>1894</v>
      </c>
      <c r="B6192" s="24" t="s">
        <v>3558</v>
      </c>
      <c r="C6192" s="22" t="s">
        <v>72</v>
      </c>
      <c r="D6192" s="22" t="s">
        <v>3559</v>
      </c>
      <c r="E6192" s="397" t="s">
        <v>1928</v>
      </c>
      <c r="F6192" s="397"/>
      <c r="G6192" s="23" t="s">
        <v>268</v>
      </c>
      <c r="H6192" s="26">
        <v>1</v>
      </c>
      <c r="I6192" s="25">
        <v>108.14</v>
      </c>
      <c r="J6192" s="25">
        <v>108.14</v>
      </c>
    </row>
    <row r="6193" spans="1:10">
      <c r="A6193" s="38"/>
      <c r="B6193" s="38"/>
      <c r="C6193" s="38"/>
      <c r="D6193" s="38"/>
      <c r="E6193" s="38" t="s">
        <v>1897</v>
      </c>
      <c r="F6193" s="39">
        <v>4.3899999999999997</v>
      </c>
      <c r="G6193" s="38" t="s">
        <v>1898</v>
      </c>
      <c r="H6193" s="39">
        <v>0</v>
      </c>
      <c r="I6193" s="38" t="s">
        <v>1899</v>
      </c>
      <c r="J6193" s="39">
        <v>4.3899999999999997</v>
      </c>
    </row>
    <row r="6194" spans="1:10">
      <c r="A6194" s="38"/>
      <c r="B6194" s="38"/>
      <c r="C6194" s="38"/>
      <c r="D6194" s="38"/>
      <c r="E6194" s="38" t="s">
        <v>1900</v>
      </c>
      <c r="F6194" s="39">
        <v>23.35</v>
      </c>
      <c r="G6194" s="38"/>
      <c r="H6194" s="398" t="s">
        <v>1901</v>
      </c>
      <c r="I6194" s="398"/>
      <c r="J6194" s="39">
        <v>137.27000000000001</v>
      </c>
    </row>
    <row r="6195" spans="1:10" ht="49.95" customHeight="1">
      <c r="A6195" s="32"/>
      <c r="B6195" s="32"/>
      <c r="C6195" s="32"/>
      <c r="D6195" s="32"/>
      <c r="E6195" s="32"/>
      <c r="F6195" s="32"/>
      <c r="G6195" s="32" t="s">
        <v>1902</v>
      </c>
      <c r="H6195" s="34" t="s">
        <v>2599</v>
      </c>
      <c r="I6195" s="32" t="s">
        <v>1904</v>
      </c>
      <c r="J6195" s="33">
        <v>3019.94</v>
      </c>
    </row>
    <row r="6196" spans="1:10" ht="1.05" customHeight="1">
      <c r="A6196" s="16"/>
      <c r="B6196" s="16"/>
      <c r="C6196" s="16"/>
      <c r="D6196" s="16"/>
      <c r="E6196" s="16"/>
      <c r="F6196" s="16"/>
      <c r="G6196" s="16"/>
      <c r="H6196" s="16"/>
      <c r="I6196" s="16"/>
      <c r="J6196" s="16"/>
    </row>
    <row r="6197" spans="1:10" ht="18" customHeight="1">
      <c r="A6197" s="2" t="s">
        <v>1774</v>
      </c>
      <c r="B6197" s="4" t="s">
        <v>61</v>
      </c>
      <c r="C6197" s="2" t="s">
        <v>62</v>
      </c>
      <c r="D6197" s="2" t="s">
        <v>9</v>
      </c>
      <c r="E6197" s="391" t="s">
        <v>63</v>
      </c>
      <c r="F6197" s="391"/>
      <c r="G6197" s="3" t="s">
        <v>64</v>
      </c>
      <c r="H6197" s="4" t="s">
        <v>10</v>
      </c>
      <c r="I6197" s="4" t="s">
        <v>65</v>
      </c>
      <c r="J6197" s="4" t="s">
        <v>11</v>
      </c>
    </row>
    <row r="6198" spans="1:10" ht="39" customHeight="1">
      <c r="A6198" s="10" t="s">
        <v>1883</v>
      </c>
      <c r="B6198" s="12" t="s">
        <v>1775</v>
      </c>
      <c r="C6198" s="10" t="s">
        <v>72</v>
      </c>
      <c r="D6198" s="10" t="s">
        <v>1776</v>
      </c>
      <c r="E6198" s="395" t="s">
        <v>74</v>
      </c>
      <c r="F6198" s="395"/>
      <c r="G6198" s="11" t="s">
        <v>75</v>
      </c>
      <c r="H6198" s="15">
        <v>1</v>
      </c>
      <c r="I6198" s="13">
        <v>83.48</v>
      </c>
      <c r="J6198" s="13">
        <v>83.48</v>
      </c>
    </row>
    <row r="6199" spans="1:10" ht="25.95" customHeight="1">
      <c r="A6199" s="17" t="s">
        <v>1884</v>
      </c>
      <c r="B6199" s="19" t="s">
        <v>3492</v>
      </c>
      <c r="C6199" s="17" t="s">
        <v>78</v>
      </c>
      <c r="D6199" s="17" t="s">
        <v>3493</v>
      </c>
      <c r="E6199" s="396" t="s">
        <v>1887</v>
      </c>
      <c r="F6199" s="396"/>
      <c r="G6199" s="18" t="s">
        <v>1911</v>
      </c>
      <c r="H6199" s="21">
        <v>0.2</v>
      </c>
      <c r="I6199" s="20">
        <v>28.91</v>
      </c>
      <c r="J6199" s="20">
        <v>5.78</v>
      </c>
    </row>
    <row r="6200" spans="1:10" ht="25.95" customHeight="1">
      <c r="A6200" s="22" t="s">
        <v>1894</v>
      </c>
      <c r="B6200" s="24" t="s">
        <v>3560</v>
      </c>
      <c r="C6200" s="22" t="s">
        <v>72</v>
      </c>
      <c r="D6200" s="22" t="s">
        <v>3561</v>
      </c>
      <c r="E6200" s="397" t="s">
        <v>1928</v>
      </c>
      <c r="F6200" s="397"/>
      <c r="G6200" s="23" t="s">
        <v>268</v>
      </c>
      <c r="H6200" s="26">
        <v>1</v>
      </c>
      <c r="I6200" s="25">
        <v>77.7</v>
      </c>
      <c r="J6200" s="25">
        <v>77.7</v>
      </c>
    </row>
    <row r="6201" spans="1:10">
      <c r="A6201" s="38"/>
      <c r="B6201" s="38"/>
      <c r="C6201" s="38"/>
      <c r="D6201" s="38"/>
      <c r="E6201" s="38" t="s">
        <v>1897</v>
      </c>
      <c r="F6201" s="39">
        <v>4.3899999999999997</v>
      </c>
      <c r="G6201" s="38" t="s">
        <v>1898</v>
      </c>
      <c r="H6201" s="39">
        <v>0</v>
      </c>
      <c r="I6201" s="38" t="s">
        <v>1899</v>
      </c>
      <c r="J6201" s="39">
        <v>4.3899999999999997</v>
      </c>
    </row>
    <row r="6202" spans="1:10">
      <c r="A6202" s="38"/>
      <c r="B6202" s="38"/>
      <c r="C6202" s="38"/>
      <c r="D6202" s="38"/>
      <c r="E6202" s="38" t="s">
        <v>1900</v>
      </c>
      <c r="F6202" s="39">
        <v>17.11</v>
      </c>
      <c r="G6202" s="38"/>
      <c r="H6202" s="398" t="s">
        <v>1901</v>
      </c>
      <c r="I6202" s="398"/>
      <c r="J6202" s="39">
        <v>100.59</v>
      </c>
    </row>
    <row r="6203" spans="1:10" ht="49.95" customHeight="1">
      <c r="A6203" s="32"/>
      <c r="B6203" s="32"/>
      <c r="C6203" s="32"/>
      <c r="D6203" s="32"/>
      <c r="E6203" s="32"/>
      <c r="F6203" s="32"/>
      <c r="G6203" s="32" t="s">
        <v>1902</v>
      </c>
      <c r="H6203" s="34" t="s">
        <v>2400</v>
      </c>
      <c r="I6203" s="32" t="s">
        <v>1904</v>
      </c>
      <c r="J6203" s="33">
        <v>1005.9</v>
      </c>
    </row>
    <row r="6204" spans="1:10" ht="1.05" customHeight="1">
      <c r="A6204" s="16"/>
      <c r="B6204" s="16"/>
      <c r="C6204" s="16"/>
      <c r="D6204" s="16"/>
      <c r="E6204" s="16"/>
      <c r="F6204" s="16"/>
      <c r="G6204" s="16"/>
      <c r="H6204" s="16"/>
      <c r="I6204" s="16"/>
      <c r="J6204" s="16"/>
    </row>
    <row r="6205" spans="1:10" ht="18" customHeight="1">
      <c r="A6205" s="2" t="s">
        <v>1777</v>
      </c>
      <c r="B6205" s="4" t="s">
        <v>61</v>
      </c>
      <c r="C6205" s="2" t="s">
        <v>62</v>
      </c>
      <c r="D6205" s="2" t="s">
        <v>9</v>
      </c>
      <c r="E6205" s="391" t="s">
        <v>63</v>
      </c>
      <c r="F6205" s="391"/>
      <c r="G6205" s="3" t="s">
        <v>64</v>
      </c>
      <c r="H6205" s="4" t="s">
        <v>10</v>
      </c>
      <c r="I6205" s="4" t="s">
        <v>65</v>
      </c>
      <c r="J6205" s="4" t="s">
        <v>11</v>
      </c>
    </row>
    <row r="6206" spans="1:10" ht="39" customHeight="1">
      <c r="A6206" s="10" t="s">
        <v>1883</v>
      </c>
      <c r="B6206" s="12" t="s">
        <v>1778</v>
      </c>
      <c r="C6206" s="10" t="s">
        <v>72</v>
      </c>
      <c r="D6206" s="10" t="s">
        <v>1779</v>
      </c>
      <c r="E6206" s="395" t="s">
        <v>74</v>
      </c>
      <c r="F6206" s="395"/>
      <c r="G6206" s="11" t="s">
        <v>75</v>
      </c>
      <c r="H6206" s="15">
        <v>1</v>
      </c>
      <c r="I6206" s="13">
        <v>123.44</v>
      </c>
      <c r="J6206" s="13">
        <v>123.44</v>
      </c>
    </row>
    <row r="6207" spans="1:10" ht="25.95" customHeight="1">
      <c r="A6207" s="17" t="s">
        <v>1884</v>
      </c>
      <c r="B6207" s="19" t="s">
        <v>3492</v>
      </c>
      <c r="C6207" s="17" t="s">
        <v>78</v>
      </c>
      <c r="D6207" s="17" t="s">
        <v>3493</v>
      </c>
      <c r="E6207" s="396" t="s">
        <v>1887</v>
      </c>
      <c r="F6207" s="396"/>
      <c r="G6207" s="18" t="s">
        <v>1911</v>
      </c>
      <c r="H6207" s="21">
        <v>0.2</v>
      </c>
      <c r="I6207" s="20">
        <v>28.91</v>
      </c>
      <c r="J6207" s="20">
        <v>5.78</v>
      </c>
    </row>
    <row r="6208" spans="1:10" ht="24" customHeight="1">
      <c r="A6208" s="22" t="s">
        <v>1894</v>
      </c>
      <c r="B6208" s="24" t="s">
        <v>3562</v>
      </c>
      <c r="C6208" s="22" t="s">
        <v>72</v>
      </c>
      <c r="D6208" s="22" t="s">
        <v>3563</v>
      </c>
      <c r="E6208" s="397" t="s">
        <v>1928</v>
      </c>
      <c r="F6208" s="397"/>
      <c r="G6208" s="23" t="s">
        <v>268</v>
      </c>
      <c r="H6208" s="26">
        <v>1</v>
      </c>
      <c r="I6208" s="25">
        <v>117.66</v>
      </c>
      <c r="J6208" s="25">
        <v>117.66</v>
      </c>
    </row>
    <row r="6209" spans="1:10">
      <c r="A6209" s="38"/>
      <c r="B6209" s="38"/>
      <c r="C6209" s="38"/>
      <c r="D6209" s="38"/>
      <c r="E6209" s="38" t="s">
        <v>1897</v>
      </c>
      <c r="F6209" s="39">
        <v>4.3899999999999997</v>
      </c>
      <c r="G6209" s="38" t="s">
        <v>1898</v>
      </c>
      <c r="H6209" s="39">
        <v>0</v>
      </c>
      <c r="I6209" s="38" t="s">
        <v>1899</v>
      </c>
      <c r="J6209" s="39">
        <v>4.3899999999999997</v>
      </c>
    </row>
    <row r="6210" spans="1:10">
      <c r="A6210" s="38"/>
      <c r="B6210" s="38"/>
      <c r="C6210" s="38"/>
      <c r="D6210" s="38"/>
      <c r="E6210" s="38" t="s">
        <v>1900</v>
      </c>
      <c r="F6210" s="39">
        <v>25.3</v>
      </c>
      <c r="G6210" s="38"/>
      <c r="H6210" s="398" t="s">
        <v>1901</v>
      </c>
      <c r="I6210" s="398"/>
      <c r="J6210" s="39">
        <v>148.74</v>
      </c>
    </row>
    <row r="6211" spans="1:10" ht="49.95" customHeight="1">
      <c r="A6211" s="32"/>
      <c r="B6211" s="32"/>
      <c r="C6211" s="32"/>
      <c r="D6211" s="32"/>
      <c r="E6211" s="32"/>
      <c r="F6211" s="32"/>
      <c r="G6211" s="32" t="s">
        <v>1902</v>
      </c>
      <c r="H6211" s="34" t="s">
        <v>1956</v>
      </c>
      <c r="I6211" s="32" t="s">
        <v>1904</v>
      </c>
      <c r="J6211" s="33">
        <v>2231.1</v>
      </c>
    </row>
    <row r="6212" spans="1:10" ht="1.05" customHeight="1">
      <c r="A6212" s="16"/>
      <c r="B6212" s="16"/>
      <c r="C6212" s="16"/>
      <c r="D6212" s="16"/>
      <c r="E6212" s="16"/>
      <c r="F6212" s="16"/>
      <c r="G6212" s="16"/>
      <c r="H6212" s="16"/>
      <c r="I6212" s="16"/>
      <c r="J6212" s="16"/>
    </row>
    <row r="6213" spans="1:10" ht="18" customHeight="1">
      <c r="A6213" s="2" t="s">
        <v>1780</v>
      </c>
      <c r="B6213" s="4" t="s">
        <v>61</v>
      </c>
      <c r="C6213" s="2" t="s">
        <v>62</v>
      </c>
      <c r="D6213" s="2" t="s">
        <v>9</v>
      </c>
      <c r="E6213" s="391" t="s">
        <v>63</v>
      </c>
      <c r="F6213" s="391"/>
      <c r="G6213" s="3" t="s">
        <v>64</v>
      </c>
      <c r="H6213" s="4" t="s">
        <v>10</v>
      </c>
      <c r="I6213" s="4" t="s">
        <v>65</v>
      </c>
      <c r="J6213" s="4" t="s">
        <v>11</v>
      </c>
    </row>
    <row r="6214" spans="1:10" ht="39" customHeight="1">
      <c r="A6214" s="10" t="s">
        <v>1883</v>
      </c>
      <c r="B6214" s="12" t="s">
        <v>1781</v>
      </c>
      <c r="C6214" s="10" t="s">
        <v>72</v>
      </c>
      <c r="D6214" s="10" t="s">
        <v>1782</v>
      </c>
      <c r="E6214" s="395" t="s">
        <v>74</v>
      </c>
      <c r="F6214" s="395"/>
      <c r="G6214" s="11" t="s">
        <v>75</v>
      </c>
      <c r="H6214" s="15">
        <v>1</v>
      </c>
      <c r="I6214" s="13">
        <v>271.42</v>
      </c>
      <c r="J6214" s="13">
        <v>271.42</v>
      </c>
    </row>
    <row r="6215" spans="1:10" ht="25.95" customHeight="1">
      <c r="A6215" s="17" t="s">
        <v>1884</v>
      </c>
      <c r="B6215" s="19" t="s">
        <v>3492</v>
      </c>
      <c r="C6215" s="17" t="s">
        <v>78</v>
      </c>
      <c r="D6215" s="17" t="s">
        <v>3493</v>
      </c>
      <c r="E6215" s="396" t="s">
        <v>1887</v>
      </c>
      <c r="F6215" s="396"/>
      <c r="G6215" s="18" t="s">
        <v>1911</v>
      </c>
      <c r="H6215" s="21">
        <v>0.2</v>
      </c>
      <c r="I6215" s="20">
        <v>28.91</v>
      </c>
      <c r="J6215" s="20">
        <v>5.78</v>
      </c>
    </row>
    <row r="6216" spans="1:10" ht="25.95" customHeight="1">
      <c r="A6216" s="22" t="s">
        <v>1894</v>
      </c>
      <c r="B6216" s="24" t="s">
        <v>3564</v>
      </c>
      <c r="C6216" s="22" t="s">
        <v>72</v>
      </c>
      <c r="D6216" s="22" t="s">
        <v>3565</v>
      </c>
      <c r="E6216" s="397" t="s">
        <v>1928</v>
      </c>
      <c r="F6216" s="397"/>
      <c r="G6216" s="23" t="s">
        <v>268</v>
      </c>
      <c r="H6216" s="26">
        <v>1</v>
      </c>
      <c r="I6216" s="25">
        <v>265.64</v>
      </c>
      <c r="J6216" s="25">
        <v>265.64</v>
      </c>
    </row>
    <row r="6217" spans="1:10">
      <c r="A6217" s="38"/>
      <c r="B6217" s="38"/>
      <c r="C6217" s="38"/>
      <c r="D6217" s="38"/>
      <c r="E6217" s="38" t="s">
        <v>1897</v>
      </c>
      <c r="F6217" s="39">
        <v>4.3899999999999997</v>
      </c>
      <c r="G6217" s="38" t="s">
        <v>1898</v>
      </c>
      <c r="H6217" s="39">
        <v>0</v>
      </c>
      <c r="I6217" s="38" t="s">
        <v>1899</v>
      </c>
      <c r="J6217" s="39">
        <v>4.3899999999999997</v>
      </c>
    </row>
    <row r="6218" spans="1:10">
      <c r="A6218" s="38"/>
      <c r="B6218" s="38"/>
      <c r="C6218" s="38"/>
      <c r="D6218" s="38"/>
      <c r="E6218" s="38" t="s">
        <v>1900</v>
      </c>
      <c r="F6218" s="39">
        <v>55.64</v>
      </c>
      <c r="G6218" s="38"/>
      <c r="H6218" s="398" t="s">
        <v>1901</v>
      </c>
      <c r="I6218" s="398"/>
      <c r="J6218" s="39">
        <v>327.06</v>
      </c>
    </row>
    <row r="6219" spans="1:10" ht="49.95" customHeight="1">
      <c r="A6219" s="32"/>
      <c r="B6219" s="32"/>
      <c r="C6219" s="32"/>
      <c r="D6219" s="32"/>
      <c r="E6219" s="32"/>
      <c r="F6219" s="32"/>
      <c r="G6219" s="32" t="s">
        <v>1902</v>
      </c>
      <c r="H6219" s="34" t="s">
        <v>2714</v>
      </c>
      <c r="I6219" s="32" t="s">
        <v>1904</v>
      </c>
      <c r="J6219" s="33">
        <v>1962.36</v>
      </c>
    </row>
    <row r="6220" spans="1:10" ht="1.05" customHeight="1">
      <c r="A6220" s="16"/>
      <c r="B6220" s="16"/>
      <c r="C6220" s="16"/>
      <c r="D6220" s="16"/>
      <c r="E6220" s="16"/>
      <c r="F6220" s="16"/>
      <c r="G6220" s="16"/>
      <c r="H6220" s="16"/>
      <c r="I6220" s="16"/>
      <c r="J6220" s="16"/>
    </row>
    <row r="6221" spans="1:10" ht="18" customHeight="1">
      <c r="A6221" s="2" t="s">
        <v>1783</v>
      </c>
      <c r="B6221" s="4" t="s">
        <v>61</v>
      </c>
      <c r="C6221" s="2" t="s">
        <v>62</v>
      </c>
      <c r="D6221" s="2" t="s">
        <v>9</v>
      </c>
      <c r="E6221" s="391" t="s">
        <v>63</v>
      </c>
      <c r="F6221" s="391"/>
      <c r="G6221" s="3" t="s">
        <v>64</v>
      </c>
      <c r="H6221" s="4" t="s">
        <v>10</v>
      </c>
      <c r="I6221" s="4" t="s">
        <v>65</v>
      </c>
      <c r="J6221" s="4" t="s">
        <v>11</v>
      </c>
    </row>
    <row r="6222" spans="1:10" ht="52.05" customHeight="1">
      <c r="A6222" s="10" t="s">
        <v>1883</v>
      </c>
      <c r="B6222" s="12" t="s">
        <v>1784</v>
      </c>
      <c r="C6222" s="10" t="s">
        <v>72</v>
      </c>
      <c r="D6222" s="10" t="s">
        <v>1785</v>
      </c>
      <c r="E6222" s="395" t="s">
        <v>74</v>
      </c>
      <c r="F6222" s="395"/>
      <c r="G6222" s="11" t="s">
        <v>75</v>
      </c>
      <c r="H6222" s="15">
        <v>1</v>
      </c>
      <c r="I6222" s="13">
        <v>3769.08</v>
      </c>
      <c r="J6222" s="13">
        <v>3769.08</v>
      </c>
    </row>
    <row r="6223" spans="1:10" ht="25.95" customHeight="1">
      <c r="A6223" s="17" t="s">
        <v>1884</v>
      </c>
      <c r="B6223" s="19" t="s">
        <v>2090</v>
      </c>
      <c r="C6223" s="17" t="s">
        <v>78</v>
      </c>
      <c r="D6223" s="17" t="s">
        <v>2091</v>
      </c>
      <c r="E6223" s="396" t="s">
        <v>1887</v>
      </c>
      <c r="F6223" s="396"/>
      <c r="G6223" s="18" t="s">
        <v>1911</v>
      </c>
      <c r="H6223" s="21">
        <v>6</v>
      </c>
      <c r="I6223" s="20">
        <v>23.92</v>
      </c>
      <c r="J6223" s="20">
        <v>143.52000000000001</v>
      </c>
    </row>
    <row r="6224" spans="1:10" ht="25.95" customHeight="1">
      <c r="A6224" s="17" t="s">
        <v>1884</v>
      </c>
      <c r="B6224" s="19" t="s">
        <v>3511</v>
      </c>
      <c r="C6224" s="17" t="s">
        <v>78</v>
      </c>
      <c r="D6224" s="17" t="s">
        <v>3512</v>
      </c>
      <c r="E6224" s="396" t="s">
        <v>1887</v>
      </c>
      <c r="F6224" s="396"/>
      <c r="G6224" s="18" t="s">
        <v>1911</v>
      </c>
      <c r="H6224" s="21">
        <v>6</v>
      </c>
      <c r="I6224" s="20">
        <v>25.55</v>
      </c>
      <c r="J6224" s="20">
        <v>153.30000000000001</v>
      </c>
    </row>
    <row r="6225" spans="1:10" ht="25.95" customHeight="1">
      <c r="A6225" s="17" t="s">
        <v>1884</v>
      </c>
      <c r="B6225" s="19" t="s">
        <v>3566</v>
      </c>
      <c r="C6225" s="17" t="s">
        <v>78</v>
      </c>
      <c r="D6225" s="17" t="s">
        <v>3567</v>
      </c>
      <c r="E6225" s="396" t="s">
        <v>1887</v>
      </c>
      <c r="F6225" s="396"/>
      <c r="G6225" s="18" t="s">
        <v>1911</v>
      </c>
      <c r="H6225" s="21">
        <v>6</v>
      </c>
      <c r="I6225" s="20">
        <v>24.01</v>
      </c>
      <c r="J6225" s="20">
        <v>144.06</v>
      </c>
    </row>
    <row r="6226" spans="1:10" ht="39" customHeight="1">
      <c r="A6226" s="22" t="s">
        <v>1894</v>
      </c>
      <c r="B6226" s="24" t="s">
        <v>3568</v>
      </c>
      <c r="C6226" s="22" t="s">
        <v>72</v>
      </c>
      <c r="D6226" s="22" t="s">
        <v>3569</v>
      </c>
      <c r="E6226" s="397" t="s">
        <v>1928</v>
      </c>
      <c r="F6226" s="397"/>
      <c r="G6226" s="23" t="s">
        <v>268</v>
      </c>
      <c r="H6226" s="26">
        <v>1</v>
      </c>
      <c r="I6226" s="25">
        <v>3328.2</v>
      </c>
      <c r="J6226" s="25">
        <v>3328.2</v>
      </c>
    </row>
    <row r="6227" spans="1:10">
      <c r="A6227" s="38"/>
      <c r="B6227" s="38"/>
      <c r="C6227" s="38"/>
      <c r="D6227" s="38"/>
      <c r="E6227" s="38" t="s">
        <v>1897</v>
      </c>
      <c r="F6227" s="39">
        <v>316.5</v>
      </c>
      <c r="G6227" s="38" t="s">
        <v>1898</v>
      </c>
      <c r="H6227" s="39">
        <v>0</v>
      </c>
      <c r="I6227" s="38" t="s">
        <v>1899</v>
      </c>
      <c r="J6227" s="39">
        <v>316.5</v>
      </c>
    </row>
    <row r="6228" spans="1:10">
      <c r="A6228" s="38"/>
      <c r="B6228" s="38"/>
      <c r="C6228" s="38"/>
      <c r="D6228" s="38"/>
      <c r="E6228" s="38" t="s">
        <v>1900</v>
      </c>
      <c r="F6228" s="39">
        <v>772.66</v>
      </c>
      <c r="G6228" s="38"/>
      <c r="H6228" s="398" t="s">
        <v>1901</v>
      </c>
      <c r="I6228" s="398"/>
      <c r="J6228" s="39">
        <v>4541.74</v>
      </c>
    </row>
    <row r="6229" spans="1:10" ht="49.95" customHeight="1">
      <c r="A6229" s="32"/>
      <c r="B6229" s="32"/>
      <c r="C6229" s="32"/>
      <c r="D6229" s="32"/>
      <c r="E6229" s="32"/>
      <c r="F6229" s="32"/>
      <c r="G6229" s="32" t="s">
        <v>1902</v>
      </c>
      <c r="H6229" s="34" t="s">
        <v>2524</v>
      </c>
      <c r="I6229" s="32" t="s">
        <v>1904</v>
      </c>
      <c r="J6229" s="33">
        <v>9083.48</v>
      </c>
    </row>
    <row r="6230" spans="1:10" ht="1.05" customHeight="1">
      <c r="A6230" s="16"/>
      <c r="B6230" s="16"/>
      <c r="C6230" s="16"/>
      <c r="D6230" s="16"/>
      <c r="E6230" s="16"/>
      <c r="F6230" s="16"/>
      <c r="G6230" s="16"/>
      <c r="H6230" s="16"/>
      <c r="I6230" s="16"/>
      <c r="J6230" s="16"/>
    </row>
    <row r="6231" spans="1:10" ht="18" customHeight="1">
      <c r="A6231" s="2" t="s">
        <v>1786</v>
      </c>
      <c r="B6231" s="4" t="s">
        <v>61</v>
      </c>
      <c r="C6231" s="2" t="s">
        <v>62</v>
      </c>
      <c r="D6231" s="2" t="s">
        <v>9</v>
      </c>
      <c r="E6231" s="391" t="s">
        <v>63</v>
      </c>
      <c r="F6231" s="391"/>
      <c r="G6231" s="3" t="s">
        <v>64</v>
      </c>
      <c r="H6231" s="4" t="s">
        <v>10</v>
      </c>
      <c r="I6231" s="4" t="s">
        <v>65</v>
      </c>
      <c r="J6231" s="4" t="s">
        <v>11</v>
      </c>
    </row>
    <row r="6232" spans="1:10" ht="52.05" customHeight="1">
      <c r="A6232" s="10" t="s">
        <v>1883</v>
      </c>
      <c r="B6232" s="12" t="s">
        <v>1787</v>
      </c>
      <c r="C6232" s="10" t="s">
        <v>72</v>
      </c>
      <c r="D6232" s="10" t="s">
        <v>1788</v>
      </c>
      <c r="E6232" s="395" t="s">
        <v>74</v>
      </c>
      <c r="F6232" s="395"/>
      <c r="G6232" s="11" t="s">
        <v>75</v>
      </c>
      <c r="H6232" s="15">
        <v>1</v>
      </c>
      <c r="I6232" s="13">
        <v>4236.7</v>
      </c>
      <c r="J6232" s="13">
        <v>4236.7</v>
      </c>
    </row>
    <row r="6233" spans="1:10" ht="25.95" customHeight="1">
      <c r="A6233" s="17" t="s">
        <v>1884</v>
      </c>
      <c r="B6233" s="19" t="s">
        <v>3511</v>
      </c>
      <c r="C6233" s="17" t="s">
        <v>78</v>
      </c>
      <c r="D6233" s="17" t="s">
        <v>3512</v>
      </c>
      <c r="E6233" s="396" t="s">
        <v>1887</v>
      </c>
      <c r="F6233" s="396"/>
      <c r="G6233" s="18" t="s">
        <v>1911</v>
      </c>
      <c r="H6233" s="21">
        <v>6</v>
      </c>
      <c r="I6233" s="20">
        <v>25.55</v>
      </c>
      <c r="J6233" s="20">
        <v>153.30000000000001</v>
      </c>
    </row>
    <row r="6234" spans="1:10" ht="25.95" customHeight="1">
      <c r="A6234" s="17" t="s">
        <v>1884</v>
      </c>
      <c r="B6234" s="19" t="s">
        <v>2090</v>
      </c>
      <c r="C6234" s="17" t="s">
        <v>78</v>
      </c>
      <c r="D6234" s="17" t="s">
        <v>2091</v>
      </c>
      <c r="E6234" s="396" t="s">
        <v>1887</v>
      </c>
      <c r="F6234" s="396"/>
      <c r="G6234" s="18" t="s">
        <v>1911</v>
      </c>
      <c r="H6234" s="21">
        <v>6</v>
      </c>
      <c r="I6234" s="20">
        <v>23.92</v>
      </c>
      <c r="J6234" s="20">
        <v>143.52000000000001</v>
      </c>
    </row>
    <row r="6235" spans="1:10" ht="39" customHeight="1">
      <c r="A6235" s="22" t="s">
        <v>1894</v>
      </c>
      <c r="B6235" s="24" t="s">
        <v>3570</v>
      </c>
      <c r="C6235" s="22" t="s">
        <v>72</v>
      </c>
      <c r="D6235" s="22" t="s">
        <v>3571</v>
      </c>
      <c r="E6235" s="397" t="s">
        <v>1928</v>
      </c>
      <c r="F6235" s="397"/>
      <c r="G6235" s="23" t="s">
        <v>268</v>
      </c>
      <c r="H6235" s="26">
        <v>1</v>
      </c>
      <c r="I6235" s="25">
        <v>3939.88</v>
      </c>
      <c r="J6235" s="25">
        <v>3939.88</v>
      </c>
    </row>
    <row r="6236" spans="1:10">
      <c r="A6236" s="38"/>
      <c r="B6236" s="38"/>
      <c r="C6236" s="38"/>
      <c r="D6236" s="38"/>
      <c r="E6236" s="38" t="s">
        <v>1897</v>
      </c>
      <c r="F6236" s="39">
        <v>214.02</v>
      </c>
      <c r="G6236" s="38" t="s">
        <v>1898</v>
      </c>
      <c r="H6236" s="39">
        <v>0</v>
      </c>
      <c r="I6236" s="38" t="s">
        <v>1899</v>
      </c>
      <c r="J6236" s="39">
        <v>214.02</v>
      </c>
    </row>
    <row r="6237" spans="1:10">
      <c r="A6237" s="38"/>
      <c r="B6237" s="38"/>
      <c r="C6237" s="38"/>
      <c r="D6237" s="38"/>
      <c r="E6237" s="38" t="s">
        <v>1900</v>
      </c>
      <c r="F6237" s="39">
        <v>868.52</v>
      </c>
      <c r="G6237" s="38"/>
      <c r="H6237" s="398" t="s">
        <v>1901</v>
      </c>
      <c r="I6237" s="398"/>
      <c r="J6237" s="39">
        <v>5105.22</v>
      </c>
    </row>
    <row r="6238" spans="1:10" ht="49.95" customHeight="1">
      <c r="A6238" s="32"/>
      <c r="B6238" s="32"/>
      <c r="C6238" s="32"/>
      <c r="D6238" s="32"/>
      <c r="E6238" s="32"/>
      <c r="F6238" s="32"/>
      <c r="G6238" s="32" t="s">
        <v>1902</v>
      </c>
      <c r="H6238" s="34" t="s">
        <v>2315</v>
      </c>
      <c r="I6238" s="32" t="s">
        <v>1904</v>
      </c>
      <c r="J6238" s="33">
        <v>40841.760000000002</v>
      </c>
    </row>
    <row r="6239" spans="1:10" ht="1.05" customHeight="1">
      <c r="A6239" s="16"/>
      <c r="B6239" s="16"/>
      <c r="C6239" s="16"/>
      <c r="D6239" s="16"/>
      <c r="E6239" s="16"/>
      <c r="F6239" s="16"/>
      <c r="G6239" s="16"/>
      <c r="H6239" s="16"/>
      <c r="I6239" s="16"/>
      <c r="J6239" s="16"/>
    </row>
    <row r="6240" spans="1:10" ht="18" customHeight="1">
      <c r="A6240" s="2" t="s">
        <v>1789</v>
      </c>
      <c r="B6240" s="4" t="s">
        <v>61</v>
      </c>
      <c r="C6240" s="2" t="s">
        <v>62</v>
      </c>
      <c r="D6240" s="2" t="s">
        <v>9</v>
      </c>
      <c r="E6240" s="391" t="s">
        <v>63</v>
      </c>
      <c r="F6240" s="391"/>
      <c r="G6240" s="3" t="s">
        <v>64</v>
      </c>
      <c r="H6240" s="4" t="s">
        <v>10</v>
      </c>
      <c r="I6240" s="4" t="s">
        <v>65</v>
      </c>
      <c r="J6240" s="4" t="s">
        <v>11</v>
      </c>
    </row>
    <row r="6241" spans="1:10" ht="52.05" customHeight="1">
      <c r="A6241" s="10" t="s">
        <v>1883</v>
      </c>
      <c r="B6241" s="12" t="s">
        <v>1790</v>
      </c>
      <c r="C6241" s="10" t="s">
        <v>72</v>
      </c>
      <c r="D6241" s="10" t="s">
        <v>1791</v>
      </c>
      <c r="E6241" s="395" t="s">
        <v>74</v>
      </c>
      <c r="F6241" s="395"/>
      <c r="G6241" s="11" t="s">
        <v>75</v>
      </c>
      <c r="H6241" s="15">
        <v>1</v>
      </c>
      <c r="I6241" s="13">
        <v>1806.88</v>
      </c>
      <c r="J6241" s="13">
        <v>1806.88</v>
      </c>
    </row>
    <row r="6242" spans="1:10" ht="25.95" customHeight="1">
      <c r="A6242" s="17" t="s">
        <v>1884</v>
      </c>
      <c r="B6242" s="19" t="s">
        <v>3511</v>
      </c>
      <c r="C6242" s="17" t="s">
        <v>78</v>
      </c>
      <c r="D6242" s="17" t="s">
        <v>3512</v>
      </c>
      <c r="E6242" s="396" t="s">
        <v>1887</v>
      </c>
      <c r="F6242" s="396"/>
      <c r="G6242" s="18" t="s">
        <v>1911</v>
      </c>
      <c r="H6242" s="21">
        <v>6</v>
      </c>
      <c r="I6242" s="20">
        <v>25.55</v>
      </c>
      <c r="J6242" s="20">
        <v>153.30000000000001</v>
      </c>
    </row>
    <row r="6243" spans="1:10" ht="25.95" customHeight="1">
      <c r="A6243" s="17" t="s">
        <v>1884</v>
      </c>
      <c r="B6243" s="19" t="s">
        <v>2090</v>
      </c>
      <c r="C6243" s="17" t="s">
        <v>78</v>
      </c>
      <c r="D6243" s="17" t="s">
        <v>2091</v>
      </c>
      <c r="E6243" s="396" t="s">
        <v>1887</v>
      </c>
      <c r="F6243" s="396"/>
      <c r="G6243" s="18" t="s">
        <v>1911</v>
      </c>
      <c r="H6243" s="21">
        <v>6</v>
      </c>
      <c r="I6243" s="20">
        <v>23.92</v>
      </c>
      <c r="J6243" s="20">
        <v>143.52000000000001</v>
      </c>
    </row>
    <row r="6244" spans="1:10" ht="39" customHeight="1">
      <c r="A6244" s="22" t="s">
        <v>1894</v>
      </c>
      <c r="B6244" s="24" t="s">
        <v>3572</v>
      </c>
      <c r="C6244" s="22" t="s">
        <v>72</v>
      </c>
      <c r="D6244" s="22" t="s">
        <v>3573</v>
      </c>
      <c r="E6244" s="397" t="s">
        <v>1928</v>
      </c>
      <c r="F6244" s="397"/>
      <c r="G6244" s="23" t="s">
        <v>268</v>
      </c>
      <c r="H6244" s="26">
        <v>1</v>
      </c>
      <c r="I6244" s="25">
        <v>1510.06</v>
      </c>
      <c r="J6244" s="25">
        <v>1510.06</v>
      </c>
    </row>
    <row r="6245" spans="1:10">
      <c r="A6245" s="38"/>
      <c r="B6245" s="38"/>
      <c r="C6245" s="38"/>
      <c r="D6245" s="38"/>
      <c r="E6245" s="38" t="s">
        <v>1897</v>
      </c>
      <c r="F6245" s="39">
        <v>214.02</v>
      </c>
      <c r="G6245" s="38" t="s">
        <v>1898</v>
      </c>
      <c r="H6245" s="39">
        <v>0</v>
      </c>
      <c r="I6245" s="38" t="s">
        <v>1899</v>
      </c>
      <c r="J6245" s="39">
        <v>214.02</v>
      </c>
    </row>
    <row r="6246" spans="1:10">
      <c r="A6246" s="38"/>
      <c r="B6246" s="38"/>
      <c r="C6246" s="38"/>
      <c r="D6246" s="38"/>
      <c r="E6246" s="38" t="s">
        <v>1900</v>
      </c>
      <c r="F6246" s="39">
        <v>370.41</v>
      </c>
      <c r="G6246" s="38"/>
      <c r="H6246" s="398" t="s">
        <v>1901</v>
      </c>
      <c r="I6246" s="398"/>
      <c r="J6246" s="39">
        <v>2177.29</v>
      </c>
    </row>
    <row r="6247" spans="1:10" ht="49.95" customHeight="1">
      <c r="A6247" s="32"/>
      <c r="B6247" s="32"/>
      <c r="C6247" s="32"/>
      <c r="D6247" s="32"/>
      <c r="E6247" s="32"/>
      <c r="F6247" s="32"/>
      <c r="G6247" s="32" t="s">
        <v>1902</v>
      </c>
      <c r="H6247" s="34" t="s">
        <v>1903</v>
      </c>
      <c r="I6247" s="32" t="s">
        <v>1904</v>
      </c>
      <c r="J6247" s="33">
        <v>2177.29</v>
      </c>
    </row>
    <row r="6248" spans="1:10" ht="1.05" customHeight="1">
      <c r="A6248" s="16"/>
      <c r="B6248" s="16"/>
      <c r="C6248" s="16"/>
      <c r="D6248" s="16"/>
      <c r="E6248" s="16"/>
      <c r="F6248" s="16"/>
      <c r="G6248" s="16"/>
      <c r="H6248" s="16"/>
      <c r="I6248" s="16"/>
      <c r="J6248" s="16"/>
    </row>
    <row r="6249" spans="1:10" ht="18" customHeight="1">
      <c r="A6249" s="2" t="s">
        <v>1792</v>
      </c>
      <c r="B6249" s="4" t="s">
        <v>61</v>
      </c>
      <c r="C6249" s="2" t="s">
        <v>62</v>
      </c>
      <c r="D6249" s="2" t="s">
        <v>9</v>
      </c>
      <c r="E6249" s="391" t="s">
        <v>63</v>
      </c>
      <c r="F6249" s="391"/>
      <c r="G6249" s="3" t="s">
        <v>64</v>
      </c>
      <c r="H6249" s="4" t="s">
        <v>10</v>
      </c>
      <c r="I6249" s="4" t="s">
        <v>65</v>
      </c>
      <c r="J6249" s="4" t="s">
        <v>11</v>
      </c>
    </row>
    <row r="6250" spans="1:10" ht="52.05" customHeight="1">
      <c r="A6250" s="10" t="s">
        <v>1883</v>
      </c>
      <c r="B6250" s="12" t="s">
        <v>1793</v>
      </c>
      <c r="C6250" s="10" t="s">
        <v>72</v>
      </c>
      <c r="D6250" s="10" t="s">
        <v>1794</v>
      </c>
      <c r="E6250" s="395" t="s">
        <v>74</v>
      </c>
      <c r="F6250" s="395"/>
      <c r="G6250" s="11" t="s">
        <v>75</v>
      </c>
      <c r="H6250" s="15">
        <v>1</v>
      </c>
      <c r="I6250" s="13">
        <v>6446.13</v>
      </c>
      <c r="J6250" s="13">
        <v>6446.13</v>
      </c>
    </row>
    <row r="6251" spans="1:10" ht="25.95" customHeight="1">
      <c r="A6251" s="17" t="s">
        <v>1884</v>
      </c>
      <c r="B6251" s="19" t="s">
        <v>2090</v>
      </c>
      <c r="C6251" s="17" t="s">
        <v>78</v>
      </c>
      <c r="D6251" s="17" t="s">
        <v>2091</v>
      </c>
      <c r="E6251" s="396" t="s">
        <v>1887</v>
      </c>
      <c r="F6251" s="396"/>
      <c r="G6251" s="18" t="s">
        <v>1911</v>
      </c>
      <c r="H6251" s="21">
        <v>1.5920000000000001</v>
      </c>
      <c r="I6251" s="20">
        <v>23.92</v>
      </c>
      <c r="J6251" s="20">
        <v>38.08</v>
      </c>
    </row>
    <row r="6252" spans="1:10" ht="25.95" customHeight="1">
      <c r="A6252" s="17" t="s">
        <v>1884</v>
      </c>
      <c r="B6252" s="19" t="s">
        <v>3511</v>
      </c>
      <c r="C6252" s="17" t="s">
        <v>78</v>
      </c>
      <c r="D6252" s="17" t="s">
        <v>3512</v>
      </c>
      <c r="E6252" s="396" t="s">
        <v>1887</v>
      </c>
      <c r="F6252" s="396"/>
      <c r="G6252" s="18" t="s">
        <v>1911</v>
      </c>
      <c r="H6252" s="21">
        <v>1.5920000000000001</v>
      </c>
      <c r="I6252" s="20">
        <v>25.55</v>
      </c>
      <c r="J6252" s="20">
        <v>40.67</v>
      </c>
    </row>
    <row r="6253" spans="1:10" ht="52.05" customHeight="1">
      <c r="A6253" s="22" t="s">
        <v>1894</v>
      </c>
      <c r="B6253" s="24" t="s">
        <v>3574</v>
      </c>
      <c r="C6253" s="22" t="s">
        <v>72</v>
      </c>
      <c r="D6253" s="22" t="s">
        <v>3575</v>
      </c>
      <c r="E6253" s="397" t="s">
        <v>1928</v>
      </c>
      <c r="F6253" s="397"/>
      <c r="G6253" s="23" t="s">
        <v>268</v>
      </c>
      <c r="H6253" s="26">
        <v>1</v>
      </c>
      <c r="I6253" s="25">
        <v>6367.38</v>
      </c>
      <c r="J6253" s="25">
        <v>6367.38</v>
      </c>
    </row>
    <row r="6254" spans="1:10">
      <c r="A6254" s="38"/>
      <c r="B6254" s="38"/>
      <c r="C6254" s="38"/>
      <c r="D6254" s="38"/>
      <c r="E6254" s="38" t="s">
        <v>1897</v>
      </c>
      <c r="F6254" s="39">
        <v>56.78</v>
      </c>
      <c r="G6254" s="38" t="s">
        <v>1898</v>
      </c>
      <c r="H6254" s="39">
        <v>0</v>
      </c>
      <c r="I6254" s="38" t="s">
        <v>1899</v>
      </c>
      <c r="J6254" s="39">
        <v>56.78</v>
      </c>
    </row>
    <row r="6255" spans="1:10">
      <c r="A6255" s="38"/>
      <c r="B6255" s="38"/>
      <c r="C6255" s="38"/>
      <c r="D6255" s="38"/>
      <c r="E6255" s="38" t="s">
        <v>1900</v>
      </c>
      <c r="F6255" s="39">
        <v>1321.45</v>
      </c>
      <c r="G6255" s="38"/>
      <c r="H6255" s="398" t="s">
        <v>1901</v>
      </c>
      <c r="I6255" s="398"/>
      <c r="J6255" s="39">
        <v>7767.58</v>
      </c>
    </row>
    <row r="6256" spans="1:10" ht="49.95" customHeight="1">
      <c r="A6256" s="32"/>
      <c r="B6256" s="32"/>
      <c r="C6256" s="32"/>
      <c r="D6256" s="32"/>
      <c r="E6256" s="32"/>
      <c r="F6256" s="32"/>
      <c r="G6256" s="32" t="s">
        <v>1902</v>
      </c>
      <c r="H6256" s="34" t="s">
        <v>2524</v>
      </c>
      <c r="I6256" s="32" t="s">
        <v>1904</v>
      </c>
      <c r="J6256" s="33">
        <v>15535.16</v>
      </c>
    </row>
    <row r="6257" spans="1:10" ht="1.05" customHeight="1">
      <c r="A6257" s="16"/>
      <c r="B6257" s="16"/>
      <c r="C6257" s="16"/>
      <c r="D6257" s="16"/>
      <c r="E6257" s="16"/>
      <c r="F6257" s="16"/>
      <c r="G6257" s="16"/>
      <c r="H6257" s="16"/>
      <c r="I6257" s="16"/>
      <c r="J6257" s="16"/>
    </row>
    <row r="6258" spans="1:10" ht="18" customHeight="1">
      <c r="A6258" s="2" t="s">
        <v>1795</v>
      </c>
      <c r="B6258" s="4" t="s">
        <v>61</v>
      </c>
      <c r="C6258" s="2" t="s">
        <v>62</v>
      </c>
      <c r="D6258" s="2" t="s">
        <v>9</v>
      </c>
      <c r="E6258" s="391" t="s">
        <v>63</v>
      </c>
      <c r="F6258" s="391"/>
      <c r="G6258" s="3" t="s">
        <v>64</v>
      </c>
      <c r="H6258" s="4" t="s">
        <v>10</v>
      </c>
      <c r="I6258" s="4" t="s">
        <v>65</v>
      </c>
      <c r="J6258" s="4" t="s">
        <v>11</v>
      </c>
    </row>
    <row r="6259" spans="1:10" ht="52.05" customHeight="1">
      <c r="A6259" s="10" t="s">
        <v>1883</v>
      </c>
      <c r="B6259" s="12" t="s">
        <v>1796</v>
      </c>
      <c r="C6259" s="10" t="s">
        <v>72</v>
      </c>
      <c r="D6259" s="10" t="s">
        <v>1797</v>
      </c>
      <c r="E6259" s="395" t="s">
        <v>74</v>
      </c>
      <c r="F6259" s="395"/>
      <c r="G6259" s="11" t="s">
        <v>75</v>
      </c>
      <c r="H6259" s="15">
        <v>1</v>
      </c>
      <c r="I6259" s="13">
        <v>3480.61</v>
      </c>
      <c r="J6259" s="13">
        <v>3480.61</v>
      </c>
    </row>
    <row r="6260" spans="1:10" ht="25.95" customHeight="1">
      <c r="A6260" s="17" t="s">
        <v>1884</v>
      </c>
      <c r="B6260" s="19" t="s">
        <v>3511</v>
      </c>
      <c r="C6260" s="17" t="s">
        <v>78</v>
      </c>
      <c r="D6260" s="17" t="s">
        <v>3512</v>
      </c>
      <c r="E6260" s="396" t="s">
        <v>1887</v>
      </c>
      <c r="F6260" s="396"/>
      <c r="G6260" s="18" t="s">
        <v>1911</v>
      </c>
      <c r="H6260" s="21">
        <v>6</v>
      </c>
      <c r="I6260" s="20">
        <v>25.55</v>
      </c>
      <c r="J6260" s="20">
        <v>153.30000000000001</v>
      </c>
    </row>
    <row r="6261" spans="1:10" ht="25.95" customHeight="1">
      <c r="A6261" s="17" t="s">
        <v>1884</v>
      </c>
      <c r="B6261" s="19" t="s">
        <v>2090</v>
      </c>
      <c r="C6261" s="17" t="s">
        <v>78</v>
      </c>
      <c r="D6261" s="17" t="s">
        <v>2091</v>
      </c>
      <c r="E6261" s="396" t="s">
        <v>1887</v>
      </c>
      <c r="F6261" s="396"/>
      <c r="G6261" s="18" t="s">
        <v>1911</v>
      </c>
      <c r="H6261" s="21">
        <v>6</v>
      </c>
      <c r="I6261" s="20">
        <v>23.92</v>
      </c>
      <c r="J6261" s="20">
        <v>143.52000000000001</v>
      </c>
    </row>
    <row r="6262" spans="1:10" ht="39" customHeight="1">
      <c r="A6262" s="22" t="s">
        <v>1894</v>
      </c>
      <c r="B6262" s="24" t="s">
        <v>3576</v>
      </c>
      <c r="C6262" s="22" t="s">
        <v>72</v>
      </c>
      <c r="D6262" s="22" t="s">
        <v>3577</v>
      </c>
      <c r="E6262" s="397" t="s">
        <v>1928</v>
      </c>
      <c r="F6262" s="397"/>
      <c r="G6262" s="23" t="s">
        <v>268</v>
      </c>
      <c r="H6262" s="26">
        <v>1</v>
      </c>
      <c r="I6262" s="25">
        <v>3183.79</v>
      </c>
      <c r="J6262" s="25">
        <v>3183.79</v>
      </c>
    </row>
    <row r="6263" spans="1:10">
      <c r="A6263" s="38"/>
      <c r="B6263" s="38"/>
      <c r="C6263" s="38"/>
      <c r="D6263" s="38"/>
      <c r="E6263" s="38" t="s">
        <v>1897</v>
      </c>
      <c r="F6263" s="39">
        <v>214.02</v>
      </c>
      <c r="G6263" s="38" t="s">
        <v>1898</v>
      </c>
      <c r="H6263" s="39">
        <v>0</v>
      </c>
      <c r="I6263" s="38" t="s">
        <v>1899</v>
      </c>
      <c r="J6263" s="39">
        <v>214.02</v>
      </c>
    </row>
    <row r="6264" spans="1:10">
      <c r="A6264" s="38"/>
      <c r="B6264" s="38"/>
      <c r="C6264" s="38"/>
      <c r="D6264" s="38"/>
      <c r="E6264" s="38" t="s">
        <v>1900</v>
      </c>
      <c r="F6264" s="39">
        <v>713.52</v>
      </c>
      <c r="G6264" s="38"/>
      <c r="H6264" s="398" t="s">
        <v>1901</v>
      </c>
      <c r="I6264" s="398"/>
      <c r="J6264" s="39">
        <v>4194.13</v>
      </c>
    </row>
    <row r="6265" spans="1:10" ht="49.95" customHeight="1">
      <c r="A6265" s="32"/>
      <c r="B6265" s="32"/>
      <c r="C6265" s="32"/>
      <c r="D6265" s="32"/>
      <c r="E6265" s="32"/>
      <c r="F6265" s="32"/>
      <c r="G6265" s="32" t="s">
        <v>1902</v>
      </c>
      <c r="H6265" s="34" t="s">
        <v>2524</v>
      </c>
      <c r="I6265" s="32" t="s">
        <v>1904</v>
      </c>
      <c r="J6265" s="33">
        <v>8388.26</v>
      </c>
    </row>
    <row r="6266" spans="1:10" ht="1.05" customHeight="1">
      <c r="A6266" s="16"/>
      <c r="B6266" s="16"/>
      <c r="C6266" s="16"/>
      <c r="D6266" s="16"/>
      <c r="E6266" s="16"/>
      <c r="F6266" s="16"/>
      <c r="G6266" s="16"/>
      <c r="H6266" s="16"/>
      <c r="I6266" s="16"/>
      <c r="J6266" s="16"/>
    </row>
    <row r="6267" spans="1:10" ht="18" customHeight="1">
      <c r="A6267" s="2" t="s">
        <v>1798</v>
      </c>
      <c r="B6267" s="4" t="s">
        <v>61</v>
      </c>
      <c r="C6267" s="2" t="s">
        <v>62</v>
      </c>
      <c r="D6267" s="2" t="s">
        <v>9</v>
      </c>
      <c r="E6267" s="391" t="s">
        <v>63</v>
      </c>
      <c r="F6267" s="391"/>
      <c r="G6267" s="3" t="s">
        <v>64</v>
      </c>
      <c r="H6267" s="4" t="s">
        <v>10</v>
      </c>
      <c r="I6267" s="4" t="s">
        <v>65</v>
      </c>
      <c r="J6267" s="4" t="s">
        <v>11</v>
      </c>
    </row>
    <row r="6268" spans="1:10" ht="24" customHeight="1">
      <c r="A6268" s="10" t="s">
        <v>1883</v>
      </c>
      <c r="B6268" s="12" t="s">
        <v>1799</v>
      </c>
      <c r="C6268" s="10" t="s">
        <v>72</v>
      </c>
      <c r="D6268" s="10" t="s">
        <v>1800</v>
      </c>
      <c r="E6268" s="395" t="s">
        <v>74</v>
      </c>
      <c r="F6268" s="395"/>
      <c r="G6268" s="11" t="s">
        <v>75</v>
      </c>
      <c r="H6268" s="15">
        <v>1</v>
      </c>
      <c r="I6268" s="13">
        <v>106.31</v>
      </c>
      <c r="J6268" s="13">
        <v>106.31</v>
      </c>
    </row>
    <row r="6269" spans="1:10" ht="25.95" customHeight="1">
      <c r="A6269" s="17" t="s">
        <v>1884</v>
      </c>
      <c r="B6269" s="19" t="s">
        <v>2090</v>
      </c>
      <c r="C6269" s="17" t="s">
        <v>78</v>
      </c>
      <c r="D6269" s="17" t="s">
        <v>2091</v>
      </c>
      <c r="E6269" s="396" t="s">
        <v>1887</v>
      </c>
      <c r="F6269" s="396"/>
      <c r="G6269" s="18" t="s">
        <v>1911</v>
      </c>
      <c r="H6269" s="21">
        <v>0.25</v>
      </c>
      <c r="I6269" s="20">
        <v>23.92</v>
      </c>
      <c r="J6269" s="20">
        <v>5.98</v>
      </c>
    </row>
    <row r="6270" spans="1:10" ht="25.95" customHeight="1">
      <c r="A6270" s="17" t="s">
        <v>1884</v>
      </c>
      <c r="B6270" s="19" t="s">
        <v>3492</v>
      </c>
      <c r="C6270" s="17" t="s">
        <v>78</v>
      </c>
      <c r="D6270" s="17" t="s">
        <v>3493</v>
      </c>
      <c r="E6270" s="396" t="s">
        <v>1887</v>
      </c>
      <c r="F6270" s="396"/>
      <c r="G6270" s="18" t="s">
        <v>1911</v>
      </c>
      <c r="H6270" s="21">
        <v>0.25</v>
      </c>
      <c r="I6270" s="20">
        <v>28.91</v>
      </c>
      <c r="J6270" s="20">
        <v>7.22</v>
      </c>
    </row>
    <row r="6271" spans="1:10" ht="24" customHeight="1">
      <c r="A6271" s="22" t="s">
        <v>1894</v>
      </c>
      <c r="B6271" s="24" t="s">
        <v>3578</v>
      </c>
      <c r="C6271" s="22" t="s">
        <v>72</v>
      </c>
      <c r="D6271" s="22" t="s">
        <v>3579</v>
      </c>
      <c r="E6271" s="397" t="s">
        <v>1928</v>
      </c>
      <c r="F6271" s="397"/>
      <c r="G6271" s="23" t="s">
        <v>136</v>
      </c>
      <c r="H6271" s="26">
        <v>1</v>
      </c>
      <c r="I6271" s="25">
        <v>93.11</v>
      </c>
      <c r="J6271" s="25">
        <v>93.11</v>
      </c>
    </row>
    <row r="6272" spans="1:10">
      <c r="A6272" s="38"/>
      <c r="B6272" s="38"/>
      <c r="C6272" s="38"/>
      <c r="D6272" s="38"/>
      <c r="E6272" s="38" t="s">
        <v>1897</v>
      </c>
      <c r="F6272" s="39">
        <v>9.75</v>
      </c>
      <c r="G6272" s="38" t="s">
        <v>1898</v>
      </c>
      <c r="H6272" s="39">
        <v>0</v>
      </c>
      <c r="I6272" s="38" t="s">
        <v>1899</v>
      </c>
      <c r="J6272" s="39">
        <v>9.75</v>
      </c>
    </row>
    <row r="6273" spans="1:10">
      <c r="A6273" s="38"/>
      <c r="B6273" s="38"/>
      <c r="C6273" s="38"/>
      <c r="D6273" s="38"/>
      <c r="E6273" s="38" t="s">
        <v>1900</v>
      </c>
      <c r="F6273" s="39">
        <v>21.79</v>
      </c>
      <c r="G6273" s="38"/>
      <c r="H6273" s="398" t="s">
        <v>1901</v>
      </c>
      <c r="I6273" s="398"/>
      <c r="J6273" s="39">
        <v>128.1</v>
      </c>
    </row>
    <row r="6274" spans="1:10" ht="49.95" customHeight="1">
      <c r="A6274" s="32"/>
      <c r="B6274" s="32"/>
      <c r="C6274" s="32"/>
      <c r="D6274" s="32"/>
      <c r="E6274" s="32"/>
      <c r="F6274" s="32"/>
      <c r="G6274" s="32" t="s">
        <v>1902</v>
      </c>
      <c r="H6274" s="34" t="s">
        <v>3580</v>
      </c>
      <c r="I6274" s="32" t="s">
        <v>1904</v>
      </c>
      <c r="J6274" s="33">
        <v>6405</v>
      </c>
    </row>
    <row r="6275" spans="1:10" ht="1.05" customHeight="1">
      <c r="A6275" s="16"/>
      <c r="B6275" s="16"/>
      <c r="C6275" s="16"/>
      <c r="D6275" s="16"/>
      <c r="E6275" s="16"/>
      <c r="F6275" s="16"/>
      <c r="G6275" s="16"/>
      <c r="H6275" s="16"/>
      <c r="I6275" s="16"/>
      <c r="J6275" s="16"/>
    </row>
    <row r="6276" spans="1:10" ht="18" customHeight="1">
      <c r="A6276" s="2" t="s">
        <v>1801</v>
      </c>
      <c r="B6276" s="4" t="s">
        <v>61</v>
      </c>
      <c r="C6276" s="2" t="s">
        <v>62</v>
      </c>
      <c r="D6276" s="2" t="s">
        <v>9</v>
      </c>
      <c r="E6276" s="391" t="s">
        <v>63</v>
      </c>
      <c r="F6276" s="391"/>
      <c r="G6276" s="3" t="s">
        <v>64</v>
      </c>
      <c r="H6276" s="4" t="s">
        <v>10</v>
      </c>
      <c r="I6276" s="4" t="s">
        <v>65</v>
      </c>
      <c r="J6276" s="4" t="s">
        <v>11</v>
      </c>
    </row>
    <row r="6277" spans="1:10" ht="24" customHeight="1">
      <c r="A6277" s="10" t="s">
        <v>1883</v>
      </c>
      <c r="B6277" s="12" t="s">
        <v>1802</v>
      </c>
      <c r="C6277" s="10" t="s">
        <v>72</v>
      </c>
      <c r="D6277" s="10" t="s">
        <v>1803</v>
      </c>
      <c r="E6277" s="395" t="s">
        <v>74</v>
      </c>
      <c r="F6277" s="395"/>
      <c r="G6277" s="11" t="s">
        <v>75</v>
      </c>
      <c r="H6277" s="15">
        <v>1</v>
      </c>
      <c r="I6277" s="13">
        <v>74.14</v>
      </c>
      <c r="J6277" s="13">
        <v>74.14</v>
      </c>
    </row>
    <row r="6278" spans="1:10" ht="25.95" customHeight="1">
      <c r="A6278" s="17" t="s">
        <v>1884</v>
      </c>
      <c r="B6278" s="19" t="s">
        <v>2090</v>
      </c>
      <c r="C6278" s="17" t="s">
        <v>78</v>
      </c>
      <c r="D6278" s="17" t="s">
        <v>2091</v>
      </c>
      <c r="E6278" s="396" t="s">
        <v>1887</v>
      </c>
      <c r="F6278" s="396"/>
      <c r="G6278" s="18" t="s">
        <v>1911</v>
      </c>
      <c r="H6278" s="21">
        <v>0.25</v>
      </c>
      <c r="I6278" s="20">
        <v>23.92</v>
      </c>
      <c r="J6278" s="20">
        <v>5.98</v>
      </c>
    </row>
    <row r="6279" spans="1:10" ht="25.95" customHeight="1">
      <c r="A6279" s="17" t="s">
        <v>1884</v>
      </c>
      <c r="B6279" s="19" t="s">
        <v>3492</v>
      </c>
      <c r="C6279" s="17" t="s">
        <v>78</v>
      </c>
      <c r="D6279" s="17" t="s">
        <v>3493</v>
      </c>
      <c r="E6279" s="396" t="s">
        <v>1887</v>
      </c>
      <c r="F6279" s="396"/>
      <c r="G6279" s="18" t="s">
        <v>1911</v>
      </c>
      <c r="H6279" s="21">
        <v>0.25</v>
      </c>
      <c r="I6279" s="20">
        <v>28.91</v>
      </c>
      <c r="J6279" s="20">
        <v>7.22</v>
      </c>
    </row>
    <row r="6280" spans="1:10" ht="24" customHeight="1">
      <c r="A6280" s="22" t="s">
        <v>1894</v>
      </c>
      <c r="B6280" s="24" t="s">
        <v>3581</v>
      </c>
      <c r="C6280" s="22" t="s">
        <v>72</v>
      </c>
      <c r="D6280" s="22" t="s">
        <v>1803</v>
      </c>
      <c r="E6280" s="397" t="s">
        <v>1928</v>
      </c>
      <c r="F6280" s="397"/>
      <c r="G6280" s="23" t="s">
        <v>136</v>
      </c>
      <c r="H6280" s="26">
        <v>1</v>
      </c>
      <c r="I6280" s="25">
        <v>60.94</v>
      </c>
      <c r="J6280" s="25">
        <v>60.94</v>
      </c>
    </row>
    <row r="6281" spans="1:10">
      <c r="A6281" s="38"/>
      <c r="B6281" s="38"/>
      <c r="C6281" s="38"/>
      <c r="D6281" s="38"/>
      <c r="E6281" s="38" t="s">
        <v>1897</v>
      </c>
      <c r="F6281" s="39">
        <v>9.75</v>
      </c>
      <c r="G6281" s="38" t="s">
        <v>1898</v>
      </c>
      <c r="H6281" s="39">
        <v>0</v>
      </c>
      <c r="I6281" s="38" t="s">
        <v>1899</v>
      </c>
      <c r="J6281" s="39">
        <v>9.75</v>
      </c>
    </row>
    <row r="6282" spans="1:10">
      <c r="A6282" s="38"/>
      <c r="B6282" s="38"/>
      <c r="C6282" s="38"/>
      <c r="D6282" s="38"/>
      <c r="E6282" s="38" t="s">
        <v>1900</v>
      </c>
      <c r="F6282" s="39">
        <v>15.19</v>
      </c>
      <c r="G6282" s="38"/>
      <c r="H6282" s="398" t="s">
        <v>1901</v>
      </c>
      <c r="I6282" s="398"/>
      <c r="J6282" s="39">
        <v>89.33</v>
      </c>
    </row>
    <row r="6283" spans="1:10" ht="49.95" customHeight="1">
      <c r="A6283" s="32"/>
      <c r="B6283" s="32"/>
      <c r="C6283" s="32"/>
      <c r="D6283" s="32"/>
      <c r="E6283" s="32"/>
      <c r="F6283" s="32"/>
      <c r="G6283" s="32" t="s">
        <v>1902</v>
      </c>
      <c r="H6283" s="34" t="s">
        <v>3580</v>
      </c>
      <c r="I6283" s="32" t="s">
        <v>1904</v>
      </c>
      <c r="J6283" s="33">
        <v>4466.5</v>
      </c>
    </row>
    <row r="6284" spans="1:10" ht="1.05" customHeight="1">
      <c r="A6284" s="16"/>
      <c r="B6284" s="16"/>
      <c r="C6284" s="16"/>
      <c r="D6284" s="16"/>
      <c r="E6284" s="16"/>
      <c r="F6284" s="16"/>
      <c r="G6284" s="16"/>
      <c r="H6284" s="16"/>
      <c r="I6284" s="16"/>
      <c r="J6284" s="16"/>
    </row>
    <row r="6285" spans="1:10" ht="18" customHeight="1">
      <c r="A6285" s="2" t="s">
        <v>1804</v>
      </c>
      <c r="B6285" s="4" t="s">
        <v>61</v>
      </c>
      <c r="C6285" s="2" t="s">
        <v>62</v>
      </c>
      <c r="D6285" s="2" t="s">
        <v>9</v>
      </c>
      <c r="E6285" s="391" t="s">
        <v>63</v>
      </c>
      <c r="F6285" s="391"/>
      <c r="G6285" s="3" t="s">
        <v>64</v>
      </c>
      <c r="H6285" s="4" t="s">
        <v>10</v>
      </c>
      <c r="I6285" s="4" t="s">
        <v>65</v>
      </c>
      <c r="J6285" s="4" t="s">
        <v>11</v>
      </c>
    </row>
    <row r="6286" spans="1:10" ht="39" customHeight="1">
      <c r="A6286" s="10" t="s">
        <v>1883</v>
      </c>
      <c r="B6286" s="12" t="s">
        <v>1073</v>
      </c>
      <c r="C6286" s="10" t="s">
        <v>78</v>
      </c>
      <c r="D6286" s="10" t="s">
        <v>1074</v>
      </c>
      <c r="E6286" s="395" t="s">
        <v>1075</v>
      </c>
      <c r="F6286" s="395"/>
      <c r="G6286" s="11" t="s">
        <v>114</v>
      </c>
      <c r="H6286" s="15">
        <v>1</v>
      </c>
      <c r="I6286" s="13">
        <v>5.04</v>
      </c>
      <c r="J6286" s="13">
        <v>5.04</v>
      </c>
    </row>
    <row r="6287" spans="1:10" ht="25.95" customHeight="1">
      <c r="A6287" s="17" t="s">
        <v>1884</v>
      </c>
      <c r="B6287" s="19" t="s">
        <v>2969</v>
      </c>
      <c r="C6287" s="17" t="s">
        <v>78</v>
      </c>
      <c r="D6287" s="17" t="s">
        <v>2970</v>
      </c>
      <c r="E6287" s="396" t="s">
        <v>1887</v>
      </c>
      <c r="F6287" s="396"/>
      <c r="G6287" s="18" t="s">
        <v>1911</v>
      </c>
      <c r="H6287" s="21">
        <v>2.9000000000000001E-2</v>
      </c>
      <c r="I6287" s="20">
        <v>24.32</v>
      </c>
      <c r="J6287" s="20">
        <v>0.7</v>
      </c>
    </row>
    <row r="6288" spans="1:10" ht="24" customHeight="1">
      <c r="A6288" s="17" t="s">
        <v>1884</v>
      </c>
      <c r="B6288" s="19" t="s">
        <v>1971</v>
      </c>
      <c r="C6288" s="17" t="s">
        <v>78</v>
      </c>
      <c r="D6288" s="17" t="s">
        <v>1972</v>
      </c>
      <c r="E6288" s="396" t="s">
        <v>1887</v>
      </c>
      <c r="F6288" s="396"/>
      <c r="G6288" s="18" t="s">
        <v>1911</v>
      </c>
      <c r="H6288" s="21">
        <v>2.9000000000000001E-2</v>
      </c>
      <c r="I6288" s="20">
        <v>28.71</v>
      </c>
      <c r="J6288" s="20">
        <v>0.83</v>
      </c>
    </row>
    <row r="6289" spans="1:10" ht="25.95" customHeight="1">
      <c r="A6289" s="22" t="s">
        <v>1894</v>
      </c>
      <c r="B6289" s="24" t="s">
        <v>3035</v>
      </c>
      <c r="C6289" s="22" t="s">
        <v>78</v>
      </c>
      <c r="D6289" s="22" t="s">
        <v>3036</v>
      </c>
      <c r="E6289" s="397" t="s">
        <v>1928</v>
      </c>
      <c r="F6289" s="397"/>
      <c r="G6289" s="23" t="s">
        <v>268</v>
      </c>
      <c r="H6289" s="26">
        <v>9.4000000000000004E-3</v>
      </c>
      <c r="I6289" s="25">
        <v>6.98</v>
      </c>
      <c r="J6289" s="25">
        <v>0.06</v>
      </c>
    </row>
    <row r="6290" spans="1:10" ht="52.05" customHeight="1">
      <c r="A6290" s="22" t="s">
        <v>1894</v>
      </c>
      <c r="B6290" s="24" t="s">
        <v>3037</v>
      </c>
      <c r="C6290" s="22" t="s">
        <v>78</v>
      </c>
      <c r="D6290" s="22" t="s">
        <v>3038</v>
      </c>
      <c r="E6290" s="397" t="s">
        <v>1928</v>
      </c>
      <c r="F6290" s="397"/>
      <c r="G6290" s="23" t="s">
        <v>114</v>
      </c>
      <c r="H6290" s="26">
        <v>1.2434000000000001</v>
      </c>
      <c r="I6290" s="25">
        <v>2.78</v>
      </c>
      <c r="J6290" s="25">
        <v>3.45</v>
      </c>
    </row>
    <row r="6291" spans="1:10">
      <c r="A6291" s="38"/>
      <c r="B6291" s="38"/>
      <c r="C6291" s="38"/>
      <c r="D6291" s="38"/>
      <c r="E6291" s="38" t="s">
        <v>1897</v>
      </c>
      <c r="F6291" s="39">
        <v>1.1299999999999999</v>
      </c>
      <c r="G6291" s="38" t="s">
        <v>1898</v>
      </c>
      <c r="H6291" s="39">
        <v>0</v>
      </c>
      <c r="I6291" s="38" t="s">
        <v>1899</v>
      </c>
      <c r="J6291" s="39">
        <v>1.1299999999999999</v>
      </c>
    </row>
    <row r="6292" spans="1:10">
      <c r="A6292" s="38"/>
      <c r="B6292" s="38"/>
      <c r="C6292" s="38"/>
      <c r="D6292" s="38"/>
      <c r="E6292" s="38" t="s">
        <v>1900</v>
      </c>
      <c r="F6292" s="39">
        <v>1.03</v>
      </c>
      <c r="G6292" s="38"/>
      <c r="H6292" s="398" t="s">
        <v>1901</v>
      </c>
      <c r="I6292" s="398"/>
      <c r="J6292" s="39">
        <v>6.07</v>
      </c>
    </row>
    <row r="6293" spans="1:10" ht="49.95" customHeight="1">
      <c r="A6293" s="32"/>
      <c r="B6293" s="32"/>
      <c r="C6293" s="32"/>
      <c r="D6293" s="32"/>
      <c r="E6293" s="32"/>
      <c r="F6293" s="32"/>
      <c r="G6293" s="32" t="s">
        <v>1902</v>
      </c>
      <c r="H6293" s="34" t="s">
        <v>3582</v>
      </c>
      <c r="I6293" s="32" t="s">
        <v>1904</v>
      </c>
      <c r="J6293" s="33">
        <v>1948.47</v>
      </c>
    </row>
    <row r="6294" spans="1:10" ht="1.05" customHeight="1">
      <c r="A6294" s="16"/>
      <c r="B6294" s="16"/>
      <c r="C6294" s="16"/>
      <c r="D6294" s="16"/>
      <c r="E6294" s="16"/>
      <c r="F6294" s="16"/>
      <c r="G6294" s="16"/>
      <c r="H6294" s="16"/>
      <c r="I6294" s="16"/>
      <c r="J6294" s="16"/>
    </row>
    <row r="6295" spans="1:10" ht="18" customHeight="1">
      <c r="A6295" s="2" t="s">
        <v>1805</v>
      </c>
      <c r="B6295" s="4" t="s">
        <v>61</v>
      </c>
      <c r="C6295" s="2" t="s">
        <v>62</v>
      </c>
      <c r="D6295" s="2" t="s">
        <v>9</v>
      </c>
      <c r="E6295" s="391" t="s">
        <v>63</v>
      </c>
      <c r="F6295" s="391"/>
      <c r="G6295" s="3" t="s">
        <v>64</v>
      </c>
      <c r="H6295" s="4" t="s">
        <v>10</v>
      </c>
      <c r="I6295" s="4" t="s">
        <v>65</v>
      </c>
      <c r="J6295" s="4" t="s">
        <v>11</v>
      </c>
    </row>
    <row r="6296" spans="1:10" ht="39" customHeight="1">
      <c r="A6296" s="10" t="s">
        <v>1883</v>
      </c>
      <c r="B6296" s="12" t="s">
        <v>1806</v>
      </c>
      <c r="C6296" s="10" t="s">
        <v>78</v>
      </c>
      <c r="D6296" s="10" t="s">
        <v>1807</v>
      </c>
      <c r="E6296" s="395" t="s">
        <v>1075</v>
      </c>
      <c r="F6296" s="395"/>
      <c r="G6296" s="11" t="s">
        <v>114</v>
      </c>
      <c r="H6296" s="15">
        <v>1</v>
      </c>
      <c r="I6296" s="13">
        <v>7.4</v>
      </c>
      <c r="J6296" s="13">
        <v>7.4</v>
      </c>
    </row>
    <row r="6297" spans="1:10" ht="25.95" customHeight="1">
      <c r="A6297" s="17" t="s">
        <v>1884</v>
      </c>
      <c r="B6297" s="19" t="s">
        <v>2969</v>
      </c>
      <c r="C6297" s="17" t="s">
        <v>78</v>
      </c>
      <c r="D6297" s="17" t="s">
        <v>2970</v>
      </c>
      <c r="E6297" s="396" t="s">
        <v>1887</v>
      </c>
      <c r="F6297" s="396"/>
      <c r="G6297" s="18" t="s">
        <v>1911</v>
      </c>
      <c r="H6297" s="21">
        <v>3.9E-2</v>
      </c>
      <c r="I6297" s="20">
        <v>24.32</v>
      </c>
      <c r="J6297" s="20">
        <v>0.94</v>
      </c>
    </row>
    <row r="6298" spans="1:10" ht="24" customHeight="1">
      <c r="A6298" s="17" t="s">
        <v>1884</v>
      </c>
      <c r="B6298" s="19" t="s">
        <v>1971</v>
      </c>
      <c r="C6298" s="17" t="s">
        <v>78</v>
      </c>
      <c r="D6298" s="17" t="s">
        <v>1972</v>
      </c>
      <c r="E6298" s="396" t="s">
        <v>1887</v>
      </c>
      <c r="F6298" s="396"/>
      <c r="G6298" s="18" t="s">
        <v>1911</v>
      </c>
      <c r="H6298" s="21">
        <v>3.9E-2</v>
      </c>
      <c r="I6298" s="20">
        <v>28.71</v>
      </c>
      <c r="J6298" s="20">
        <v>1.1100000000000001</v>
      </c>
    </row>
    <row r="6299" spans="1:10" ht="25.95" customHeight="1">
      <c r="A6299" s="22" t="s">
        <v>1894</v>
      </c>
      <c r="B6299" s="24" t="s">
        <v>3035</v>
      </c>
      <c r="C6299" s="22" t="s">
        <v>78</v>
      </c>
      <c r="D6299" s="22" t="s">
        <v>3036</v>
      </c>
      <c r="E6299" s="397" t="s">
        <v>1928</v>
      </c>
      <c r="F6299" s="397"/>
      <c r="G6299" s="23" t="s">
        <v>268</v>
      </c>
      <c r="H6299" s="26">
        <v>9.4000000000000004E-3</v>
      </c>
      <c r="I6299" s="25">
        <v>6.98</v>
      </c>
      <c r="J6299" s="25">
        <v>0.06</v>
      </c>
    </row>
    <row r="6300" spans="1:10" ht="52.05" customHeight="1">
      <c r="A6300" s="22" t="s">
        <v>1894</v>
      </c>
      <c r="B6300" s="24" t="s">
        <v>3583</v>
      </c>
      <c r="C6300" s="22" t="s">
        <v>78</v>
      </c>
      <c r="D6300" s="22" t="s">
        <v>3584</v>
      </c>
      <c r="E6300" s="397" t="s">
        <v>1928</v>
      </c>
      <c r="F6300" s="397"/>
      <c r="G6300" s="23" t="s">
        <v>114</v>
      </c>
      <c r="H6300" s="26">
        <v>1.2434000000000001</v>
      </c>
      <c r="I6300" s="25">
        <v>4.26</v>
      </c>
      <c r="J6300" s="25">
        <v>5.29</v>
      </c>
    </row>
    <row r="6301" spans="1:10">
      <c r="A6301" s="38"/>
      <c r="B6301" s="38"/>
      <c r="C6301" s="38"/>
      <c r="D6301" s="38"/>
      <c r="E6301" s="38" t="s">
        <v>1897</v>
      </c>
      <c r="F6301" s="39">
        <v>1.51</v>
      </c>
      <c r="G6301" s="38" t="s">
        <v>1898</v>
      </c>
      <c r="H6301" s="39">
        <v>0</v>
      </c>
      <c r="I6301" s="38" t="s">
        <v>1899</v>
      </c>
      <c r="J6301" s="39">
        <v>1.51</v>
      </c>
    </row>
    <row r="6302" spans="1:10">
      <c r="A6302" s="38"/>
      <c r="B6302" s="38"/>
      <c r="C6302" s="38"/>
      <c r="D6302" s="38"/>
      <c r="E6302" s="38" t="s">
        <v>1900</v>
      </c>
      <c r="F6302" s="39">
        <v>1.51</v>
      </c>
      <c r="G6302" s="38"/>
      <c r="H6302" s="398" t="s">
        <v>1901</v>
      </c>
      <c r="I6302" s="398"/>
      <c r="J6302" s="39">
        <v>8.91</v>
      </c>
    </row>
    <row r="6303" spans="1:10" ht="49.95" customHeight="1">
      <c r="A6303" s="32"/>
      <c r="B6303" s="32"/>
      <c r="C6303" s="32"/>
      <c r="D6303" s="32"/>
      <c r="E6303" s="32"/>
      <c r="F6303" s="32"/>
      <c r="G6303" s="32" t="s">
        <v>1902</v>
      </c>
      <c r="H6303" s="34" t="s">
        <v>3585</v>
      </c>
      <c r="I6303" s="32" t="s">
        <v>1904</v>
      </c>
      <c r="J6303" s="33">
        <v>17641.8</v>
      </c>
    </row>
    <row r="6304" spans="1:10" ht="1.05" customHeight="1">
      <c r="A6304" s="16"/>
      <c r="B6304" s="16"/>
      <c r="C6304" s="16"/>
      <c r="D6304" s="16"/>
      <c r="E6304" s="16"/>
      <c r="F6304" s="16"/>
      <c r="G6304" s="16"/>
      <c r="H6304" s="16"/>
      <c r="I6304" s="16"/>
      <c r="J6304" s="16"/>
    </row>
    <row r="6305" spans="1:10" ht="18" customHeight="1">
      <c r="A6305" s="2" t="s">
        <v>1808</v>
      </c>
      <c r="B6305" s="4" t="s">
        <v>61</v>
      </c>
      <c r="C6305" s="2" t="s">
        <v>62</v>
      </c>
      <c r="D6305" s="2" t="s">
        <v>9</v>
      </c>
      <c r="E6305" s="391" t="s">
        <v>63</v>
      </c>
      <c r="F6305" s="391"/>
      <c r="G6305" s="3" t="s">
        <v>64</v>
      </c>
      <c r="H6305" s="4" t="s">
        <v>10</v>
      </c>
      <c r="I6305" s="4" t="s">
        <v>65</v>
      </c>
      <c r="J6305" s="4" t="s">
        <v>11</v>
      </c>
    </row>
    <row r="6306" spans="1:10" ht="25.95" customHeight="1">
      <c r="A6306" s="10" t="s">
        <v>1883</v>
      </c>
      <c r="B6306" s="12" t="s">
        <v>1809</v>
      </c>
      <c r="C6306" s="10" t="s">
        <v>72</v>
      </c>
      <c r="D6306" s="10" t="s">
        <v>1810</v>
      </c>
      <c r="E6306" s="395" t="s">
        <v>74</v>
      </c>
      <c r="F6306" s="395"/>
      <c r="G6306" s="11" t="s">
        <v>75</v>
      </c>
      <c r="H6306" s="15">
        <v>1</v>
      </c>
      <c r="I6306" s="13">
        <v>4843.38</v>
      </c>
      <c r="J6306" s="13">
        <v>4843.38</v>
      </c>
    </row>
    <row r="6307" spans="1:10" ht="24" customHeight="1">
      <c r="A6307" s="17" t="s">
        <v>1884</v>
      </c>
      <c r="B6307" s="19" t="s">
        <v>1909</v>
      </c>
      <c r="C6307" s="17" t="s">
        <v>78</v>
      </c>
      <c r="D6307" s="17" t="s">
        <v>1910</v>
      </c>
      <c r="E6307" s="396" t="s">
        <v>1887</v>
      </c>
      <c r="F6307" s="396"/>
      <c r="G6307" s="18" t="s">
        <v>1911</v>
      </c>
      <c r="H6307" s="21">
        <v>1.5</v>
      </c>
      <c r="I6307" s="20">
        <v>22.95</v>
      </c>
      <c r="J6307" s="20">
        <v>34.42</v>
      </c>
    </row>
    <row r="6308" spans="1:10" ht="25.95" customHeight="1">
      <c r="A6308" s="17" t="s">
        <v>1884</v>
      </c>
      <c r="B6308" s="19" t="s">
        <v>3586</v>
      </c>
      <c r="C6308" s="17" t="s">
        <v>78</v>
      </c>
      <c r="D6308" s="17" t="s">
        <v>3587</v>
      </c>
      <c r="E6308" s="396" t="s">
        <v>1887</v>
      </c>
      <c r="F6308" s="396"/>
      <c r="G6308" s="18" t="s">
        <v>128</v>
      </c>
      <c r="H6308" s="21">
        <v>2.0999999999999999E-3</v>
      </c>
      <c r="I6308" s="20">
        <v>4268.96</v>
      </c>
      <c r="J6308" s="20">
        <v>8.9600000000000009</v>
      </c>
    </row>
    <row r="6309" spans="1:10" ht="25.95" customHeight="1">
      <c r="A6309" s="22" t="s">
        <v>1894</v>
      </c>
      <c r="B6309" s="24" t="s">
        <v>3588</v>
      </c>
      <c r="C6309" s="22" t="s">
        <v>72</v>
      </c>
      <c r="D6309" s="22" t="s">
        <v>1810</v>
      </c>
      <c r="E6309" s="397" t="s">
        <v>1928</v>
      </c>
      <c r="F6309" s="397"/>
      <c r="G6309" s="23" t="s">
        <v>268</v>
      </c>
      <c r="H6309" s="26">
        <v>1</v>
      </c>
      <c r="I6309" s="25">
        <v>4800</v>
      </c>
      <c r="J6309" s="25">
        <v>4800</v>
      </c>
    </row>
    <row r="6310" spans="1:10">
      <c r="A6310" s="38"/>
      <c r="B6310" s="38"/>
      <c r="C6310" s="38"/>
      <c r="D6310" s="38"/>
      <c r="E6310" s="38" t="s">
        <v>1897</v>
      </c>
      <c r="F6310" s="39">
        <v>30.85</v>
      </c>
      <c r="G6310" s="38" t="s">
        <v>1898</v>
      </c>
      <c r="H6310" s="39">
        <v>0</v>
      </c>
      <c r="I6310" s="38" t="s">
        <v>1899</v>
      </c>
      <c r="J6310" s="39">
        <v>30.85</v>
      </c>
    </row>
    <row r="6311" spans="1:10">
      <c r="A6311" s="38"/>
      <c r="B6311" s="38"/>
      <c r="C6311" s="38"/>
      <c r="D6311" s="38"/>
      <c r="E6311" s="38" t="s">
        <v>1900</v>
      </c>
      <c r="F6311" s="39">
        <v>992.89</v>
      </c>
      <c r="G6311" s="38"/>
      <c r="H6311" s="398" t="s">
        <v>1901</v>
      </c>
      <c r="I6311" s="398"/>
      <c r="J6311" s="39">
        <v>5836.27</v>
      </c>
    </row>
    <row r="6312" spans="1:10" ht="49.95" customHeight="1">
      <c r="A6312" s="32"/>
      <c r="B6312" s="32"/>
      <c r="C6312" s="32"/>
      <c r="D6312" s="32"/>
      <c r="E6312" s="32"/>
      <c r="F6312" s="32"/>
      <c r="G6312" s="32" t="s">
        <v>1902</v>
      </c>
      <c r="H6312" s="34" t="s">
        <v>1903</v>
      </c>
      <c r="I6312" s="32" t="s">
        <v>1904</v>
      </c>
      <c r="J6312" s="33">
        <v>5836.27</v>
      </c>
    </row>
    <row r="6313" spans="1:10" ht="1.05" customHeight="1">
      <c r="A6313" s="16"/>
      <c r="B6313" s="16"/>
      <c r="C6313" s="16"/>
      <c r="D6313" s="16"/>
      <c r="E6313" s="16"/>
      <c r="F6313" s="16"/>
      <c r="G6313" s="16"/>
      <c r="H6313" s="16"/>
      <c r="I6313" s="16"/>
      <c r="J6313" s="16"/>
    </row>
    <row r="6314" spans="1:10" ht="18" customHeight="1">
      <c r="A6314" s="2" t="s">
        <v>1811</v>
      </c>
      <c r="B6314" s="4" t="s">
        <v>61</v>
      </c>
      <c r="C6314" s="2" t="s">
        <v>62</v>
      </c>
      <c r="D6314" s="2" t="s">
        <v>9</v>
      </c>
      <c r="E6314" s="391" t="s">
        <v>63</v>
      </c>
      <c r="F6314" s="391"/>
      <c r="G6314" s="3" t="s">
        <v>64</v>
      </c>
      <c r="H6314" s="4" t="s">
        <v>10</v>
      </c>
      <c r="I6314" s="4" t="s">
        <v>65</v>
      </c>
      <c r="J6314" s="4" t="s">
        <v>11</v>
      </c>
    </row>
    <row r="6315" spans="1:10" ht="39" customHeight="1">
      <c r="A6315" s="10" t="s">
        <v>1883</v>
      </c>
      <c r="B6315" s="12" t="s">
        <v>1812</v>
      </c>
      <c r="C6315" s="10" t="s">
        <v>72</v>
      </c>
      <c r="D6315" s="10" t="s">
        <v>1813</v>
      </c>
      <c r="E6315" s="395" t="s">
        <v>74</v>
      </c>
      <c r="F6315" s="395"/>
      <c r="G6315" s="11" t="s">
        <v>75</v>
      </c>
      <c r="H6315" s="15">
        <v>1</v>
      </c>
      <c r="I6315" s="13">
        <v>1588.86</v>
      </c>
      <c r="J6315" s="13">
        <v>1588.86</v>
      </c>
    </row>
    <row r="6316" spans="1:10" ht="25.95" customHeight="1">
      <c r="A6316" s="17" t="s">
        <v>1884</v>
      </c>
      <c r="B6316" s="19" t="s">
        <v>3492</v>
      </c>
      <c r="C6316" s="17" t="s">
        <v>78</v>
      </c>
      <c r="D6316" s="17" t="s">
        <v>3493</v>
      </c>
      <c r="E6316" s="396" t="s">
        <v>1887</v>
      </c>
      <c r="F6316" s="396"/>
      <c r="G6316" s="18" t="s">
        <v>1911</v>
      </c>
      <c r="H6316" s="21">
        <v>0.2</v>
      </c>
      <c r="I6316" s="20">
        <v>28.91</v>
      </c>
      <c r="J6316" s="20">
        <v>5.78</v>
      </c>
    </row>
    <row r="6317" spans="1:10" ht="25.95" customHeight="1">
      <c r="A6317" s="22" t="s">
        <v>1894</v>
      </c>
      <c r="B6317" s="24" t="s">
        <v>3589</v>
      </c>
      <c r="C6317" s="22" t="s">
        <v>72</v>
      </c>
      <c r="D6317" s="22" t="s">
        <v>3590</v>
      </c>
      <c r="E6317" s="397" t="s">
        <v>1928</v>
      </c>
      <c r="F6317" s="397"/>
      <c r="G6317" s="23" t="s">
        <v>268</v>
      </c>
      <c r="H6317" s="26">
        <v>1</v>
      </c>
      <c r="I6317" s="25">
        <v>1583.08</v>
      </c>
      <c r="J6317" s="25">
        <v>1583.08</v>
      </c>
    </row>
    <row r="6318" spans="1:10">
      <c r="A6318" s="38"/>
      <c r="B6318" s="38"/>
      <c r="C6318" s="38"/>
      <c r="D6318" s="38"/>
      <c r="E6318" s="38" t="s">
        <v>1897</v>
      </c>
      <c r="F6318" s="39">
        <v>4.3899999999999997</v>
      </c>
      <c r="G6318" s="38" t="s">
        <v>1898</v>
      </c>
      <c r="H6318" s="39">
        <v>0</v>
      </c>
      <c r="I6318" s="38" t="s">
        <v>1899</v>
      </c>
      <c r="J6318" s="39">
        <v>4.3899999999999997</v>
      </c>
    </row>
    <row r="6319" spans="1:10">
      <c r="A6319" s="38"/>
      <c r="B6319" s="38"/>
      <c r="C6319" s="38"/>
      <c r="D6319" s="38"/>
      <c r="E6319" s="38" t="s">
        <v>1900</v>
      </c>
      <c r="F6319" s="39">
        <v>325.70999999999998</v>
      </c>
      <c r="G6319" s="38"/>
      <c r="H6319" s="398" t="s">
        <v>1901</v>
      </c>
      <c r="I6319" s="398"/>
      <c r="J6319" s="39">
        <v>1914.57</v>
      </c>
    </row>
    <row r="6320" spans="1:10" ht="49.95" customHeight="1">
      <c r="A6320" s="32"/>
      <c r="B6320" s="32"/>
      <c r="C6320" s="32"/>
      <c r="D6320" s="32"/>
      <c r="E6320" s="32"/>
      <c r="F6320" s="32"/>
      <c r="G6320" s="32" t="s">
        <v>1902</v>
      </c>
      <c r="H6320" s="34" t="s">
        <v>2564</v>
      </c>
      <c r="I6320" s="32" t="s">
        <v>1904</v>
      </c>
      <c r="J6320" s="33">
        <v>5743.71</v>
      </c>
    </row>
    <row r="6321" spans="1:10" ht="1.05" customHeight="1">
      <c r="A6321" s="16"/>
      <c r="B6321" s="16"/>
      <c r="C6321" s="16"/>
      <c r="D6321" s="16"/>
      <c r="E6321" s="16"/>
      <c r="F6321" s="16"/>
      <c r="G6321" s="16"/>
      <c r="H6321" s="16"/>
      <c r="I6321" s="16"/>
      <c r="J6321" s="16"/>
    </row>
    <row r="6322" spans="1:10" ht="18" customHeight="1">
      <c r="A6322" s="2" t="s">
        <v>1814</v>
      </c>
      <c r="B6322" s="4" t="s">
        <v>61</v>
      </c>
      <c r="C6322" s="2" t="s">
        <v>62</v>
      </c>
      <c r="D6322" s="2" t="s">
        <v>9</v>
      </c>
      <c r="E6322" s="391" t="s">
        <v>63</v>
      </c>
      <c r="F6322" s="391"/>
      <c r="G6322" s="3" t="s">
        <v>64</v>
      </c>
      <c r="H6322" s="4" t="s">
        <v>10</v>
      </c>
      <c r="I6322" s="4" t="s">
        <v>65</v>
      </c>
      <c r="J6322" s="4" t="s">
        <v>11</v>
      </c>
    </row>
    <row r="6323" spans="1:10" ht="64.95" customHeight="1">
      <c r="A6323" s="10" t="s">
        <v>1883</v>
      </c>
      <c r="B6323" s="12" t="s">
        <v>1815</v>
      </c>
      <c r="C6323" s="10" t="s">
        <v>72</v>
      </c>
      <c r="D6323" s="10" t="s">
        <v>1816</v>
      </c>
      <c r="E6323" s="395" t="s">
        <v>74</v>
      </c>
      <c r="F6323" s="395"/>
      <c r="G6323" s="11" t="s">
        <v>75</v>
      </c>
      <c r="H6323" s="15">
        <v>1</v>
      </c>
      <c r="I6323" s="13">
        <v>7317.23</v>
      </c>
      <c r="J6323" s="13">
        <v>7317.23</v>
      </c>
    </row>
    <row r="6324" spans="1:10" ht="25.95" customHeight="1">
      <c r="A6324" s="17" t="s">
        <v>1884</v>
      </c>
      <c r="B6324" s="19" t="s">
        <v>3551</v>
      </c>
      <c r="C6324" s="17" t="s">
        <v>78</v>
      </c>
      <c r="D6324" s="17" t="s">
        <v>3552</v>
      </c>
      <c r="E6324" s="396" t="s">
        <v>1887</v>
      </c>
      <c r="F6324" s="396"/>
      <c r="G6324" s="18" t="s">
        <v>1911</v>
      </c>
      <c r="H6324" s="21">
        <v>1.5</v>
      </c>
      <c r="I6324" s="20">
        <v>23.28</v>
      </c>
      <c r="J6324" s="20">
        <v>34.92</v>
      </c>
    </row>
    <row r="6325" spans="1:10" ht="25.95" customHeight="1">
      <c r="A6325" s="17" t="s">
        <v>1884</v>
      </c>
      <c r="B6325" s="19" t="s">
        <v>2090</v>
      </c>
      <c r="C6325" s="17" t="s">
        <v>78</v>
      </c>
      <c r="D6325" s="17" t="s">
        <v>2091</v>
      </c>
      <c r="E6325" s="396" t="s">
        <v>1887</v>
      </c>
      <c r="F6325" s="396"/>
      <c r="G6325" s="18" t="s">
        <v>1911</v>
      </c>
      <c r="H6325" s="21">
        <v>1.5</v>
      </c>
      <c r="I6325" s="20">
        <v>23.92</v>
      </c>
      <c r="J6325" s="20">
        <v>35.880000000000003</v>
      </c>
    </row>
    <row r="6326" spans="1:10" ht="64.95" customHeight="1">
      <c r="A6326" s="22" t="s">
        <v>1894</v>
      </c>
      <c r="B6326" s="24" t="s">
        <v>3591</v>
      </c>
      <c r="C6326" s="22" t="s">
        <v>72</v>
      </c>
      <c r="D6326" s="22" t="s">
        <v>1816</v>
      </c>
      <c r="E6326" s="397" t="s">
        <v>1928</v>
      </c>
      <c r="F6326" s="397"/>
      <c r="G6326" s="23" t="s">
        <v>268</v>
      </c>
      <c r="H6326" s="26">
        <v>1</v>
      </c>
      <c r="I6326" s="25">
        <v>7246.43</v>
      </c>
      <c r="J6326" s="25">
        <v>7246.43</v>
      </c>
    </row>
    <row r="6327" spans="1:10">
      <c r="A6327" s="38"/>
      <c r="B6327" s="38"/>
      <c r="C6327" s="38"/>
      <c r="D6327" s="38"/>
      <c r="E6327" s="38" t="s">
        <v>1897</v>
      </c>
      <c r="F6327" s="39">
        <v>50.1</v>
      </c>
      <c r="G6327" s="38" t="s">
        <v>1898</v>
      </c>
      <c r="H6327" s="39">
        <v>0</v>
      </c>
      <c r="I6327" s="38" t="s">
        <v>1899</v>
      </c>
      <c r="J6327" s="39">
        <v>50.1</v>
      </c>
    </row>
    <row r="6328" spans="1:10">
      <c r="A6328" s="38"/>
      <c r="B6328" s="38"/>
      <c r="C6328" s="38"/>
      <c r="D6328" s="38"/>
      <c r="E6328" s="38" t="s">
        <v>1900</v>
      </c>
      <c r="F6328" s="39">
        <v>1500.03</v>
      </c>
      <c r="G6328" s="38"/>
      <c r="H6328" s="398" t="s">
        <v>1901</v>
      </c>
      <c r="I6328" s="398"/>
      <c r="J6328" s="39">
        <v>8817.26</v>
      </c>
    </row>
    <row r="6329" spans="1:10" ht="49.95" customHeight="1">
      <c r="A6329" s="32"/>
      <c r="B6329" s="32"/>
      <c r="C6329" s="32"/>
      <c r="D6329" s="32"/>
      <c r="E6329" s="32"/>
      <c r="F6329" s="32"/>
      <c r="G6329" s="32" t="s">
        <v>1902</v>
      </c>
      <c r="H6329" s="34" t="s">
        <v>1903</v>
      </c>
      <c r="I6329" s="32" t="s">
        <v>1904</v>
      </c>
      <c r="J6329" s="33">
        <v>8817.26</v>
      </c>
    </row>
    <row r="6330" spans="1:10" ht="1.05" customHeight="1">
      <c r="A6330" s="16"/>
      <c r="B6330" s="16"/>
      <c r="C6330" s="16"/>
      <c r="D6330" s="16"/>
      <c r="E6330" s="16"/>
      <c r="F6330" s="16"/>
      <c r="G6330" s="16"/>
      <c r="H6330" s="16"/>
      <c r="I6330" s="16"/>
      <c r="J6330" s="16"/>
    </row>
    <row r="6331" spans="1:10" ht="18" customHeight="1">
      <c r="A6331" s="2" t="s">
        <v>1817</v>
      </c>
      <c r="B6331" s="4" t="s">
        <v>61</v>
      </c>
      <c r="C6331" s="2" t="s">
        <v>62</v>
      </c>
      <c r="D6331" s="2" t="s">
        <v>9</v>
      </c>
      <c r="E6331" s="391" t="s">
        <v>63</v>
      </c>
      <c r="F6331" s="391"/>
      <c r="G6331" s="3" t="s">
        <v>64</v>
      </c>
      <c r="H6331" s="4" t="s">
        <v>10</v>
      </c>
      <c r="I6331" s="4" t="s">
        <v>65</v>
      </c>
      <c r="J6331" s="4" t="s">
        <v>11</v>
      </c>
    </row>
    <row r="6332" spans="1:10" ht="78" customHeight="1">
      <c r="A6332" s="10" t="s">
        <v>1883</v>
      </c>
      <c r="B6332" s="12" t="s">
        <v>1818</v>
      </c>
      <c r="C6332" s="10" t="s">
        <v>72</v>
      </c>
      <c r="D6332" s="10" t="s">
        <v>1819</v>
      </c>
      <c r="E6332" s="395" t="s">
        <v>74</v>
      </c>
      <c r="F6332" s="395"/>
      <c r="G6332" s="11" t="s">
        <v>75</v>
      </c>
      <c r="H6332" s="15">
        <v>1</v>
      </c>
      <c r="I6332" s="13">
        <v>8181.4</v>
      </c>
      <c r="J6332" s="13">
        <v>8181.4</v>
      </c>
    </row>
    <row r="6333" spans="1:10" ht="25.95" customHeight="1">
      <c r="A6333" s="17" t="s">
        <v>1884</v>
      </c>
      <c r="B6333" s="19" t="s">
        <v>2090</v>
      </c>
      <c r="C6333" s="17" t="s">
        <v>78</v>
      </c>
      <c r="D6333" s="17" t="s">
        <v>2091</v>
      </c>
      <c r="E6333" s="396" t="s">
        <v>1887</v>
      </c>
      <c r="F6333" s="396"/>
      <c r="G6333" s="18" t="s">
        <v>1911</v>
      </c>
      <c r="H6333" s="21">
        <v>6</v>
      </c>
      <c r="I6333" s="20">
        <v>23.92</v>
      </c>
      <c r="J6333" s="20">
        <v>143.52000000000001</v>
      </c>
    </row>
    <row r="6334" spans="1:10" ht="25.95" customHeight="1">
      <c r="A6334" s="17" t="s">
        <v>1884</v>
      </c>
      <c r="B6334" s="19" t="s">
        <v>3511</v>
      </c>
      <c r="C6334" s="17" t="s">
        <v>78</v>
      </c>
      <c r="D6334" s="17" t="s">
        <v>3512</v>
      </c>
      <c r="E6334" s="396" t="s">
        <v>1887</v>
      </c>
      <c r="F6334" s="396"/>
      <c r="G6334" s="18" t="s">
        <v>1911</v>
      </c>
      <c r="H6334" s="21">
        <v>6</v>
      </c>
      <c r="I6334" s="20">
        <v>25.55</v>
      </c>
      <c r="J6334" s="20">
        <v>153.30000000000001</v>
      </c>
    </row>
    <row r="6335" spans="1:10" ht="78" customHeight="1">
      <c r="A6335" s="22" t="s">
        <v>1894</v>
      </c>
      <c r="B6335" s="24" t="s">
        <v>3592</v>
      </c>
      <c r="C6335" s="22" t="s">
        <v>72</v>
      </c>
      <c r="D6335" s="22" t="s">
        <v>1819</v>
      </c>
      <c r="E6335" s="397" t="s">
        <v>1928</v>
      </c>
      <c r="F6335" s="397"/>
      <c r="G6335" s="23" t="s">
        <v>268</v>
      </c>
      <c r="H6335" s="26">
        <v>1</v>
      </c>
      <c r="I6335" s="25">
        <v>7884.58</v>
      </c>
      <c r="J6335" s="25">
        <v>7884.58</v>
      </c>
    </row>
    <row r="6336" spans="1:10">
      <c r="A6336" s="38"/>
      <c r="B6336" s="38"/>
      <c r="C6336" s="38"/>
      <c r="D6336" s="38"/>
      <c r="E6336" s="38" t="s">
        <v>1897</v>
      </c>
      <c r="F6336" s="39">
        <v>214.02</v>
      </c>
      <c r="G6336" s="38" t="s">
        <v>1898</v>
      </c>
      <c r="H6336" s="39">
        <v>0</v>
      </c>
      <c r="I6336" s="38" t="s">
        <v>1899</v>
      </c>
      <c r="J6336" s="39">
        <v>214.02</v>
      </c>
    </row>
    <row r="6337" spans="1:10">
      <c r="A6337" s="38"/>
      <c r="B6337" s="38"/>
      <c r="C6337" s="38"/>
      <c r="D6337" s="38"/>
      <c r="E6337" s="38" t="s">
        <v>1900</v>
      </c>
      <c r="F6337" s="39">
        <v>1677.18</v>
      </c>
      <c r="G6337" s="38"/>
      <c r="H6337" s="398" t="s">
        <v>1901</v>
      </c>
      <c r="I6337" s="398"/>
      <c r="J6337" s="39">
        <v>9858.58</v>
      </c>
    </row>
    <row r="6338" spans="1:10" ht="49.95" customHeight="1">
      <c r="A6338" s="32"/>
      <c r="B6338" s="32"/>
      <c r="C6338" s="32"/>
      <c r="D6338" s="32"/>
      <c r="E6338" s="32"/>
      <c r="F6338" s="32"/>
      <c r="G6338" s="32" t="s">
        <v>1902</v>
      </c>
      <c r="H6338" s="34" t="s">
        <v>1903</v>
      </c>
      <c r="I6338" s="32" t="s">
        <v>1904</v>
      </c>
      <c r="J6338" s="33">
        <v>9858.58</v>
      </c>
    </row>
    <row r="6339" spans="1:10" ht="1.05" customHeight="1">
      <c r="A6339" s="16"/>
      <c r="B6339" s="16"/>
      <c r="C6339" s="16"/>
      <c r="D6339" s="16"/>
      <c r="E6339" s="16"/>
      <c r="F6339" s="16"/>
      <c r="G6339" s="16"/>
      <c r="H6339" s="16"/>
      <c r="I6339" s="16"/>
      <c r="J6339" s="16"/>
    </row>
    <row r="6340" spans="1:10" ht="18" customHeight="1">
      <c r="A6340" s="2" t="s">
        <v>1820</v>
      </c>
      <c r="B6340" s="4" t="s">
        <v>61</v>
      </c>
      <c r="C6340" s="2" t="s">
        <v>62</v>
      </c>
      <c r="D6340" s="2" t="s">
        <v>9</v>
      </c>
      <c r="E6340" s="391" t="s">
        <v>63</v>
      </c>
      <c r="F6340" s="391"/>
      <c r="G6340" s="3" t="s">
        <v>64</v>
      </c>
      <c r="H6340" s="4" t="s">
        <v>10</v>
      </c>
      <c r="I6340" s="4" t="s">
        <v>65</v>
      </c>
      <c r="J6340" s="4" t="s">
        <v>11</v>
      </c>
    </row>
    <row r="6341" spans="1:10" ht="39" customHeight="1">
      <c r="A6341" s="10" t="s">
        <v>1883</v>
      </c>
      <c r="B6341" s="12" t="s">
        <v>1821</v>
      </c>
      <c r="C6341" s="10" t="s">
        <v>72</v>
      </c>
      <c r="D6341" s="10" t="s">
        <v>1822</v>
      </c>
      <c r="E6341" s="395" t="s">
        <v>74</v>
      </c>
      <c r="F6341" s="395"/>
      <c r="G6341" s="11" t="s">
        <v>75</v>
      </c>
      <c r="H6341" s="15">
        <v>1</v>
      </c>
      <c r="I6341" s="13">
        <v>375.95</v>
      </c>
      <c r="J6341" s="13">
        <v>375.95</v>
      </c>
    </row>
    <row r="6342" spans="1:10" ht="25.95" customHeight="1">
      <c r="A6342" s="17" t="s">
        <v>1884</v>
      </c>
      <c r="B6342" s="19" t="s">
        <v>3551</v>
      </c>
      <c r="C6342" s="17" t="s">
        <v>78</v>
      </c>
      <c r="D6342" s="17" t="s">
        <v>3552</v>
      </c>
      <c r="E6342" s="396" t="s">
        <v>1887</v>
      </c>
      <c r="F6342" s="396"/>
      <c r="G6342" s="18" t="s">
        <v>1911</v>
      </c>
      <c r="H6342" s="21">
        <v>2.4279999999999999</v>
      </c>
      <c r="I6342" s="20">
        <v>23.28</v>
      </c>
      <c r="J6342" s="20">
        <v>56.52</v>
      </c>
    </row>
    <row r="6343" spans="1:10" ht="25.95" customHeight="1">
      <c r="A6343" s="17" t="s">
        <v>1884</v>
      </c>
      <c r="B6343" s="19" t="s">
        <v>2090</v>
      </c>
      <c r="C6343" s="17" t="s">
        <v>78</v>
      </c>
      <c r="D6343" s="17" t="s">
        <v>2091</v>
      </c>
      <c r="E6343" s="396" t="s">
        <v>1887</v>
      </c>
      <c r="F6343" s="396"/>
      <c r="G6343" s="18" t="s">
        <v>1911</v>
      </c>
      <c r="H6343" s="21">
        <v>2.4279999999999999</v>
      </c>
      <c r="I6343" s="20">
        <v>23.92</v>
      </c>
      <c r="J6343" s="20">
        <v>58.07</v>
      </c>
    </row>
    <row r="6344" spans="1:10" ht="39" customHeight="1">
      <c r="A6344" s="22" t="s">
        <v>1894</v>
      </c>
      <c r="B6344" s="24" t="s">
        <v>3593</v>
      </c>
      <c r="C6344" s="22" t="s">
        <v>72</v>
      </c>
      <c r="D6344" s="22" t="s">
        <v>1822</v>
      </c>
      <c r="E6344" s="397" t="s">
        <v>1928</v>
      </c>
      <c r="F6344" s="397"/>
      <c r="G6344" s="23" t="s">
        <v>268</v>
      </c>
      <c r="H6344" s="26">
        <v>1</v>
      </c>
      <c r="I6344" s="25">
        <v>261.36</v>
      </c>
      <c r="J6344" s="25">
        <v>261.36</v>
      </c>
    </row>
    <row r="6345" spans="1:10">
      <c r="A6345" s="38"/>
      <c r="B6345" s="38"/>
      <c r="C6345" s="38"/>
      <c r="D6345" s="38"/>
      <c r="E6345" s="38" t="s">
        <v>1897</v>
      </c>
      <c r="F6345" s="39">
        <v>81.09</v>
      </c>
      <c r="G6345" s="38" t="s">
        <v>1898</v>
      </c>
      <c r="H6345" s="39">
        <v>0</v>
      </c>
      <c r="I6345" s="38" t="s">
        <v>1899</v>
      </c>
      <c r="J6345" s="39">
        <v>81.09</v>
      </c>
    </row>
    <row r="6346" spans="1:10">
      <c r="A6346" s="38"/>
      <c r="B6346" s="38"/>
      <c r="C6346" s="38"/>
      <c r="D6346" s="38"/>
      <c r="E6346" s="38" t="s">
        <v>1900</v>
      </c>
      <c r="F6346" s="39">
        <v>77.06</v>
      </c>
      <c r="G6346" s="38"/>
      <c r="H6346" s="398" t="s">
        <v>1901</v>
      </c>
      <c r="I6346" s="398"/>
      <c r="J6346" s="39">
        <v>453.01</v>
      </c>
    </row>
    <row r="6347" spans="1:10" ht="49.95" customHeight="1">
      <c r="A6347" s="32"/>
      <c r="B6347" s="32"/>
      <c r="C6347" s="32"/>
      <c r="D6347" s="32"/>
      <c r="E6347" s="32"/>
      <c r="F6347" s="32"/>
      <c r="G6347" s="32" t="s">
        <v>1902</v>
      </c>
      <c r="H6347" s="34" t="s">
        <v>1903</v>
      </c>
      <c r="I6347" s="32" t="s">
        <v>1904</v>
      </c>
      <c r="J6347" s="33">
        <v>453.01</v>
      </c>
    </row>
    <row r="6348" spans="1:10" ht="1.05" customHeight="1">
      <c r="A6348" s="16"/>
      <c r="B6348" s="16"/>
      <c r="C6348" s="16"/>
      <c r="D6348" s="16"/>
      <c r="E6348" s="16"/>
      <c r="F6348" s="16"/>
      <c r="G6348" s="16"/>
      <c r="H6348" s="16"/>
      <c r="I6348" s="16"/>
      <c r="J6348" s="16"/>
    </row>
    <row r="6349" spans="1:10" ht="18" customHeight="1">
      <c r="A6349" s="2" t="s">
        <v>1823</v>
      </c>
      <c r="B6349" s="4" t="s">
        <v>61</v>
      </c>
      <c r="C6349" s="2" t="s">
        <v>62</v>
      </c>
      <c r="D6349" s="2" t="s">
        <v>9</v>
      </c>
      <c r="E6349" s="391" t="s">
        <v>63</v>
      </c>
      <c r="F6349" s="391"/>
      <c r="G6349" s="3" t="s">
        <v>64</v>
      </c>
      <c r="H6349" s="4" t="s">
        <v>10</v>
      </c>
      <c r="I6349" s="4" t="s">
        <v>65</v>
      </c>
      <c r="J6349" s="4" t="s">
        <v>11</v>
      </c>
    </row>
    <row r="6350" spans="1:10" ht="52.05" customHeight="1">
      <c r="A6350" s="10" t="s">
        <v>1883</v>
      </c>
      <c r="B6350" s="12" t="s">
        <v>1824</v>
      </c>
      <c r="C6350" s="10" t="s">
        <v>72</v>
      </c>
      <c r="D6350" s="10" t="s">
        <v>1825</v>
      </c>
      <c r="E6350" s="395" t="s">
        <v>74</v>
      </c>
      <c r="F6350" s="395"/>
      <c r="G6350" s="11" t="s">
        <v>75</v>
      </c>
      <c r="H6350" s="15">
        <v>1</v>
      </c>
      <c r="I6350" s="13">
        <v>5116.8100000000004</v>
      </c>
      <c r="J6350" s="13">
        <v>5116.8100000000004</v>
      </c>
    </row>
    <row r="6351" spans="1:10" ht="25.95" customHeight="1">
      <c r="A6351" s="17" t="s">
        <v>1884</v>
      </c>
      <c r="B6351" s="19" t="s">
        <v>3492</v>
      </c>
      <c r="C6351" s="17" t="s">
        <v>78</v>
      </c>
      <c r="D6351" s="17" t="s">
        <v>3493</v>
      </c>
      <c r="E6351" s="396" t="s">
        <v>1887</v>
      </c>
      <c r="F6351" s="396"/>
      <c r="G6351" s="18" t="s">
        <v>1911</v>
      </c>
      <c r="H6351" s="21">
        <v>4</v>
      </c>
      <c r="I6351" s="20">
        <v>28.91</v>
      </c>
      <c r="J6351" s="20">
        <v>115.64</v>
      </c>
    </row>
    <row r="6352" spans="1:10" ht="25.95" customHeight="1">
      <c r="A6352" s="17" t="s">
        <v>1884</v>
      </c>
      <c r="B6352" s="19" t="s">
        <v>2090</v>
      </c>
      <c r="C6352" s="17" t="s">
        <v>78</v>
      </c>
      <c r="D6352" s="17" t="s">
        <v>2091</v>
      </c>
      <c r="E6352" s="396" t="s">
        <v>1887</v>
      </c>
      <c r="F6352" s="396"/>
      <c r="G6352" s="18" t="s">
        <v>1911</v>
      </c>
      <c r="H6352" s="21">
        <v>4</v>
      </c>
      <c r="I6352" s="20">
        <v>23.92</v>
      </c>
      <c r="J6352" s="20">
        <v>95.68</v>
      </c>
    </row>
    <row r="6353" spans="1:10" ht="39" customHeight="1">
      <c r="A6353" s="22" t="s">
        <v>1894</v>
      </c>
      <c r="B6353" s="24" t="s">
        <v>3594</v>
      </c>
      <c r="C6353" s="22" t="s">
        <v>72</v>
      </c>
      <c r="D6353" s="22" t="s">
        <v>3595</v>
      </c>
      <c r="E6353" s="397" t="s">
        <v>1928</v>
      </c>
      <c r="F6353" s="397"/>
      <c r="G6353" s="23" t="s">
        <v>268</v>
      </c>
      <c r="H6353" s="26">
        <v>1</v>
      </c>
      <c r="I6353" s="25">
        <v>4905.49</v>
      </c>
      <c r="J6353" s="25">
        <v>4905.49</v>
      </c>
    </row>
    <row r="6354" spans="1:10">
      <c r="A6354" s="38"/>
      <c r="B6354" s="38"/>
      <c r="C6354" s="38"/>
      <c r="D6354" s="38"/>
      <c r="E6354" s="38" t="s">
        <v>1897</v>
      </c>
      <c r="F6354" s="39">
        <v>156.12</v>
      </c>
      <c r="G6354" s="38" t="s">
        <v>1898</v>
      </c>
      <c r="H6354" s="39">
        <v>0</v>
      </c>
      <c r="I6354" s="38" t="s">
        <v>1899</v>
      </c>
      <c r="J6354" s="39">
        <v>156.12</v>
      </c>
    </row>
    <row r="6355" spans="1:10">
      <c r="A6355" s="38"/>
      <c r="B6355" s="38"/>
      <c r="C6355" s="38"/>
      <c r="D6355" s="38"/>
      <c r="E6355" s="38" t="s">
        <v>1900</v>
      </c>
      <c r="F6355" s="39">
        <v>1048.94</v>
      </c>
      <c r="G6355" s="38"/>
      <c r="H6355" s="398" t="s">
        <v>1901</v>
      </c>
      <c r="I6355" s="398"/>
      <c r="J6355" s="39">
        <v>6165.75</v>
      </c>
    </row>
    <row r="6356" spans="1:10" ht="49.95" customHeight="1">
      <c r="A6356" s="32"/>
      <c r="B6356" s="32"/>
      <c r="C6356" s="32"/>
      <c r="D6356" s="32"/>
      <c r="E6356" s="32"/>
      <c r="F6356" s="32"/>
      <c r="G6356" s="32" t="s">
        <v>1902</v>
      </c>
      <c r="H6356" s="34" t="s">
        <v>2564</v>
      </c>
      <c r="I6356" s="32" t="s">
        <v>1904</v>
      </c>
      <c r="J6356" s="33">
        <v>18497.25</v>
      </c>
    </row>
    <row r="6357" spans="1:10" ht="1.05" customHeight="1">
      <c r="A6357" s="16"/>
      <c r="B6357" s="16"/>
      <c r="C6357" s="16"/>
      <c r="D6357" s="16"/>
      <c r="E6357" s="16"/>
      <c r="F6357" s="16"/>
      <c r="G6357" s="16"/>
      <c r="H6357" s="16"/>
      <c r="I6357" s="16"/>
      <c r="J6357" s="16"/>
    </row>
    <row r="6358" spans="1:10" ht="18" customHeight="1">
      <c r="A6358" s="2" t="s">
        <v>1826</v>
      </c>
      <c r="B6358" s="4" t="s">
        <v>61</v>
      </c>
      <c r="C6358" s="2" t="s">
        <v>62</v>
      </c>
      <c r="D6358" s="2" t="s">
        <v>9</v>
      </c>
      <c r="E6358" s="391" t="s">
        <v>63</v>
      </c>
      <c r="F6358" s="391"/>
      <c r="G6358" s="3" t="s">
        <v>64</v>
      </c>
      <c r="H6358" s="4" t="s">
        <v>10</v>
      </c>
      <c r="I6358" s="4" t="s">
        <v>65</v>
      </c>
      <c r="J6358" s="4" t="s">
        <v>11</v>
      </c>
    </row>
    <row r="6359" spans="1:10" ht="52.05" customHeight="1">
      <c r="A6359" s="10" t="s">
        <v>1883</v>
      </c>
      <c r="B6359" s="12" t="s">
        <v>1827</v>
      </c>
      <c r="C6359" s="10" t="s">
        <v>72</v>
      </c>
      <c r="D6359" s="10" t="s">
        <v>1828</v>
      </c>
      <c r="E6359" s="395" t="s">
        <v>204</v>
      </c>
      <c r="F6359" s="395"/>
      <c r="G6359" s="11" t="s">
        <v>136</v>
      </c>
      <c r="H6359" s="15">
        <v>1</v>
      </c>
      <c r="I6359" s="13">
        <v>228.44</v>
      </c>
      <c r="J6359" s="13">
        <v>228.44</v>
      </c>
    </row>
    <row r="6360" spans="1:10" ht="25.95" customHeight="1">
      <c r="A6360" s="17" t="s">
        <v>1884</v>
      </c>
      <c r="B6360" s="19" t="s">
        <v>3566</v>
      </c>
      <c r="C6360" s="17" t="s">
        <v>78</v>
      </c>
      <c r="D6360" s="17" t="s">
        <v>3567</v>
      </c>
      <c r="E6360" s="396" t="s">
        <v>1887</v>
      </c>
      <c r="F6360" s="396"/>
      <c r="G6360" s="18" t="s">
        <v>1911</v>
      </c>
      <c r="H6360" s="21">
        <v>0.42499999999999999</v>
      </c>
      <c r="I6360" s="20">
        <v>24.01</v>
      </c>
      <c r="J6360" s="20">
        <v>10.199999999999999</v>
      </c>
    </row>
    <row r="6361" spans="1:10" ht="25.95" customHeight="1">
      <c r="A6361" s="17" t="s">
        <v>1884</v>
      </c>
      <c r="B6361" s="19" t="s">
        <v>3551</v>
      </c>
      <c r="C6361" s="17" t="s">
        <v>78</v>
      </c>
      <c r="D6361" s="17" t="s">
        <v>3552</v>
      </c>
      <c r="E6361" s="396" t="s">
        <v>1887</v>
      </c>
      <c r="F6361" s="396"/>
      <c r="G6361" s="18" t="s">
        <v>1911</v>
      </c>
      <c r="H6361" s="21">
        <v>0.42499999999999999</v>
      </c>
      <c r="I6361" s="20">
        <v>23.28</v>
      </c>
      <c r="J6361" s="20">
        <v>9.89</v>
      </c>
    </row>
    <row r="6362" spans="1:10" ht="24" customHeight="1">
      <c r="A6362" s="22" t="s">
        <v>1894</v>
      </c>
      <c r="B6362" s="24" t="s">
        <v>3596</v>
      </c>
      <c r="C6362" s="22" t="s">
        <v>72</v>
      </c>
      <c r="D6362" s="22" t="s">
        <v>3597</v>
      </c>
      <c r="E6362" s="397" t="s">
        <v>1928</v>
      </c>
      <c r="F6362" s="397"/>
      <c r="G6362" s="23" t="s">
        <v>136</v>
      </c>
      <c r="H6362" s="26">
        <v>1.01</v>
      </c>
      <c r="I6362" s="25">
        <v>206.29</v>
      </c>
      <c r="J6362" s="25">
        <v>208.35</v>
      </c>
    </row>
    <row r="6363" spans="1:10">
      <c r="A6363" s="38"/>
      <c r="B6363" s="38"/>
      <c r="C6363" s="38"/>
      <c r="D6363" s="38"/>
      <c r="E6363" s="38" t="s">
        <v>1897</v>
      </c>
      <c r="F6363" s="39">
        <v>14.18</v>
      </c>
      <c r="G6363" s="38" t="s">
        <v>1898</v>
      </c>
      <c r="H6363" s="39">
        <v>0</v>
      </c>
      <c r="I6363" s="38" t="s">
        <v>1899</v>
      </c>
      <c r="J6363" s="39">
        <v>14.18</v>
      </c>
    </row>
    <row r="6364" spans="1:10">
      <c r="A6364" s="38"/>
      <c r="B6364" s="38"/>
      <c r="C6364" s="38"/>
      <c r="D6364" s="38"/>
      <c r="E6364" s="38" t="s">
        <v>1900</v>
      </c>
      <c r="F6364" s="39">
        <v>46.83</v>
      </c>
      <c r="G6364" s="38"/>
      <c r="H6364" s="398" t="s">
        <v>1901</v>
      </c>
      <c r="I6364" s="398"/>
      <c r="J6364" s="39">
        <v>275.27</v>
      </c>
    </row>
    <row r="6365" spans="1:10" ht="49.95" customHeight="1">
      <c r="A6365" s="32"/>
      <c r="B6365" s="32"/>
      <c r="C6365" s="32"/>
      <c r="D6365" s="32"/>
      <c r="E6365" s="32"/>
      <c r="F6365" s="32"/>
      <c r="G6365" s="32" t="s">
        <v>1902</v>
      </c>
      <c r="H6365" s="34" t="s">
        <v>3598</v>
      </c>
      <c r="I6365" s="32" t="s">
        <v>1904</v>
      </c>
      <c r="J6365" s="33">
        <v>56430.35</v>
      </c>
    </row>
    <row r="6366" spans="1:10" ht="1.05" customHeight="1">
      <c r="A6366" s="16"/>
      <c r="B6366" s="16"/>
      <c r="C6366" s="16"/>
      <c r="D6366" s="16"/>
      <c r="E6366" s="16"/>
      <c r="F6366" s="16"/>
      <c r="G6366" s="16"/>
      <c r="H6366" s="16"/>
      <c r="I6366" s="16"/>
      <c r="J6366" s="16"/>
    </row>
    <row r="6367" spans="1:10" ht="18" customHeight="1">
      <c r="A6367" s="2" t="s">
        <v>1829</v>
      </c>
      <c r="B6367" s="4" t="s">
        <v>61</v>
      </c>
      <c r="C6367" s="2" t="s">
        <v>62</v>
      </c>
      <c r="D6367" s="2" t="s">
        <v>9</v>
      </c>
      <c r="E6367" s="391" t="s">
        <v>63</v>
      </c>
      <c r="F6367" s="391"/>
      <c r="G6367" s="3" t="s">
        <v>64</v>
      </c>
      <c r="H6367" s="4" t="s">
        <v>10</v>
      </c>
      <c r="I6367" s="4" t="s">
        <v>65</v>
      </c>
      <c r="J6367" s="4" t="s">
        <v>11</v>
      </c>
    </row>
    <row r="6368" spans="1:10" ht="25.95" customHeight="1">
      <c r="A6368" s="10" t="s">
        <v>1883</v>
      </c>
      <c r="B6368" s="12" t="s">
        <v>1830</v>
      </c>
      <c r="C6368" s="10" t="s">
        <v>72</v>
      </c>
      <c r="D6368" s="10" t="s">
        <v>1831</v>
      </c>
      <c r="E6368" s="395" t="s">
        <v>204</v>
      </c>
      <c r="F6368" s="395"/>
      <c r="G6368" s="11" t="s">
        <v>99</v>
      </c>
      <c r="H6368" s="15">
        <v>1</v>
      </c>
      <c r="I6368" s="13">
        <v>308.39</v>
      </c>
      <c r="J6368" s="13">
        <v>308.39</v>
      </c>
    </row>
    <row r="6369" spans="1:10" ht="25.95" customHeight="1">
      <c r="A6369" s="17" t="s">
        <v>1884</v>
      </c>
      <c r="B6369" s="19" t="s">
        <v>3566</v>
      </c>
      <c r="C6369" s="17" t="s">
        <v>78</v>
      </c>
      <c r="D6369" s="17" t="s">
        <v>3567</v>
      </c>
      <c r="E6369" s="396" t="s">
        <v>1887</v>
      </c>
      <c r="F6369" s="396"/>
      <c r="G6369" s="18" t="s">
        <v>1911</v>
      </c>
      <c r="H6369" s="21">
        <v>1.6830000000000001</v>
      </c>
      <c r="I6369" s="20">
        <v>24.01</v>
      </c>
      <c r="J6369" s="20">
        <v>40.4</v>
      </c>
    </row>
    <row r="6370" spans="1:10" ht="25.95" customHeight="1">
      <c r="A6370" s="17" t="s">
        <v>1884</v>
      </c>
      <c r="B6370" s="19" t="s">
        <v>3599</v>
      </c>
      <c r="C6370" s="17" t="s">
        <v>78</v>
      </c>
      <c r="D6370" s="17" t="s">
        <v>3600</v>
      </c>
      <c r="E6370" s="396" t="s">
        <v>1887</v>
      </c>
      <c r="F6370" s="396"/>
      <c r="G6370" s="18" t="s">
        <v>1911</v>
      </c>
      <c r="H6370" s="21">
        <v>1.6830000000000001</v>
      </c>
      <c r="I6370" s="20">
        <v>24</v>
      </c>
      <c r="J6370" s="20">
        <v>40.39</v>
      </c>
    </row>
    <row r="6371" spans="1:10" ht="24" customHeight="1">
      <c r="A6371" s="22" t="s">
        <v>1894</v>
      </c>
      <c r="B6371" s="24" t="s">
        <v>3601</v>
      </c>
      <c r="C6371" s="22" t="s">
        <v>72</v>
      </c>
      <c r="D6371" s="22" t="s">
        <v>3602</v>
      </c>
      <c r="E6371" s="397" t="s">
        <v>1928</v>
      </c>
      <c r="F6371" s="397"/>
      <c r="G6371" s="23" t="s">
        <v>99</v>
      </c>
      <c r="H6371" s="26">
        <v>1.1000000000000001</v>
      </c>
      <c r="I6371" s="25">
        <v>206.91</v>
      </c>
      <c r="J6371" s="25">
        <v>227.6</v>
      </c>
    </row>
    <row r="6372" spans="1:10">
      <c r="A6372" s="38"/>
      <c r="B6372" s="38"/>
      <c r="C6372" s="38"/>
      <c r="D6372" s="38"/>
      <c r="E6372" s="38" t="s">
        <v>1897</v>
      </c>
      <c r="F6372" s="39">
        <v>59.47</v>
      </c>
      <c r="G6372" s="38" t="s">
        <v>1898</v>
      </c>
      <c r="H6372" s="39">
        <v>0</v>
      </c>
      <c r="I6372" s="38" t="s">
        <v>1899</v>
      </c>
      <c r="J6372" s="39">
        <v>59.47</v>
      </c>
    </row>
    <row r="6373" spans="1:10">
      <c r="A6373" s="38"/>
      <c r="B6373" s="38"/>
      <c r="C6373" s="38"/>
      <c r="D6373" s="38"/>
      <c r="E6373" s="38" t="s">
        <v>1900</v>
      </c>
      <c r="F6373" s="39">
        <v>63.21</v>
      </c>
      <c r="G6373" s="38"/>
      <c r="H6373" s="398" t="s">
        <v>1901</v>
      </c>
      <c r="I6373" s="398"/>
      <c r="J6373" s="39">
        <v>371.6</v>
      </c>
    </row>
    <row r="6374" spans="1:10" ht="49.95" customHeight="1">
      <c r="A6374" s="32"/>
      <c r="B6374" s="32"/>
      <c r="C6374" s="32"/>
      <c r="D6374" s="32"/>
      <c r="E6374" s="32"/>
      <c r="F6374" s="32"/>
      <c r="G6374" s="32" t="s">
        <v>1902</v>
      </c>
      <c r="H6374" s="34" t="s">
        <v>2547</v>
      </c>
      <c r="I6374" s="32" t="s">
        <v>1904</v>
      </c>
      <c r="J6374" s="33">
        <v>7432</v>
      </c>
    </row>
    <row r="6375" spans="1:10" ht="1.05" customHeight="1">
      <c r="A6375" s="16"/>
      <c r="B6375" s="16"/>
      <c r="C6375" s="16"/>
      <c r="D6375" s="16"/>
      <c r="E6375" s="16"/>
      <c r="F6375" s="16"/>
      <c r="G6375" s="16"/>
      <c r="H6375" s="16"/>
      <c r="I6375" s="16"/>
      <c r="J6375" s="16"/>
    </row>
    <row r="6376" spans="1:10" ht="18" customHeight="1">
      <c r="A6376" s="2" t="s">
        <v>1832</v>
      </c>
      <c r="B6376" s="4" t="s">
        <v>61</v>
      </c>
      <c r="C6376" s="2" t="s">
        <v>62</v>
      </c>
      <c r="D6376" s="2" t="s">
        <v>9</v>
      </c>
      <c r="E6376" s="391" t="s">
        <v>63</v>
      </c>
      <c r="F6376" s="391"/>
      <c r="G6376" s="3" t="s">
        <v>64</v>
      </c>
      <c r="H6376" s="4" t="s">
        <v>10</v>
      </c>
      <c r="I6376" s="4" t="s">
        <v>65</v>
      </c>
      <c r="J6376" s="4" t="s">
        <v>11</v>
      </c>
    </row>
    <row r="6377" spans="1:10" ht="39" customHeight="1">
      <c r="A6377" s="10" t="s">
        <v>1883</v>
      </c>
      <c r="B6377" s="12" t="s">
        <v>1833</v>
      </c>
      <c r="C6377" s="10" t="s">
        <v>72</v>
      </c>
      <c r="D6377" s="10" t="s">
        <v>1834</v>
      </c>
      <c r="E6377" s="395" t="s">
        <v>74</v>
      </c>
      <c r="F6377" s="395"/>
      <c r="G6377" s="11" t="s">
        <v>75</v>
      </c>
      <c r="H6377" s="15">
        <v>1</v>
      </c>
      <c r="I6377" s="13">
        <v>834.82</v>
      </c>
      <c r="J6377" s="13">
        <v>834.82</v>
      </c>
    </row>
    <row r="6378" spans="1:10" ht="25.95" customHeight="1">
      <c r="A6378" s="17" t="s">
        <v>1884</v>
      </c>
      <c r="B6378" s="19" t="s">
        <v>2090</v>
      </c>
      <c r="C6378" s="17" t="s">
        <v>78</v>
      </c>
      <c r="D6378" s="17" t="s">
        <v>2091</v>
      </c>
      <c r="E6378" s="396" t="s">
        <v>1887</v>
      </c>
      <c r="F6378" s="396"/>
      <c r="G6378" s="18" t="s">
        <v>1911</v>
      </c>
      <c r="H6378" s="21">
        <v>0.9</v>
      </c>
      <c r="I6378" s="20">
        <v>23.92</v>
      </c>
      <c r="J6378" s="20">
        <v>21.52</v>
      </c>
    </row>
    <row r="6379" spans="1:10" ht="25.95" customHeight="1">
      <c r="A6379" s="17" t="s">
        <v>1884</v>
      </c>
      <c r="B6379" s="19" t="s">
        <v>3492</v>
      </c>
      <c r="C6379" s="17" t="s">
        <v>78</v>
      </c>
      <c r="D6379" s="17" t="s">
        <v>3493</v>
      </c>
      <c r="E6379" s="396" t="s">
        <v>1887</v>
      </c>
      <c r="F6379" s="396"/>
      <c r="G6379" s="18" t="s">
        <v>1911</v>
      </c>
      <c r="H6379" s="21">
        <v>0.9</v>
      </c>
      <c r="I6379" s="20">
        <v>28.91</v>
      </c>
      <c r="J6379" s="20">
        <v>26.01</v>
      </c>
    </row>
    <row r="6380" spans="1:10" ht="25.95" customHeight="1">
      <c r="A6380" s="22" t="s">
        <v>1894</v>
      </c>
      <c r="B6380" s="24" t="s">
        <v>3603</v>
      </c>
      <c r="C6380" s="22" t="s">
        <v>72</v>
      </c>
      <c r="D6380" s="22" t="s">
        <v>3604</v>
      </c>
      <c r="E6380" s="397" t="s">
        <v>1928</v>
      </c>
      <c r="F6380" s="397"/>
      <c r="G6380" s="23" t="s">
        <v>268</v>
      </c>
      <c r="H6380" s="26">
        <v>1</v>
      </c>
      <c r="I6380" s="25">
        <v>787.29</v>
      </c>
      <c r="J6380" s="25">
        <v>787.29</v>
      </c>
    </row>
    <row r="6381" spans="1:10">
      <c r="A6381" s="38"/>
      <c r="B6381" s="38"/>
      <c r="C6381" s="38"/>
      <c r="D6381" s="38"/>
      <c r="E6381" s="38" t="s">
        <v>1897</v>
      </c>
      <c r="F6381" s="39">
        <v>35.119999999999997</v>
      </c>
      <c r="G6381" s="38" t="s">
        <v>1898</v>
      </c>
      <c r="H6381" s="39">
        <v>0</v>
      </c>
      <c r="I6381" s="38" t="s">
        <v>1899</v>
      </c>
      <c r="J6381" s="39">
        <v>35.119999999999997</v>
      </c>
    </row>
    <row r="6382" spans="1:10">
      <c r="A6382" s="38"/>
      <c r="B6382" s="38"/>
      <c r="C6382" s="38"/>
      <c r="D6382" s="38"/>
      <c r="E6382" s="38" t="s">
        <v>1900</v>
      </c>
      <c r="F6382" s="39">
        <v>171.13</v>
      </c>
      <c r="G6382" s="38"/>
      <c r="H6382" s="398" t="s">
        <v>1901</v>
      </c>
      <c r="I6382" s="398"/>
      <c r="J6382" s="39">
        <v>1005.95</v>
      </c>
    </row>
    <row r="6383" spans="1:10" ht="49.95" customHeight="1">
      <c r="A6383" s="32"/>
      <c r="B6383" s="32"/>
      <c r="C6383" s="32"/>
      <c r="D6383" s="32"/>
      <c r="E6383" s="32"/>
      <c r="F6383" s="32"/>
      <c r="G6383" s="32" t="s">
        <v>1902</v>
      </c>
      <c r="H6383" s="34" t="s">
        <v>2524</v>
      </c>
      <c r="I6383" s="32" t="s">
        <v>1904</v>
      </c>
      <c r="J6383" s="33">
        <v>2011.9</v>
      </c>
    </row>
    <row r="6384" spans="1:10" ht="1.05" customHeight="1">
      <c r="A6384" s="16"/>
      <c r="B6384" s="16"/>
      <c r="C6384" s="16"/>
      <c r="D6384" s="16"/>
      <c r="E6384" s="16"/>
      <c r="F6384" s="16"/>
      <c r="G6384" s="16"/>
      <c r="H6384" s="16"/>
      <c r="I6384" s="16"/>
      <c r="J6384" s="16"/>
    </row>
    <row r="6385" spans="1:10" ht="24" customHeight="1">
      <c r="A6385" s="5" t="s">
        <v>53</v>
      </c>
      <c r="B6385" s="5"/>
      <c r="C6385" s="5"/>
      <c r="D6385" s="5" t="s">
        <v>54</v>
      </c>
      <c r="E6385" s="5"/>
      <c r="F6385" s="394"/>
      <c r="G6385" s="394"/>
      <c r="H6385" s="7"/>
      <c r="I6385" s="5"/>
      <c r="J6385" s="8">
        <v>249750.67</v>
      </c>
    </row>
    <row r="6386" spans="1:10" ht="18" customHeight="1">
      <c r="A6386" s="2" t="s">
        <v>1835</v>
      </c>
      <c r="B6386" s="4" t="s">
        <v>61</v>
      </c>
      <c r="C6386" s="2" t="s">
        <v>62</v>
      </c>
      <c r="D6386" s="2" t="s">
        <v>9</v>
      </c>
      <c r="E6386" s="391" t="s">
        <v>63</v>
      </c>
      <c r="F6386" s="391"/>
      <c r="G6386" s="3" t="s">
        <v>64</v>
      </c>
      <c r="H6386" s="4" t="s">
        <v>10</v>
      </c>
      <c r="I6386" s="4" t="s">
        <v>65</v>
      </c>
      <c r="J6386" s="4" t="s">
        <v>11</v>
      </c>
    </row>
    <row r="6387" spans="1:10" ht="39" customHeight="1">
      <c r="A6387" s="10" t="s">
        <v>1883</v>
      </c>
      <c r="B6387" s="12" t="s">
        <v>1836</v>
      </c>
      <c r="C6387" s="10" t="s">
        <v>78</v>
      </c>
      <c r="D6387" s="10" t="s">
        <v>1837</v>
      </c>
      <c r="E6387" s="395" t="s">
        <v>158</v>
      </c>
      <c r="F6387" s="395"/>
      <c r="G6387" s="11" t="s">
        <v>99</v>
      </c>
      <c r="H6387" s="15">
        <v>1</v>
      </c>
      <c r="I6387" s="13">
        <v>19.41</v>
      </c>
      <c r="J6387" s="13">
        <v>19.41</v>
      </c>
    </row>
    <row r="6388" spans="1:10" ht="24" customHeight="1">
      <c r="A6388" s="17" t="s">
        <v>1884</v>
      </c>
      <c r="B6388" s="19" t="s">
        <v>1935</v>
      </c>
      <c r="C6388" s="17" t="s">
        <v>78</v>
      </c>
      <c r="D6388" s="17" t="s">
        <v>1936</v>
      </c>
      <c r="E6388" s="396" t="s">
        <v>1887</v>
      </c>
      <c r="F6388" s="396"/>
      <c r="G6388" s="18" t="s">
        <v>1911</v>
      </c>
      <c r="H6388" s="21">
        <v>0.16309999999999999</v>
      </c>
      <c r="I6388" s="20">
        <v>28.34</v>
      </c>
      <c r="J6388" s="20">
        <v>4.62</v>
      </c>
    </row>
    <row r="6389" spans="1:10" ht="24" customHeight="1">
      <c r="A6389" s="17" t="s">
        <v>1884</v>
      </c>
      <c r="B6389" s="19" t="s">
        <v>1909</v>
      </c>
      <c r="C6389" s="17" t="s">
        <v>78</v>
      </c>
      <c r="D6389" s="17" t="s">
        <v>1910</v>
      </c>
      <c r="E6389" s="396" t="s">
        <v>1887</v>
      </c>
      <c r="F6389" s="396"/>
      <c r="G6389" s="18" t="s">
        <v>1911</v>
      </c>
      <c r="H6389" s="21">
        <v>4.4400000000000002E-2</v>
      </c>
      <c r="I6389" s="20">
        <v>22.95</v>
      </c>
      <c r="J6389" s="20">
        <v>1.01</v>
      </c>
    </row>
    <row r="6390" spans="1:10" ht="39" customHeight="1">
      <c r="A6390" s="17" t="s">
        <v>1884</v>
      </c>
      <c r="B6390" s="19" t="s">
        <v>2074</v>
      </c>
      <c r="C6390" s="17" t="s">
        <v>78</v>
      </c>
      <c r="D6390" s="17" t="s">
        <v>2075</v>
      </c>
      <c r="E6390" s="396" t="s">
        <v>1991</v>
      </c>
      <c r="F6390" s="396"/>
      <c r="G6390" s="18" t="s">
        <v>81</v>
      </c>
      <c r="H6390" s="21">
        <v>3.39E-2</v>
      </c>
      <c r="I6390" s="20">
        <v>406.77</v>
      </c>
      <c r="J6390" s="20">
        <v>13.78</v>
      </c>
    </row>
    <row r="6391" spans="1:10">
      <c r="A6391" s="38"/>
      <c r="B6391" s="38"/>
      <c r="C6391" s="38"/>
      <c r="D6391" s="38"/>
      <c r="E6391" s="38" t="s">
        <v>1897</v>
      </c>
      <c r="F6391" s="39">
        <v>6.06</v>
      </c>
      <c r="G6391" s="38" t="s">
        <v>1898</v>
      </c>
      <c r="H6391" s="39">
        <v>0</v>
      </c>
      <c r="I6391" s="38" t="s">
        <v>1899</v>
      </c>
      <c r="J6391" s="39">
        <v>6.06</v>
      </c>
    </row>
    <row r="6392" spans="1:10">
      <c r="A6392" s="38"/>
      <c r="B6392" s="38"/>
      <c r="C6392" s="38"/>
      <c r="D6392" s="38"/>
      <c r="E6392" s="38" t="s">
        <v>1900</v>
      </c>
      <c r="F6392" s="39">
        <v>3.97</v>
      </c>
      <c r="G6392" s="38"/>
      <c r="H6392" s="398" t="s">
        <v>1901</v>
      </c>
      <c r="I6392" s="398"/>
      <c r="J6392" s="39">
        <v>23.38</v>
      </c>
    </row>
    <row r="6393" spans="1:10" ht="49.95" customHeight="1">
      <c r="A6393" s="32"/>
      <c r="B6393" s="32"/>
      <c r="C6393" s="32"/>
      <c r="D6393" s="32"/>
      <c r="E6393" s="32"/>
      <c r="F6393" s="32"/>
      <c r="G6393" s="32" t="s">
        <v>1902</v>
      </c>
      <c r="H6393" s="34" t="s">
        <v>3605</v>
      </c>
      <c r="I6393" s="32" t="s">
        <v>1904</v>
      </c>
      <c r="J6393" s="33">
        <v>1808.2</v>
      </c>
    </row>
    <row r="6394" spans="1:10" ht="1.05" customHeight="1">
      <c r="A6394" s="16"/>
      <c r="B6394" s="16"/>
      <c r="C6394" s="16"/>
      <c r="D6394" s="16"/>
      <c r="E6394" s="16"/>
      <c r="F6394" s="16"/>
      <c r="G6394" s="16"/>
      <c r="H6394" s="16"/>
      <c r="I6394" s="16"/>
      <c r="J6394" s="16"/>
    </row>
    <row r="6395" spans="1:10" ht="18" customHeight="1">
      <c r="A6395" s="2" t="s">
        <v>1838</v>
      </c>
      <c r="B6395" s="4" t="s">
        <v>61</v>
      </c>
      <c r="C6395" s="2" t="s">
        <v>62</v>
      </c>
      <c r="D6395" s="2" t="s">
        <v>9</v>
      </c>
      <c r="E6395" s="391" t="s">
        <v>63</v>
      </c>
      <c r="F6395" s="391"/>
      <c r="G6395" s="3" t="s">
        <v>64</v>
      </c>
      <c r="H6395" s="4" t="s">
        <v>10</v>
      </c>
      <c r="I6395" s="4" t="s">
        <v>65</v>
      </c>
      <c r="J6395" s="4" t="s">
        <v>11</v>
      </c>
    </row>
    <row r="6396" spans="1:10" ht="39" customHeight="1">
      <c r="A6396" s="10" t="s">
        <v>1883</v>
      </c>
      <c r="B6396" s="12" t="s">
        <v>256</v>
      </c>
      <c r="C6396" s="10" t="s">
        <v>78</v>
      </c>
      <c r="D6396" s="10" t="s">
        <v>1839</v>
      </c>
      <c r="E6396" s="395" t="s">
        <v>258</v>
      </c>
      <c r="F6396" s="395"/>
      <c r="G6396" s="11" t="s">
        <v>99</v>
      </c>
      <c r="H6396" s="15">
        <v>1</v>
      </c>
      <c r="I6396" s="13">
        <v>46.99</v>
      </c>
      <c r="J6396" s="13">
        <v>46.99</v>
      </c>
    </row>
    <row r="6397" spans="1:10" ht="24" customHeight="1">
      <c r="A6397" s="17" t="s">
        <v>1884</v>
      </c>
      <c r="B6397" s="19" t="s">
        <v>1909</v>
      </c>
      <c r="C6397" s="17" t="s">
        <v>78</v>
      </c>
      <c r="D6397" s="17" t="s">
        <v>1910</v>
      </c>
      <c r="E6397" s="396" t="s">
        <v>1887</v>
      </c>
      <c r="F6397" s="396"/>
      <c r="G6397" s="18" t="s">
        <v>1911</v>
      </c>
      <c r="H6397" s="21">
        <v>0.19500000000000001</v>
      </c>
      <c r="I6397" s="20">
        <v>22.95</v>
      </c>
      <c r="J6397" s="20">
        <v>4.47</v>
      </c>
    </row>
    <row r="6398" spans="1:10" ht="39" customHeight="1">
      <c r="A6398" s="17" t="s">
        <v>1884</v>
      </c>
      <c r="B6398" s="19" t="s">
        <v>2244</v>
      </c>
      <c r="C6398" s="17" t="s">
        <v>78</v>
      </c>
      <c r="D6398" s="17" t="s">
        <v>2245</v>
      </c>
      <c r="E6398" s="396" t="s">
        <v>1939</v>
      </c>
      <c r="F6398" s="396"/>
      <c r="G6398" s="18" t="s">
        <v>81</v>
      </c>
      <c r="H6398" s="21">
        <v>4.3099999999999999E-2</v>
      </c>
      <c r="I6398" s="20">
        <v>671.4</v>
      </c>
      <c r="J6398" s="20">
        <v>28.93</v>
      </c>
    </row>
    <row r="6399" spans="1:10" ht="24" customHeight="1">
      <c r="A6399" s="17" t="s">
        <v>1884</v>
      </c>
      <c r="B6399" s="19" t="s">
        <v>1935</v>
      </c>
      <c r="C6399" s="17" t="s">
        <v>78</v>
      </c>
      <c r="D6399" s="17" t="s">
        <v>1936</v>
      </c>
      <c r="E6399" s="396" t="s">
        <v>1887</v>
      </c>
      <c r="F6399" s="396"/>
      <c r="G6399" s="18" t="s">
        <v>1911</v>
      </c>
      <c r="H6399" s="21">
        <v>0.38900000000000001</v>
      </c>
      <c r="I6399" s="20">
        <v>28.34</v>
      </c>
      <c r="J6399" s="20">
        <v>11.02</v>
      </c>
    </row>
    <row r="6400" spans="1:10" ht="25.95" customHeight="1">
      <c r="A6400" s="22" t="s">
        <v>1894</v>
      </c>
      <c r="B6400" s="24" t="s">
        <v>2246</v>
      </c>
      <c r="C6400" s="22" t="s">
        <v>78</v>
      </c>
      <c r="D6400" s="22" t="s">
        <v>2247</v>
      </c>
      <c r="E6400" s="397" t="s">
        <v>1928</v>
      </c>
      <c r="F6400" s="397"/>
      <c r="G6400" s="23" t="s">
        <v>114</v>
      </c>
      <c r="H6400" s="26">
        <v>1.67</v>
      </c>
      <c r="I6400" s="25">
        <v>1.33</v>
      </c>
      <c r="J6400" s="25">
        <v>2.2200000000000002</v>
      </c>
    </row>
    <row r="6401" spans="1:10" ht="24" customHeight="1">
      <c r="A6401" s="22" t="s">
        <v>1894</v>
      </c>
      <c r="B6401" s="24" t="s">
        <v>2248</v>
      </c>
      <c r="C6401" s="22" t="s">
        <v>78</v>
      </c>
      <c r="D6401" s="22" t="s">
        <v>2249</v>
      </c>
      <c r="E6401" s="397" t="s">
        <v>1928</v>
      </c>
      <c r="F6401" s="397"/>
      <c r="G6401" s="23" t="s">
        <v>136</v>
      </c>
      <c r="H6401" s="26">
        <v>0.5</v>
      </c>
      <c r="I6401" s="25">
        <v>0.7</v>
      </c>
      <c r="J6401" s="25">
        <v>0.35</v>
      </c>
    </row>
    <row r="6402" spans="1:10">
      <c r="A6402" s="38"/>
      <c r="B6402" s="38"/>
      <c r="C6402" s="38"/>
      <c r="D6402" s="38"/>
      <c r="E6402" s="38" t="s">
        <v>1897</v>
      </c>
      <c r="F6402" s="39">
        <v>14.46</v>
      </c>
      <c r="G6402" s="38" t="s">
        <v>1898</v>
      </c>
      <c r="H6402" s="39">
        <v>0</v>
      </c>
      <c r="I6402" s="38" t="s">
        <v>1899</v>
      </c>
      <c r="J6402" s="39">
        <v>14.46</v>
      </c>
    </row>
    <row r="6403" spans="1:10">
      <c r="A6403" s="38"/>
      <c r="B6403" s="38"/>
      <c r="C6403" s="38"/>
      <c r="D6403" s="38"/>
      <c r="E6403" s="38" t="s">
        <v>1900</v>
      </c>
      <c r="F6403" s="39">
        <v>9.6300000000000008</v>
      </c>
      <c r="G6403" s="38"/>
      <c r="H6403" s="398" t="s">
        <v>1901</v>
      </c>
      <c r="I6403" s="398"/>
      <c r="J6403" s="39">
        <v>56.62</v>
      </c>
    </row>
    <row r="6404" spans="1:10" ht="49.95" customHeight="1">
      <c r="A6404" s="32"/>
      <c r="B6404" s="32"/>
      <c r="C6404" s="32"/>
      <c r="D6404" s="32"/>
      <c r="E6404" s="32"/>
      <c r="F6404" s="32"/>
      <c r="G6404" s="32" t="s">
        <v>1902</v>
      </c>
      <c r="H6404" s="34" t="s">
        <v>3605</v>
      </c>
      <c r="I6404" s="32" t="s">
        <v>1904</v>
      </c>
      <c r="J6404" s="33">
        <v>4378.99</v>
      </c>
    </row>
    <row r="6405" spans="1:10" ht="1.05" customHeight="1">
      <c r="A6405" s="16"/>
      <c r="B6405" s="16"/>
      <c r="C6405" s="16"/>
      <c r="D6405" s="16"/>
      <c r="E6405" s="16"/>
      <c r="F6405" s="16"/>
      <c r="G6405" s="16"/>
      <c r="H6405" s="16"/>
      <c r="I6405" s="16"/>
      <c r="J6405" s="16"/>
    </row>
    <row r="6406" spans="1:10" ht="18" customHeight="1">
      <c r="A6406" s="2" t="s">
        <v>1840</v>
      </c>
      <c r="B6406" s="4" t="s">
        <v>61</v>
      </c>
      <c r="C6406" s="2" t="s">
        <v>62</v>
      </c>
      <c r="D6406" s="2" t="s">
        <v>9</v>
      </c>
      <c r="E6406" s="391" t="s">
        <v>63</v>
      </c>
      <c r="F6406" s="391"/>
      <c r="G6406" s="3" t="s">
        <v>64</v>
      </c>
      <c r="H6406" s="4" t="s">
        <v>10</v>
      </c>
      <c r="I6406" s="4" t="s">
        <v>65</v>
      </c>
      <c r="J6406" s="4" t="s">
        <v>11</v>
      </c>
    </row>
    <row r="6407" spans="1:10" ht="64.95" customHeight="1">
      <c r="A6407" s="10" t="s">
        <v>1883</v>
      </c>
      <c r="B6407" s="12" t="s">
        <v>1841</v>
      </c>
      <c r="C6407" s="10" t="s">
        <v>72</v>
      </c>
      <c r="D6407" s="10" t="s">
        <v>1842</v>
      </c>
      <c r="E6407" s="395" t="s">
        <v>74</v>
      </c>
      <c r="F6407" s="395"/>
      <c r="G6407" s="11" t="s">
        <v>75</v>
      </c>
      <c r="H6407" s="15">
        <v>1</v>
      </c>
      <c r="I6407" s="13">
        <v>507.19</v>
      </c>
      <c r="J6407" s="13">
        <v>507.19</v>
      </c>
    </row>
    <row r="6408" spans="1:10" ht="39" customHeight="1">
      <c r="A6408" s="17" t="s">
        <v>1884</v>
      </c>
      <c r="B6408" s="19" t="s">
        <v>3606</v>
      </c>
      <c r="C6408" s="17" t="s">
        <v>78</v>
      </c>
      <c r="D6408" s="17" t="s">
        <v>3607</v>
      </c>
      <c r="E6408" s="396" t="s">
        <v>1991</v>
      </c>
      <c r="F6408" s="396"/>
      <c r="G6408" s="18" t="s">
        <v>81</v>
      </c>
      <c r="H6408" s="21">
        <v>0.26</v>
      </c>
      <c r="I6408" s="20">
        <v>659.05</v>
      </c>
      <c r="J6408" s="20">
        <v>171.35</v>
      </c>
    </row>
    <row r="6409" spans="1:10" ht="25.95" customHeight="1">
      <c r="A6409" s="17" t="s">
        <v>1884</v>
      </c>
      <c r="B6409" s="19" t="s">
        <v>3608</v>
      </c>
      <c r="C6409" s="17" t="s">
        <v>78</v>
      </c>
      <c r="D6409" s="17" t="s">
        <v>3609</v>
      </c>
      <c r="E6409" s="396" t="s">
        <v>3610</v>
      </c>
      <c r="F6409" s="396"/>
      <c r="G6409" s="18" t="s">
        <v>99</v>
      </c>
      <c r="H6409" s="21">
        <v>0.45</v>
      </c>
      <c r="I6409" s="20">
        <v>145.79</v>
      </c>
      <c r="J6409" s="20">
        <v>65.599999999999994</v>
      </c>
    </row>
    <row r="6410" spans="1:10" ht="25.95" customHeight="1">
      <c r="A6410" s="17" t="s">
        <v>1884</v>
      </c>
      <c r="B6410" s="19" t="s">
        <v>3611</v>
      </c>
      <c r="C6410" s="17" t="s">
        <v>78</v>
      </c>
      <c r="D6410" s="17" t="s">
        <v>3612</v>
      </c>
      <c r="E6410" s="396" t="s">
        <v>211</v>
      </c>
      <c r="F6410" s="396"/>
      <c r="G6410" s="18" t="s">
        <v>99</v>
      </c>
      <c r="H6410" s="21">
        <v>2.64</v>
      </c>
      <c r="I6410" s="20">
        <v>39.36</v>
      </c>
      <c r="J6410" s="20">
        <v>103.91</v>
      </c>
    </row>
    <row r="6411" spans="1:10" ht="25.95" customHeight="1">
      <c r="A6411" s="17" t="s">
        <v>1884</v>
      </c>
      <c r="B6411" s="19" t="s">
        <v>3613</v>
      </c>
      <c r="C6411" s="17" t="s">
        <v>78</v>
      </c>
      <c r="D6411" s="17" t="s">
        <v>3614</v>
      </c>
      <c r="E6411" s="396" t="s">
        <v>85</v>
      </c>
      <c r="F6411" s="396"/>
      <c r="G6411" s="18" t="s">
        <v>81</v>
      </c>
      <c r="H6411" s="21">
        <v>0.4</v>
      </c>
      <c r="I6411" s="20">
        <v>80.17</v>
      </c>
      <c r="J6411" s="20">
        <v>32.06</v>
      </c>
    </row>
    <row r="6412" spans="1:10" ht="25.95" customHeight="1">
      <c r="A6412" s="17" t="s">
        <v>1884</v>
      </c>
      <c r="B6412" s="19" t="s">
        <v>3615</v>
      </c>
      <c r="C6412" s="17" t="s">
        <v>78</v>
      </c>
      <c r="D6412" s="17" t="s">
        <v>3616</v>
      </c>
      <c r="E6412" s="396" t="s">
        <v>849</v>
      </c>
      <c r="F6412" s="396"/>
      <c r="G6412" s="18" t="s">
        <v>81</v>
      </c>
      <c r="H6412" s="21">
        <v>0.26</v>
      </c>
      <c r="I6412" s="20">
        <v>309.77999999999997</v>
      </c>
      <c r="J6412" s="20">
        <v>80.540000000000006</v>
      </c>
    </row>
    <row r="6413" spans="1:10" ht="39" customHeight="1">
      <c r="A6413" s="17" t="s">
        <v>1884</v>
      </c>
      <c r="B6413" s="19" t="s">
        <v>3617</v>
      </c>
      <c r="C6413" s="17" t="s">
        <v>78</v>
      </c>
      <c r="D6413" s="17" t="s">
        <v>3618</v>
      </c>
      <c r="E6413" s="396" t="s">
        <v>453</v>
      </c>
      <c r="F6413" s="396"/>
      <c r="G6413" s="18" t="s">
        <v>99</v>
      </c>
      <c r="H6413" s="21">
        <v>0.75</v>
      </c>
      <c r="I6413" s="20">
        <v>23.23</v>
      </c>
      <c r="J6413" s="20">
        <v>17.420000000000002</v>
      </c>
    </row>
    <row r="6414" spans="1:10" ht="24" customHeight="1">
      <c r="A6414" s="17" t="s">
        <v>1884</v>
      </c>
      <c r="B6414" s="19" t="s">
        <v>3619</v>
      </c>
      <c r="C6414" s="17" t="s">
        <v>78</v>
      </c>
      <c r="D6414" s="17" t="s">
        <v>3620</v>
      </c>
      <c r="E6414" s="396" t="s">
        <v>80</v>
      </c>
      <c r="F6414" s="396"/>
      <c r="G6414" s="18" t="s">
        <v>81</v>
      </c>
      <c r="H6414" s="21">
        <v>0.4</v>
      </c>
      <c r="I6414" s="20">
        <v>90.78</v>
      </c>
      <c r="J6414" s="20">
        <v>36.31</v>
      </c>
    </row>
    <row r="6415" spans="1:10">
      <c r="A6415" s="38"/>
      <c r="B6415" s="38"/>
      <c r="C6415" s="38"/>
      <c r="D6415" s="38"/>
      <c r="E6415" s="38" t="s">
        <v>1897</v>
      </c>
      <c r="F6415" s="39">
        <v>131.56</v>
      </c>
      <c r="G6415" s="38" t="s">
        <v>1898</v>
      </c>
      <c r="H6415" s="39">
        <v>0</v>
      </c>
      <c r="I6415" s="38" t="s">
        <v>1899</v>
      </c>
      <c r="J6415" s="39">
        <v>131.56</v>
      </c>
    </row>
    <row r="6416" spans="1:10">
      <c r="A6416" s="38"/>
      <c r="B6416" s="38"/>
      <c r="C6416" s="38"/>
      <c r="D6416" s="38"/>
      <c r="E6416" s="38" t="s">
        <v>1900</v>
      </c>
      <c r="F6416" s="39">
        <v>103.97</v>
      </c>
      <c r="G6416" s="38"/>
      <c r="H6416" s="398" t="s">
        <v>1901</v>
      </c>
      <c r="I6416" s="398"/>
      <c r="J6416" s="39">
        <v>611.16</v>
      </c>
    </row>
    <row r="6417" spans="1:10" ht="49.95" customHeight="1">
      <c r="A6417" s="32"/>
      <c r="B6417" s="32"/>
      <c r="C6417" s="32"/>
      <c r="D6417" s="32"/>
      <c r="E6417" s="32"/>
      <c r="F6417" s="32"/>
      <c r="G6417" s="32" t="s">
        <v>1902</v>
      </c>
      <c r="H6417" s="34" t="s">
        <v>2524</v>
      </c>
      <c r="I6417" s="32" t="s">
        <v>1904</v>
      </c>
      <c r="J6417" s="33">
        <v>1222.32</v>
      </c>
    </row>
    <row r="6418" spans="1:10" ht="1.05" customHeight="1">
      <c r="A6418" s="16"/>
      <c r="B6418" s="16"/>
      <c r="C6418" s="16"/>
      <c r="D6418" s="16"/>
      <c r="E6418" s="16"/>
      <c r="F6418" s="16"/>
      <c r="G6418" s="16"/>
      <c r="H6418" s="16"/>
      <c r="I6418" s="16"/>
      <c r="J6418" s="16"/>
    </row>
    <row r="6419" spans="1:10" ht="18" customHeight="1">
      <c r="A6419" s="2" t="s">
        <v>1843</v>
      </c>
      <c r="B6419" s="4" t="s">
        <v>61</v>
      </c>
      <c r="C6419" s="2" t="s">
        <v>62</v>
      </c>
      <c r="D6419" s="2" t="s">
        <v>9</v>
      </c>
      <c r="E6419" s="391" t="s">
        <v>63</v>
      </c>
      <c r="F6419" s="391"/>
      <c r="G6419" s="3" t="s">
        <v>64</v>
      </c>
      <c r="H6419" s="4" t="s">
        <v>10</v>
      </c>
      <c r="I6419" s="4" t="s">
        <v>65</v>
      </c>
      <c r="J6419" s="4" t="s">
        <v>11</v>
      </c>
    </row>
    <row r="6420" spans="1:10" ht="52.05" customHeight="1">
      <c r="A6420" s="10" t="s">
        <v>1883</v>
      </c>
      <c r="B6420" s="12" t="s">
        <v>1844</v>
      </c>
      <c r="C6420" s="10" t="s">
        <v>78</v>
      </c>
      <c r="D6420" s="10" t="s">
        <v>1845</v>
      </c>
      <c r="E6420" s="395" t="s">
        <v>1846</v>
      </c>
      <c r="F6420" s="395"/>
      <c r="G6420" s="11" t="s">
        <v>99</v>
      </c>
      <c r="H6420" s="15">
        <v>1</v>
      </c>
      <c r="I6420" s="13">
        <v>94.77</v>
      </c>
      <c r="J6420" s="13">
        <v>94.77</v>
      </c>
    </row>
    <row r="6421" spans="1:10" ht="24" customHeight="1">
      <c r="A6421" s="17" t="s">
        <v>1884</v>
      </c>
      <c r="B6421" s="19" t="s">
        <v>1935</v>
      </c>
      <c r="C6421" s="17" t="s">
        <v>78</v>
      </c>
      <c r="D6421" s="17" t="s">
        <v>1936</v>
      </c>
      <c r="E6421" s="396" t="s">
        <v>1887</v>
      </c>
      <c r="F6421" s="396"/>
      <c r="G6421" s="18" t="s">
        <v>1911</v>
      </c>
      <c r="H6421" s="21">
        <v>0.18820000000000001</v>
      </c>
      <c r="I6421" s="20">
        <v>28.34</v>
      </c>
      <c r="J6421" s="20">
        <v>5.33</v>
      </c>
    </row>
    <row r="6422" spans="1:10" ht="24" customHeight="1">
      <c r="A6422" s="17" t="s">
        <v>1884</v>
      </c>
      <c r="B6422" s="19" t="s">
        <v>1909</v>
      </c>
      <c r="C6422" s="17" t="s">
        <v>78</v>
      </c>
      <c r="D6422" s="17" t="s">
        <v>1910</v>
      </c>
      <c r="E6422" s="396" t="s">
        <v>1887</v>
      </c>
      <c r="F6422" s="396"/>
      <c r="G6422" s="18" t="s">
        <v>1911</v>
      </c>
      <c r="H6422" s="21">
        <v>0.31830000000000003</v>
      </c>
      <c r="I6422" s="20">
        <v>22.95</v>
      </c>
      <c r="J6422" s="20">
        <v>7.3</v>
      </c>
    </row>
    <row r="6423" spans="1:10" ht="39" customHeight="1">
      <c r="A6423" s="17" t="s">
        <v>1884</v>
      </c>
      <c r="B6423" s="19" t="s">
        <v>2293</v>
      </c>
      <c r="C6423" s="17" t="s">
        <v>78</v>
      </c>
      <c r="D6423" s="17" t="s">
        <v>2294</v>
      </c>
      <c r="E6423" s="396" t="s">
        <v>1991</v>
      </c>
      <c r="F6423" s="396"/>
      <c r="G6423" s="18" t="s">
        <v>81</v>
      </c>
      <c r="H6423" s="21">
        <v>9.8500000000000004E-2</v>
      </c>
      <c r="I6423" s="20">
        <v>486.29</v>
      </c>
      <c r="J6423" s="20">
        <v>47.89</v>
      </c>
    </row>
    <row r="6424" spans="1:10" ht="24" customHeight="1">
      <c r="A6424" s="17" t="s">
        <v>1884</v>
      </c>
      <c r="B6424" s="19" t="s">
        <v>1943</v>
      </c>
      <c r="C6424" s="17" t="s">
        <v>78</v>
      </c>
      <c r="D6424" s="17" t="s">
        <v>1944</v>
      </c>
      <c r="E6424" s="396" t="s">
        <v>1887</v>
      </c>
      <c r="F6424" s="396"/>
      <c r="G6424" s="18" t="s">
        <v>1911</v>
      </c>
      <c r="H6424" s="21">
        <v>0.13009999999999999</v>
      </c>
      <c r="I6424" s="20">
        <v>27.92</v>
      </c>
      <c r="J6424" s="20">
        <v>3.63</v>
      </c>
    </row>
    <row r="6425" spans="1:10" ht="39" customHeight="1">
      <c r="A6425" s="22" t="s">
        <v>1894</v>
      </c>
      <c r="B6425" s="24" t="s">
        <v>3621</v>
      </c>
      <c r="C6425" s="22" t="s">
        <v>78</v>
      </c>
      <c r="D6425" s="22" t="s">
        <v>3622</v>
      </c>
      <c r="E6425" s="397" t="s">
        <v>1928</v>
      </c>
      <c r="F6425" s="397"/>
      <c r="G6425" s="23" t="s">
        <v>99</v>
      </c>
      <c r="H6425" s="26">
        <v>1.0815999999999999</v>
      </c>
      <c r="I6425" s="25">
        <v>26.02</v>
      </c>
      <c r="J6425" s="25">
        <v>28.14</v>
      </c>
    </row>
    <row r="6426" spans="1:10" ht="25.95" customHeight="1">
      <c r="A6426" s="22" t="s">
        <v>1894</v>
      </c>
      <c r="B6426" s="24" t="s">
        <v>2059</v>
      </c>
      <c r="C6426" s="22" t="s">
        <v>78</v>
      </c>
      <c r="D6426" s="22" t="s">
        <v>2060</v>
      </c>
      <c r="E6426" s="397" t="s">
        <v>1928</v>
      </c>
      <c r="F6426" s="397"/>
      <c r="G6426" s="23" t="s">
        <v>2015</v>
      </c>
      <c r="H6426" s="26">
        <v>1.6999999999999999E-3</v>
      </c>
      <c r="I6426" s="25">
        <v>7.19</v>
      </c>
      <c r="J6426" s="25">
        <v>0.01</v>
      </c>
    </row>
    <row r="6427" spans="1:10" ht="24" customHeight="1">
      <c r="A6427" s="22" t="s">
        <v>1894</v>
      </c>
      <c r="B6427" s="24" t="s">
        <v>2016</v>
      </c>
      <c r="C6427" s="22" t="s">
        <v>78</v>
      </c>
      <c r="D6427" s="22" t="s">
        <v>2017</v>
      </c>
      <c r="E6427" s="397" t="s">
        <v>1928</v>
      </c>
      <c r="F6427" s="397"/>
      <c r="G6427" s="23" t="s">
        <v>136</v>
      </c>
      <c r="H6427" s="26">
        <v>2.4E-2</v>
      </c>
      <c r="I6427" s="25">
        <v>15.97</v>
      </c>
      <c r="J6427" s="25">
        <v>0.38</v>
      </c>
    </row>
    <row r="6428" spans="1:10" ht="25.95" customHeight="1">
      <c r="A6428" s="22" t="s">
        <v>1894</v>
      </c>
      <c r="B6428" s="24" t="s">
        <v>2063</v>
      </c>
      <c r="C6428" s="22" t="s">
        <v>78</v>
      </c>
      <c r="D6428" s="22" t="s">
        <v>2064</v>
      </c>
      <c r="E6428" s="397" t="s">
        <v>1928</v>
      </c>
      <c r="F6428" s="397"/>
      <c r="G6428" s="23" t="s">
        <v>114</v>
      </c>
      <c r="H6428" s="26">
        <v>0.2</v>
      </c>
      <c r="I6428" s="25">
        <v>3.73</v>
      </c>
      <c r="J6428" s="25">
        <v>0.74</v>
      </c>
    </row>
    <row r="6429" spans="1:10" ht="25.95" customHeight="1">
      <c r="A6429" s="22" t="s">
        <v>1894</v>
      </c>
      <c r="B6429" s="24" t="s">
        <v>1948</v>
      </c>
      <c r="C6429" s="22" t="s">
        <v>78</v>
      </c>
      <c r="D6429" s="22" t="s">
        <v>1949</v>
      </c>
      <c r="E6429" s="397" t="s">
        <v>1928</v>
      </c>
      <c r="F6429" s="397"/>
      <c r="G6429" s="23" t="s">
        <v>114</v>
      </c>
      <c r="H6429" s="26">
        <v>0.25</v>
      </c>
      <c r="I6429" s="25">
        <v>5.41</v>
      </c>
      <c r="J6429" s="25">
        <v>1.35</v>
      </c>
    </row>
    <row r="6430" spans="1:10">
      <c r="A6430" s="38"/>
      <c r="B6430" s="38"/>
      <c r="C6430" s="38"/>
      <c r="D6430" s="38"/>
      <c r="E6430" s="38" t="s">
        <v>1897</v>
      </c>
      <c r="F6430" s="39">
        <v>18.39</v>
      </c>
      <c r="G6430" s="38" t="s">
        <v>1898</v>
      </c>
      <c r="H6430" s="39">
        <v>0</v>
      </c>
      <c r="I6430" s="38" t="s">
        <v>1899</v>
      </c>
      <c r="J6430" s="39">
        <v>18.39</v>
      </c>
    </row>
    <row r="6431" spans="1:10">
      <c r="A6431" s="38"/>
      <c r="B6431" s="38"/>
      <c r="C6431" s="38"/>
      <c r="D6431" s="38"/>
      <c r="E6431" s="38" t="s">
        <v>1900</v>
      </c>
      <c r="F6431" s="39">
        <v>19.420000000000002</v>
      </c>
      <c r="G6431" s="38"/>
      <c r="H6431" s="398" t="s">
        <v>1901</v>
      </c>
      <c r="I6431" s="398"/>
      <c r="J6431" s="39">
        <v>114.19</v>
      </c>
    </row>
    <row r="6432" spans="1:10" ht="49.95" customHeight="1">
      <c r="A6432" s="32"/>
      <c r="B6432" s="32"/>
      <c r="C6432" s="32"/>
      <c r="D6432" s="32"/>
      <c r="E6432" s="32"/>
      <c r="F6432" s="32"/>
      <c r="G6432" s="32" t="s">
        <v>1902</v>
      </c>
      <c r="H6432" s="34" t="s">
        <v>3623</v>
      </c>
      <c r="I6432" s="32" t="s">
        <v>1904</v>
      </c>
      <c r="J6432" s="33">
        <v>13702.8</v>
      </c>
    </row>
    <row r="6433" spans="1:10" ht="1.05" customHeight="1">
      <c r="A6433" s="16"/>
      <c r="B6433" s="16"/>
      <c r="C6433" s="16"/>
      <c r="D6433" s="16"/>
      <c r="E6433" s="16"/>
      <c r="F6433" s="16"/>
      <c r="G6433" s="16"/>
      <c r="H6433" s="16"/>
      <c r="I6433" s="16"/>
      <c r="J6433" s="16"/>
    </row>
    <row r="6434" spans="1:10" ht="18" customHeight="1">
      <c r="A6434" s="2" t="s">
        <v>1847</v>
      </c>
      <c r="B6434" s="4" t="s">
        <v>61</v>
      </c>
      <c r="C6434" s="2" t="s">
        <v>62</v>
      </c>
      <c r="D6434" s="2" t="s">
        <v>9</v>
      </c>
      <c r="E6434" s="391" t="s">
        <v>63</v>
      </c>
      <c r="F6434" s="391"/>
      <c r="G6434" s="3" t="s">
        <v>64</v>
      </c>
      <c r="H6434" s="4" t="s">
        <v>10</v>
      </c>
      <c r="I6434" s="4" t="s">
        <v>65</v>
      </c>
      <c r="J6434" s="4" t="s">
        <v>11</v>
      </c>
    </row>
    <row r="6435" spans="1:10" ht="25.95" customHeight="1">
      <c r="A6435" s="10" t="s">
        <v>1883</v>
      </c>
      <c r="B6435" s="12" t="s">
        <v>1848</v>
      </c>
      <c r="C6435" s="10" t="s">
        <v>78</v>
      </c>
      <c r="D6435" s="10" t="s">
        <v>1849</v>
      </c>
      <c r="E6435" s="395" t="s">
        <v>258</v>
      </c>
      <c r="F6435" s="395"/>
      <c r="G6435" s="11" t="s">
        <v>99</v>
      </c>
      <c r="H6435" s="15">
        <v>1</v>
      </c>
      <c r="I6435" s="13">
        <v>359.45</v>
      </c>
      <c r="J6435" s="13">
        <v>359.45</v>
      </c>
    </row>
    <row r="6436" spans="1:10" ht="24" customHeight="1">
      <c r="A6436" s="17" t="s">
        <v>1884</v>
      </c>
      <c r="B6436" s="19" t="s">
        <v>1909</v>
      </c>
      <c r="C6436" s="17" t="s">
        <v>78</v>
      </c>
      <c r="D6436" s="17" t="s">
        <v>1910</v>
      </c>
      <c r="E6436" s="396" t="s">
        <v>1887</v>
      </c>
      <c r="F6436" s="396"/>
      <c r="G6436" s="18" t="s">
        <v>1911</v>
      </c>
      <c r="H6436" s="21">
        <v>0.314</v>
      </c>
      <c r="I6436" s="20">
        <v>22.95</v>
      </c>
      <c r="J6436" s="20">
        <v>7.2</v>
      </c>
    </row>
    <row r="6437" spans="1:10" ht="24" customHeight="1">
      <c r="A6437" s="17" t="s">
        <v>1884</v>
      </c>
      <c r="B6437" s="19" t="s">
        <v>1935</v>
      </c>
      <c r="C6437" s="17" t="s">
        <v>78</v>
      </c>
      <c r="D6437" s="17" t="s">
        <v>1936</v>
      </c>
      <c r="E6437" s="396" t="s">
        <v>1887</v>
      </c>
      <c r="F6437" s="396"/>
      <c r="G6437" s="18" t="s">
        <v>1911</v>
      </c>
      <c r="H6437" s="21">
        <v>0.75349999999999995</v>
      </c>
      <c r="I6437" s="20">
        <v>28.34</v>
      </c>
      <c r="J6437" s="20">
        <v>21.35</v>
      </c>
    </row>
    <row r="6438" spans="1:10" ht="25.95" customHeight="1">
      <c r="A6438" s="22" t="s">
        <v>1894</v>
      </c>
      <c r="B6438" s="24" t="s">
        <v>2392</v>
      </c>
      <c r="C6438" s="22" t="s">
        <v>78</v>
      </c>
      <c r="D6438" s="22" t="s">
        <v>2393</v>
      </c>
      <c r="E6438" s="397" t="s">
        <v>1928</v>
      </c>
      <c r="F6438" s="397"/>
      <c r="G6438" s="23" t="s">
        <v>81</v>
      </c>
      <c r="H6438" s="26">
        <v>1.6000000000000001E-3</v>
      </c>
      <c r="I6438" s="25">
        <v>135</v>
      </c>
      <c r="J6438" s="25">
        <v>0.21</v>
      </c>
    </row>
    <row r="6439" spans="1:10" ht="25.95" customHeight="1">
      <c r="A6439" s="22" t="s">
        <v>1894</v>
      </c>
      <c r="B6439" s="24" t="s">
        <v>3624</v>
      </c>
      <c r="C6439" s="22" t="s">
        <v>78</v>
      </c>
      <c r="D6439" s="22" t="s">
        <v>3625</v>
      </c>
      <c r="E6439" s="397" t="s">
        <v>1928</v>
      </c>
      <c r="F6439" s="397"/>
      <c r="G6439" s="23" t="s">
        <v>99</v>
      </c>
      <c r="H6439" s="26">
        <v>1.06</v>
      </c>
      <c r="I6439" s="25">
        <v>301.27999999999997</v>
      </c>
      <c r="J6439" s="25">
        <v>319.35000000000002</v>
      </c>
    </row>
    <row r="6440" spans="1:10" ht="24" customHeight="1">
      <c r="A6440" s="22" t="s">
        <v>1894</v>
      </c>
      <c r="B6440" s="24" t="s">
        <v>3626</v>
      </c>
      <c r="C6440" s="22" t="s">
        <v>78</v>
      </c>
      <c r="D6440" s="22" t="s">
        <v>3627</v>
      </c>
      <c r="E6440" s="397" t="s">
        <v>1928</v>
      </c>
      <c r="F6440" s="397"/>
      <c r="G6440" s="23" t="s">
        <v>136</v>
      </c>
      <c r="H6440" s="26">
        <v>0.17499999999999999</v>
      </c>
      <c r="I6440" s="25">
        <v>41.12</v>
      </c>
      <c r="J6440" s="25">
        <v>7.19</v>
      </c>
    </row>
    <row r="6441" spans="1:10" ht="24" customHeight="1">
      <c r="A6441" s="22" t="s">
        <v>1894</v>
      </c>
      <c r="B6441" s="24" t="s">
        <v>2248</v>
      </c>
      <c r="C6441" s="22" t="s">
        <v>78</v>
      </c>
      <c r="D6441" s="22" t="s">
        <v>2249</v>
      </c>
      <c r="E6441" s="397" t="s">
        <v>1928</v>
      </c>
      <c r="F6441" s="397"/>
      <c r="G6441" s="23" t="s">
        <v>136</v>
      </c>
      <c r="H6441" s="26">
        <v>5.93</v>
      </c>
      <c r="I6441" s="25">
        <v>0.7</v>
      </c>
      <c r="J6441" s="25">
        <v>4.1500000000000004</v>
      </c>
    </row>
    <row r="6442" spans="1:10">
      <c r="A6442" s="38"/>
      <c r="B6442" s="38"/>
      <c r="C6442" s="38"/>
      <c r="D6442" s="38"/>
      <c r="E6442" s="38" t="s">
        <v>1897</v>
      </c>
      <c r="F6442" s="39">
        <v>21.18</v>
      </c>
      <c r="G6442" s="38" t="s">
        <v>1898</v>
      </c>
      <c r="H6442" s="39">
        <v>0</v>
      </c>
      <c r="I6442" s="38" t="s">
        <v>1899</v>
      </c>
      <c r="J6442" s="39">
        <v>21.18</v>
      </c>
    </row>
    <row r="6443" spans="1:10">
      <c r="A6443" s="38"/>
      <c r="B6443" s="38"/>
      <c r="C6443" s="38"/>
      <c r="D6443" s="38"/>
      <c r="E6443" s="38" t="s">
        <v>1900</v>
      </c>
      <c r="F6443" s="39">
        <v>73.680000000000007</v>
      </c>
      <c r="G6443" s="38"/>
      <c r="H6443" s="398" t="s">
        <v>1901</v>
      </c>
      <c r="I6443" s="398"/>
      <c r="J6443" s="39">
        <v>433.13</v>
      </c>
    </row>
    <row r="6444" spans="1:10" ht="49.95" customHeight="1">
      <c r="A6444" s="32"/>
      <c r="B6444" s="32"/>
      <c r="C6444" s="32"/>
      <c r="D6444" s="32"/>
      <c r="E6444" s="32"/>
      <c r="F6444" s="32"/>
      <c r="G6444" s="32" t="s">
        <v>1902</v>
      </c>
      <c r="H6444" s="34" t="s">
        <v>3628</v>
      </c>
      <c r="I6444" s="32" t="s">
        <v>1904</v>
      </c>
      <c r="J6444" s="33">
        <v>204957.11</v>
      </c>
    </row>
    <row r="6445" spans="1:10" ht="1.05" customHeight="1">
      <c r="A6445" s="16"/>
      <c r="B6445" s="16"/>
      <c r="C6445" s="16"/>
      <c r="D6445" s="16"/>
      <c r="E6445" s="16"/>
      <c r="F6445" s="16"/>
      <c r="G6445" s="16"/>
      <c r="H6445" s="16"/>
      <c r="I6445" s="16"/>
      <c r="J6445" s="16"/>
    </row>
    <row r="6446" spans="1:10" ht="18" customHeight="1">
      <c r="A6446" s="2" t="s">
        <v>1850</v>
      </c>
      <c r="B6446" s="4" t="s">
        <v>61</v>
      </c>
      <c r="C6446" s="2" t="s">
        <v>62</v>
      </c>
      <c r="D6446" s="2" t="s">
        <v>9</v>
      </c>
      <c r="E6446" s="391" t="s">
        <v>63</v>
      </c>
      <c r="F6446" s="391"/>
      <c r="G6446" s="3" t="s">
        <v>64</v>
      </c>
      <c r="H6446" s="4" t="s">
        <v>10</v>
      </c>
      <c r="I6446" s="4" t="s">
        <v>65</v>
      </c>
      <c r="J6446" s="4" t="s">
        <v>11</v>
      </c>
    </row>
    <row r="6447" spans="1:10" ht="24" customHeight="1">
      <c r="A6447" s="10" t="s">
        <v>1883</v>
      </c>
      <c r="B6447" s="12" t="s">
        <v>1851</v>
      </c>
      <c r="C6447" s="10" t="s">
        <v>78</v>
      </c>
      <c r="D6447" s="10" t="s">
        <v>1852</v>
      </c>
      <c r="E6447" s="395" t="s">
        <v>1853</v>
      </c>
      <c r="F6447" s="395"/>
      <c r="G6447" s="11" t="s">
        <v>99</v>
      </c>
      <c r="H6447" s="15">
        <v>1</v>
      </c>
      <c r="I6447" s="13">
        <v>20.260000000000002</v>
      </c>
      <c r="J6447" s="13">
        <v>20.260000000000002</v>
      </c>
    </row>
    <row r="6448" spans="1:10" ht="24" customHeight="1">
      <c r="A6448" s="17" t="s">
        <v>1884</v>
      </c>
      <c r="B6448" s="19" t="s">
        <v>3629</v>
      </c>
      <c r="C6448" s="17" t="s">
        <v>78</v>
      </c>
      <c r="D6448" s="17" t="s">
        <v>3630</v>
      </c>
      <c r="E6448" s="396" t="s">
        <v>1887</v>
      </c>
      <c r="F6448" s="396"/>
      <c r="G6448" s="18" t="s">
        <v>1911</v>
      </c>
      <c r="H6448" s="21">
        <v>2.7699999999999999E-2</v>
      </c>
      <c r="I6448" s="20">
        <v>23.92</v>
      </c>
      <c r="J6448" s="20">
        <v>0.66</v>
      </c>
    </row>
    <row r="6449" spans="1:10" ht="24" customHeight="1">
      <c r="A6449" s="17" t="s">
        <v>1884</v>
      </c>
      <c r="B6449" s="19" t="s">
        <v>1909</v>
      </c>
      <c r="C6449" s="17" t="s">
        <v>78</v>
      </c>
      <c r="D6449" s="17" t="s">
        <v>1910</v>
      </c>
      <c r="E6449" s="396" t="s">
        <v>1887</v>
      </c>
      <c r="F6449" s="396"/>
      <c r="G6449" s="18" t="s">
        <v>1911</v>
      </c>
      <c r="H6449" s="21">
        <v>0.1386</v>
      </c>
      <c r="I6449" s="20">
        <v>22.95</v>
      </c>
      <c r="J6449" s="20">
        <v>3.18</v>
      </c>
    </row>
    <row r="6450" spans="1:10" ht="24" customHeight="1">
      <c r="A6450" s="22" t="s">
        <v>1894</v>
      </c>
      <c r="B6450" s="24" t="s">
        <v>3631</v>
      </c>
      <c r="C6450" s="22" t="s">
        <v>78</v>
      </c>
      <c r="D6450" s="22" t="s">
        <v>3632</v>
      </c>
      <c r="E6450" s="397" t="s">
        <v>1928</v>
      </c>
      <c r="F6450" s="397"/>
      <c r="G6450" s="23" t="s">
        <v>99</v>
      </c>
      <c r="H6450" s="26">
        <v>1</v>
      </c>
      <c r="I6450" s="25">
        <v>16.420000000000002</v>
      </c>
      <c r="J6450" s="25">
        <v>16.420000000000002</v>
      </c>
    </row>
    <row r="6451" spans="1:10">
      <c r="A6451" s="38"/>
      <c r="B6451" s="38"/>
      <c r="C6451" s="38"/>
      <c r="D6451" s="38"/>
      <c r="E6451" s="38" t="s">
        <v>1897</v>
      </c>
      <c r="F6451" s="39">
        <v>2.7</v>
      </c>
      <c r="G6451" s="38" t="s">
        <v>1898</v>
      </c>
      <c r="H6451" s="39">
        <v>0</v>
      </c>
      <c r="I6451" s="38" t="s">
        <v>1899</v>
      </c>
      <c r="J6451" s="39">
        <v>2.7</v>
      </c>
    </row>
    <row r="6452" spans="1:10">
      <c r="A6452" s="38"/>
      <c r="B6452" s="38"/>
      <c r="C6452" s="38"/>
      <c r="D6452" s="38"/>
      <c r="E6452" s="38" t="s">
        <v>1900</v>
      </c>
      <c r="F6452" s="39">
        <v>4.1500000000000004</v>
      </c>
      <c r="G6452" s="38"/>
      <c r="H6452" s="398" t="s">
        <v>1901</v>
      </c>
      <c r="I6452" s="398"/>
      <c r="J6452" s="39">
        <v>24.41</v>
      </c>
    </row>
    <row r="6453" spans="1:10" ht="49.95" customHeight="1">
      <c r="A6453" s="32"/>
      <c r="B6453" s="32"/>
      <c r="C6453" s="32"/>
      <c r="D6453" s="32"/>
      <c r="E6453" s="32"/>
      <c r="F6453" s="32"/>
      <c r="G6453" s="32" t="s">
        <v>1902</v>
      </c>
      <c r="H6453" s="34" t="s">
        <v>3633</v>
      </c>
      <c r="I6453" s="32" t="s">
        <v>1904</v>
      </c>
      <c r="J6453" s="33">
        <v>4228.54</v>
      </c>
    </row>
    <row r="6454" spans="1:10" ht="1.05" customHeight="1">
      <c r="A6454" s="16"/>
      <c r="B6454" s="16"/>
      <c r="C6454" s="16"/>
      <c r="D6454" s="16"/>
      <c r="E6454" s="16"/>
      <c r="F6454" s="16"/>
      <c r="G6454" s="16"/>
      <c r="H6454" s="16"/>
      <c r="I6454" s="16"/>
      <c r="J6454" s="16"/>
    </row>
    <row r="6455" spans="1:10" ht="18" customHeight="1">
      <c r="A6455" s="2" t="s">
        <v>1854</v>
      </c>
      <c r="B6455" s="4" t="s">
        <v>61</v>
      </c>
      <c r="C6455" s="2" t="s">
        <v>62</v>
      </c>
      <c r="D6455" s="2" t="s">
        <v>9</v>
      </c>
      <c r="E6455" s="391" t="s">
        <v>63</v>
      </c>
      <c r="F6455" s="391"/>
      <c r="G6455" s="3" t="s">
        <v>64</v>
      </c>
      <c r="H6455" s="4" t="s">
        <v>10</v>
      </c>
      <c r="I6455" s="4" t="s">
        <v>65</v>
      </c>
      <c r="J6455" s="4" t="s">
        <v>11</v>
      </c>
    </row>
    <row r="6456" spans="1:10" ht="52.05" customHeight="1">
      <c r="A6456" s="10" t="s">
        <v>1883</v>
      </c>
      <c r="B6456" s="12" t="s">
        <v>1855</v>
      </c>
      <c r="C6456" s="10" t="s">
        <v>78</v>
      </c>
      <c r="D6456" s="10" t="s">
        <v>1856</v>
      </c>
      <c r="E6456" s="395" t="s">
        <v>1857</v>
      </c>
      <c r="F6456" s="395"/>
      <c r="G6456" s="11" t="s">
        <v>114</v>
      </c>
      <c r="H6456" s="15">
        <v>1</v>
      </c>
      <c r="I6456" s="13">
        <v>46.14</v>
      </c>
      <c r="J6456" s="13">
        <v>46.14</v>
      </c>
    </row>
    <row r="6457" spans="1:10" ht="24" customHeight="1">
      <c r="A6457" s="17" t="s">
        <v>1884</v>
      </c>
      <c r="B6457" s="19" t="s">
        <v>1935</v>
      </c>
      <c r="C6457" s="17" t="s">
        <v>78</v>
      </c>
      <c r="D6457" s="17" t="s">
        <v>1936</v>
      </c>
      <c r="E6457" s="396" t="s">
        <v>1887</v>
      </c>
      <c r="F6457" s="396"/>
      <c r="G6457" s="18" t="s">
        <v>1911</v>
      </c>
      <c r="H6457" s="21">
        <v>0.25900000000000001</v>
      </c>
      <c r="I6457" s="20">
        <v>28.34</v>
      </c>
      <c r="J6457" s="20">
        <v>7.34</v>
      </c>
    </row>
    <row r="6458" spans="1:10" ht="24" customHeight="1">
      <c r="A6458" s="17" t="s">
        <v>1884</v>
      </c>
      <c r="B6458" s="19" t="s">
        <v>1909</v>
      </c>
      <c r="C6458" s="17" t="s">
        <v>78</v>
      </c>
      <c r="D6458" s="17" t="s">
        <v>1910</v>
      </c>
      <c r="E6458" s="396" t="s">
        <v>1887</v>
      </c>
      <c r="F6458" s="396"/>
      <c r="G6458" s="18" t="s">
        <v>1911</v>
      </c>
      <c r="H6458" s="21">
        <v>0.25900000000000001</v>
      </c>
      <c r="I6458" s="20">
        <v>22.95</v>
      </c>
      <c r="J6458" s="20">
        <v>5.94</v>
      </c>
    </row>
    <row r="6459" spans="1:10" ht="25.95" customHeight="1">
      <c r="A6459" s="17" t="s">
        <v>1884</v>
      </c>
      <c r="B6459" s="19" t="s">
        <v>1937</v>
      </c>
      <c r="C6459" s="17" t="s">
        <v>78</v>
      </c>
      <c r="D6459" s="17" t="s">
        <v>1938</v>
      </c>
      <c r="E6459" s="396" t="s">
        <v>1939</v>
      </c>
      <c r="F6459" s="396"/>
      <c r="G6459" s="18" t="s">
        <v>81</v>
      </c>
      <c r="H6459" s="21">
        <v>1.1000000000000001E-3</v>
      </c>
      <c r="I6459" s="20">
        <v>679.2</v>
      </c>
      <c r="J6459" s="20">
        <v>0.74</v>
      </c>
    </row>
    <row r="6460" spans="1:10" ht="25.95" customHeight="1">
      <c r="A6460" s="22" t="s">
        <v>1894</v>
      </c>
      <c r="B6460" s="24" t="s">
        <v>3634</v>
      </c>
      <c r="C6460" s="22" t="s">
        <v>78</v>
      </c>
      <c r="D6460" s="22" t="s">
        <v>3635</v>
      </c>
      <c r="E6460" s="397" t="s">
        <v>1928</v>
      </c>
      <c r="F6460" s="397"/>
      <c r="G6460" s="23" t="s">
        <v>268</v>
      </c>
      <c r="H6460" s="26">
        <v>1.2563</v>
      </c>
      <c r="I6460" s="25">
        <v>24.86</v>
      </c>
      <c r="J6460" s="25">
        <v>31.23</v>
      </c>
    </row>
    <row r="6461" spans="1:10" ht="25.95" customHeight="1">
      <c r="A6461" s="22" t="s">
        <v>1894</v>
      </c>
      <c r="B6461" s="24" t="s">
        <v>2392</v>
      </c>
      <c r="C6461" s="22" t="s">
        <v>78</v>
      </c>
      <c r="D6461" s="22" t="s">
        <v>2393</v>
      </c>
      <c r="E6461" s="397" t="s">
        <v>1928</v>
      </c>
      <c r="F6461" s="397"/>
      <c r="G6461" s="23" t="s">
        <v>81</v>
      </c>
      <c r="H6461" s="26">
        <v>6.6E-3</v>
      </c>
      <c r="I6461" s="25">
        <v>135</v>
      </c>
      <c r="J6461" s="25">
        <v>0.89</v>
      </c>
    </row>
    <row r="6462" spans="1:10">
      <c r="A6462" s="38"/>
      <c r="B6462" s="38"/>
      <c r="C6462" s="38"/>
      <c r="D6462" s="38"/>
      <c r="E6462" s="38" t="s">
        <v>1897</v>
      </c>
      <c r="F6462" s="39">
        <v>9.86</v>
      </c>
      <c r="G6462" s="38" t="s">
        <v>1898</v>
      </c>
      <c r="H6462" s="39">
        <v>0</v>
      </c>
      <c r="I6462" s="38" t="s">
        <v>1899</v>
      </c>
      <c r="J6462" s="39">
        <v>9.86</v>
      </c>
    </row>
    <row r="6463" spans="1:10">
      <c r="A6463" s="38"/>
      <c r="B6463" s="38"/>
      <c r="C6463" s="38"/>
      <c r="D6463" s="38"/>
      <c r="E6463" s="38" t="s">
        <v>1900</v>
      </c>
      <c r="F6463" s="39">
        <v>9.4499999999999993</v>
      </c>
      <c r="G6463" s="38"/>
      <c r="H6463" s="398" t="s">
        <v>1901</v>
      </c>
      <c r="I6463" s="398"/>
      <c r="J6463" s="39">
        <v>55.59</v>
      </c>
    </row>
    <row r="6464" spans="1:10" ht="49.95" customHeight="1">
      <c r="A6464" s="32"/>
      <c r="B6464" s="32"/>
      <c r="C6464" s="32"/>
      <c r="D6464" s="32"/>
      <c r="E6464" s="32"/>
      <c r="F6464" s="32"/>
      <c r="G6464" s="32" t="s">
        <v>1902</v>
      </c>
      <c r="H6464" s="34" t="s">
        <v>2508</v>
      </c>
      <c r="I6464" s="32" t="s">
        <v>1904</v>
      </c>
      <c r="J6464" s="33">
        <v>2223.6</v>
      </c>
    </row>
    <row r="6465" spans="1:10" ht="1.05" customHeight="1">
      <c r="A6465" s="16"/>
      <c r="B6465" s="16"/>
      <c r="C6465" s="16"/>
      <c r="D6465" s="16"/>
      <c r="E6465" s="16"/>
      <c r="F6465" s="16"/>
      <c r="G6465" s="16"/>
      <c r="H6465" s="16"/>
      <c r="I6465" s="16"/>
      <c r="J6465" s="16"/>
    </row>
    <row r="6466" spans="1:10" ht="18" customHeight="1">
      <c r="A6466" s="2" t="s">
        <v>1858</v>
      </c>
      <c r="B6466" s="4" t="s">
        <v>61</v>
      </c>
      <c r="C6466" s="2" t="s">
        <v>62</v>
      </c>
      <c r="D6466" s="2" t="s">
        <v>9</v>
      </c>
      <c r="E6466" s="391" t="s">
        <v>63</v>
      </c>
      <c r="F6466" s="391"/>
      <c r="G6466" s="3" t="s">
        <v>64</v>
      </c>
      <c r="H6466" s="4" t="s">
        <v>10</v>
      </c>
      <c r="I6466" s="4" t="s">
        <v>65</v>
      </c>
      <c r="J6466" s="4" t="s">
        <v>11</v>
      </c>
    </row>
    <row r="6467" spans="1:10" ht="24" customHeight="1">
      <c r="A6467" s="10" t="s">
        <v>1883</v>
      </c>
      <c r="B6467" s="12" t="s">
        <v>1859</v>
      </c>
      <c r="C6467" s="10" t="s">
        <v>78</v>
      </c>
      <c r="D6467" s="10" t="s">
        <v>1860</v>
      </c>
      <c r="E6467" s="395" t="s">
        <v>1853</v>
      </c>
      <c r="F6467" s="395"/>
      <c r="G6467" s="11" t="s">
        <v>268</v>
      </c>
      <c r="H6467" s="15">
        <v>1</v>
      </c>
      <c r="I6467" s="13">
        <v>72.75</v>
      </c>
      <c r="J6467" s="13">
        <v>72.75</v>
      </c>
    </row>
    <row r="6468" spans="1:10" ht="24" customHeight="1">
      <c r="A6468" s="17" t="s">
        <v>1884</v>
      </c>
      <c r="B6468" s="19" t="s">
        <v>1909</v>
      </c>
      <c r="C6468" s="17" t="s">
        <v>78</v>
      </c>
      <c r="D6468" s="17" t="s">
        <v>1910</v>
      </c>
      <c r="E6468" s="396" t="s">
        <v>1887</v>
      </c>
      <c r="F6468" s="396"/>
      <c r="G6468" s="18" t="s">
        <v>1911</v>
      </c>
      <c r="H6468" s="21">
        <v>5.4199999999999998E-2</v>
      </c>
      <c r="I6468" s="20">
        <v>22.95</v>
      </c>
      <c r="J6468" s="20">
        <v>1.24</v>
      </c>
    </row>
    <row r="6469" spans="1:10" ht="24" customHeight="1">
      <c r="A6469" s="17" t="s">
        <v>1884</v>
      </c>
      <c r="B6469" s="19" t="s">
        <v>3629</v>
      </c>
      <c r="C6469" s="17" t="s">
        <v>78</v>
      </c>
      <c r="D6469" s="17" t="s">
        <v>3630</v>
      </c>
      <c r="E6469" s="396" t="s">
        <v>1887</v>
      </c>
      <c r="F6469" s="396"/>
      <c r="G6469" s="18" t="s">
        <v>1911</v>
      </c>
      <c r="H6469" s="21">
        <v>1.0800000000000001E-2</v>
      </c>
      <c r="I6469" s="20">
        <v>23.92</v>
      </c>
      <c r="J6469" s="20">
        <v>0.25</v>
      </c>
    </row>
    <row r="6470" spans="1:10" ht="25.95" customHeight="1">
      <c r="A6470" s="22" t="s">
        <v>1894</v>
      </c>
      <c r="B6470" s="24" t="s">
        <v>2358</v>
      </c>
      <c r="C6470" s="22" t="s">
        <v>78</v>
      </c>
      <c r="D6470" s="22" t="s">
        <v>3636</v>
      </c>
      <c r="E6470" s="397" t="s">
        <v>1928</v>
      </c>
      <c r="F6470" s="397"/>
      <c r="G6470" s="23" t="s">
        <v>268</v>
      </c>
      <c r="H6470" s="26">
        <v>1</v>
      </c>
      <c r="I6470" s="25">
        <v>71.260000000000005</v>
      </c>
      <c r="J6470" s="25">
        <v>71.260000000000005</v>
      </c>
    </row>
    <row r="6471" spans="1:10">
      <c r="A6471" s="38"/>
      <c r="B6471" s="38"/>
      <c r="C6471" s="38"/>
      <c r="D6471" s="38"/>
      <c r="E6471" s="38" t="s">
        <v>1897</v>
      </c>
      <c r="F6471" s="39">
        <v>1.05</v>
      </c>
      <c r="G6471" s="38" t="s">
        <v>1898</v>
      </c>
      <c r="H6471" s="39">
        <v>0</v>
      </c>
      <c r="I6471" s="38" t="s">
        <v>1899</v>
      </c>
      <c r="J6471" s="39">
        <v>1.05</v>
      </c>
    </row>
    <row r="6472" spans="1:10">
      <c r="A6472" s="38"/>
      <c r="B6472" s="38"/>
      <c r="C6472" s="38"/>
      <c r="D6472" s="38"/>
      <c r="E6472" s="38" t="s">
        <v>1900</v>
      </c>
      <c r="F6472" s="39">
        <v>14.91</v>
      </c>
      <c r="G6472" s="38"/>
      <c r="H6472" s="398" t="s">
        <v>1901</v>
      </c>
      <c r="I6472" s="398"/>
      <c r="J6472" s="39">
        <v>87.66</v>
      </c>
    </row>
    <row r="6473" spans="1:10" ht="49.95" customHeight="1">
      <c r="A6473" s="32"/>
      <c r="B6473" s="32"/>
      <c r="C6473" s="32"/>
      <c r="D6473" s="32"/>
      <c r="E6473" s="32"/>
      <c r="F6473" s="32"/>
      <c r="G6473" s="32" t="s">
        <v>1902</v>
      </c>
      <c r="H6473" s="34" t="s">
        <v>2714</v>
      </c>
      <c r="I6473" s="32" t="s">
        <v>1904</v>
      </c>
      <c r="J6473" s="33">
        <v>525.96</v>
      </c>
    </row>
    <row r="6474" spans="1:10" ht="1.05" customHeight="1">
      <c r="A6474" s="16"/>
      <c r="B6474" s="16"/>
      <c r="C6474" s="16"/>
      <c r="D6474" s="16"/>
      <c r="E6474" s="16"/>
      <c r="F6474" s="16"/>
      <c r="G6474" s="16"/>
      <c r="H6474" s="16"/>
      <c r="I6474" s="16"/>
      <c r="J6474" s="16"/>
    </row>
    <row r="6475" spans="1:10" ht="18" customHeight="1">
      <c r="A6475" s="2" t="s">
        <v>1861</v>
      </c>
      <c r="B6475" s="4" t="s">
        <v>61</v>
      </c>
      <c r="C6475" s="2" t="s">
        <v>62</v>
      </c>
      <c r="D6475" s="2" t="s">
        <v>9</v>
      </c>
      <c r="E6475" s="391" t="s">
        <v>63</v>
      </c>
      <c r="F6475" s="391"/>
      <c r="G6475" s="3" t="s">
        <v>64</v>
      </c>
      <c r="H6475" s="4" t="s">
        <v>10</v>
      </c>
      <c r="I6475" s="4" t="s">
        <v>65</v>
      </c>
      <c r="J6475" s="4" t="s">
        <v>11</v>
      </c>
    </row>
    <row r="6476" spans="1:10" ht="25.95" customHeight="1">
      <c r="A6476" s="10" t="s">
        <v>1883</v>
      </c>
      <c r="B6476" s="12" t="s">
        <v>1862</v>
      </c>
      <c r="C6476" s="10" t="s">
        <v>78</v>
      </c>
      <c r="D6476" s="10" t="s">
        <v>1863</v>
      </c>
      <c r="E6476" s="395" t="s">
        <v>258</v>
      </c>
      <c r="F6476" s="395"/>
      <c r="G6476" s="11" t="s">
        <v>114</v>
      </c>
      <c r="H6476" s="15">
        <v>1</v>
      </c>
      <c r="I6476" s="13">
        <v>226.24</v>
      </c>
      <c r="J6476" s="13">
        <v>226.24</v>
      </c>
    </row>
    <row r="6477" spans="1:10" ht="24" customHeight="1">
      <c r="A6477" s="17" t="s">
        <v>1884</v>
      </c>
      <c r="B6477" s="19" t="s">
        <v>1935</v>
      </c>
      <c r="C6477" s="17" t="s">
        <v>78</v>
      </c>
      <c r="D6477" s="17" t="s">
        <v>1936</v>
      </c>
      <c r="E6477" s="396" t="s">
        <v>1887</v>
      </c>
      <c r="F6477" s="396"/>
      <c r="G6477" s="18" t="s">
        <v>1911</v>
      </c>
      <c r="H6477" s="21">
        <v>0.437</v>
      </c>
      <c r="I6477" s="20">
        <v>28.34</v>
      </c>
      <c r="J6477" s="20">
        <v>12.38</v>
      </c>
    </row>
    <row r="6478" spans="1:10" ht="24" customHeight="1">
      <c r="A6478" s="17" t="s">
        <v>1884</v>
      </c>
      <c r="B6478" s="19" t="s">
        <v>1909</v>
      </c>
      <c r="C6478" s="17" t="s">
        <v>78</v>
      </c>
      <c r="D6478" s="17" t="s">
        <v>1910</v>
      </c>
      <c r="E6478" s="396" t="s">
        <v>1887</v>
      </c>
      <c r="F6478" s="396"/>
      <c r="G6478" s="18" t="s">
        <v>1911</v>
      </c>
      <c r="H6478" s="21">
        <v>0.218</v>
      </c>
      <c r="I6478" s="20">
        <v>22.95</v>
      </c>
      <c r="J6478" s="20">
        <v>5</v>
      </c>
    </row>
    <row r="6479" spans="1:10" ht="24" customHeight="1">
      <c r="A6479" s="22" t="s">
        <v>1894</v>
      </c>
      <c r="B6479" s="24" t="s">
        <v>3637</v>
      </c>
      <c r="C6479" s="22" t="s">
        <v>78</v>
      </c>
      <c r="D6479" s="22" t="s">
        <v>3638</v>
      </c>
      <c r="E6479" s="397" t="s">
        <v>1928</v>
      </c>
      <c r="F6479" s="397"/>
      <c r="G6479" s="23" t="s">
        <v>136</v>
      </c>
      <c r="H6479" s="26">
        <v>1.2150000000000001</v>
      </c>
      <c r="I6479" s="25">
        <v>3.07</v>
      </c>
      <c r="J6479" s="25">
        <v>3.73</v>
      </c>
    </row>
    <row r="6480" spans="1:10" ht="25.95" customHeight="1">
      <c r="A6480" s="22" t="s">
        <v>1894</v>
      </c>
      <c r="B6480" s="24" t="s">
        <v>3639</v>
      </c>
      <c r="C6480" s="22" t="s">
        <v>78</v>
      </c>
      <c r="D6480" s="22" t="s">
        <v>3640</v>
      </c>
      <c r="E6480" s="397" t="s">
        <v>1928</v>
      </c>
      <c r="F6480" s="397"/>
      <c r="G6480" s="23" t="s">
        <v>99</v>
      </c>
      <c r="H6480" s="26">
        <v>0.25</v>
      </c>
      <c r="I6480" s="25">
        <v>819.9</v>
      </c>
      <c r="J6480" s="25">
        <v>204.97</v>
      </c>
    </row>
    <row r="6481" spans="1:10" ht="24" customHeight="1">
      <c r="A6481" s="22" t="s">
        <v>1894</v>
      </c>
      <c r="B6481" s="24" t="s">
        <v>2248</v>
      </c>
      <c r="C6481" s="22" t="s">
        <v>78</v>
      </c>
      <c r="D6481" s="22" t="s">
        <v>2249</v>
      </c>
      <c r="E6481" s="397" t="s">
        <v>1928</v>
      </c>
      <c r="F6481" s="397"/>
      <c r="G6481" s="23" t="s">
        <v>136</v>
      </c>
      <c r="H6481" s="26">
        <v>0.24</v>
      </c>
      <c r="I6481" s="25">
        <v>0.7</v>
      </c>
      <c r="J6481" s="25">
        <v>0.16</v>
      </c>
    </row>
    <row r="6482" spans="1:10">
      <c r="A6482" s="38"/>
      <c r="B6482" s="38"/>
      <c r="C6482" s="38"/>
      <c r="D6482" s="38"/>
      <c r="E6482" s="38" t="s">
        <v>1897</v>
      </c>
      <c r="F6482" s="39">
        <v>12.86</v>
      </c>
      <c r="G6482" s="38" t="s">
        <v>1898</v>
      </c>
      <c r="H6482" s="39">
        <v>0</v>
      </c>
      <c r="I6482" s="38" t="s">
        <v>1899</v>
      </c>
      <c r="J6482" s="39">
        <v>12.86</v>
      </c>
    </row>
    <row r="6483" spans="1:10">
      <c r="A6483" s="38"/>
      <c r="B6483" s="38"/>
      <c r="C6483" s="38"/>
      <c r="D6483" s="38"/>
      <c r="E6483" s="38" t="s">
        <v>1900</v>
      </c>
      <c r="F6483" s="39">
        <v>46.37</v>
      </c>
      <c r="G6483" s="38"/>
      <c r="H6483" s="398" t="s">
        <v>1901</v>
      </c>
      <c r="I6483" s="398"/>
      <c r="J6483" s="39">
        <v>272.61</v>
      </c>
    </row>
    <row r="6484" spans="1:10" ht="49.95" customHeight="1">
      <c r="A6484" s="32"/>
      <c r="B6484" s="32"/>
      <c r="C6484" s="32"/>
      <c r="D6484" s="32"/>
      <c r="E6484" s="32"/>
      <c r="F6484" s="32"/>
      <c r="G6484" s="32" t="s">
        <v>1902</v>
      </c>
      <c r="H6484" s="34" t="s">
        <v>3641</v>
      </c>
      <c r="I6484" s="32" t="s">
        <v>1904</v>
      </c>
      <c r="J6484" s="33">
        <v>6264.57</v>
      </c>
    </row>
    <row r="6485" spans="1:10" ht="1.05" customHeight="1">
      <c r="A6485" s="16"/>
      <c r="B6485" s="16"/>
      <c r="C6485" s="16"/>
      <c r="D6485" s="16"/>
      <c r="E6485" s="16"/>
      <c r="F6485" s="16"/>
      <c r="G6485" s="16"/>
      <c r="H6485" s="16"/>
      <c r="I6485" s="16"/>
      <c r="J6485" s="16"/>
    </row>
    <row r="6486" spans="1:10" ht="18" customHeight="1">
      <c r="A6486" s="2" t="s">
        <v>1864</v>
      </c>
      <c r="B6486" s="4" t="s">
        <v>61</v>
      </c>
      <c r="C6486" s="2" t="s">
        <v>62</v>
      </c>
      <c r="D6486" s="2" t="s">
        <v>9</v>
      </c>
      <c r="E6486" s="391" t="s">
        <v>63</v>
      </c>
      <c r="F6486" s="391"/>
      <c r="G6486" s="3" t="s">
        <v>64</v>
      </c>
      <c r="H6486" s="4" t="s">
        <v>10</v>
      </c>
      <c r="I6486" s="4" t="s">
        <v>65</v>
      </c>
      <c r="J6486" s="4" t="s">
        <v>11</v>
      </c>
    </row>
    <row r="6487" spans="1:10" ht="39" customHeight="1">
      <c r="A6487" s="10" t="s">
        <v>1883</v>
      </c>
      <c r="B6487" s="12" t="s">
        <v>1865</v>
      </c>
      <c r="C6487" s="10" t="s">
        <v>78</v>
      </c>
      <c r="D6487" s="10" t="s">
        <v>1866</v>
      </c>
      <c r="E6487" s="395" t="s">
        <v>1867</v>
      </c>
      <c r="F6487" s="395"/>
      <c r="G6487" s="11" t="s">
        <v>99</v>
      </c>
      <c r="H6487" s="15">
        <v>1</v>
      </c>
      <c r="I6487" s="13">
        <v>77.48</v>
      </c>
      <c r="J6487" s="13">
        <v>77.48</v>
      </c>
    </row>
    <row r="6488" spans="1:10" ht="24" customHeight="1">
      <c r="A6488" s="17" t="s">
        <v>1884</v>
      </c>
      <c r="B6488" s="19" t="s">
        <v>3642</v>
      </c>
      <c r="C6488" s="17" t="s">
        <v>78</v>
      </c>
      <c r="D6488" s="17" t="s">
        <v>3643</v>
      </c>
      <c r="E6488" s="396" t="s">
        <v>1887</v>
      </c>
      <c r="F6488" s="396"/>
      <c r="G6488" s="18" t="s">
        <v>1911</v>
      </c>
      <c r="H6488" s="21">
        <v>0.3725</v>
      </c>
      <c r="I6488" s="20">
        <v>28.14</v>
      </c>
      <c r="J6488" s="20">
        <v>10.48</v>
      </c>
    </row>
    <row r="6489" spans="1:10" ht="52.05" customHeight="1">
      <c r="A6489" s="17" t="s">
        <v>1884</v>
      </c>
      <c r="B6489" s="19" t="s">
        <v>3644</v>
      </c>
      <c r="C6489" s="17" t="s">
        <v>78</v>
      </c>
      <c r="D6489" s="17" t="s">
        <v>3645</v>
      </c>
      <c r="E6489" s="396" t="s">
        <v>1907</v>
      </c>
      <c r="F6489" s="396"/>
      <c r="G6489" s="18" t="s">
        <v>1914</v>
      </c>
      <c r="H6489" s="21">
        <v>4.9099999999999998E-2</v>
      </c>
      <c r="I6489" s="20">
        <v>11.57</v>
      </c>
      <c r="J6489" s="20">
        <v>0.56000000000000005</v>
      </c>
    </row>
    <row r="6490" spans="1:10" ht="24" customHeight="1">
      <c r="A6490" s="17" t="s">
        <v>1884</v>
      </c>
      <c r="B6490" s="19" t="s">
        <v>1909</v>
      </c>
      <c r="C6490" s="17" t="s">
        <v>78</v>
      </c>
      <c r="D6490" s="17" t="s">
        <v>1910</v>
      </c>
      <c r="E6490" s="396" t="s">
        <v>1887</v>
      </c>
      <c r="F6490" s="396"/>
      <c r="G6490" s="18" t="s">
        <v>1911</v>
      </c>
      <c r="H6490" s="21">
        <v>0.3725</v>
      </c>
      <c r="I6490" s="20">
        <v>22.95</v>
      </c>
      <c r="J6490" s="20">
        <v>8.5399999999999991</v>
      </c>
    </row>
    <row r="6491" spans="1:10" ht="39" customHeight="1">
      <c r="A6491" s="17" t="s">
        <v>1884</v>
      </c>
      <c r="B6491" s="19" t="s">
        <v>2083</v>
      </c>
      <c r="C6491" s="17" t="s">
        <v>78</v>
      </c>
      <c r="D6491" s="17" t="s">
        <v>2084</v>
      </c>
      <c r="E6491" s="396" t="s">
        <v>1907</v>
      </c>
      <c r="F6491" s="396"/>
      <c r="G6491" s="18" t="s">
        <v>1914</v>
      </c>
      <c r="H6491" s="21">
        <v>4.1000000000000003E-3</v>
      </c>
      <c r="I6491" s="20">
        <v>10.68</v>
      </c>
      <c r="J6491" s="20">
        <v>0.04</v>
      </c>
    </row>
    <row r="6492" spans="1:10" ht="39" customHeight="1">
      <c r="A6492" s="17" t="s">
        <v>1884</v>
      </c>
      <c r="B6492" s="19" t="s">
        <v>3646</v>
      </c>
      <c r="C6492" s="17" t="s">
        <v>78</v>
      </c>
      <c r="D6492" s="17" t="s">
        <v>3647</v>
      </c>
      <c r="E6492" s="396" t="s">
        <v>1907</v>
      </c>
      <c r="F6492" s="396"/>
      <c r="G6492" s="18" t="s">
        <v>1908</v>
      </c>
      <c r="H6492" s="21">
        <v>0.18210000000000001</v>
      </c>
      <c r="I6492" s="20">
        <v>0.72</v>
      </c>
      <c r="J6492" s="20">
        <v>0.13</v>
      </c>
    </row>
    <row r="6493" spans="1:10" ht="52.05" customHeight="1">
      <c r="A6493" s="17" t="s">
        <v>1884</v>
      </c>
      <c r="B6493" s="19" t="s">
        <v>3648</v>
      </c>
      <c r="C6493" s="17" t="s">
        <v>78</v>
      </c>
      <c r="D6493" s="17" t="s">
        <v>3649</v>
      </c>
      <c r="E6493" s="396" t="s">
        <v>1907</v>
      </c>
      <c r="F6493" s="396"/>
      <c r="G6493" s="18" t="s">
        <v>1908</v>
      </c>
      <c r="H6493" s="21">
        <v>0.1371</v>
      </c>
      <c r="I6493" s="20">
        <v>1.1100000000000001</v>
      </c>
      <c r="J6493" s="20">
        <v>0.15</v>
      </c>
    </row>
    <row r="6494" spans="1:10" ht="25.95" customHeight="1">
      <c r="A6494" s="22" t="s">
        <v>1894</v>
      </c>
      <c r="B6494" s="24" t="s">
        <v>2392</v>
      </c>
      <c r="C6494" s="22" t="s">
        <v>78</v>
      </c>
      <c r="D6494" s="22" t="s">
        <v>2393</v>
      </c>
      <c r="E6494" s="397" t="s">
        <v>1928</v>
      </c>
      <c r="F6494" s="397"/>
      <c r="G6494" s="23" t="s">
        <v>81</v>
      </c>
      <c r="H6494" s="26">
        <v>5.6800000000000003E-2</v>
      </c>
      <c r="I6494" s="25">
        <v>135</v>
      </c>
      <c r="J6494" s="25">
        <v>7.66</v>
      </c>
    </row>
    <row r="6495" spans="1:10" ht="25.95" customHeight="1">
      <c r="A6495" s="22" t="s">
        <v>1894</v>
      </c>
      <c r="B6495" s="24" t="s">
        <v>3650</v>
      </c>
      <c r="C6495" s="22" t="s">
        <v>78</v>
      </c>
      <c r="D6495" s="22" t="s">
        <v>3651</v>
      </c>
      <c r="E6495" s="397" t="s">
        <v>1928</v>
      </c>
      <c r="F6495" s="397"/>
      <c r="G6495" s="23" t="s">
        <v>81</v>
      </c>
      <c r="H6495" s="26">
        <v>9.7999999999999997E-3</v>
      </c>
      <c r="I6495" s="25">
        <v>102.34</v>
      </c>
      <c r="J6495" s="25">
        <v>1</v>
      </c>
    </row>
    <row r="6496" spans="1:10" ht="52.05" customHeight="1">
      <c r="A6496" s="22" t="s">
        <v>1894</v>
      </c>
      <c r="B6496" s="24" t="s">
        <v>3652</v>
      </c>
      <c r="C6496" s="22" t="s">
        <v>78</v>
      </c>
      <c r="D6496" s="22" t="s">
        <v>3653</v>
      </c>
      <c r="E6496" s="397" t="s">
        <v>1928</v>
      </c>
      <c r="F6496" s="397"/>
      <c r="G6496" s="23" t="s">
        <v>99</v>
      </c>
      <c r="H6496" s="26">
        <v>1.03</v>
      </c>
      <c r="I6496" s="25">
        <v>47.5</v>
      </c>
      <c r="J6496" s="25">
        <v>48.92</v>
      </c>
    </row>
    <row r="6497" spans="1:10">
      <c r="A6497" s="38"/>
      <c r="B6497" s="38"/>
      <c r="C6497" s="38"/>
      <c r="D6497" s="38"/>
      <c r="E6497" s="38" t="s">
        <v>1897</v>
      </c>
      <c r="F6497" s="39">
        <v>13.9</v>
      </c>
      <c r="G6497" s="38" t="s">
        <v>1898</v>
      </c>
      <c r="H6497" s="39">
        <v>0</v>
      </c>
      <c r="I6497" s="38" t="s">
        <v>1899</v>
      </c>
      <c r="J6497" s="39">
        <v>13.9</v>
      </c>
    </row>
    <row r="6498" spans="1:10">
      <c r="A6498" s="38"/>
      <c r="B6498" s="38"/>
      <c r="C6498" s="38"/>
      <c r="D6498" s="38"/>
      <c r="E6498" s="38" t="s">
        <v>1900</v>
      </c>
      <c r="F6498" s="39">
        <v>15.88</v>
      </c>
      <c r="G6498" s="38"/>
      <c r="H6498" s="398" t="s">
        <v>1901</v>
      </c>
      <c r="I6498" s="398"/>
      <c r="J6498" s="39">
        <v>93.36</v>
      </c>
    </row>
    <row r="6499" spans="1:10" ht="49.95" customHeight="1">
      <c r="A6499" s="32"/>
      <c r="B6499" s="32"/>
      <c r="C6499" s="32"/>
      <c r="D6499" s="32"/>
      <c r="E6499" s="32"/>
      <c r="F6499" s="32"/>
      <c r="G6499" s="32" t="s">
        <v>1902</v>
      </c>
      <c r="H6499" s="34" t="s">
        <v>3654</v>
      </c>
      <c r="I6499" s="32" t="s">
        <v>1904</v>
      </c>
      <c r="J6499" s="33">
        <v>10438.58</v>
      </c>
    </row>
    <row r="6500" spans="1:10" ht="1.05" customHeight="1">
      <c r="A6500" s="16"/>
      <c r="B6500" s="16"/>
      <c r="C6500" s="16"/>
      <c r="D6500" s="16"/>
      <c r="E6500" s="16"/>
      <c r="F6500" s="16"/>
      <c r="G6500" s="16"/>
      <c r="H6500" s="16"/>
      <c r="I6500" s="16"/>
      <c r="J6500" s="16"/>
    </row>
    <row r="6501" spans="1:10">
      <c r="A6501" s="37"/>
      <c r="B6501" s="37"/>
      <c r="C6501" s="37"/>
      <c r="D6501" s="37"/>
      <c r="E6501" s="37"/>
      <c r="F6501" s="37"/>
      <c r="G6501" s="37"/>
      <c r="H6501" s="37"/>
      <c r="I6501" s="37"/>
      <c r="J6501" s="37"/>
    </row>
    <row r="6502" spans="1:10">
      <c r="A6502" s="387"/>
      <c r="B6502" s="387"/>
      <c r="C6502" s="387"/>
      <c r="D6502" s="36"/>
      <c r="E6502" s="32"/>
      <c r="F6502" s="384" t="s">
        <v>55</v>
      </c>
      <c r="G6502" s="387"/>
      <c r="H6502" s="388">
        <v>6197167.2400000002</v>
      </c>
      <c r="I6502" s="387"/>
      <c r="J6502" s="387"/>
    </row>
    <row r="6503" spans="1:10">
      <c r="A6503" s="387"/>
      <c r="B6503" s="387"/>
      <c r="C6503" s="387"/>
      <c r="D6503" s="36"/>
      <c r="E6503" s="32"/>
      <c r="F6503" s="384" t="s">
        <v>56</v>
      </c>
      <c r="G6503" s="387"/>
      <c r="H6503" s="388">
        <v>1269852.32</v>
      </c>
      <c r="I6503" s="387"/>
      <c r="J6503" s="387"/>
    </row>
    <row r="6504" spans="1:10">
      <c r="A6504" s="387"/>
      <c r="B6504" s="387"/>
      <c r="C6504" s="387"/>
      <c r="D6504" s="36"/>
      <c r="E6504" s="32"/>
      <c r="F6504" s="384" t="s">
        <v>57</v>
      </c>
      <c r="G6504" s="387"/>
      <c r="H6504" s="388">
        <v>7467019.5599999996</v>
      </c>
      <c r="I6504" s="387"/>
      <c r="J6504" s="387"/>
    </row>
    <row r="6505" spans="1:10" ht="60" customHeight="1">
      <c r="A6505" s="31"/>
      <c r="B6505" s="31"/>
      <c r="C6505" s="31"/>
      <c r="D6505" s="31"/>
      <c r="E6505" s="31"/>
      <c r="F6505" s="31"/>
      <c r="G6505" s="31"/>
      <c r="H6505" s="31"/>
      <c r="I6505" s="31"/>
      <c r="J6505" s="31"/>
    </row>
    <row r="6506" spans="1:10" ht="18" customHeight="1">
      <c r="A6506" s="389" t="s">
        <v>58</v>
      </c>
      <c r="B6506" s="389"/>
      <c r="C6506" s="389"/>
      <c r="D6506" s="389"/>
      <c r="E6506" s="389"/>
      <c r="F6506" s="389"/>
      <c r="G6506" s="389"/>
      <c r="H6506" s="389"/>
      <c r="I6506" s="389"/>
      <c r="J6506" s="389"/>
    </row>
    <row r="6507" spans="1:10" ht="30" customHeight="1">
      <c r="A6507" s="389" t="s">
        <v>59</v>
      </c>
      <c r="B6507" s="389"/>
      <c r="C6507" s="389"/>
      <c r="D6507" s="389"/>
      <c r="E6507" s="389"/>
      <c r="F6507" s="389"/>
      <c r="G6507" s="389"/>
      <c r="H6507" s="389"/>
      <c r="I6507" s="389"/>
      <c r="J6507" s="389"/>
    </row>
  </sheetData>
  <mergeCells count="4652">
    <mergeCell ref="A6502:C6502"/>
    <mergeCell ref="F6502:G6502"/>
    <mergeCell ref="H6502:J6502"/>
    <mergeCell ref="A6503:C6503"/>
    <mergeCell ref="F6503:G6503"/>
    <mergeCell ref="H6503:J6503"/>
    <mergeCell ref="A6504:C6504"/>
    <mergeCell ref="F6504:G6504"/>
    <mergeCell ref="H6504:J6504"/>
    <mergeCell ref="A6506:J6506"/>
    <mergeCell ref="A6507:J6507"/>
    <mergeCell ref="E6478:F6478"/>
    <mergeCell ref="E6479:F6479"/>
    <mergeCell ref="E6480:F6480"/>
    <mergeCell ref="E6481:F6481"/>
    <mergeCell ref="H6483:I6483"/>
    <mergeCell ref="E6486:F6486"/>
    <mergeCell ref="E6487:F6487"/>
    <mergeCell ref="E6488:F6488"/>
    <mergeCell ref="E6489:F6489"/>
    <mergeCell ref="E6490:F6490"/>
    <mergeCell ref="E6491:F6491"/>
    <mergeCell ref="E6492:F6492"/>
    <mergeCell ref="E6493:F6493"/>
    <mergeCell ref="E6494:F6494"/>
    <mergeCell ref="E6495:F6495"/>
    <mergeCell ref="E6496:F6496"/>
    <mergeCell ref="H6498:I6498"/>
    <mergeCell ref="E6455:F6455"/>
    <mergeCell ref="E6456:F6456"/>
    <mergeCell ref="E6457:F6457"/>
    <mergeCell ref="E6458:F6458"/>
    <mergeCell ref="E6459:F6459"/>
    <mergeCell ref="E6460:F6460"/>
    <mergeCell ref="E6461:F6461"/>
    <mergeCell ref="H6463:I6463"/>
    <mergeCell ref="E6466:F6466"/>
    <mergeCell ref="E6467:F6467"/>
    <mergeCell ref="E6468:F6468"/>
    <mergeCell ref="E6469:F6469"/>
    <mergeCell ref="E6470:F6470"/>
    <mergeCell ref="H6472:I6472"/>
    <mergeCell ref="E6475:F6475"/>
    <mergeCell ref="E6476:F6476"/>
    <mergeCell ref="E6477:F6477"/>
    <mergeCell ref="E6429:F6429"/>
    <mergeCell ref="H6431:I6431"/>
    <mergeCell ref="E6434:F6434"/>
    <mergeCell ref="E6435:F6435"/>
    <mergeCell ref="E6436:F6436"/>
    <mergeCell ref="E6437:F6437"/>
    <mergeCell ref="E6438:F6438"/>
    <mergeCell ref="E6439:F6439"/>
    <mergeCell ref="E6440:F6440"/>
    <mergeCell ref="E6441:F6441"/>
    <mergeCell ref="H6443:I6443"/>
    <mergeCell ref="E6446:F6446"/>
    <mergeCell ref="E6447:F6447"/>
    <mergeCell ref="E6448:F6448"/>
    <mergeCell ref="E6449:F6449"/>
    <mergeCell ref="E6450:F6450"/>
    <mergeCell ref="H6452:I6452"/>
    <mergeCell ref="E6409:F6409"/>
    <mergeCell ref="E6410:F6410"/>
    <mergeCell ref="E6411:F6411"/>
    <mergeCell ref="E6412:F6412"/>
    <mergeCell ref="E6413:F6413"/>
    <mergeCell ref="E6414:F6414"/>
    <mergeCell ref="H6416:I6416"/>
    <mergeCell ref="E6419:F6419"/>
    <mergeCell ref="E6420:F6420"/>
    <mergeCell ref="E6421:F6421"/>
    <mergeCell ref="E6422:F6422"/>
    <mergeCell ref="E6423:F6423"/>
    <mergeCell ref="E6424:F6424"/>
    <mergeCell ref="E6425:F6425"/>
    <mergeCell ref="E6426:F6426"/>
    <mergeCell ref="E6427:F6427"/>
    <mergeCell ref="E6428:F6428"/>
    <mergeCell ref="E6386:F6386"/>
    <mergeCell ref="E6387:F6387"/>
    <mergeCell ref="E6388:F6388"/>
    <mergeCell ref="E6389:F6389"/>
    <mergeCell ref="E6390:F6390"/>
    <mergeCell ref="H6392:I6392"/>
    <mergeCell ref="E6395:F6395"/>
    <mergeCell ref="E6396:F6396"/>
    <mergeCell ref="E6397:F6397"/>
    <mergeCell ref="E6398:F6398"/>
    <mergeCell ref="E6399:F6399"/>
    <mergeCell ref="E6400:F6400"/>
    <mergeCell ref="E6401:F6401"/>
    <mergeCell ref="H6403:I6403"/>
    <mergeCell ref="E6406:F6406"/>
    <mergeCell ref="E6407:F6407"/>
    <mergeCell ref="E6408:F6408"/>
    <mergeCell ref="E6360:F6360"/>
    <mergeCell ref="E6361:F6361"/>
    <mergeCell ref="E6362:F6362"/>
    <mergeCell ref="H6364:I6364"/>
    <mergeCell ref="E6367:F6367"/>
    <mergeCell ref="E6368:F6368"/>
    <mergeCell ref="E6369:F6369"/>
    <mergeCell ref="E6370:F6370"/>
    <mergeCell ref="E6371:F6371"/>
    <mergeCell ref="H6373:I6373"/>
    <mergeCell ref="E6376:F6376"/>
    <mergeCell ref="E6377:F6377"/>
    <mergeCell ref="E6378:F6378"/>
    <mergeCell ref="E6379:F6379"/>
    <mergeCell ref="E6380:F6380"/>
    <mergeCell ref="H6382:I6382"/>
    <mergeCell ref="F6385:G6385"/>
    <mergeCell ref="E6334:F6334"/>
    <mergeCell ref="E6335:F6335"/>
    <mergeCell ref="H6337:I6337"/>
    <mergeCell ref="E6340:F6340"/>
    <mergeCell ref="E6341:F6341"/>
    <mergeCell ref="E6342:F6342"/>
    <mergeCell ref="E6343:F6343"/>
    <mergeCell ref="E6344:F6344"/>
    <mergeCell ref="H6346:I6346"/>
    <mergeCell ref="E6349:F6349"/>
    <mergeCell ref="E6350:F6350"/>
    <mergeCell ref="E6351:F6351"/>
    <mergeCell ref="E6352:F6352"/>
    <mergeCell ref="E6353:F6353"/>
    <mergeCell ref="H6355:I6355"/>
    <mergeCell ref="E6358:F6358"/>
    <mergeCell ref="E6359:F6359"/>
    <mergeCell ref="E6308:F6308"/>
    <mergeCell ref="E6309:F6309"/>
    <mergeCell ref="H6311:I6311"/>
    <mergeCell ref="E6314:F6314"/>
    <mergeCell ref="E6315:F6315"/>
    <mergeCell ref="E6316:F6316"/>
    <mergeCell ref="E6317:F6317"/>
    <mergeCell ref="H6319:I6319"/>
    <mergeCell ref="E6322:F6322"/>
    <mergeCell ref="E6323:F6323"/>
    <mergeCell ref="E6324:F6324"/>
    <mergeCell ref="E6325:F6325"/>
    <mergeCell ref="E6326:F6326"/>
    <mergeCell ref="H6328:I6328"/>
    <mergeCell ref="E6331:F6331"/>
    <mergeCell ref="E6332:F6332"/>
    <mergeCell ref="E6333:F6333"/>
    <mergeCell ref="E6285:F6285"/>
    <mergeCell ref="E6286:F6286"/>
    <mergeCell ref="E6287:F6287"/>
    <mergeCell ref="E6288:F6288"/>
    <mergeCell ref="E6289:F6289"/>
    <mergeCell ref="E6290:F6290"/>
    <mergeCell ref="H6292:I6292"/>
    <mergeCell ref="E6295:F6295"/>
    <mergeCell ref="E6296:F6296"/>
    <mergeCell ref="E6297:F6297"/>
    <mergeCell ref="E6298:F6298"/>
    <mergeCell ref="E6299:F6299"/>
    <mergeCell ref="E6300:F6300"/>
    <mergeCell ref="H6302:I6302"/>
    <mergeCell ref="E6305:F6305"/>
    <mergeCell ref="E6306:F6306"/>
    <mergeCell ref="E6307:F6307"/>
    <mergeCell ref="E6259:F6259"/>
    <mergeCell ref="E6260:F6260"/>
    <mergeCell ref="E6261:F6261"/>
    <mergeCell ref="E6262:F6262"/>
    <mergeCell ref="H6264:I6264"/>
    <mergeCell ref="E6267:F6267"/>
    <mergeCell ref="E6268:F6268"/>
    <mergeCell ref="E6269:F6269"/>
    <mergeCell ref="E6270:F6270"/>
    <mergeCell ref="E6271:F6271"/>
    <mergeCell ref="H6273:I6273"/>
    <mergeCell ref="E6276:F6276"/>
    <mergeCell ref="E6277:F6277"/>
    <mergeCell ref="E6278:F6278"/>
    <mergeCell ref="E6279:F6279"/>
    <mergeCell ref="E6280:F6280"/>
    <mergeCell ref="H6282:I6282"/>
    <mergeCell ref="E6233:F6233"/>
    <mergeCell ref="E6234:F6234"/>
    <mergeCell ref="E6235:F6235"/>
    <mergeCell ref="H6237:I6237"/>
    <mergeCell ref="E6240:F6240"/>
    <mergeCell ref="E6241:F6241"/>
    <mergeCell ref="E6242:F6242"/>
    <mergeCell ref="E6243:F6243"/>
    <mergeCell ref="E6244:F6244"/>
    <mergeCell ref="H6246:I6246"/>
    <mergeCell ref="E6249:F6249"/>
    <mergeCell ref="E6250:F6250"/>
    <mergeCell ref="E6251:F6251"/>
    <mergeCell ref="E6252:F6252"/>
    <mergeCell ref="E6253:F6253"/>
    <mergeCell ref="H6255:I6255"/>
    <mergeCell ref="E6258:F6258"/>
    <mergeCell ref="E6207:F6207"/>
    <mergeCell ref="E6208:F6208"/>
    <mergeCell ref="H6210:I6210"/>
    <mergeCell ref="E6213:F6213"/>
    <mergeCell ref="E6214:F6214"/>
    <mergeCell ref="E6215:F6215"/>
    <mergeCell ref="E6216:F6216"/>
    <mergeCell ref="H6218:I6218"/>
    <mergeCell ref="E6221:F6221"/>
    <mergeCell ref="E6222:F6222"/>
    <mergeCell ref="E6223:F6223"/>
    <mergeCell ref="E6224:F6224"/>
    <mergeCell ref="E6225:F6225"/>
    <mergeCell ref="E6226:F6226"/>
    <mergeCell ref="H6228:I6228"/>
    <mergeCell ref="E6231:F6231"/>
    <mergeCell ref="E6232:F6232"/>
    <mergeCell ref="E6181:F6181"/>
    <mergeCell ref="E6182:F6182"/>
    <mergeCell ref="E6183:F6183"/>
    <mergeCell ref="E6184:F6184"/>
    <mergeCell ref="H6186:I6186"/>
    <mergeCell ref="E6189:F6189"/>
    <mergeCell ref="E6190:F6190"/>
    <mergeCell ref="E6191:F6191"/>
    <mergeCell ref="E6192:F6192"/>
    <mergeCell ref="H6194:I6194"/>
    <mergeCell ref="E6197:F6197"/>
    <mergeCell ref="E6198:F6198"/>
    <mergeCell ref="E6199:F6199"/>
    <mergeCell ref="E6200:F6200"/>
    <mergeCell ref="H6202:I6202"/>
    <mergeCell ref="E6205:F6205"/>
    <mergeCell ref="E6206:F6206"/>
    <mergeCell ref="E6158:F6158"/>
    <mergeCell ref="E6159:F6159"/>
    <mergeCell ref="E6160:F6160"/>
    <mergeCell ref="E6161:F6161"/>
    <mergeCell ref="E6162:F6162"/>
    <mergeCell ref="E6163:F6163"/>
    <mergeCell ref="E6164:F6164"/>
    <mergeCell ref="H6166:I6166"/>
    <mergeCell ref="E6169:F6169"/>
    <mergeCell ref="E6170:F6170"/>
    <mergeCell ref="E6171:F6171"/>
    <mergeCell ref="E6172:F6172"/>
    <mergeCell ref="E6173:F6173"/>
    <mergeCell ref="E6174:F6174"/>
    <mergeCell ref="E6175:F6175"/>
    <mergeCell ref="E6176:F6176"/>
    <mergeCell ref="H6178:I6178"/>
    <mergeCell ref="E6132:F6132"/>
    <mergeCell ref="E6133:F6133"/>
    <mergeCell ref="E6134:F6134"/>
    <mergeCell ref="H6136:I6136"/>
    <mergeCell ref="E6139:F6139"/>
    <mergeCell ref="E6140:F6140"/>
    <mergeCell ref="E6141:F6141"/>
    <mergeCell ref="E6142:F6142"/>
    <mergeCell ref="E6143:F6143"/>
    <mergeCell ref="H6145:I6145"/>
    <mergeCell ref="E6148:F6148"/>
    <mergeCell ref="E6149:F6149"/>
    <mergeCell ref="E6150:F6150"/>
    <mergeCell ref="E6151:F6151"/>
    <mergeCell ref="E6152:F6152"/>
    <mergeCell ref="H6154:I6154"/>
    <mergeCell ref="E6157:F6157"/>
    <mergeCell ref="H6107:I6107"/>
    <mergeCell ref="E6110:F6110"/>
    <mergeCell ref="E6111:F6111"/>
    <mergeCell ref="E6112:F6112"/>
    <mergeCell ref="E6113:F6113"/>
    <mergeCell ref="H6115:I6115"/>
    <mergeCell ref="E6118:F6118"/>
    <mergeCell ref="E6119:F6119"/>
    <mergeCell ref="E6120:F6120"/>
    <mergeCell ref="E6121:F6121"/>
    <mergeCell ref="E6122:F6122"/>
    <mergeCell ref="E6123:F6123"/>
    <mergeCell ref="E6124:F6124"/>
    <mergeCell ref="H6126:I6126"/>
    <mergeCell ref="E6129:F6129"/>
    <mergeCell ref="E6130:F6130"/>
    <mergeCell ref="E6131:F6131"/>
    <mergeCell ref="E6080:F6080"/>
    <mergeCell ref="H6082:I6082"/>
    <mergeCell ref="E6085:F6085"/>
    <mergeCell ref="E6086:F6086"/>
    <mergeCell ref="E6087:F6087"/>
    <mergeCell ref="E6088:F6088"/>
    <mergeCell ref="E6089:F6089"/>
    <mergeCell ref="H6091:I6091"/>
    <mergeCell ref="E6094:F6094"/>
    <mergeCell ref="E6095:F6095"/>
    <mergeCell ref="E6096:F6096"/>
    <mergeCell ref="E6097:F6097"/>
    <mergeCell ref="H6099:I6099"/>
    <mergeCell ref="E6102:F6102"/>
    <mergeCell ref="E6103:F6103"/>
    <mergeCell ref="E6104:F6104"/>
    <mergeCell ref="E6105:F6105"/>
    <mergeCell ref="E6057:F6057"/>
    <mergeCell ref="H6059:I6059"/>
    <mergeCell ref="E6062:F6062"/>
    <mergeCell ref="E6063:F6063"/>
    <mergeCell ref="E6064:F6064"/>
    <mergeCell ref="E6065:F6065"/>
    <mergeCell ref="E6066:F6066"/>
    <mergeCell ref="E6067:F6067"/>
    <mergeCell ref="E6068:F6068"/>
    <mergeCell ref="E6069:F6069"/>
    <mergeCell ref="E6070:F6070"/>
    <mergeCell ref="E6071:F6071"/>
    <mergeCell ref="H6073:I6073"/>
    <mergeCell ref="E6076:F6076"/>
    <mergeCell ref="E6077:F6077"/>
    <mergeCell ref="E6078:F6078"/>
    <mergeCell ref="E6079:F6079"/>
    <mergeCell ref="E6037:F6037"/>
    <mergeCell ref="E6038:F6038"/>
    <mergeCell ref="E6039:F6039"/>
    <mergeCell ref="E6040:F6040"/>
    <mergeCell ref="E6041:F6041"/>
    <mergeCell ref="H6043:I6043"/>
    <mergeCell ref="E6046:F6046"/>
    <mergeCell ref="E6047:F6047"/>
    <mergeCell ref="E6048:F6048"/>
    <mergeCell ref="E6049:F6049"/>
    <mergeCell ref="E6050:F6050"/>
    <mergeCell ref="E6051:F6051"/>
    <mergeCell ref="E6052:F6052"/>
    <mergeCell ref="E6053:F6053"/>
    <mergeCell ref="E6054:F6054"/>
    <mergeCell ref="E6055:F6055"/>
    <mergeCell ref="E6056:F6056"/>
    <mergeCell ref="E6017:F6017"/>
    <mergeCell ref="E6018:F6018"/>
    <mergeCell ref="E6019:F6019"/>
    <mergeCell ref="E6020:F6020"/>
    <mergeCell ref="E6021:F6021"/>
    <mergeCell ref="E6022:F6022"/>
    <mergeCell ref="E6023:F6023"/>
    <mergeCell ref="E6024:F6024"/>
    <mergeCell ref="E6025:F6025"/>
    <mergeCell ref="E6026:F6026"/>
    <mergeCell ref="E6027:F6027"/>
    <mergeCell ref="H6029:I6029"/>
    <mergeCell ref="E6032:F6032"/>
    <mergeCell ref="E6033:F6033"/>
    <mergeCell ref="E6034:F6034"/>
    <mergeCell ref="E6035:F6035"/>
    <mergeCell ref="E6036:F6036"/>
    <mergeCell ref="E5994:F5994"/>
    <mergeCell ref="E5995:F5995"/>
    <mergeCell ref="H5997:I5997"/>
    <mergeCell ref="E6000:F6000"/>
    <mergeCell ref="E6001:F6001"/>
    <mergeCell ref="E6002:F6002"/>
    <mergeCell ref="E6003:F6003"/>
    <mergeCell ref="E6004:F6004"/>
    <mergeCell ref="E6005:F6005"/>
    <mergeCell ref="E6006:F6006"/>
    <mergeCell ref="E6007:F6007"/>
    <mergeCell ref="E6008:F6008"/>
    <mergeCell ref="E6009:F6009"/>
    <mergeCell ref="E6010:F6010"/>
    <mergeCell ref="E6011:F6011"/>
    <mergeCell ref="H6013:I6013"/>
    <mergeCell ref="E6016:F6016"/>
    <mergeCell ref="E5971:F5971"/>
    <mergeCell ref="H5973:I5973"/>
    <mergeCell ref="E5976:F5976"/>
    <mergeCell ref="E5977:F5977"/>
    <mergeCell ref="E5978:F5978"/>
    <mergeCell ref="E5979:F5979"/>
    <mergeCell ref="E5980:F5980"/>
    <mergeCell ref="H5982:I5982"/>
    <mergeCell ref="F5985:G5985"/>
    <mergeCell ref="E5986:F5986"/>
    <mergeCell ref="E5987:F5987"/>
    <mergeCell ref="E5988:F5988"/>
    <mergeCell ref="E5989:F5989"/>
    <mergeCell ref="E5990:F5990"/>
    <mergeCell ref="E5991:F5991"/>
    <mergeCell ref="E5992:F5992"/>
    <mergeCell ref="E5993:F5993"/>
    <mergeCell ref="E5948:F5948"/>
    <mergeCell ref="E5949:F5949"/>
    <mergeCell ref="E5950:F5950"/>
    <mergeCell ref="E5951:F5951"/>
    <mergeCell ref="E5952:F5952"/>
    <mergeCell ref="E5953:F5953"/>
    <mergeCell ref="H5955:I5955"/>
    <mergeCell ref="E5958:F5958"/>
    <mergeCell ref="E5959:F5959"/>
    <mergeCell ref="E5960:F5960"/>
    <mergeCell ref="E5961:F5961"/>
    <mergeCell ref="E5962:F5962"/>
    <mergeCell ref="H5964:I5964"/>
    <mergeCell ref="E5967:F5967"/>
    <mergeCell ref="E5968:F5968"/>
    <mergeCell ref="E5969:F5969"/>
    <mergeCell ref="E5970:F5970"/>
    <mergeCell ref="E5922:F5922"/>
    <mergeCell ref="E5923:F5923"/>
    <mergeCell ref="E5924:F5924"/>
    <mergeCell ref="H5926:I5926"/>
    <mergeCell ref="E5929:F5929"/>
    <mergeCell ref="E5930:F5930"/>
    <mergeCell ref="E5931:F5931"/>
    <mergeCell ref="E5932:F5932"/>
    <mergeCell ref="E5933:F5933"/>
    <mergeCell ref="H5935:I5935"/>
    <mergeCell ref="E5938:F5938"/>
    <mergeCell ref="E5939:F5939"/>
    <mergeCell ref="E5940:F5940"/>
    <mergeCell ref="E5941:F5941"/>
    <mergeCell ref="E5942:F5942"/>
    <mergeCell ref="H5944:I5944"/>
    <mergeCell ref="E5947:F5947"/>
    <mergeCell ref="E5896:F5896"/>
    <mergeCell ref="E5897:F5897"/>
    <mergeCell ref="E5898:F5898"/>
    <mergeCell ref="H5900:I5900"/>
    <mergeCell ref="E5903:F5903"/>
    <mergeCell ref="E5904:F5904"/>
    <mergeCell ref="E5905:F5905"/>
    <mergeCell ref="E5906:F5906"/>
    <mergeCell ref="E5907:F5907"/>
    <mergeCell ref="H5909:I5909"/>
    <mergeCell ref="E5912:F5912"/>
    <mergeCell ref="E5913:F5913"/>
    <mergeCell ref="E5914:F5914"/>
    <mergeCell ref="E5915:F5915"/>
    <mergeCell ref="E5916:F5916"/>
    <mergeCell ref="H5918:I5918"/>
    <mergeCell ref="E5921:F5921"/>
    <mergeCell ref="E5870:F5870"/>
    <mergeCell ref="E5871:F5871"/>
    <mergeCell ref="H5873:I5873"/>
    <mergeCell ref="E5876:F5876"/>
    <mergeCell ref="E5877:F5877"/>
    <mergeCell ref="E5878:F5878"/>
    <mergeCell ref="E5879:F5879"/>
    <mergeCell ref="H5881:I5881"/>
    <mergeCell ref="E5884:F5884"/>
    <mergeCell ref="E5885:F5885"/>
    <mergeCell ref="E5886:F5886"/>
    <mergeCell ref="E5887:F5887"/>
    <mergeCell ref="E5888:F5888"/>
    <mergeCell ref="E5889:F5889"/>
    <mergeCell ref="H5891:I5891"/>
    <mergeCell ref="E5894:F5894"/>
    <mergeCell ref="E5895:F5895"/>
    <mergeCell ref="E5844:F5844"/>
    <mergeCell ref="H5846:I5846"/>
    <mergeCell ref="E5849:F5849"/>
    <mergeCell ref="E5850:F5850"/>
    <mergeCell ref="E5851:F5851"/>
    <mergeCell ref="E5852:F5852"/>
    <mergeCell ref="E5853:F5853"/>
    <mergeCell ref="H5855:I5855"/>
    <mergeCell ref="E5858:F5858"/>
    <mergeCell ref="E5859:F5859"/>
    <mergeCell ref="E5860:F5860"/>
    <mergeCell ref="E5861:F5861"/>
    <mergeCell ref="H5863:I5863"/>
    <mergeCell ref="F5866:G5866"/>
    <mergeCell ref="E5867:F5867"/>
    <mergeCell ref="E5868:F5868"/>
    <mergeCell ref="E5869:F5869"/>
    <mergeCell ref="E5821:F5821"/>
    <mergeCell ref="E5822:F5822"/>
    <mergeCell ref="E5823:F5823"/>
    <mergeCell ref="E5824:F5824"/>
    <mergeCell ref="H5826:I5826"/>
    <mergeCell ref="E5829:F5829"/>
    <mergeCell ref="E5830:F5830"/>
    <mergeCell ref="E5831:F5831"/>
    <mergeCell ref="E5832:F5832"/>
    <mergeCell ref="E5833:F5833"/>
    <mergeCell ref="E5834:F5834"/>
    <mergeCell ref="H5836:I5836"/>
    <mergeCell ref="E5839:F5839"/>
    <mergeCell ref="E5840:F5840"/>
    <mergeCell ref="E5841:F5841"/>
    <mergeCell ref="E5842:F5842"/>
    <mergeCell ref="E5843:F5843"/>
    <mergeCell ref="E5798:F5798"/>
    <mergeCell ref="E5799:F5799"/>
    <mergeCell ref="E5800:F5800"/>
    <mergeCell ref="E5801:F5801"/>
    <mergeCell ref="E5802:F5802"/>
    <mergeCell ref="E5803:F5803"/>
    <mergeCell ref="H5805:I5805"/>
    <mergeCell ref="F5808:G5808"/>
    <mergeCell ref="E5809:F5809"/>
    <mergeCell ref="E5810:F5810"/>
    <mergeCell ref="E5811:F5811"/>
    <mergeCell ref="E5812:F5812"/>
    <mergeCell ref="E5813:F5813"/>
    <mergeCell ref="E5814:F5814"/>
    <mergeCell ref="H5816:I5816"/>
    <mergeCell ref="E5819:F5819"/>
    <mergeCell ref="E5820:F5820"/>
    <mergeCell ref="E5772:F5772"/>
    <mergeCell ref="H5774:I5774"/>
    <mergeCell ref="E5777:F5777"/>
    <mergeCell ref="E5778:F5778"/>
    <mergeCell ref="E5779:F5779"/>
    <mergeCell ref="E5780:F5780"/>
    <mergeCell ref="E5781:F5781"/>
    <mergeCell ref="H5783:I5783"/>
    <mergeCell ref="E5786:F5786"/>
    <mergeCell ref="E5787:F5787"/>
    <mergeCell ref="E5788:F5788"/>
    <mergeCell ref="E5789:F5789"/>
    <mergeCell ref="E5790:F5790"/>
    <mergeCell ref="H5792:I5792"/>
    <mergeCell ref="E5795:F5795"/>
    <mergeCell ref="E5796:F5796"/>
    <mergeCell ref="E5797:F5797"/>
    <mergeCell ref="H5747:I5747"/>
    <mergeCell ref="E5750:F5750"/>
    <mergeCell ref="E5751:F5751"/>
    <mergeCell ref="E5752:F5752"/>
    <mergeCell ref="E5753:F5753"/>
    <mergeCell ref="E5754:F5754"/>
    <mergeCell ref="H5756:I5756"/>
    <mergeCell ref="E5759:F5759"/>
    <mergeCell ref="E5760:F5760"/>
    <mergeCell ref="E5761:F5761"/>
    <mergeCell ref="E5762:F5762"/>
    <mergeCell ref="E5763:F5763"/>
    <mergeCell ref="H5765:I5765"/>
    <mergeCell ref="E5768:F5768"/>
    <mergeCell ref="E5769:F5769"/>
    <mergeCell ref="E5770:F5770"/>
    <mergeCell ref="E5771:F5771"/>
    <mergeCell ref="E5723:F5723"/>
    <mergeCell ref="E5724:F5724"/>
    <mergeCell ref="E5725:F5725"/>
    <mergeCell ref="E5726:F5726"/>
    <mergeCell ref="E5727:F5727"/>
    <mergeCell ref="H5729:I5729"/>
    <mergeCell ref="E5732:F5732"/>
    <mergeCell ref="E5733:F5733"/>
    <mergeCell ref="E5734:F5734"/>
    <mergeCell ref="E5735:F5735"/>
    <mergeCell ref="E5736:F5736"/>
    <mergeCell ref="H5738:I5738"/>
    <mergeCell ref="E5741:F5741"/>
    <mergeCell ref="E5742:F5742"/>
    <mergeCell ref="E5743:F5743"/>
    <mergeCell ref="E5744:F5744"/>
    <mergeCell ref="E5745:F5745"/>
    <mergeCell ref="E5697:F5697"/>
    <mergeCell ref="E5698:F5698"/>
    <mergeCell ref="E5699:F5699"/>
    <mergeCell ref="E5700:F5700"/>
    <mergeCell ref="E5701:F5701"/>
    <mergeCell ref="H5703:I5703"/>
    <mergeCell ref="E5706:F5706"/>
    <mergeCell ref="E5707:F5707"/>
    <mergeCell ref="E5708:F5708"/>
    <mergeCell ref="E5709:F5709"/>
    <mergeCell ref="H5711:I5711"/>
    <mergeCell ref="E5714:F5714"/>
    <mergeCell ref="E5715:F5715"/>
    <mergeCell ref="E5716:F5716"/>
    <mergeCell ref="E5717:F5717"/>
    <mergeCell ref="E5718:F5718"/>
    <mergeCell ref="H5720:I5720"/>
    <mergeCell ref="E5671:F5671"/>
    <mergeCell ref="E5672:F5672"/>
    <mergeCell ref="E5673:F5673"/>
    <mergeCell ref="E5674:F5674"/>
    <mergeCell ref="H5676:I5676"/>
    <mergeCell ref="E5679:F5679"/>
    <mergeCell ref="E5680:F5680"/>
    <mergeCell ref="E5681:F5681"/>
    <mergeCell ref="E5682:F5682"/>
    <mergeCell ref="E5683:F5683"/>
    <mergeCell ref="H5685:I5685"/>
    <mergeCell ref="E5688:F5688"/>
    <mergeCell ref="E5689:F5689"/>
    <mergeCell ref="E5690:F5690"/>
    <mergeCell ref="E5691:F5691"/>
    <mergeCell ref="E5692:F5692"/>
    <mergeCell ref="H5694:I5694"/>
    <mergeCell ref="E5645:F5645"/>
    <mergeCell ref="E5646:F5646"/>
    <mergeCell ref="E5647:F5647"/>
    <mergeCell ref="H5649:I5649"/>
    <mergeCell ref="E5652:F5652"/>
    <mergeCell ref="E5653:F5653"/>
    <mergeCell ref="E5654:F5654"/>
    <mergeCell ref="E5655:F5655"/>
    <mergeCell ref="E5656:F5656"/>
    <mergeCell ref="H5658:I5658"/>
    <mergeCell ref="E5661:F5661"/>
    <mergeCell ref="E5662:F5662"/>
    <mergeCell ref="E5663:F5663"/>
    <mergeCell ref="E5664:F5664"/>
    <mergeCell ref="E5665:F5665"/>
    <mergeCell ref="H5667:I5667"/>
    <mergeCell ref="E5670:F5670"/>
    <mergeCell ref="E5619:F5619"/>
    <mergeCell ref="E5620:F5620"/>
    <mergeCell ref="E5621:F5621"/>
    <mergeCell ref="H5623:I5623"/>
    <mergeCell ref="E5626:F5626"/>
    <mergeCell ref="E5627:F5627"/>
    <mergeCell ref="E5628:F5628"/>
    <mergeCell ref="E5629:F5629"/>
    <mergeCell ref="E5630:F5630"/>
    <mergeCell ref="H5632:I5632"/>
    <mergeCell ref="E5635:F5635"/>
    <mergeCell ref="E5636:F5636"/>
    <mergeCell ref="E5637:F5637"/>
    <mergeCell ref="E5638:F5638"/>
    <mergeCell ref="E5639:F5639"/>
    <mergeCell ref="H5641:I5641"/>
    <mergeCell ref="E5644:F5644"/>
    <mergeCell ref="E5593:F5593"/>
    <mergeCell ref="E5594:F5594"/>
    <mergeCell ref="E5595:F5595"/>
    <mergeCell ref="H5597:I5597"/>
    <mergeCell ref="E5600:F5600"/>
    <mergeCell ref="E5601:F5601"/>
    <mergeCell ref="E5602:F5602"/>
    <mergeCell ref="E5603:F5603"/>
    <mergeCell ref="E5604:F5604"/>
    <mergeCell ref="H5606:I5606"/>
    <mergeCell ref="E5609:F5609"/>
    <mergeCell ref="E5610:F5610"/>
    <mergeCell ref="E5611:F5611"/>
    <mergeCell ref="E5612:F5612"/>
    <mergeCell ref="E5613:F5613"/>
    <mergeCell ref="H5615:I5615"/>
    <mergeCell ref="E5618:F5618"/>
    <mergeCell ref="E5567:F5567"/>
    <mergeCell ref="H5569:I5569"/>
    <mergeCell ref="E5572:F5572"/>
    <mergeCell ref="E5573:F5573"/>
    <mergeCell ref="E5574:F5574"/>
    <mergeCell ref="E5575:F5575"/>
    <mergeCell ref="E5576:F5576"/>
    <mergeCell ref="H5578:I5578"/>
    <mergeCell ref="E5581:F5581"/>
    <mergeCell ref="E5582:F5582"/>
    <mergeCell ref="E5583:F5583"/>
    <mergeCell ref="E5584:F5584"/>
    <mergeCell ref="E5585:F5585"/>
    <mergeCell ref="H5587:I5587"/>
    <mergeCell ref="E5590:F5590"/>
    <mergeCell ref="E5591:F5591"/>
    <mergeCell ref="E5592:F5592"/>
    <mergeCell ref="E5547:F5547"/>
    <mergeCell ref="E5548:F5548"/>
    <mergeCell ref="E5549:F5549"/>
    <mergeCell ref="E5550:F5550"/>
    <mergeCell ref="E5551:F5551"/>
    <mergeCell ref="E5552:F5552"/>
    <mergeCell ref="H5554:I5554"/>
    <mergeCell ref="E5557:F5557"/>
    <mergeCell ref="E5558:F5558"/>
    <mergeCell ref="E5559:F5559"/>
    <mergeCell ref="E5560:F5560"/>
    <mergeCell ref="E5561:F5561"/>
    <mergeCell ref="E5562:F5562"/>
    <mergeCell ref="E5563:F5563"/>
    <mergeCell ref="E5564:F5564"/>
    <mergeCell ref="E5565:F5565"/>
    <mergeCell ref="E5566:F5566"/>
    <mergeCell ref="E5521:F5521"/>
    <mergeCell ref="E5522:F5522"/>
    <mergeCell ref="H5524:I5524"/>
    <mergeCell ref="E5527:F5527"/>
    <mergeCell ref="E5528:F5528"/>
    <mergeCell ref="E5529:F5529"/>
    <mergeCell ref="E5530:F5530"/>
    <mergeCell ref="E5531:F5531"/>
    <mergeCell ref="E5532:F5532"/>
    <mergeCell ref="H5534:I5534"/>
    <mergeCell ref="E5537:F5537"/>
    <mergeCell ref="E5538:F5538"/>
    <mergeCell ref="E5539:F5539"/>
    <mergeCell ref="E5540:F5540"/>
    <mergeCell ref="E5541:F5541"/>
    <mergeCell ref="E5542:F5542"/>
    <mergeCell ref="H5544:I5544"/>
    <mergeCell ref="E5498:F5498"/>
    <mergeCell ref="E5499:F5499"/>
    <mergeCell ref="E5500:F5500"/>
    <mergeCell ref="E5501:F5501"/>
    <mergeCell ref="E5502:F5502"/>
    <mergeCell ref="E5503:F5503"/>
    <mergeCell ref="H5505:I5505"/>
    <mergeCell ref="E5508:F5508"/>
    <mergeCell ref="E5509:F5509"/>
    <mergeCell ref="E5510:F5510"/>
    <mergeCell ref="E5511:F5511"/>
    <mergeCell ref="E5512:F5512"/>
    <mergeCell ref="E5513:F5513"/>
    <mergeCell ref="H5515:I5515"/>
    <mergeCell ref="E5518:F5518"/>
    <mergeCell ref="E5519:F5519"/>
    <mergeCell ref="E5520:F5520"/>
    <mergeCell ref="E5472:F5472"/>
    <mergeCell ref="E5473:F5473"/>
    <mergeCell ref="E5474:F5474"/>
    <mergeCell ref="H5476:I5476"/>
    <mergeCell ref="E5479:F5479"/>
    <mergeCell ref="E5480:F5480"/>
    <mergeCell ref="E5481:F5481"/>
    <mergeCell ref="E5482:F5482"/>
    <mergeCell ref="E5483:F5483"/>
    <mergeCell ref="H5485:I5485"/>
    <mergeCell ref="E5488:F5488"/>
    <mergeCell ref="E5489:F5489"/>
    <mergeCell ref="E5490:F5490"/>
    <mergeCell ref="E5491:F5491"/>
    <mergeCell ref="E5492:F5492"/>
    <mergeCell ref="E5493:F5493"/>
    <mergeCell ref="H5495:I5495"/>
    <mergeCell ref="E5449:F5449"/>
    <mergeCell ref="E5450:F5450"/>
    <mergeCell ref="H5452:I5452"/>
    <mergeCell ref="E5455:F5455"/>
    <mergeCell ref="E5456:F5456"/>
    <mergeCell ref="E5457:F5457"/>
    <mergeCell ref="E5458:F5458"/>
    <mergeCell ref="E5459:F5459"/>
    <mergeCell ref="E5460:F5460"/>
    <mergeCell ref="E5461:F5461"/>
    <mergeCell ref="E5462:F5462"/>
    <mergeCell ref="E5463:F5463"/>
    <mergeCell ref="E5464:F5464"/>
    <mergeCell ref="E5465:F5465"/>
    <mergeCell ref="H5467:I5467"/>
    <mergeCell ref="E5470:F5470"/>
    <mergeCell ref="E5471:F5471"/>
    <mergeCell ref="E5429:F5429"/>
    <mergeCell ref="E5430:F5430"/>
    <mergeCell ref="E5431:F5431"/>
    <mergeCell ref="E5432:F5432"/>
    <mergeCell ref="E5433:F5433"/>
    <mergeCell ref="E5434:F5434"/>
    <mergeCell ref="E5435:F5435"/>
    <mergeCell ref="H5437:I5437"/>
    <mergeCell ref="E5440:F5440"/>
    <mergeCell ref="E5441:F5441"/>
    <mergeCell ref="E5442:F5442"/>
    <mergeCell ref="E5443:F5443"/>
    <mergeCell ref="E5444:F5444"/>
    <mergeCell ref="E5445:F5445"/>
    <mergeCell ref="E5446:F5446"/>
    <mergeCell ref="E5447:F5447"/>
    <mergeCell ref="E5448:F5448"/>
    <mergeCell ref="E5406:F5406"/>
    <mergeCell ref="E5407:F5407"/>
    <mergeCell ref="H5409:I5409"/>
    <mergeCell ref="E5412:F5412"/>
    <mergeCell ref="E5413:F5413"/>
    <mergeCell ref="E5414:F5414"/>
    <mergeCell ref="E5415:F5415"/>
    <mergeCell ref="E5416:F5416"/>
    <mergeCell ref="E5417:F5417"/>
    <mergeCell ref="E5418:F5418"/>
    <mergeCell ref="E5419:F5419"/>
    <mergeCell ref="E5420:F5420"/>
    <mergeCell ref="E5421:F5421"/>
    <mergeCell ref="H5423:I5423"/>
    <mergeCell ref="E5426:F5426"/>
    <mergeCell ref="E5427:F5427"/>
    <mergeCell ref="E5428:F5428"/>
    <mergeCell ref="E5383:F5383"/>
    <mergeCell ref="E5384:F5384"/>
    <mergeCell ref="E5385:F5385"/>
    <mergeCell ref="E5386:F5386"/>
    <mergeCell ref="E5387:F5387"/>
    <mergeCell ref="E5388:F5388"/>
    <mergeCell ref="H5390:I5390"/>
    <mergeCell ref="E5393:F5393"/>
    <mergeCell ref="E5394:F5394"/>
    <mergeCell ref="E5395:F5395"/>
    <mergeCell ref="E5396:F5396"/>
    <mergeCell ref="E5397:F5397"/>
    <mergeCell ref="E5398:F5398"/>
    <mergeCell ref="H5400:I5400"/>
    <mergeCell ref="E5403:F5403"/>
    <mergeCell ref="E5404:F5404"/>
    <mergeCell ref="E5405:F5405"/>
    <mergeCell ref="E5360:F5360"/>
    <mergeCell ref="E5361:F5361"/>
    <mergeCell ref="E5362:F5362"/>
    <mergeCell ref="E5363:F5363"/>
    <mergeCell ref="E5364:F5364"/>
    <mergeCell ref="E5365:F5365"/>
    <mergeCell ref="E5366:F5366"/>
    <mergeCell ref="E5367:F5367"/>
    <mergeCell ref="E5368:F5368"/>
    <mergeCell ref="H5370:I5370"/>
    <mergeCell ref="E5373:F5373"/>
    <mergeCell ref="E5374:F5374"/>
    <mergeCell ref="E5375:F5375"/>
    <mergeCell ref="E5376:F5376"/>
    <mergeCell ref="E5377:F5377"/>
    <mergeCell ref="E5378:F5378"/>
    <mergeCell ref="H5380:I5380"/>
    <mergeCell ref="E5334:F5334"/>
    <mergeCell ref="E5335:F5335"/>
    <mergeCell ref="E5336:F5336"/>
    <mergeCell ref="E5337:F5337"/>
    <mergeCell ref="H5339:I5339"/>
    <mergeCell ref="E5342:F5342"/>
    <mergeCell ref="E5343:F5343"/>
    <mergeCell ref="E5344:F5344"/>
    <mergeCell ref="E5345:F5345"/>
    <mergeCell ref="E5346:F5346"/>
    <mergeCell ref="H5348:I5348"/>
    <mergeCell ref="E5351:F5351"/>
    <mergeCell ref="E5352:F5352"/>
    <mergeCell ref="E5353:F5353"/>
    <mergeCell ref="E5354:F5354"/>
    <mergeCell ref="E5355:F5355"/>
    <mergeCell ref="H5357:I5357"/>
    <mergeCell ref="E5308:F5308"/>
    <mergeCell ref="E5309:F5309"/>
    <mergeCell ref="E5310:F5310"/>
    <mergeCell ref="H5312:I5312"/>
    <mergeCell ref="E5315:F5315"/>
    <mergeCell ref="E5316:F5316"/>
    <mergeCell ref="E5317:F5317"/>
    <mergeCell ref="E5318:F5318"/>
    <mergeCell ref="E5319:F5319"/>
    <mergeCell ref="H5321:I5321"/>
    <mergeCell ref="E5324:F5324"/>
    <mergeCell ref="E5325:F5325"/>
    <mergeCell ref="E5326:F5326"/>
    <mergeCell ref="E5327:F5327"/>
    <mergeCell ref="E5328:F5328"/>
    <mergeCell ref="H5330:I5330"/>
    <mergeCell ref="E5333:F5333"/>
    <mergeCell ref="E5282:F5282"/>
    <mergeCell ref="E5283:F5283"/>
    <mergeCell ref="H5285:I5285"/>
    <mergeCell ref="E5288:F5288"/>
    <mergeCell ref="E5289:F5289"/>
    <mergeCell ref="E5290:F5290"/>
    <mergeCell ref="E5291:F5291"/>
    <mergeCell ref="E5292:F5292"/>
    <mergeCell ref="H5294:I5294"/>
    <mergeCell ref="E5297:F5297"/>
    <mergeCell ref="E5298:F5298"/>
    <mergeCell ref="E5299:F5299"/>
    <mergeCell ref="E5300:F5300"/>
    <mergeCell ref="E5301:F5301"/>
    <mergeCell ref="H5303:I5303"/>
    <mergeCell ref="E5306:F5306"/>
    <mergeCell ref="E5307:F5307"/>
    <mergeCell ref="E5259:F5259"/>
    <mergeCell ref="E5260:F5260"/>
    <mergeCell ref="E5261:F5261"/>
    <mergeCell ref="E5262:F5262"/>
    <mergeCell ref="E5263:F5263"/>
    <mergeCell ref="E5264:F5264"/>
    <mergeCell ref="E5265:F5265"/>
    <mergeCell ref="H5267:I5267"/>
    <mergeCell ref="E5270:F5270"/>
    <mergeCell ref="E5271:F5271"/>
    <mergeCell ref="E5272:F5272"/>
    <mergeCell ref="E5273:F5273"/>
    <mergeCell ref="E5274:F5274"/>
    <mergeCell ref="H5276:I5276"/>
    <mergeCell ref="E5279:F5279"/>
    <mergeCell ref="E5280:F5280"/>
    <mergeCell ref="E5281:F5281"/>
    <mergeCell ref="E5236:F5236"/>
    <mergeCell ref="E5237:F5237"/>
    <mergeCell ref="E5238:F5238"/>
    <mergeCell ref="E5239:F5239"/>
    <mergeCell ref="H5241:I5241"/>
    <mergeCell ref="E5244:F5244"/>
    <mergeCell ref="E5245:F5245"/>
    <mergeCell ref="E5246:F5246"/>
    <mergeCell ref="E5247:F5247"/>
    <mergeCell ref="E5248:F5248"/>
    <mergeCell ref="E5249:F5249"/>
    <mergeCell ref="E5250:F5250"/>
    <mergeCell ref="E5251:F5251"/>
    <mergeCell ref="E5252:F5252"/>
    <mergeCell ref="H5254:I5254"/>
    <mergeCell ref="E5257:F5257"/>
    <mergeCell ref="E5258:F5258"/>
    <mergeCell ref="E5210:F5210"/>
    <mergeCell ref="E5211:F5211"/>
    <mergeCell ref="E5212:F5212"/>
    <mergeCell ref="H5214:I5214"/>
    <mergeCell ref="E5217:F5217"/>
    <mergeCell ref="E5218:F5218"/>
    <mergeCell ref="E5219:F5219"/>
    <mergeCell ref="E5220:F5220"/>
    <mergeCell ref="E5221:F5221"/>
    <mergeCell ref="H5223:I5223"/>
    <mergeCell ref="E5226:F5226"/>
    <mergeCell ref="E5227:F5227"/>
    <mergeCell ref="E5228:F5228"/>
    <mergeCell ref="E5229:F5229"/>
    <mergeCell ref="E5230:F5230"/>
    <mergeCell ref="H5232:I5232"/>
    <mergeCell ref="E5235:F5235"/>
    <mergeCell ref="E5184:F5184"/>
    <mergeCell ref="E5185:F5185"/>
    <mergeCell ref="H5187:I5187"/>
    <mergeCell ref="E5190:F5190"/>
    <mergeCell ref="E5191:F5191"/>
    <mergeCell ref="E5192:F5192"/>
    <mergeCell ref="E5193:F5193"/>
    <mergeCell ref="E5194:F5194"/>
    <mergeCell ref="H5196:I5196"/>
    <mergeCell ref="E5199:F5199"/>
    <mergeCell ref="E5200:F5200"/>
    <mergeCell ref="E5201:F5201"/>
    <mergeCell ref="E5202:F5202"/>
    <mergeCell ref="E5203:F5203"/>
    <mergeCell ref="H5205:I5205"/>
    <mergeCell ref="E5208:F5208"/>
    <mergeCell ref="E5209:F5209"/>
    <mergeCell ref="E5161:F5161"/>
    <mergeCell ref="E5162:F5162"/>
    <mergeCell ref="E5163:F5163"/>
    <mergeCell ref="E5164:F5164"/>
    <mergeCell ref="E5165:F5165"/>
    <mergeCell ref="H5167:I5167"/>
    <mergeCell ref="E5170:F5170"/>
    <mergeCell ref="E5171:F5171"/>
    <mergeCell ref="E5172:F5172"/>
    <mergeCell ref="E5173:F5173"/>
    <mergeCell ref="E5174:F5174"/>
    <mergeCell ref="E5175:F5175"/>
    <mergeCell ref="H5177:I5177"/>
    <mergeCell ref="E5180:F5180"/>
    <mergeCell ref="E5181:F5181"/>
    <mergeCell ref="E5182:F5182"/>
    <mergeCell ref="E5183:F5183"/>
    <mergeCell ref="H5136:I5136"/>
    <mergeCell ref="F5139:G5139"/>
    <mergeCell ref="E5140:F5140"/>
    <mergeCell ref="E5141:F5141"/>
    <mergeCell ref="E5142:F5142"/>
    <mergeCell ref="E5143:F5143"/>
    <mergeCell ref="E5144:F5144"/>
    <mergeCell ref="E5145:F5145"/>
    <mergeCell ref="H5147:I5147"/>
    <mergeCell ref="E5150:F5150"/>
    <mergeCell ref="E5151:F5151"/>
    <mergeCell ref="E5152:F5152"/>
    <mergeCell ref="E5153:F5153"/>
    <mergeCell ref="E5154:F5154"/>
    <mergeCell ref="E5155:F5155"/>
    <mergeCell ref="H5157:I5157"/>
    <mergeCell ref="E5160:F5160"/>
    <mergeCell ref="E5112:F5112"/>
    <mergeCell ref="E5113:F5113"/>
    <mergeCell ref="E5114:F5114"/>
    <mergeCell ref="H5116:I5116"/>
    <mergeCell ref="E5119:F5119"/>
    <mergeCell ref="E5120:F5120"/>
    <mergeCell ref="E5121:F5121"/>
    <mergeCell ref="E5122:F5122"/>
    <mergeCell ref="E5123:F5123"/>
    <mergeCell ref="E5124:F5124"/>
    <mergeCell ref="E5125:F5125"/>
    <mergeCell ref="E5126:F5126"/>
    <mergeCell ref="H5128:I5128"/>
    <mergeCell ref="F5131:G5131"/>
    <mergeCell ref="E5132:F5132"/>
    <mergeCell ref="E5133:F5133"/>
    <mergeCell ref="E5134:F5134"/>
    <mergeCell ref="E5089:F5089"/>
    <mergeCell ref="E5090:F5090"/>
    <mergeCell ref="E5091:F5091"/>
    <mergeCell ref="E5092:F5092"/>
    <mergeCell ref="E5093:F5093"/>
    <mergeCell ref="E5094:F5094"/>
    <mergeCell ref="E5095:F5095"/>
    <mergeCell ref="E5096:F5096"/>
    <mergeCell ref="H5098:I5098"/>
    <mergeCell ref="E5101:F5101"/>
    <mergeCell ref="E5102:F5102"/>
    <mergeCell ref="E5103:F5103"/>
    <mergeCell ref="E5104:F5104"/>
    <mergeCell ref="E5105:F5105"/>
    <mergeCell ref="H5107:I5107"/>
    <mergeCell ref="E5110:F5110"/>
    <mergeCell ref="E5111:F5111"/>
    <mergeCell ref="E5063:F5063"/>
    <mergeCell ref="E5064:F5064"/>
    <mergeCell ref="E5065:F5065"/>
    <mergeCell ref="H5067:I5067"/>
    <mergeCell ref="E5070:F5070"/>
    <mergeCell ref="E5071:F5071"/>
    <mergeCell ref="E5072:F5072"/>
    <mergeCell ref="E5073:F5073"/>
    <mergeCell ref="E5074:F5074"/>
    <mergeCell ref="E5075:F5075"/>
    <mergeCell ref="H5077:I5077"/>
    <mergeCell ref="E5080:F5080"/>
    <mergeCell ref="E5081:F5081"/>
    <mergeCell ref="E5082:F5082"/>
    <mergeCell ref="E5083:F5083"/>
    <mergeCell ref="E5084:F5084"/>
    <mergeCell ref="H5086:I5086"/>
    <mergeCell ref="E5037:F5037"/>
    <mergeCell ref="E5038:F5038"/>
    <mergeCell ref="H5040:I5040"/>
    <mergeCell ref="E5043:F5043"/>
    <mergeCell ref="E5044:F5044"/>
    <mergeCell ref="E5045:F5045"/>
    <mergeCell ref="E5046:F5046"/>
    <mergeCell ref="E5047:F5047"/>
    <mergeCell ref="H5049:I5049"/>
    <mergeCell ref="E5052:F5052"/>
    <mergeCell ref="E5053:F5053"/>
    <mergeCell ref="E5054:F5054"/>
    <mergeCell ref="E5055:F5055"/>
    <mergeCell ref="E5056:F5056"/>
    <mergeCell ref="H5058:I5058"/>
    <mergeCell ref="E5061:F5061"/>
    <mergeCell ref="E5062:F5062"/>
    <mergeCell ref="E5011:F5011"/>
    <mergeCell ref="H5013:I5013"/>
    <mergeCell ref="E5016:F5016"/>
    <mergeCell ref="E5017:F5017"/>
    <mergeCell ref="E5018:F5018"/>
    <mergeCell ref="E5019:F5019"/>
    <mergeCell ref="E5020:F5020"/>
    <mergeCell ref="H5022:I5022"/>
    <mergeCell ref="E5025:F5025"/>
    <mergeCell ref="E5026:F5026"/>
    <mergeCell ref="E5027:F5027"/>
    <mergeCell ref="E5028:F5028"/>
    <mergeCell ref="E5029:F5029"/>
    <mergeCell ref="H5031:I5031"/>
    <mergeCell ref="E5034:F5034"/>
    <mergeCell ref="E5035:F5035"/>
    <mergeCell ref="E5036:F5036"/>
    <mergeCell ref="E4988:F4988"/>
    <mergeCell ref="E4989:F4989"/>
    <mergeCell ref="E4990:F4990"/>
    <mergeCell ref="E4991:F4991"/>
    <mergeCell ref="H4993:I4993"/>
    <mergeCell ref="E4996:F4996"/>
    <mergeCell ref="E4997:F4997"/>
    <mergeCell ref="E4998:F4998"/>
    <mergeCell ref="E4999:F4999"/>
    <mergeCell ref="E5000:F5000"/>
    <mergeCell ref="E5001:F5001"/>
    <mergeCell ref="E5002:F5002"/>
    <mergeCell ref="H5004:I5004"/>
    <mergeCell ref="E5007:F5007"/>
    <mergeCell ref="E5008:F5008"/>
    <mergeCell ref="E5009:F5009"/>
    <mergeCell ref="E5010:F5010"/>
    <mergeCell ref="H4960:I4960"/>
    <mergeCell ref="E4963:F4963"/>
    <mergeCell ref="E4964:F4964"/>
    <mergeCell ref="E4965:F4965"/>
    <mergeCell ref="E4966:F4966"/>
    <mergeCell ref="H4968:I4968"/>
    <mergeCell ref="E4971:F4971"/>
    <mergeCell ref="E4972:F4972"/>
    <mergeCell ref="E4973:F4973"/>
    <mergeCell ref="H4975:I4975"/>
    <mergeCell ref="E4978:F4978"/>
    <mergeCell ref="E4979:F4979"/>
    <mergeCell ref="E4980:F4980"/>
    <mergeCell ref="E4981:F4981"/>
    <mergeCell ref="E4982:F4982"/>
    <mergeCell ref="E4983:F4983"/>
    <mergeCell ref="H4985:I4985"/>
    <mergeCell ref="E4936:F4936"/>
    <mergeCell ref="E4937:F4937"/>
    <mergeCell ref="E4938:F4938"/>
    <mergeCell ref="E4939:F4939"/>
    <mergeCell ref="E4940:F4940"/>
    <mergeCell ref="H4942:I4942"/>
    <mergeCell ref="E4945:F4945"/>
    <mergeCell ref="E4946:F4946"/>
    <mergeCell ref="E4947:F4947"/>
    <mergeCell ref="E4948:F4948"/>
    <mergeCell ref="E4949:F4949"/>
    <mergeCell ref="H4951:I4951"/>
    <mergeCell ref="E4954:F4954"/>
    <mergeCell ref="E4955:F4955"/>
    <mergeCell ref="E4956:F4956"/>
    <mergeCell ref="E4957:F4957"/>
    <mergeCell ref="E4958:F4958"/>
    <mergeCell ref="E4913:F4913"/>
    <mergeCell ref="E4914:F4914"/>
    <mergeCell ref="E4915:F4915"/>
    <mergeCell ref="E4916:F4916"/>
    <mergeCell ref="H4918:I4918"/>
    <mergeCell ref="E4921:F4921"/>
    <mergeCell ref="E4922:F4922"/>
    <mergeCell ref="E4923:F4923"/>
    <mergeCell ref="E4924:F4924"/>
    <mergeCell ref="E4925:F4925"/>
    <mergeCell ref="H4927:I4927"/>
    <mergeCell ref="E4930:F4930"/>
    <mergeCell ref="E4931:F4931"/>
    <mergeCell ref="E4932:F4932"/>
    <mergeCell ref="E4933:F4933"/>
    <mergeCell ref="E4934:F4934"/>
    <mergeCell ref="E4935:F4935"/>
    <mergeCell ref="E4887:F4887"/>
    <mergeCell ref="E4888:F4888"/>
    <mergeCell ref="H4890:I4890"/>
    <mergeCell ref="E4893:F4893"/>
    <mergeCell ref="E4894:F4894"/>
    <mergeCell ref="E4895:F4895"/>
    <mergeCell ref="E4896:F4896"/>
    <mergeCell ref="E4897:F4897"/>
    <mergeCell ref="H4899:I4899"/>
    <mergeCell ref="E4902:F4902"/>
    <mergeCell ref="E4903:F4903"/>
    <mergeCell ref="E4904:F4904"/>
    <mergeCell ref="E4905:F4905"/>
    <mergeCell ref="E4906:F4906"/>
    <mergeCell ref="H4908:I4908"/>
    <mergeCell ref="E4911:F4911"/>
    <mergeCell ref="E4912:F4912"/>
    <mergeCell ref="E4864:F4864"/>
    <mergeCell ref="E4865:F4865"/>
    <mergeCell ref="E4866:F4866"/>
    <mergeCell ref="E4867:F4867"/>
    <mergeCell ref="E4868:F4868"/>
    <mergeCell ref="H4870:I4870"/>
    <mergeCell ref="E4873:F4873"/>
    <mergeCell ref="E4874:F4874"/>
    <mergeCell ref="E4875:F4875"/>
    <mergeCell ref="E4876:F4876"/>
    <mergeCell ref="E4877:F4877"/>
    <mergeCell ref="H4879:I4879"/>
    <mergeCell ref="E4882:F4882"/>
    <mergeCell ref="E4883:F4883"/>
    <mergeCell ref="E4884:F4884"/>
    <mergeCell ref="E4885:F4885"/>
    <mergeCell ref="E4886:F4886"/>
    <mergeCell ref="E4838:F4838"/>
    <mergeCell ref="E4839:F4839"/>
    <mergeCell ref="E4840:F4840"/>
    <mergeCell ref="H4842:I4842"/>
    <mergeCell ref="F4845:G4845"/>
    <mergeCell ref="E4846:F4846"/>
    <mergeCell ref="E4847:F4847"/>
    <mergeCell ref="E4848:F4848"/>
    <mergeCell ref="E4849:F4849"/>
    <mergeCell ref="E4850:F4850"/>
    <mergeCell ref="H4852:I4852"/>
    <mergeCell ref="E4855:F4855"/>
    <mergeCell ref="E4856:F4856"/>
    <mergeCell ref="E4857:F4857"/>
    <mergeCell ref="E4858:F4858"/>
    <mergeCell ref="E4859:F4859"/>
    <mergeCell ref="H4861:I4861"/>
    <mergeCell ref="E4812:F4812"/>
    <mergeCell ref="E4813:F4813"/>
    <mergeCell ref="H4815:I4815"/>
    <mergeCell ref="E4818:F4818"/>
    <mergeCell ref="E4819:F4819"/>
    <mergeCell ref="E4820:F4820"/>
    <mergeCell ref="E4821:F4821"/>
    <mergeCell ref="E4822:F4822"/>
    <mergeCell ref="H4824:I4824"/>
    <mergeCell ref="E4827:F4827"/>
    <mergeCell ref="E4828:F4828"/>
    <mergeCell ref="E4829:F4829"/>
    <mergeCell ref="E4830:F4830"/>
    <mergeCell ref="E4831:F4831"/>
    <mergeCell ref="H4833:I4833"/>
    <mergeCell ref="E4836:F4836"/>
    <mergeCell ref="E4837:F4837"/>
    <mergeCell ref="E4786:F4786"/>
    <mergeCell ref="E4787:F4787"/>
    <mergeCell ref="E4788:F4788"/>
    <mergeCell ref="H4790:I4790"/>
    <mergeCell ref="E4793:F4793"/>
    <mergeCell ref="E4794:F4794"/>
    <mergeCell ref="E4795:F4795"/>
    <mergeCell ref="E4796:F4796"/>
    <mergeCell ref="H4798:I4798"/>
    <mergeCell ref="E4801:F4801"/>
    <mergeCell ref="E4802:F4802"/>
    <mergeCell ref="E4803:F4803"/>
    <mergeCell ref="E4804:F4804"/>
    <mergeCell ref="H4806:I4806"/>
    <mergeCell ref="E4809:F4809"/>
    <mergeCell ref="E4810:F4810"/>
    <mergeCell ref="E4811:F4811"/>
    <mergeCell ref="E4760:F4760"/>
    <mergeCell ref="E4761:F4761"/>
    <mergeCell ref="H4763:I4763"/>
    <mergeCell ref="E4766:F4766"/>
    <mergeCell ref="E4767:F4767"/>
    <mergeCell ref="E4768:F4768"/>
    <mergeCell ref="E4769:F4769"/>
    <mergeCell ref="E4770:F4770"/>
    <mergeCell ref="H4772:I4772"/>
    <mergeCell ref="E4775:F4775"/>
    <mergeCell ref="E4776:F4776"/>
    <mergeCell ref="E4777:F4777"/>
    <mergeCell ref="E4778:F4778"/>
    <mergeCell ref="E4779:F4779"/>
    <mergeCell ref="H4781:I4781"/>
    <mergeCell ref="E4784:F4784"/>
    <mergeCell ref="E4785:F4785"/>
    <mergeCell ref="E4737:F4737"/>
    <mergeCell ref="E4738:F4738"/>
    <mergeCell ref="E4739:F4739"/>
    <mergeCell ref="H4741:I4741"/>
    <mergeCell ref="E4744:F4744"/>
    <mergeCell ref="E4745:F4745"/>
    <mergeCell ref="E4746:F4746"/>
    <mergeCell ref="E4747:F4747"/>
    <mergeCell ref="E4748:F4748"/>
    <mergeCell ref="E4749:F4749"/>
    <mergeCell ref="E4750:F4750"/>
    <mergeCell ref="E4751:F4751"/>
    <mergeCell ref="E4752:F4752"/>
    <mergeCell ref="H4754:I4754"/>
    <mergeCell ref="E4757:F4757"/>
    <mergeCell ref="E4758:F4758"/>
    <mergeCell ref="E4759:F4759"/>
    <mergeCell ref="E4714:F4714"/>
    <mergeCell ref="E4715:F4715"/>
    <mergeCell ref="E4716:F4716"/>
    <mergeCell ref="E4717:F4717"/>
    <mergeCell ref="H4719:I4719"/>
    <mergeCell ref="E4722:F4722"/>
    <mergeCell ref="E4723:F4723"/>
    <mergeCell ref="E4724:F4724"/>
    <mergeCell ref="E4725:F4725"/>
    <mergeCell ref="E4726:F4726"/>
    <mergeCell ref="H4728:I4728"/>
    <mergeCell ref="E4731:F4731"/>
    <mergeCell ref="E4732:F4732"/>
    <mergeCell ref="E4733:F4733"/>
    <mergeCell ref="E4734:F4734"/>
    <mergeCell ref="E4735:F4735"/>
    <mergeCell ref="E4736:F4736"/>
    <mergeCell ref="E4691:F4691"/>
    <mergeCell ref="E4692:F4692"/>
    <mergeCell ref="E4693:F4693"/>
    <mergeCell ref="E4694:F4694"/>
    <mergeCell ref="H4696:I4696"/>
    <mergeCell ref="E4699:F4699"/>
    <mergeCell ref="E4700:F4700"/>
    <mergeCell ref="E4701:F4701"/>
    <mergeCell ref="E4702:F4702"/>
    <mergeCell ref="E4703:F4703"/>
    <mergeCell ref="E4704:F4704"/>
    <mergeCell ref="E4705:F4705"/>
    <mergeCell ref="E4706:F4706"/>
    <mergeCell ref="E4707:F4707"/>
    <mergeCell ref="H4709:I4709"/>
    <mergeCell ref="E4712:F4712"/>
    <mergeCell ref="E4713:F4713"/>
    <mergeCell ref="E4665:F4665"/>
    <mergeCell ref="E4666:F4666"/>
    <mergeCell ref="H4668:I4668"/>
    <mergeCell ref="E4671:F4671"/>
    <mergeCell ref="E4672:F4672"/>
    <mergeCell ref="E4673:F4673"/>
    <mergeCell ref="E4674:F4674"/>
    <mergeCell ref="E4675:F4675"/>
    <mergeCell ref="E4676:F4676"/>
    <mergeCell ref="H4678:I4678"/>
    <mergeCell ref="E4681:F4681"/>
    <mergeCell ref="E4682:F4682"/>
    <mergeCell ref="E4683:F4683"/>
    <mergeCell ref="E4684:F4684"/>
    <mergeCell ref="E4685:F4685"/>
    <mergeCell ref="E4686:F4686"/>
    <mergeCell ref="H4688:I4688"/>
    <mergeCell ref="E4642:F4642"/>
    <mergeCell ref="E4643:F4643"/>
    <mergeCell ref="E4644:F4644"/>
    <mergeCell ref="E4645:F4645"/>
    <mergeCell ref="E4646:F4646"/>
    <mergeCell ref="H4648:I4648"/>
    <mergeCell ref="E4651:F4651"/>
    <mergeCell ref="E4652:F4652"/>
    <mergeCell ref="E4653:F4653"/>
    <mergeCell ref="E4654:F4654"/>
    <mergeCell ref="E4655:F4655"/>
    <mergeCell ref="E4656:F4656"/>
    <mergeCell ref="H4658:I4658"/>
    <mergeCell ref="E4661:F4661"/>
    <mergeCell ref="E4662:F4662"/>
    <mergeCell ref="E4663:F4663"/>
    <mergeCell ref="E4664:F4664"/>
    <mergeCell ref="E4616:F4616"/>
    <mergeCell ref="E4617:F4617"/>
    <mergeCell ref="E4618:F4618"/>
    <mergeCell ref="H4620:I4620"/>
    <mergeCell ref="E4623:F4623"/>
    <mergeCell ref="E4624:F4624"/>
    <mergeCell ref="E4625:F4625"/>
    <mergeCell ref="E4626:F4626"/>
    <mergeCell ref="E4627:F4627"/>
    <mergeCell ref="H4629:I4629"/>
    <mergeCell ref="E4632:F4632"/>
    <mergeCell ref="E4633:F4633"/>
    <mergeCell ref="E4634:F4634"/>
    <mergeCell ref="E4635:F4635"/>
    <mergeCell ref="E4636:F4636"/>
    <mergeCell ref="H4638:I4638"/>
    <mergeCell ref="E4641:F4641"/>
    <mergeCell ref="H4591:I4591"/>
    <mergeCell ref="E4594:F4594"/>
    <mergeCell ref="E4595:F4595"/>
    <mergeCell ref="E4596:F4596"/>
    <mergeCell ref="E4597:F4597"/>
    <mergeCell ref="E4598:F4598"/>
    <mergeCell ref="H4600:I4600"/>
    <mergeCell ref="E4603:F4603"/>
    <mergeCell ref="E4604:F4604"/>
    <mergeCell ref="E4605:F4605"/>
    <mergeCell ref="E4606:F4606"/>
    <mergeCell ref="E4607:F4607"/>
    <mergeCell ref="E4608:F4608"/>
    <mergeCell ref="H4610:I4610"/>
    <mergeCell ref="E4613:F4613"/>
    <mergeCell ref="E4614:F4614"/>
    <mergeCell ref="E4615:F4615"/>
    <mergeCell ref="E4567:F4567"/>
    <mergeCell ref="E4568:F4568"/>
    <mergeCell ref="E4569:F4569"/>
    <mergeCell ref="E4570:F4570"/>
    <mergeCell ref="E4571:F4571"/>
    <mergeCell ref="H4573:I4573"/>
    <mergeCell ref="E4576:F4576"/>
    <mergeCell ref="E4577:F4577"/>
    <mergeCell ref="E4578:F4578"/>
    <mergeCell ref="E4579:F4579"/>
    <mergeCell ref="E4580:F4580"/>
    <mergeCell ref="H4582:I4582"/>
    <mergeCell ref="E4585:F4585"/>
    <mergeCell ref="E4586:F4586"/>
    <mergeCell ref="E4587:F4587"/>
    <mergeCell ref="E4588:F4588"/>
    <mergeCell ref="E4589:F4589"/>
    <mergeCell ref="E4541:F4541"/>
    <mergeCell ref="E4542:F4542"/>
    <mergeCell ref="H4544:I4544"/>
    <mergeCell ref="E4547:F4547"/>
    <mergeCell ref="E4548:F4548"/>
    <mergeCell ref="E4549:F4549"/>
    <mergeCell ref="E4550:F4550"/>
    <mergeCell ref="E4551:F4551"/>
    <mergeCell ref="E4552:F4552"/>
    <mergeCell ref="H4554:I4554"/>
    <mergeCell ref="E4557:F4557"/>
    <mergeCell ref="E4558:F4558"/>
    <mergeCell ref="E4559:F4559"/>
    <mergeCell ref="E4560:F4560"/>
    <mergeCell ref="E4561:F4561"/>
    <mergeCell ref="E4562:F4562"/>
    <mergeCell ref="H4564:I4564"/>
    <mergeCell ref="F4518:G4518"/>
    <mergeCell ref="E4519:F4519"/>
    <mergeCell ref="E4520:F4520"/>
    <mergeCell ref="E4521:F4521"/>
    <mergeCell ref="E4522:F4522"/>
    <mergeCell ref="E4523:F4523"/>
    <mergeCell ref="E4524:F4524"/>
    <mergeCell ref="H4526:I4526"/>
    <mergeCell ref="E4529:F4529"/>
    <mergeCell ref="E4530:F4530"/>
    <mergeCell ref="E4531:F4531"/>
    <mergeCell ref="E4532:F4532"/>
    <mergeCell ref="E4533:F4533"/>
    <mergeCell ref="H4535:I4535"/>
    <mergeCell ref="E4538:F4538"/>
    <mergeCell ref="E4539:F4539"/>
    <mergeCell ref="E4540:F4540"/>
    <mergeCell ref="E4492:F4492"/>
    <mergeCell ref="E4493:F4493"/>
    <mergeCell ref="E4494:F4494"/>
    <mergeCell ref="E4495:F4495"/>
    <mergeCell ref="H4497:I4497"/>
    <mergeCell ref="E4500:F4500"/>
    <mergeCell ref="E4501:F4501"/>
    <mergeCell ref="E4502:F4502"/>
    <mergeCell ref="E4503:F4503"/>
    <mergeCell ref="E4504:F4504"/>
    <mergeCell ref="H4506:I4506"/>
    <mergeCell ref="E4509:F4509"/>
    <mergeCell ref="E4510:F4510"/>
    <mergeCell ref="E4511:F4511"/>
    <mergeCell ref="E4512:F4512"/>
    <mergeCell ref="E4513:F4513"/>
    <mergeCell ref="H4515:I4515"/>
    <mergeCell ref="E4469:F4469"/>
    <mergeCell ref="E4470:F4470"/>
    <mergeCell ref="E4471:F4471"/>
    <mergeCell ref="E4472:F4472"/>
    <mergeCell ref="H4474:I4474"/>
    <mergeCell ref="E4477:F4477"/>
    <mergeCell ref="E4478:F4478"/>
    <mergeCell ref="E4479:F4479"/>
    <mergeCell ref="E4480:F4480"/>
    <mergeCell ref="E4481:F4481"/>
    <mergeCell ref="E4482:F4482"/>
    <mergeCell ref="E4483:F4483"/>
    <mergeCell ref="E4484:F4484"/>
    <mergeCell ref="E4485:F4485"/>
    <mergeCell ref="H4487:I4487"/>
    <mergeCell ref="E4490:F4490"/>
    <mergeCell ref="E4491:F4491"/>
    <mergeCell ref="E4443:F4443"/>
    <mergeCell ref="E4444:F4444"/>
    <mergeCell ref="E4445:F4445"/>
    <mergeCell ref="E4446:F4446"/>
    <mergeCell ref="H4448:I4448"/>
    <mergeCell ref="E4451:F4451"/>
    <mergeCell ref="E4452:F4452"/>
    <mergeCell ref="E4453:F4453"/>
    <mergeCell ref="E4454:F4454"/>
    <mergeCell ref="H4456:I4456"/>
    <mergeCell ref="E4459:F4459"/>
    <mergeCell ref="E4460:F4460"/>
    <mergeCell ref="E4461:F4461"/>
    <mergeCell ref="E4462:F4462"/>
    <mergeCell ref="E4463:F4463"/>
    <mergeCell ref="H4465:I4465"/>
    <mergeCell ref="E4468:F4468"/>
    <mergeCell ref="H4418:I4418"/>
    <mergeCell ref="E4421:F4421"/>
    <mergeCell ref="E4422:F4422"/>
    <mergeCell ref="E4423:F4423"/>
    <mergeCell ref="E4424:F4424"/>
    <mergeCell ref="E4425:F4425"/>
    <mergeCell ref="E4426:F4426"/>
    <mergeCell ref="H4428:I4428"/>
    <mergeCell ref="E4431:F4431"/>
    <mergeCell ref="E4432:F4432"/>
    <mergeCell ref="E4433:F4433"/>
    <mergeCell ref="E4434:F4434"/>
    <mergeCell ref="E4435:F4435"/>
    <mergeCell ref="E4436:F4436"/>
    <mergeCell ref="H4438:I4438"/>
    <mergeCell ref="E4441:F4441"/>
    <mergeCell ref="E4442:F4442"/>
    <mergeCell ref="E4394:F4394"/>
    <mergeCell ref="E4395:F4395"/>
    <mergeCell ref="E4396:F4396"/>
    <mergeCell ref="E4397:F4397"/>
    <mergeCell ref="E4398:F4398"/>
    <mergeCell ref="H4400:I4400"/>
    <mergeCell ref="E4403:F4403"/>
    <mergeCell ref="E4404:F4404"/>
    <mergeCell ref="E4405:F4405"/>
    <mergeCell ref="E4406:F4406"/>
    <mergeCell ref="E4407:F4407"/>
    <mergeCell ref="H4409:I4409"/>
    <mergeCell ref="E4412:F4412"/>
    <mergeCell ref="E4413:F4413"/>
    <mergeCell ref="E4414:F4414"/>
    <mergeCell ref="E4415:F4415"/>
    <mergeCell ref="E4416:F4416"/>
    <mergeCell ref="E4368:F4368"/>
    <mergeCell ref="E4369:F4369"/>
    <mergeCell ref="E4370:F4370"/>
    <mergeCell ref="E4371:F4371"/>
    <mergeCell ref="E4372:F4372"/>
    <mergeCell ref="H4374:I4374"/>
    <mergeCell ref="E4377:F4377"/>
    <mergeCell ref="E4378:F4378"/>
    <mergeCell ref="E4379:F4379"/>
    <mergeCell ref="E4380:F4380"/>
    <mergeCell ref="H4382:I4382"/>
    <mergeCell ref="E4385:F4385"/>
    <mergeCell ref="E4386:F4386"/>
    <mergeCell ref="E4387:F4387"/>
    <mergeCell ref="E4388:F4388"/>
    <mergeCell ref="E4389:F4389"/>
    <mergeCell ref="H4391:I4391"/>
    <mergeCell ref="H4340:I4340"/>
    <mergeCell ref="E4343:F4343"/>
    <mergeCell ref="E4344:F4344"/>
    <mergeCell ref="E4345:F4345"/>
    <mergeCell ref="E4346:F4346"/>
    <mergeCell ref="E4347:F4347"/>
    <mergeCell ref="H4349:I4349"/>
    <mergeCell ref="E4352:F4352"/>
    <mergeCell ref="E4353:F4353"/>
    <mergeCell ref="E4354:F4354"/>
    <mergeCell ref="E4355:F4355"/>
    <mergeCell ref="H4357:I4357"/>
    <mergeCell ref="E4360:F4360"/>
    <mergeCell ref="E4361:F4361"/>
    <mergeCell ref="E4362:F4362"/>
    <mergeCell ref="E4363:F4363"/>
    <mergeCell ref="H4365:I4365"/>
    <mergeCell ref="E4316:F4316"/>
    <mergeCell ref="E4317:F4317"/>
    <mergeCell ref="E4318:F4318"/>
    <mergeCell ref="H4320:I4320"/>
    <mergeCell ref="E4323:F4323"/>
    <mergeCell ref="E4324:F4324"/>
    <mergeCell ref="E4325:F4325"/>
    <mergeCell ref="E4326:F4326"/>
    <mergeCell ref="E4327:F4327"/>
    <mergeCell ref="E4328:F4328"/>
    <mergeCell ref="H4330:I4330"/>
    <mergeCell ref="E4333:F4333"/>
    <mergeCell ref="E4334:F4334"/>
    <mergeCell ref="E4335:F4335"/>
    <mergeCell ref="E4336:F4336"/>
    <mergeCell ref="E4337:F4337"/>
    <mergeCell ref="E4338:F4338"/>
    <mergeCell ref="E4290:F4290"/>
    <mergeCell ref="H4292:I4292"/>
    <mergeCell ref="E4295:F4295"/>
    <mergeCell ref="E4296:F4296"/>
    <mergeCell ref="E4297:F4297"/>
    <mergeCell ref="E4298:F4298"/>
    <mergeCell ref="E4299:F4299"/>
    <mergeCell ref="H4301:I4301"/>
    <mergeCell ref="E4304:F4304"/>
    <mergeCell ref="E4305:F4305"/>
    <mergeCell ref="E4306:F4306"/>
    <mergeCell ref="E4307:F4307"/>
    <mergeCell ref="E4308:F4308"/>
    <mergeCell ref="H4310:I4310"/>
    <mergeCell ref="E4313:F4313"/>
    <mergeCell ref="E4314:F4314"/>
    <mergeCell ref="E4315:F4315"/>
    <mergeCell ref="E4267:F4267"/>
    <mergeCell ref="E4268:F4268"/>
    <mergeCell ref="E4269:F4269"/>
    <mergeCell ref="E4270:F4270"/>
    <mergeCell ref="H4272:I4272"/>
    <mergeCell ref="E4275:F4275"/>
    <mergeCell ref="E4276:F4276"/>
    <mergeCell ref="E4277:F4277"/>
    <mergeCell ref="E4278:F4278"/>
    <mergeCell ref="E4279:F4279"/>
    <mergeCell ref="E4280:F4280"/>
    <mergeCell ref="E4281:F4281"/>
    <mergeCell ref="H4283:I4283"/>
    <mergeCell ref="E4286:F4286"/>
    <mergeCell ref="E4287:F4287"/>
    <mergeCell ref="E4288:F4288"/>
    <mergeCell ref="E4289:F4289"/>
    <mergeCell ref="E4241:F4241"/>
    <mergeCell ref="H4243:I4243"/>
    <mergeCell ref="E4246:F4246"/>
    <mergeCell ref="E4247:F4247"/>
    <mergeCell ref="E4248:F4248"/>
    <mergeCell ref="E4249:F4249"/>
    <mergeCell ref="E4250:F4250"/>
    <mergeCell ref="E4251:F4251"/>
    <mergeCell ref="H4253:I4253"/>
    <mergeCell ref="E4256:F4256"/>
    <mergeCell ref="E4257:F4257"/>
    <mergeCell ref="E4258:F4258"/>
    <mergeCell ref="E4259:F4259"/>
    <mergeCell ref="E4260:F4260"/>
    <mergeCell ref="E4261:F4261"/>
    <mergeCell ref="H4263:I4263"/>
    <mergeCell ref="E4266:F4266"/>
    <mergeCell ref="H4216:I4216"/>
    <mergeCell ref="E4219:F4219"/>
    <mergeCell ref="E4220:F4220"/>
    <mergeCell ref="E4221:F4221"/>
    <mergeCell ref="E4222:F4222"/>
    <mergeCell ref="E4223:F4223"/>
    <mergeCell ref="H4225:I4225"/>
    <mergeCell ref="E4228:F4228"/>
    <mergeCell ref="E4229:F4229"/>
    <mergeCell ref="E4230:F4230"/>
    <mergeCell ref="E4231:F4231"/>
    <mergeCell ref="E4232:F4232"/>
    <mergeCell ref="H4234:I4234"/>
    <mergeCell ref="E4237:F4237"/>
    <mergeCell ref="E4238:F4238"/>
    <mergeCell ref="E4239:F4239"/>
    <mergeCell ref="E4240:F4240"/>
    <mergeCell ref="E4195:F4195"/>
    <mergeCell ref="E4196:F4196"/>
    <mergeCell ref="E4197:F4197"/>
    <mergeCell ref="E4198:F4198"/>
    <mergeCell ref="E4199:F4199"/>
    <mergeCell ref="E4200:F4200"/>
    <mergeCell ref="E4201:F4201"/>
    <mergeCell ref="H4203:I4203"/>
    <mergeCell ref="E4206:F4206"/>
    <mergeCell ref="E4207:F4207"/>
    <mergeCell ref="E4208:F4208"/>
    <mergeCell ref="E4209:F4209"/>
    <mergeCell ref="E4210:F4210"/>
    <mergeCell ref="E4211:F4211"/>
    <mergeCell ref="E4212:F4212"/>
    <mergeCell ref="E4213:F4213"/>
    <mergeCell ref="E4214:F4214"/>
    <mergeCell ref="E4169:F4169"/>
    <mergeCell ref="H4171:I4171"/>
    <mergeCell ref="E4174:F4174"/>
    <mergeCell ref="E4175:F4175"/>
    <mergeCell ref="E4176:F4176"/>
    <mergeCell ref="E4177:F4177"/>
    <mergeCell ref="E4178:F4178"/>
    <mergeCell ref="H4180:I4180"/>
    <mergeCell ref="F4183:G4183"/>
    <mergeCell ref="E4184:F4184"/>
    <mergeCell ref="E4185:F4185"/>
    <mergeCell ref="E4186:F4186"/>
    <mergeCell ref="E4187:F4187"/>
    <mergeCell ref="E4188:F4188"/>
    <mergeCell ref="E4189:F4189"/>
    <mergeCell ref="H4191:I4191"/>
    <mergeCell ref="E4194:F4194"/>
    <mergeCell ref="E4146:F4146"/>
    <mergeCell ref="E4147:F4147"/>
    <mergeCell ref="E4148:F4148"/>
    <mergeCell ref="H4150:I4150"/>
    <mergeCell ref="E4153:F4153"/>
    <mergeCell ref="E4154:F4154"/>
    <mergeCell ref="E4155:F4155"/>
    <mergeCell ref="E4156:F4156"/>
    <mergeCell ref="H4158:I4158"/>
    <mergeCell ref="E4161:F4161"/>
    <mergeCell ref="E4162:F4162"/>
    <mergeCell ref="E4163:F4163"/>
    <mergeCell ref="E4164:F4164"/>
    <mergeCell ref="E4165:F4165"/>
    <mergeCell ref="E4166:F4166"/>
    <mergeCell ref="E4167:F4167"/>
    <mergeCell ref="E4168:F4168"/>
    <mergeCell ref="E4123:F4123"/>
    <mergeCell ref="E4124:F4124"/>
    <mergeCell ref="E4125:F4125"/>
    <mergeCell ref="E4126:F4126"/>
    <mergeCell ref="E4127:F4127"/>
    <mergeCell ref="E4128:F4128"/>
    <mergeCell ref="H4130:I4130"/>
    <mergeCell ref="E4133:F4133"/>
    <mergeCell ref="E4134:F4134"/>
    <mergeCell ref="E4135:F4135"/>
    <mergeCell ref="E4136:F4136"/>
    <mergeCell ref="E4137:F4137"/>
    <mergeCell ref="E4138:F4138"/>
    <mergeCell ref="H4140:I4140"/>
    <mergeCell ref="E4143:F4143"/>
    <mergeCell ref="E4144:F4144"/>
    <mergeCell ref="E4145:F4145"/>
    <mergeCell ref="E4097:F4097"/>
    <mergeCell ref="E4098:F4098"/>
    <mergeCell ref="H4100:I4100"/>
    <mergeCell ref="E4103:F4103"/>
    <mergeCell ref="E4104:F4104"/>
    <mergeCell ref="E4105:F4105"/>
    <mergeCell ref="E4106:F4106"/>
    <mergeCell ref="E4107:F4107"/>
    <mergeCell ref="E4108:F4108"/>
    <mergeCell ref="H4110:I4110"/>
    <mergeCell ref="E4113:F4113"/>
    <mergeCell ref="E4114:F4114"/>
    <mergeCell ref="E4115:F4115"/>
    <mergeCell ref="E4116:F4116"/>
    <mergeCell ref="E4117:F4117"/>
    <mergeCell ref="E4118:F4118"/>
    <mergeCell ref="H4120:I4120"/>
    <mergeCell ref="E4074:F4074"/>
    <mergeCell ref="E4075:F4075"/>
    <mergeCell ref="E4076:F4076"/>
    <mergeCell ref="E4077:F4077"/>
    <mergeCell ref="E4078:F4078"/>
    <mergeCell ref="H4080:I4080"/>
    <mergeCell ref="E4083:F4083"/>
    <mergeCell ref="E4084:F4084"/>
    <mergeCell ref="E4085:F4085"/>
    <mergeCell ref="E4086:F4086"/>
    <mergeCell ref="E4087:F4087"/>
    <mergeCell ref="E4088:F4088"/>
    <mergeCell ref="H4090:I4090"/>
    <mergeCell ref="E4093:F4093"/>
    <mergeCell ref="E4094:F4094"/>
    <mergeCell ref="E4095:F4095"/>
    <mergeCell ref="E4096:F4096"/>
    <mergeCell ref="E4048:F4048"/>
    <mergeCell ref="E4049:F4049"/>
    <mergeCell ref="E4050:F4050"/>
    <mergeCell ref="E4051:F4051"/>
    <mergeCell ref="H4053:I4053"/>
    <mergeCell ref="E4056:F4056"/>
    <mergeCell ref="E4057:F4057"/>
    <mergeCell ref="E4058:F4058"/>
    <mergeCell ref="E4059:F4059"/>
    <mergeCell ref="E4060:F4060"/>
    <mergeCell ref="H4062:I4062"/>
    <mergeCell ref="E4065:F4065"/>
    <mergeCell ref="E4066:F4066"/>
    <mergeCell ref="E4067:F4067"/>
    <mergeCell ref="E4068:F4068"/>
    <mergeCell ref="E4069:F4069"/>
    <mergeCell ref="H4071:I4071"/>
    <mergeCell ref="H4023:I4023"/>
    <mergeCell ref="E4026:F4026"/>
    <mergeCell ref="E4027:F4027"/>
    <mergeCell ref="E4028:F4028"/>
    <mergeCell ref="E4029:F4029"/>
    <mergeCell ref="E4030:F4030"/>
    <mergeCell ref="E4031:F4031"/>
    <mergeCell ref="H4033:I4033"/>
    <mergeCell ref="E4036:F4036"/>
    <mergeCell ref="E4037:F4037"/>
    <mergeCell ref="E4038:F4038"/>
    <mergeCell ref="E4039:F4039"/>
    <mergeCell ref="E4040:F4040"/>
    <mergeCell ref="E4041:F4041"/>
    <mergeCell ref="H4043:I4043"/>
    <mergeCell ref="E4046:F4046"/>
    <mergeCell ref="E4047:F4047"/>
    <mergeCell ref="E3999:F3999"/>
    <mergeCell ref="E4000:F4000"/>
    <mergeCell ref="E4001:F4001"/>
    <mergeCell ref="H4003:I4003"/>
    <mergeCell ref="E4006:F4006"/>
    <mergeCell ref="E4007:F4007"/>
    <mergeCell ref="E4008:F4008"/>
    <mergeCell ref="E4009:F4009"/>
    <mergeCell ref="E4010:F4010"/>
    <mergeCell ref="E4011:F4011"/>
    <mergeCell ref="H4013:I4013"/>
    <mergeCell ref="E4016:F4016"/>
    <mergeCell ref="E4017:F4017"/>
    <mergeCell ref="E4018:F4018"/>
    <mergeCell ref="E4019:F4019"/>
    <mergeCell ref="E4020:F4020"/>
    <mergeCell ref="E4021:F4021"/>
    <mergeCell ref="E3973:F3973"/>
    <mergeCell ref="E3974:F3974"/>
    <mergeCell ref="H3976:I3976"/>
    <mergeCell ref="E3979:F3979"/>
    <mergeCell ref="E3980:F3980"/>
    <mergeCell ref="E3981:F3981"/>
    <mergeCell ref="E3982:F3982"/>
    <mergeCell ref="E3983:F3983"/>
    <mergeCell ref="H3985:I3985"/>
    <mergeCell ref="E3988:F3988"/>
    <mergeCell ref="E3989:F3989"/>
    <mergeCell ref="E3990:F3990"/>
    <mergeCell ref="E3991:F3991"/>
    <mergeCell ref="E3992:F3992"/>
    <mergeCell ref="H3994:I3994"/>
    <mergeCell ref="E3997:F3997"/>
    <mergeCell ref="E3998:F3998"/>
    <mergeCell ref="E3950:F3950"/>
    <mergeCell ref="E3951:F3951"/>
    <mergeCell ref="E3952:F3952"/>
    <mergeCell ref="E3953:F3953"/>
    <mergeCell ref="E3954:F3954"/>
    <mergeCell ref="E3955:F3955"/>
    <mergeCell ref="H3957:I3957"/>
    <mergeCell ref="E3960:F3960"/>
    <mergeCell ref="E3961:F3961"/>
    <mergeCell ref="E3962:F3962"/>
    <mergeCell ref="E3963:F3963"/>
    <mergeCell ref="E3964:F3964"/>
    <mergeCell ref="E3965:F3965"/>
    <mergeCell ref="H3967:I3967"/>
    <mergeCell ref="E3970:F3970"/>
    <mergeCell ref="E3971:F3971"/>
    <mergeCell ref="E3972:F3972"/>
    <mergeCell ref="E3924:F3924"/>
    <mergeCell ref="H3926:I3926"/>
    <mergeCell ref="E3929:F3929"/>
    <mergeCell ref="E3930:F3930"/>
    <mergeCell ref="E3931:F3931"/>
    <mergeCell ref="E3932:F3932"/>
    <mergeCell ref="E3933:F3933"/>
    <mergeCell ref="H3935:I3935"/>
    <mergeCell ref="E3938:F3938"/>
    <mergeCell ref="E3939:F3939"/>
    <mergeCell ref="E3940:F3940"/>
    <mergeCell ref="E3941:F3941"/>
    <mergeCell ref="E3942:F3942"/>
    <mergeCell ref="H3944:I3944"/>
    <mergeCell ref="E3947:F3947"/>
    <mergeCell ref="E3948:F3948"/>
    <mergeCell ref="E3949:F3949"/>
    <mergeCell ref="H3899:I3899"/>
    <mergeCell ref="E3902:F3902"/>
    <mergeCell ref="E3903:F3903"/>
    <mergeCell ref="E3904:F3904"/>
    <mergeCell ref="E3905:F3905"/>
    <mergeCell ref="E3906:F3906"/>
    <mergeCell ref="H3908:I3908"/>
    <mergeCell ref="E3911:F3911"/>
    <mergeCell ref="E3912:F3912"/>
    <mergeCell ref="E3913:F3913"/>
    <mergeCell ref="E3914:F3914"/>
    <mergeCell ref="E3915:F3915"/>
    <mergeCell ref="H3917:I3917"/>
    <mergeCell ref="E3920:F3920"/>
    <mergeCell ref="E3921:F3921"/>
    <mergeCell ref="E3922:F3922"/>
    <mergeCell ref="E3923:F3923"/>
    <mergeCell ref="E3875:F3875"/>
    <mergeCell ref="H3877:I3877"/>
    <mergeCell ref="E3880:F3880"/>
    <mergeCell ref="E3881:F3881"/>
    <mergeCell ref="E3882:F3882"/>
    <mergeCell ref="E3883:F3883"/>
    <mergeCell ref="E3884:F3884"/>
    <mergeCell ref="E3885:F3885"/>
    <mergeCell ref="E3886:F3886"/>
    <mergeCell ref="E3887:F3887"/>
    <mergeCell ref="E3888:F3888"/>
    <mergeCell ref="H3890:I3890"/>
    <mergeCell ref="E3893:F3893"/>
    <mergeCell ref="E3894:F3894"/>
    <mergeCell ref="E3895:F3895"/>
    <mergeCell ref="E3896:F3896"/>
    <mergeCell ref="E3897:F3897"/>
    <mergeCell ref="E3852:F3852"/>
    <mergeCell ref="E3853:F3853"/>
    <mergeCell ref="H3855:I3855"/>
    <mergeCell ref="E3858:F3858"/>
    <mergeCell ref="E3859:F3859"/>
    <mergeCell ref="E3860:F3860"/>
    <mergeCell ref="E3861:F3861"/>
    <mergeCell ref="E3862:F3862"/>
    <mergeCell ref="H3864:I3864"/>
    <mergeCell ref="E3867:F3867"/>
    <mergeCell ref="E3868:F3868"/>
    <mergeCell ref="E3869:F3869"/>
    <mergeCell ref="E3870:F3870"/>
    <mergeCell ref="E3871:F3871"/>
    <mergeCell ref="E3872:F3872"/>
    <mergeCell ref="E3873:F3873"/>
    <mergeCell ref="E3874:F3874"/>
    <mergeCell ref="H3827:I3827"/>
    <mergeCell ref="E3830:F3830"/>
    <mergeCell ref="E3831:F3831"/>
    <mergeCell ref="E3832:F3832"/>
    <mergeCell ref="E3833:F3833"/>
    <mergeCell ref="E3834:F3834"/>
    <mergeCell ref="E3835:F3835"/>
    <mergeCell ref="H3837:I3837"/>
    <mergeCell ref="E3840:F3840"/>
    <mergeCell ref="E3841:F3841"/>
    <mergeCell ref="E3842:F3842"/>
    <mergeCell ref="E3843:F3843"/>
    <mergeCell ref="E3844:F3844"/>
    <mergeCell ref="H3846:I3846"/>
    <mergeCell ref="E3849:F3849"/>
    <mergeCell ref="E3850:F3850"/>
    <mergeCell ref="E3851:F3851"/>
    <mergeCell ref="E3803:F3803"/>
    <mergeCell ref="E3804:F3804"/>
    <mergeCell ref="H3806:I3806"/>
    <mergeCell ref="F3809:G3809"/>
    <mergeCell ref="E3810:F3810"/>
    <mergeCell ref="E3811:F3811"/>
    <mergeCell ref="E3812:F3812"/>
    <mergeCell ref="E3813:F3813"/>
    <mergeCell ref="E3814:F3814"/>
    <mergeCell ref="E3815:F3815"/>
    <mergeCell ref="H3817:I3817"/>
    <mergeCell ref="E3820:F3820"/>
    <mergeCell ref="E3821:F3821"/>
    <mergeCell ref="E3822:F3822"/>
    <mergeCell ref="E3823:F3823"/>
    <mergeCell ref="E3824:F3824"/>
    <mergeCell ref="E3825:F3825"/>
    <mergeCell ref="E3777:F3777"/>
    <mergeCell ref="H3779:I3779"/>
    <mergeCell ref="E3782:F3782"/>
    <mergeCell ref="E3783:F3783"/>
    <mergeCell ref="E3784:F3784"/>
    <mergeCell ref="E3785:F3785"/>
    <mergeCell ref="E3786:F3786"/>
    <mergeCell ref="H3788:I3788"/>
    <mergeCell ref="E3791:F3791"/>
    <mergeCell ref="E3792:F3792"/>
    <mergeCell ref="E3793:F3793"/>
    <mergeCell ref="E3794:F3794"/>
    <mergeCell ref="E3795:F3795"/>
    <mergeCell ref="H3797:I3797"/>
    <mergeCell ref="E3800:F3800"/>
    <mergeCell ref="E3801:F3801"/>
    <mergeCell ref="E3802:F3802"/>
    <mergeCell ref="E3754:F3754"/>
    <mergeCell ref="E3755:F3755"/>
    <mergeCell ref="E3756:F3756"/>
    <mergeCell ref="E3757:F3757"/>
    <mergeCell ref="E3758:F3758"/>
    <mergeCell ref="E3759:F3759"/>
    <mergeCell ref="H3761:I3761"/>
    <mergeCell ref="E3764:F3764"/>
    <mergeCell ref="E3765:F3765"/>
    <mergeCell ref="E3766:F3766"/>
    <mergeCell ref="E3767:F3767"/>
    <mergeCell ref="H3769:I3769"/>
    <mergeCell ref="E3772:F3772"/>
    <mergeCell ref="E3773:F3773"/>
    <mergeCell ref="E3774:F3774"/>
    <mergeCell ref="E3775:F3775"/>
    <mergeCell ref="E3776:F3776"/>
    <mergeCell ref="E3731:F3731"/>
    <mergeCell ref="E3732:F3732"/>
    <mergeCell ref="E3733:F3733"/>
    <mergeCell ref="E3734:F3734"/>
    <mergeCell ref="H3736:I3736"/>
    <mergeCell ref="E3739:F3739"/>
    <mergeCell ref="E3740:F3740"/>
    <mergeCell ref="E3741:F3741"/>
    <mergeCell ref="E3742:F3742"/>
    <mergeCell ref="E3743:F3743"/>
    <mergeCell ref="E3744:F3744"/>
    <mergeCell ref="E3745:F3745"/>
    <mergeCell ref="E3746:F3746"/>
    <mergeCell ref="E3747:F3747"/>
    <mergeCell ref="E3748:F3748"/>
    <mergeCell ref="E3749:F3749"/>
    <mergeCell ref="H3751:I3751"/>
    <mergeCell ref="E3708:F3708"/>
    <mergeCell ref="E3709:F3709"/>
    <mergeCell ref="E3710:F3710"/>
    <mergeCell ref="H3712:I3712"/>
    <mergeCell ref="E3715:F3715"/>
    <mergeCell ref="E3716:F3716"/>
    <mergeCell ref="E3717:F3717"/>
    <mergeCell ref="E3718:F3718"/>
    <mergeCell ref="E3719:F3719"/>
    <mergeCell ref="H3721:I3721"/>
    <mergeCell ref="E3724:F3724"/>
    <mergeCell ref="E3725:F3725"/>
    <mergeCell ref="E3726:F3726"/>
    <mergeCell ref="E3727:F3727"/>
    <mergeCell ref="E3728:F3728"/>
    <mergeCell ref="E3729:F3729"/>
    <mergeCell ref="E3730:F3730"/>
    <mergeCell ref="E3682:F3682"/>
    <mergeCell ref="H3684:I3684"/>
    <mergeCell ref="E3687:F3687"/>
    <mergeCell ref="E3688:F3688"/>
    <mergeCell ref="E3689:F3689"/>
    <mergeCell ref="E3690:F3690"/>
    <mergeCell ref="H3692:I3692"/>
    <mergeCell ref="E3695:F3695"/>
    <mergeCell ref="E3696:F3696"/>
    <mergeCell ref="E3697:F3697"/>
    <mergeCell ref="E3698:F3698"/>
    <mergeCell ref="E3699:F3699"/>
    <mergeCell ref="E3700:F3700"/>
    <mergeCell ref="H3702:I3702"/>
    <mergeCell ref="E3705:F3705"/>
    <mergeCell ref="E3706:F3706"/>
    <mergeCell ref="E3707:F3707"/>
    <mergeCell ref="E3659:F3659"/>
    <mergeCell ref="E3660:F3660"/>
    <mergeCell ref="E3661:F3661"/>
    <mergeCell ref="E3662:F3662"/>
    <mergeCell ref="H3664:I3664"/>
    <mergeCell ref="E3667:F3667"/>
    <mergeCell ref="E3668:F3668"/>
    <mergeCell ref="E3669:F3669"/>
    <mergeCell ref="E3670:F3670"/>
    <mergeCell ref="E3671:F3671"/>
    <mergeCell ref="E3672:F3672"/>
    <mergeCell ref="H3674:I3674"/>
    <mergeCell ref="E3677:F3677"/>
    <mergeCell ref="E3678:F3678"/>
    <mergeCell ref="E3679:F3679"/>
    <mergeCell ref="E3680:F3680"/>
    <mergeCell ref="E3681:F3681"/>
    <mergeCell ref="H3634:I3634"/>
    <mergeCell ref="E3637:F3637"/>
    <mergeCell ref="E3638:F3638"/>
    <mergeCell ref="E3639:F3639"/>
    <mergeCell ref="E3640:F3640"/>
    <mergeCell ref="E3641:F3641"/>
    <mergeCell ref="E3642:F3642"/>
    <mergeCell ref="H3644:I3644"/>
    <mergeCell ref="E3647:F3647"/>
    <mergeCell ref="E3648:F3648"/>
    <mergeCell ref="E3649:F3649"/>
    <mergeCell ref="E3650:F3650"/>
    <mergeCell ref="E3651:F3651"/>
    <mergeCell ref="E3652:F3652"/>
    <mergeCell ref="H3654:I3654"/>
    <mergeCell ref="E3657:F3657"/>
    <mergeCell ref="E3658:F3658"/>
    <mergeCell ref="E3610:F3610"/>
    <mergeCell ref="E3611:F3611"/>
    <mergeCell ref="E3612:F3612"/>
    <mergeCell ref="H3614:I3614"/>
    <mergeCell ref="E3617:F3617"/>
    <mergeCell ref="E3618:F3618"/>
    <mergeCell ref="E3619:F3619"/>
    <mergeCell ref="E3620:F3620"/>
    <mergeCell ref="E3621:F3621"/>
    <mergeCell ref="E3622:F3622"/>
    <mergeCell ref="H3624:I3624"/>
    <mergeCell ref="E3627:F3627"/>
    <mergeCell ref="E3628:F3628"/>
    <mergeCell ref="E3629:F3629"/>
    <mergeCell ref="E3630:F3630"/>
    <mergeCell ref="E3631:F3631"/>
    <mergeCell ref="E3632:F3632"/>
    <mergeCell ref="H3585:I3585"/>
    <mergeCell ref="E3588:F3588"/>
    <mergeCell ref="E3589:F3589"/>
    <mergeCell ref="E3590:F3590"/>
    <mergeCell ref="E3591:F3591"/>
    <mergeCell ref="E3592:F3592"/>
    <mergeCell ref="E3593:F3593"/>
    <mergeCell ref="H3595:I3595"/>
    <mergeCell ref="E3598:F3598"/>
    <mergeCell ref="E3599:F3599"/>
    <mergeCell ref="E3600:F3600"/>
    <mergeCell ref="E3601:F3601"/>
    <mergeCell ref="E3602:F3602"/>
    <mergeCell ref="E3603:F3603"/>
    <mergeCell ref="H3605:I3605"/>
    <mergeCell ref="E3608:F3608"/>
    <mergeCell ref="E3609:F3609"/>
    <mergeCell ref="E3558:F3558"/>
    <mergeCell ref="E3559:F3559"/>
    <mergeCell ref="H3561:I3561"/>
    <mergeCell ref="E3564:F3564"/>
    <mergeCell ref="E3565:F3565"/>
    <mergeCell ref="E3566:F3566"/>
    <mergeCell ref="E3567:F3567"/>
    <mergeCell ref="H3569:I3569"/>
    <mergeCell ref="E3572:F3572"/>
    <mergeCell ref="E3573:F3573"/>
    <mergeCell ref="E3574:F3574"/>
    <mergeCell ref="E3575:F3575"/>
    <mergeCell ref="H3577:I3577"/>
    <mergeCell ref="E3580:F3580"/>
    <mergeCell ref="E3581:F3581"/>
    <mergeCell ref="E3582:F3582"/>
    <mergeCell ref="E3583:F3583"/>
    <mergeCell ref="H3533:I3533"/>
    <mergeCell ref="E3536:F3536"/>
    <mergeCell ref="E3537:F3537"/>
    <mergeCell ref="E3538:F3538"/>
    <mergeCell ref="E3539:F3539"/>
    <mergeCell ref="E3540:F3540"/>
    <mergeCell ref="E3541:F3541"/>
    <mergeCell ref="H3543:I3543"/>
    <mergeCell ref="E3546:F3546"/>
    <mergeCell ref="E3547:F3547"/>
    <mergeCell ref="E3548:F3548"/>
    <mergeCell ref="E3549:F3549"/>
    <mergeCell ref="E3550:F3550"/>
    <mergeCell ref="E3551:F3551"/>
    <mergeCell ref="H3553:I3553"/>
    <mergeCell ref="E3556:F3556"/>
    <mergeCell ref="E3557:F3557"/>
    <mergeCell ref="E3509:F3509"/>
    <mergeCell ref="E3510:F3510"/>
    <mergeCell ref="E3511:F3511"/>
    <mergeCell ref="H3513:I3513"/>
    <mergeCell ref="E3516:F3516"/>
    <mergeCell ref="E3517:F3517"/>
    <mergeCell ref="E3518:F3518"/>
    <mergeCell ref="E3519:F3519"/>
    <mergeCell ref="E3520:F3520"/>
    <mergeCell ref="E3521:F3521"/>
    <mergeCell ref="H3523:I3523"/>
    <mergeCell ref="E3526:F3526"/>
    <mergeCell ref="E3527:F3527"/>
    <mergeCell ref="E3528:F3528"/>
    <mergeCell ref="E3529:F3529"/>
    <mergeCell ref="E3530:F3530"/>
    <mergeCell ref="E3531:F3531"/>
    <mergeCell ref="E3486:F3486"/>
    <mergeCell ref="E3487:F3487"/>
    <mergeCell ref="E3488:F3488"/>
    <mergeCell ref="E3489:F3489"/>
    <mergeCell ref="H3491:I3491"/>
    <mergeCell ref="E3494:F3494"/>
    <mergeCell ref="E3495:F3495"/>
    <mergeCell ref="E3496:F3496"/>
    <mergeCell ref="E3497:F3497"/>
    <mergeCell ref="E3498:F3498"/>
    <mergeCell ref="E3499:F3499"/>
    <mergeCell ref="E3500:F3500"/>
    <mergeCell ref="E3501:F3501"/>
    <mergeCell ref="E3502:F3502"/>
    <mergeCell ref="H3504:I3504"/>
    <mergeCell ref="E3507:F3507"/>
    <mergeCell ref="E3508:F3508"/>
    <mergeCell ref="E3463:F3463"/>
    <mergeCell ref="E3464:F3464"/>
    <mergeCell ref="E3465:F3465"/>
    <mergeCell ref="E3466:F3466"/>
    <mergeCell ref="H3468:I3468"/>
    <mergeCell ref="E3471:F3471"/>
    <mergeCell ref="E3472:F3472"/>
    <mergeCell ref="E3473:F3473"/>
    <mergeCell ref="E3474:F3474"/>
    <mergeCell ref="E3475:F3475"/>
    <mergeCell ref="E3476:F3476"/>
    <mergeCell ref="H3478:I3478"/>
    <mergeCell ref="E3481:F3481"/>
    <mergeCell ref="E3482:F3482"/>
    <mergeCell ref="E3483:F3483"/>
    <mergeCell ref="E3484:F3484"/>
    <mergeCell ref="E3485:F3485"/>
    <mergeCell ref="E3437:F3437"/>
    <mergeCell ref="E3438:F3438"/>
    <mergeCell ref="H3440:I3440"/>
    <mergeCell ref="E3443:F3443"/>
    <mergeCell ref="E3444:F3444"/>
    <mergeCell ref="E3445:F3445"/>
    <mergeCell ref="E3446:F3446"/>
    <mergeCell ref="E3447:F3447"/>
    <mergeCell ref="H3449:I3449"/>
    <mergeCell ref="E3452:F3452"/>
    <mergeCell ref="E3453:F3453"/>
    <mergeCell ref="E3454:F3454"/>
    <mergeCell ref="E3455:F3455"/>
    <mergeCell ref="E3456:F3456"/>
    <mergeCell ref="H3458:I3458"/>
    <mergeCell ref="E3461:F3461"/>
    <mergeCell ref="E3462:F3462"/>
    <mergeCell ref="E3414:F3414"/>
    <mergeCell ref="E3415:F3415"/>
    <mergeCell ref="E3416:F3416"/>
    <mergeCell ref="E3417:F3417"/>
    <mergeCell ref="E3418:F3418"/>
    <mergeCell ref="E3419:F3419"/>
    <mergeCell ref="E3420:F3420"/>
    <mergeCell ref="H3422:I3422"/>
    <mergeCell ref="E3425:F3425"/>
    <mergeCell ref="E3426:F3426"/>
    <mergeCell ref="E3427:F3427"/>
    <mergeCell ref="E3428:F3428"/>
    <mergeCell ref="E3429:F3429"/>
    <mergeCell ref="H3431:I3431"/>
    <mergeCell ref="E3434:F3434"/>
    <mergeCell ref="E3435:F3435"/>
    <mergeCell ref="E3436:F3436"/>
    <mergeCell ref="E3388:F3388"/>
    <mergeCell ref="E3389:F3389"/>
    <mergeCell ref="E3390:F3390"/>
    <mergeCell ref="E3391:F3391"/>
    <mergeCell ref="H3393:I3393"/>
    <mergeCell ref="E3396:F3396"/>
    <mergeCell ref="E3397:F3397"/>
    <mergeCell ref="E3398:F3398"/>
    <mergeCell ref="E3399:F3399"/>
    <mergeCell ref="E3400:F3400"/>
    <mergeCell ref="H3402:I3402"/>
    <mergeCell ref="E3405:F3405"/>
    <mergeCell ref="E3406:F3406"/>
    <mergeCell ref="E3407:F3407"/>
    <mergeCell ref="E3408:F3408"/>
    <mergeCell ref="E3409:F3409"/>
    <mergeCell ref="H3411:I3411"/>
    <mergeCell ref="E3362:F3362"/>
    <mergeCell ref="E3363:F3363"/>
    <mergeCell ref="E3364:F3364"/>
    <mergeCell ref="H3366:I3366"/>
    <mergeCell ref="E3369:F3369"/>
    <mergeCell ref="E3370:F3370"/>
    <mergeCell ref="E3371:F3371"/>
    <mergeCell ref="E3372:F3372"/>
    <mergeCell ref="E3373:F3373"/>
    <mergeCell ref="H3375:I3375"/>
    <mergeCell ref="E3378:F3378"/>
    <mergeCell ref="E3379:F3379"/>
    <mergeCell ref="E3380:F3380"/>
    <mergeCell ref="E3381:F3381"/>
    <mergeCell ref="E3382:F3382"/>
    <mergeCell ref="H3384:I3384"/>
    <mergeCell ref="E3387:F3387"/>
    <mergeCell ref="E3339:F3339"/>
    <mergeCell ref="E3340:F3340"/>
    <mergeCell ref="E3341:F3341"/>
    <mergeCell ref="E3342:F3342"/>
    <mergeCell ref="E3343:F3343"/>
    <mergeCell ref="E3344:F3344"/>
    <mergeCell ref="H3346:I3346"/>
    <mergeCell ref="E3349:F3349"/>
    <mergeCell ref="E3350:F3350"/>
    <mergeCell ref="E3351:F3351"/>
    <mergeCell ref="E3352:F3352"/>
    <mergeCell ref="E3353:F3353"/>
    <mergeCell ref="E3354:F3354"/>
    <mergeCell ref="H3356:I3356"/>
    <mergeCell ref="E3359:F3359"/>
    <mergeCell ref="E3360:F3360"/>
    <mergeCell ref="E3361:F3361"/>
    <mergeCell ref="E3316:F3316"/>
    <mergeCell ref="E3317:F3317"/>
    <mergeCell ref="E3318:F3318"/>
    <mergeCell ref="E3319:F3319"/>
    <mergeCell ref="E3320:F3320"/>
    <mergeCell ref="E3321:F3321"/>
    <mergeCell ref="E3322:F3322"/>
    <mergeCell ref="E3323:F3323"/>
    <mergeCell ref="E3324:F3324"/>
    <mergeCell ref="H3326:I3326"/>
    <mergeCell ref="E3329:F3329"/>
    <mergeCell ref="E3330:F3330"/>
    <mergeCell ref="E3331:F3331"/>
    <mergeCell ref="E3332:F3332"/>
    <mergeCell ref="E3333:F3333"/>
    <mergeCell ref="E3334:F3334"/>
    <mergeCell ref="H3336:I3336"/>
    <mergeCell ref="E3290:F3290"/>
    <mergeCell ref="E3291:F3291"/>
    <mergeCell ref="E3292:F3292"/>
    <mergeCell ref="E3293:F3293"/>
    <mergeCell ref="H3295:I3295"/>
    <mergeCell ref="E3298:F3298"/>
    <mergeCell ref="E3299:F3299"/>
    <mergeCell ref="E3300:F3300"/>
    <mergeCell ref="E3301:F3301"/>
    <mergeCell ref="E3302:F3302"/>
    <mergeCell ref="H3304:I3304"/>
    <mergeCell ref="E3307:F3307"/>
    <mergeCell ref="E3308:F3308"/>
    <mergeCell ref="E3309:F3309"/>
    <mergeCell ref="E3310:F3310"/>
    <mergeCell ref="E3311:F3311"/>
    <mergeCell ref="H3313:I3313"/>
    <mergeCell ref="E3264:F3264"/>
    <mergeCell ref="E3265:F3265"/>
    <mergeCell ref="E3266:F3266"/>
    <mergeCell ref="H3268:I3268"/>
    <mergeCell ref="E3271:F3271"/>
    <mergeCell ref="E3272:F3272"/>
    <mergeCell ref="E3273:F3273"/>
    <mergeCell ref="E3274:F3274"/>
    <mergeCell ref="E3275:F3275"/>
    <mergeCell ref="H3277:I3277"/>
    <mergeCell ref="E3280:F3280"/>
    <mergeCell ref="E3281:F3281"/>
    <mergeCell ref="E3282:F3282"/>
    <mergeCell ref="E3283:F3283"/>
    <mergeCell ref="E3284:F3284"/>
    <mergeCell ref="H3286:I3286"/>
    <mergeCell ref="E3289:F3289"/>
    <mergeCell ref="E3241:F3241"/>
    <mergeCell ref="E3242:F3242"/>
    <mergeCell ref="E3243:F3243"/>
    <mergeCell ref="E3244:F3244"/>
    <mergeCell ref="E3245:F3245"/>
    <mergeCell ref="H3247:I3247"/>
    <mergeCell ref="E3250:F3250"/>
    <mergeCell ref="E3251:F3251"/>
    <mergeCell ref="E3252:F3252"/>
    <mergeCell ref="H3254:I3254"/>
    <mergeCell ref="F3257:G3257"/>
    <mergeCell ref="F3258:G3258"/>
    <mergeCell ref="E3259:F3259"/>
    <mergeCell ref="E3260:F3260"/>
    <mergeCell ref="E3261:F3261"/>
    <mergeCell ref="E3262:F3262"/>
    <mergeCell ref="E3263:F3263"/>
    <mergeCell ref="E3215:F3215"/>
    <mergeCell ref="E3216:F3216"/>
    <mergeCell ref="E3217:F3217"/>
    <mergeCell ref="H3219:I3219"/>
    <mergeCell ref="E3222:F3222"/>
    <mergeCell ref="E3223:F3223"/>
    <mergeCell ref="E3224:F3224"/>
    <mergeCell ref="E3225:F3225"/>
    <mergeCell ref="E3226:F3226"/>
    <mergeCell ref="E3227:F3227"/>
    <mergeCell ref="E3228:F3228"/>
    <mergeCell ref="H3230:I3230"/>
    <mergeCell ref="E3233:F3233"/>
    <mergeCell ref="E3234:F3234"/>
    <mergeCell ref="E3235:F3235"/>
    <mergeCell ref="E3236:F3236"/>
    <mergeCell ref="H3238:I3238"/>
    <mergeCell ref="H3190:I3190"/>
    <mergeCell ref="E3193:F3193"/>
    <mergeCell ref="E3194:F3194"/>
    <mergeCell ref="E3195:F3195"/>
    <mergeCell ref="E3196:F3196"/>
    <mergeCell ref="E3197:F3197"/>
    <mergeCell ref="H3199:I3199"/>
    <mergeCell ref="E3202:F3202"/>
    <mergeCell ref="E3203:F3203"/>
    <mergeCell ref="E3204:F3204"/>
    <mergeCell ref="E3205:F3205"/>
    <mergeCell ref="E3206:F3206"/>
    <mergeCell ref="H3208:I3208"/>
    <mergeCell ref="E3211:F3211"/>
    <mergeCell ref="E3212:F3212"/>
    <mergeCell ref="E3213:F3213"/>
    <mergeCell ref="E3214:F3214"/>
    <mergeCell ref="E3166:F3166"/>
    <mergeCell ref="H3168:I3168"/>
    <mergeCell ref="F3171:G3171"/>
    <mergeCell ref="E3172:F3172"/>
    <mergeCell ref="E3173:F3173"/>
    <mergeCell ref="E3174:F3174"/>
    <mergeCell ref="E3175:F3175"/>
    <mergeCell ref="E3176:F3176"/>
    <mergeCell ref="E3177:F3177"/>
    <mergeCell ref="E3178:F3178"/>
    <mergeCell ref="H3180:I3180"/>
    <mergeCell ref="E3183:F3183"/>
    <mergeCell ref="E3184:F3184"/>
    <mergeCell ref="E3185:F3185"/>
    <mergeCell ref="E3186:F3186"/>
    <mergeCell ref="E3187:F3187"/>
    <mergeCell ref="E3188:F3188"/>
    <mergeCell ref="E3143:F3143"/>
    <mergeCell ref="E3144:F3144"/>
    <mergeCell ref="E3145:F3145"/>
    <mergeCell ref="H3147:I3147"/>
    <mergeCell ref="E3150:F3150"/>
    <mergeCell ref="E3151:F3151"/>
    <mergeCell ref="E3152:F3152"/>
    <mergeCell ref="E3153:F3153"/>
    <mergeCell ref="E3154:F3154"/>
    <mergeCell ref="H3156:I3156"/>
    <mergeCell ref="E3159:F3159"/>
    <mergeCell ref="E3160:F3160"/>
    <mergeCell ref="E3161:F3161"/>
    <mergeCell ref="E3162:F3162"/>
    <mergeCell ref="E3163:F3163"/>
    <mergeCell ref="E3164:F3164"/>
    <mergeCell ref="E3165:F3165"/>
    <mergeCell ref="E3120:F3120"/>
    <mergeCell ref="E3121:F3121"/>
    <mergeCell ref="E3122:F3122"/>
    <mergeCell ref="E3123:F3123"/>
    <mergeCell ref="H3125:I3125"/>
    <mergeCell ref="E3128:F3128"/>
    <mergeCell ref="E3129:F3129"/>
    <mergeCell ref="E3130:F3130"/>
    <mergeCell ref="E3131:F3131"/>
    <mergeCell ref="E3132:F3132"/>
    <mergeCell ref="E3133:F3133"/>
    <mergeCell ref="E3134:F3134"/>
    <mergeCell ref="E3135:F3135"/>
    <mergeCell ref="E3136:F3136"/>
    <mergeCell ref="H3138:I3138"/>
    <mergeCell ref="E3141:F3141"/>
    <mergeCell ref="E3142:F3142"/>
    <mergeCell ref="E3094:F3094"/>
    <mergeCell ref="H3096:I3096"/>
    <mergeCell ref="E3099:F3099"/>
    <mergeCell ref="E3100:F3100"/>
    <mergeCell ref="E3101:F3101"/>
    <mergeCell ref="E3102:F3102"/>
    <mergeCell ref="E3103:F3103"/>
    <mergeCell ref="E3104:F3104"/>
    <mergeCell ref="E3105:F3105"/>
    <mergeCell ref="H3107:I3107"/>
    <mergeCell ref="E3110:F3110"/>
    <mergeCell ref="E3111:F3111"/>
    <mergeCell ref="E3112:F3112"/>
    <mergeCell ref="E3113:F3113"/>
    <mergeCell ref="H3115:I3115"/>
    <mergeCell ref="E3118:F3118"/>
    <mergeCell ref="E3119:F3119"/>
    <mergeCell ref="E3071:F3071"/>
    <mergeCell ref="E3072:F3072"/>
    <mergeCell ref="E3073:F3073"/>
    <mergeCell ref="E3074:F3074"/>
    <mergeCell ref="H3076:I3076"/>
    <mergeCell ref="E3079:F3079"/>
    <mergeCell ref="E3080:F3080"/>
    <mergeCell ref="E3081:F3081"/>
    <mergeCell ref="E3082:F3082"/>
    <mergeCell ref="E3083:F3083"/>
    <mergeCell ref="E3084:F3084"/>
    <mergeCell ref="H3086:I3086"/>
    <mergeCell ref="E3089:F3089"/>
    <mergeCell ref="E3090:F3090"/>
    <mergeCell ref="E3091:F3091"/>
    <mergeCell ref="E3092:F3092"/>
    <mergeCell ref="E3093:F3093"/>
    <mergeCell ref="H3046:I3046"/>
    <mergeCell ref="E3049:F3049"/>
    <mergeCell ref="E3050:F3050"/>
    <mergeCell ref="E3051:F3051"/>
    <mergeCell ref="E3052:F3052"/>
    <mergeCell ref="E3053:F3053"/>
    <mergeCell ref="E3054:F3054"/>
    <mergeCell ref="H3056:I3056"/>
    <mergeCell ref="E3059:F3059"/>
    <mergeCell ref="E3060:F3060"/>
    <mergeCell ref="E3061:F3061"/>
    <mergeCell ref="E3062:F3062"/>
    <mergeCell ref="E3063:F3063"/>
    <mergeCell ref="E3064:F3064"/>
    <mergeCell ref="H3066:I3066"/>
    <mergeCell ref="E3069:F3069"/>
    <mergeCell ref="E3070:F3070"/>
    <mergeCell ref="E3022:F3022"/>
    <mergeCell ref="E3023:F3023"/>
    <mergeCell ref="E3024:F3024"/>
    <mergeCell ref="H3026:I3026"/>
    <mergeCell ref="E3029:F3029"/>
    <mergeCell ref="E3030:F3030"/>
    <mergeCell ref="E3031:F3031"/>
    <mergeCell ref="E3032:F3032"/>
    <mergeCell ref="E3033:F3033"/>
    <mergeCell ref="E3034:F3034"/>
    <mergeCell ref="H3036:I3036"/>
    <mergeCell ref="E3039:F3039"/>
    <mergeCell ref="E3040:F3040"/>
    <mergeCell ref="E3041:F3041"/>
    <mergeCell ref="E3042:F3042"/>
    <mergeCell ref="E3043:F3043"/>
    <mergeCell ref="E3044:F3044"/>
    <mergeCell ref="E2999:F2999"/>
    <mergeCell ref="E3000:F3000"/>
    <mergeCell ref="E3001:F3001"/>
    <mergeCell ref="E3002:F3002"/>
    <mergeCell ref="E3003:F3003"/>
    <mergeCell ref="E3004:F3004"/>
    <mergeCell ref="H3006:I3006"/>
    <mergeCell ref="E3009:F3009"/>
    <mergeCell ref="E3010:F3010"/>
    <mergeCell ref="E3011:F3011"/>
    <mergeCell ref="E3012:F3012"/>
    <mergeCell ref="E3013:F3013"/>
    <mergeCell ref="E3014:F3014"/>
    <mergeCell ref="H3016:I3016"/>
    <mergeCell ref="E3019:F3019"/>
    <mergeCell ref="E3020:F3020"/>
    <mergeCell ref="E3021:F3021"/>
    <mergeCell ref="E2973:F2973"/>
    <mergeCell ref="H2975:I2975"/>
    <mergeCell ref="E2978:F2978"/>
    <mergeCell ref="E2979:F2979"/>
    <mergeCell ref="E2980:F2980"/>
    <mergeCell ref="E2981:F2981"/>
    <mergeCell ref="E2982:F2982"/>
    <mergeCell ref="E2983:F2983"/>
    <mergeCell ref="E2984:F2984"/>
    <mergeCell ref="H2986:I2986"/>
    <mergeCell ref="E2989:F2989"/>
    <mergeCell ref="E2990:F2990"/>
    <mergeCell ref="E2991:F2991"/>
    <mergeCell ref="E2992:F2992"/>
    <mergeCell ref="E2993:F2993"/>
    <mergeCell ref="H2995:I2995"/>
    <mergeCell ref="E2998:F2998"/>
    <mergeCell ref="E2950:F2950"/>
    <mergeCell ref="E2951:F2951"/>
    <mergeCell ref="E2952:F2952"/>
    <mergeCell ref="E2953:F2953"/>
    <mergeCell ref="E2954:F2954"/>
    <mergeCell ref="E2955:F2955"/>
    <mergeCell ref="H2957:I2957"/>
    <mergeCell ref="E2960:F2960"/>
    <mergeCell ref="E2961:F2961"/>
    <mergeCell ref="E2962:F2962"/>
    <mergeCell ref="E2963:F2963"/>
    <mergeCell ref="E2964:F2964"/>
    <mergeCell ref="H2966:I2966"/>
    <mergeCell ref="E2969:F2969"/>
    <mergeCell ref="E2970:F2970"/>
    <mergeCell ref="E2971:F2971"/>
    <mergeCell ref="E2972:F2972"/>
    <mergeCell ref="E2924:F2924"/>
    <mergeCell ref="E2925:F2925"/>
    <mergeCell ref="E2926:F2926"/>
    <mergeCell ref="H2928:I2928"/>
    <mergeCell ref="E2931:F2931"/>
    <mergeCell ref="E2932:F2932"/>
    <mergeCell ref="E2933:F2933"/>
    <mergeCell ref="E2934:F2934"/>
    <mergeCell ref="E2935:F2935"/>
    <mergeCell ref="H2937:I2937"/>
    <mergeCell ref="E2940:F2940"/>
    <mergeCell ref="E2941:F2941"/>
    <mergeCell ref="E2942:F2942"/>
    <mergeCell ref="E2943:F2943"/>
    <mergeCell ref="H2945:I2945"/>
    <mergeCell ref="E2948:F2948"/>
    <mergeCell ref="E2949:F2949"/>
    <mergeCell ref="E2901:F2901"/>
    <mergeCell ref="E2902:F2902"/>
    <mergeCell ref="E2903:F2903"/>
    <mergeCell ref="H2905:I2905"/>
    <mergeCell ref="F2908:G2908"/>
    <mergeCell ref="E2909:F2909"/>
    <mergeCell ref="E2910:F2910"/>
    <mergeCell ref="E2911:F2911"/>
    <mergeCell ref="E2912:F2912"/>
    <mergeCell ref="E2913:F2913"/>
    <mergeCell ref="E2914:F2914"/>
    <mergeCell ref="E2915:F2915"/>
    <mergeCell ref="E2916:F2916"/>
    <mergeCell ref="H2918:I2918"/>
    <mergeCell ref="E2921:F2921"/>
    <mergeCell ref="E2922:F2922"/>
    <mergeCell ref="E2923:F2923"/>
    <mergeCell ref="H2879:I2879"/>
    <mergeCell ref="E2882:F2882"/>
    <mergeCell ref="E2883:F2883"/>
    <mergeCell ref="E2884:F2884"/>
    <mergeCell ref="E2885:F2885"/>
    <mergeCell ref="E2886:F2886"/>
    <mergeCell ref="E2887:F2887"/>
    <mergeCell ref="E2888:F2888"/>
    <mergeCell ref="E2889:F2889"/>
    <mergeCell ref="H2891:I2891"/>
    <mergeCell ref="E2894:F2894"/>
    <mergeCell ref="E2895:F2895"/>
    <mergeCell ref="E2896:F2896"/>
    <mergeCell ref="E2897:F2897"/>
    <mergeCell ref="E2898:F2898"/>
    <mergeCell ref="E2899:F2899"/>
    <mergeCell ref="E2900:F2900"/>
    <mergeCell ref="E2855:F2855"/>
    <mergeCell ref="H2857:I2857"/>
    <mergeCell ref="E2860:F2860"/>
    <mergeCell ref="E2861:F2861"/>
    <mergeCell ref="E2862:F2862"/>
    <mergeCell ref="E2863:F2863"/>
    <mergeCell ref="E2864:F2864"/>
    <mergeCell ref="E2865:F2865"/>
    <mergeCell ref="E2866:F2866"/>
    <mergeCell ref="H2868:I2868"/>
    <mergeCell ref="E2871:F2871"/>
    <mergeCell ref="E2872:F2872"/>
    <mergeCell ref="E2873:F2873"/>
    <mergeCell ref="E2874:F2874"/>
    <mergeCell ref="E2875:F2875"/>
    <mergeCell ref="E2876:F2876"/>
    <mergeCell ref="E2877:F2877"/>
    <mergeCell ref="E2832:F2832"/>
    <mergeCell ref="H2834:I2834"/>
    <mergeCell ref="E2837:F2837"/>
    <mergeCell ref="E2838:F2838"/>
    <mergeCell ref="E2839:F2839"/>
    <mergeCell ref="E2840:F2840"/>
    <mergeCell ref="E2841:F2841"/>
    <mergeCell ref="E2842:F2842"/>
    <mergeCell ref="E2843:F2843"/>
    <mergeCell ref="E2844:F2844"/>
    <mergeCell ref="H2846:I2846"/>
    <mergeCell ref="E2849:F2849"/>
    <mergeCell ref="E2850:F2850"/>
    <mergeCell ref="E2851:F2851"/>
    <mergeCell ref="E2852:F2852"/>
    <mergeCell ref="E2853:F2853"/>
    <mergeCell ref="E2854:F2854"/>
    <mergeCell ref="E2812:F2812"/>
    <mergeCell ref="E2813:F2813"/>
    <mergeCell ref="E2814:F2814"/>
    <mergeCell ref="E2815:F2815"/>
    <mergeCell ref="E2816:F2816"/>
    <mergeCell ref="H2818:I2818"/>
    <mergeCell ref="E2821:F2821"/>
    <mergeCell ref="E2822:F2822"/>
    <mergeCell ref="E2823:F2823"/>
    <mergeCell ref="E2824:F2824"/>
    <mergeCell ref="E2825:F2825"/>
    <mergeCell ref="E2826:F2826"/>
    <mergeCell ref="E2827:F2827"/>
    <mergeCell ref="E2828:F2828"/>
    <mergeCell ref="E2829:F2829"/>
    <mergeCell ref="E2830:F2830"/>
    <mergeCell ref="E2831:F2831"/>
    <mergeCell ref="E2792:F2792"/>
    <mergeCell ref="E2793:F2793"/>
    <mergeCell ref="E2794:F2794"/>
    <mergeCell ref="E2795:F2795"/>
    <mergeCell ref="E2796:F2796"/>
    <mergeCell ref="E2797:F2797"/>
    <mergeCell ref="E2798:F2798"/>
    <mergeCell ref="E2799:F2799"/>
    <mergeCell ref="E2800:F2800"/>
    <mergeCell ref="E2801:F2801"/>
    <mergeCell ref="E2802:F2802"/>
    <mergeCell ref="E2803:F2803"/>
    <mergeCell ref="H2805:I2805"/>
    <mergeCell ref="F2808:G2808"/>
    <mergeCell ref="E2809:F2809"/>
    <mergeCell ref="E2810:F2810"/>
    <mergeCell ref="E2811:F2811"/>
    <mergeCell ref="E2766:F2766"/>
    <mergeCell ref="E2767:F2767"/>
    <mergeCell ref="H2769:I2769"/>
    <mergeCell ref="E2772:F2772"/>
    <mergeCell ref="E2773:F2773"/>
    <mergeCell ref="E2774:F2774"/>
    <mergeCell ref="E2775:F2775"/>
    <mergeCell ref="E2776:F2776"/>
    <mergeCell ref="E2777:F2777"/>
    <mergeCell ref="H2779:I2779"/>
    <mergeCell ref="E2782:F2782"/>
    <mergeCell ref="E2783:F2783"/>
    <mergeCell ref="E2784:F2784"/>
    <mergeCell ref="E2785:F2785"/>
    <mergeCell ref="E2786:F2786"/>
    <mergeCell ref="H2788:I2788"/>
    <mergeCell ref="E2791:F2791"/>
    <mergeCell ref="H2744:I2744"/>
    <mergeCell ref="E2747:F2747"/>
    <mergeCell ref="E2748:F2748"/>
    <mergeCell ref="E2749:F2749"/>
    <mergeCell ref="E2750:F2750"/>
    <mergeCell ref="E2751:F2751"/>
    <mergeCell ref="E2752:F2752"/>
    <mergeCell ref="E2753:F2753"/>
    <mergeCell ref="E2754:F2754"/>
    <mergeCell ref="E2755:F2755"/>
    <mergeCell ref="E2756:F2756"/>
    <mergeCell ref="H2758:I2758"/>
    <mergeCell ref="E2761:F2761"/>
    <mergeCell ref="E2762:F2762"/>
    <mergeCell ref="E2763:F2763"/>
    <mergeCell ref="E2764:F2764"/>
    <mergeCell ref="E2765:F2765"/>
    <mergeCell ref="H2721:I2721"/>
    <mergeCell ref="E2724:F2724"/>
    <mergeCell ref="E2725:F2725"/>
    <mergeCell ref="E2726:F2726"/>
    <mergeCell ref="E2727:F2727"/>
    <mergeCell ref="E2728:F2728"/>
    <mergeCell ref="E2729:F2729"/>
    <mergeCell ref="E2730:F2730"/>
    <mergeCell ref="H2732:I2732"/>
    <mergeCell ref="E2735:F2735"/>
    <mergeCell ref="E2736:F2736"/>
    <mergeCell ref="E2737:F2737"/>
    <mergeCell ref="E2738:F2738"/>
    <mergeCell ref="E2739:F2739"/>
    <mergeCell ref="E2740:F2740"/>
    <mergeCell ref="E2741:F2741"/>
    <mergeCell ref="E2742:F2742"/>
    <mergeCell ref="E2697:F2697"/>
    <mergeCell ref="H2699:I2699"/>
    <mergeCell ref="E2702:F2702"/>
    <mergeCell ref="E2703:F2703"/>
    <mergeCell ref="E2704:F2704"/>
    <mergeCell ref="E2705:F2705"/>
    <mergeCell ref="E2706:F2706"/>
    <mergeCell ref="E2707:F2707"/>
    <mergeCell ref="E2708:F2708"/>
    <mergeCell ref="H2710:I2710"/>
    <mergeCell ref="E2713:F2713"/>
    <mergeCell ref="E2714:F2714"/>
    <mergeCell ref="E2715:F2715"/>
    <mergeCell ref="E2716:F2716"/>
    <mergeCell ref="E2717:F2717"/>
    <mergeCell ref="E2718:F2718"/>
    <mergeCell ref="E2719:F2719"/>
    <mergeCell ref="E2674:F2674"/>
    <mergeCell ref="E2675:F2675"/>
    <mergeCell ref="H2677:I2677"/>
    <mergeCell ref="E2680:F2680"/>
    <mergeCell ref="E2681:F2681"/>
    <mergeCell ref="E2682:F2682"/>
    <mergeCell ref="E2683:F2683"/>
    <mergeCell ref="E2684:F2684"/>
    <mergeCell ref="E2685:F2685"/>
    <mergeCell ref="E2686:F2686"/>
    <mergeCell ref="H2688:I2688"/>
    <mergeCell ref="E2691:F2691"/>
    <mergeCell ref="E2692:F2692"/>
    <mergeCell ref="E2693:F2693"/>
    <mergeCell ref="E2694:F2694"/>
    <mergeCell ref="E2695:F2695"/>
    <mergeCell ref="E2696:F2696"/>
    <mergeCell ref="E2651:F2651"/>
    <mergeCell ref="E2652:F2652"/>
    <mergeCell ref="H2654:I2654"/>
    <mergeCell ref="E2657:F2657"/>
    <mergeCell ref="E2658:F2658"/>
    <mergeCell ref="E2659:F2659"/>
    <mergeCell ref="E2660:F2660"/>
    <mergeCell ref="E2661:F2661"/>
    <mergeCell ref="E2662:F2662"/>
    <mergeCell ref="E2663:F2663"/>
    <mergeCell ref="H2665:I2665"/>
    <mergeCell ref="E2668:F2668"/>
    <mergeCell ref="E2669:F2669"/>
    <mergeCell ref="E2670:F2670"/>
    <mergeCell ref="E2671:F2671"/>
    <mergeCell ref="E2672:F2672"/>
    <mergeCell ref="E2673:F2673"/>
    <mergeCell ref="E2631:F2631"/>
    <mergeCell ref="E2632:F2632"/>
    <mergeCell ref="E2633:F2633"/>
    <mergeCell ref="E2634:F2634"/>
    <mergeCell ref="E2635:F2635"/>
    <mergeCell ref="E2636:F2636"/>
    <mergeCell ref="E2637:F2637"/>
    <mergeCell ref="E2638:F2638"/>
    <mergeCell ref="E2639:F2639"/>
    <mergeCell ref="E2640:F2640"/>
    <mergeCell ref="H2642:I2642"/>
    <mergeCell ref="E2645:F2645"/>
    <mergeCell ref="E2646:F2646"/>
    <mergeCell ref="E2647:F2647"/>
    <mergeCell ref="E2648:F2648"/>
    <mergeCell ref="E2649:F2649"/>
    <mergeCell ref="E2650:F2650"/>
    <mergeCell ref="E2608:F2608"/>
    <mergeCell ref="E2609:F2609"/>
    <mergeCell ref="E2610:F2610"/>
    <mergeCell ref="H2612:I2612"/>
    <mergeCell ref="E2615:F2615"/>
    <mergeCell ref="E2616:F2616"/>
    <mergeCell ref="E2617:F2617"/>
    <mergeCell ref="E2618:F2618"/>
    <mergeCell ref="E2619:F2619"/>
    <mergeCell ref="E2620:F2620"/>
    <mergeCell ref="E2621:F2621"/>
    <mergeCell ref="E2622:F2622"/>
    <mergeCell ref="E2623:F2623"/>
    <mergeCell ref="E2624:F2624"/>
    <mergeCell ref="E2625:F2625"/>
    <mergeCell ref="E2626:F2626"/>
    <mergeCell ref="H2628:I2628"/>
    <mergeCell ref="H2583:I2583"/>
    <mergeCell ref="E2586:F2586"/>
    <mergeCell ref="E2587:F2587"/>
    <mergeCell ref="E2588:F2588"/>
    <mergeCell ref="E2589:F2589"/>
    <mergeCell ref="E2590:F2590"/>
    <mergeCell ref="E2591:F2591"/>
    <mergeCell ref="E2592:F2592"/>
    <mergeCell ref="H2594:I2594"/>
    <mergeCell ref="F2597:G2597"/>
    <mergeCell ref="E2598:F2598"/>
    <mergeCell ref="E2599:F2599"/>
    <mergeCell ref="E2600:F2600"/>
    <mergeCell ref="E2601:F2601"/>
    <mergeCell ref="H2603:I2603"/>
    <mergeCell ref="E2606:F2606"/>
    <mergeCell ref="E2607:F2607"/>
    <mergeCell ref="E2562:F2562"/>
    <mergeCell ref="E2563:F2563"/>
    <mergeCell ref="E2564:F2564"/>
    <mergeCell ref="E2565:F2565"/>
    <mergeCell ref="E2566:F2566"/>
    <mergeCell ref="E2567:F2567"/>
    <mergeCell ref="E2568:F2568"/>
    <mergeCell ref="E2569:F2569"/>
    <mergeCell ref="E2570:F2570"/>
    <mergeCell ref="E2571:F2571"/>
    <mergeCell ref="H2573:I2573"/>
    <mergeCell ref="E2576:F2576"/>
    <mergeCell ref="E2577:F2577"/>
    <mergeCell ref="E2578:F2578"/>
    <mergeCell ref="E2579:F2579"/>
    <mergeCell ref="E2580:F2580"/>
    <mergeCell ref="E2581:F2581"/>
    <mergeCell ref="H2537:I2537"/>
    <mergeCell ref="E2540:F2540"/>
    <mergeCell ref="E2541:F2541"/>
    <mergeCell ref="E2542:F2542"/>
    <mergeCell ref="E2543:F2543"/>
    <mergeCell ref="E2544:F2544"/>
    <mergeCell ref="E2545:F2545"/>
    <mergeCell ref="H2547:I2547"/>
    <mergeCell ref="E2550:F2550"/>
    <mergeCell ref="E2551:F2551"/>
    <mergeCell ref="E2552:F2552"/>
    <mergeCell ref="E2553:F2553"/>
    <mergeCell ref="E2554:F2554"/>
    <mergeCell ref="E2555:F2555"/>
    <mergeCell ref="E2556:F2556"/>
    <mergeCell ref="E2557:F2557"/>
    <mergeCell ref="H2559:I2559"/>
    <mergeCell ref="E2513:F2513"/>
    <mergeCell ref="E2514:F2514"/>
    <mergeCell ref="E2515:F2515"/>
    <mergeCell ref="H2517:I2517"/>
    <mergeCell ref="E2520:F2520"/>
    <mergeCell ref="E2521:F2521"/>
    <mergeCell ref="E2522:F2522"/>
    <mergeCell ref="E2523:F2523"/>
    <mergeCell ref="E2524:F2524"/>
    <mergeCell ref="E2525:F2525"/>
    <mergeCell ref="H2527:I2527"/>
    <mergeCell ref="E2530:F2530"/>
    <mergeCell ref="E2531:F2531"/>
    <mergeCell ref="E2532:F2532"/>
    <mergeCell ref="E2533:F2533"/>
    <mergeCell ref="E2534:F2534"/>
    <mergeCell ref="E2535:F2535"/>
    <mergeCell ref="E2490:F2490"/>
    <mergeCell ref="E2491:F2491"/>
    <mergeCell ref="E2492:F2492"/>
    <mergeCell ref="E2493:F2493"/>
    <mergeCell ref="E2494:F2494"/>
    <mergeCell ref="E2495:F2495"/>
    <mergeCell ref="H2497:I2497"/>
    <mergeCell ref="E2500:F2500"/>
    <mergeCell ref="E2501:F2501"/>
    <mergeCell ref="E2502:F2502"/>
    <mergeCell ref="E2503:F2503"/>
    <mergeCell ref="E2504:F2504"/>
    <mergeCell ref="E2505:F2505"/>
    <mergeCell ref="H2507:I2507"/>
    <mergeCell ref="E2510:F2510"/>
    <mergeCell ref="E2511:F2511"/>
    <mergeCell ref="E2512:F2512"/>
    <mergeCell ref="E2467:F2467"/>
    <mergeCell ref="E2468:F2468"/>
    <mergeCell ref="E2469:F2469"/>
    <mergeCell ref="E2470:F2470"/>
    <mergeCell ref="E2471:F2471"/>
    <mergeCell ref="H2473:I2473"/>
    <mergeCell ref="E2476:F2476"/>
    <mergeCell ref="E2477:F2477"/>
    <mergeCell ref="E2478:F2478"/>
    <mergeCell ref="E2479:F2479"/>
    <mergeCell ref="E2480:F2480"/>
    <mergeCell ref="E2481:F2481"/>
    <mergeCell ref="E2482:F2482"/>
    <mergeCell ref="E2483:F2483"/>
    <mergeCell ref="E2484:F2484"/>
    <mergeCell ref="E2485:F2485"/>
    <mergeCell ref="H2487:I2487"/>
    <mergeCell ref="E2444:F2444"/>
    <mergeCell ref="E2445:F2445"/>
    <mergeCell ref="H2447:I2447"/>
    <mergeCell ref="E2450:F2450"/>
    <mergeCell ref="E2451:F2451"/>
    <mergeCell ref="E2452:F2452"/>
    <mergeCell ref="E2453:F2453"/>
    <mergeCell ref="E2454:F2454"/>
    <mergeCell ref="E2455:F2455"/>
    <mergeCell ref="E2456:F2456"/>
    <mergeCell ref="E2457:F2457"/>
    <mergeCell ref="H2459:I2459"/>
    <mergeCell ref="E2462:F2462"/>
    <mergeCell ref="E2463:F2463"/>
    <mergeCell ref="E2464:F2464"/>
    <mergeCell ref="E2465:F2465"/>
    <mergeCell ref="E2466:F2466"/>
    <mergeCell ref="E2421:F2421"/>
    <mergeCell ref="E2422:F2422"/>
    <mergeCell ref="H2424:I2424"/>
    <mergeCell ref="E2427:F2427"/>
    <mergeCell ref="E2428:F2428"/>
    <mergeCell ref="E2429:F2429"/>
    <mergeCell ref="E2430:F2430"/>
    <mergeCell ref="E2431:F2431"/>
    <mergeCell ref="E2432:F2432"/>
    <mergeCell ref="E2433:F2433"/>
    <mergeCell ref="E2434:F2434"/>
    <mergeCell ref="H2436:I2436"/>
    <mergeCell ref="E2439:F2439"/>
    <mergeCell ref="E2440:F2440"/>
    <mergeCell ref="E2441:F2441"/>
    <mergeCell ref="E2442:F2442"/>
    <mergeCell ref="E2443:F2443"/>
    <mergeCell ref="E2398:F2398"/>
    <mergeCell ref="E2399:F2399"/>
    <mergeCell ref="E2400:F2400"/>
    <mergeCell ref="H2402:I2402"/>
    <mergeCell ref="E2405:F2405"/>
    <mergeCell ref="E2406:F2406"/>
    <mergeCell ref="E2407:F2407"/>
    <mergeCell ref="E2408:F2408"/>
    <mergeCell ref="E2409:F2409"/>
    <mergeCell ref="E2410:F2410"/>
    <mergeCell ref="E2411:F2411"/>
    <mergeCell ref="H2413:I2413"/>
    <mergeCell ref="E2416:F2416"/>
    <mergeCell ref="E2417:F2417"/>
    <mergeCell ref="E2418:F2418"/>
    <mergeCell ref="E2419:F2419"/>
    <mergeCell ref="E2420:F2420"/>
    <mergeCell ref="E2375:F2375"/>
    <mergeCell ref="E2376:F2376"/>
    <mergeCell ref="E2377:F2377"/>
    <mergeCell ref="E2378:F2378"/>
    <mergeCell ref="H2380:I2380"/>
    <mergeCell ref="E2383:F2383"/>
    <mergeCell ref="E2384:F2384"/>
    <mergeCell ref="E2385:F2385"/>
    <mergeCell ref="E2386:F2386"/>
    <mergeCell ref="E2387:F2387"/>
    <mergeCell ref="E2388:F2388"/>
    <mergeCell ref="E2389:F2389"/>
    <mergeCell ref="H2391:I2391"/>
    <mergeCell ref="E2394:F2394"/>
    <mergeCell ref="E2395:F2395"/>
    <mergeCell ref="E2396:F2396"/>
    <mergeCell ref="E2397:F2397"/>
    <mergeCell ref="E2352:F2352"/>
    <mergeCell ref="E2353:F2353"/>
    <mergeCell ref="E2354:F2354"/>
    <mergeCell ref="E2355:F2355"/>
    <mergeCell ref="E2356:F2356"/>
    <mergeCell ref="H2358:I2358"/>
    <mergeCell ref="E2361:F2361"/>
    <mergeCell ref="E2362:F2362"/>
    <mergeCell ref="E2363:F2363"/>
    <mergeCell ref="E2364:F2364"/>
    <mergeCell ref="E2365:F2365"/>
    <mergeCell ref="E2366:F2366"/>
    <mergeCell ref="E2367:F2367"/>
    <mergeCell ref="H2369:I2369"/>
    <mergeCell ref="E2372:F2372"/>
    <mergeCell ref="E2373:F2373"/>
    <mergeCell ref="E2374:F2374"/>
    <mergeCell ref="E2329:F2329"/>
    <mergeCell ref="E2330:F2330"/>
    <mergeCell ref="E2331:F2331"/>
    <mergeCell ref="E2332:F2332"/>
    <mergeCell ref="E2333:F2333"/>
    <mergeCell ref="H2335:I2335"/>
    <mergeCell ref="F2338:G2338"/>
    <mergeCell ref="E2339:F2339"/>
    <mergeCell ref="E2340:F2340"/>
    <mergeCell ref="E2341:F2341"/>
    <mergeCell ref="E2342:F2342"/>
    <mergeCell ref="E2343:F2343"/>
    <mergeCell ref="E2344:F2344"/>
    <mergeCell ref="E2345:F2345"/>
    <mergeCell ref="H2347:I2347"/>
    <mergeCell ref="E2350:F2350"/>
    <mergeCell ref="E2351:F2351"/>
    <mergeCell ref="H2307:I2307"/>
    <mergeCell ref="E2310:F2310"/>
    <mergeCell ref="E2311:F2311"/>
    <mergeCell ref="E2312:F2312"/>
    <mergeCell ref="E2313:F2313"/>
    <mergeCell ref="E2314:F2314"/>
    <mergeCell ref="E2315:F2315"/>
    <mergeCell ref="E2316:F2316"/>
    <mergeCell ref="E2317:F2317"/>
    <mergeCell ref="E2318:F2318"/>
    <mergeCell ref="E2319:F2319"/>
    <mergeCell ref="H2321:I2321"/>
    <mergeCell ref="E2324:F2324"/>
    <mergeCell ref="E2325:F2325"/>
    <mergeCell ref="E2326:F2326"/>
    <mergeCell ref="E2327:F2327"/>
    <mergeCell ref="E2328:F2328"/>
    <mergeCell ref="E2283:F2283"/>
    <mergeCell ref="H2285:I2285"/>
    <mergeCell ref="E2288:F2288"/>
    <mergeCell ref="E2289:F2289"/>
    <mergeCell ref="E2290:F2290"/>
    <mergeCell ref="E2291:F2291"/>
    <mergeCell ref="E2292:F2292"/>
    <mergeCell ref="E2293:F2293"/>
    <mergeCell ref="H2295:I2295"/>
    <mergeCell ref="E2298:F2298"/>
    <mergeCell ref="E2299:F2299"/>
    <mergeCell ref="E2300:F2300"/>
    <mergeCell ref="E2301:F2301"/>
    <mergeCell ref="E2302:F2302"/>
    <mergeCell ref="E2303:F2303"/>
    <mergeCell ref="E2304:F2304"/>
    <mergeCell ref="E2305:F2305"/>
    <mergeCell ref="E2260:F2260"/>
    <mergeCell ref="E2261:F2261"/>
    <mergeCell ref="E2262:F2262"/>
    <mergeCell ref="E2263:F2263"/>
    <mergeCell ref="H2265:I2265"/>
    <mergeCell ref="E2268:F2268"/>
    <mergeCell ref="E2269:F2269"/>
    <mergeCell ref="E2270:F2270"/>
    <mergeCell ref="E2271:F2271"/>
    <mergeCell ref="E2272:F2272"/>
    <mergeCell ref="E2273:F2273"/>
    <mergeCell ref="H2275:I2275"/>
    <mergeCell ref="E2278:F2278"/>
    <mergeCell ref="E2279:F2279"/>
    <mergeCell ref="E2280:F2280"/>
    <mergeCell ref="E2281:F2281"/>
    <mergeCell ref="E2282:F2282"/>
    <mergeCell ref="H2235:I2235"/>
    <mergeCell ref="E2238:F2238"/>
    <mergeCell ref="E2239:F2239"/>
    <mergeCell ref="E2240:F2240"/>
    <mergeCell ref="E2241:F2241"/>
    <mergeCell ref="E2242:F2242"/>
    <mergeCell ref="E2243:F2243"/>
    <mergeCell ref="H2245:I2245"/>
    <mergeCell ref="E2248:F2248"/>
    <mergeCell ref="E2249:F2249"/>
    <mergeCell ref="E2250:F2250"/>
    <mergeCell ref="E2251:F2251"/>
    <mergeCell ref="E2252:F2252"/>
    <mergeCell ref="E2253:F2253"/>
    <mergeCell ref="H2255:I2255"/>
    <mergeCell ref="E2258:F2258"/>
    <mergeCell ref="E2259:F2259"/>
    <mergeCell ref="E2211:F2211"/>
    <mergeCell ref="H2213:I2213"/>
    <mergeCell ref="E2216:F2216"/>
    <mergeCell ref="E2217:F2217"/>
    <mergeCell ref="E2218:F2218"/>
    <mergeCell ref="E2219:F2219"/>
    <mergeCell ref="E2220:F2220"/>
    <mergeCell ref="E2221:F2221"/>
    <mergeCell ref="E2222:F2222"/>
    <mergeCell ref="E2223:F2223"/>
    <mergeCell ref="H2225:I2225"/>
    <mergeCell ref="E2228:F2228"/>
    <mergeCell ref="E2229:F2229"/>
    <mergeCell ref="E2230:F2230"/>
    <mergeCell ref="E2231:F2231"/>
    <mergeCell ref="E2232:F2232"/>
    <mergeCell ref="E2233:F2233"/>
    <mergeCell ref="H2189:I2189"/>
    <mergeCell ref="E2192:F2192"/>
    <mergeCell ref="E2193:F2193"/>
    <mergeCell ref="E2194:F2194"/>
    <mergeCell ref="E2195:F2195"/>
    <mergeCell ref="E2196:F2196"/>
    <mergeCell ref="E2197:F2197"/>
    <mergeCell ref="E2198:F2198"/>
    <mergeCell ref="E2199:F2199"/>
    <mergeCell ref="H2201:I2201"/>
    <mergeCell ref="E2204:F2204"/>
    <mergeCell ref="E2205:F2205"/>
    <mergeCell ref="E2206:F2206"/>
    <mergeCell ref="E2207:F2207"/>
    <mergeCell ref="E2208:F2208"/>
    <mergeCell ref="E2209:F2209"/>
    <mergeCell ref="E2210:F2210"/>
    <mergeCell ref="E2165:F2165"/>
    <mergeCell ref="H2167:I2167"/>
    <mergeCell ref="E2170:F2170"/>
    <mergeCell ref="E2171:F2171"/>
    <mergeCell ref="E2172:F2172"/>
    <mergeCell ref="E2173:F2173"/>
    <mergeCell ref="E2174:F2174"/>
    <mergeCell ref="E2175:F2175"/>
    <mergeCell ref="E2176:F2176"/>
    <mergeCell ref="H2178:I2178"/>
    <mergeCell ref="E2181:F2181"/>
    <mergeCell ref="E2182:F2182"/>
    <mergeCell ref="E2183:F2183"/>
    <mergeCell ref="E2184:F2184"/>
    <mergeCell ref="E2185:F2185"/>
    <mergeCell ref="E2186:F2186"/>
    <mergeCell ref="E2187:F2187"/>
    <mergeCell ref="E2142:F2142"/>
    <mergeCell ref="H2144:I2144"/>
    <mergeCell ref="E2147:F2147"/>
    <mergeCell ref="E2148:F2148"/>
    <mergeCell ref="E2149:F2149"/>
    <mergeCell ref="E2150:F2150"/>
    <mergeCell ref="E2151:F2151"/>
    <mergeCell ref="E2152:F2152"/>
    <mergeCell ref="E2153:F2153"/>
    <mergeCell ref="E2154:F2154"/>
    <mergeCell ref="H2156:I2156"/>
    <mergeCell ref="E2159:F2159"/>
    <mergeCell ref="E2160:F2160"/>
    <mergeCell ref="E2161:F2161"/>
    <mergeCell ref="E2162:F2162"/>
    <mergeCell ref="E2163:F2163"/>
    <mergeCell ref="E2164:F2164"/>
    <mergeCell ref="H2120:I2120"/>
    <mergeCell ref="E2123:F2123"/>
    <mergeCell ref="E2124:F2124"/>
    <mergeCell ref="E2125:F2125"/>
    <mergeCell ref="E2126:F2126"/>
    <mergeCell ref="E2127:F2127"/>
    <mergeCell ref="E2128:F2128"/>
    <mergeCell ref="E2129:F2129"/>
    <mergeCell ref="E2130:F2130"/>
    <mergeCell ref="H2132:I2132"/>
    <mergeCell ref="E2135:F2135"/>
    <mergeCell ref="E2136:F2136"/>
    <mergeCell ref="E2137:F2137"/>
    <mergeCell ref="E2138:F2138"/>
    <mergeCell ref="E2139:F2139"/>
    <mergeCell ref="E2140:F2140"/>
    <mergeCell ref="E2141:F2141"/>
    <mergeCell ref="E2099:F2099"/>
    <mergeCell ref="E2100:F2100"/>
    <mergeCell ref="E2101:F2101"/>
    <mergeCell ref="E2102:F2102"/>
    <mergeCell ref="E2103:F2103"/>
    <mergeCell ref="E2104:F2104"/>
    <mergeCell ref="E2105:F2105"/>
    <mergeCell ref="E2106:F2106"/>
    <mergeCell ref="H2108:I2108"/>
    <mergeCell ref="E2111:F2111"/>
    <mergeCell ref="E2112:F2112"/>
    <mergeCell ref="E2113:F2113"/>
    <mergeCell ref="E2114:F2114"/>
    <mergeCell ref="E2115:F2115"/>
    <mergeCell ref="E2116:F2116"/>
    <mergeCell ref="E2117:F2117"/>
    <mergeCell ref="E2118:F2118"/>
    <mergeCell ref="E2076:F2076"/>
    <mergeCell ref="E2077:F2077"/>
    <mergeCell ref="E2078:F2078"/>
    <mergeCell ref="E2079:F2079"/>
    <mergeCell ref="E2080:F2080"/>
    <mergeCell ref="E2081:F2081"/>
    <mergeCell ref="E2082:F2082"/>
    <mergeCell ref="E2083:F2083"/>
    <mergeCell ref="H2085:I2085"/>
    <mergeCell ref="E2088:F2088"/>
    <mergeCell ref="E2089:F2089"/>
    <mergeCell ref="E2090:F2090"/>
    <mergeCell ref="E2091:F2091"/>
    <mergeCell ref="E2092:F2092"/>
    <mergeCell ref="E2093:F2093"/>
    <mergeCell ref="E2094:F2094"/>
    <mergeCell ref="H2096:I2096"/>
    <mergeCell ref="E2053:F2053"/>
    <mergeCell ref="E2054:F2054"/>
    <mergeCell ref="E2055:F2055"/>
    <mergeCell ref="E2056:F2056"/>
    <mergeCell ref="E2057:F2057"/>
    <mergeCell ref="E2058:F2058"/>
    <mergeCell ref="E2059:F2059"/>
    <mergeCell ref="H2061:I2061"/>
    <mergeCell ref="E2064:F2064"/>
    <mergeCell ref="E2065:F2065"/>
    <mergeCell ref="E2066:F2066"/>
    <mergeCell ref="E2067:F2067"/>
    <mergeCell ref="E2068:F2068"/>
    <mergeCell ref="E2069:F2069"/>
    <mergeCell ref="E2070:F2070"/>
    <mergeCell ref="E2071:F2071"/>
    <mergeCell ref="H2073:I2073"/>
    <mergeCell ref="E2030:F2030"/>
    <mergeCell ref="E2031:F2031"/>
    <mergeCell ref="E2032:F2032"/>
    <mergeCell ref="E2033:F2033"/>
    <mergeCell ref="E2034:F2034"/>
    <mergeCell ref="E2035:F2035"/>
    <mergeCell ref="E2036:F2036"/>
    <mergeCell ref="H2038:I2038"/>
    <mergeCell ref="E2041:F2041"/>
    <mergeCell ref="E2042:F2042"/>
    <mergeCell ref="E2043:F2043"/>
    <mergeCell ref="E2044:F2044"/>
    <mergeCell ref="E2045:F2045"/>
    <mergeCell ref="E2046:F2046"/>
    <mergeCell ref="E2047:F2047"/>
    <mergeCell ref="E2048:F2048"/>
    <mergeCell ref="H2050:I2050"/>
    <mergeCell ref="E2007:F2007"/>
    <mergeCell ref="E2008:F2008"/>
    <mergeCell ref="E2009:F2009"/>
    <mergeCell ref="E2010:F2010"/>
    <mergeCell ref="E2011:F2011"/>
    <mergeCell ref="E2012:F2012"/>
    <mergeCell ref="E2013:F2013"/>
    <mergeCell ref="H2015:I2015"/>
    <mergeCell ref="E2018:F2018"/>
    <mergeCell ref="E2019:F2019"/>
    <mergeCell ref="E2020:F2020"/>
    <mergeCell ref="E2021:F2021"/>
    <mergeCell ref="E2022:F2022"/>
    <mergeCell ref="E2023:F2023"/>
    <mergeCell ref="E2024:F2024"/>
    <mergeCell ref="E2025:F2025"/>
    <mergeCell ref="H2027:I2027"/>
    <mergeCell ref="E1984:F1984"/>
    <mergeCell ref="E1985:F1985"/>
    <mergeCell ref="E1986:F1986"/>
    <mergeCell ref="E1987:F1987"/>
    <mergeCell ref="E1988:F1988"/>
    <mergeCell ref="E1989:F1989"/>
    <mergeCell ref="H1991:I1991"/>
    <mergeCell ref="E1994:F1994"/>
    <mergeCell ref="E1995:F1995"/>
    <mergeCell ref="E1996:F1996"/>
    <mergeCell ref="E1997:F1997"/>
    <mergeCell ref="E1998:F1998"/>
    <mergeCell ref="E1999:F1999"/>
    <mergeCell ref="E2000:F2000"/>
    <mergeCell ref="E2001:F2001"/>
    <mergeCell ref="H2003:I2003"/>
    <mergeCell ref="E2006:F2006"/>
    <mergeCell ref="E1961:F1961"/>
    <mergeCell ref="E1962:F1962"/>
    <mergeCell ref="E1963:F1963"/>
    <mergeCell ref="E1964:F1964"/>
    <mergeCell ref="E1965:F1965"/>
    <mergeCell ref="E1966:F1966"/>
    <mergeCell ref="H1968:I1968"/>
    <mergeCell ref="E1971:F1971"/>
    <mergeCell ref="E1972:F1972"/>
    <mergeCell ref="E1973:F1973"/>
    <mergeCell ref="E1974:F1974"/>
    <mergeCell ref="E1975:F1975"/>
    <mergeCell ref="E1976:F1976"/>
    <mergeCell ref="E1977:F1977"/>
    <mergeCell ref="H1979:I1979"/>
    <mergeCell ref="E1982:F1982"/>
    <mergeCell ref="E1983:F1983"/>
    <mergeCell ref="E1938:F1938"/>
    <mergeCell ref="E1939:F1939"/>
    <mergeCell ref="E1940:F1940"/>
    <mergeCell ref="E1941:F1941"/>
    <mergeCell ref="E1942:F1942"/>
    <mergeCell ref="E1943:F1943"/>
    <mergeCell ref="H1945:I1945"/>
    <mergeCell ref="E1948:F1948"/>
    <mergeCell ref="E1949:F1949"/>
    <mergeCell ref="E1950:F1950"/>
    <mergeCell ref="E1951:F1951"/>
    <mergeCell ref="E1952:F1952"/>
    <mergeCell ref="E1953:F1953"/>
    <mergeCell ref="E1954:F1954"/>
    <mergeCell ref="E1955:F1955"/>
    <mergeCell ref="H1957:I1957"/>
    <mergeCell ref="E1960:F1960"/>
    <mergeCell ref="E1915:F1915"/>
    <mergeCell ref="E1916:F1916"/>
    <mergeCell ref="E1917:F1917"/>
    <mergeCell ref="E1918:F1918"/>
    <mergeCell ref="E1919:F1919"/>
    <mergeCell ref="H1921:I1921"/>
    <mergeCell ref="E1924:F1924"/>
    <mergeCell ref="E1925:F1925"/>
    <mergeCell ref="E1926:F1926"/>
    <mergeCell ref="E1927:F1927"/>
    <mergeCell ref="E1928:F1928"/>
    <mergeCell ref="E1929:F1929"/>
    <mergeCell ref="E1930:F1930"/>
    <mergeCell ref="E1931:F1931"/>
    <mergeCell ref="H1933:I1933"/>
    <mergeCell ref="E1936:F1936"/>
    <mergeCell ref="E1937:F1937"/>
    <mergeCell ref="E1892:F1892"/>
    <mergeCell ref="E1893:F1893"/>
    <mergeCell ref="E1894:F1894"/>
    <mergeCell ref="E1895:F1895"/>
    <mergeCell ref="E1896:F1896"/>
    <mergeCell ref="E1897:F1897"/>
    <mergeCell ref="H1899:I1899"/>
    <mergeCell ref="E1902:F1902"/>
    <mergeCell ref="E1903:F1903"/>
    <mergeCell ref="E1904:F1904"/>
    <mergeCell ref="E1905:F1905"/>
    <mergeCell ref="E1906:F1906"/>
    <mergeCell ref="E1907:F1907"/>
    <mergeCell ref="E1908:F1908"/>
    <mergeCell ref="H1910:I1910"/>
    <mergeCell ref="E1913:F1913"/>
    <mergeCell ref="E1914:F1914"/>
    <mergeCell ref="E1869:F1869"/>
    <mergeCell ref="E1870:F1870"/>
    <mergeCell ref="E1871:F1871"/>
    <mergeCell ref="E1872:F1872"/>
    <mergeCell ref="E1873:F1873"/>
    <mergeCell ref="E1874:F1874"/>
    <mergeCell ref="H1876:I1876"/>
    <mergeCell ref="E1879:F1879"/>
    <mergeCell ref="E1880:F1880"/>
    <mergeCell ref="E1881:F1881"/>
    <mergeCell ref="E1882:F1882"/>
    <mergeCell ref="E1883:F1883"/>
    <mergeCell ref="E1884:F1884"/>
    <mergeCell ref="E1885:F1885"/>
    <mergeCell ref="E1886:F1886"/>
    <mergeCell ref="H1888:I1888"/>
    <mergeCell ref="E1891:F1891"/>
    <mergeCell ref="F1846:G1846"/>
    <mergeCell ref="E1847:F1847"/>
    <mergeCell ref="E1848:F1848"/>
    <mergeCell ref="E1849:F1849"/>
    <mergeCell ref="E1850:F1850"/>
    <mergeCell ref="E1851:F1851"/>
    <mergeCell ref="H1853:I1853"/>
    <mergeCell ref="E1856:F1856"/>
    <mergeCell ref="E1857:F1857"/>
    <mergeCell ref="E1858:F1858"/>
    <mergeCell ref="E1859:F1859"/>
    <mergeCell ref="E1860:F1860"/>
    <mergeCell ref="E1861:F1861"/>
    <mergeCell ref="E1862:F1862"/>
    <mergeCell ref="H1864:I1864"/>
    <mergeCell ref="E1867:F1867"/>
    <mergeCell ref="E1868:F1868"/>
    <mergeCell ref="E1823:F1823"/>
    <mergeCell ref="E1824:F1824"/>
    <mergeCell ref="E1825:F1825"/>
    <mergeCell ref="E1826:F1826"/>
    <mergeCell ref="E1827:F1827"/>
    <mergeCell ref="E1828:F1828"/>
    <mergeCell ref="E1829:F1829"/>
    <mergeCell ref="E1830:F1830"/>
    <mergeCell ref="H1832:I1832"/>
    <mergeCell ref="E1835:F1835"/>
    <mergeCell ref="E1836:F1836"/>
    <mergeCell ref="E1837:F1837"/>
    <mergeCell ref="E1838:F1838"/>
    <mergeCell ref="E1839:F1839"/>
    <mergeCell ref="E1840:F1840"/>
    <mergeCell ref="E1841:F1841"/>
    <mergeCell ref="H1843:I1843"/>
    <mergeCell ref="E1797:F1797"/>
    <mergeCell ref="E1798:F1798"/>
    <mergeCell ref="E1799:F1799"/>
    <mergeCell ref="H1801:I1801"/>
    <mergeCell ref="E1804:F1804"/>
    <mergeCell ref="E1805:F1805"/>
    <mergeCell ref="E1806:F1806"/>
    <mergeCell ref="E1807:F1807"/>
    <mergeCell ref="E1808:F1808"/>
    <mergeCell ref="H1810:I1810"/>
    <mergeCell ref="E1813:F1813"/>
    <mergeCell ref="E1814:F1814"/>
    <mergeCell ref="E1815:F1815"/>
    <mergeCell ref="E1816:F1816"/>
    <mergeCell ref="E1817:F1817"/>
    <mergeCell ref="H1819:I1819"/>
    <mergeCell ref="E1822:F1822"/>
    <mergeCell ref="E1774:F1774"/>
    <mergeCell ref="E1775:F1775"/>
    <mergeCell ref="E1776:F1776"/>
    <mergeCell ref="E1777:F1777"/>
    <mergeCell ref="E1778:F1778"/>
    <mergeCell ref="E1779:F1779"/>
    <mergeCell ref="H1781:I1781"/>
    <mergeCell ref="E1784:F1784"/>
    <mergeCell ref="E1785:F1785"/>
    <mergeCell ref="E1786:F1786"/>
    <mergeCell ref="E1787:F1787"/>
    <mergeCell ref="E1788:F1788"/>
    <mergeCell ref="E1789:F1789"/>
    <mergeCell ref="H1791:I1791"/>
    <mergeCell ref="E1794:F1794"/>
    <mergeCell ref="E1795:F1795"/>
    <mergeCell ref="E1796:F1796"/>
    <mergeCell ref="E1748:F1748"/>
    <mergeCell ref="E1749:F1749"/>
    <mergeCell ref="H1751:I1751"/>
    <mergeCell ref="E1754:F1754"/>
    <mergeCell ref="E1755:F1755"/>
    <mergeCell ref="E1756:F1756"/>
    <mergeCell ref="E1757:F1757"/>
    <mergeCell ref="E1758:F1758"/>
    <mergeCell ref="E1759:F1759"/>
    <mergeCell ref="H1761:I1761"/>
    <mergeCell ref="E1764:F1764"/>
    <mergeCell ref="E1765:F1765"/>
    <mergeCell ref="E1766:F1766"/>
    <mergeCell ref="E1767:F1767"/>
    <mergeCell ref="E1768:F1768"/>
    <mergeCell ref="E1769:F1769"/>
    <mergeCell ref="H1771:I1771"/>
    <mergeCell ref="E1725:F1725"/>
    <mergeCell ref="E1726:F1726"/>
    <mergeCell ref="E1727:F1727"/>
    <mergeCell ref="E1728:F1728"/>
    <mergeCell ref="E1729:F1729"/>
    <mergeCell ref="H1731:I1731"/>
    <mergeCell ref="E1734:F1734"/>
    <mergeCell ref="E1735:F1735"/>
    <mergeCell ref="E1736:F1736"/>
    <mergeCell ref="E1737:F1737"/>
    <mergeCell ref="E1738:F1738"/>
    <mergeCell ref="E1739:F1739"/>
    <mergeCell ref="H1741:I1741"/>
    <mergeCell ref="E1744:F1744"/>
    <mergeCell ref="E1745:F1745"/>
    <mergeCell ref="E1746:F1746"/>
    <mergeCell ref="E1747:F1747"/>
    <mergeCell ref="E1699:F1699"/>
    <mergeCell ref="H1701:I1701"/>
    <mergeCell ref="E1704:F1704"/>
    <mergeCell ref="E1705:F1705"/>
    <mergeCell ref="E1706:F1706"/>
    <mergeCell ref="E1707:F1707"/>
    <mergeCell ref="E1708:F1708"/>
    <mergeCell ref="E1709:F1709"/>
    <mergeCell ref="H1711:I1711"/>
    <mergeCell ref="E1714:F1714"/>
    <mergeCell ref="E1715:F1715"/>
    <mergeCell ref="E1716:F1716"/>
    <mergeCell ref="E1717:F1717"/>
    <mergeCell ref="E1718:F1718"/>
    <mergeCell ref="E1719:F1719"/>
    <mergeCell ref="H1721:I1721"/>
    <mergeCell ref="E1724:F1724"/>
    <mergeCell ref="H1677:I1677"/>
    <mergeCell ref="E1680:F1680"/>
    <mergeCell ref="E1681:F1681"/>
    <mergeCell ref="E1682:F1682"/>
    <mergeCell ref="E1683:F1683"/>
    <mergeCell ref="E1684:F1684"/>
    <mergeCell ref="E1685:F1685"/>
    <mergeCell ref="E1686:F1686"/>
    <mergeCell ref="E1687:F1687"/>
    <mergeCell ref="H1689:I1689"/>
    <mergeCell ref="E1692:F1692"/>
    <mergeCell ref="E1693:F1693"/>
    <mergeCell ref="E1694:F1694"/>
    <mergeCell ref="E1695:F1695"/>
    <mergeCell ref="E1696:F1696"/>
    <mergeCell ref="E1697:F1697"/>
    <mergeCell ref="E1698:F1698"/>
    <mergeCell ref="E1656:F1656"/>
    <mergeCell ref="E1657:F1657"/>
    <mergeCell ref="E1658:F1658"/>
    <mergeCell ref="E1659:F1659"/>
    <mergeCell ref="E1660:F1660"/>
    <mergeCell ref="E1661:F1661"/>
    <mergeCell ref="E1662:F1662"/>
    <mergeCell ref="E1663:F1663"/>
    <mergeCell ref="H1665:I1665"/>
    <mergeCell ref="E1668:F1668"/>
    <mergeCell ref="E1669:F1669"/>
    <mergeCell ref="E1670:F1670"/>
    <mergeCell ref="E1671:F1671"/>
    <mergeCell ref="E1672:F1672"/>
    <mergeCell ref="E1673:F1673"/>
    <mergeCell ref="E1674:F1674"/>
    <mergeCell ref="E1675:F1675"/>
    <mergeCell ref="E1633:F1633"/>
    <mergeCell ref="E1634:F1634"/>
    <mergeCell ref="E1635:F1635"/>
    <mergeCell ref="E1636:F1636"/>
    <mergeCell ref="E1637:F1637"/>
    <mergeCell ref="E1638:F1638"/>
    <mergeCell ref="E1639:F1639"/>
    <mergeCell ref="H1641:I1641"/>
    <mergeCell ref="E1644:F1644"/>
    <mergeCell ref="E1645:F1645"/>
    <mergeCell ref="E1646:F1646"/>
    <mergeCell ref="E1647:F1647"/>
    <mergeCell ref="E1648:F1648"/>
    <mergeCell ref="E1649:F1649"/>
    <mergeCell ref="E1650:F1650"/>
    <mergeCell ref="E1651:F1651"/>
    <mergeCell ref="H1653:I1653"/>
    <mergeCell ref="E1610:F1610"/>
    <mergeCell ref="E1611:F1611"/>
    <mergeCell ref="E1612:F1612"/>
    <mergeCell ref="E1613:F1613"/>
    <mergeCell ref="E1614:F1614"/>
    <mergeCell ref="E1615:F1615"/>
    <mergeCell ref="H1617:I1617"/>
    <mergeCell ref="E1620:F1620"/>
    <mergeCell ref="E1621:F1621"/>
    <mergeCell ref="E1622:F1622"/>
    <mergeCell ref="E1623:F1623"/>
    <mergeCell ref="E1624:F1624"/>
    <mergeCell ref="E1625:F1625"/>
    <mergeCell ref="E1626:F1626"/>
    <mergeCell ref="E1627:F1627"/>
    <mergeCell ref="H1629:I1629"/>
    <mergeCell ref="E1632:F1632"/>
    <mergeCell ref="E1587:F1587"/>
    <mergeCell ref="E1588:F1588"/>
    <mergeCell ref="E1589:F1589"/>
    <mergeCell ref="E1590:F1590"/>
    <mergeCell ref="E1591:F1591"/>
    <mergeCell ref="H1593:I1593"/>
    <mergeCell ref="E1596:F1596"/>
    <mergeCell ref="E1597:F1597"/>
    <mergeCell ref="E1598:F1598"/>
    <mergeCell ref="E1599:F1599"/>
    <mergeCell ref="E1600:F1600"/>
    <mergeCell ref="E1601:F1601"/>
    <mergeCell ref="E1602:F1602"/>
    <mergeCell ref="E1603:F1603"/>
    <mergeCell ref="H1605:I1605"/>
    <mergeCell ref="E1608:F1608"/>
    <mergeCell ref="E1609:F1609"/>
    <mergeCell ref="E1564:F1564"/>
    <mergeCell ref="E1565:F1565"/>
    <mergeCell ref="E1566:F1566"/>
    <mergeCell ref="E1567:F1567"/>
    <mergeCell ref="H1569:I1569"/>
    <mergeCell ref="E1572:F1572"/>
    <mergeCell ref="E1573:F1573"/>
    <mergeCell ref="E1574:F1574"/>
    <mergeCell ref="E1575:F1575"/>
    <mergeCell ref="E1576:F1576"/>
    <mergeCell ref="E1577:F1577"/>
    <mergeCell ref="E1578:F1578"/>
    <mergeCell ref="E1579:F1579"/>
    <mergeCell ref="H1581:I1581"/>
    <mergeCell ref="E1584:F1584"/>
    <mergeCell ref="E1585:F1585"/>
    <mergeCell ref="E1586:F1586"/>
    <mergeCell ref="E1541:F1541"/>
    <mergeCell ref="E1542:F1542"/>
    <mergeCell ref="E1543:F1543"/>
    <mergeCell ref="H1545:I1545"/>
    <mergeCell ref="E1548:F1548"/>
    <mergeCell ref="E1549:F1549"/>
    <mergeCell ref="E1550:F1550"/>
    <mergeCell ref="E1551:F1551"/>
    <mergeCell ref="E1552:F1552"/>
    <mergeCell ref="E1553:F1553"/>
    <mergeCell ref="E1554:F1554"/>
    <mergeCell ref="E1555:F1555"/>
    <mergeCell ref="H1557:I1557"/>
    <mergeCell ref="E1560:F1560"/>
    <mergeCell ref="E1561:F1561"/>
    <mergeCell ref="E1562:F1562"/>
    <mergeCell ref="E1563:F1563"/>
    <mergeCell ref="E1518:F1518"/>
    <mergeCell ref="E1519:F1519"/>
    <mergeCell ref="H1521:I1521"/>
    <mergeCell ref="E1524:F1524"/>
    <mergeCell ref="E1525:F1525"/>
    <mergeCell ref="E1526:F1526"/>
    <mergeCell ref="E1527:F1527"/>
    <mergeCell ref="E1528:F1528"/>
    <mergeCell ref="E1529:F1529"/>
    <mergeCell ref="E1530:F1530"/>
    <mergeCell ref="E1531:F1531"/>
    <mergeCell ref="H1533:I1533"/>
    <mergeCell ref="E1536:F1536"/>
    <mergeCell ref="E1537:F1537"/>
    <mergeCell ref="E1538:F1538"/>
    <mergeCell ref="E1539:F1539"/>
    <mergeCell ref="E1540:F1540"/>
    <mergeCell ref="E1495:F1495"/>
    <mergeCell ref="H1497:I1497"/>
    <mergeCell ref="E1500:F1500"/>
    <mergeCell ref="E1501:F1501"/>
    <mergeCell ref="E1502:F1502"/>
    <mergeCell ref="E1503:F1503"/>
    <mergeCell ref="E1504:F1504"/>
    <mergeCell ref="E1505:F1505"/>
    <mergeCell ref="E1506:F1506"/>
    <mergeCell ref="E1507:F1507"/>
    <mergeCell ref="H1509:I1509"/>
    <mergeCell ref="E1512:F1512"/>
    <mergeCell ref="E1513:F1513"/>
    <mergeCell ref="E1514:F1514"/>
    <mergeCell ref="E1515:F1515"/>
    <mergeCell ref="E1516:F1516"/>
    <mergeCell ref="E1517:F1517"/>
    <mergeCell ref="H1473:I1473"/>
    <mergeCell ref="E1476:F1476"/>
    <mergeCell ref="E1477:F1477"/>
    <mergeCell ref="E1478:F1478"/>
    <mergeCell ref="E1479:F1479"/>
    <mergeCell ref="E1480:F1480"/>
    <mergeCell ref="E1481:F1481"/>
    <mergeCell ref="E1482:F1482"/>
    <mergeCell ref="E1483:F1483"/>
    <mergeCell ref="H1485:I1485"/>
    <mergeCell ref="E1488:F1488"/>
    <mergeCell ref="E1489:F1489"/>
    <mergeCell ref="E1490:F1490"/>
    <mergeCell ref="E1491:F1491"/>
    <mergeCell ref="E1492:F1492"/>
    <mergeCell ref="E1493:F1493"/>
    <mergeCell ref="E1494:F1494"/>
    <mergeCell ref="E1452:F1452"/>
    <mergeCell ref="E1453:F1453"/>
    <mergeCell ref="E1454:F1454"/>
    <mergeCell ref="E1455:F1455"/>
    <mergeCell ref="E1456:F1456"/>
    <mergeCell ref="E1457:F1457"/>
    <mergeCell ref="E1458:F1458"/>
    <mergeCell ref="E1459:F1459"/>
    <mergeCell ref="H1461:I1461"/>
    <mergeCell ref="E1464:F1464"/>
    <mergeCell ref="E1465:F1465"/>
    <mergeCell ref="E1466:F1466"/>
    <mergeCell ref="E1467:F1467"/>
    <mergeCell ref="E1468:F1468"/>
    <mergeCell ref="E1469:F1469"/>
    <mergeCell ref="E1470:F1470"/>
    <mergeCell ref="E1471:F1471"/>
    <mergeCell ref="E1429:F1429"/>
    <mergeCell ref="E1430:F1430"/>
    <mergeCell ref="E1431:F1431"/>
    <mergeCell ref="E1432:F1432"/>
    <mergeCell ref="E1433:F1433"/>
    <mergeCell ref="E1434:F1434"/>
    <mergeCell ref="E1435:F1435"/>
    <mergeCell ref="H1437:I1437"/>
    <mergeCell ref="E1440:F1440"/>
    <mergeCell ref="E1441:F1441"/>
    <mergeCell ref="E1442:F1442"/>
    <mergeCell ref="E1443:F1443"/>
    <mergeCell ref="E1444:F1444"/>
    <mergeCell ref="E1445:F1445"/>
    <mergeCell ref="E1446:F1446"/>
    <mergeCell ref="E1447:F1447"/>
    <mergeCell ref="H1449:I1449"/>
    <mergeCell ref="E1406:F1406"/>
    <mergeCell ref="E1407:F1407"/>
    <mergeCell ref="E1408:F1408"/>
    <mergeCell ref="E1409:F1409"/>
    <mergeCell ref="E1410:F1410"/>
    <mergeCell ref="E1411:F1411"/>
    <mergeCell ref="H1413:I1413"/>
    <mergeCell ref="E1416:F1416"/>
    <mergeCell ref="E1417:F1417"/>
    <mergeCell ref="E1418:F1418"/>
    <mergeCell ref="E1419:F1419"/>
    <mergeCell ref="E1420:F1420"/>
    <mergeCell ref="E1421:F1421"/>
    <mergeCell ref="E1422:F1422"/>
    <mergeCell ref="E1423:F1423"/>
    <mergeCell ref="H1425:I1425"/>
    <mergeCell ref="E1428:F1428"/>
    <mergeCell ref="E1383:F1383"/>
    <mergeCell ref="E1384:F1384"/>
    <mergeCell ref="E1385:F1385"/>
    <mergeCell ref="E1386:F1386"/>
    <mergeCell ref="E1387:F1387"/>
    <mergeCell ref="H1389:I1389"/>
    <mergeCell ref="E1392:F1392"/>
    <mergeCell ref="E1393:F1393"/>
    <mergeCell ref="E1394:F1394"/>
    <mergeCell ref="E1395:F1395"/>
    <mergeCell ref="E1396:F1396"/>
    <mergeCell ref="E1397:F1397"/>
    <mergeCell ref="E1398:F1398"/>
    <mergeCell ref="E1399:F1399"/>
    <mergeCell ref="H1401:I1401"/>
    <mergeCell ref="E1404:F1404"/>
    <mergeCell ref="E1405:F1405"/>
    <mergeCell ref="E1360:F1360"/>
    <mergeCell ref="E1361:F1361"/>
    <mergeCell ref="E1362:F1362"/>
    <mergeCell ref="E1363:F1363"/>
    <mergeCell ref="H1365:I1365"/>
    <mergeCell ref="E1368:F1368"/>
    <mergeCell ref="E1369:F1369"/>
    <mergeCell ref="E1370:F1370"/>
    <mergeCell ref="E1371:F1371"/>
    <mergeCell ref="E1372:F1372"/>
    <mergeCell ref="E1373:F1373"/>
    <mergeCell ref="E1374:F1374"/>
    <mergeCell ref="E1375:F1375"/>
    <mergeCell ref="H1377:I1377"/>
    <mergeCell ref="E1380:F1380"/>
    <mergeCell ref="E1381:F1381"/>
    <mergeCell ref="E1382:F1382"/>
    <mergeCell ref="E1337:F1337"/>
    <mergeCell ref="E1338:F1338"/>
    <mergeCell ref="E1339:F1339"/>
    <mergeCell ref="H1341:I1341"/>
    <mergeCell ref="E1344:F1344"/>
    <mergeCell ref="E1345:F1345"/>
    <mergeCell ref="E1346:F1346"/>
    <mergeCell ref="E1347:F1347"/>
    <mergeCell ref="E1348:F1348"/>
    <mergeCell ref="E1349:F1349"/>
    <mergeCell ref="E1350:F1350"/>
    <mergeCell ref="E1351:F1351"/>
    <mergeCell ref="H1353:I1353"/>
    <mergeCell ref="E1356:F1356"/>
    <mergeCell ref="E1357:F1357"/>
    <mergeCell ref="E1358:F1358"/>
    <mergeCell ref="E1359:F1359"/>
    <mergeCell ref="E1314:F1314"/>
    <mergeCell ref="H1316:I1316"/>
    <mergeCell ref="E1319:F1319"/>
    <mergeCell ref="E1320:F1320"/>
    <mergeCell ref="E1321:F1321"/>
    <mergeCell ref="E1322:F1322"/>
    <mergeCell ref="E1323:F1323"/>
    <mergeCell ref="E1324:F1324"/>
    <mergeCell ref="E1325:F1325"/>
    <mergeCell ref="E1326:F1326"/>
    <mergeCell ref="E1327:F1327"/>
    <mergeCell ref="H1329:I1329"/>
    <mergeCell ref="E1332:F1332"/>
    <mergeCell ref="E1333:F1333"/>
    <mergeCell ref="E1334:F1334"/>
    <mergeCell ref="E1335:F1335"/>
    <mergeCell ref="E1336:F1336"/>
    <mergeCell ref="E1294:F1294"/>
    <mergeCell ref="E1295:F1295"/>
    <mergeCell ref="E1296:F1296"/>
    <mergeCell ref="E1297:F1297"/>
    <mergeCell ref="E1298:F1298"/>
    <mergeCell ref="E1299:F1299"/>
    <mergeCell ref="E1300:F1300"/>
    <mergeCell ref="E1301:F1301"/>
    <mergeCell ref="H1303:I1303"/>
    <mergeCell ref="E1306:F1306"/>
    <mergeCell ref="E1307:F1307"/>
    <mergeCell ref="E1308:F1308"/>
    <mergeCell ref="E1309:F1309"/>
    <mergeCell ref="E1310:F1310"/>
    <mergeCell ref="E1311:F1311"/>
    <mergeCell ref="E1312:F1312"/>
    <mergeCell ref="E1313:F1313"/>
    <mergeCell ref="E1271:F1271"/>
    <mergeCell ref="E1272:F1272"/>
    <mergeCell ref="E1273:F1273"/>
    <mergeCell ref="E1274:F1274"/>
    <mergeCell ref="E1275:F1275"/>
    <mergeCell ref="E1276:F1276"/>
    <mergeCell ref="E1277:F1277"/>
    <mergeCell ref="H1279:I1279"/>
    <mergeCell ref="E1282:F1282"/>
    <mergeCell ref="E1283:F1283"/>
    <mergeCell ref="E1284:F1284"/>
    <mergeCell ref="E1285:F1285"/>
    <mergeCell ref="E1286:F1286"/>
    <mergeCell ref="E1287:F1287"/>
    <mergeCell ref="E1288:F1288"/>
    <mergeCell ref="E1289:F1289"/>
    <mergeCell ref="H1291:I1291"/>
    <mergeCell ref="E1245:F1245"/>
    <mergeCell ref="H1247:I1247"/>
    <mergeCell ref="E1250:F1250"/>
    <mergeCell ref="E1251:F1251"/>
    <mergeCell ref="E1252:F1252"/>
    <mergeCell ref="E1253:F1253"/>
    <mergeCell ref="E1254:F1254"/>
    <mergeCell ref="E1255:F1255"/>
    <mergeCell ref="H1257:I1257"/>
    <mergeCell ref="E1260:F1260"/>
    <mergeCell ref="E1261:F1261"/>
    <mergeCell ref="E1262:F1262"/>
    <mergeCell ref="E1263:F1263"/>
    <mergeCell ref="E1264:F1264"/>
    <mergeCell ref="E1265:F1265"/>
    <mergeCell ref="E1266:F1266"/>
    <mergeCell ref="H1268:I1268"/>
    <mergeCell ref="E1222:F1222"/>
    <mergeCell ref="E1223:F1223"/>
    <mergeCell ref="E1224:F1224"/>
    <mergeCell ref="E1225:F1225"/>
    <mergeCell ref="H1227:I1227"/>
    <mergeCell ref="E1230:F1230"/>
    <mergeCell ref="E1231:F1231"/>
    <mergeCell ref="E1232:F1232"/>
    <mergeCell ref="E1233:F1233"/>
    <mergeCell ref="E1234:F1234"/>
    <mergeCell ref="E1235:F1235"/>
    <mergeCell ref="H1237:I1237"/>
    <mergeCell ref="E1240:F1240"/>
    <mergeCell ref="E1241:F1241"/>
    <mergeCell ref="E1242:F1242"/>
    <mergeCell ref="E1243:F1243"/>
    <mergeCell ref="E1244:F1244"/>
    <mergeCell ref="E1199:F1199"/>
    <mergeCell ref="E1200:F1200"/>
    <mergeCell ref="E1201:F1201"/>
    <mergeCell ref="E1202:F1202"/>
    <mergeCell ref="E1203:F1203"/>
    <mergeCell ref="E1204:F1204"/>
    <mergeCell ref="H1206:I1206"/>
    <mergeCell ref="E1209:F1209"/>
    <mergeCell ref="E1210:F1210"/>
    <mergeCell ref="E1211:F1211"/>
    <mergeCell ref="E1212:F1212"/>
    <mergeCell ref="E1213:F1213"/>
    <mergeCell ref="H1215:I1215"/>
    <mergeCell ref="F1218:G1218"/>
    <mergeCell ref="F1219:G1219"/>
    <mergeCell ref="E1220:F1220"/>
    <mergeCell ref="E1221:F1221"/>
    <mergeCell ref="E1173:F1173"/>
    <mergeCell ref="H1175:I1175"/>
    <mergeCell ref="E1178:F1178"/>
    <mergeCell ref="E1179:F1179"/>
    <mergeCell ref="E1180:F1180"/>
    <mergeCell ref="E1181:F1181"/>
    <mergeCell ref="E1182:F1182"/>
    <mergeCell ref="H1184:I1184"/>
    <mergeCell ref="E1187:F1187"/>
    <mergeCell ref="E1188:F1188"/>
    <mergeCell ref="E1189:F1189"/>
    <mergeCell ref="E1190:F1190"/>
    <mergeCell ref="E1191:F1191"/>
    <mergeCell ref="H1193:I1193"/>
    <mergeCell ref="F1196:G1196"/>
    <mergeCell ref="E1197:F1197"/>
    <mergeCell ref="E1198:F1198"/>
    <mergeCell ref="E1150:F1150"/>
    <mergeCell ref="E1151:F1151"/>
    <mergeCell ref="E1152:F1152"/>
    <mergeCell ref="E1153:F1153"/>
    <mergeCell ref="H1155:I1155"/>
    <mergeCell ref="F1158:G1158"/>
    <mergeCell ref="E1159:F1159"/>
    <mergeCell ref="E1160:F1160"/>
    <mergeCell ref="E1161:F1161"/>
    <mergeCell ref="E1162:F1162"/>
    <mergeCell ref="E1163:F1163"/>
    <mergeCell ref="H1165:I1165"/>
    <mergeCell ref="E1168:F1168"/>
    <mergeCell ref="E1169:F1169"/>
    <mergeCell ref="E1170:F1170"/>
    <mergeCell ref="E1171:F1171"/>
    <mergeCell ref="E1172:F1172"/>
    <mergeCell ref="E1124:F1124"/>
    <mergeCell ref="E1125:F1125"/>
    <mergeCell ref="H1127:I1127"/>
    <mergeCell ref="E1130:F1130"/>
    <mergeCell ref="E1131:F1131"/>
    <mergeCell ref="E1132:F1132"/>
    <mergeCell ref="E1133:F1133"/>
    <mergeCell ref="E1134:F1134"/>
    <mergeCell ref="E1135:F1135"/>
    <mergeCell ref="H1137:I1137"/>
    <mergeCell ref="E1140:F1140"/>
    <mergeCell ref="E1141:F1141"/>
    <mergeCell ref="E1142:F1142"/>
    <mergeCell ref="E1143:F1143"/>
    <mergeCell ref="E1144:F1144"/>
    <mergeCell ref="H1146:I1146"/>
    <mergeCell ref="E1149:F1149"/>
    <mergeCell ref="E1101:F1101"/>
    <mergeCell ref="E1102:F1102"/>
    <mergeCell ref="E1103:F1103"/>
    <mergeCell ref="E1104:F1104"/>
    <mergeCell ref="E1105:F1105"/>
    <mergeCell ref="H1107:I1107"/>
    <mergeCell ref="E1110:F1110"/>
    <mergeCell ref="E1111:F1111"/>
    <mergeCell ref="E1112:F1112"/>
    <mergeCell ref="E1113:F1113"/>
    <mergeCell ref="E1114:F1114"/>
    <mergeCell ref="H1116:I1116"/>
    <mergeCell ref="F1119:G1119"/>
    <mergeCell ref="F1120:G1120"/>
    <mergeCell ref="E1121:F1121"/>
    <mergeCell ref="E1122:F1122"/>
    <mergeCell ref="E1123:F1123"/>
    <mergeCell ref="E1078:F1078"/>
    <mergeCell ref="H1080:I1080"/>
    <mergeCell ref="F1083:G1083"/>
    <mergeCell ref="E1084:F1084"/>
    <mergeCell ref="E1085:F1085"/>
    <mergeCell ref="E1086:F1086"/>
    <mergeCell ref="E1087:F1087"/>
    <mergeCell ref="E1088:F1088"/>
    <mergeCell ref="E1089:F1089"/>
    <mergeCell ref="E1090:F1090"/>
    <mergeCell ref="E1091:F1091"/>
    <mergeCell ref="E1092:F1092"/>
    <mergeCell ref="E1093:F1093"/>
    <mergeCell ref="E1094:F1094"/>
    <mergeCell ref="E1095:F1095"/>
    <mergeCell ref="E1096:F1096"/>
    <mergeCell ref="H1098:I1098"/>
    <mergeCell ref="H1056:I1056"/>
    <mergeCell ref="E1059:F1059"/>
    <mergeCell ref="E1060:F1060"/>
    <mergeCell ref="E1061:F1061"/>
    <mergeCell ref="E1062:F1062"/>
    <mergeCell ref="E1063:F1063"/>
    <mergeCell ref="E1064:F1064"/>
    <mergeCell ref="E1065:F1065"/>
    <mergeCell ref="H1067:I1067"/>
    <mergeCell ref="E1070:F1070"/>
    <mergeCell ref="E1071:F1071"/>
    <mergeCell ref="E1072:F1072"/>
    <mergeCell ref="E1073:F1073"/>
    <mergeCell ref="E1074:F1074"/>
    <mergeCell ref="E1075:F1075"/>
    <mergeCell ref="E1076:F1076"/>
    <mergeCell ref="E1077:F1077"/>
    <mergeCell ref="E1032:F1032"/>
    <mergeCell ref="E1033:F1033"/>
    <mergeCell ref="E1034:F1034"/>
    <mergeCell ref="E1035:F1035"/>
    <mergeCell ref="E1036:F1036"/>
    <mergeCell ref="E1037:F1037"/>
    <mergeCell ref="H1039:I1039"/>
    <mergeCell ref="E1042:F1042"/>
    <mergeCell ref="E1043:F1043"/>
    <mergeCell ref="E1044:F1044"/>
    <mergeCell ref="E1045:F1045"/>
    <mergeCell ref="H1047:I1047"/>
    <mergeCell ref="E1050:F1050"/>
    <mergeCell ref="E1051:F1051"/>
    <mergeCell ref="E1052:F1052"/>
    <mergeCell ref="E1053:F1053"/>
    <mergeCell ref="E1054:F1054"/>
    <mergeCell ref="E1009:F1009"/>
    <mergeCell ref="E1010:F1010"/>
    <mergeCell ref="E1011:F1011"/>
    <mergeCell ref="H1013:I1013"/>
    <mergeCell ref="E1016:F1016"/>
    <mergeCell ref="E1017:F1017"/>
    <mergeCell ref="E1018:F1018"/>
    <mergeCell ref="E1019:F1019"/>
    <mergeCell ref="E1020:F1020"/>
    <mergeCell ref="H1022:I1022"/>
    <mergeCell ref="E1025:F1025"/>
    <mergeCell ref="E1026:F1026"/>
    <mergeCell ref="E1027:F1027"/>
    <mergeCell ref="E1028:F1028"/>
    <mergeCell ref="E1029:F1029"/>
    <mergeCell ref="E1030:F1030"/>
    <mergeCell ref="E1031:F1031"/>
    <mergeCell ref="E986:F986"/>
    <mergeCell ref="E987:F987"/>
    <mergeCell ref="E988:F988"/>
    <mergeCell ref="E989:F989"/>
    <mergeCell ref="E990:F990"/>
    <mergeCell ref="E991:F991"/>
    <mergeCell ref="H993:I993"/>
    <mergeCell ref="F996:G996"/>
    <mergeCell ref="E997:F997"/>
    <mergeCell ref="E998:F998"/>
    <mergeCell ref="E999:F999"/>
    <mergeCell ref="E1000:F1000"/>
    <mergeCell ref="E1001:F1001"/>
    <mergeCell ref="E1002:F1002"/>
    <mergeCell ref="H1004:I1004"/>
    <mergeCell ref="E1007:F1007"/>
    <mergeCell ref="E1008:F1008"/>
    <mergeCell ref="E960:F960"/>
    <mergeCell ref="H962:I962"/>
    <mergeCell ref="E965:F965"/>
    <mergeCell ref="E966:F966"/>
    <mergeCell ref="E967:F967"/>
    <mergeCell ref="E968:F968"/>
    <mergeCell ref="E969:F969"/>
    <mergeCell ref="E970:F970"/>
    <mergeCell ref="H972:I972"/>
    <mergeCell ref="E975:F975"/>
    <mergeCell ref="E976:F976"/>
    <mergeCell ref="E977:F977"/>
    <mergeCell ref="E978:F978"/>
    <mergeCell ref="E979:F979"/>
    <mergeCell ref="E980:F980"/>
    <mergeCell ref="H982:I982"/>
    <mergeCell ref="E985:F985"/>
    <mergeCell ref="E937:F937"/>
    <mergeCell ref="E938:F938"/>
    <mergeCell ref="E939:F939"/>
    <mergeCell ref="E940:F940"/>
    <mergeCell ref="H942:I942"/>
    <mergeCell ref="E945:F945"/>
    <mergeCell ref="E946:F946"/>
    <mergeCell ref="E947:F947"/>
    <mergeCell ref="E948:F948"/>
    <mergeCell ref="E949:F949"/>
    <mergeCell ref="H951:I951"/>
    <mergeCell ref="E954:F954"/>
    <mergeCell ref="E955:F955"/>
    <mergeCell ref="E956:F956"/>
    <mergeCell ref="E957:F957"/>
    <mergeCell ref="E958:F958"/>
    <mergeCell ref="E959:F959"/>
    <mergeCell ref="E914:F914"/>
    <mergeCell ref="E915:F915"/>
    <mergeCell ref="E916:F916"/>
    <mergeCell ref="E917:F917"/>
    <mergeCell ref="E918:F918"/>
    <mergeCell ref="E919:F919"/>
    <mergeCell ref="E920:F920"/>
    <mergeCell ref="H922:I922"/>
    <mergeCell ref="F925:G925"/>
    <mergeCell ref="F926:G926"/>
    <mergeCell ref="E927:F927"/>
    <mergeCell ref="E928:F928"/>
    <mergeCell ref="E929:F929"/>
    <mergeCell ref="E930:F930"/>
    <mergeCell ref="E931:F931"/>
    <mergeCell ref="H933:I933"/>
    <mergeCell ref="E936:F936"/>
    <mergeCell ref="H892:I892"/>
    <mergeCell ref="E895:F895"/>
    <mergeCell ref="E896:F896"/>
    <mergeCell ref="E897:F897"/>
    <mergeCell ref="E898:F898"/>
    <mergeCell ref="E899:F899"/>
    <mergeCell ref="E900:F900"/>
    <mergeCell ref="H902:I902"/>
    <mergeCell ref="E905:F905"/>
    <mergeCell ref="E906:F906"/>
    <mergeCell ref="E907:F907"/>
    <mergeCell ref="E908:F908"/>
    <mergeCell ref="E909:F909"/>
    <mergeCell ref="E910:F910"/>
    <mergeCell ref="E911:F911"/>
    <mergeCell ref="E912:F912"/>
    <mergeCell ref="E913:F913"/>
    <mergeCell ref="E868:F868"/>
    <mergeCell ref="E869:F869"/>
    <mergeCell ref="E870:F870"/>
    <mergeCell ref="E871:F871"/>
    <mergeCell ref="H873:I873"/>
    <mergeCell ref="E876:F876"/>
    <mergeCell ref="E877:F877"/>
    <mergeCell ref="E878:F878"/>
    <mergeCell ref="E879:F879"/>
    <mergeCell ref="H881:I881"/>
    <mergeCell ref="E884:F884"/>
    <mergeCell ref="E885:F885"/>
    <mergeCell ref="E886:F886"/>
    <mergeCell ref="E887:F887"/>
    <mergeCell ref="E888:F888"/>
    <mergeCell ref="E889:F889"/>
    <mergeCell ref="E890:F890"/>
    <mergeCell ref="E842:F842"/>
    <mergeCell ref="E843:F843"/>
    <mergeCell ref="H845:I845"/>
    <mergeCell ref="E848:F848"/>
    <mergeCell ref="E849:F849"/>
    <mergeCell ref="E850:F850"/>
    <mergeCell ref="E851:F851"/>
    <mergeCell ref="E852:F852"/>
    <mergeCell ref="H854:I854"/>
    <mergeCell ref="E857:F857"/>
    <mergeCell ref="E858:F858"/>
    <mergeCell ref="E859:F859"/>
    <mergeCell ref="E860:F860"/>
    <mergeCell ref="E861:F861"/>
    <mergeCell ref="E862:F862"/>
    <mergeCell ref="E863:F863"/>
    <mergeCell ref="H865:I865"/>
    <mergeCell ref="E819:F819"/>
    <mergeCell ref="E820:F820"/>
    <mergeCell ref="E821:F821"/>
    <mergeCell ref="E822:F822"/>
    <mergeCell ref="E823:F823"/>
    <mergeCell ref="E824:F824"/>
    <mergeCell ref="H826:I826"/>
    <mergeCell ref="E829:F829"/>
    <mergeCell ref="E830:F830"/>
    <mergeCell ref="E831:F831"/>
    <mergeCell ref="E832:F832"/>
    <mergeCell ref="E833:F833"/>
    <mergeCell ref="E834:F834"/>
    <mergeCell ref="E835:F835"/>
    <mergeCell ref="H837:I837"/>
    <mergeCell ref="E840:F840"/>
    <mergeCell ref="E841:F841"/>
    <mergeCell ref="E796:F796"/>
    <mergeCell ref="E797:F797"/>
    <mergeCell ref="E798:F798"/>
    <mergeCell ref="E799:F799"/>
    <mergeCell ref="E800:F800"/>
    <mergeCell ref="E801:F801"/>
    <mergeCell ref="H803:I803"/>
    <mergeCell ref="E806:F806"/>
    <mergeCell ref="E807:F807"/>
    <mergeCell ref="E808:F808"/>
    <mergeCell ref="E809:F809"/>
    <mergeCell ref="E810:F810"/>
    <mergeCell ref="E811:F811"/>
    <mergeCell ref="E812:F812"/>
    <mergeCell ref="H814:I814"/>
    <mergeCell ref="E817:F817"/>
    <mergeCell ref="E818:F818"/>
    <mergeCell ref="H771:I771"/>
    <mergeCell ref="E774:F774"/>
    <mergeCell ref="E775:F775"/>
    <mergeCell ref="E776:F776"/>
    <mergeCell ref="E777:F777"/>
    <mergeCell ref="E778:F778"/>
    <mergeCell ref="E779:F779"/>
    <mergeCell ref="E780:F780"/>
    <mergeCell ref="H782:I782"/>
    <mergeCell ref="E785:F785"/>
    <mergeCell ref="E786:F786"/>
    <mergeCell ref="E787:F787"/>
    <mergeCell ref="E788:F788"/>
    <mergeCell ref="E789:F789"/>
    <mergeCell ref="H791:I791"/>
    <mergeCell ref="F794:G794"/>
    <mergeCell ref="E795:F795"/>
    <mergeCell ref="E747:F747"/>
    <mergeCell ref="E748:F748"/>
    <mergeCell ref="E749:F749"/>
    <mergeCell ref="H751:I751"/>
    <mergeCell ref="E754:F754"/>
    <mergeCell ref="E755:F755"/>
    <mergeCell ref="E756:F756"/>
    <mergeCell ref="E757:F757"/>
    <mergeCell ref="E758:F758"/>
    <mergeCell ref="E759:F759"/>
    <mergeCell ref="H761:I761"/>
    <mergeCell ref="E764:F764"/>
    <mergeCell ref="E765:F765"/>
    <mergeCell ref="E766:F766"/>
    <mergeCell ref="E767:F767"/>
    <mergeCell ref="E768:F768"/>
    <mergeCell ref="E769:F769"/>
    <mergeCell ref="H722:I722"/>
    <mergeCell ref="F725:G725"/>
    <mergeCell ref="E726:F726"/>
    <mergeCell ref="E727:F727"/>
    <mergeCell ref="E728:F728"/>
    <mergeCell ref="E729:F729"/>
    <mergeCell ref="E730:F730"/>
    <mergeCell ref="E731:F731"/>
    <mergeCell ref="H733:I733"/>
    <mergeCell ref="E736:F736"/>
    <mergeCell ref="E737:F737"/>
    <mergeCell ref="E738:F738"/>
    <mergeCell ref="E739:F739"/>
    <mergeCell ref="E740:F740"/>
    <mergeCell ref="H742:I742"/>
    <mergeCell ref="E745:F745"/>
    <mergeCell ref="E746:F746"/>
    <mergeCell ref="E701:F701"/>
    <mergeCell ref="E702:F702"/>
    <mergeCell ref="E703:F703"/>
    <mergeCell ref="E704:F704"/>
    <mergeCell ref="E705:F705"/>
    <mergeCell ref="E706:F706"/>
    <mergeCell ref="E707:F707"/>
    <mergeCell ref="E708:F708"/>
    <mergeCell ref="E709:F709"/>
    <mergeCell ref="H711:I711"/>
    <mergeCell ref="E714:F714"/>
    <mergeCell ref="E715:F715"/>
    <mergeCell ref="E716:F716"/>
    <mergeCell ref="E717:F717"/>
    <mergeCell ref="E718:F718"/>
    <mergeCell ref="E719:F719"/>
    <mergeCell ref="E720:F720"/>
    <mergeCell ref="E678:F678"/>
    <mergeCell ref="E679:F679"/>
    <mergeCell ref="E680:F680"/>
    <mergeCell ref="H682:I682"/>
    <mergeCell ref="F685:G685"/>
    <mergeCell ref="F686:G686"/>
    <mergeCell ref="E687:F687"/>
    <mergeCell ref="E688:F688"/>
    <mergeCell ref="E689:F689"/>
    <mergeCell ref="E690:F690"/>
    <mergeCell ref="E691:F691"/>
    <mergeCell ref="E692:F692"/>
    <mergeCell ref="E693:F693"/>
    <mergeCell ref="E694:F694"/>
    <mergeCell ref="E695:F695"/>
    <mergeCell ref="E696:F696"/>
    <mergeCell ref="H698:I698"/>
    <mergeCell ref="E658:F658"/>
    <mergeCell ref="E659:F659"/>
    <mergeCell ref="E660:F660"/>
    <mergeCell ref="E661:F661"/>
    <mergeCell ref="E662:F662"/>
    <mergeCell ref="E663:F663"/>
    <mergeCell ref="E664:F664"/>
    <mergeCell ref="E665:F665"/>
    <mergeCell ref="E666:F666"/>
    <mergeCell ref="E667:F667"/>
    <mergeCell ref="E668:F668"/>
    <mergeCell ref="H670:I670"/>
    <mergeCell ref="E673:F673"/>
    <mergeCell ref="E674:F674"/>
    <mergeCell ref="E675:F675"/>
    <mergeCell ref="E676:F676"/>
    <mergeCell ref="E677:F677"/>
    <mergeCell ref="E635:F635"/>
    <mergeCell ref="E636:F636"/>
    <mergeCell ref="H638:I638"/>
    <mergeCell ref="E641:F641"/>
    <mergeCell ref="E642:F642"/>
    <mergeCell ref="E643:F643"/>
    <mergeCell ref="E644:F644"/>
    <mergeCell ref="E645:F645"/>
    <mergeCell ref="E646:F646"/>
    <mergeCell ref="E647:F647"/>
    <mergeCell ref="E648:F648"/>
    <mergeCell ref="E649:F649"/>
    <mergeCell ref="E650:F650"/>
    <mergeCell ref="E651:F651"/>
    <mergeCell ref="H653:I653"/>
    <mergeCell ref="E656:F656"/>
    <mergeCell ref="E657:F657"/>
    <mergeCell ref="E612:F612"/>
    <mergeCell ref="E613:F613"/>
    <mergeCell ref="E614:F614"/>
    <mergeCell ref="E615:F615"/>
    <mergeCell ref="E616:F616"/>
    <mergeCell ref="H618:I618"/>
    <mergeCell ref="E621:F621"/>
    <mergeCell ref="E622:F622"/>
    <mergeCell ref="E623:F623"/>
    <mergeCell ref="E624:F624"/>
    <mergeCell ref="E625:F625"/>
    <mergeCell ref="E626:F626"/>
    <mergeCell ref="H628:I628"/>
    <mergeCell ref="E631:F631"/>
    <mergeCell ref="E632:F632"/>
    <mergeCell ref="E633:F633"/>
    <mergeCell ref="E634:F634"/>
    <mergeCell ref="E589:F589"/>
    <mergeCell ref="E590:F590"/>
    <mergeCell ref="E591:F591"/>
    <mergeCell ref="E592:F592"/>
    <mergeCell ref="E593:F593"/>
    <mergeCell ref="E594:F594"/>
    <mergeCell ref="H596:I596"/>
    <mergeCell ref="E599:F599"/>
    <mergeCell ref="E600:F600"/>
    <mergeCell ref="E601:F601"/>
    <mergeCell ref="E602:F602"/>
    <mergeCell ref="E603:F603"/>
    <mergeCell ref="E604:F604"/>
    <mergeCell ref="E605:F605"/>
    <mergeCell ref="H607:I607"/>
    <mergeCell ref="E610:F610"/>
    <mergeCell ref="E611:F611"/>
    <mergeCell ref="E566:F566"/>
    <mergeCell ref="E567:F567"/>
    <mergeCell ref="E568:F568"/>
    <mergeCell ref="H570:I570"/>
    <mergeCell ref="E573:F573"/>
    <mergeCell ref="E574:F574"/>
    <mergeCell ref="E575:F575"/>
    <mergeCell ref="E576:F576"/>
    <mergeCell ref="E577:F577"/>
    <mergeCell ref="E578:F578"/>
    <mergeCell ref="E579:F579"/>
    <mergeCell ref="H581:I581"/>
    <mergeCell ref="E584:F584"/>
    <mergeCell ref="E585:F585"/>
    <mergeCell ref="E586:F586"/>
    <mergeCell ref="E587:F587"/>
    <mergeCell ref="E588:F588"/>
    <mergeCell ref="E546:F546"/>
    <mergeCell ref="E547:F547"/>
    <mergeCell ref="E548:F548"/>
    <mergeCell ref="E549:F549"/>
    <mergeCell ref="E550:F550"/>
    <mergeCell ref="E551:F551"/>
    <mergeCell ref="E552:F552"/>
    <mergeCell ref="E553:F553"/>
    <mergeCell ref="E554:F554"/>
    <mergeCell ref="E555:F555"/>
    <mergeCell ref="E556:F556"/>
    <mergeCell ref="H558:I558"/>
    <mergeCell ref="E561:F561"/>
    <mergeCell ref="E562:F562"/>
    <mergeCell ref="E563:F563"/>
    <mergeCell ref="E564:F564"/>
    <mergeCell ref="E565:F565"/>
    <mergeCell ref="E523:F523"/>
    <mergeCell ref="E524:F524"/>
    <mergeCell ref="H526:I526"/>
    <mergeCell ref="F529:G529"/>
    <mergeCell ref="E530:F530"/>
    <mergeCell ref="E531:F531"/>
    <mergeCell ref="E532:F532"/>
    <mergeCell ref="E533:F533"/>
    <mergeCell ref="E534:F534"/>
    <mergeCell ref="E535:F535"/>
    <mergeCell ref="E536:F536"/>
    <mergeCell ref="E537:F537"/>
    <mergeCell ref="E538:F538"/>
    <mergeCell ref="E539:F539"/>
    <mergeCell ref="H541:I541"/>
    <mergeCell ref="E544:F544"/>
    <mergeCell ref="E545:F545"/>
    <mergeCell ref="E500:F500"/>
    <mergeCell ref="E501:F501"/>
    <mergeCell ref="E502:F502"/>
    <mergeCell ref="H504:I504"/>
    <mergeCell ref="E507:F507"/>
    <mergeCell ref="E508:F508"/>
    <mergeCell ref="E509:F509"/>
    <mergeCell ref="E510:F510"/>
    <mergeCell ref="E511:F511"/>
    <mergeCell ref="E512:F512"/>
    <mergeCell ref="E513:F513"/>
    <mergeCell ref="E514:F514"/>
    <mergeCell ref="H516:I516"/>
    <mergeCell ref="E519:F519"/>
    <mergeCell ref="E520:F520"/>
    <mergeCell ref="E521:F521"/>
    <mergeCell ref="E522:F522"/>
    <mergeCell ref="E477:F477"/>
    <mergeCell ref="H479:I479"/>
    <mergeCell ref="E482:F482"/>
    <mergeCell ref="E483:F483"/>
    <mergeCell ref="E484:F484"/>
    <mergeCell ref="E485:F485"/>
    <mergeCell ref="E486:F486"/>
    <mergeCell ref="E487:F487"/>
    <mergeCell ref="E488:F488"/>
    <mergeCell ref="E489:F489"/>
    <mergeCell ref="H491:I491"/>
    <mergeCell ref="E494:F494"/>
    <mergeCell ref="E495:F495"/>
    <mergeCell ref="E496:F496"/>
    <mergeCell ref="E497:F497"/>
    <mergeCell ref="E498:F498"/>
    <mergeCell ref="E499:F499"/>
    <mergeCell ref="E454:F454"/>
    <mergeCell ref="E455:F455"/>
    <mergeCell ref="H457:I457"/>
    <mergeCell ref="E460:F460"/>
    <mergeCell ref="E461:F461"/>
    <mergeCell ref="E462:F462"/>
    <mergeCell ref="E463:F463"/>
    <mergeCell ref="E464:F464"/>
    <mergeCell ref="E465:F465"/>
    <mergeCell ref="H467:I467"/>
    <mergeCell ref="E470:F470"/>
    <mergeCell ref="E471:F471"/>
    <mergeCell ref="E472:F472"/>
    <mergeCell ref="E473:F473"/>
    <mergeCell ref="E474:F474"/>
    <mergeCell ref="E475:F475"/>
    <mergeCell ref="E476:F476"/>
    <mergeCell ref="E431:F431"/>
    <mergeCell ref="H433:I433"/>
    <mergeCell ref="E436:F436"/>
    <mergeCell ref="E437:F437"/>
    <mergeCell ref="E438:F438"/>
    <mergeCell ref="E439:F439"/>
    <mergeCell ref="E440:F440"/>
    <mergeCell ref="E441:F441"/>
    <mergeCell ref="E442:F442"/>
    <mergeCell ref="H444:I444"/>
    <mergeCell ref="F447:G447"/>
    <mergeCell ref="E448:F448"/>
    <mergeCell ref="E449:F449"/>
    <mergeCell ref="E450:F450"/>
    <mergeCell ref="E451:F451"/>
    <mergeCell ref="E452:F452"/>
    <mergeCell ref="E453:F453"/>
    <mergeCell ref="H409:I409"/>
    <mergeCell ref="E412:F412"/>
    <mergeCell ref="E413:F413"/>
    <mergeCell ref="E414:F414"/>
    <mergeCell ref="E415:F415"/>
    <mergeCell ref="E416:F416"/>
    <mergeCell ref="E417:F417"/>
    <mergeCell ref="E418:F418"/>
    <mergeCell ref="E419:F419"/>
    <mergeCell ref="E420:F420"/>
    <mergeCell ref="E421:F421"/>
    <mergeCell ref="E422:F422"/>
    <mergeCell ref="E423:F423"/>
    <mergeCell ref="H425:I425"/>
    <mergeCell ref="E428:F428"/>
    <mergeCell ref="E429:F429"/>
    <mergeCell ref="E430:F430"/>
    <mergeCell ref="E388:F388"/>
    <mergeCell ref="E389:F389"/>
    <mergeCell ref="E390:F390"/>
    <mergeCell ref="E391:F391"/>
    <mergeCell ref="E392:F392"/>
    <mergeCell ref="E393:F393"/>
    <mergeCell ref="H395:I395"/>
    <mergeCell ref="E398:F398"/>
    <mergeCell ref="E399:F399"/>
    <mergeCell ref="E400:F400"/>
    <mergeCell ref="E401:F401"/>
    <mergeCell ref="E402:F402"/>
    <mergeCell ref="E403:F403"/>
    <mergeCell ref="E404:F404"/>
    <mergeCell ref="E405:F405"/>
    <mergeCell ref="E406:F406"/>
    <mergeCell ref="E407:F407"/>
    <mergeCell ref="E365:F365"/>
    <mergeCell ref="E366:F366"/>
    <mergeCell ref="H368:I368"/>
    <mergeCell ref="E371:F371"/>
    <mergeCell ref="E372:F372"/>
    <mergeCell ref="E373:F373"/>
    <mergeCell ref="E374:F374"/>
    <mergeCell ref="E375:F375"/>
    <mergeCell ref="E376:F376"/>
    <mergeCell ref="E377:F377"/>
    <mergeCell ref="H379:I379"/>
    <mergeCell ref="E382:F382"/>
    <mergeCell ref="E383:F383"/>
    <mergeCell ref="E384:F384"/>
    <mergeCell ref="E385:F385"/>
    <mergeCell ref="E386:F386"/>
    <mergeCell ref="E387:F387"/>
    <mergeCell ref="E342:F342"/>
    <mergeCell ref="E343:F343"/>
    <mergeCell ref="E344:F344"/>
    <mergeCell ref="H346:I346"/>
    <mergeCell ref="E349:F349"/>
    <mergeCell ref="E350:F350"/>
    <mergeCell ref="E351:F351"/>
    <mergeCell ref="E352:F352"/>
    <mergeCell ref="E353:F353"/>
    <mergeCell ref="E354:F354"/>
    <mergeCell ref="E355:F355"/>
    <mergeCell ref="H357:I357"/>
    <mergeCell ref="E360:F360"/>
    <mergeCell ref="E361:F361"/>
    <mergeCell ref="E362:F362"/>
    <mergeCell ref="E363:F363"/>
    <mergeCell ref="E364:F364"/>
    <mergeCell ref="E319:F319"/>
    <mergeCell ref="E320:F320"/>
    <mergeCell ref="E321:F321"/>
    <mergeCell ref="H323:I323"/>
    <mergeCell ref="F326:G326"/>
    <mergeCell ref="E327:F327"/>
    <mergeCell ref="E328:F328"/>
    <mergeCell ref="E329:F329"/>
    <mergeCell ref="E330:F330"/>
    <mergeCell ref="E331:F331"/>
    <mergeCell ref="E332:F332"/>
    <mergeCell ref="E333:F333"/>
    <mergeCell ref="H335:I335"/>
    <mergeCell ref="E338:F338"/>
    <mergeCell ref="E339:F339"/>
    <mergeCell ref="E340:F340"/>
    <mergeCell ref="E341:F341"/>
    <mergeCell ref="E296:F296"/>
    <mergeCell ref="H298:I298"/>
    <mergeCell ref="E301:F301"/>
    <mergeCell ref="E302:F302"/>
    <mergeCell ref="E303:F303"/>
    <mergeCell ref="E304:F304"/>
    <mergeCell ref="E305:F305"/>
    <mergeCell ref="E306:F306"/>
    <mergeCell ref="E307:F307"/>
    <mergeCell ref="E308:F308"/>
    <mergeCell ref="E309:F309"/>
    <mergeCell ref="E310:F310"/>
    <mergeCell ref="E311:F311"/>
    <mergeCell ref="E312:F312"/>
    <mergeCell ref="H314:I314"/>
    <mergeCell ref="E317:F317"/>
    <mergeCell ref="E318:F318"/>
    <mergeCell ref="E273:F273"/>
    <mergeCell ref="H275:I275"/>
    <mergeCell ref="E278:F278"/>
    <mergeCell ref="E279:F279"/>
    <mergeCell ref="E280:F280"/>
    <mergeCell ref="E281:F281"/>
    <mergeCell ref="E282:F282"/>
    <mergeCell ref="E283:F283"/>
    <mergeCell ref="E284:F284"/>
    <mergeCell ref="E285:F285"/>
    <mergeCell ref="H287:I287"/>
    <mergeCell ref="E290:F290"/>
    <mergeCell ref="E291:F291"/>
    <mergeCell ref="E292:F292"/>
    <mergeCell ref="E293:F293"/>
    <mergeCell ref="E294:F294"/>
    <mergeCell ref="E295:F295"/>
    <mergeCell ref="H248:I248"/>
    <mergeCell ref="E251:F251"/>
    <mergeCell ref="E252:F252"/>
    <mergeCell ref="E253:F253"/>
    <mergeCell ref="E254:F254"/>
    <mergeCell ref="E255:F255"/>
    <mergeCell ref="H257:I257"/>
    <mergeCell ref="E260:F260"/>
    <mergeCell ref="E261:F261"/>
    <mergeCell ref="E262:F262"/>
    <mergeCell ref="E263:F263"/>
    <mergeCell ref="E264:F264"/>
    <mergeCell ref="E265:F265"/>
    <mergeCell ref="H267:I267"/>
    <mergeCell ref="E270:F270"/>
    <mergeCell ref="E271:F271"/>
    <mergeCell ref="E272:F272"/>
    <mergeCell ref="E227:F227"/>
    <mergeCell ref="E228:F228"/>
    <mergeCell ref="H230:I230"/>
    <mergeCell ref="E233:F233"/>
    <mergeCell ref="E234:F234"/>
    <mergeCell ref="E235:F235"/>
    <mergeCell ref="E236:F236"/>
    <mergeCell ref="E237:F237"/>
    <mergeCell ref="E238:F238"/>
    <mergeCell ref="E239:F239"/>
    <mergeCell ref="E240:F240"/>
    <mergeCell ref="E241:F241"/>
    <mergeCell ref="E242:F242"/>
    <mergeCell ref="E243:F243"/>
    <mergeCell ref="E244:F244"/>
    <mergeCell ref="E245:F245"/>
    <mergeCell ref="E246:F246"/>
    <mergeCell ref="E204:F204"/>
    <mergeCell ref="E205:F205"/>
    <mergeCell ref="E206:F206"/>
    <mergeCell ref="H208:I208"/>
    <mergeCell ref="E211:F211"/>
    <mergeCell ref="E212:F212"/>
    <mergeCell ref="E213:F213"/>
    <mergeCell ref="E214:F214"/>
    <mergeCell ref="E215:F215"/>
    <mergeCell ref="E216:F216"/>
    <mergeCell ref="E217:F217"/>
    <mergeCell ref="H219:I219"/>
    <mergeCell ref="E222:F222"/>
    <mergeCell ref="E223:F223"/>
    <mergeCell ref="E224:F224"/>
    <mergeCell ref="E225:F225"/>
    <mergeCell ref="E226:F226"/>
    <mergeCell ref="E181:F181"/>
    <mergeCell ref="E182:F182"/>
    <mergeCell ref="E183:F183"/>
    <mergeCell ref="E184:F184"/>
    <mergeCell ref="H186:I186"/>
    <mergeCell ref="E189:F189"/>
    <mergeCell ref="E190:F190"/>
    <mergeCell ref="E191:F191"/>
    <mergeCell ref="E192:F192"/>
    <mergeCell ref="E193:F193"/>
    <mergeCell ref="E194:F194"/>
    <mergeCell ref="E195:F195"/>
    <mergeCell ref="H197:I197"/>
    <mergeCell ref="E200:F200"/>
    <mergeCell ref="E201:F201"/>
    <mergeCell ref="E202:F202"/>
    <mergeCell ref="E203:F203"/>
    <mergeCell ref="H156:I156"/>
    <mergeCell ref="E159:F159"/>
    <mergeCell ref="E160:F160"/>
    <mergeCell ref="E161:F161"/>
    <mergeCell ref="H163:I163"/>
    <mergeCell ref="F166:G166"/>
    <mergeCell ref="E167:F167"/>
    <mergeCell ref="E168:F168"/>
    <mergeCell ref="E169:F169"/>
    <mergeCell ref="E170:F170"/>
    <mergeCell ref="E171:F171"/>
    <mergeCell ref="E172:F172"/>
    <mergeCell ref="E173:F173"/>
    <mergeCell ref="H175:I175"/>
    <mergeCell ref="E178:F178"/>
    <mergeCell ref="E179:F179"/>
    <mergeCell ref="E180:F180"/>
    <mergeCell ref="E126:F126"/>
    <mergeCell ref="H128:I128"/>
    <mergeCell ref="E131:F131"/>
    <mergeCell ref="E132:F132"/>
    <mergeCell ref="E133:F133"/>
    <mergeCell ref="H135:I135"/>
    <mergeCell ref="E138:F138"/>
    <mergeCell ref="E139:F139"/>
    <mergeCell ref="E140:F140"/>
    <mergeCell ref="H142:I142"/>
    <mergeCell ref="E145:F145"/>
    <mergeCell ref="E146:F146"/>
    <mergeCell ref="E147:F147"/>
    <mergeCell ref="H149:I149"/>
    <mergeCell ref="E152:F152"/>
    <mergeCell ref="E153:F153"/>
    <mergeCell ref="E154:F154"/>
    <mergeCell ref="E106:F106"/>
    <mergeCell ref="E107:F107"/>
    <mergeCell ref="E108:F108"/>
    <mergeCell ref="E109:F109"/>
    <mergeCell ref="E110:F110"/>
    <mergeCell ref="H112:I112"/>
    <mergeCell ref="E115:F115"/>
    <mergeCell ref="E116:F116"/>
    <mergeCell ref="E117:F117"/>
    <mergeCell ref="E118:F118"/>
    <mergeCell ref="E119:F119"/>
    <mergeCell ref="E120:F120"/>
    <mergeCell ref="E121:F121"/>
    <mergeCell ref="E122:F122"/>
    <mergeCell ref="E123:F123"/>
    <mergeCell ref="E124:F124"/>
    <mergeCell ref="E125:F125"/>
    <mergeCell ref="E86:F86"/>
    <mergeCell ref="E87:F87"/>
    <mergeCell ref="E88:F88"/>
    <mergeCell ref="E89:F89"/>
    <mergeCell ref="E90:F90"/>
    <mergeCell ref="E91:F91"/>
    <mergeCell ref="E92:F92"/>
    <mergeCell ref="E93:F93"/>
    <mergeCell ref="E94:F94"/>
    <mergeCell ref="E95:F95"/>
    <mergeCell ref="H97:I97"/>
    <mergeCell ref="E100:F100"/>
    <mergeCell ref="E101:F101"/>
    <mergeCell ref="E102:F102"/>
    <mergeCell ref="E103:F103"/>
    <mergeCell ref="E104:F104"/>
    <mergeCell ref="E105:F105"/>
    <mergeCell ref="E63:F63"/>
    <mergeCell ref="E64:F64"/>
    <mergeCell ref="E65:F65"/>
    <mergeCell ref="E66:F66"/>
    <mergeCell ref="H68:I68"/>
    <mergeCell ref="E71:F71"/>
    <mergeCell ref="E72:F72"/>
    <mergeCell ref="E73:F73"/>
    <mergeCell ref="E74:F74"/>
    <mergeCell ref="E75:F75"/>
    <mergeCell ref="E76:F76"/>
    <mergeCell ref="E77:F77"/>
    <mergeCell ref="E78:F78"/>
    <mergeCell ref="E79:F79"/>
    <mergeCell ref="H81:I81"/>
    <mergeCell ref="E84:F84"/>
    <mergeCell ref="E85:F85"/>
    <mergeCell ref="E40:F40"/>
    <mergeCell ref="E41:F41"/>
    <mergeCell ref="E42:F42"/>
    <mergeCell ref="H44:I44"/>
    <mergeCell ref="E47:F47"/>
    <mergeCell ref="E48:F48"/>
    <mergeCell ref="E49:F49"/>
    <mergeCell ref="E50:F50"/>
    <mergeCell ref="E51:F51"/>
    <mergeCell ref="E52:F52"/>
    <mergeCell ref="H54:I54"/>
    <mergeCell ref="F57:G57"/>
    <mergeCell ref="E58:F58"/>
    <mergeCell ref="E59:F59"/>
    <mergeCell ref="E60:F60"/>
    <mergeCell ref="E61:F61"/>
    <mergeCell ref="E62:F62"/>
    <mergeCell ref="E17:F17"/>
    <mergeCell ref="E18:F18"/>
    <mergeCell ref="E19:F19"/>
    <mergeCell ref="E20:F20"/>
    <mergeCell ref="E21:F21"/>
    <mergeCell ref="H23:I23"/>
    <mergeCell ref="E26:F26"/>
    <mergeCell ref="E27:F27"/>
    <mergeCell ref="E28:F28"/>
    <mergeCell ref="E29:F29"/>
    <mergeCell ref="E30:F30"/>
    <mergeCell ref="E31:F31"/>
    <mergeCell ref="E32:F32"/>
    <mergeCell ref="E33:F33"/>
    <mergeCell ref="E34:F34"/>
    <mergeCell ref="H36:I36"/>
    <mergeCell ref="E39:F39"/>
    <mergeCell ref="E1:F1"/>
    <mergeCell ref="G1:H1"/>
    <mergeCell ref="I1:J1"/>
    <mergeCell ref="E2:F2"/>
    <mergeCell ref="G2:H2"/>
    <mergeCell ref="I2:J2"/>
    <mergeCell ref="A3:J3"/>
    <mergeCell ref="F4:G4"/>
    <mergeCell ref="E5:F5"/>
    <mergeCell ref="E6:F6"/>
    <mergeCell ref="E7:F7"/>
    <mergeCell ref="E8:F8"/>
    <mergeCell ref="E9:F9"/>
    <mergeCell ref="E10:F10"/>
    <mergeCell ref="E11:F11"/>
    <mergeCell ref="H13:I13"/>
    <mergeCell ref="F16:G16"/>
  </mergeCells>
  <pageMargins left="0.5" right="0.5" top="1" bottom="1" header="0.5" footer="0.5"/>
  <pageSetup paperSize="9" fitToHeight="0" orientation="landscape"/>
  <headerFooter>
    <oddHeader>&amp;L &amp;C &amp;R</oddHeader>
    <oddFooter>&amp;L &amp;C &amp;R</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673"/>
  <sheetViews>
    <sheetView showWhiteSpace="0" view="pageBreakPreview" zoomScaleNormal="100" zoomScaleSheetLayoutView="100" workbookViewId="0">
      <selection activeCell="F9" sqref="F9"/>
    </sheetView>
  </sheetViews>
  <sheetFormatPr defaultRowHeight="13.8"/>
  <cols>
    <col min="1" max="2" width="13" bestFit="1" customWidth="1"/>
    <col min="3" max="3" width="13.19921875" bestFit="1" customWidth="1"/>
    <col min="4" max="4" width="60" bestFit="1" customWidth="1"/>
    <col min="5" max="5" width="8" bestFit="1" customWidth="1"/>
    <col min="6" max="11" width="13" bestFit="1" customWidth="1"/>
  </cols>
  <sheetData>
    <row r="1" spans="1:10">
      <c r="A1" s="1"/>
      <c r="B1" s="1"/>
      <c r="C1" s="1"/>
      <c r="D1" s="1" t="s">
        <v>0</v>
      </c>
      <c r="E1" s="383" t="s">
        <v>1</v>
      </c>
      <c r="F1" s="383"/>
      <c r="G1" s="383" t="s">
        <v>2</v>
      </c>
      <c r="H1" s="383"/>
      <c r="I1" s="383" t="s">
        <v>3</v>
      </c>
      <c r="J1" s="383">
        <f>I7 + I9 + I14 + I25 + I40 + I51 + I59 + I72 + I98 + I120 + I134 + I287 + I314 + I324 + I492 + I523 + I525 + I594 + I601 + I615 + I656</f>
        <v>7467019.5599999996</v>
      </c>
    </row>
    <row r="2" spans="1:10" ht="79.95" customHeight="1">
      <c r="A2" s="30"/>
      <c r="B2" s="30"/>
      <c r="C2" s="30"/>
      <c r="D2" s="30" t="s">
        <v>4</v>
      </c>
      <c r="E2" s="384" t="s">
        <v>5</v>
      </c>
      <c r="F2" s="384"/>
      <c r="G2" s="384" t="s">
        <v>6</v>
      </c>
      <c r="H2" s="384"/>
      <c r="I2" s="384" t="s">
        <v>7</v>
      </c>
      <c r="J2" s="384"/>
    </row>
    <row r="3" spans="1:10">
      <c r="A3" s="385" t="s">
        <v>6232</v>
      </c>
      <c r="B3" s="386"/>
      <c r="C3" s="386"/>
      <c r="D3" s="386"/>
      <c r="E3" s="386"/>
      <c r="F3" s="386"/>
      <c r="G3" s="386"/>
      <c r="H3" s="386"/>
      <c r="I3" s="386"/>
      <c r="J3" s="386"/>
    </row>
    <row r="4" spans="1:10" ht="30" customHeight="1">
      <c r="A4" s="30"/>
      <c r="B4" s="30"/>
      <c r="C4" s="30"/>
      <c r="D4" s="30"/>
      <c r="E4" s="30"/>
      <c r="F4" s="30"/>
      <c r="G4" s="30"/>
      <c r="H4" s="30" t="s">
        <v>6233</v>
      </c>
      <c r="I4" s="30"/>
      <c r="J4" s="33">
        <v>7467019.5599999996</v>
      </c>
    </row>
    <row r="5" spans="1:10" ht="19.95" customHeight="1">
      <c r="A5" s="30"/>
      <c r="B5" s="30"/>
      <c r="C5" s="30"/>
      <c r="D5" s="30"/>
      <c r="E5" s="30"/>
      <c r="F5" s="30"/>
      <c r="G5" s="30"/>
      <c r="H5" s="30" t="s">
        <v>6234</v>
      </c>
      <c r="I5" s="30"/>
      <c r="J5" s="35">
        <v>0.20499999999999999</v>
      </c>
    </row>
    <row r="6" spans="1:10" ht="30" customHeight="1">
      <c r="A6" s="2" t="s">
        <v>8</v>
      </c>
      <c r="B6" s="4" t="s">
        <v>61</v>
      </c>
      <c r="C6" s="2" t="s">
        <v>62</v>
      </c>
      <c r="D6" s="2" t="s">
        <v>9</v>
      </c>
      <c r="E6" s="3" t="s">
        <v>64</v>
      </c>
      <c r="F6" s="4" t="s">
        <v>10</v>
      </c>
      <c r="G6" s="4" t="s">
        <v>65</v>
      </c>
      <c r="H6" s="4" t="s">
        <v>66</v>
      </c>
      <c r="I6" s="4" t="s">
        <v>11</v>
      </c>
      <c r="J6" s="4" t="s">
        <v>12</v>
      </c>
    </row>
    <row r="7" spans="1:10" ht="24" customHeight="1">
      <c r="A7" s="5" t="s">
        <v>13</v>
      </c>
      <c r="B7" s="5" t="s">
        <v>6235</v>
      </c>
      <c r="C7" s="5"/>
      <c r="D7" s="5" t="s">
        <v>14</v>
      </c>
      <c r="E7" s="6"/>
      <c r="F7" s="7">
        <v>1</v>
      </c>
      <c r="G7" s="7" t="s">
        <v>74</v>
      </c>
      <c r="H7" s="8">
        <f>I8</f>
        <v>334535.03999999998</v>
      </c>
      <c r="I7" s="8">
        <f t="shared" ref="I7:I70" si="0">TRUNC(F7 * H7,2)</f>
        <v>334535.03999999998</v>
      </c>
      <c r="J7" s="9">
        <f>I7 / J4</f>
        <v>4.4801682560477986E-2</v>
      </c>
    </row>
    <row r="8" spans="1:10" ht="24" customHeight="1">
      <c r="A8" s="10" t="s">
        <v>70</v>
      </c>
      <c r="B8" s="10" t="s">
        <v>71</v>
      </c>
      <c r="C8" s="10" t="s">
        <v>72</v>
      </c>
      <c r="D8" s="10" t="s">
        <v>73</v>
      </c>
      <c r="E8" s="11" t="s">
        <v>75</v>
      </c>
      <c r="F8" s="12">
        <v>1</v>
      </c>
      <c r="G8" s="13">
        <v>277622.44</v>
      </c>
      <c r="H8" s="13">
        <f>TRUNC(TRUNC(G8 * J5, 2) + G8, 2)</f>
        <v>334535.03999999998</v>
      </c>
      <c r="I8" s="13">
        <f t="shared" si="0"/>
        <v>334535.03999999998</v>
      </c>
      <c r="J8" s="14">
        <f>I8 / J4</f>
        <v>4.4801682560477986E-2</v>
      </c>
    </row>
    <row r="9" spans="1:10" ht="24" customHeight="1">
      <c r="A9" s="5" t="s">
        <v>15</v>
      </c>
      <c r="B9" s="5" t="s">
        <v>6235</v>
      </c>
      <c r="C9" s="5"/>
      <c r="D9" s="5" t="s">
        <v>16</v>
      </c>
      <c r="E9" s="6"/>
      <c r="F9" s="7">
        <v>1</v>
      </c>
      <c r="G9" s="7" t="s">
        <v>74</v>
      </c>
      <c r="H9" s="8">
        <f>I10 + I11 + I12 + I13</f>
        <v>1288606.7</v>
      </c>
      <c r="I9" s="8">
        <f t="shared" si="0"/>
        <v>1288606.7</v>
      </c>
      <c r="J9" s="9">
        <f>I9 / J4</f>
        <v>0.17257309822823069</v>
      </c>
    </row>
    <row r="10" spans="1:10" ht="64.95" customHeight="1">
      <c r="A10" s="10" t="s">
        <v>76</v>
      </c>
      <c r="B10" s="10" t="s">
        <v>77</v>
      </c>
      <c r="C10" s="10" t="s">
        <v>78</v>
      </c>
      <c r="D10" s="10" t="s">
        <v>79</v>
      </c>
      <c r="E10" s="11" t="s">
        <v>81</v>
      </c>
      <c r="F10" s="12">
        <v>6806</v>
      </c>
      <c r="G10" s="13">
        <v>8.06</v>
      </c>
      <c r="H10" s="13">
        <f>TRUNC(TRUNC(G10 * J5, 2) + G10, 2)</f>
        <v>9.7100000000000009</v>
      </c>
      <c r="I10" s="13">
        <f t="shared" si="0"/>
        <v>66086.259999999995</v>
      </c>
      <c r="J10" s="14">
        <f>I10 / J4</f>
        <v>8.850420099877172E-3</v>
      </c>
    </row>
    <row r="11" spans="1:10" ht="25.95" customHeight="1">
      <c r="A11" s="10" t="s">
        <v>82</v>
      </c>
      <c r="B11" s="10" t="s">
        <v>83</v>
      </c>
      <c r="C11" s="10" t="s">
        <v>78</v>
      </c>
      <c r="D11" s="10" t="s">
        <v>84</v>
      </c>
      <c r="E11" s="11" t="s">
        <v>81</v>
      </c>
      <c r="F11" s="12">
        <v>1985.32</v>
      </c>
      <c r="G11" s="13">
        <v>80.36</v>
      </c>
      <c r="H11" s="13">
        <f>TRUNC(TRUNC(G11 * J5, 2) + G11, 2)</f>
        <v>96.83</v>
      </c>
      <c r="I11" s="13">
        <f t="shared" si="0"/>
        <v>192238.53</v>
      </c>
      <c r="J11" s="14">
        <f>I11 / J4</f>
        <v>2.5745014922660792E-2</v>
      </c>
    </row>
    <row r="12" spans="1:10" ht="39" customHeight="1">
      <c r="A12" s="10" t="s">
        <v>86</v>
      </c>
      <c r="B12" s="10" t="s">
        <v>87</v>
      </c>
      <c r="C12" s="10" t="s">
        <v>78</v>
      </c>
      <c r="D12" s="10" t="s">
        <v>88</v>
      </c>
      <c r="E12" s="11" t="s">
        <v>90</v>
      </c>
      <c r="F12" s="12">
        <v>8860</v>
      </c>
      <c r="G12" s="13">
        <v>2.14</v>
      </c>
      <c r="H12" s="13">
        <f>TRUNC(TRUNC(G12 * J5, 2) + G12, 2)</f>
        <v>2.57</v>
      </c>
      <c r="I12" s="13">
        <f t="shared" si="0"/>
        <v>22770.2</v>
      </c>
      <c r="J12" s="14">
        <f>I12 / J4</f>
        <v>3.0494362331628874E-3</v>
      </c>
    </row>
    <row r="13" spans="1:10" ht="39" customHeight="1">
      <c r="A13" s="10" t="s">
        <v>91</v>
      </c>
      <c r="B13" s="10" t="s">
        <v>92</v>
      </c>
      <c r="C13" s="10" t="s">
        <v>78</v>
      </c>
      <c r="D13" s="10" t="s">
        <v>93</v>
      </c>
      <c r="E13" s="11" t="s">
        <v>81</v>
      </c>
      <c r="F13" s="12">
        <v>1589.06</v>
      </c>
      <c r="G13" s="13">
        <v>526.16999999999996</v>
      </c>
      <c r="H13" s="13">
        <f>TRUNC(TRUNC(G13 * J5, 2) + G13, 2)</f>
        <v>634.03</v>
      </c>
      <c r="I13" s="13">
        <f t="shared" si="0"/>
        <v>1007511.71</v>
      </c>
      <c r="J13" s="14">
        <f>I13 / J4</f>
        <v>0.13492822697252985</v>
      </c>
    </row>
    <row r="14" spans="1:10" ht="24" customHeight="1">
      <c r="A14" s="5" t="s">
        <v>17</v>
      </c>
      <c r="B14" s="5" t="s">
        <v>6235</v>
      </c>
      <c r="C14" s="5"/>
      <c r="D14" s="5" t="s">
        <v>18</v>
      </c>
      <c r="E14" s="6"/>
      <c r="F14" s="7">
        <v>1</v>
      </c>
      <c r="G14" s="7" t="s">
        <v>74</v>
      </c>
      <c r="H14" s="8">
        <f>I15 + I16 + I17 + I18 + I19 + I20 + I21 + I22 + I23 + I24</f>
        <v>139281.1</v>
      </c>
      <c r="I14" s="8">
        <f t="shared" si="0"/>
        <v>139281.1</v>
      </c>
      <c r="J14" s="9">
        <f>I14 / J4</f>
        <v>1.8652837170283241E-2</v>
      </c>
    </row>
    <row r="15" spans="1:10" ht="39" customHeight="1">
      <c r="A15" s="10" t="s">
        <v>95</v>
      </c>
      <c r="B15" s="10" t="s">
        <v>96</v>
      </c>
      <c r="C15" s="10" t="s">
        <v>78</v>
      </c>
      <c r="D15" s="10" t="s">
        <v>97</v>
      </c>
      <c r="E15" s="11" t="s">
        <v>99</v>
      </c>
      <c r="F15" s="12">
        <v>15</v>
      </c>
      <c r="G15" s="13">
        <v>465.96</v>
      </c>
      <c r="H15" s="13">
        <f>TRUNC(TRUNC(G15 * J5, 2) + G15, 2)</f>
        <v>561.48</v>
      </c>
      <c r="I15" s="13">
        <f t="shared" si="0"/>
        <v>8422.2000000000007</v>
      </c>
      <c r="J15" s="14">
        <f>I15 / J4</f>
        <v>1.1279199059711586E-3</v>
      </c>
    </row>
    <row r="16" spans="1:10" ht="52.05" customHeight="1">
      <c r="A16" s="10" t="s">
        <v>100</v>
      </c>
      <c r="B16" s="10" t="s">
        <v>101</v>
      </c>
      <c r="C16" s="10" t="s">
        <v>72</v>
      </c>
      <c r="D16" s="10" t="s">
        <v>102</v>
      </c>
      <c r="E16" s="11" t="s">
        <v>75</v>
      </c>
      <c r="F16" s="12">
        <v>1</v>
      </c>
      <c r="G16" s="13">
        <v>360.44</v>
      </c>
      <c r="H16" s="13">
        <f>TRUNC(TRUNC(G16 * J5, 2) + G16, 2)</f>
        <v>434.33</v>
      </c>
      <c r="I16" s="13">
        <f t="shared" si="0"/>
        <v>434.33</v>
      </c>
      <c r="J16" s="14">
        <f>I16 / J4</f>
        <v>5.8166447336854169E-5</v>
      </c>
    </row>
    <row r="17" spans="1:10" ht="25.95" customHeight="1">
      <c r="A17" s="10" t="s">
        <v>103</v>
      </c>
      <c r="B17" s="10" t="s">
        <v>104</v>
      </c>
      <c r="C17" s="10" t="s">
        <v>72</v>
      </c>
      <c r="D17" s="10" t="s">
        <v>105</v>
      </c>
      <c r="E17" s="11" t="s">
        <v>75</v>
      </c>
      <c r="F17" s="12">
        <v>1</v>
      </c>
      <c r="G17" s="13">
        <v>2016.64</v>
      </c>
      <c r="H17" s="13">
        <f>TRUNC(TRUNC(G17 * J5, 2) + G17, 2)</f>
        <v>2430.0500000000002</v>
      </c>
      <c r="I17" s="13">
        <f t="shared" si="0"/>
        <v>2430.0500000000002</v>
      </c>
      <c r="J17" s="14">
        <f>I17 / J4</f>
        <v>3.254377439986243E-4</v>
      </c>
    </row>
    <row r="18" spans="1:10" ht="24" customHeight="1">
      <c r="A18" s="10" t="s">
        <v>106</v>
      </c>
      <c r="B18" s="10" t="s">
        <v>107</v>
      </c>
      <c r="C18" s="10" t="s">
        <v>78</v>
      </c>
      <c r="D18" s="10" t="s">
        <v>108</v>
      </c>
      <c r="E18" s="11" t="s">
        <v>99</v>
      </c>
      <c r="F18" s="12">
        <v>480</v>
      </c>
      <c r="G18" s="13">
        <v>95.96</v>
      </c>
      <c r="H18" s="13">
        <f>TRUNC(TRUNC(G18 * J5, 2) + G18, 2)</f>
        <v>115.63</v>
      </c>
      <c r="I18" s="13">
        <f t="shared" si="0"/>
        <v>55502.400000000001</v>
      </c>
      <c r="J18" s="14">
        <f>I18 / J4</f>
        <v>7.4330058404186109E-3</v>
      </c>
    </row>
    <row r="19" spans="1:10" ht="39" customHeight="1">
      <c r="A19" s="10" t="s">
        <v>110</v>
      </c>
      <c r="B19" s="10" t="s">
        <v>111</v>
      </c>
      <c r="C19" s="10" t="s">
        <v>78</v>
      </c>
      <c r="D19" s="10" t="s">
        <v>112</v>
      </c>
      <c r="E19" s="11" t="s">
        <v>114</v>
      </c>
      <c r="F19" s="12">
        <v>200</v>
      </c>
      <c r="G19" s="13">
        <v>67.09</v>
      </c>
      <c r="H19" s="13">
        <f>TRUNC(TRUNC(G19 * J5, 2) + G19, 2)</f>
        <v>80.84</v>
      </c>
      <c r="I19" s="13">
        <f t="shared" si="0"/>
        <v>16168</v>
      </c>
      <c r="J19" s="14">
        <f>I19 / J4</f>
        <v>2.1652548075018034E-3</v>
      </c>
    </row>
    <row r="20" spans="1:10" ht="24" customHeight="1">
      <c r="A20" s="10" t="s">
        <v>115</v>
      </c>
      <c r="B20" s="10" t="s">
        <v>116</v>
      </c>
      <c r="C20" s="10" t="s">
        <v>72</v>
      </c>
      <c r="D20" s="10" t="s">
        <v>117</v>
      </c>
      <c r="E20" s="11" t="s">
        <v>75</v>
      </c>
      <c r="F20" s="12">
        <v>1</v>
      </c>
      <c r="G20" s="13">
        <v>4164.6899999999996</v>
      </c>
      <c r="H20" s="13">
        <f>TRUNC(TRUNC(G20 * J5, 2) + G20, 2)</f>
        <v>5018.45</v>
      </c>
      <c r="I20" s="13">
        <f t="shared" si="0"/>
        <v>5018.45</v>
      </c>
      <c r="J20" s="14">
        <f>I20 / J4</f>
        <v>6.7208207500664429E-4</v>
      </c>
    </row>
    <row r="21" spans="1:10" ht="24" customHeight="1">
      <c r="A21" s="10" t="s">
        <v>118</v>
      </c>
      <c r="B21" s="10" t="s">
        <v>119</v>
      </c>
      <c r="C21" s="10" t="s">
        <v>72</v>
      </c>
      <c r="D21" s="10" t="s">
        <v>120</v>
      </c>
      <c r="E21" s="11" t="s">
        <v>75</v>
      </c>
      <c r="F21" s="12">
        <v>1</v>
      </c>
      <c r="G21" s="13">
        <v>4164.6899999999996</v>
      </c>
      <c r="H21" s="13">
        <f>TRUNC(TRUNC(G21 * J5, 2) + G21, 2)</f>
        <v>5018.45</v>
      </c>
      <c r="I21" s="13">
        <f t="shared" si="0"/>
        <v>5018.45</v>
      </c>
      <c r="J21" s="14">
        <f>I21 / J4</f>
        <v>6.7208207500664429E-4</v>
      </c>
    </row>
    <row r="22" spans="1:10" ht="25.95" customHeight="1">
      <c r="A22" s="10" t="s">
        <v>121</v>
      </c>
      <c r="B22" s="10" t="s">
        <v>122</v>
      </c>
      <c r="C22" s="10" t="s">
        <v>72</v>
      </c>
      <c r="D22" s="10" t="s">
        <v>123</v>
      </c>
      <c r="E22" s="11" t="s">
        <v>75</v>
      </c>
      <c r="F22" s="12">
        <v>119.13</v>
      </c>
      <c r="G22" s="13">
        <v>45</v>
      </c>
      <c r="H22" s="13">
        <f>TRUNC(TRUNC(G22 * J5, 2) + G22, 2)</f>
        <v>54.22</v>
      </c>
      <c r="I22" s="13">
        <f t="shared" si="0"/>
        <v>6459.22</v>
      </c>
      <c r="J22" s="14">
        <f>I22 / J4</f>
        <v>8.6503322351013105E-4</v>
      </c>
    </row>
    <row r="23" spans="1:10" ht="52.05" customHeight="1">
      <c r="A23" s="10" t="s">
        <v>124</v>
      </c>
      <c r="B23" s="10" t="s">
        <v>125</v>
      </c>
      <c r="C23" s="10" t="s">
        <v>72</v>
      </c>
      <c r="D23" s="10" t="s">
        <v>126</v>
      </c>
      <c r="E23" s="11" t="s">
        <v>128</v>
      </c>
      <c r="F23" s="12">
        <v>24</v>
      </c>
      <c r="G23" s="13">
        <v>847.5</v>
      </c>
      <c r="H23" s="13">
        <f>TRUNC(TRUNC(G23 * J5, 2) + G23, 2)</f>
        <v>1021.23</v>
      </c>
      <c r="I23" s="13">
        <f t="shared" si="0"/>
        <v>24509.52</v>
      </c>
      <c r="J23" s="14">
        <f>I23 / J4</f>
        <v>3.2823698669941616E-3</v>
      </c>
    </row>
    <row r="24" spans="1:10" ht="39" customHeight="1">
      <c r="A24" s="10" t="s">
        <v>129</v>
      </c>
      <c r="B24" s="10" t="s">
        <v>130</v>
      </c>
      <c r="C24" s="10" t="s">
        <v>72</v>
      </c>
      <c r="D24" s="10" t="s">
        <v>131</v>
      </c>
      <c r="E24" s="11" t="s">
        <v>128</v>
      </c>
      <c r="F24" s="12">
        <v>12</v>
      </c>
      <c r="G24" s="13">
        <v>1059.3699999999999</v>
      </c>
      <c r="H24" s="13">
        <f>TRUNC(TRUNC(G24 * J5, 2) + G24, 2)</f>
        <v>1276.54</v>
      </c>
      <c r="I24" s="13">
        <f t="shared" si="0"/>
        <v>15318.48</v>
      </c>
      <c r="J24" s="14">
        <f>I24 / J4</f>
        <v>2.0514851845386088E-3</v>
      </c>
    </row>
    <row r="25" spans="1:10" ht="24" customHeight="1">
      <c r="A25" s="5" t="s">
        <v>19</v>
      </c>
      <c r="B25" s="5" t="s">
        <v>6235</v>
      </c>
      <c r="C25" s="5"/>
      <c r="D25" s="5" t="s">
        <v>20</v>
      </c>
      <c r="E25" s="6"/>
      <c r="F25" s="7">
        <v>1</v>
      </c>
      <c r="G25" s="7" t="s">
        <v>74</v>
      </c>
      <c r="H25" s="8">
        <f>I26 + I27 + I28 + I29 + I30 + I31 + I32 + I33 + I34 + I35 + I36 + I37 + I38 + I39</f>
        <v>236769.64</v>
      </c>
      <c r="I25" s="8">
        <f t="shared" si="0"/>
        <v>236769.64</v>
      </c>
      <c r="J25" s="9">
        <f>I25 / J4</f>
        <v>3.1708721009430438E-2</v>
      </c>
    </row>
    <row r="26" spans="1:10" ht="39" customHeight="1">
      <c r="A26" s="10" t="s">
        <v>132</v>
      </c>
      <c r="B26" s="10" t="s">
        <v>133</v>
      </c>
      <c r="C26" s="10" t="s">
        <v>78</v>
      </c>
      <c r="D26" s="10" t="s">
        <v>134</v>
      </c>
      <c r="E26" s="11" t="s">
        <v>136</v>
      </c>
      <c r="F26" s="12">
        <v>519.82000000000005</v>
      </c>
      <c r="G26" s="13">
        <v>17</v>
      </c>
      <c r="H26" s="13">
        <f>TRUNC(TRUNC(G26 * J5, 2) + G26, 2)</f>
        <v>20.48</v>
      </c>
      <c r="I26" s="13">
        <f t="shared" si="0"/>
        <v>10645.91</v>
      </c>
      <c r="J26" s="14">
        <f>I26 / J4</f>
        <v>1.4257241345702327E-3</v>
      </c>
    </row>
    <row r="27" spans="1:10" ht="39" customHeight="1">
      <c r="A27" s="10" t="s">
        <v>137</v>
      </c>
      <c r="B27" s="10" t="s">
        <v>138</v>
      </c>
      <c r="C27" s="10" t="s">
        <v>78</v>
      </c>
      <c r="D27" s="10" t="s">
        <v>139</v>
      </c>
      <c r="E27" s="11" t="s">
        <v>136</v>
      </c>
      <c r="F27" s="12">
        <v>1239.0899999999999</v>
      </c>
      <c r="G27" s="13">
        <v>14.57</v>
      </c>
      <c r="H27" s="13">
        <f>TRUNC(TRUNC(G27 * J5, 2) + G27, 2)</f>
        <v>17.55</v>
      </c>
      <c r="I27" s="13">
        <f t="shared" si="0"/>
        <v>21746.02</v>
      </c>
      <c r="J27" s="14">
        <f>I27 / J4</f>
        <v>2.9122757514244415E-3</v>
      </c>
    </row>
    <row r="28" spans="1:10" ht="39" customHeight="1">
      <c r="A28" s="10" t="s">
        <v>140</v>
      </c>
      <c r="B28" s="10" t="s">
        <v>141</v>
      </c>
      <c r="C28" s="10" t="s">
        <v>78</v>
      </c>
      <c r="D28" s="10" t="s">
        <v>142</v>
      </c>
      <c r="E28" s="11" t="s">
        <v>136</v>
      </c>
      <c r="F28" s="12">
        <v>0.36</v>
      </c>
      <c r="G28" s="13">
        <v>15.75</v>
      </c>
      <c r="H28" s="13">
        <f>TRUNC(TRUNC(G28 * J5, 2) + G28, 2)</f>
        <v>18.97</v>
      </c>
      <c r="I28" s="13">
        <f t="shared" si="0"/>
        <v>6.82</v>
      </c>
      <c r="J28" s="14">
        <f>I28 / J4</f>
        <v>9.1334968995313583E-7</v>
      </c>
    </row>
    <row r="29" spans="1:10" ht="39" customHeight="1">
      <c r="A29" s="10" t="s">
        <v>143</v>
      </c>
      <c r="B29" s="10" t="s">
        <v>144</v>
      </c>
      <c r="C29" s="10" t="s">
        <v>78</v>
      </c>
      <c r="D29" s="10" t="s">
        <v>145</v>
      </c>
      <c r="E29" s="11" t="s">
        <v>136</v>
      </c>
      <c r="F29" s="12">
        <v>557.09</v>
      </c>
      <c r="G29" s="13">
        <v>12.95</v>
      </c>
      <c r="H29" s="13">
        <f>TRUNC(TRUNC(G29 * J5, 2) + G29, 2)</f>
        <v>15.6</v>
      </c>
      <c r="I29" s="13">
        <f t="shared" si="0"/>
        <v>8690.6</v>
      </c>
      <c r="J29" s="14">
        <f>I29 / J4</f>
        <v>1.163864635704798E-3</v>
      </c>
    </row>
    <row r="30" spans="1:10" ht="39" customHeight="1">
      <c r="A30" s="10" t="s">
        <v>146</v>
      </c>
      <c r="B30" s="10" t="s">
        <v>147</v>
      </c>
      <c r="C30" s="10" t="s">
        <v>78</v>
      </c>
      <c r="D30" s="10" t="s">
        <v>148</v>
      </c>
      <c r="E30" s="11" t="s">
        <v>136</v>
      </c>
      <c r="F30" s="12">
        <v>412.64</v>
      </c>
      <c r="G30" s="13">
        <v>10.95</v>
      </c>
      <c r="H30" s="13">
        <f>TRUNC(TRUNC(G30 * J5, 2) + G30, 2)</f>
        <v>13.19</v>
      </c>
      <c r="I30" s="13">
        <f t="shared" si="0"/>
        <v>5442.72</v>
      </c>
      <c r="J30" s="14">
        <f>I30 / J4</f>
        <v>7.2890126458969673E-4</v>
      </c>
    </row>
    <row r="31" spans="1:10" ht="39" customHeight="1">
      <c r="A31" s="10" t="s">
        <v>149</v>
      </c>
      <c r="B31" s="10" t="s">
        <v>150</v>
      </c>
      <c r="C31" s="10" t="s">
        <v>78</v>
      </c>
      <c r="D31" s="10" t="s">
        <v>151</v>
      </c>
      <c r="E31" s="11" t="s">
        <v>81</v>
      </c>
      <c r="F31" s="12">
        <v>21.15</v>
      </c>
      <c r="G31" s="13">
        <v>702.57</v>
      </c>
      <c r="H31" s="13">
        <f>TRUNC(TRUNC(G31 * J5, 2) + G31, 2)</f>
        <v>846.59</v>
      </c>
      <c r="I31" s="13">
        <f t="shared" si="0"/>
        <v>17905.37</v>
      </c>
      <c r="J31" s="14">
        <f>I31 / J4</f>
        <v>2.3979272929613164E-3</v>
      </c>
    </row>
    <row r="32" spans="1:10" ht="39" customHeight="1">
      <c r="A32" s="10" t="s">
        <v>152</v>
      </c>
      <c r="B32" s="10" t="s">
        <v>153</v>
      </c>
      <c r="C32" s="10" t="s">
        <v>78</v>
      </c>
      <c r="D32" s="10" t="s">
        <v>154</v>
      </c>
      <c r="E32" s="11" t="s">
        <v>99</v>
      </c>
      <c r="F32" s="12">
        <v>99.25</v>
      </c>
      <c r="G32" s="13">
        <v>248.52</v>
      </c>
      <c r="H32" s="13">
        <f>TRUNC(TRUNC(G32 * J5, 2) + G32, 2)</f>
        <v>299.45999999999998</v>
      </c>
      <c r="I32" s="13">
        <f t="shared" si="0"/>
        <v>29721.4</v>
      </c>
      <c r="J32" s="14">
        <f>I32 / J4</f>
        <v>3.9803565212570575E-3</v>
      </c>
    </row>
    <row r="33" spans="1:10" ht="25.95" customHeight="1">
      <c r="A33" s="10" t="s">
        <v>155</v>
      </c>
      <c r="B33" s="10" t="s">
        <v>156</v>
      </c>
      <c r="C33" s="10" t="s">
        <v>78</v>
      </c>
      <c r="D33" s="10" t="s">
        <v>157</v>
      </c>
      <c r="E33" s="11" t="s">
        <v>81</v>
      </c>
      <c r="F33" s="12">
        <v>6.35</v>
      </c>
      <c r="G33" s="13">
        <v>809.8</v>
      </c>
      <c r="H33" s="13">
        <f>TRUNC(TRUNC(G33 * J5, 2) + G33, 2)</f>
        <v>975.8</v>
      </c>
      <c r="I33" s="13">
        <f t="shared" si="0"/>
        <v>6196.33</v>
      </c>
      <c r="J33" s="14">
        <f>I33 / J4</f>
        <v>8.2982640532951819E-4</v>
      </c>
    </row>
    <row r="34" spans="1:10" ht="39" customHeight="1">
      <c r="A34" s="10" t="s">
        <v>159</v>
      </c>
      <c r="B34" s="10" t="s">
        <v>160</v>
      </c>
      <c r="C34" s="10" t="s">
        <v>78</v>
      </c>
      <c r="D34" s="10" t="s">
        <v>161</v>
      </c>
      <c r="E34" s="11" t="s">
        <v>81</v>
      </c>
      <c r="F34" s="12">
        <v>228.54</v>
      </c>
      <c r="G34" s="13">
        <v>40.6</v>
      </c>
      <c r="H34" s="13">
        <f>TRUNC(TRUNC(G34 * J5, 2) + G34, 2)</f>
        <v>48.92</v>
      </c>
      <c r="I34" s="13">
        <f t="shared" si="0"/>
        <v>11180.17</v>
      </c>
      <c r="J34" s="14">
        <f>I34 / J4</f>
        <v>1.4972734315430133E-3</v>
      </c>
    </row>
    <row r="35" spans="1:10" ht="39" customHeight="1">
      <c r="A35" s="10" t="s">
        <v>162</v>
      </c>
      <c r="B35" s="10" t="s">
        <v>163</v>
      </c>
      <c r="C35" s="10" t="s">
        <v>78</v>
      </c>
      <c r="D35" s="10" t="s">
        <v>164</v>
      </c>
      <c r="E35" s="11" t="s">
        <v>81</v>
      </c>
      <c r="F35" s="12">
        <v>74.75</v>
      </c>
      <c r="G35" s="13">
        <v>109.11</v>
      </c>
      <c r="H35" s="13">
        <f>TRUNC(TRUNC(G35 * J5, 2) + G35, 2)</f>
        <v>131.47</v>
      </c>
      <c r="I35" s="13">
        <f t="shared" si="0"/>
        <v>9827.3799999999992</v>
      </c>
      <c r="J35" s="14">
        <f>I35 / J4</f>
        <v>1.3161047618844056E-3</v>
      </c>
    </row>
    <row r="36" spans="1:10" ht="25.95" customHeight="1">
      <c r="A36" s="10" t="s">
        <v>165</v>
      </c>
      <c r="B36" s="10" t="s">
        <v>166</v>
      </c>
      <c r="C36" s="10" t="s">
        <v>78</v>
      </c>
      <c r="D36" s="10" t="s">
        <v>167</v>
      </c>
      <c r="E36" s="11" t="s">
        <v>81</v>
      </c>
      <c r="F36" s="12">
        <v>242.96</v>
      </c>
      <c r="G36" s="13">
        <v>23.21</v>
      </c>
      <c r="H36" s="13">
        <f>TRUNC(TRUNC(G36 * J5, 2) + G36, 2)</f>
        <v>27.96</v>
      </c>
      <c r="I36" s="13">
        <f t="shared" si="0"/>
        <v>6793.16</v>
      </c>
      <c r="J36" s="14">
        <f>I36 / J4</f>
        <v>9.0975521697977176E-4</v>
      </c>
    </row>
    <row r="37" spans="1:10" ht="39" customHeight="1">
      <c r="A37" s="10" t="s">
        <v>168</v>
      </c>
      <c r="B37" s="10" t="s">
        <v>169</v>
      </c>
      <c r="C37" s="10" t="s">
        <v>78</v>
      </c>
      <c r="D37" s="10" t="s">
        <v>170</v>
      </c>
      <c r="E37" s="11" t="s">
        <v>81</v>
      </c>
      <c r="F37" s="12">
        <v>32.83</v>
      </c>
      <c r="G37" s="13">
        <v>670.71</v>
      </c>
      <c r="H37" s="13">
        <f>TRUNC(TRUNC(G37 * J5, 2) + G37, 2)</f>
        <v>808.2</v>
      </c>
      <c r="I37" s="13">
        <f t="shared" si="0"/>
        <v>26533.200000000001</v>
      </c>
      <c r="J37" s="14">
        <f>I37 / J4</f>
        <v>3.5533856295402555E-3</v>
      </c>
    </row>
    <row r="38" spans="1:10" ht="39" customHeight="1">
      <c r="A38" s="10" t="s">
        <v>171</v>
      </c>
      <c r="B38" s="10" t="s">
        <v>172</v>
      </c>
      <c r="C38" s="10" t="s">
        <v>78</v>
      </c>
      <c r="D38" s="10" t="s">
        <v>173</v>
      </c>
      <c r="E38" s="11" t="s">
        <v>99</v>
      </c>
      <c r="F38" s="12">
        <v>531.74</v>
      </c>
      <c r="G38" s="13">
        <v>73.38</v>
      </c>
      <c r="H38" s="13">
        <f>TRUNC(TRUNC(G38 * J5, 2) + G38, 2)</f>
        <v>88.42</v>
      </c>
      <c r="I38" s="13">
        <f t="shared" si="0"/>
        <v>47016.45</v>
      </c>
      <c r="J38" s="14">
        <f>I38 / J4</f>
        <v>6.2965483915245028E-3</v>
      </c>
    </row>
    <row r="39" spans="1:10" ht="25.95" customHeight="1">
      <c r="A39" s="10" t="s">
        <v>174</v>
      </c>
      <c r="B39" s="10" t="s">
        <v>175</v>
      </c>
      <c r="C39" s="10" t="s">
        <v>78</v>
      </c>
      <c r="D39" s="10" t="s">
        <v>176</v>
      </c>
      <c r="E39" s="11" t="s">
        <v>99</v>
      </c>
      <c r="F39" s="12">
        <v>630.99</v>
      </c>
      <c r="G39" s="13">
        <v>46.12</v>
      </c>
      <c r="H39" s="13">
        <f>TRUNC(TRUNC(G39 * J5, 2) + G39, 2)</f>
        <v>55.57</v>
      </c>
      <c r="I39" s="13">
        <f t="shared" si="0"/>
        <v>35064.11</v>
      </c>
      <c r="J39" s="14">
        <f>I39 / J4</f>
        <v>4.6958642224314735E-3</v>
      </c>
    </row>
    <row r="40" spans="1:10" ht="24" customHeight="1">
      <c r="A40" s="5" t="s">
        <v>21</v>
      </c>
      <c r="B40" s="5" t="s">
        <v>6235</v>
      </c>
      <c r="C40" s="5"/>
      <c r="D40" s="5" t="s">
        <v>22</v>
      </c>
      <c r="E40" s="6"/>
      <c r="F40" s="7">
        <v>1</v>
      </c>
      <c r="G40" s="7" t="s">
        <v>74</v>
      </c>
      <c r="H40" s="8">
        <f>I41 + I42 + I43 + I44 + I45 + I46 + I47 + I48 + I49 + I50</f>
        <v>577093.46</v>
      </c>
      <c r="I40" s="8">
        <f t="shared" si="0"/>
        <v>577093.46</v>
      </c>
      <c r="J40" s="9">
        <f>I40 / J4</f>
        <v>7.7285649965539938E-2</v>
      </c>
    </row>
    <row r="41" spans="1:10" ht="39" customHeight="1">
      <c r="A41" s="10" t="s">
        <v>178</v>
      </c>
      <c r="B41" s="10" t="s">
        <v>179</v>
      </c>
      <c r="C41" s="10" t="s">
        <v>78</v>
      </c>
      <c r="D41" s="10" t="s">
        <v>180</v>
      </c>
      <c r="E41" s="11" t="s">
        <v>136</v>
      </c>
      <c r="F41" s="12">
        <v>1859.73</v>
      </c>
      <c r="G41" s="13">
        <v>11.23</v>
      </c>
      <c r="H41" s="13">
        <f>TRUNC(TRUNC(G41 * J5, 2) + G41, 2)</f>
        <v>13.53</v>
      </c>
      <c r="I41" s="13">
        <f t="shared" si="0"/>
        <v>25162.14</v>
      </c>
      <c r="J41" s="14">
        <f>I41 / J4</f>
        <v>3.3697702005216121E-3</v>
      </c>
    </row>
    <row r="42" spans="1:10" ht="39" customHeight="1">
      <c r="A42" s="10" t="s">
        <v>182</v>
      </c>
      <c r="B42" s="10" t="s">
        <v>183</v>
      </c>
      <c r="C42" s="10" t="s">
        <v>78</v>
      </c>
      <c r="D42" s="10" t="s">
        <v>184</v>
      </c>
      <c r="E42" s="11" t="s">
        <v>136</v>
      </c>
      <c r="F42" s="12">
        <v>154.72999999999999</v>
      </c>
      <c r="G42" s="13">
        <v>9.4</v>
      </c>
      <c r="H42" s="13">
        <f>TRUNC(TRUNC(G42 * J5, 2) + G42, 2)</f>
        <v>11.32</v>
      </c>
      <c r="I42" s="13">
        <f t="shared" si="0"/>
        <v>1751.54</v>
      </c>
      <c r="J42" s="14">
        <f>I42 / J4</f>
        <v>2.3457016362764155E-4</v>
      </c>
    </row>
    <row r="43" spans="1:10" ht="39" customHeight="1">
      <c r="A43" s="10" t="s">
        <v>185</v>
      </c>
      <c r="B43" s="10" t="s">
        <v>186</v>
      </c>
      <c r="C43" s="10" t="s">
        <v>78</v>
      </c>
      <c r="D43" s="10" t="s">
        <v>187</v>
      </c>
      <c r="E43" s="11" t="s">
        <v>136</v>
      </c>
      <c r="F43" s="12">
        <v>1157.45</v>
      </c>
      <c r="G43" s="13">
        <v>14.3</v>
      </c>
      <c r="H43" s="13">
        <f>TRUNC(TRUNC(G43 * J5, 2) + G43, 2)</f>
        <v>17.23</v>
      </c>
      <c r="I43" s="13">
        <f t="shared" si="0"/>
        <v>19942.86</v>
      </c>
      <c r="J43" s="14">
        <f>I43 / J4</f>
        <v>2.6707925216684449E-3</v>
      </c>
    </row>
    <row r="44" spans="1:10" ht="39" customHeight="1">
      <c r="A44" s="10" t="s">
        <v>188</v>
      </c>
      <c r="B44" s="10" t="s">
        <v>189</v>
      </c>
      <c r="C44" s="10" t="s">
        <v>78</v>
      </c>
      <c r="D44" s="10" t="s">
        <v>190</v>
      </c>
      <c r="E44" s="11" t="s">
        <v>136</v>
      </c>
      <c r="F44" s="12">
        <v>966.45</v>
      </c>
      <c r="G44" s="13">
        <v>12.6</v>
      </c>
      <c r="H44" s="13">
        <f>TRUNC(TRUNC(G44 * J5, 2) + G44, 2)</f>
        <v>15.18</v>
      </c>
      <c r="I44" s="13">
        <f t="shared" si="0"/>
        <v>14670.71</v>
      </c>
      <c r="J44" s="14">
        <f>I44 / J4</f>
        <v>1.9647343738845116E-3</v>
      </c>
    </row>
    <row r="45" spans="1:10" ht="39" customHeight="1">
      <c r="A45" s="10" t="s">
        <v>191</v>
      </c>
      <c r="B45" s="10" t="s">
        <v>192</v>
      </c>
      <c r="C45" s="10" t="s">
        <v>78</v>
      </c>
      <c r="D45" s="10" t="s">
        <v>193</v>
      </c>
      <c r="E45" s="11" t="s">
        <v>136</v>
      </c>
      <c r="F45" s="12">
        <v>5</v>
      </c>
      <c r="G45" s="13">
        <v>13.47</v>
      </c>
      <c r="H45" s="13">
        <f>TRUNC(TRUNC(G45 * J5, 2) + G45, 2)</f>
        <v>16.23</v>
      </c>
      <c r="I45" s="13">
        <f t="shared" si="0"/>
        <v>81.150000000000006</v>
      </c>
      <c r="J45" s="14">
        <f>I45 / J4</f>
        <v>1.0867789932506887E-5</v>
      </c>
    </row>
    <row r="46" spans="1:10" ht="39" customHeight="1">
      <c r="A46" s="10" t="s">
        <v>194</v>
      </c>
      <c r="B46" s="10" t="s">
        <v>195</v>
      </c>
      <c r="C46" s="10" t="s">
        <v>78</v>
      </c>
      <c r="D46" s="10" t="s">
        <v>196</v>
      </c>
      <c r="E46" s="11" t="s">
        <v>99</v>
      </c>
      <c r="F46" s="12">
        <v>615.54</v>
      </c>
      <c r="G46" s="13">
        <v>158.33000000000001</v>
      </c>
      <c r="H46" s="13">
        <f>TRUNC(TRUNC(G46 * J5, 2) + G46, 2)</f>
        <v>190.78</v>
      </c>
      <c r="I46" s="13">
        <f t="shared" si="0"/>
        <v>117432.72</v>
      </c>
      <c r="J46" s="14">
        <f>I46 / J4</f>
        <v>1.5726853138174988E-2</v>
      </c>
    </row>
    <row r="47" spans="1:10" ht="52.05" customHeight="1">
      <c r="A47" s="10" t="s">
        <v>198</v>
      </c>
      <c r="B47" s="10" t="s">
        <v>199</v>
      </c>
      <c r="C47" s="10" t="s">
        <v>78</v>
      </c>
      <c r="D47" s="10" t="s">
        <v>200</v>
      </c>
      <c r="E47" s="11" t="s">
        <v>99</v>
      </c>
      <c r="F47" s="12">
        <v>429.79</v>
      </c>
      <c r="G47" s="13">
        <v>92.18</v>
      </c>
      <c r="H47" s="13">
        <f>TRUNC(TRUNC(G47 * J5, 2) + G47, 2)</f>
        <v>111.07</v>
      </c>
      <c r="I47" s="13">
        <f t="shared" si="0"/>
        <v>47736.77</v>
      </c>
      <c r="J47" s="14">
        <f>I47 / J4</f>
        <v>6.3930152608305205E-3</v>
      </c>
    </row>
    <row r="48" spans="1:10" ht="52.05" customHeight="1">
      <c r="A48" s="10" t="s">
        <v>201</v>
      </c>
      <c r="B48" s="10" t="s">
        <v>202</v>
      </c>
      <c r="C48" s="10" t="s">
        <v>72</v>
      </c>
      <c r="D48" s="10" t="s">
        <v>203</v>
      </c>
      <c r="E48" s="11" t="s">
        <v>99</v>
      </c>
      <c r="F48" s="12">
        <v>1094.9000000000001</v>
      </c>
      <c r="G48" s="13">
        <v>190.49</v>
      </c>
      <c r="H48" s="13">
        <f>TRUNC(TRUNC(G48 * J5, 2) + G48, 2)</f>
        <v>229.54</v>
      </c>
      <c r="I48" s="13">
        <f t="shared" si="0"/>
        <v>251323.34</v>
      </c>
      <c r="J48" s="14">
        <f>I48 / J4</f>
        <v>3.3657785141786883E-2</v>
      </c>
    </row>
    <row r="49" spans="1:10" ht="39" customHeight="1">
      <c r="A49" s="10" t="s">
        <v>205</v>
      </c>
      <c r="B49" s="10" t="s">
        <v>206</v>
      </c>
      <c r="C49" s="10" t="s">
        <v>72</v>
      </c>
      <c r="D49" s="10" t="s">
        <v>207</v>
      </c>
      <c r="E49" s="11" t="s">
        <v>81</v>
      </c>
      <c r="F49" s="12">
        <v>75.56</v>
      </c>
      <c r="G49" s="13">
        <v>576.13</v>
      </c>
      <c r="H49" s="13">
        <f>TRUNC(TRUNC(G49 * J5, 2) + G49, 2)</f>
        <v>694.23</v>
      </c>
      <c r="I49" s="13">
        <f t="shared" si="0"/>
        <v>52456.01</v>
      </c>
      <c r="J49" s="14">
        <f>I49 / J4</f>
        <v>7.0250264618297057E-3</v>
      </c>
    </row>
    <row r="50" spans="1:10" ht="39" customHeight="1">
      <c r="A50" s="10" t="s">
        <v>208</v>
      </c>
      <c r="B50" s="10" t="s">
        <v>209</v>
      </c>
      <c r="C50" s="10" t="s">
        <v>78</v>
      </c>
      <c r="D50" s="10" t="s">
        <v>210</v>
      </c>
      <c r="E50" s="11" t="s">
        <v>136</v>
      </c>
      <c r="F50" s="12">
        <v>2745.5</v>
      </c>
      <c r="G50" s="13">
        <v>14.07</v>
      </c>
      <c r="H50" s="13">
        <f>TRUNC(TRUNC(G50 * J5, 2) + G50, 2)</f>
        <v>16.95</v>
      </c>
      <c r="I50" s="13">
        <f t="shared" si="0"/>
        <v>46536.22</v>
      </c>
      <c r="J50" s="14">
        <f>I50 / J4</f>
        <v>6.2322349132831259E-3</v>
      </c>
    </row>
    <row r="51" spans="1:10" ht="24" customHeight="1">
      <c r="A51" s="5" t="s">
        <v>23</v>
      </c>
      <c r="B51" s="5" t="s">
        <v>6235</v>
      </c>
      <c r="C51" s="5"/>
      <c r="D51" s="5" t="s">
        <v>24</v>
      </c>
      <c r="E51" s="6"/>
      <c r="F51" s="7">
        <v>1</v>
      </c>
      <c r="G51" s="7" t="s">
        <v>74</v>
      </c>
      <c r="H51" s="8">
        <f>I52 + I53 + I54 + I55 + I56 + I57 + I58</f>
        <v>356105.95</v>
      </c>
      <c r="I51" s="8">
        <f t="shared" si="0"/>
        <v>356105.95</v>
      </c>
      <c r="J51" s="9">
        <f>I51 / J4</f>
        <v>4.7690507188118313E-2</v>
      </c>
    </row>
    <row r="52" spans="1:10" ht="52.05" customHeight="1">
      <c r="A52" s="10" t="s">
        <v>212</v>
      </c>
      <c r="B52" s="10" t="s">
        <v>213</v>
      </c>
      <c r="C52" s="10" t="s">
        <v>78</v>
      </c>
      <c r="D52" s="10" t="s">
        <v>214</v>
      </c>
      <c r="E52" s="11" t="s">
        <v>99</v>
      </c>
      <c r="F52" s="12">
        <v>1628.16</v>
      </c>
      <c r="G52" s="13">
        <v>78.94</v>
      </c>
      <c r="H52" s="13">
        <f>TRUNC(TRUNC(G52 * J5, 2) + G52, 2)</f>
        <v>95.12</v>
      </c>
      <c r="I52" s="13">
        <f t="shared" si="0"/>
        <v>154870.57</v>
      </c>
      <c r="J52" s="14">
        <f>I52 / J4</f>
        <v>2.0740613943162085E-2</v>
      </c>
    </row>
    <row r="53" spans="1:10" ht="39" customHeight="1">
      <c r="A53" s="10" t="s">
        <v>216</v>
      </c>
      <c r="B53" s="10" t="s">
        <v>217</v>
      </c>
      <c r="C53" s="10" t="s">
        <v>78</v>
      </c>
      <c r="D53" s="10" t="s">
        <v>218</v>
      </c>
      <c r="E53" s="11" t="s">
        <v>99</v>
      </c>
      <c r="F53" s="12">
        <v>18.829999999999998</v>
      </c>
      <c r="G53" s="13">
        <v>226.45</v>
      </c>
      <c r="H53" s="13">
        <f>TRUNC(TRUNC(G53 * J5, 2) + G53, 2)</f>
        <v>272.87</v>
      </c>
      <c r="I53" s="13">
        <f t="shared" si="0"/>
        <v>5138.1400000000003</v>
      </c>
      <c r="J53" s="14">
        <f>I53 / J4</f>
        <v>6.8811122814307999E-4</v>
      </c>
    </row>
    <row r="54" spans="1:10" ht="64.95" customHeight="1">
      <c r="A54" s="10" t="s">
        <v>220</v>
      </c>
      <c r="B54" s="10" t="s">
        <v>221</v>
      </c>
      <c r="C54" s="10" t="s">
        <v>72</v>
      </c>
      <c r="D54" s="10" t="s">
        <v>222</v>
      </c>
      <c r="E54" s="11" t="s">
        <v>99</v>
      </c>
      <c r="F54" s="12">
        <v>414.18</v>
      </c>
      <c r="G54" s="13">
        <v>229</v>
      </c>
      <c r="H54" s="13">
        <f>TRUNC(TRUNC(G54 * J5, 2) + G54, 2)</f>
        <v>275.94</v>
      </c>
      <c r="I54" s="13">
        <f t="shared" si="0"/>
        <v>114288.82</v>
      </c>
      <c r="J54" s="14">
        <f>I54 / J4</f>
        <v>1.5305815001775623E-2</v>
      </c>
    </row>
    <row r="55" spans="1:10" ht="39" customHeight="1">
      <c r="A55" s="10" t="s">
        <v>223</v>
      </c>
      <c r="B55" s="10" t="s">
        <v>224</v>
      </c>
      <c r="C55" s="10" t="s">
        <v>78</v>
      </c>
      <c r="D55" s="10" t="s">
        <v>225</v>
      </c>
      <c r="E55" s="11" t="s">
        <v>114</v>
      </c>
      <c r="F55" s="12">
        <v>180.6</v>
      </c>
      <c r="G55" s="13">
        <v>197.64</v>
      </c>
      <c r="H55" s="13">
        <f>TRUNC(TRUNC(G55 * J5, 2) + G55, 2)</f>
        <v>238.15</v>
      </c>
      <c r="I55" s="13">
        <f t="shared" si="0"/>
        <v>43009.89</v>
      </c>
      <c r="J55" s="14">
        <f>I55 / J4</f>
        <v>5.7599808939030024E-3</v>
      </c>
    </row>
    <row r="56" spans="1:10" ht="39" customHeight="1">
      <c r="A56" s="10" t="s">
        <v>227</v>
      </c>
      <c r="B56" s="10" t="s">
        <v>228</v>
      </c>
      <c r="C56" s="10" t="s">
        <v>78</v>
      </c>
      <c r="D56" s="10" t="s">
        <v>229</v>
      </c>
      <c r="E56" s="11" t="s">
        <v>99</v>
      </c>
      <c r="F56" s="12">
        <v>14.63</v>
      </c>
      <c r="G56" s="13">
        <v>1058.51</v>
      </c>
      <c r="H56" s="13">
        <f>TRUNC(TRUNC(G56 * J5, 2) + G56, 2)</f>
        <v>1275.5</v>
      </c>
      <c r="I56" s="13">
        <f t="shared" si="0"/>
        <v>18660.560000000001</v>
      </c>
      <c r="J56" s="14">
        <f>I56 / J4</f>
        <v>2.4990640308433856E-3</v>
      </c>
    </row>
    <row r="57" spans="1:10" ht="52.05" customHeight="1">
      <c r="A57" s="10" t="s">
        <v>231</v>
      </c>
      <c r="B57" s="10" t="s">
        <v>232</v>
      </c>
      <c r="C57" s="10" t="s">
        <v>78</v>
      </c>
      <c r="D57" s="10" t="s">
        <v>233</v>
      </c>
      <c r="E57" s="11" t="s">
        <v>99</v>
      </c>
      <c r="F57" s="12">
        <v>33.729999999999997</v>
      </c>
      <c r="G57" s="13">
        <v>74.08</v>
      </c>
      <c r="H57" s="13">
        <f>TRUNC(TRUNC(G57 * J5, 2) + G57, 2)</f>
        <v>89.26</v>
      </c>
      <c r="I57" s="13">
        <f t="shared" si="0"/>
        <v>3010.73</v>
      </c>
      <c r="J57" s="14">
        <f>I57 / J4</f>
        <v>4.0320371144173087E-4</v>
      </c>
    </row>
    <row r="58" spans="1:10" ht="25.95" customHeight="1">
      <c r="A58" s="10" t="s">
        <v>234</v>
      </c>
      <c r="B58" s="10" t="s">
        <v>235</v>
      </c>
      <c r="C58" s="10" t="s">
        <v>78</v>
      </c>
      <c r="D58" s="10" t="s">
        <v>236</v>
      </c>
      <c r="E58" s="11" t="s">
        <v>114</v>
      </c>
      <c r="F58" s="12">
        <v>522.65</v>
      </c>
      <c r="G58" s="13">
        <v>27.2</v>
      </c>
      <c r="H58" s="13">
        <f>TRUNC(TRUNC(G58 * J5, 2) + G58, 2)</f>
        <v>32.770000000000003</v>
      </c>
      <c r="I58" s="13">
        <f t="shared" si="0"/>
        <v>17127.240000000002</v>
      </c>
      <c r="J58" s="14">
        <f>I58 / J4</f>
        <v>2.2937183788494056E-3</v>
      </c>
    </row>
    <row r="59" spans="1:10" ht="24" customHeight="1">
      <c r="A59" s="5" t="s">
        <v>25</v>
      </c>
      <c r="B59" s="5" t="s">
        <v>6235</v>
      </c>
      <c r="C59" s="5"/>
      <c r="D59" s="5" t="s">
        <v>26</v>
      </c>
      <c r="E59" s="6"/>
      <c r="F59" s="7">
        <v>1</v>
      </c>
      <c r="G59" s="7" t="s">
        <v>74</v>
      </c>
      <c r="H59" s="8">
        <f>I60 + I61 + I62 + I63 + I64 + I65 + I66 + I67 + I68 + I69 + I70 + I71</f>
        <v>554285.99</v>
      </c>
      <c r="I59" s="8">
        <f t="shared" si="0"/>
        <v>554285.99</v>
      </c>
      <c r="J59" s="9">
        <f>I59 / J4</f>
        <v>7.4231222450420367E-2</v>
      </c>
    </row>
    <row r="60" spans="1:10" ht="52.05" customHeight="1">
      <c r="A60" s="10" t="s">
        <v>238</v>
      </c>
      <c r="B60" s="10" t="s">
        <v>239</v>
      </c>
      <c r="C60" s="10" t="s">
        <v>78</v>
      </c>
      <c r="D60" s="10" t="s">
        <v>240</v>
      </c>
      <c r="E60" s="11" t="s">
        <v>99</v>
      </c>
      <c r="F60" s="12">
        <v>12.06</v>
      </c>
      <c r="G60" s="13">
        <v>193.32</v>
      </c>
      <c r="H60" s="13">
        <f>TRUNC(TRUNC(G60 * J5, 2) + G60, 2)</f>
        <v>232.95</v>
      </c>
      <c r="I60" s="13">
        <f t="shared" si="0"/>
        <v>2809.37</v>
      </c>
      <c r="J60" s="14">
        <f>I60 / J4</f>
        <v>3.762371288069855E-4</v>
      </c>
    </row>
    <row r="61" spans="1:10" ht="52.05" customHeight="1">
      <c r="A61" s="10" t="s">
        <v>242</v>
      </c>
      <c r="B61" s="10" t="s">
        <v>243</v>
      </c>
      <c r="C61" s="10" t="s">
        <v>72</v>
      </c>
      <c r="D61" s="10" t="s">
        <v>244</v>
      </c>
      <c r="E61" s="11" t="s">
        <v>136</v>
      </c>
      <c r="F61" s="12">
        <v>3465.64</v>
      </c>
      <c r="G61" s="13">
        <v>14.39</v>
      </c>
      <c r="H61" s="13">
        <f>TRUNC(TRUNC(G61 * J5, 2) + G61, 2)</f>
        <v>17.329999999999998</v>
      </c>
      <c r="I61" s="13">
        <f t="shared" si="0"/>
        <v>60059.54</v>
      </c>
      <c r="J61" s="14">
        <f>I61 / J4</f>
        <v>8.0433082460011664E-3</v>
      </c>
    </row>
    <row r="62" spans="1:10" ht="39" customHeight="1">
      <c r="A62" s="10" t="s">
        <v>245</v>
      </c>
      <c r="B62" s="10" t="s">
        <v>246</v>
      </c>
      <c r="C62" s="10" t="s">
        <v>78</v>
      </c>
      <c r="D62" s="10" t="s">
        <v>247</v>
      </c>
      <c r="E62" s="11" t="s">
        <v>99</v>
      </c>
      <c r="F62" s="12">
        <v>1037.26</v>
      </c>
      <c r="G62" s="13">
        <v>209.55</v>
      </c>
      <c r="H62" s="13">
        <f>TRUNC(TRUNC(G62 * J5, 2) + G62, 2)</f>
        <v>252.5</v>
      </c>
      <c r="I62" s="13">
        <f t="shared" si="0"/>
        <v>261908.15</v>
      </c>
      <c r="J62" s="14">
        <f>I62 / J4</f>
        <v>3.5075326627375274E-2</v>
      </c>
    </row>
    <row r="63" spans="1:10" ht="25.95" customHeight="1">
      <c r="A63" s="10" t="s">
        <v>249</v>
      </c>
      <c r="B63" s="10" t="s">
        <v>250</v>
      </c>
      <c r="C63" s="10" t="s">
        <v>78</v>
      </c>
      <c r="D63" s="10" t="s">
        <v>251</v>
      </c>
      <c r="E63" s="11" t="s">
        <v>114</v>
      </c>
      <c r="F63" s="12">
        <v>134.65</v>
      </c>
      <c r="G63" s="13">
        <v>39.549999999999997</v>
      </c>
      <c r="H63" s="13">
        <f>TRUNC(TRUNC(G63 * J5, 2) + G63, 2)</f>
        <v>47.65</v>
      </c>
      <c r="I63" s="13">
        <f t="shared" si="0"/>
        <v>6416.07</v>
      </c>
      <c r="J63" s="14">
        <f>I63 / J4</f>
        <v>8.5925447877091142E-4</v>
      </c>
    </row>
    <row r="64" spans="1:10" ht="39" customHeight="1">
      <c r="A64" s="10" t="s">
        <v>252</v>
      </c>
      <c r="B64" s="10" t="s">
        <v>253</v>
      </c>
      <c r="C64" s="10" t="s">
        <v>78</v>
      </c>
      <c r="D64" s="10" t="s">
        <v>254</v>
      </c>
      <c r="E64" s="11" t="s">
        <v>114</v>
      </c>
      <c r="F64" s="12">
        <v>85.1</v>
      </c>
      <c r="G64" s="13">
        <v>148.82</v>
      </c>
      <c r="H64" s="13">
        <f>TRUNC(TRUNC(G64 * J5, 2) + G64, 2)</f>
        <v>179.32</v>
      </c>
      <c r="I64" s="13">
        <f t="shared" si="0"/>
        <v>15260.13</v>
      </c>
      <c r="J64" s="14">
        <f>I64 / J4</f>
        <v>2.0436708217220741E-3</v>
      </c>
    </row>
    <row r="65" spans="1:10" ht="39" customHeight="1">
      <c r="A65" s="10" t="s">
        <v>255</v>
      </c>
      <c r="B65" s="10" t="s">
        <v>256</v>
      </c>
      <c r="C65" s="10" t="s">
        <v>78</v>
      </c>
      <c r="D65" s="10" t="s">
        <v>257</v>
      </c>
      <c r="E65" s="11" t="s">
        <v>99</v>
      </c>
      <c r="F65" s="12">
        <v>385.93</v>
      </c>
      <c r="G65" s="13">
        <v>46.99</v>
      </c>
      <c r="H65" s="13">
        <f>TRUNC(TRUNC(G65 * J5, 2) + G65, 2)</f>
        <v>56.62</v>
      </c>
      <c r="I65" s="13">
        <f t="shared" si="0"/>
        <v>21851.35</v>
      </c>
      <c r="J65" s="14">
        <f>I65 / J4</f>
        <v>2.9263817811667819E-3</v>
      </c>
    </row>
    <row r="66" spans="1:10" ht="39" customHeight="1">
      <c r="A66" s="10" t="s">
        <v>259</v>
      </c>
      <c r="B66" s="10" t="s">
        <v>260</v>
      </c>
      <c r="C66" s="10" t="s">
        <v>78</v>
      </c>
      <c r="D66" s="10" t="s">
        <v>261</v>
      </c>
      <c r="E66" s="11" t="s">
        <v>99</v>
      </c>
      <c r="F66" s="12">
        <v>460.06</v>
      </c>
      <c r="G66" s="13">
        <v>136.85</v>
      </c>
      <c r="H66" s="13">
        <f>TRUNC(TRUNC(G66 * J5, 2) + G66, 2)</f>
        <v>164.9</v>
      </c>
      <c r="I66" s="13">
        <f t="shared" si="0"/>
        <v>75863.89</v>
      </c>
      <c r="J66" s="14">
        <f>I66 / J4</f>
        <v>1.0159862230225631E-2</v>
      </c>
    </row>
    <row r="67" spans="1:10" ht="39" customHeight="1">
      <c r="A67" s="10" t="s">
        <v>262</v>
      </c>
      <c r="B67" s="10" t="s">
        <v>263</v>
      </c>
      <c r="C67" s="10" t="s">
        <v>78</v>
      </c>
      <c r="D67" s="10" t="s">
        <v>264</v>
      </c>
      <c r="E67" s="11" t="s">
        <v>99</v>
      </c>
      <c r="F67" s="12">
        <v>385.93</v>
      </c>
      <c r="G67" s="13">
        <v>38.53</v>
      </c>
      <c r="H67" s="13">
        <f>TRUNC(TRUNC(G67 * J5, 2) + G67, 2)</f>
        <v>46.42</v>
      </c>
      <c r="I67" s="13">
        <f t="shared" si="0"/>
        <v>17914.87</v>
      </c>
      <c r="J67" s="14">
        <f>I67 / J4</f>
        <v>2.399199554259638E-3</v>
      </c>
    </row>
    <row r="68" spans="1:10" ht="39" customHeight="1">
      <c r="A68" s="10" t="s">
        <v>265</v>
      </c>
      <c r="B68" s="10" t="s">
        <v>266</v>
      </c>
      <c r="C68" s="10" t="s">
        <v>78</v>
      </c>
      <c r="D68" s="10" t="s">
        <v>267</v>
      </c>
      <c r="E68" s="11" t="s">
        <v>268</v>
      </c>
      <c r="F68" s="12">
        <v>21</v>
      </c>
      <c r="G68" s="13">
        <v>10.09</v>
      </c>
      <c r="H68" s="13">
        <f>TRUNC(TRUNC(G68 * J5, 2) + G68, 2)</f>
        <v>12.15</v>
      </c>
      <c r="I68" s="13">
        <f t="shared" si="0"/>
        <v>255.15</v>
      </c>
      <c r="J68" s="14">
        <f>I68 / J4</f>
        <v>3.4170260028085428E-5</v>
      </c>
    </row>
    <row r="69" spans="1:10" ht="25.95" customHeight="1">
      <c r="A69" s="10" t="s">
        <v>269</v>
      </c>
      <c r="B69" s="10" t="s">
        <v>270</v>
      </c>
      <c r="C69" s="10" t="s">
        <v>78</v>
      </c>
      <c r="D69" s="10" t="s">
        <v>271</v>
      </c>
      <c r="E69" s="11" t="s">
        <v>114</v>
      </c>
      <c r="F69" s="12">
        <v>473.5</v>
      </c>
      <c r="G69" s="13">
        <v>46.74</v>
      </c>
      <c r="H69" s="13">
        <f>TRUNC(TRUNC(G69 * J5, 2) + G69, 2)</f>
        <v>56.32</v>
      </c>
      <c r="I69" s="13">
        <f t="shared" si="0"/>
        <v>26667.52</v>
      </c>
      <c r="J69" s="14">
        <f>I69 / J4</f>
        <v>3.5713740650761068E-3</v>
      </c>
    </row>
    <row r="70" spans="1:10" ht="52.05" customHeight="1">
      <c r="A70" s="10" t="s">
        <v>272</v>
      </c>
      <c r="B70" s="10" t="s">
        <v>273</v>
      </c>
      <c r="C70" s="10" t="s">
        <v>78</v>
      </c>
      <c r="D70" s="10" t="s">
        <v>274</v>
      </c>
      <c r="E70" s="11" t="s">
        <v>99</v>
      </c>
      <c r="F70" s="12">
        <v>20.45</v>
      </c>
      <c r="G70" s="13">
        <v>285.18</v>
      </c>
      <c r="H70" s="13">
        <f>TRUNC(TRUNC(G70 * J5, 2) + G70, 2)</f>
        <v>343.64</v>
      </c>
      <c r="I70" s="13">
        <f t="shared" si="0"/>
        <v>7027.43</v>
      </c>
      <c r="J70" s="14">
        <f>I70 / J4</f>
        <v>9.4112918059638785E-4</v>
      </c>
    </row>
    <row r="71" spans="1:10" ht="52.05" customHeight="1">
      <c r="A71" s="10" t="s">
        <v>276</v>
      </c>
      <c r="B71" s="10" t="s">
        <v>277</v>
      </c>
      <c r="C71" s="10" t="s">
        <v>78</v>
      </c>
      <c r="D71" s="10" t="s">
        <v>278</v>
      </c>
      <c r="E71" s="11" t="s">
        <v>99</v>
      </c>
      <c r="F71" s="12">
        <v>1037.26</v>
      </c>
      <c r="G71" s="13">
        <v>46.61</v>
      </c>
      <c r="H71" s="13">
        <f>TRUNC(TRUNC(G71 * J5, 2) + G71, 2)</f>
        <v>56.16</v>
      </c>
      <c r="I71" s="13">
        <f t="shared" ref="I71:I134" si="1">TRUNC(F71 * H71,2)</f>
        <v>58252.52</v>
      </c>
      <c r="J71" s="14">
        <f>I71 / J4</f>
        <v>7.8013080763913254E-3</v>
      </c>
    </row>
    <row r="72" spans="1:10" ht="24" customHeight="1">
      <c r="A72" s="5" t="s">
        <v>27</v>
      </c>
      <c r="B72" s="5" t="s">
        <v>6235</v>
      </c>
      <c r="C72" s="5"/>
      <c r="D72" s="5" t="s">
        <v>28</v>
      </c>
      <c r="E72" s="6"/>
      <c r="F72" s="7">
        <v>1</v>
      </c>
      <c r="G72" s="7" t="s">
        <v>74</v>
      </c>
      <c r="H72" s="8">
        <f>I73 + I77 + I85</f>
        <v>263515.88</v>
      </c>
      <c r="I72" s="8">
        <f t="shared" si="1"/>
        <v>263515.88</v>
      </c>
      <c r="J72" s="9">
        <f>I72 / J4</f>
        <v>3.5290637433391163E-2</v>
      </c>
    </row>
    <row r="73" spans="1:10" ht="24" customHeight="1">
      <c r="A73" s="5" t="s">
        <v>280</v>
      </c>
      <c r="B73" s="5" t="s">
        <v>6235</v>
      </c>
      <c r="C73" s="5"/>
      <c r="D73" s="5" t="s">
        <v>281</v>
      </c>
      <c r="E73" s="6"/>
      <c r="F73" s="7">
        <v>1</v>
      </c>
      <c r="G73" s="7" t="s">
        <v>74</v>
      </c>
      <c r="H73" s="8">
        <f>I74 + I75 + I76</f>
        <v>34727.24</v>
      </c>
      <c r="I73" s="8">
        <f t="shared" si="1"/>
        <v>34727.24</v>
      </c>
      <c r="J73" s="9">
        <f>I73 / J4</f>
        <v>4.6507498367929813E-3</v>
      </c>
    </row>
    <row r="74" spans="1:10" ht="25.95" customHeight="1">
      <c r="A74" s="10" t="s">
        <v>282</v>
      </c>
      <c r="B74" s="10" t="s">
        <v>283</v>
      </c>
      <c r="C74" s="10" t="s">
        <v>78</v>
      </c>
      <c r="D74" s="10" t="s">
        <v>284</v>
      </c>
      <c r="E74" s="11" t="s">
        <v>114</v>
      </c>
      <c r="F74" s="12">
        <v>229.6</v>
      </c>
      <c r="G74" s="13">
        <v>77.94</v>
      </c>
      <c r="H74" s="13">
        <f>TRUNC(TRUNC(G74 * J5, 2) + G74, 2)</f>
        <v>93.91</v>
      </c>
      <c r="I74" s="13">
        <f t="shared" si="1"/>
        <v>21561.73</v>
      </c>
      <c r="J74" s="14">
        <f>I74 / J4</f>
        <v>2.8875952214594174E-3</v>
      </c>
    </row>
    <row r="75" spans="1:10" ht="25.95" customHeight="1">
      <c r="A75" s="10" t="s">
        <v>285</v>
      </c>
      <c r="B75" s="10" t="s">
        <v>286</v>
      </c>
      <c r="C75" s="10" t="s">
        <v>78</v>
      </c>
      <c r="D75" s="10" t="s">
        <v>287</v>
      </c>
      <c r="E75" s="11" t="s">
        <v>114</v>
      </c>
      <c r="F75" s="12">
        <v>143.65</v>
      </c>
      <c r="G75" s="13">
        <v>57.75</v>
      </c>
      <c r="H75" s="13">
        <f>TRUNC(TRUNC(G75 * J5, 2) + G75, 2)</f>
        <v>69.58</v>
      </c>
      <c r="I75" s="13">
        <f t="shared" si="1"/>
        <v>9995.16</v>
      </c>
      <c r="J75" s="14">
        <f>I75 / J4</f>
        <v>1.3385742356351884E-3</v>
      </c>
    </row>
    <row r="76" spans="1:10" ht="25.95" customHeight="1">
      <c r="A76" s="10" t="s">
        <v>288</v>
      </c>
      <c r="B76" s="10" t="s">
        <v>289</v>
      </c>
      <c r="C76" s="10" t="s">
        <v>78</v>
      </c>
      <c r="D76" s="10" t="s">
        <v>290</v>
      </c>
      <c r="E76" s="11" t="s">
        <v>114</v>
      </c>
      <c r="F76" s="12">
        <v>143.65</v>
      </c>
      <c r="G76" s="13">
        <v>18.32</v>
      </c>
      <c r="H76" s="13">
        <f>TRUNC(TRUNC(G76 * J5, 2) + G76, 2)</f>
        <v>22.07</v>
      </c>
      <c r="I76" s="13">
        <f t="shared" si="1"/>
        <v>3170.35</v>
      </c>
      <c r="J76" s="14">
        <f>I76 / J4</f>
        <v>4.2458037969837596E-4</v>
      </c>
    </row>
    <row r="77" spans="1:10" ht="24" customHeight="1">
      <c r="A77" s="5" t="s">
        <v>292</v>
      </c>
      <c r="B77" s="5" t="s">
        <v>6235</v>
      </c>
      <c r="C77" s="5"/>
      <c r="D77" s="5" t="s">
        <v>293</v>
      </c>
      <c r="E77" s="6"/>
      <c r="F77" s="7">
        <v>1</v>
      </c>
      <c r="G77" s="7" t="s">
        <v>74</v>
      </c>
      <c r="H77" s="8">
        <f>I78 + I79 + I80 + I81 + I82 + I83 + I84</f>
        <v>25402.850000000002</v>
      </c>
      <c r="I77" s="8">
        <f t="shared" si="1"/>
        <v>25402.85</v>
      </c>
      <c r="J77" s="9">
        <f>I77 / J4</f>
        <v>3.4020066233762486E-3</v>
      </c>
    </row>
    <row r="78" spans="1:10" ht="64.95" customHeight="1">
      <c r="A78" s="10" t="s">
        <v>294</v>
      </c>
      <c r="B78" s="10" t="s">
        <v>295</v>
      </c>
      <c r="C78" s="10" t="s">
        <v>78</v>
      </c>
      <c r="D78" s="10" t="s">
        <v>296</v>
      </c>
      <c r="E78" s="11" t="s">
        <v>268</v>
      </c>
      <c r="F78" s="12">
        <v>4</v>
      </c>
      <c r="G78" s="13">
        <v>684.98</v>
      </c>
      <c r="H78" s="13">
        <f>TRUNC(TRUNC(G78 * J5, 2) + G78, 2)</f>
        <v>825.4</v>
      </c>
      <c r="I78" s="13">
        <f t="shared" si="1"/>
        <v>3301.6</v>
      </c>
      <c r="J78" s="14">
        <f>I78 / J4</f>
        <v>4.421576739515063E-4</v>
      </c>
    </row>
    <row r="79" spans="1:10" ht="25.95" customHeight="1">
      <c r="A79" s="10" t="s">
        <v>298</v>
      </c>
      <c r="B79" s="10" t="s">
        <v>299</v>
      </c>
      <c r="C79" s="10" t="s">
        <v>72</v>
      </c>
      <c r="D79" s="10" t="s">
        <v>300</v>
      </c>
      <c r="E79" s="11" t="s">
        <v>99</v>
      </c>
      <c r="F79" s="12">
        <v>3.6</v>
      </c>
      <c r="G79" s="13">
        <v>80.8</v>
      </c>
      <c r="H79" s="13">
        <f>TRUNC(TRUNC(G79 * J5, 2) + G79, 2)</f>
        <v>97.36</v>
      </c>
      <c r="I79" s="13">
        <f t="shared" si="1"/>
        <v>350.49</v>
      </c>
      <c r="J79" s="14">
        <f>I79 / J4</f>
        <v>4.6938406573559322E-5</v>
      </c>
    </row>
    <row r="80" spans="1:10" ht="39" customHeight="1">
      <c r="A80" s="10" t="s">
        <v>301</v>
      </c>
      <c r="B80" s="10" t="s">
        <v>302</v>
      </c>
      <c r="C80" s="10" t="s">
        <v>78</v>
      </c>
      <c r="D80" s="10" t="s">
        <v>303</v>
      </c>
      <c r="E80" s="11" t="s">
        <v>268</v>
      </c>
      <c r="F80" s="12">
        <v>4</v>
      </c>
      <c r="G80" s="13">
        <v>167</v>
      </c>
      <c r="H80" s="13">
        <f>TRUNC(TRUNC(G80 * J5, 2) + G80, 2)</f>
        <v>201.23</v>
      </c>
      <c r="I80" s="13">
        <f t="shared" si="1"/>
        <v>804.92</v>
      </c>
      <c r="J80" s="14">
        <f>I80 / J4</f>
        <v>1.077966909731786E-4</v>
      </c>
    </row>
    <row r="81" spans="1:10" ht="25.95" customHeight="1">
      <c r="A81" s="10" t="s">
        <v>304</v>
      </c>
      <c r="B81" s="10" t="s">
        <v>305</v>
      </c>
      <c r="C81" s="10" t="s">
        <v>78</v>
      </c>
      <c r="D81" s="10" t="s">
        <v>306</v>
      </c>
      <c r="E81" s="11" t="s">
        <v>268</v>
      </c>
      <c r="F81" s="12">
        <v>8</v>
      </c>
      <c r="G81" s="13">
        <v>326.5</v>
      </c>
      <c r="H81" s="13">
        <f>TRUNC(TRUNC(G81 * J5, 2) + G81, 2)</f>
        <v>393.43</v>
      </c>
      <c r="I81" s="13">
        <f t="shared" si="1"/>
        <v>3147.44</v>
      </c>
      <c r="J81" s="14">
        <f>I81 / J4</f>
        <v>4.2151222113579145E-4</v>
      </c>
    </row>
    <row r="82" spans="1:10" ht="64.95" customHeight="1">
      <c r="A82" s="10" t="s">
        <v>308</v>
      </c>
      <c r="B82" s="10" t="s">
        <v>309</v>
      </c>
      <c r="C82" s="10" t="s">
        <v>78</v>
      </c>
      <c r="D82" s="10" t="s">
        <v>310</v>
      </c>
      <c r="E82" s="11" t="s">
        <v>268</v>
      </c>
      <c r="F82" s="12">
        <v>14</v>
      </c>
      <c r="G82" s="13">
        <v>613.92999999999995</v>
      </c>
      <c r="H82" s="13">
        <f>TRUNC(TRUNC(G82 * J5, 2) + G82, 2)</f>
        <v>739.78</v>
      </c>
      <c r="I82" s="13">
        <f t="shared" si="1"/>
        <v>10356.92</v>
      </c>
      <c r="J82" s="14">
        <f>I82 / J4</f>
        <v>1.3870219458752833E-3</v>
      </c>
    </row>
    <row r="83" spans="1:10" ht="52.05" customHeight="1">
      <c r="A83" s="10" t="s">
        <v>311</v>
      </c>
      <c r="B83" s="10" t="s">
        <v>312</v>
      </c>
      <c r="C83" s="10" t="s">
        <v>72</v>
      </c>
      <c r="D83" s="10" t="s">
        <v>313</v>
      </c>
      <c r="E83" s="11" t="s">
        <v>75</v>
      </c>
      <c r="F83" s="12">
        <v>4</v>
      </c>
      <c r="G83" s="13">
        <v>687.72</v>
      </c>
      <c r="H83" s="13">
        <f>TRUNC(TRUNC(G83 * J5, 2) + G83, 2)</f>
        <v>828.7</v>
      </c>
      <c r="I83" s="13">
        <f t="shared" si="1"/>
        <v>3314.8</v>
      </c>
      <c r="J83" s="14">
        <f>I83 / J4</f>
        <v>4.4392544754496405E-4</v>
      </c>
    </row>
    <row r="84" spans="1:10" ht="39" customHeight="1">
      <c r="A84" s="10" t="s">
        <v>314</v>
      </c>
      <c r="B84" s="10" t="s">
        <v>315</v>
      </c>
      <c r="C84" s="10" t="s">
        <v>78</v>
      </c>
      <c r="D84" s="10" t="s">
        <v>316</v>
      </c>
      <c r="E84" s="11" t="s">
        <v>268</v>
      </c>
      <c r="F84" s="12">
        <v>18</v>
      </c>
      <c r="G84" s="13">
        <v>190.26</v>
      </c>
      <c r="H84" s="13">
        <f>TRUNC(TRUNC(G84 * J5, 2) + G84, 2)</f>
        <v>229.26</v>
      </c>
      <c r="I84" s="13">
        <f t="shared" si="1"/>
        <v>4126.68</v>
      </c>
      <c r="J84" s="14">
        <f>I84 / J4</f>
        <v>5.5265423732196576E-4</v>
      </c>
    </row>
    <row r="85" spans="1:10" ht="24" customHeight="1">
      <c r="A85" s="5" t="s">
        <v>317</v>
      </c>
      <c r="B85" s="5" t="s">
        <v>6235</v>
      </c>
      <c r="C85" s="5"/>
      <c r="D85" s="5" t="s">
        <v>318</v>
      </c>
      <c r="E85" s="6"/>
      <c r="F85" s="7">
        <v>1</v>
      </c>
      <c r="G85" s="7" t="s">
        <v>74</v>
      </c>
      <c r="H85" s="8">
        <f>I86 + I87 + I88 + I89 + I90 + I91 + I92 + I93 + I94 + I95 + I96 + I97</f>
        <v>203385.79</v>
      </c>
      <c r="I85" s="8">
        <f t="shared" si="1"/>
        <v>203385.79</v>
      </c>
      <c r="J85" s="9">
        <f>I85 / J4</f>
        <v>2.7237880973221933E-2</v>
      </c>
    </row>
    <row r="86" spans="1:10" ht="91.05" customHeight="1">
      <c r="A86" s="10" t="s">
        <v>319</v>
      </c>
      <c r="B86" s="10" t="s">
        <v>320</v>
      </c>
      <c r="C86" s="10" t="s">
        <v>78</v>
      </c>
      <c r="D86" s="10" t="s">
        <v>321</v>
      </c>
      <c r="E86" s="11" t="s">
        <v>99</v>
      </c>
      <c r="F86" s="12">
        <v>141.5</v>
      </c>
      <c r="G86" s="13">
        <v>276.19</v>
      </c>
      <c r="H86" s="13">
        <f>TRUNC(TRUNC(G86 * J5, 2) + G86, 2)</f>
        <v>332.8</v>
      </c>
      <c r="I86" s="13">
        <f t="shared" si="1"/>
        <v>47091.199999999997</v>
      </c>
      <c r="J86" s="14">
        <f>I86 / J4</f>
        <v>6.3065590791086664E-3</v>
      </c>
    </row>
    <row r="87" spans="1:10" ht="78" customHeight="1">
      <c r="A87" s="10" t="s">
        <v>322</v>
      </c>
      <c r="B87" s="10" t="s">
        <v>323</v>
      </c>
      <c r="C87" s="10" t="s">
        <v>78</v>
      </c>
      <c r="D87" s="10" t="s">
        <v>324</v>
      </c>
      <c r="E87" s="11" t="s">
        <v>99</v>
      </c>
      <c r="F87" s="12">
        <v>74.22</v>
      </c>
      <c r="G87" s="13">
        <v>249.73</v>
      </c>
      <c r="H87" s="13">
        <f>TRUNC(TRUNC(G87 * J5, 2) + G87, 2)</f>
        <v>300.92</v>
      </c>
      <c r="I87" s="13">
        <f t="shared" si="1"/>
        <v>22334.28</v>
      </c>
      <c r="J87" s="14">
        <f>I87 / J4</f>
        <v>2.9910568494613664E-3</v>
      </c>
    </row>
    <row r="88" spans="1:10" ht="39" customHeight="1">
      <c r="A88" s="10" t="s">
        <v>325</v>
      </c>
      <c r="B88" s="10" t="s">
        <v>326</v>
      </c>
      <c r="C88" s="10" t="s">
        <v>78</v>
      </c>
      <c r="D88" s="10" t="s">
        <v>327</v>
      </c>
      <c r="E88" s="11" t="s">
        <v>99</v>
      </c>
      <c r="F88" s="12">
        <v>54.75</v>
      </c>
      <c r="G88" s="13">
        <v>485.94</v>
      </c>
      <c r="H88" s="13">
        <f>TRUNC(TRUNC(G88 * J5, 2) + G88, 2)</f>
        <v>585.54999999999995</v>
      </c>
      <c r="I88" s="13">
        <f t="shared" si="1"/>
        <v>32058.86</v>
      </c>
      <c r="J88" s="14">
        <f>I88 / J4</f>
        <v>4.2933944048755114E-3</v>
      </c>
    </row>
    <row r="89" spans="1:10" ht="39" customHeight="1">
      <c r="A89" s="10" t="s">
        <v>328</v>
      </c>
      <c r="B89" s="10" t="s">
        <v>329</v>
      </c>
      <c r="C89" s="10" t="s">
        <v>72</v>
      </c>
      <c r="D89" s="10" t="s">
        <v>330</v>
      </c>
      <c r="E89" s="11" t="s">
        <v>99</v>
      </c>
      <c r="F89" s="12">
        <v>14.5</v>
      </c>
      <c r="G89" s="13">
        <v>100.05</v>
      </c>
      <c r="H89" s="13">
        <f>TRUNC(TRUNC(G89 * J5, 2) + G89, 2)</f>
        <v>120.56</v>
      </c>
      <c r="I89" s="13">
        <f t="shared" si="1"/>
        <v>1748.12</v>
      </c>
      <c r="J89" s="14">
        <f>I89 / J4</f>
        <v>2.341121495602457E-4</v>
      </c>
    </row>
    <row r="90" spans="1:10" ht="64.95" customHeight="1">
      <c r="A90" s="10" t="s">
        <v>331</v>
      </c>
      <c r="B90" s="10" t="s">
        <v>332</v>
      </c>
      <c r="C90" s="10" t="s">
        <v>72</v>
      </c>
      <c r="D90" s="10" t="s">
        <v>333</v>
      </c>
      <c r="E90" s="11" t="s">
        <v>114</v>
      </c>
      <c r="F90" s="12">
        <v>26.8</v>
      </c>
      <c r="G90" s="13">
        <v>749.67</v>
      </c>
      <c r="H90" s="13">
        <f>TRUNC(TRUNC(G90 * J5, 2) + G90, 2)</f>
        <v>903.35</v>
      </c>
      <c r="I90" s="13">
        <f t="shared" si="1"/>
        <v>24209.78</v>
      </c>
      <c r="J90" s="14">
        <f>I90 / J4</f>
        <v>3.242228014198479E-3</v>
      </c>
    </row>
    <row r="91" spans="1:10" ht="39" customHeight="1">
      <c r="A91" s="10" t="s">
        <v>334</v>
      </c>
      <c r="B91" s="10" t="s">
        <v>335</v>
      </c>
      <c r="C91" s="10" t="s">
        <v>72</v>
      </c>
      <c r="D91" s="10" t="s">
        <v>336</v>
      </c>
      <c r="E91" s="11" t="s">
        <v>99</v>
      </c>
      <c r="F91" s="12">
        <v>25.39</v>
      </c>
      <c r="G91" s="13">
        <v>202.46</v>
      </c>
      <c r="H91" s="13">
        <f>TRUNC(TRUNC(G91 * J5, 2) + G91, 2)</f>
        <v>243.96</v>
      </c>
      <c r="I91" s="13">
        <f t="shared" si="1"/>
        <v>6194.14</v>
      </c>
      <c r="J91" s="14">
        <f>I91 / J4</f>
        <v>8.2953311561969451E-4</v>
      </c>
    </row>
    <row r="92" spans="1:10" ht="25.95" customHeight="1">
      <c r="A92" s="10" t="s">
        <v>337</v>
      </c>
      <c r="B92" s="10" t="s">
        <v>338</v>
      </c>
      <c r="C92" s="10" t="s">
        <v>72</v>
      </c>
      <c r="D92" s="10" t="s">
        <v>339</v>
      </c>
      <c r="E92" s="11" t="s">
        <v>75</v>
      </c>
      <c r="F92" s="12">
        <v>68.849999999999994</v>
      </c>
      <c r="G92" s="13">
        <v>300.52999999999997</v>
      </c>
      <c r="H92" s="13">
        <f>TRUNC(TRUNC(G92 * J5, 2) + G92, 2)</f>
        <v>362.13</v>
      </c>
      <c r="I92" s="13">
        <f t="shared" si="1"/>
        <v>24932.65</v>
      </c>
      <c r="J92" s="14">
        <f>I92 / J4</f>
        <v>3.3390363852214152E-3</v>
      </c>
    </row>
    <row r="93" spans="1:10" ht="25.95" customHeight="1">
      <c r="A93" s="10" t="s">
        <v>340</v>
      </c>
      <c r="B93" s="10" t="s">
        <v>341</v>
      </c>
      <c r="C93" s="10" t="s">
        <v>72</v>
      </c>
      <c r="D93" s="10" t="s">
        <v>342</v>
      </c>
      <c r="E93" s="11" t="s">
        <v>75</v>
      </c>
      <c r="F93" s="12">
        <v>4</v>
      </c>
      <c r="G93" s="13">
        <v>2793.87</v>
      </c>
      <c r="H93" s="13">
        <f>TRUNC(TRUNC(G93 * J5, 2) + G93, 2)</f>
        <v>3366.61</v>
      </c>
      <c r="I93" s="13">
        <f t="shared" si="1"/>
        <v>13466.44</v>
      </c>
      <c r="J93" s="14">
        <f>I93 / J4</f>
        <v>1.8034558355971416E-3</v>
      </c>
    </row>
    <row r="94" spans="1:10" ht="25.95" customHeight="1">
      <c r="A94" s="10" t="s">
        <v>343</v>
      </c>
      <c r="B94" s="10" t="s">
        <v>344</v>
      </c>
      <c r="C94" s="10" t="s">
        <v>72</v>
      </c>
      <c r="D94" s="10" t="s">
        <v>345</v>
      </c>
      <c r="E94" s="11" t="s">
        <v>75</v>
      </c>
      <c r="F94" s="12">
        <v>1</v>
      </c>
      <c r="G94" s="13">
        <v>1162.4100000000001</v>
      </c>
      <c r="H94" s="13">
        <f>TRUNC(TRUNC(G94 * J5, 2) + G94, 2)</f>
        <v>1400.7</v>
      </c>
      <c r="I94" s="13">
        <f t="shared" si="1"/>
        <v>1400.7</v>
      </c>
      <c r="J94" s="14">
        <f>I94 / J4</f>
        <v>1.8758488426940723E-4</v>
      </c>
    </row>
    <row r="95" spans="1:10" ht="25.95" customHeight="1">
      <c r="A95" s="10" t="s">
        <v>346</v>
      </c>
      <c r="B95" s="10" t="s">
        <v>347</v>
      </c>
      <c r="C95" s="10" t="s">
        <v>72</v>
      </c>
      <c r="D95" s="10" t="s">
        <v>348</v>
      </c>
      <c r="E95" s="11" t="s">
        <v>75</v>
      </c>
      <c r="F95" s="12">
        <v>29.85</v>
      </c>
      <c r="G95" s="13">
        <v>423.33</v>
      </c>
      <c r="H95" s="13">
        <f>TRUNC(TRUNC(G95 * J5, 2) + G95, 2)</f>
        <v>510.11</v>
      </c>
      <c r="I95" s="13">
        <f t="shared" si="1"/>
        <v>15226.78</v>
      </c>
      <c r="J95" s="14">
        <f>I95 / J4</f>
        <v>2.0392045149537552E-3</v>
      </c>
    </row>
    <row r="96" spans="1:10" ht="39" customHeight="1">
      <c r="A96" s="10" t="s">
        <v>349</v>
      </c>
      <c r="B96" s="10" t="s">
        <v>350</v>
      </c>
      <c r="C96" s="10" t="s">
        <v>72</v>
      </c>
      <c r="D96" s="10" t="s">
        <v>351</v>
      </c>
      <c r="E96" s="11" t="s">
        <v>75</v>
      </c>
      <c r="F96" s="12">
        <v>4.8</v>
      </c>
      <c r="G96" s="13">
        <v>477.83</v>
      </c>
      <c r="H96" s="13">
        <f>TRUNC(TRUNC(G96 * J5, 2) + G96, 2)</f>
        <v>575.78</v>
      </c>
      <c r="I96" s="13">
        <f t="shared" si="1"/>
        <v>2763.74</v>
      </c>
      <c r="J96" s="14">
        <f>I96 / J4</f>
        <v>3.7012625690778289E-4</v>
      </c>
    </row>
    <row r="97" spans="1:10" ht="25.95" customHeight="1">
      <c r="A97" s="10" t="s">
        <v>352</v>
      </c>
      <c r="B97" s="10" t="s">
        <v>353</v>
      </c>
      <c r="C97" s="10" t="s">
        <v>72</v>
      </c>
      <c r="D97" s="10" t="s">
        <v>354</v>
      </c>
      <c r="E97" s="11" t="s">
        <v>75</v>
      </c>
      <c r="F97" s="12">
        <v>10</v>
      </c>
      <c r="G97" s="13">
        <v>992.46</v>
      </c>
      <c r="H97" s="13">
        <f>TRUNC(TRUNC(G97 * J5, 2) + G97, 2)</f>
        <v>1195.9100000000001</v>
      </c>
      <c r="I97" s="13">
        <f t="shared" si="1"/>
        <v>11959.1</v>
      </c>
      <c r="J97" s="14">
        <f>I97 / J4</f>
        <v>1.6015894834484673E-3</v>
      </c>
    </row>
    <row r="98" spans="1:10" ht="24" customHeight="1">
      <c r="A98" s="5" t="s">
        <v>29</v>
      </c>
      <c r="B98" s="5" t="s">
        <v>6235</v>
      </c>
      <c r="C98" s="5"/>
      <c r="D98" s="5" t="s">
        <v>30</v>
      </c>
      <c r="E98" s="6"/>
      <c r="F98" s="7">
        <v>1</v>
      </c>
      <c r="G98" s="7" t="s">
        <v>74</v>
      </c>
      <c r="H98" s="8">
        <f>I99 + I107 + I116</f>
        <v>780012.78</v>
      </c>
      <c r="I98" s="8">
        <f t="shared" si="1"/>
        <v>780012.78</v>
      </c>
      <c r="J98" s="9">
        <f>I98 / J4</f>
        <v>0.10446106023056943</v>
      </c>
    </row>
    <row r="99" spans="1:10" ht="24" customHeight="1">
      <c r="A99" s="5" t="s">
        <v>355</v>
      </c>
      <c r="B99" s="5" t="s">
        <v>6235</v>
      </c>
      <c r="C99" s="5"/>
      <c r="D99" s="5" t="s">
        <v>356</v>
      </c>
      <c r="E99" s="6"/>
      <c r="F99" s="7">
        <v>1</v>
      </c>
      <c r="G99" s="7" t="s">
        <v>74</v>
      </c>
      <c r="H99" s="8">
        <f>I100 + I101 + I102 + I103 + I104 + I105 + I106</f>
        <v>368818.23</v>
      </c>
      <c r="I99" s="8">
        <f t="shared" si="1"/>
        <v>368818.23</v>
      </c>
      <c r="J99" s="9">
        <f>I99 / J4</f>
        <v>4.9392964225742568E-2</v>
      </c>
    </row>
    <row r="100" spans="1:10" ht="52.05" customHeight="1">
      <c r="A100" s="10" t="s">
        <v>357</v>
      </c>
      <c r="B100" s="10" t="s">
        <v>358</v>
      </c>
      <c r="C100" s="10" t="s">
        <v>78</v>
      </c>
      <c r="D100" s="10" t="s">
        <v>359</v>
      </c>
      <c r="E100" s="11" t="s">
        <v>99</v>
      </c>
      <c r="F100" s="12">
        <v>3256.31</v>
      </c>
      <c r="G100" s="13">
        <v>4.4400000000000004</v>
      </c>
      <c r="H100" s="13">
        <f>TRUNC(TRUNC(G100 * J5, 2) + G100, 2)</f>
        <v>5.35</v>
      </c>
      <c r="I100" s="13">
        <f t="shared" si="1"/>
        <v>17421.25</v>
      </c>
      <c r="J100" s="14">
        <f>I100 / J4</f>
        <v>2.3330928571988368E-3</v>
      </c>
    </row>
    <row r="101" spans="1:10" ht="52.05" customHeight="1">
      <c r="A101" s="10" t="s">
        <v>361</v>
      </c>
      <c r="B101" s="10" t="s">
        <v>362</v>
      </c>
      <c r="C101" s="10" t="s">
        <v>78</v>
      </c>
      <c r="D101" s="10" t="s">
        <v>363</v>
      </c>
      <c r="E101" s="11" t="s">
        <v>99</v>
      </c>
      <c r="F101" s="12">
        <v>1886.31</v>
      </c>
      <c r="G101" s="13">
        <v>40.03</v>
      </c>
      <c r="H101" s="13">
        <f>TRUNC(TRUNC(G101 * J5, 2) + G101, 2)</f>
        <v>48.23</v>
      </c>
      <c r="I101" s="13">
        <f t="shared" si="1"/>
        <v>90976.73</v>
      </c>
      <c r="J101" s="14">
        <f>I101 / J4</f>
        <v>1.2183807644934038E-2</v>
      </c>
    </row>
    <row r="102" spans="1:10" ht="52.05" customHeight="1">
      <c r="A102" s="10" t="s">
        <v>365</v>
      </c>
      <c r="B102" s="10" t="s">
        <v>366</v>
      </c>
      <c r="C102" s="10" t="s">
        <v>78</v>
      </c>
      <c r="D102" s="10" t="s">
        <v>367</v>
      </c>
      <c r="E102" s="11" t="s">
        <v>99</v>
      </c>
      <c r="F102" s="12">
        <v>1370</v>
      </c>
      <c r="G102" s="13">
        <v>36.11</v>
      </c>
      <c r="H102" s="13">
        <f>TRUNC(TRUNC(G102 * J5, 2) + G102, 2)</f>
        <v>43.51</v>
      </c>
      <c r="I102" s="13">
        <f t="shared" si="1"/>
        <v>59608.7</v>
      </c>
      <c r="J102" s="14">
        <f>I102 / J4</f>
        <v>7.9829307424500711E-3</v>
      </c>
    </row>
    <row r="103" spans="1:10" ht="39" customHeight="1">
      <c r="A103" s="10" t="s">
        <v>368</v>
      </c>
      <c r="B103" s="10" t="s">
        <v>369</v>
      </c>
      <c r="C103" s="10" t="s">
        <v>78</v>
      </c>
      <c r="D103" s="10" t="s">
        <v>370</v>
      </c>
      <c r="E103" s="11" t="s">
        <v>99</v>
      </c>
      <c r="F103" s="12">
        <v>498.65</v>
      </c>
      <c r="G103" s="13">
        <v>95.12</v>
      </c>
      <c r="H103" s="13">
        <f>TRUNC(TRUNC(G103 * J5, 2) + G103, 2)</f>
        <v>114.61</v>
      </c>
      <c r="I103" s="13">
        <f t="shared" si="1"/>
        <v>57150.27</v>
      </c>
      <c r="J103" s="14">
        <f>I103 / J4</f>
        <v>7.6536922852255126E-3</v>
      </c>
    </row>
    <row r="104" spans="1:10" ht="52.05" customHeight="1">
      <c r="A104" s="10" t="s">
        <v>372</v>
      </c>
      <c r="B104" s="10" t="s">
        <v>373</v>
      </c>
      <c r="C104" s="10" t="s">
        <v>72</v>
      </c>
      <c r="D104" s="10" t="s">
        <v>374</v>
      </c>
      <c r="E104" s="11" t="s">
        <v>75</v>
      </c>
      <c r="F104" s="12">
        <v>842.94</v>
      </c>
      <c r="G104" s="13">
        <v>80.069999999999993</v>
      </c>
      <c r="H104" s="13">
        <f>TRUNC(TRUNC(G104 * J5, 2) + G104, 2)</f>
        <v>96.48</v>
      </c>
      <c r="I104" s="13">
        <f t="shared" si="1"/>
        <v>81326.850000000006</v>
      </c>
      <c r="J104" s="14">
        <f>I104 / J4</f>
        <v>1.0891474080991963E-2</v>
      </c>
    </row>
    <row r="105" spans="1:10" ht="52.05" customHeight="1">
      <c r="A105" s="10" t="s">
        <v>375</v>
      </c>
      <c r="B105" s="10" t="s">
        <v>376</v>
      </c>
      <c r="C105" s="10" t="s">
        <v>78</v>
      </c>
      <c r="D105" s="10" t="s">
        <v>377</v>
      </c>
      <c r="E105" s="11" t="s">
        <v>99</v>
      </c>
      <c r="F105" s="12">
        <v>28.41</v>
      </c>
      <c r="G105" s="13">
        <v>343.12</v>
      </c>
      <c r="H105" s="13">
        <f>TRUNC(TRUNC(G105 * J5, 2) + G105, 2)</f>
        <v>413.45</v>
      </c>
      <c r="I105" s="13">
        <f t="shared" si="1"/>
        <v>11746.11</v>
      </c>
      <c r="J105" s="14">
        <f>I105 / J4</f>
        <v>1.5730653851400921E-3</v>
      </c>
    </row>
    <row r="106" spans="1:10" ht="24" customHeight="1">
      <c r="A106" s="10" t="s">
        <v>379</v>
      </c>
      <c r="B106" s="10" t="s">
        <v>380</v>
      </c>
      <c r="C106" s="10" t="s">
        <v>72</v>
      </c>
      <c r="D106" s="10" t="s">
        <v>381</v>
      </c>
      <c r="E106" s="11" t="s">
        <v>75</v>
      </c>
      <c r="F106" s="12">
        <v>99.02</v>
      </c>
      <c r="G106" s="13">
        <v>423.98</v>
      </c>
      <c r="H106" s="13">
        <f>TRUNC(TRUNC(G106 * J5, 2) + G106, 2)</f>
        <v>510.89</v>
      </c>
      <c r="I106" s="13">
        <f t="shared" si="1"/>
        <v>50588.32</v>
      </c>
      <c r="J106" s="14">
        <f>I106 / J4</f>
        <v>6.7749012298020557E-3</v>
      </c>
    </row>
    <row r="107" spans="1:10" ht="24" customHeight="1">
      <c r="A107" s="5" t="s">
        <v>382</v>
      </c>
      <c r="B107" s="5" t="s">
        <v>6235</v>
      </c>
      <c r="C107" s="5"/>
      <c r="D107" s="5" t="s">
        <v>383</v>
      </c>
      <c r="E107" s="6"/>
      <c r="F107" s="7">
        <v>1</v>
      </c>
      <c r="G107" s="7" t="s">
        <v>74</v>
      </c>
      <c r="H107" s="8">
        <f>I108 + I109 + I110 + I111 + I112 + I113 + I114 + I115</f>
        <v>282675.07999999996</v>
      </c>
      <c r="I107" s="8">
        <f t="shared" si="1"/>
        <v>282675.08</v>
      </c>
      <c r="J107" s="9">
        <f>I107 / J4</f>
        <v>3.7856480450949831E-2</v>
      </c>
    </row>
    <row r="108" spans="1:10" ht="39" customHeight="1">
      <c r="A108" s="10" t="s">
        <v>384</v>
      </c>
      <c r="B108" s="10" t="s">
        <v>385</v>
      </c>
      <c r="C108" s="10" t="s">
        <v>78</v>
      </c>
      <c r="D108" s="10" t="s">
        <v>386</v>
      </c>
      <c r="E108" s="11" t="s">
        <v>99</v>
      </c>
      <c r="F108" s="12">
        <v>528.47</v>
      </c>
      <c r="G108" s="13">
        <v>3.5</v>
      </c>
      <c r="H108" s="13">
        <f>TRUNC(TRUNC(G108 * J5, 2) + G108, 2)</f>
        <v>4.21</v>
      </c>
      <c r="I108" s="13">
        <f t="shared" si="1"/>
        <v>2224.85</v>
      </c>
      <c r="J108" s="14">
        <f>I108 / J4</f>
        <v>2.9795689995487304E-4</v>
      </c>
    </row>
    <row r="109" spans="1:10" ht="39" customHeight="1">
      <c r="A109" s="10" t="s">
        <v>387</v>
      </c>
      <c r="B109" s="10" t="s">
        <v>388</v>
      </c>
      <c r="C109" s="10" t="s">
        <v>78</v>
      </c>
      <c r="D109" s="10" t="s">
        <v>389</v>
      </c>
      <c r="E109" s="11" t="s">
        <v>99</v>
      </c>
      <c r="F109" s="12">
        <v>528.47</v>
      </c>
      <c r="G109" s="13">
        <v>2.1</v>
      </c>
      <c r="H109" s="13">
        <f>TRUNC(TRUNC(G109 * J5, 2) + G109, 2)</f>
        <v>2.5299999999999998</v>
      </c>
      <c r="I109" s="13">
        <f t="shared" si="1"/>
        <v>1337.02</v>
      </c>
      <c r="J109" s="14">
        <f>I109 / J4</f>
        <v>1.7905671590339318E-4</v>
      </c>
    </row>
    <row r="110" spans="1:10" ht="52.05" customHeight="1">
      <c r="A110" s="10" t="s">
        <v>390</v>
      </c>
      <c r="B110" s="10" t="s">
        <v>391</v>
      </c>
      <c r="C110" s="10" t="s">
        <v>78</v>
      </c>
      <c r="D110" s="10" t="s">
        <v>392</v>
      </c>
      <c r="E110" s="11" t="s">
        <v>99</v>
      </c>
      <c r="F110" s="12">
        <v>1908.12</v>
      </c>
      <c r="G110" s="13">
        <v>48.55</v>
      </c>
      <c r="H110" s="13">
        <f>TRUNC(TRUNC(G110 * J5, 2) + G110, 2)</f>
        <v>58.5</v>
      </c>
      <c r="I110" s="13">
        <f t="shared" si="1"/>
        <v>111625.02</v>
      </c>
      <c r="J110" s="14">
        <f>I110 / J4</f>
        <v>1.4949072933726186E-2</v>
      </c>
    </row>
    <row r="111" spans="1:10" ht="64.95" customHeight="1">
      <c r="A111" s="10" t="s">
        <v>394</v>
      </c>
      <c r="B111" s="10" t="s">
        <v>395</v>
      </c>
      <c r="C111" s="10" t="s">
        <v>78</v>
      </c>
      <c r="D111" s="10" t="s">
        <v>396</v>
      </c>
      <c r="E111" s="11" t="s">
        <v>99</v>
      </c>
      <c r="F111" s="12">
        <v>1254.9000000000001</v>
      </c>
      <c r="G111" s="13">
        <v>97.54</v>
      </c>
      <c r="H111" s="13">
        <f>TRUNC(TRUNC(G111 * J5, 2) + G111, 2)</f>
        <v>117.53</v>
      </c>
      <c r="I111" s="13">
        <f t="shared" si="1"/>
        <v>147488.39000000001</v>
      </c>
      <c r="J111" s="14">
        <f>I111 / J4</f>
        <v>1.9751975847241521E-2</v>
      </c>
    </row>
    <row r="112" spans="1:10" ht="25.95" customHeight="1">
      <c r="A112" s="10" t="s">
        <v>397</v>
      </c>
      <c r="B112" s="10" t="s">
        <v>398</v>
      </c>
      <c r="C112" s="10" t="s">
        <v>72</v>
      </c>
      <c r="D112" s="10" t="s">
        <v>399</v>
      </c>
      <c r="E112" s="11" t="s">
        <v>75</v>
      </c>
      <c r="F112" s="12">
        <v>172.63</v>
      </c>
      <c r="G112" s="13">
        <v>13.58</v>
      </c>
      <c r="H112" s="13">
        <f>TRUNC(TRUNC(G112 * J5, 2) + G112, 2)</f>
        <v>16.36</v>
      </c>
      <c r="I112" s="13">
        <f t="shared" si="1"/>
        <v>2824.22</v>
      </c>
      <c r="J112" s="14">
        <f>I112 / J4</f>
        <v>3.7822587409962535E-4</v>
      </c>
    </row>
    <row r="113" spans="1:10" ht="25.95" customHeight="1">
      <c r="A113" s="10" t="s">
        <v>400</v>
      </c>
      <c r="B113" s="10" t="s">
        <v>401</v>
      </c>
      <c r="C113" s="10" t="s">
        <v>78</v>
      </c>
      <c r="D113" s="10" t="s">
        <v>402</v>
      </c>
      <c r="E113" s="11" t="s">
        <v>99</v>
      </c>
      <c r="F113" s="12">
        <v>172.63</v>
      </c>
      <c r="G113" s="13">
        <v>32.229999999999997</v>
      </c>
      <c r="H113" s="13">
        <f>TRUNC(TRUNC(G113 * J5, 2) + G113, 2)</f>
        <v>38.83</v>
      </c>
      <c r="I113" s="13">
        <f t="shared" si="1"/>
        <v>6703.22</v>
      </c>
      <c r="J113" s="14">
        <f>I113 / J4</f>
        <v>8.9771025054071244E-4</v>
      </c>
    </row>
    <row r="114" spans="1:10" ht="39" customHeight="1">
      <c r="A114" s="10" t="s">
        <v>403</v>
      </c>
      <c r="B114" s="10" t="s">
        <v>404</v>
      </c>
      <c r="C114" s="10" t="s">
        <v>78</v>
      </c>
      <c r="D114" s="10" t="s">
        <v>405</v>
      </c>
      <c r="E114" s="11" t="s">
        <v>99</v>
      </c>
      <c r="F114" s="12">
        <v>124.75</v>
      </c>
      <c r="G114" s="13">
        <v>65.2</v>
      </c>
      <c r="H114" s="13">
        <f>TRUNC(TRUNC(G114 * J5, 2) + G114, 2)</f>
        <v>78.56</v>
      </c>
      <c r="I114" s="13">
        <f t="shared" si="1"/>
        <v>9800.36</v>
      </c>
      <c r="J114" s="14">
        <f>I114 / J4</f>
        <v>1.3124861829074948E-3</v>
      </c>
    </row>
    <row r="115" spans="1:10" ht="25.95" customHeight="1">
      <c r="A115" s="10" t="s">
        <v>406</v>
      </c>
      <c r="B115" s="10" t="s">
        <v>83</v>
      </c>
      <c r="C115" s="10" t="s">
        <v>78</v>
      </c>
      <c r="D115" s="10" t="s">
        <v>84</v>
      </c>
      <c r="E115" s="11" t="s">
        <v>81</v>
      </c>
      <c r="F115" s="12">
        <v>6.94</v>
      </c>
      <c r="G115" s="13">
        <v>80.36</v>
      </c>
      <c r="H115" s="13">
        <f>TRUNC(TRUNC(G115 * J5, 2) + G115, 2)</f>
        <v>96.83</v>
      </c>
      <c r="I115" s="13">
        <f t="shared" si="1"/>
        <v>672</v>
      </c>
      <c r="J115" s="14">
        <f>I115 / J4</f>
        <v>8.9995746576027462E-5</v>
      </c>
    </row>
    <row r="116" spans="1:10" ht="24" customHeight="1">
      <c r="A116" s="5" t="s">
        <v>407</v>
      </c>
      <c r="B116" s="5" t="s">
        <v>6235</v>
      </c>
      <c r="C116" s="5"/>
      <c r="D116" s="5" t="s">
        <v>408</v>
      </c>
      <c r="E116" s="6"/>
      <c r="F116" s="7">
        <v>1</v>
      </c>
      <c r="G116" s="7" t="s">
        <v>74</v>
      </c>
      <c r="H116" s="8">
        <f>I117 + I118 + I119</f>
        <v>128519.47</v>
      </c>
      <c r="I116" s="8">
        <f t="shared" si="1"/>
        <v>128519.47</v>
      </c>
      <c r="J116" s="9">
        <f>I116 / J4</f>
        <v>1.7211615553877027E-2</v>
      </c>
    </row>
    <row r="117" spans="1:10" ht="39" customHeight="1">
      <c r="A117" s="10" t="s">
        <v>409</v>
      </c>
      <c r="B117" s="10" t="s">
        <v>410</v>
      </c>
      <c r="C117" s="10" t="s">
        <v>78</v>
      </c>
      <c r="D117" s="10" t="s">
        <v>411</v>
      </c>
      <c r="E117" s="11" t="s">
        <v>99</v>
      </c>
      <c r="F117" s="12">
        <v>1419.92</v>
      </c>
      <c r="G117" s="13">
        <v>73.900000000000006</v>
      </c>
      <c r="H117" s="13">
        <f>TRUNC(TRUNC(G117 * J5, 2) + G117, 2)</f>
        <v>89.04</v>
      </c>
      <c r="I117" s="13">
        <f t="shared" si="1"/>
        <v>126429.67</v>
      </c>
      <c r="J117" s="14">
        <f>I117 / J4</f>
        <v>1.6931744852694615E-2</v>
      </c>
    </row>
    <row r="118" spans="1:10" ht="39" customHeight="1">
      <c r="A118" s="10" t="s">
        <v>413</v>
      </c>
      <c r="B118" s="10" t="s">
        <v>414</v>
      </c>
      <c r="C118" s="10" t="s">
        <v>78</v>
      </c>
      <c r="D118" s="10" t="s">
        <v>415</v>
      </c>
      <c r="E118" s="11" t="s">
        <v>99</v>
      </c>
      <c r="F118" s="12">
        <v>32.340000000000003</v>
      </c>
      <c r="G118" s="13">
        <v>18.89</v>
      </c>
      <c r="H118" s="13">
        <f>TRUNC(TRUNC(G118 * J5, 2) + G118, 2)</f>
        <v>22.76</v>
      </c>
      <c r="I118" s="13">
        <f t="shared" si="1"/>
        <v>736.05</v>
      </c>
      <c r="J118" s="14">
        <f>I118 / J4</f>
        <v>9.8573466171555073E-5</v>
      </c>
    </row>
    <row r="119" spans="1:10" ht="39" customHeight="1">
      <c r="A119" s="10" t="s">
        <v>416</v>
      </c>
      <c r="B119" s="10" t="s">
        <v>417</v>
      </c>
      <c r="C119" s="10" t="s">
        <v>78</v>
      </c>
      <c r="D119" s="10" t="s">
        <v>418</v>
      </c>
      <c r="E119" s="11" t="s">
        <v>99</v>
      </c>
      <c r="F119" s="12">
        <v>32.340000000000003</v>
      </c>
      <c r="G119" s="13">
        <v>34.74</v>
      </c>
      <c r="H119" s="13">
        <f>TRUNC(TRUNC(G119 * J5, 2) + G119, 2)</f>
        <v>41.86</v>
      </c>
      <c r="I119" s="13">
        <f t="shared" si="1"/>
        <v>1353.75</v>
      </c>
      <c r="J119" s="14">
        <f>I119 / J4</f>
        <v>1.8129723501085889E-4</v>
      </c>
    </row>
    <row r="120" spans="1:10" ht="24" customHeight="1">
      <c r="A120" s="5" t="s">
        <v>31</v>
      </c>
      <c r="B120" s="5" t="s">
        <v>6235</v>
      </c>
      <c r="C120" s="5"/>
      <c r="D120" s="5" t="s">
        <v>32</v>
      </c>
      <c r="E120" s="6"/>
      <c r="F120" s="7">
        <v>1</v>
      </c>
      <c r="G120" s="7" t="s">
        <v>74</v>
      </c>
      <c r="H120" s="8">
        <f>I121 + I126 + I131</f>
        <v>228894.43</v>
      </c>
      <c r="I120" s="8">
        <f t="shared" si="1"/>
        <v>228894.43</v>
      </c>
      <c r="J120" s="9">
        <f>I120 / J4</f>
        <v>3.0654055230571808E-2</v>
      </c>
    </row>
    <row r="121" spans="1:10" ht="24" customHeight="1">
      <c r="A121" s="5" t="s">
        <v>419</v>
      </c>
      <c r="B121" s="5" t="s">
        <v>6235</v>
      </c>
      <c r="C121" s="5"/>
      <c r="D121" s="5" t="s">
        <v>420</v>
      </c>
      <c r="E121" s="6"/>
      <c r="F121" s="7">
        <v>1</v>
      </c>
      <c r="G121" s="7" t="s">
        <v>74</v>
      </c>
      <c r="H121" s="8">
        <f>I122 + I123 + I124 + I125</f>
        <v>114113.73000000001</v>
      </c>
      <c r="I121" s="8">
        <f t="shared" si="1"/>
        <v>114113.73</v>
      </c>
      <c r="J121" s="9">
        <f>I121 / J4</f>
        <v>1.5282366556436342E-2</v>
      </c>
    </row>
    <row r="122" spans="1:10" ht="25.95" customHeight="1">
      <c r="A122" s="10" t="s">
        <v>421</v>
      </c>
      <c r="B122" s="10" t="s">
        <v>422</v>
      </c>
      <c r="C122" s="10" t="s">
        <v>78</v>
      </c>
      <c r="D122" s="10" t="s">
        <v>423</v>
      </c>
      <c r="E122" s="11" t="s">
        <v>99</v>
      </c>
      <c r="F122" s="12">
        <v>2615.64</v>
      </c>
      <c r="G122" s="13">
        <v>4.24</v>
      </c>
      <c r="H122" s="13">
        <f>TRUNC(TRUNC(G122 * J5, 2) + G122, 2)</f>
        <v>5.0999999999999996</v>
      </c>
      <c r="I122" s="13">
        <f t="shared" si="1"/>
        <v>13339.76</v>
      </c>
      <c r="J122" s="14">
        <f>I122 / J4</f>
        <v>1.7864905659896251E-3</v>
      </c>
    </row>
    <row r="123" spans="1:10" ht="25.95" customHeight="1">
      <c r="A123" s="10" t="s">
        <v>425</v>
      </c>
      <c r="B123" s="10" t="s">
        <v>426</v>
      </c>
      <c r="C123" s="10" t="s">
        <v>78</v>
      </c>
      <c r="D123" s="10" t="s">
        <v>427</v>
      </c>
      <c r="E123" s="11" t="s">
        <v>99</v>
      </c>
      <c r="F123" s="12">
        <v>2615.64</v>
      </c>
      <c r="G123" s="13">
        <v>17.14</v>
      </c>
      <c r="H123" s="13">
        <f>TRUNC(TRUNC(G123 * J5, 2) + G123, 2)</f>
        <v>20.65</v>
      </c>
      <c r="I123" s="13">
        <f t="shared" si="1"/>
        <v>54012.959999999999</v>
      </c>
      <c r="J123" s="14">
        <f>I123 / J4</f>
        <v>7.2335366964004577E-3</v>
      </c>
    </row>
    <row r="124" spans="1:10" ht="25.95" customHeight="1">
      <c r="A124" s="10" t="s">
        <v>428</v>
      </c>
      <c r="B124" s="10" t="s">
        <v>429</v>
      </c>
      <c r="C124" s="10" t="s">
        <v>78</v>
      </c>
      <c r="D124" s="10" t="s">
        <v>430</v>
      </c>
      <c r="E124" s="11" t="s">
        <v>99</v>
      </c>
      <c r="F124" s="12">
        <v>2615.64</v>
      </c>
      <c r="G124" s="13">
        <v>14.57</v>
      </c>
      <c r="H124" s="13">
        <f>TRUNC(TRUNC(G124 * J5, 2) + G124, 2)</f>
        <v>17.55</v>
      </c>
      <c r="I124" s="13">
        <f t="shared" si="1"/>
        <v>45904.480000000003</v>
      </c>
      <c r="J124" s="14">
        <f>I124 / J4</f>
        <v>6.1476308761671443E-3</v>
      </c>
    </row>
    <row r="125" spans="1:10" ht="25.95" customHeight="1">
      <c r="A125" s="10" t="s">
        <v>431</v>
      </c>
      <c r="B125" s="10" t="s">
        <v>432</v>
      </c>
      <c r="C125" s="10" t="s">
        <v>78</v>
      </c>
      <c r="D125" s="10" t="s">
        <v>433</v>
      </c>
      <c r="E125" s="11" t="s">
        <v>99</v>
      </c>
      <c r="F125" s="12">
        <v>20.05</v>
      </c>
      <c r="G125" s="13">
        <v>35.46</v>
      </c>
      <c r="H125" s="13">
        <f>TRUNC(TRUNC(G125 * J5, 2) + G125, 2)</f>
        <v>42.72</v>
      </c>
      <c r="I125" s="13">
        <f t="shared" si="1"/>
        <v>856.53</v>
      </c>
      <c r="J125" s="14">
        <f>I125 / J4</f>
        <v>1.1470841787911427E-4</v>
      </c>
    </row>
    <row r="126" spans="1:10" ht="24" customHeight="1">
      <c r="A126" s="5" t="s">
        <v>435</v>
      </c>
      <c r="B126" s="5" t="s">
        <v>6235</v>
      </c>
      <c r="C126" s="5"/>
      <c r="D126" s="5" t="s">
        <v>408</v>
      </c>
      <c r="E126" s="6"/>
      <c r="F126" s="7">
        <v>1</v>
      </c>
      <c r="G126" s="7" t="s">
        <v>74</v>
      </c>
      <c r="H126" s="8">
        <f>I127 + I128 + I129 + I130</f>
        <v>112126.70999999999</v>
      </c>
      <c r="I126" s="8">
        <f t="shared" si="1"/>
        <v>112126.71</v>
      </c>
      <c r="J126" s="9">
        <f>I126 / J4</f>
        <v>1.5016260383279351E-2</v>
      </c>
    </row>
    <row r="127" spans="1:10" ht="25.95" customHeight="1">
      <c r="A127" s="10" t="s">
        <v>436</v>
      </c>
      <c r="B127" s="10" t="s">
        <v>437</v>
      </c>
      <c r="C127" s="10" t="s">
        <v>78</v>
      </c>
      <c r="D127" s="10" t="s">
        <v>438</v>
      </c>
      <c r="E127" s="11" t="s">
        <v>99</v>
      </c>
      <c r="F127" s="12">
        <v>1452.26</v>
      </c>
      <c r="G127" s="13">
        <v>5.23</v>
      </c>
      <c r="H127" s="13">
        <f>TRUNC(TRUNC(G127 * J5, 2) + G127, 2)</f>
        <v>6.3</v>
      </c>
      <c r="I127" s="13">
        <f t="shared" si="1"/>
        <v>9149.23</v>
      </c>
      <c r="J127" s="14">
        <f>I127 / J4</f>
        <v>1.2252853935205174E-3</v>
      </c>
    </row>
    <row r="128" spans="1:10" ht="25.95" customHeight="1">
      <c r="A128" s="10" t="s">
        <v>439</v>
      </c>
      <c r="B128" s="10" t="s">
        <v>440</v>
      </c>
      <c r="C128" s="10" t="s">
        <v>78</v>
      </c>
      <c r="D128" s="10" t="s">
        <v>441</v>
      </c>
      <c r="E128" s="11" t="s">
        <v>99</v>
      </c>
      <c r="F128" s="12">
        <v>1452.26</v>
      </c>
      <c r="G128" s="13">
        <v>31.48</v>
      </c>
      <c r="H128" s="13">
        <f>TRUNC(TRUNC(G128 * J5, 2) + G128, 2)</f>
        <v>37.93</v>
      </c>
      <c r="I128" s="13">
        <f t="shared" si="1"/>
        <v>55084.22</v>
      </c>
      <c r="J128" s="14">
        <f>I128 / J4</f>
        <v>7.3770022372889035E-3</v>
      </c>
    </row>
    <row r="129" spans="1:10" ht="25.95" customHeight="1">
      <c r="A129" s="10" t="s">
        <v>442</v>
      </c>
      <c r="B129" s="10" t="s">
        <v>443</v>
      </c>
      <c r="C129" s="10" t="s">
        <v>78</v>
      </c>
      <c r="D129" s="10" t="s">
        <v>444</v>
      </c>
      <c r="E129" s="11" t="s">
        <v>99</v>
      </c>
      <c r="F129" s="12">
        <v>1452.26</v>
      </c>
      <c r="G129" s="13">
        <v>16.98</v>
      </c>
      <c r="H129" s="13">
        <f>TRUNC(TRUNC(G129 * J5, 2) + G129, 2)</f>
        <v>20.46</v>
      </c>
      <c r="I129" s="13">
        <f t="shared" si="1"/>
        <v>29713.23</v>
      </c>
      <c r="J129" s="14">
        <f>I129 / J4</f>
        <v>3.9792623765405001E-3</v>
      </c>
    </row>
    <row r="130" spans="1:10" ht="52.05" customHeight="1">
      <c r="A130" s="10" t="s">
        <v>445</v>
      </c>
      <c r="B130" s="10" t="s">
        <v>446</v>
      </c>
      <c r="C130" s="10" t="s">
        <v>78</v>
      </c>
      <c r="D130" s="10" t="s">
        <v>447</v>
      </c>
      <c r="E130" s="11" t="s">
        <v>99</v>
      </c>
      <c r="F130" s="12">
        <v>1170.6400000000001</v>
      </c>
      <c r="G130" s="13">
        <v>12.89</v>
      </c>
      <c r="H130" s="13">
        <f>TRUNC(TRUNC(G130 * J5, 2) + G130, 2)</f>
        <v>15.53</v>
      </c>
      <c r="I130" s="13">
        <f t="shared" si="1"/>
        <v>18180.03</v>
      </c>
      <c r="J130" s="14">
        <f>I130 / J4</f>
        <v>2.4347103759294292E-3</v>
      </c>
    </row>
    <row r="131" spans="1:10" ht="24" customHeight="1">
      <c r="A131" s="5" t="s">
        <v>449</v>
      </c>
      <c r="B131" s="5" t="s">
        <v>6235</v>
      </c>
      <c r="C131" s="5"/>
      <c r="D131" s="5" t="s">
        <v>383</v>
      </c>
      <c r="E131" s="6"/>
      <c r="F131" s="7">
        <v>1</v>
      </c>
      <c r="G131" s="7" t="s">
        <v>74</v>
      </c>
      <c r="H131" s="8">
        <f>I132 + I133</f>
        <v>2653.99</v>
      </c>
      <c r="I131" s="8">
        <f t="shared" si="1"/>
        <v>2653.99</v>
      </c>
      <c r="J131" s="9">
        <f>I131 / J4</f>
        <v>3.554282908561177E-4</v>
      </c>
    </row>
    <row r="132" spans="1:10" ht="25.95" customHeight="1">
      <c r="A132" s="10" t="s">
        <v>450</v>
      </c>
      <c r="B132" s="10" t="s">
        <v>451</v>
      </c>
      <c r="C132" s="10" t="s">
        <v>78</v>
      </c>
      <c r="D132" s="10" t="s">
        <v>452</v>
      </c>
      <c r="E132" s="11" t="s">
        <v>99</v>
      </c>
      <c r="F132" s="12">
        <v>27.84</v>
      </c>
      <c r="G132" s="13">
        <v>76.58</v>
      </c>
      <c r="H132" s="13">
        <f>TRUNC(TRUNC(G132 * J5, 2) + G132, 2)</f>
        <v>92.27</v>
      </c>
      <c r="I132" s="13">
        <f t="shared" si="1"/>
        <v>2568.79</v>
      </c>
      <c r="J132" s="14">
        <f>I132 / J4</f>
        <v>3.4401811584379996E-4</v>
      </c>
    </row>
    <row r="133" spans="1:10" ht="25.95" customHeight="1">
      <c r="A133" s="10" t="s">
        <v>454</v>
      </c>
      <c r="B133" s="10" t="s">
        <v>455</v>
      </c>
      <c r="C133" s="10" t="s">
        <v>78</v>
      </c>
      <c r="D133" s="10" t="s">
        <v>456</v>
      </c>
      <c r="E133" s="11" t="s">
        <v>114</v>
      </c>
      <c r="F133" s="12">
        <v>40</v>
      </c>
      <c r="G133" s="13">
        <v>1.77</v>
      </c>
      <c r="H133" s="13">
        <f>TRUNC(TRUNC(G133 * J5, 2) + G133, 2)</f>
        <v>2.13</v>
      </c>
      <c r="I133" s="13">
        <f t="shared" si="1"/>
        <v>85.2</v>
      </c>
      <c r="J133" s="14">
        <f>I133 / J4</f>
        <v>1.1410175012317768E-5</v>
      </c>
    </row>
    <row r="134" spans="1:10" ht="24" customHeight="1">
      <c r="A134" s="5" t="s">
        <v>33</v>
      </c>
      <c r="B134" s="5" t="s">
        <v>6235</v>
      </c>
      <c r="C134" s="5"/>
      <c r="D134" s="5" t="s">
        <v>34</v>
      </c>
      <c r="E134" s="6"/>
      <c r="F134" s="7">
        <v>1</v>
      </c>
      <c r="G134" s="7" t="s">
        <v>74</v>
      </c>
      <c r="H134" s="8">
        <f>I135 + I191 + I235 + I259 + I278</f>
        <v>347858.73</v>
      </c>
      <c r="I134" s="8">
        <f t="shared" si="1"/>
        <v>347858.73</v>
      </c>
      <c r="J134" s="9">
        <f>I134 / J4</f>
        <v>4.6586020996039819E-2</v>
      </c>
    </row>
    <row r="135" spans="1:10" ht="24" customHeight="1">
      <c r="A135" s="5" t="s">
        <v>457</v>
      </c>
      <c r="B135" s="5" t="s">
        <v>6235</v>
      </c>
      <c r="C135" s="5"/>
      <c r="D135" s="5" t="s">
        <v>458</v>
      </c>
      <c r="E135" s="6"/>
      <c r="F135" s="7">
        <v>1</v>
      </c>
      <c r="G135" s="7" t="s">
        <v>74</v>
      </c>
      <c r="H135" s="8">
        <f>I136 + I137 + I138 + I139 + I140 + I141 + I142 + I143 + I144 + I145 + I146 + I147 + I148 + I149 + I150 + I151 + I152 + I153 + I154 + I155 + I156 + I157 + I158 + I159 + I160 + I161 + I162 + I163 + I164 + I165 + I166 + I167 + I168 + I169 + I170 + I171 + I172 + I173 + I174 + I175 + I176 + I177 + I178 + I179 + I180 + I181 + I182 + I183 + I184 + I185 + I186 + I187 + I188 + I189 + I190</f>
        <v>48253.30000000001</v>
      </c>
      <c r="I135" s="8">
        <f t="shared" ref="I135:I198" si="2">TRUNC(F135 * H135,2)</f>
        <v>48253.3</v>
      </c>
      <c r="J135" s="9">
        <f>I135 / J4</f>
        <v>6.4621901164539077E-3</v>
      </c>
    </row>
    <row r="136" spans="1:10" ht="39" customHeight="1">
      <c r="A136" s="10" t="s">
        <v>459</v>
      </c>
      <c r="B136" s="10" t="s">
        <v>460</v>
      </c>
      <c r="C136" s="10" t="s">
        <v>78</v>
      </c>
      <c r="D136" s="10" t="s">
        <v>461</v>
      </c>
      <c r="E136" s="11" t="s">
        <v>114</v>
      </c>
      <c r="F136" s="12">
        <v>252.19</v>
      </c>
      <c r="G136" s="13">
        <v>32.56</v>
      </c>
      <c r="H136" s="13">
        <f>TRUNC(TRUNC(G136 * J5, 2) + G136, 2)</f>
        <v>39.229999999999997</v>
      </c>
      <c r="I136" s="13">
        <f t="shared" si="2"/>
        <v>9893.41</v>
      </c>
      <c r="J136" s="14">
        <f>I136 / J4</f>
        <v>1.324947647518952E-3</v>
      </c>
    </row>
    <row r="137" spans="1:10" ht="39" customHeight="1">
      <c r="A137" s="10" t="s">
        <v>463</v>
      </c>
      <c r="B137" s="10" t="s">
        <v>464</v>
      </c>
      <c r="C137" s="10" t="s">
        <v>78</v>
      </c>
      <c r="D137" s="10" t="s">
        <v>465</v>
      </c>
      <c r="E137" s="11" t="s">
        <v>114</v>
      </c>
      <c r="F137" s="12">
        <v>155.02000000000001</v>
      </c>
      <c r="G137" s="13">
        <v>33.979999999999997</v>
      </c>
      <c r="H137" s="13">
        <f>TRUNC(TRUNC(G137 * J5, 2) + G137, 2)</f>
        <v>40.94</v>
      </c>
      <c r="I137" s="13">
        <f t="shared" si="2"/>
        <v>6346.51</v>
      </c>
      <c r="J137" s="14">
        <f>I137 / J4</f>
        <v>8.4993884762235713E-4</v>
      </c>
    </row>
    <row r="138" spans="1:10" ht="39" customHeight="1">
      <c r="A138" s="10" t="s">
        <v>467</v>
      </c>
      <c r="B138" s="10" t="s">
        <v>468</v>
      </c>
      <c r="C138" s="10" t="s">
        <v>78</v>
      </c>
      <c r="D138" s="10" t="s">
        <v>469</v>
      </c>
      <c r="E138" s="11" t="s">
        <v>114</v>
      </c>
      <c r="F138" s="12">
        <v>235.48</v>
      </c>
      <c r="G138" s="13">
        <v>23.84</v>
      </c>
      <c r="H138" s="13">
        <f>TRUNC(TRUNC(G138 * J5, 2) + G138, 2)</f>
        <v>28.72</v>
      </c>
      <c r="I138" s="13">
        <f t="shared" si="2"/>
        <v>6762.98</v>
      </c>
      <c r="J138" s="14">
        <f>I138 / J4</f>
        <v>9.0571344371836624E-4</v>
      </c>
    </row>
    <row r="139" spans="1:10" ht="39" customHeight="1">
      <c r="A139" s="10" t="s">
        <v>470</v>
      </c>
      <c r="B139" s="10" t="s">
        <v>471</v>
      </c>
      <c r="C139" s="10" t="s">
        <v>78</v>
      </c>
      <c r="D139" s="10" t="s">
        <v>472</v>
      </c>
      <c r="E139" s="11" t="s">
        <v>114</v>
      </c>
      <c r="F139" s="12">
        <v>4.67</v>
      </c>
      <c r="G139" s="13">
        <v>25.99</v>
      </c>
      <c r="H139" s="13">
        <f>TRUNC(TRUNC(G139 * J5, 2) + G139, 2)</f>
        <v>31.31</v>
      </c>
      <c r="I139" s="13">
        <f t="shared" si="2"/>
        <v>146.21</v>
      </c>
      <c r="J139" s="14">
        <f>I139 / J4</f>
        <v>1.9580770992382404E-5</v>
      </c>
    </row>
    <row r="140" spans="1:10" ht="52.05" customHeight="1">
      <c r="A140" s="10" t="s">
        <v>473</v>
      </c>
      <c r="B140" s="10" t="s">
        <v>474</v>
      </c>
      <c r="C140" s="10" t="s">
        <v>78</v>
      </c>
      <c r="D140" s="10" t="s">
        <v>475</v>
      </c>
      <c r="E140" s="11" t="s">
        <v>268</v>
      </c>
      <c r="F140" s="12">
        <v>2</v>
      </c>
      <c r="G140" s="13">
        <v>19.45</v>
      </c>
      <c r="H140" s="13">
        <f>TRUNC(TRUNC(G140 * J5, 2) + G140, 2)</f>
        <v>23.43</v>
      </c>
      <c r="I140" s="13">
        <f t="shared" si="2"/>
        <v>46.86</v>
      </c>
      <c r="J140" s="14">
        <f>I140 / J4</f>
        <v>6.2755962567747714E-6</v>
      </c>
    </row>
    <row r="141" spans="1:10" ht="52.05" customHeight="1">
      <c r="A141" s="10" t="s">
        <v>476</v>
      </c>
      <c r="B141" s="10" t="s">
        <v>477</v>
      </c>
      <c r="C141" s="10" t="s">
        <v>78</v>
      </c>
      <c r="D141" s="10" t="s">
        <v>478</v>
      </c>
      <c r="E141" s="11" t="s">
        <v>268</v>
      </c>
      <c r="F141" s="12">
        <v>4</v>
      </c>
      <c r="G141" s="13">
        <v>25.94</v>
      </c>
      <c r="H141" s="13">
        <f>TRUNC(TRUNC(G141 * J5, 2) + G141, 2)</f>
        <v>31.25</v>
      </c>
      <c r="I141" s="13">
        <f t="shared" si="2"/>
        <v>125</v>
      </c>
      <c r="J141" s="14">
        <f>I141 / J4</f>
        <v>1.6740280241076536E-5</v>
      </c>
    </row>
    <row r="142" spans="1:10" ht="52.05" customHeight="1">
      <c r="A142" s="10" t="s">
        <v>479</v>
      </c>
      <c r="B142" s="10" t="s">
        <v>480</v>
      </c>
      <c r="C142" s="10" t="s">
        <v>78</v>
      </c>
      <c r="D142" s="10" t="s">
        <v>481</v>
      </c>
      <c r="E142" s="11" t="s">
        <v>268</v>
      </c>
      <c r="F142" s="12">
        <v>2</v>
      </c>
      <c r="G142" s="13">
        <v>54.7</v>
      </c>
      <c r="H142" s="13">
        <f>TRUNC(TRUNC(G142 * J5, 2) + G142, 2)</f>
        <v>65.91</v>
      </c>
      <c r="I142" s="13">
        <f t="shared" si="2"/>
        <v>131.82</v>
      </c>
      <c r="J142" s="14">
        <f>I142 / J4</f>
        <v>1.765362993102967E-5</v>
      </c>
    </row>
    <row r="143" spans="1:10" ht="52.05" customHeight="1">
      <c r="A143" s="10" t="s">
        <v>482</v>
      </c>
      <c r="B143" s="10" t="s">
        <v>483</v>
      </c>
      <c r="C143" s="10" t="s">
        <v>78</v>
      </c>
      <c r="D143" s="10" t="s">
        <v>484</v>
      </c>
      <c r="E143" s="11" t="s">
        <v>268</v>
      </c>
      <c r="F143" s="12">
        <v>2</v>
      </c>
      <c r="G143" s="13">
        <v>35.43</v>
      </c>
      <c r="H143" s="13">
        <f>TRUNC(TRUNC(G143 * J5, 2) + G143, 2)</f>
        <v>42.69</v>
      </c>
      <c r="I143" s="13">
        <f t="shared" si="2"/>
        <v>85.38</v>
      </c>
      <c r="J143" s="14">
        <f>I143 / J4</f>
        <v>1.1434281015864917E-5</v>
      </c>
    </row>
    <row r="144" spans="1:10" ht="52.05" customHeight="1">
      <c r="A144" s="10" t="s">
        <v>485</v>
      </c>
      <c r="B144" s="10" t="s">
        <v>486</v>
      </c>
      <c r="C144" s="10" t="s">
        <v>78</v>
      </c>
      <c r="D144" s="10" t="s">
        <v>487</v>
      </c>
      <c r="E144" s="11" t="s">
        <v>268</v>
      </c>
      <c r="F144" s="12">
        <v>27</v>
      </c>
      <c r="G144" s="13">
        <v>5.08</v>
      </c>
      <c r="H144" s="13">
        <f>TRUNC(TRUNC(G144 * J5, 2) + G144, 2)</f>
        <v>6.12</v>
      </c>
      <c r="I144" s="13">
        <f t="shared" si="2"/>
        <v>165.24</v>
      </c>
      <c r="J144" s="14">
        <f>I144 / J4</f>
        <v>2.2129311256283894E-5</v>
      </c>
    </row>
    <row r="145" spans="1:10" ht="52.05" customHeight="1">
      <c r="A145" s="10" t="s">
        <v>488</v>
      </c>
      <c r="B145" s="10" t="s">
        <v>489</v>
      </c>
      <c r="C145" s="10" t="s">
        <v>78</v>
      </c>
      <c r="D145" s="10" t="s">
        <v>490</v>
      </c>
      <c r="E145" s="11" t="s">
        <v>268</v>
      </c>
      <c r="F145" s="12">
        <v>4</v>
      </c>
      <c r="G145" s="13">
        <v>19.350000000000001</v>
      </c>
      <c r="H145" s="13">
        <f>TRUNC(TRUNC(G145 * J5, 2) + G145, 2)</f>
        <v>23.31</v>
      </c>
      <c r="I145" s="13">
        <f t="shared" si="2"/>
        <v>93.24</v>
      </c>
      <c r="J145" s="14">
        <f>I145 / J4</f>
        <v>1.2486909837423809E-5</v>
      </c>
    </row>
    <row r="146" spans="1:10" ht="52.05" customHeight="1">
      <c r="A146" s="10" t="s">
        <v>491</v>
      </c>
      <c r="B146" s="10" t="s">
        <v>492</v>
      </c>
      <c r="C146" s="10" t="s">
        <v>78</v>
      </c>
      <c r="D146" s="10" t="s">
        <v>493</v>
      </c>
      <c r="E146" s="11" t="s">
        <v>268</v>
      </c>
      <c r="F146" s="12">
        <v>78</v>
      </c>
      <c r="G146" s="13">
        <v>3.4</v>
      </c>
      <c r="H146" s="13">
        <f>TRUNC(TRUNC(G146 * J5, 2) + G146, 2)</f>
        <v>4.09</v>
      </c>
      <c r="I146" s="13">
        <f t="shared" si="2"/>
        <v>319.02</v>
      </c>
      <c r="J146" s="14">
        <f>I146 / J4</f>
        <v>4.2723873620065887E-5</v>
      </c>
    </row>
    <row r="147" spans="1:10" ht="39" customHeight="1">
      <c r="A147" s="10" t="s">
        <v>494</v>
      </c>
      <c r="B147" s="10" t="s">
        <v>495</v>
      </c>
      <c r="C147" s="10" t="s">
        <v>78</v>
      </c>
      <c r="D147" s="10" t="s">
        <v>496</v>
      </c>
      <c r="E147" s="11" t="s">
        <v>268</v>
      </c>
      <c r="F147" s="12">
        <v>2</v>
      </c>
      <c r="G147" s="13">
        <v>7.29</v>
      </c>
      <c r="H147" s="13">
        <f>TRUNC(TRUNC(G147 * J5, 2) + G147, 2)</f>
        <v>8.7799999999999994</v>
      </c>
      <c r="I147" s="13">
        <f t="shared" si="2"/>
        <v>17.559999999999999</v>
      </c>
      <c r="J147" s="14">
        <f>I147 / J4</f>
        <v>2.3516745682664316E-6</v>
      </c>
    </row>
    <row r="148" spans="1:10" ht="39" customHeight="1">
      <c r="A148" s="10" t="s">
        <v>497</v>
      </c>
      <c r="B148" s="10" t="s">
        <v>498</v>
      </c>
      <c r="C148" s="10" t="s">
        <v>78</v>
      </c>
      <c r="D148" s="10" t="s">
        <v>499</v>
      </c>
      <c r="E148" s="11" t="s">
        <v>268</v>
      </c>
      <c r="F148" s="12">
        <v>1</v>
      </c>
      <c r="G148" s="13">
        <v>7.7</v>
      </c>
      <c r="H148" s="13">
        <f>TRUNC(TRUNC(G148 * J5, 2) + G148, 2)</f>
        <v>9.27</v>
      </c>
      <c r="I148" s="13">
        <f t="shared" si="2"/>
        <v>9.27</v>
      </c>
      <c r="J148" s="14">
        <f>I148 / J4</f>
        <v>1.2414591826782358E-6</v>
      </c>
    </row>
    <row r="149" spans="1:10" ht="39" customHeight="1">
      <c r="A149" s="10" t="s">
        <v>500</v>
      </c>
      <c r="B149" s="10" t="s">
        <v>501</v>
      </c>
      <c r="C149" s="10" t="s">
        <v>78</v>
      </c>
      <c r="D149" s="10" t="s">
        <v>502</v>
      </c>
      <c r="E149" s="11" t="s">
        <v>268</v>
      </c>
      <c r="F149" s="12">
        <v>20</v>
      </c>
      <c r="G149" s="13">
        <v>16.11</v>
      </c>
      <c r="H149" s="13">
        <f>TRUNC(TRUNC(G149 * J5, 2) + G149, 2)</f>
        <v>19.41</v>
      </c>
      <c r="I149" s="13">
        <f t="shared" si="2"/>
        <v>388.2</v>
      </c>
      <c r="J149" s="14">
        <f>I149 / J4</f>
        <v>5.1988614316687286E-5</v>
      </c>
    </row>
    <row r="150" spans="1:10" ht="39" customHeight="1">
      <c r="A150" s="10" t="s">
        <v>503</v>
      </c>
      <c r="B150" s="10" t="s">
        <v>504</v>
      </c>
      <c r="C150" s="10" t="s">
        <v>78</v>
      </c>
      <c r="D150" s="10" t="s">
        <v>505</v>
      </c>
      <c r="E150" s="11" t="s">
        <v>268</v>
      </c>
      <c r="F150" s="12">
        <v>71</v>
      </c>
      <c r="G150" s="13">
        <v>6.93</v>
      </c>
      <c r="H150" s="13">
        <f>TRUNC(TRUNC(G150 * J5, 2) + G150, 2)</f>
        <v>8.35</v>
      </c>
      <c r="I150" s="13">
        <f t="shared" si="2"/>
        <v>592.85</v>
      </c>
      <c r="J150" s="14">
        <f>I150 / J4</f>
        <v>7.9395801127377796E-5</v>
      </c>
    </row>
    <row r="151" spans="1:10" ht="39" customHeight="1">
      <c r="A151" s="10" t="s">
        <v>506</v>
      </c>
      <c r="B151" s="10" t="s">
        <v>507</v>
      </c>
      <c r="C151" s="10" t="s">
        <v>78</v>
      </c>
      <c r="D151" s="10" t="s">
        <v>508</v>
      </c>
      <c r="E151" s="11" t="s">
        <v>268</v>
      </c>
      <c r="F151" s="12">
        <v>39</v>
      </c>
      <c r="G151" s="13">
        <v>44.88</v>
      </c>
      <c r="H151" s="13">
        <f>TRUNC(TRUNC(G151 * J5, 2) + G151, 2)</f>
        <v>54.08</v>
      </c>
      <c r="I151" s="13">
        <f t="shared" si="2"/>
        <v>2109.12</v>
      </c>
      <c r="J151" s="14">
        <f>I151 / J4</f>
        <v>2.8245807889647472E-4</v>
      </c>
    </row>
    <row r="152" spans="1:10" ht="39" customHeight="1">
      <c r="A152" s="10" t="s">
        <v>509</v>
      </c>
      <c r="B152" s="10" t="s">
        <v>510</v>
      </c>
      <c r="C152" s="10" t="s">
        <v>78</v>
      </c>
      <c r="D152" s="10" t="s">
        <v>511</v>
      </c>
      <c r="E152" s="11" t="s">
        <v>268</v>
      </c>
      <c r="F152" s="12">
        <v>29</v>
      </c>
      <c r="G152" s="13">
        <v>11.61</v>
      </c>
      <c r="H152" s="13">
        <f>TRUNC(TRUNC(G152 * J5, 2) + G152, 2)</f>
        <v>13.99</v>
      </c>
      <c r="I152" s="13">
        <f t="shared" si="2"/>
        <v>405.71</v>
      </c>
      <c r="J152" s="14">
        <f>I152 / J4</f>
        <v>5.4333592772857285E-5</v>
      </c>
    </row>
    <row r="153" spans="1:10" ht="39" customHeight="1">
      <c r="A153" s="10" t="s">
        <v>512</v>
      </c>
      <c r="B153" s="10" t="s">
        <v>513</v>
      </c>
      <c r="C153" s="10" t="s">
        <v>78</v>
      </c>
      <c r="D153" s="10" t="s">
        <v>514</v>
      </c>
      <c r="E153" s="11" t="s">
        <v>268</v>
      </c>
      <c r="F153" s="12">
        <v>1</v>
      </c>
      <c r="G153" s="13">
        <v>18.77</v>
      </c>
      <c r="H153" s="13">
        <f>TRUNC(TRUNC(G153 * J5, 2) + G153, 2)</f>
        <v>22.61</v>
      </c>
      <c r="I153" s="13">
        <f t="shared" si="2"/>
        <v>22.61</v>
      </c>
      <c r="J153" s="14">
        <f>I153 / J4</f>
        <v>3.0279818900059235E-6</v>
      </c>
    </row>
    <row r="154" spans="1:10" ht="39" customHeight="1">
      <c r="A154" s="10" t="s">
        <v>515</v>
      </c>
      <c r="B154" s="10" t="s">
        <v>516</v>
      </c>
      <c r="C154" s="10" t="s">
        <v>78</v>
      </c>
      <c r="D154" s="10" t="s">
        <v>517</v>
      </c>
      <c r="E154" s="11" t="s">
        <v>268</v>
      </c>
      <c r="F154" s="12">
        <v>88</v>
      </c>
      <c r="G154" s="13">
        <v>12.9</v>
      </c>
      <c r="H154" s="13">
        <f>TRUNC(TRUNC(G154 * J5, 2) + G154, 2)</f>
        <v>15.54</v>
      </c>
      <c r="I154" s="13">
        <f t="shared" si="2"/>
        <v>1367.52</v>
      </c>
      <c r="J154" s="14">
        <f>I154 / J4</f>
        <v>1.8314134428221588E-4</v>
      </c>
    </row>
    <row r="155" spans="1:10" ht="39" customHeight="1">
      <c r="A155" s="10" t="s">
        <v>518</v>
      </c>
      <c r="B155" s="10" t="s">
        <v>519</v>
      </c>
      <c r="C155" s="10" t="s">
        <v>78</v>
      </c>
      <c r="D155" s="10" t="s">
        <v>520</v>
      </c>
      <c r="E155" s="11" t="s">
        <v>268</v>
      </c>
      <c r="F155" s="12">
        <v>3</v>
      </c>
      <c r="G155" s="13">
        <v>7.64</v>
      </c>
      <c r="H155" s="13">
        <f>TRUNC(TRUNC(G155 * J5, 2) + G155, 2)</f>
        <v>9.1999999999999993</v>
      </c>
      <c r="I155" s="13">
        <f t="shared" si="2"/>
        <v>27.6</v>
      </c>
      <c r="J155" s="14">
        <f>I155 / J4</f>
        <v>3.6962538772296992E-6</v>
      </c>
    </row>
    <row r="156" spans="1:10" ht="39" customHeight="1">
      <c r="A156" s="10" t="s">
        <v>521</v>
      </c>
      <c r="B156" s="10" t="s">
        <v>522</v>
      </c>
      <c r="C156" s="10" t="s">
        <v>78</v>
      </c>
      <c r="D156" s="10" t="s">
        <v>523</v>
      </c>
      <c r="E156" s="11" t="s">
        <v>268</v>
      </c>
      <c r="F156" s="12">
        <v>4</v>
      </c>
      <c r="G156" s="13">
        <v>41.74</v>
      </c>
      <c r="H156" s="13">
        <f>TRUNC(TRUNC(G156 * J5, 2) + G156, 2)</f>
        <v>50.29</v>
      </c>
      <c r="I156" s="13">
        <f t="shared" si="2"/>
        <v>201.16</v>
      </c>
      <c r="J156" s="14">
        <f>I156 / J4</f>
        <v>2.6939798186359646E-5</v>
      </c>
    </row>
    <row r="157" spans="1:10" ht="39" customHeight="1">
      <c r="A157" s="10" t="s">
        <v>524</v>
      </c>
      <c r="B157" s="10" t="s">
        <v>525</v>
      </c>
      <c r="C157" s="10" t="s">
        <v>78</v>
      </c>
      <c r="D157" s="10" t="s">
        <v>526</v>
      </c>
      <c r="E157" s="11" t="s">
        <v>268</v>
      </c>
      <c r="F157" s="12">
        <v>4</v>
      </c>
      <c r="G157" s="13">
        <v>8.74</v>
      </c>
      <c r="H157" s="13">
        <f>TRUNC(TRUNC(G157 * J5, 2) + G157, 2)</f>
        <v>10.53</v>
      </c>
      <c r="I157" s="13">
        <f t="shared" si="2"/>
        <v>42.12</v>
      </c>
      <c r="J157" s="14">
        <f>I157 / J4</f>
        <v>5.6408048300331489E-6</v>
      </c>
    </row>
    <row r="158" spans="1:10" ht="39" customHeight="1">
      <c r="A158" s="10" t="s">
        <v>527</v>
      </c>
      <c r="B158" s="10" t="s">
        <v>528</v>
      </c>
      <c r="C158" s="10" t="s">
        <v>78</v>
      </c>
      <c r="D158" s="10" t="s">
        <v>529</v>
      </c>
      <c r="E158" s="11" t="s">
        <v>268</v>
      </c>
      <c r="F158" s="12">
        <v>11</v>
      </c>
      <c r="G158" s="13">
        <v>13.98</v>
      </c>
      <c r="H158" s="13">
        <f>TRUNC(TRUNC(G158 * J5, 2) + G158, 2)</f>
        <v>16.84</v>
      </c>
      <c r="I158" s="13">
        <f t="shared" si="2"/>
        <v>185.24</v>
      </c>
      <c r="J158" s="14">
        <f>I158 / J4</f>
        <v>2.4807756094856139E-5</v>
      </c>
    </row>
    <row r="159" spans="1:10" ht="39" customHeight="1">
      <c r="A159" s="10" t="s">
        <v>530</v>
      </c>
      <c r="B159" s="10" t="s">
        <v>531</v>
      </c>
      <c r="C159" s="10" t="s">
        <v>78</v>
      </c>
      <c r="D159" s="10" t="s">
        <v>532</v>
      </c>
      <c r="E159" s="11" t="s">
        <v>268</v>
      </c>
      <c r="F159" s="12">
        <v>19</v>
      </c>
      <c r="G159" s="13">
        <v>12.23</v>
      </c>
      <c r="H159" s="13">
        <f>TRUNC(TRUNC(G159 * J5, 2) + G159, 2)</f>
        <v>14.73</v>
      </c>
      <c r="I159" s="13">
        <f t="shared" si="2"/>
        <v>279.87</v>
      </c>
      <c r="J159" s="14">
        <f>I159 / J4</f>
        <v>3.7480817848560719E-5</v>
      </c>
    </row>
    <row r="160" spans="1:10" ht="39" customHeight="1">
      <c r="A160" s="10" t="s">
        <v>533</v>
      </c>
      <c r="B160" s="10" t="s">
        <v>534</v>
      </c>
      <c r="C160" s="10" t="s">
        <v>78</v>
      </c>
      <c r="D160" s="10" t="s">
        <v>535</v>
      </c>
      <c r="E160" s="11" t="s">
        <v>268</v>
      </c>
      <c r="F160" s="12">
        <v>1</v>
      </c>
      <c r="G160" s="13">
        <v>7.25</v>
      </c>
      <c r="H160" s="13">
        <f>TRUNC(TRUNC(G160 * J5, 2) + G160, 2)</f>
        <v>8.73</v>
      </c>
      <c r="I160" s="13">
        <f t="shared" si="2"/>
        <v>8.73</v>
      </c>
      <c r="J160" s="14">
        <f>I160 / J4</f>
        <v>1.1691411720367854E-6</v>
      </c>
    </row>
    <row r="161" spans="1:10" ht="39" customHeight="1">
      <c r="A161" s="10" t="s">
        <v>536</v>
      </c>
      <c r="B161" s="10" t="s">
        <v>537</v>
      </c>
      <c r="C161" s="10" t="s">
        <v>78</v>
      </c>
      <c r="D161" s="10" t="s">
        <v>538</v>
      </c>
      <c r="E161" s="11" t="s">
        <v>268</v>
      </c>
      <c r="F161" s="12">
        <v>2</v>
      </c>
      <c r="G161" s="13">
        <v>10.78</v>
      </c>
      <c r="H161" s="13">
        <f>TRUNC(TRUNC(G161 * J5, 2) + G161, 2)</f>
        <v>12.98</v>
      </c>
      <c r="I161" s="13">
        <f t="shared" si="2"/>
        <v>25.96</v>
      </c>
      <c r="J161" s="14">
        <f>I161 / J4</f>
        <v>3.4766214004667749E-6</v>
      </c>
    </row>
    <row r="162" spans="1:10" ht="39" customHeight="1">
      <c r="A162" s="10" t="s">
        <v>539</v>
      </c>
      <c r="B162" s="10" t="s">
        <v>540</v>
      </c>
      <c r="C162" s="10" t="s">
        <v>78</v>
      </c>
      <c r="D162" s="10" t="s">
        <v>541</v>
      </c>
      <c r="E162" s="11" t="s">
        <v>268</v>
      </c>
      <c r="F162" s="12">
        <v>1</v>
      </c>
      <c r="G162" s="13">
        <v>15.04</v>
      </c>
      <c r="H162" s="13">
        <f>TRUNC(TRUNC(G162 * J5, 2) + G162, 2)</f>
        <v>18.12</v>
      </c>
      <c r="I162" s="13">
        <f t="shared" si="2"/>
        <v>18.12</v>
      </c>
      <c r="J162" s="14">
        <f>I162 / J4</f>
        <v>2.4266710237464546E-6</v>
      </c>
    </row>
    <row r="163" spans="1:10" ht="25.95" customHeight="1">
      <c r="A163" s="10" t="s">
        <v>542</v>
      </c>
      <c r="B163" s="10" t="s">
        <v>543</v>
      </c>
      <c r="C163" s="10" t="s">
        <v>78</v>
      </c>
      <c r="D163" s="10" t="s">
        <v>544</v>
      </c>
      <c r="E163" s="11" t="s">
        <v>268</v>
      </c>
      <c r="F163" s="12">
        <v>5</v>
      </c>
      <c r="G163" s="13">
        <v>4.2699999999999996</v>
      </c>
      <c r="H163" s="13">
        <f>TRUNC(TRUNC(G163 * J5, 2) + G163, 2)</f>
        <v>5.14</v>
      </c>
      <c r="I163" s="13">
        <f t="shared" si="2"/>
        <v>25.7</v>
      </c>
      <c r="J163" s="14">
        <f>I163 / J4</f>
        <v>3.4418016175653357E-6</v>
      </c>
    </row>
    <row r="164" spans="1:10" ht="25.95" customHeight="1">
      <c r="A164" s="10" t="s">
        <v>545</v>
      </c>
      <c r="B164" s="10" t="s">
        <v>546</v>
      </c>
      <c r="C164" s="10" t="s">
        <v>78</v>
      </c>
      <c r="D164" s="10" t="s">
        <v>547</v>
      </c>
      <c r="E164" s="11" t="s">
        <v>268</v>
      </c>
      <c r="F164" s="12">
        <v>7</v>
      </c>
      <c r="G164" s="13">
        <v>21.89</v>
      </c>
      <c r="H164" s="13">
        <f>TRUNC(TRUNC(G164 * J5, 2) + G164, 2)</f>
        <v>26.37</v>
      </c>
      <c r="I164" s="13">
        <f t="shared" si="2"/>
        <v>184.59</v>
      </c>
      <c r="J164" s="14">
        <f>I164 / J4</f>
        <v>2.4720706637602542E-5</v>
      </c>
    </row>
    <row r="165" spans="1:10" ht="25.95" customHeight="1">
      <c r="A165" s="10" t="s">
        <v>548</v>
      </c>
      <c r="B165" s="10" t="s">
        <v>549</v>
      </c>
      <c r="C165" s="10" t="s">
        <v>78</v>
      </c>
      <c r="D165" s="10" t="s">
        <v>550</v>
      </c>
      <c r="E165" s="11" t="s">
        <v>268</v>
      </c>
      <c r="F165" s="12">
        <v>32</v>
      </c>
      <c r="G165" s="13">
        <v>6.34</v>
      </c>
      <c r="H165" s="13">
        <f>TRUNC(TRUNC(G165 * J5, 2) + G165, 2)</f>
        <v>7.63</v>
      </c>
      <c r="I165" s="13">
        <f t="shared" si="2"/>
        <v>244.16</v>
      </c>
      <c r="J165" s="14">
        <f>I165 / J4</f>
        <v>3.2698454589289976E-5</v>
      </c>
    </row>
    <row r="166" spans="1:10" ht="39" customHeight="1">
      <c r="A166" s="10" t="s">
        <v>551</v>
      </c>
      <c r="B166" s="10" t="s">
        <v>552</v>
      </c>
      <c r="C166" s="10" t="s">
        <v>78</v>
      </c>
      <c r="D166" s="10" t="s">
        <v>553</v>
      </c>
      <c r="E166" s="11" t="s">
        <v>268</v>
      </c>
      <c r="F166" s="12">
        <v>1</v>
      </c>
      <c r="G166" s="13">
        <v>9.42</v>
      </c>
      <c r="H166" s="13">
        <f>TRUNC(TRUNC(G166 * J5, 2) + G166, 2)</f>
        <v>11.35</v>
      </c>
      <c r="I166" s="13">
        <f t="shared" si="2"/>
        <v>11.35</v>
      </c>
      <c r="J166" s="14">
        <f>I166 / J4</f>
        <v>1.5200174458897494E-6</v>
      </c>
    </row>
    <row r="167" spans="1:10" ht="39" customHeight="1">
      <c r="A167" s="10" t="s">
        <v>554</v>
      </c>
      <c r="B167" s="10" t="s">
        <v>555</v>
      </c>
      <c r="C167" s="10" t="s">
        <v>78</v>
      </c>
      <c r="D167" s="10" t="s">
        <v>556</v>
      </c>
      <c r="E167" s="11" t="s">
        <v>268</v>
      </c>
      <c r="F167" s="12">
        <v>12</v>
      </c>
      <c r="G167" s="13">
        <v>20.18</v>
      </c>
      <c r="H167" s="13">
        <f>TRUNC(TRUNC(G167 * J5, 2) + G167, 2)</f>
        <v>24.31</v>
      </c>
      <c r="I167" s="13">
        <f t="shared" si="2"/>
        <v>291.72000000000003</v>
      </c>
      <c r="J167" s="14">
        <f>I167 / J4</f>
        <v>3.9067796415414781E-5</v>
      </c>
    </row>
    <row r="168" spans="1:10" ht="39" customHeight="1">
      <c r="A168" s="10" t="s">
        <v>557</v>
      </c>
      <c r="B168" s="10" t="s">
        <v>558</v>
      </c>
      <c r="C168" s="10" t="s">
        <v>78</v>
      </c>
      <c r="D168" s="10" t="s">
        <v>559</v>
      </c>
      <c r="E168" s="11" t="s">
        <v>268</v>
      </c>
      <c r="F168" s="12">
        <v>5</v>
      </c>
      <c r="G168" s="13">
        <v>13.81</v>
      </c>
      <c r="H168" s="13">
        <f>TRUNC(TRUNC(G168 * J5, 2) + G168, 2)</f>
        <v>16.64</v>
      </c>
      <c r="I168" s="13">
        <f t="shared" si="2"/>
        <v>83.2</v>
      </c>
      <c r="J168" s="14">
        <f>I168 / J4</f>
        <v>1.1142330528460543E-5</v>
      </c>
    </row>
    <row r="169" spans="1:10" ht="39" customHeight="1">
      <c r="A169" s="10" t="s">
        <v>560</v>
      </c>
      <c r="B169" s="10" t="s">
        <v>561</v>
      </c>
      <c r="C169" s="10" t="s">
        <v>78</v>
      </c>
      <c r="D169" s="10" t="s">
        <v>562</v>
      </c>
      <c r="E169" s="11" t="s">
        <v>268</v>
      </c>
      <c r="F169" s="12">
        <v>18</v>
      </c>
      <c r="G169" s="13">
        <v>16.96</v>
      </c>
      <c r="H169" s="13">
        <f>TRUNC(TRUNC(G169 * J5, 2) + G169, 2)</f>
        <v>20.43</v>
      </c>
      <c r="I169" s="13">
        <f t="shared" si="2"/>
        <v>367.74</v>
      </c>
      <c r="J169" s="14">
        <f>I169 / J4</f>
        <v>4.924856524682788E-5</v>
      </c>
    </row>
    <row r="170" spans="1:10" ht="25.95" customHeight="1">
      <c r="A170" s="10" t="s">
        <v>563</v>
      </c>
      <c r="B170" s="10" t="s">
        <v>564</v>
      </c>
      <c r="C170" s="10" t="s">
        <v>78</v>
      </c>
      <c r="D170" s="10" t="s">
        <v>565</v>
      </c>
      <c r="E170" s="11" t="s">
        <v>268</v>
      </c>
      <c r="F170" s="12">
        <v>22</v>
      </c>
      <c r="G170" s="13">
        <v>46.13</v>
      </c>
      <c r="H170" s="13">
        <f>TRUNC(TRUNC(G170 * J5, 2) + G170, 2)</f>
        <v>55.58</v>
      </c>
      <c r="I170" s="13">
        <f t="shared" si="2"/>
        <v>1222.76</v>
      </c>
      <c r="J170" s="14">
        <f>I170 / J4</f>
        <v>1.6375476054062996E-4</v>
      </c>
    </row>
    <row r="171" spans="1:10" ht="39" customHeight="1">
      <c r="A171" s="10" t="s">
        <v>566</v>
      </c>
      <c r="B171" s="10" t="s">
        <v>567</v>
      </c>
      <c r="C171" s="10" t="s">
        <v>78</v>
      </c>
      <c r="D171" s="10" t="s">
        <v>568</v>
      </c>
      <c r="E171" s="11" t="s">
        <v>268</v>
      </c>
      <c r="F171" s="12">
        <v>56</v>
      </c>
      <c r="G171" s="13">
        <v>13.17</v>
      </c>
      <c r="H171" s="13">
        <f>TRUNC(TRUNC(G171 * J5, 2) + G171, 2)</f>
        <v>15.86</v>
      </c>
      <c r="I171" s="13">
        <f t="shared" si="2"/>
        <v>888.16</v>
      </c>
      <c r="J171" s="14">
        <f>I171 / J4</f>
        <v>1.1894437839131628E-4</v>
      </c>
    </row>
    <row r="172" spans="1:10" ht="25.95" customHeight="1">
      <c r="A172" s="10" t="s">
        <v>569</v>
      </c>
      <c r="B172" s="10" t="s">
        <v>570</v>
      </c>
      <c r="C172" s="10" t="s">
        <v>78</v>
      </c>
      <c r="D172" s="10" t="s">
        <v>571</v>
      </c>
      <c r="E172" s="11" t="s">
        <v>268</v>
      </c>
      <c r="F172" s="12">
        <v>1</v>
      </c>
      <c r="G172" s="13">
        <v>18.95</v>
      </c>
      <c r="H172" s="13">
        <f>TRUNC(TRUNC(G172 * J5, 2) + G172, 2)</f>
        <v>22.83</v>
      </c>
      <c r="I172" s="13">
        <f t="shared" si="2"/>
        <v>22.83</v>
      </c>
      <c r="J172" s="14">
        <f>I172 / J4</f>
        <v>3.0574447832302181E-6</v>
      </c>
    </row>
    <row r="173" spans="1:10" ht="39" customHeight="1">
      <c r="A173" s="10" t="s">
        <v>572</v>
      </c>
      <c r="B173" s="10" t="s">
        <v>573</v>
      </c>
      <c r="C173" s="10" t="s">
        <v>78</v>
      </c>
      <c r="D173" s="10" t="s">
        <v>574</v>
      </c>
      <c r="E173" s="11" t="s">
        <v>268</v>
      </c>
      <c r="F173" s="12">
        <v>2</v>
      </c>
      <c r="G173" s="13">
        <v>14.14</v>
      </c>
      <c r="H173" s="13">
        <f>TRUNC(TRUNC(G173 * J5, 2) + G173, 2)</f>
        <v>17.03</v>
      </c>
      <c r="I173" s="13">
        <f t="shared" si="2"/>
        <v>34.06</v>
      </c>
      <c r="J173" s="14">
        <f>I173 / J4</f>
        <v>4.5613915600885344E-6</v>
      </c>
    </row>
    <row r="174" spans="1:10" ht="25.95" customHeight="1">
      <c r="A174" s="10" t="s">
        <v>575</v>
      </c>
      <c r="B174" s="10" t="s">
        <v>576</v>
      </c>
      <c r="C174" s="10" t="s">
        <v>78</v>
      </c>
      <c r="D174" s="10" t="s">
        <v>577</v>
      </c>
      <c r="E174" s="11" t="s">
        <v>268</v>
      </c>
      <c r="F174" s="12">
        <v>2</v>
      </c>
      <c r="G174" s="13">
        <v>79.540000000000006</v>
      </c>
      <c r="H174" s="13">
        <f>TRUNC(TRUNC(G174 * J5, 2) + G174, 2)</f>
        <v>95.84</v>
      </c>
      <c r="I174" s="13">
        <f t="shared" si="2"/>
        <v>191.68</v>
      </c>
      <c r="J174" s="14">
        <f>I174 / J4</f>
        <v>2.5670215332876404E-5</v>
      </c>
    </row>
    <row r="175" spans="1:10" ht="39" customHeight="1">
      <c r="A175" s="10" t="s">
        <v>578</v>
      </c>
      <c r="B175" s="10" t="s">
        <v>579</v>
      </c>
      <c r="C175" s="10" t="s">
        <v>78</v>
      </c>
      <c r="D175" s="10" t="s">
        <v>580</v>
      </c>
      <c r="E175" s="11" t="s">
        <v>268</v>
      </c>
      <c r="F175" s="12">
        <v>3</v>
      </c>
      <c r="G175" s="13">
        <v>20.9</v>
      </c>
      <c r="H175" s="13">
        <f>TRUNC(TRUNC(G175 * J5, 2) + G175, 2)</f>
        <v>25.18</v>
      </c>
      <c r="I175" s="13">
        <f t="shared" si="2"/>
        <v>75.540000000000006</v>
      </c>
      <c r="J175" s="14">
        <f>I175 / J4</f>
        <v>1.0116486155287372E-5</v>
      </c>
    </row>
    <row r="176" spans="1:10" ht="25.95" customHeight="1">
      <c r="A176" s="10" t="s">
        <v>581</v>
      </c>
      <c r="B176" s="10" t="s">
        <v>582</v>
      </c>
      <c r="C176" s="10" t="s">
        <v>78</v>
      </c>
      <c r="D176" s="10" t="s">
        <v>583</v>
      </c>
      <c r="E176" s="11" t="s">
        <v>268</v>
      </c>
      <c r="F176" s="12">
        <v>1</v>
      </c>
      <c r="G176" s="13">
        <v>30.84</v>
      </c>
      <c r="H176" s="13">
        <f>TRUNC(TRUNC(G176 * J5, 2) + G176, 2)</f>
        <v>37.159999999999997</v>
      </c>
      <c r="I176" s="13">
        <f t="shared" si="2"/>
        <v>37.159999999999997</v>
      </c>
      <c r="J176" s="14">
        <f>I176 / J4</f>
        <v>4.9765505100672317E-6</v>
      </c>
    </row>
    <row r="177" spans="1:10" ht="25.95" customHeight="1">
      <c r="A177" s="10" t="s">
        <v>584</v>
      </c>
      <c r="B177" s="10" t="s">
        <v>585</v>
      </c>
      <c r="C177" s="10" t="s">
        <v>78</v>
      </c>
      <c r="D177" s="10" t="s">
        <v>586</v>
      </c>
      <c r="E177" s="11" t="s">
        <v>268</v>
      </c>
      <c r="F177" s="12">
        <v>1</v>
      </c>
      <c r="G177" s="13">
        <v>151.69999999999999</v>
      </c>
      <c r="H177" s="13">
        <f>TRUNC(TRUNC(G177 * J5, 2) + G177, 2)</f>
        <v>182.79</v>
      </c>
      <c r="I177" s="13">
        <f t="shared" si="2"/>
        <v>182.79</v>
      </c>
      <c r="J177" s="14">
        <f>I177 / J4</f>
        <v>2.4479646602131037E-5</v>
      </c>
    </row>
    <row r="178" spans="1:10" ht="39" customHeight="1">
      <c r="A178" s="10" t="s">
        <v>588</v>
      </c>
      <c r="B178" s="10" t="s">
        <v>589</v>
      </c>
      <c r="C178" s="10" t="s">
        <v>78</v>
      </c>
      <c r="D178" s="10" t="s">
        <v>590</v>
      </c>
      <c r="E178" s="11" t="s">
        <v>268</v>
      </c>
      <c r="F178" s="12">
        <v>20</v>
      </c>
      <c r="G178" s="13">
        <v>103.23</v>
      </c>
      <c r="H178" s="13">
        <f>TRUNC(TRUNC(G178 * J5, 2) + G178, 2)</f>
        <v>124.39</v>
      </c>
      <c r="I178" s="13">
        <f t="shared" si="2"/>
        <v>2487.8000000000002</v>
      </c>
      <c r="J178" s="14">
        <f>I178 / J4</f>
        <v>3.3317175347000167E-4</v>
      </c>
    </row>
    <row r="179" spans="1:10" ht="25.95" customHeight="1">
      <c r="A179" s="10" t="s">
        <v>592</v>
      </c>
      <c r="B179" s="10" t="s">
        <v>593</v>
      </c>
      <c r="C179" s="10" t="s">
        <v>78</v>
      </c>
      <c r="D179" s="10" t="s">
        <v>594</v>
      </c>
      <c r="E179" s="11" t="s">
        <v>268</v>
      </c>
      <c r="F179" s="12">
        <v>2</v>
      </c>
      <c r="G179" s="13">
        <v>43.38</v>
      </c>
      <c r="H179" s="13">
        <f>TRUNC(TRUNC(G179 * J5, 2) + G179, 2)</f>
        <v>52.27</v>
      </c>
      <c r="I179" s="13">
        <f t="shared" si="2"/>
        <v>104.54</v>
      </c>
      <c r="J179" s="14">
        <f>I179 / J4</f>
        <v>1.4000231171217129E-5</v>
      </c>
    </row>
    <row r="180" spans="1:10" ht="25.95" customHeight="1">
      <c r="A180" s="10" t="s">
        <v>595</v>
      </c>
      <c r="B180" s="10" t="s">
        <v>596</v>
      </c>
      <c r="C180" s="10" t="s">
        <v>78</v>
      </c>
      <c r="D180" s="10" t="s">
        <v>597</v>
      </c>
      <c r="E180" s="11" t="s">
        <v>268</v>
      </c>
      <c r="F180" s="12">
        <v>19</v>
      </c>
      <c r="G180" s="13">
        <v>35.93</v>
      </c>
      <c r="H180" s="13">
        <f>TRUNC(TRUNC(G180 * J5, 2) + G180, 2)</f>
        <v>43.29</v>
      </c>
      <c r="I180" s="13">
        <f t="shared" si="2"/>
        <v>822.51</v>
      </c>
      <c r="J180" s="14">
        <f>I180 / J4</f>
        <v>1.1015238320870289E-4</v>
      </c>
    </row>
    <row r="181" spans="1:10" ht="25.95" customHeight="1">
      <c r="A181" s="10" t="s">
        <v>598</v>
      </c>
      <c r="B181" s="10" t="s">
        <v>599</v>
      </c>
      <c r="C181" s="10" t="s">
        <v>78</v>
      </c>
      <c r="D181" s="10" t="s">
        <v>600</v>
      </c>
      <c r="E181" s="11" t="s">
        <v>268</v>
      </c>
      <c r="F181" s="12">
        <v>4</v>
      </c>
      <c r="G181" s="13">
        <v>29.63</v>
      </c>
      <c r="H181" s="13">
        <f>TRUNC(TRUNC(G181 * J5, 2) + G181, 2)</f>
        <v>35.700000000000003</v>
      </c>
      <c r="I181" s="13">
        <f t="shared" si="2"/>
        <v>142.80000000000001</v>
      </c>
      <c r="J181" s="14">
        <f>I181 / J4</f>
        <v>1.9124096147405835E-5</v>
      </c>
    </row>
    <row r="182" spans="1:10" ht="25.95" customHeight="1">
      <c r="A182" s="10" t="s">
        <v>601</v>
      </c>
      <c r="B182" s="10" t="s">
        <v>602</v>
      </c>
      <c r="C182" s="10" t="s">
        <v>78</v>
      </c>
      <c r="D182" s="10" t="s">
        <v>603</v>
      </c>
      <c r="E182" s="11" t="s">
        <v>268</v>
      </c>
      <c r="F182" s="12">
        <v>11</v>
      </c>
      <c r="G182" s="13">
        <v>46.71</v>
      </c>
      <c r="H182" s="13">
        <f>TRUNC(TRUNC(G182 * J5, 2) + G182, 2)</f>
        <v>56.28</v>
      </c>
      <c r="I182" s="13">
        <f t="shared" si="2"/>
        <v>619.08000000000004</v>
      </c>
      <c r="J182" s="14">
        <f>I182 / J4</f>
        <v>8.2908581533165304E-5</v>
      </c>
    </row>
    <row r="183" spans="1:10" ht="25.95" customHeight="1">
      <c r="A183" s="10" t="s">
        <v>604</v>
      </c>
      <c r="B183" s="10" t="s">
        <v>605</v>
      </c>
      <c r="C183" s="10" t="s">
        <v>78</v>
      </c>
      <c r="D183" s="10" t="s">
        <v>606</v>
      </c>
      <c r="E183" s="11" t="s">
        <v>268</v>
      </c>
      <c r="F183" s="12">
        <v>1</v>
      </c>
      <c r="G183" s="13">
        <v>62.57</v>
      </c>
      <c r="H183" s="13">
        <f>TRUNC(TRUNC(G183 * J5, 2) + G183, 2)</f>
        <v>75.39</v>
      </c>
      <c r="I183" s="13">
        <f t="shared" si="2"/>
        <v>75.39</v>
      </c>
      <c r="J183" s="14">
        <f>I183 / J4</f>
        <v>1.009639781899808E-5</v>
      </c>
    </row>
    <row r="184" spans="1:10" ht="25.95" customHeight="1">
      <c r="A184" s="10" t="s">
        <v>607</v>
      </c>
      <c r="B184" s="10" t="s">
        <v>608</v>
      </c>
      <c r="C184" s="10" t="s">
        <v>78</v>
      </c>
      <c r="D184" s="10" t="s">
        <v>609</v>
      </c>
      <c r="E184" s="11" t="s">
        <v>268</v>
      </c>
      <c r="F184" s="12">
        <v>2</v>
      </c>
      <c r="G184" s="13">
        <v>101.27</v>
      </c>
      <c r="H184" s="13">
        <f>TRUNC(TRUNC(G184 * J5, 2) + G184, 2)</f>
        <v>122.03</v>
      </c>
      <c r="I184" s="13">
        <f t="shared" si="2"/>
        <v>244.06</v>
      </c>
      <c r="J184" s="14">
        <f>I184 / J4</f>
        <v>3.2685062365097112E-5</v>
      </c>
    </row>
    <row r="185" spans="1:10" ht="39" customHeight="1">
      <c r="A185" s="10" t="s">
        <v>610</v>
      </c>
      <c r="B185" s="10" t="s">
        <v>611</v>
      </c>
      <c r="C185" s="10" t="s">
        <v>78</v>
      </c>
      <c r="D185" s="10" t="s">
        <v>612</v>
      </c>
      <c r="E185" s="11" t="s">
        <v>268</v>
      </c>
      <c r="F185" s="12">
        <v>2</v>
      </c>
      <c r="G185" s="13">
        <v>98.94</v>
      </c>
      <c r="H185" s="13">
        <f>TRUNC(TRUNC(G185 * J5, 2) + G185, 2)</f>
        <v>119.22</v>
      </c>
      <c r="I185" s="13">
        <f t="shared" si="2"/>
        <v>238.44</v>
      </c>
      <c r="J185" s="14">
        <f>I185 / J4</f>
        <v>3.1932419365458313E-5</v>
      </c>
    </row>
    <row r="186" spans="1:10" ht="39" customHeight="1">
      <c r="A186" s="10" t="s">
        <v>613</v>
      </c>
      <c r="B186" s="10" t="s">
        <v>614</v>
      </c>
      <c r="C186" s="10" t="s">
        <v>78</v>
      </c>
      <c r="D186" s="10" t="s">
        <v>615</v>
      </c>
      <c r="E186" s="11" t="s">
        <v>268</v>
      </c>
      <c r="F186" s="12">
        <v>1</v>
      </c>
      <c r="G186" s="13">
        <v>156.19</v>
      </c>
      <c r="H186" s="13">
        <f>TRUNC(TRUNC(G186 * J5, 2) + G186, 2)</f>
        <v>188.2</v>
      </c>
      <c r="I186" s="13">
        <f t="shared" si="2"/>
        <v>188.2</v>
      </c>
      <c r="J186" s="14">
        <f>I186 / J4</f>
        <v>2.5204165930964831E-5</v>
      </c>
    </row>
    <row r="187" spans="1:10" ht="24" customHeight="1">
      <c r="A187" s="10" t="s">
        <v>616</v>
      </c>
      <c r="B187" s="10" t="s">
        <v>617</v>
      </c>
      <c r="C187" s="10" t="s">
        <v>72</v>
      </c>
      <c r="D187" s="10" t="s">
        <v>618</v>
      </c>
      <c r="E187" s="11" t="s">
        <v>75</v>
      </c>
      <c r="F187" s="12">
        <v>2</v>
      </c>
      <c r="G187" s="13">
        <v>7.56</v>
      </c>
      <c r="H187" s="13">
        <f>TRUNC(TRUNC(G187 * J5, 2) + G187, 2)</f>
        <v>9.1</v>
      </c>
      <c r="I187" s="13">
        <f t="shared" si="2"/>
        <v>18.2</v>
      </c>
      <c r="J187" s="14">
        <f>I187 / J4</f>
        <v>2.4373848031007433E-6</v>
      </c>
    </row>
    <row r="188" spans="1:10" ht="24" customHeight="1">
      <c r="A188" s="10" t="s">
        <v>619</v>
      </c>
      <c r="B188" s="10" t="s">
        <v>620</v>
      </c>
      <c r="C188" s="10" t="s">
        <v>72</v>
      </c>
      <c r="D188" s="10" t="s">
        <v>621</v>
      </c>
      <c r="E188" s="11" t="s">
        <v>75</v>
      </c>
      <c r="F188" s="12">
        <v>1</v>
      </c>
      <c r="G188" s="13">
        <v>5.87</v>
      </c>
      <c r="H188" s="13">
        <f>TRUNC(TRUNC(G188 * J5, 2) + G188, 2)</f>
        <v>7.07</v>
      </c>
      <c r="I188" s="13">
        <f t="shared" si="2"/>
        <v>7.07</v>
      </c>
      <c r="J188" s="14">
        <f>I188 / J4</f>
        <v>9.4683025043528888E-7</v>
      </c>
    </row>
    <row r="189" spans="1:10" ht="39" customHeight="1">
      <c r="A189" s="10" t="s">
        <v>622</v>
      </c>
      <c r="B189" s="10" t="s">
        <v>623</v>
      </c>
      <c r="C189" s="10" t="s">
        <v>78</v>
      </c>
      <c r="D189" s="10" t="s">
        <v>624</v>
      </c>
      <c r="E189" s="11" t="s">
        <v>268</v>
      </c>
      <c r="F189" s="12">
        <v>2</v>
      </c>
      <c r="G189" s="13">
        <v>680.92</v>
      </c>
      <c r="H189" s="13">
        <f>TRUNC(TRUNC(G189 * J5, 2) + G189, 2)</f>
        <v>820.5</v>
      </c>
      <c r="I189" s="13">
        <f t="shared" si="2"/>
        <v>1641</v>
      </c>
      <c r="J189" s="14">
        <f>I189 / J4</f>
        <v>2.1976639900485277E-4</v>
      </c>
    </row>
    <row r="190" spans="1:10" ht="39" customHeight="1">
      <c r="A190" s="10" t="s">
        <v>626</v>
      </c>
      <c r="B190" s="10" t="s">
        <v>627</v>
      </c>
      <c r="C190" s="10" t="s">
        <v>78</v>
      </c>
      <c r="D190" s="10" t="s">
        <v>628</v>
      </c>
      <c r="E190" s="11" t="s">
        <v>268</v>
      </c>
      <c r="F190" s="12">
        <v>2</v>
      </c>
      <c r="G190" s="13">
        <v>3312.64</v>
      </c>
      <c r="H190" s="13">
        <f>TRUNC(TRUNC(G190 * J5, 2) + G190, 2)</f>
        <v>3991.73</v>
      </c>
      <c r="I190" s="13">
        <f t="shared" si="2"/>
        <v>7983.46</v>
      </c>
      <c r="J190" s="14">
        <f>I190 / J4</f>
        <v>1.069162861547399E-3</v>
      </c>
    </row>
    <row r="191" spans="1:10" ht="24" customHeight="1">
      <c r="A191" s="5" t="s">
        <v>630</v>
      </c>
      <c r="B191" s="5" t="s">
        <v>6235</v>
      </c>
      <c r="C191" s="5"/>
      <c r="D191" s="5" t="s">
        <v>631</v>
      </c>
      <c r="E191" s="6"/>
      <c r="F191" s="7">
        <v>1</v>
      </c>
      <c r="G191" s="7" t="s">
        <v>74</v>
      </c>
      <c r="H191" s="8">
        <f>I192 + I193 + I194 + I195 + I196 + I197 + I198 + I199 + I200 + I201 + I202 + I203 + I204 + I205 + I206 + I207 + I208 + I209 + I210 + I211 + I212 + I213 + I214 + I215 + I216 + I217 + I218 + I219 + I220 + I221 + I222 + I223 + I224 + I225 + I226 + I227 + I228 + I229 + I230 + I231 + I232 + I233 + I234</f>
        <v>53243.79</v>
      </c>
      <c r="I191" s="8">
        <f t="shared" si="2"/>
        <v>53243.79</v>
      </c>
      <c r="J191" s="9">
        <f>I191 / J4</f>
        <v>7.1305277255762278E-3</v>
      </c>
    </row>
    <row r="192" spans="1:10" ht="25.95" customHeight="1">
      <c r="A192" s="10" t="s">
        <v>632</v>
      </c>
      <c r="B192" s="10" t="s">
        <v>633</v>
      </c>
      <c r="C192" s="10" t="s">
        <v>72</v>
      </c>
      <c r="D192" s="10" t="s">
        <v>634</v>
      </c>
      <c r="E192" s="11" t="s">
        <v>75</v>
      </c>
      <c r="F192" s="12">
        <v>23</v>
      </c>
      <c r="G192" s="13">
        <v>113.43</v>
      </c>
      <c r="H192" s="13">
        <f>TRUNC(TRUNC(G192 * J5, 2) + G192, 2)</f>
        <v>136.68</v>
      </c>
      <c r="I192" s="13">
        <f t="shared" si="2"/>
        <v>3143.64</v>
      </c>
      <c r="J192" s="14">
        <f>I192 / J4</f>
        <v>4.2100331661646268E-4</v>
      </c>
    </row>
    <row r="193" spans="1:10" ht="52.05" customHeight="1">
      <c r="A193" s="10" t="s">
        <v>635</v>
      </c>
      <c r="B193" s="10" t="s">
        <v>636</v>
      </c>
      <c r="C193" s="10" t="s">
        <v>78</v>
      </c>
      <c r="D193" s="10" t="s">
        <v>637</v>
      </c>
      <c r="E193" s="11" t="s">
        <v>268</v>
      </c>
      <c r="F193" s="12">
        <v>23</v>
      </c>
      <c r="G193" s="13">
        <v>41.42</v>
      </c>
      <c r="H193" s="13">
        <f>TRUNC(TRUNC(G193 * J5, 2) + G193, 2)</f>
        <v>49.91</v>
      </c>
      <c r="I193" s="13">
        <f t="shared" si="2"/>
        <v>1147.93</v>
      </c>
      <c r="J193" s="14">
        <f>I193 / J4</f>
        <v>1.5373335917711191E-4</v>
      </c>
    </row>
    <row r="194" spans="1:10" ht="52.05" customHeight="1">
      <c r="A194" s="10" t="s">
        <v>639</v>
      </c>
      <c r="B194" s="10" t="s">
        <v>640</v>
      </c>
      <c r="C194" s="10" t="s">
        <v>78</v>
      </c>
      <c r="D194" s="10" t="s">
        <v>641</v>
      </c>
      <c r="E194" s="11" t="s">
        <v>268</v>
      </c>
      <c r="F194" s="12">
        <v>31</v>
      </c>
      <c r="G194" s="13">
        <v>10.32</v>
      </c>
      <c r="H194" s="13">
        <f>TRUNC(TRUNC(G194 * J5, 2) + G194, 2)</f>
        <v>12.43</v>
      </c>
      <c r="I194" s="13">
        <f t="shared" si="2"/>
        <v>385.33</v>
      </c>
      <c r="J194" s="14">
        <f>I194 / J4</f>
        <v>5.1604257482352167E-5</v>
      </c>
    </row>
    <row r="195" spans="1:10" ht="39" customHeight="1">
      <c r="A195" s="10" t="s">
        <v>642</v>
      </c>
      <c r="B195" s="10" t="s">
        <v>643</v>
      </c>
      <c r="C195" s="10" t="s">
        <v>78</v>
      </c>
      <c r="D195" s="10" t="s">
        <v>644</v>
      </c>
      <c r="E195" s="11" t="s">
        <v>268</v>
      </c>
      <c r="F195" s="12">
        <v>2</v>
      </c>
      <c r="G195" s="13">
        <v>7.81</v>
      </c>
      <c r="H195" s="13">
        <f>TRUNC(TRUNC(G195 * J5, 2) + G195, 2)</f>
        <v>9.41</v>
      </c>
      <c r="I195" s="13">
        <f t="shared" si="2"/>
        <v>18.82</v>
      </c>
      <c r="J195" s="14">
        <f>I195 / J4</f>
        <v>2.5204165930964834E-6</v>
      </c>
    </row>
    <row r="196" spans="1:10" ht="52.05" customHeight="1">
      <c r="A196" s="10" t="s">
        <v>646</v>
      </c>
      <c r="B196" s="10" t="s">
        <v>647</v>
      </c>
      <c r="C196" s="10" t="s">
        <v>78</v>
      </c>
      <c r="D196" s="10" t="s">
        <v>648</v>
      </c>
      <c r="E196" s="11" t="s">
        <v>268</v>
      </c>
      <c r="F196" s="12">
        <v>16</v>
      </c>
      <c r="G196" s="13">
        <v>16.03</v>
      </c>
      <c r="H196" s="13">
        <f>TRUNC(TRUNC(G196 * J5, 2) + G196, 2)</f>
        <v>19.309999999999999</v>
      </c>
      <c r="I196" s="13">
        <f t="shared" si="2"/>
        <v>308.95999999999998</v>
      </c>
      <c r="J196" s="14">
        <f>I196 / J4</f>
        <v>4.1376615866264052E-5</v>
      </c>
    </row>
    <row r="197" spans="1:10" ht="52.05" customHeight="1">
      <c r="A197" s="10" t="s">
        <v>649</v>
      </c>
      <c r="B197" s="10" t="s">
        <v>650</v>
      </c>
      <c r="C197" s="10" t="s">
        <v>78</v>
      </c>
      <c r="D197" s="10" t="s">
        <v>651</v>
      </c>
      <c r="E197" s="11" t="s">
        <v>268</v>
      </c>
      <c r="F197" s="12">
        <v>5</v>
      </c>
      <c r="G197" s="13">
        <v>23.84</v>
      </c>
      <c r="H197" s="13">
        <f>TRUNC(TRUNC(G197 * J5, 2) + G197, 2)</f>
        <v>28.72</v>
      </c>
      <c r="I197" s="13">
        <f t="shared" si="2"/>
        <v>143.6</v>
      </c>
      <c r="J197" s="14">
        <f>I197 / J4</f>
        <v>1.9231233940948725E-5</v>
      </c>
    </row>
    <row r="198" spans="1:10" ht="52.05" customHeight="1">
      <c r="A198" s="10" t="s">
        <v>652</v>
      </c>
      <c r="B198" s="10" t="s">
        <v>653</v>
      </c>
      <c r="C198" s="10" t="s">
        <v>78</v>
      </c>
      <c r="D198" s="10" t="s">
        <v>654</v>
      </c>
      <c r="E198" s="11" t="s">
        <v>268</v>
      </c>
      <c r="F198" s="12">
        <v>10</v>
      </c>
      <c r="G198" s="13">
        <v>28.7</v>
      </c>
      <c r="H198" s="13">
        <f>TRUNC(TRUNC(G198 * J5, 2) + G198, 2)</f>
        <v>34.58</v>
      </c>
      <c r="I198" s="13">
        <f t="shared" si="2"/>
        <v>345.8</v>
      </c>
      <c r="J198" s="14">
        <f>I198 / J4</f>
        <v>4.6310311258914133E-5</v>
      </c>
    </row>
    <row r="199" spans="1:10" ht="39" customHeight="1">
      <c r="A199" s="10" t="s">
        <v>655</v>
      </c>
      <c r="B199" s="10" t="s">
        <v>656</v>
      </c>
      <c r="C199" s="10" t="s">
        <v>78</v>
      </c>
      <c r="D199" s="10" t="s">
        <v>657</v>
      </c>
      <c r="E199" s="11" t="s">
        <v>268</v>
      </c>
      <c r="F199" s="12">
        <v>41</v>
      </c>
      <c r="G199" s="13">
        <v>10.33</v>
      </c>
      <c r="H199" s="13">
        <f>TRUNC(TRUNC(G199 * J5, 2) + G199, 2)</f>
        <v>12.44</v>
      </c>
      <c r="I199" s="13">
        <f t="shared" ref="I199:I262" si="3">TRUNC(F199 * H199,2)</f>
        <v>510.04</v>
      </c>
      <c r="J199" s="14">
        <f>I199 / J4</f>
        <v>6.8305700273269416E-5</v>
      </c>
    </row>
    <row r="200" spans="1:10" ht="39" customHeight="1">
      <c r="A200" s="10" t="s">
        <v>658</v>
      </c>
      <c r="B200" s="10" t="s">
        <v>659</v>
      </c>
      <c r="C200" s="10" t="s">
        <v>78</v>
      </c>
      <c r="D200" s="10" t="s">
        <v>660</v>
      </c>
      <c r="E200" s="11" t="s">
        <v>268</v>
      </c>
      <c r="F200" s="12">
        <v>24</v>
      </c>
      <c r="G200" s="13">
        <v>14.81</v>
      </c>
      <c r="H200" s="13">
        <f>TRUNC(TRUNC(G200 * J5, 2) + G200, 2)</f>
        <v>17.84</v>
      </c>
      <c r="I200" s="13">
        <f t="shared" si="3"/>
        <v>428.16</v>
      </c>
      <c r="J200" s="14">
        <f>I200 / J4</f>
        <v>5.7340147104154639E-5</v>
      </c>
    </row>
    <row r="201" spans="1:10" ht="52.05" customHeight="1">
      <c r="A201" s="10" t="s">
        <v>661</v>
      </c>
      <c r="B201" s="10" t="s">
        <v>662</v>
      </c>
      <c r="C201" s="10" t="s">
        <v>78</v>
      </c>
      <c r="D201" s="10" t="s">
        <v>663</v>
      </c>
      <c r="E201" s="11" t="s">
        <v>268</v>
      </c>
      <c r="F201" s="12">
        <v>48</v>
      </c>
      <c r="G201" s="13">
        <v>10.11</v>
      </c>
      <c r="H201" s="13">
        <f>TRUNC(TRUNC(G201 * J5, 2) + G201, 2)</f>
        <v>12.18</v>
      </c>
      <c r="I201" s="13">
        <f t="shared" si="3"/>
        <v>584.64</v>
      </c>
      <c r="J201" s="14">
        <f>I201 / J4</f>
        <v>7.8296299521143887E-5</v>
      </c>
    </row>
    <row r="202" spans="1:10" ht="52.05" customHeight="1">
      <c r="A202" s="10" t="s">
        <v>664</v>
      </c>
      <c r="B202" s="10" t="s">
        <v>665</v>
      </c>
      <c r="C202" s="10" t="s">
        <v>78</v>
      </c>
      <c r="D202" s="10" t="s">
        <v>666</v>
      </c>
      <c r="E202" s="11" t="s">
        <v>268</v>
      </c>
      <c r="F202" s="12">
        <v>47</v>
      </c>
      <c r="G202" s="13">
        <v>15.37</v>
      </c>
      <c r="H202" s="13">
        <f>TRUNC(TRUNC(G202 * J5, 2) + G202, 2)</f>
        <v>18.52</v>
      </c>
      <c r="I202" s="13">
        <f t="shared" si="3"/>
        <v>870.44</v>
      </c>
      <c r="J202" s="14">
        <f>I202 / J4</f>
        <v>1.1657127626434128E-4</v>
      </c>
    </row>
    <row r="203" spans="1:10" ht="52.05" customHeight="1">
      <c r="A203" s="10" t="s">
        <v>667</v>
      </c>
      <c r="B203" s="10" t="s">
        <v>668</v>
      </c>
      <c r="C203" s="10" t="s">
        <v>78</v>
      </c>
      <c r="D203" s="10" t="s">
        <v>669</v>
      </c>
      <c r="E203" s="11" t="s">
        <v>268</v>
      </c>
      <c r="F203" s="12">
        <v>13</v>
      </c>
      <c r="G203" s="13">
        <v>22.97</v>
      </c>
      <c r="H203" s="13">
        <f>TRUNC(TRUNC(G203 * J5, 2) + G203, 2)</f>
        <v>27.67</v>
      </c>
      <c r="I203" s="13">
        <f t="shared" si="3"/>
        <v>359.71</v>
      </c>
      <c r="J203" s="14">
        <f>I203 / J4</f>
        <v>4.8173169644141123E-5</v>
      </c>
    </row>
    <row r="204" spans="1:10" ht="52.05" customHeight="1">
      <c r="A204" s="10" t="s">
        <v>670</v>
      </c>
      <c r="B204" s="10" t="s">
        <v>662</v>
      </c>
      <c r="C204" s="10" t="s">
        <v>78</v>
      </c>
      <c r="D204" s="10" t="s">
        <v>663</v>
      </c>
      <c r="E204" s="11" t="s">
        <v>268</v>
      </c>
      <c r="F204" s="12">
        <v>44</v>
      </c>
      <c r="G204" s="13">
        <v>10.11</v>
      </c>
      <c r="H204" s="13">
        <f>TRUNC(TRUNC(G204 * J5, 2) + G204, 2)</f>
        <v>12.18</v>
      </c>
      <c r="I204" s="13">
        <f t="shared" si="3"/>
        <v>535.91999999999996</v>
      </c>
      <c r="J204" s="14">
        <f>I204 / J4</f>
        <v>7.1771607894381887E-5</v>
      </c>
    </row>
    <row r="205" spans="1:10" ht="39" customHeight="1">
      <c r="A205" s="10" t="s">
        <v>671</v>
      </c>
      <c r="B205" s="10" t="s">
        <v>525</v>
      </c>
      <c r="C205" s="10" t="s">
        <v>78</v>
      </c>
      <c r="D205" s="10" t="s">
        <v>526</v>
      </c>
      <c r="E205" s="11" t="s">
        <v>268</v>
      </c>
      <c r="F205" s="12">
        <v>3</v>
      </c>
      <c r="G205" s="13">
        <v>8.74</v>
      </c>
      <c r="H205" s="13">
        <f>TRUNC(TRUNC(G205 * J5, 2) + G205, 2)</f>
        <v>10.53</v>
      </c>
      <c r="I205" s="13">
        <f t="shared" si="3"/>
        <v>31.59</v>
      </c>
      <c r="J205" s="14">
        <f>I205 / J4</f>
        <v>4.2306036225248618E-6</v>
      </c>
    </row>
    <row r="206" spans="1:10" ht="39" customHeight="1">
      <c r="A206" s="10" t="s">
        <v>672</v>
      </c>
      <c r="B206" s="10" t="s">
        <v>673</v>
      </c>
      <c r="C206" s="10" t="s">
        <v>78</v>
      </c>
      <c r="D206" s="10" t="s">
        <v>674</v>
      </c>
      <c r="E206" s="11" t="s">
        <v>268</v>
      </c>
      <c r="F206" s="12">
        <v>4</v>
      </c>
      <c r="G206" s="13">
        <v>12.14</v>
      </c>
      <c r="H206" s="13">
        <f>TRUNC(TRUNC(G206 * J5, 2) + G206, 2)</f>
        <v>14.62</v>
      </c>
      <c r="I206" s="13">
        <f t="shared" si="3"/>
        <v>58.48</v>
      </c>
      <c r="J206" s="14">
        <f>I206 / J4</f>
        <v>7.8317727079852453E-6</v>
      </c>
    </row>
    <row r="207" spans="1:10" ht="52.05" customHeight="1">
      <c r="A207" s="10" t="s">
        <v>675</v>
      </c>
      <c r="B207" s="10" t="s">
        <v>676</v>
      </c>
      <c r="C207" s="10" t="s">
        <v>78</v>
      </c>
      <c r="D207" s="10" t="s">
        <v>677</v>
      </c>
      <c r="E207" s="11" t="s">
        <v>268</v>
      </c>
      <c r="F207" s="12">
        <v>4</v>
      </c>
      <c r="G207" s="13">
        <v>14.64</v>
      </c>
      <c r="H207" s="13">
        <f>TRUNC(TRUNC(G207 * J5, 2) + G207, 2)</f>
        <v>17.64</v>
      </c>
      <c r="I207" s="13">
        <f t="shared" si="3"/>
        <v>70.56</v>
      </c>
      <c r="J207" s="14">
        <f>I207 / J4</f>
        <v>9.4495533904828831E-6</v>
      </c>
    </row>
    <row r="208" spans="1:10" ht="52.05" customHeight="1">
      <c r="A208" s="10" t="s">
        <v>678</v>
      </c>
      <c r="B208" s="10" t="s">
        <v>679</v>
      </c>
      <c r="C208" s="10" t="s">
        <v>78</v>
      </c>
      <c r="D208" s="10" t="s">
        <v>680</v>
      </c>
      <c r="E208" s="11" t="s">
        <v>268</v>
      </c>
      <c r="F208" s="12">
        <v>10</v>
      </c>
      <c r="G208" s="13">
        <v>26.63</v>
      </c>
      <c r="H208" s="13">
        <f>TRUNC(TRUNC(G208 * J5, 2) + G208, 2)</f>
        <v>32.08</v>
      </c>
      <c r="I208" s="13">
        <f t="shared" si="3"/>
        <v>320.8</v>
      </c>
      <c r="J208" s="14">
        <f>I208 / J4</f>
        <v>4.2962255210698819E-5</v>
      </c>
    </row>
    <row r="209" spans="1:10" ht="52.05" customHeight="1">
      <c r="A209" s="10" t="s">
        <v>681</v>
      </c>
      <c r="B209" s="10" t="s">
        <v>682</v>
      </c>
      <c r="C209" s="10" t="s">
        <v>78</v>
      </c>
      <c r="D209" s="10" t="s">
        <v>683</v>
      </c>
      <c r="E209" s="11" t="s">
        <v>268</v>
      </c>
      <c r="F209" s="12">
        <v>3</v>
      </c>
      <c r="G209" s="13">
        <v>29.82</v>
      </c>
      <c r="H209" s="13">
        <f>TRUNC(TRUNC(G209 * J5, 2) + G209, 2)</f>
        <v>35.93</v>
      </c>
      <c r="I209" s="13">
        <f t="shared" si="3"/>
        <v>107.79</v>
      </c>
      <c r="J209" s="14">
        <f>I209 / J4</f>
        <v>1.443547845748512E-5</v>
      </c>
    </row>
    <row r="210" spans="1:10" ht="52.05" customHeight="1">
      <c r="A210" s="10" t="s">
        <v>684</v>
      </c>
      <c r="B210" s="10" t="s">
        <v>685</v>
      </c>
      <c r="C210" s="10" t="s">
        <v>78</v>
      </c>
      <c r="D210" s="10" t="s">
        <v>686</v>
      </c>
      <c r="E210" s="11" t="s">
        <v>268</v>
      </c>
      <c r="F210" s="12">
        <v>4</v>
      </c>
      <c r="G210" s="13">
        <v>40.44</v>
      </c>
      <c r="H210" s="13">
        <f>TRUNC(TRUNC(G210 * J5, 2) + G210, 2)</f>
        <v>48.73</v>
      </c>
      <c r="I210" s="13">
        <f t="shared" si="3"/>
        <v>194.92</v>
      </c>
      <c r="J210" s="14">
        <f>I210 / J4</f>
        <v>2.6104123396725105E-5</v>
      </c>
    </row>
    <row r="211" spans="1:10" ht="52.05" customHeight="1">
      <c r="A211" s="10" t="s">
        <v>687</v>
      </c>
      <c r="B211" s="10" t="s">
        <v>688</v>
      </c>
      <c r="C211" s="10" t="s">
        <v>78</v>
      </c>
      <c r="D211" s="10" t="s">
        <v>689</v>
      </c>
      <c r="E211" s="11" t="s">
        <v>268</v>
      </c>
      <c r="F211" s="12">
        <v>11</v>
      </c>
      <c r="G211" s="13">
        <v>41.22</v>
      </c>
      <c r="H211" s="13">
        <f>TRUNC(TRUNC(G211 * J5, 2) + G211, 2)</f>
        <v>49.67</v>
      </c>
      <c r="I211" s="13">
        <f t="shared" si="3"/>
        <v>546.37</v>
      </c>
      <c r="J211" s="14">
        <f>I211 / J4</f>
        <v>7.3171095322535897E-5</v>
      </c>
    </row>
    <row r="212" spans="1:10" ht="52.05" customHeight="1">
      <c r="A212" s="10" t="s">
        <v>690</v>
      </c>
      <c r="B212" s="10" t="s">
        <v>691</v>
      </c>
      <c r="C212" s="10" t="s">
        <v>78</v>
      </c>
      <c r="D212" s="10" t="s">
        <v>692</v>
      </c>
      <c r="E212" s="11" t="s">
        <v>268</v>
      </c>
      <c r="F212" s="12">
        <v>1</v>
      </c>
      <c r="G212" s="13">
        <v>47.44</v>
      </c>
      <c r="H212" s="13">
        <f>TRUNC(TRUNC(G212 * J5, 2) + G212, 2)</f>
        <v>57.16</v>
      </c>
      <c r="I212" s="13">
        <f t="shared" si="3"/>
        <v>57.16</v>
      </c>
      <c r="J212" s="14">
        <f>I212 / J4</f>
        <v>7.6549953486394777E-6</v>
      </c>
    </row>
    <row r="213" spans="1:10" ht="52.05" customHeight="1">
      <c r="A213" s="10" t="s">
        <v>693</v>
      </c>
      <c r="B213" s="10" t="s">
        <v>694</v>
      </c>
      <c r="C213" s="10" t="s">
        <v>78</v>
      </c>
      <c r="D213" s="10" t="s">
        <v>695</v>
      </c>
      <c r="E213" s="11" t="s">
        <v>268</v>
      </c>
      <c r="F213" s="12">
        <v>18</v>
      </c>
      <c r="G213" s="13">
        <v>50.67</v>
      </c>
      <c r="H213" s="13">
        <f>TRUNC(TRUNC(G213 * J5, 2) + G213, 2)</f>
        <v>61.05</v>
      </c>
      <c r="I213" s="13">
        <f t="shared" si="3"/>
        <v>1098.9000000000001</v>
      </c>
      <c r="J213" s="14">
        <f>I213 / J4</f>
        <v>1.4716715165535206E-4</v>
      </c>
    </row>
    <row r="214" spans="1:10" ht="52.05" customHeight="1">
      <c r="A214" s="10" t="s">
        <v>696</v>
      </c>
      <c r="B214" s="10" t="s">
        <v>697</v>
      </c>
      <c r="C214" s="10" t="s">
        <v>78</v>
      </c>
      <c r="D214" s="10" t="s">
        <v>698</v>
      </c>
      <c r="E214" s="11" t="s">
        <v>268</v>
      </c>
      <c r="F214" s="12">
        <v>73</v>
      </c>
      <c r="G214" s="13">
        <v>5.4</v>
      </c>
      <c r="H214" s="13">
        <f>TRUNC(TRUNC(G214 * J5, 2) + G214, 2)</f>
        <v>6.5</v>
      </c>
      <c r="I214" s="13">
        <f t="shared" si="3"/>
        <v>474.5</v>
      </c>
      <c r="J214" s="14">
        <f>I214 / J4</f>
        <v>6.3546103795126524E-5</v>
      </c>
    </row>
    <row r="215" spans="1:10" ht="52.05" customHeight="1">
      <c r="A215" s="10" t="s">
        <v>699</v>
      </c>
      <c r="B215" s="10" t="s">
        <v>700</v>
      </c>
      <c r="C215" s="10" t="s">
        <v>78</v>
      </c>
      <c r="D215" s="10" t="s">
        <v>701</v>
      </c>
      <c r="E215" s="11" t="s">
        <v>268</v>
      </c>
      <c r="F215" s="12">
        <v>25</v>
      </c>
      <c r="G215" s="13">
        <v>14.73</v>
      </c>
      <c r="H215" s="13">
        <f>TRUNC(TRUNC(G215 * J5, 2) + G215, 2)</f>
        <v>17.739999999999998</v>
      </c>
      <c r="I215" s="13">
        <f t="shared" si="3"/>
        <v>443.5</v>
      </c>
      <c r="J215" s="14">
        <f>I215 / J4</f>
        <v>5.9394514295339545E-5</v>
      </c>
    </row>
    <row r="216" spans="1:10" ht="52.05" customHeight="1">
      <c r="A216" s="10" t="s">
        <v>702</v>
      </c>
      <c r="B216" s="10" t="s">
        <v>703</v>
      </c>
      <c r="C216" s="10" t="s">
        <v>78</v>
      </c>
      <c r="D216" s="10" t="s">
        <v>704</v>
      </c>
      <c r="E216" s="11" t="s">
        <v>268</v>
      </c>
      <c r="F216" s="12">
        <v>63</v>
      </c>
      <c r="G216" s="13">
        <v>17.809999999999999</v>
      </c>
      <c r="H216" s="13">
        <f>TRUNC(TRUNC(G216 * J5, 2) + G216, 2)</f>
        <v>21.46</v>
      </c>
      <c r="I216" s="13">
        <f t="shared" si="3"/>
        <v>1351.98</v>
      </c>
      <c r="J216" s="14">
        <f>I216 / J4</f>
        <v>1.8106019264264525E-4</v>
      </c>
    </row>
    <row r="217" spans="1:10" ht="39" customHeight="1">
      <c r="A217" s="10" t="s">
        <v>705</v>
      </c>
      <c r="B217" s="10" t="s">
        <v>498</v>
      </c>
      <c r="C217" s="10" t="s">
        <v>78</v>
      </c>
      <c r="D217" s="10" t="s">
        <v>499</v>
      </c>
      <c r="E217" s="11" t="s">
        <v>268</v>
      </c>
      <c r="F217" s="12">
        <v>22</v>
      </c>
      <c r="G217" s="13">
        <v>7.7</v>
      </c>
      <c r="H217" s="13">
        <f>TRUNC(TRUNC(G217 * J5, 2) + G217, 2)</f>
        <v>9.27</v>
      </c>
      <c r="I217" s="13">
        <f t="shared" si="3"/>
        <v>203.94</v>
      </c>
      <c r="J217" s="14">
        <f>I217 / J4</f>
        <v>2.7312102018921189E-5</v>
      </c>
    </row>
    <row r="218" spans="1:10" ht="39" customHeight="1">
      <c r="A218" s="10" t="s">
        <v>706</v>
      </c>
      <c r="B218" s="10" t="s">
        <v>707</v>
      </c>
      <c r="C218" s="10" t="s">
        <v>78</v>
      </c>
      <c r="D218" s="10" t="s">
        <v>708</v>
      </c>
      <c r="E218" s="11" t="s">
        <v>268</v>
      </c>
      <c r="F218" s="12">
        <v>6</v>
      </c>
      <c r="G218" s="13">
        <v>18.91</v>
      </c>
      <c r="H218" s="13">
        <f>TRUNC(TRUNC(G218 * J5, 2) + G218, 2)</f>
        <v>22.78</v>
      </c>
      <c r="I218" s="13">
        <f t="shared" si="3"/>
        <v>136.68</v>
      </c>
      <c r="J218" s="14">
        <f>I218 / J4</f>
        <v>1.8304492026802727E-5</v>
      </c>
    </row>
    <row r="219" spans="1:10" ht="39" customHeight="1">
      <c r="A219" s="10" t="s">
        <v>709</v>
      </c>
      <c r="B219" s="10" t="s">
        <v>710</v>
      </c>
      <c r="C219" s="10" t="s">
        <v>72</v>
      </c>
      <c r="D219" s="10" t="s">
        <v>711</v>
      </c>
      <c r="E219" s="11" t="s">
        <v>75</v>
      </c>
      <c r="F219" s="12">
        <v>4</v>
      </c>
      <c r="G219" s="13">
        <v>17.21</v>
      </c>
      <c r="H219" s="13">
        <f>TRUNC(TRUNC(G219 * J5, 2) + G219, 2)</f>
        <v>20.73</v>
      </c>
      <c r="I219" s="13">
        <f t="shared" si="3"/>
        <v>82.92</v>
      </c>
      <c r="J219" s="14">
        <f>I219 / J4</f>
        <v>1.110483230072053E-5</v>
      </c>
    </row>
    <row r="220" spans="1:10" ht="52.05" customHeight="1">
      <c r="A220" s="10" t="s">
        <v>712</v>
      </c>
      <c r="B220" s="10" t="s">
        <v>713</v>
      </c>
      <c r="C220" s="10" t="s">
        <v>78</v>
      </c>
      <c r="D220" s="10" t="s">
        <v>714</v>
      </c>
      <c r="E220" s="11" t="s">
        <v>268</v>
      </c>
      <c r="F220" s="12">
        <v>40</v>
      </c>
      <c r="G220" s="13">
        <v>24.53</v>
      </c>
      <c r="H220" s="13">
        <f>TRUNC(TRUNC(G220 * J5, 2) + G220, 2)</f>
        <v>29.55</v>
      </c>
      <c r="I220" s="13">
        <f t="shared" si="3"/>
        <v>1182</v>
      </c>
      <c r="J220" s="14">
        <f>I220 / J4</f>
        <v>1.5829608995961971E-4</v>
      </c>
    </row>
    <row r="221" spans="1:10" ht="39" customHeight="1">
      <c r="A221" s="10" t="s">
        <v>715</v>
      </c>
      <c r="B221" s="10" t="s">
        <v>716</v>
      </c>
      <c r="C221" s="10" t="s">
        <v>72</v>
      </c>
      <c r="D221" s="10" t="s">
        <v>717</v>
      </c>
      <c r="E221" s="11" t="s">
        <v>75</v>
      </c>
      <c r="F221" s="12">
        <v>5</v>
      </c>
      <c r="G221" s="13">
        <v>32.729999999999997</v>
      </c>
      <c r="H221" s="13">
        <f>TRUNC(TRUNC(G221 * J5, 2) + G221, 2)</f>
        <v>39.43</v>
      </c>
      <c r="I221" s="13">
        <f t="shared" si="3"/>
        <v>197.15</v>
      </c>
      <c r="J221" s="14">
        <f>I221 / J4</f>
        <v>2.6402769996225911E-5</v>
      </c>
    </row>
    <row r="222" spans="1:10" ht="39" customHeight="1">
      <c r="A222" s="10" t="s">
        <v>718</v>
      </c>
      <c r="B222" s="10" t="s">
        <v>719</v>
      </c>
      <c r="C222" s="10" t="s">
        <v>78</v>
      </c>
      <c r="D222" s="10" t="s">
        <v>720</v>
      </c>
      <c r="E222" s="11" t="s">
        <v>268</v>
      </c>
      <c r="F222" s="12">
        <v>3</v>
      </c>
      <c r="G222" s="13">
        <v>6.66</v>
      </c>
      <c r="H222" s="13">
        <f>TRUNC(TRUNC(G222 * J5, 2) + G222, 2)</f>
        <v>8.02</v>
      </c>
      <c r="I222" s="13">
        <f t="shared" si="3"/>
        <v>24.06</v>
      </c>
      <c r="J222" s="14">
        <f>I222 / J4</f>
        <v>3.2221691408024114E-6</v>
      </c>
    </row>
    <row r="223" spans="1:10" ht="39" customHeight="1">
      <c r="A223" s="10" t="s">
        <v>721</v>
      </c>
      <c r="B223" s="10" t="s">
        <v>722</v>
      </c>
      <c r="C223" s="10" t="s">
        <v>78</v>
      </c>
      <c r="D223" s="10" t="s">
        <v>723</v>
      </c>
      <c r="E223" s="11" t="s">
        <v>268</v>
      </c>
      <c r="F223" s="12">
        <v>12</v>
      </c>
      <c r="G223" s="13">
        <v>10.96</v>
      </c>
      <c r="H223" s="13">
        <f>TRUNC(TRUNC(G223 * J5, 2) + G223, 2)</f>
        <v>13.2</v>
      </c>
      <c r="I223" s="13">
        <f t="shared" si="3"/>
        <v>158.4</v>
      </c>
      <c r="J223" s="14">
        <f>I223 / J4</f>
        <v>2.1213283121492188E-5</v>
      </c>
    </row>
    <row r="224" spans="1:10" ht="52.05" customHeight="1">
      <c r="A224" s="10" t="s">
        <v>724</v>
      </c>
      <c r="B224" s="10" t="s">
        <v>725</v>
      </c>
      <c r="C224" s="10" t="s">
        <v>78</v>
      </c>
      <c r="D224" s="10" t="s">
        <v>726</v>
      </c>
      <c r="E224" s="11" t="s">
        <v>268</v>
      </c>
      <c r="F224" s="12">
        <v>7</v>
      </c>
      <c r="G224" s="13">
        <v>10.050000000000001</v>
      </c>
      <c r="H224" s="13">
        <f>TRUNC(TRUNC(G224 * J5, 2) + G224, 2)</f>
        <v>12.11</v>
      </c>
      <c r="I224" s="13">
        <f t="shared" si="3"/>
        <v>84.77</v>
      </c>
      <c r="J224" s="14">
        <f>I224 / J4</f>
        <v>1.1352588448288463E-5</v>
      </c>
    </row>
    <row r="225" spans="1:10" ht="39" customHeight="1">
      <c r="A225" s="10" t="s">
        <v>727</v>
      </c>
      <c r="B225" s="10" t="s">
        <v>728</v>
      </c>
      <c r="C225" s="10" t="s">
        <v>78</v>
      </c>
      <c r="D225" s="10" t="s">
        <v>729</v>
      </c>
      <c r="E225" s="11" t="s">
        <v>114</v>
      </c>
      <c r="F225" s="12">
        <v>84.61</v>
      </c>
      <c r="G225" s="13">
        <v>21.11</v>
      </c>
      <c r="H225" s="13">
        <f>TRUNC(TRUNC(G225 * J5, 2) + G225, 2)</f>
        <v>25.43</v>
      </c>
      <c r="I225" s="13">
        <f t="shared" si="3"/>
        <v>2151.63</v>
      </c>
      <c r="J225" s="14">
        <f>I225 / J4</f>
        <v>2.8815111340086005E-4</v>
      </c>
    </row>
    <row r="226" spans="1:10" ht="39" customHeight="1">
      <c r="A226" s="10" t="s">
        <v>730</v>
      </c>
      <c r="B226" s="10" t="s">
        <v>731</v>
      </c>
      <c r="C226" s="10" t="s">
        <v>78</v>
      </c>
      <c r="D226" s="10" t="s">
        <v>732</v>
      </c>
      <c r="E226" s="11" t="s">
        <v>114</v>
      </c>
      <c r="F226" s="12">
        <v>148.88</v>
      </c>
      <c r="G226" s="13">
        <v>26.4</v>
      </c>
      <c r="H226" s="13">
        <f>TRUNC(TRUNC(G226 * J5, 2) + G226, 2)</f>
        <v>31.81</v>
      </c>
      <c r="I226" s="13">
        <f t="shared" si="3"/>
        <v>4735.87</v>
      </c>
      <c r="J226" s="14">
        <f>I226 / J4</f>
        <v>6.3423832788245705E-4</v>
      </c>
    </row>
    <row r="227" spans="1:10" ht="39" customHeight="1">
      <c r="A227" s="10" t="s">
        <v>733</v>
      </c>
      <c r="B227" s="10" t="s">
        <v>734</v>
      </c>
      <c r="C227" s="10" t="s">
        <v>78</v>
      </c>
      <c r="D227" s="10" t="s">
        <v>735</v>
      </c>
      <c r="E227" s="11" t="s">
        <v>114</v>
      </c>
      <c r="F227" s="12">
        <v>54.79</v>
      </c>
      <c r="G227" s="13">
        <v>32.81</v>
      </c>
      <c r="H227" s="13">
        <f>TRUNC(TRUNC(G227 * J5, 2) + G227, 2)</f>
        <v>39.53</v>
      </c>
      <c r="I227" s="13">
        <f t="shared" si="3"/>
        <v>2165.84</v>
      </c>
      <c r="J227" s="14">
        <f>I227 / J4</f>
        <v>2.9005414845866565E-4</v>
      </c>
    </row>
    <row r="228" spans="1:10" ht="39" customHeight="1">
      <c r="A228" s="10" t="s">
        <v>736</v>
      </c>
      <c r="B228" s="10" t="s">
        <v>737</v>
      </c>
      <c r="C228" s="10" t="s">
        <v>78</v>
      </c>
      <c r="D228" s="10" t="s">
        <v>738</v>
      </c>
      <c r="E228" s="11" t="s">
        <v>114</v>
      </c>
      <c r="F228" s="12">
        <v>98.14</v>
      </c>
      <c r="G228" s="13">
        <v>36.78</v>
      </c>
      <c r="H228" s="13">
        <f>TRUNC(TRUNC(G228 * J5, 2) + G228, 2)</f>
        <v>44.31</v>
      </c>
      <c r="I228" s="13">
        <f t="shared" si="3"/>
        <v>4348.58</v>
      </c>
      <c r="J228" s="14">
        <f>I228 / J4</f>
        <v>5.8237158280592476E-4</v>
      </c>
    </row>
    <row r="229" spans="1:10" ht="39" customHeight="1">
      <c r="A229" s="10" t="s">
        <v>739</v>
      </c>
      <c r="B229" s="10" t="s">
        <v>740</v>
      </c>
      <c r="C229" s="10" t="s">
        <v>78</v>
      </c>
      <c r="D229" s="10" t="s">
        <v>741</v>
      </c>
      <c r="E229" s="11" t="s">
        <v>114</v>
      </c>
      <c r="F229" s="12">
        <v>132.88</v>
      </c>
      <c r="G229" s="13">
        <v>78.17</v>
      </c>
      <c r="H229" s="13">
        <f>TRUNC(TRUNC(G229 * J5, 2) + G229, 2)</f>
        <v>94.19</v>
      </c>
      <c r="I229" s="13">
        <f t="shared" si="3"/>
        <v>12515.96</v>
      </c>
      <c r="J229" s="14">
        <f>I229 / J4</f>
        <v>1.676165423088834E-3</v>
      </c>
    </row>
    <row r="230" spans="1:10" ht="39" customHeight="1">
      <c r="A230" s="10" t="s">
        <v>743</v>
      </c>
      <c r="B230" s="10" t="s">
        <v>744</v>
      </c>
      <c r="C230" s="10" t="s">
        <v>78</v>
      </c>
      <c r="D230" s="10" t="s">
        <v>745</v>
      </c>
      <c r="E230" s="11" t="s">
        <v>114</v>
      </c>
      <c r="F230" s="12">
        <v>57.02</v>
      </c>
      <c r="G230" s="13">
        <v>6.64</v>
      </c>
      <c r="H230" s="13">
        <f>TRUNC(TRUNC(G230 * J5, 2) + G230, 2)</f>
        <v>8</v>
      </c>
      <c r="I230" s="13">
        <f t="shared" si="3"/>
        <v>456.16</v>
      </c>
      <c r="J230" s="14">
        <f>I230 / J4</f>
        <v>6.1089969878155785E-5</v>
      </c>
    </row>
    <row r="231" spans="1:10" ht="39" customHeight="1">
      <c r="A231" s="10" t="s">
        <v>746</v>
      </c>
      <c r="B231" s="10" t="s">
        <v>747</v>
      </c>
      <c r="C231" s="10" t="s">
        <v>78</v>
      </c>
      <c r="D231" s="10" t="s">
        <v>748</v>
      </c>
      <c r="E231" s="11" t="s">
        <v>114</v>
      </c>
      <c r="F231" s="12">
        <v>99.21</v>
      </c>
      <c r="G231" s="13">
        <v>12.35</v>
      </c>
      <c r="H231" s="13">
        <f>TRUNC(TRUNC(G231 * J5, 2) + G231, 2)</f>
        <v>14.88</v>
      </c>
      <c r="I231" s="13">
        <f t="shared" si="3"/>
        <v>1476.24</v>
      </c>
      <c r="J231" s="14">
        <f>I231 / J4</f>
        <v>1.977013704246946E-4</v>
      </c>
    </row>
    <row r="232" spans="1:10" ht="39" customHeight="1">
      <c r="A232" s="10" t="s">
        <v>749</v>
      </c>
      <c r="B232" s="10" t="s">
        <v>750</v>
      </c>
      <c r="C232" s="10" t="s">
        <v>78</v>
      </c>
      <c r="D232" s="10" t="s">
        <v>751</v>
      </c>
      <c r="E232" s="11" t="s">
        <v>268</v>
      </c>
      <c r="F232" s="12">
        <v>15</v>
      </c>
      <c r="G232" s="13">
        <v>335.54</v>
      </c>
      <c r="H232" s="13">
        <f>TRUNC(TRUNC(G232 * J5, 2) + G232, 2)</f>
        <v>404.32</v>
      </c>
      <c r="I232" s="13">
        <f t="shared" si="3"/>
        <v>6064.8</v>
      </c>
      <c r="J232" s="14">
        <f>I232 / J4</f>
        <v>8.1221161284864777E-4</v>
      </c>
    </row>
    <row r="233" spans="1:10" ht="39" customHeight="1">
      <c r="A233" s="10" t="s">
        <v>752</v>
      </c>
      <c r="B233" s="10" t="s">
        <v>753</v>
      </c>
      <c r="C233" s="10" t="s">
        <v>72</v>
      </c>
      <c r="D233" s="10" t="s">
        <v>754</v>
      </c>
      <c r="E233" s="11" t="s">
        <v>75</v>
      </c>
      <c r="F233" s="12">
        <v>9</v>
      </c>
      <c r="G233" s="13">
        <v>105.36</v>
      </c>
      <c r="H233" s="13">
        <f>TRUNC(TRUNC(G233 * J5, 2) + G233, 2)</f>
        <v>126.95</v>
      </c>
      <c r="I233" s="13">
        <f t="shared" si="3"/>
        <v>1142.55</v>
      </c>
      <c r="J233" s="14">
        <f>I233 / J4</f>
        <v>1.5301285751553596E-4</v>
      </c>
    </row>
    <row r="234" spans="1:10" ht="39" customHeight="1">
      <c r="A234" s="10" t="s">
        <v>755</v>
      </c>
      <c r="B234" s="10" t="s">
        <v>756</v>
      </c>
      <c r="C234" s="10" t="s">
        <v>72</v>
      </c>
      <c r="D234" s="10" t="s">
        <v>757</v>
      </c>
      <c r="E234" s="11" t="s">
        <v>75</v>
      </c>
      <c r="F234" s="12">
        <v>30</v>
      </c>
      <c r="G234" s="13">
        <v>71.28</v>
      </c>
      <c r="H234" s="13">
        <f>TRUNC(TRUNC(G234 * J5, 2) + G234, 2)</f>
        <v>85.89</v>
      </c>
      <c r="I234" s="13">
        <f t="shared" si="3"/>
        <v>2576.6999999999998</v>
      </c>
      <c r="J234" s="14">
        <f>I234 / J4</f>
        <v>3.4507744077745523E-4</v>
      </c>
    </row>
    <row r="235" spans="1:10" ht="24" customHeight="1">
      <c r="A235" s="5" t="s">
        <v>758</v>
      </c>
      <c r="B235" s="5" t="s">
        <v>6235</v>
      </c>
      <c r="C235" s="5"/>
      <c r="D235" s="5" t="s">
        <v>759</v>
      </c>
      <c r="E235" s="6"/>
      <c r="F235" s="7">
        <v>1</v>
      </c>
      <c r="G235" s="7" t="s">
        <v>74</v>
      </c>
      <c r="H235" s="8">
        <f>I236 + I237 + I238 + I239 + I240 + I241 + I242 + I243 + I244 + I245 + I246 + I247 + I248 + I249 + I250 + I251 + I252 + I253 + I254 + I255 + I256 + I257 + I258</f>
        <v>77660.539999999994</v>
      </c>
      <c r="I235" s="8">
        <f t="shared" si="3"/>
        <v>77660.539999999994</v>
      </c>
      <c r="J235" s="9">
        <f>I235 / J4</f>
        <v>1.0400473626186671E-2</v>
      </c>
    </row>
    <row r="236" spans="1:10" ht="39" customHeight="1">
      <c r="A236" s="10" t="s">
        <v>760</v>
      </c>
      <c r="B236" s="10" t="s">
        <v>761</v>
      </c>
      <c r="C236" s="10" t="s">
        <v>78</v>
      </c>
      <c r="D236" s="10" t="s">
        <v>762</v>
      </c>
      <c r="E236" s="11" t="s">
        <v>268</v>
      </c>
      <c r="F236" s="12">
        <v>14</v>
      </c>
      <c r="G236" s="13">
        <v>20.83</v>
      </c>
      <c r="H236" s="13">
        <f>TRUNC(TRUNC(G236 * J5, 2) + G236, 2)</f>
        <v>25.1</v>
      </c>
      <c r="I236" s="13">
        <f t="shared" si="3"/>
        <v>351.4</v>
      </c>
      <c r="J236" s="14">
        <f>I236 / J4</f>
        <v>4.7060275813714356E-5</v>
      </c>
    </row>
    <row r="237" spans="1:10" ht="39" customHeight="1">
      <c r="A237" s="10" t="s">
        <v>763</v>
      </c>
      <c r="B237" s="10" t="s">
        <v>764</v>
      </c>
      <c r="C237" s="10" t="s">
        <v>78</v>
      </c>
      <c r="D237" s="10" t="s">
        <v>765</v>
      </c>
      <c r="E237" s="11" t="s">
        <v>268</v>
      </c>
      <c r="F237" s="12">
        <v>4</v>
      </c>
      <c r="G237" s="13">
        <v>40.85</v>
      </c>
      <c r="H237" s="13">
        <f>TRUNC(TRUNC(G237 * J5, 2) + G237, 2)</f>
        <v>49.22</v>
      </c>
      <c r="I237" s="13">
        <f t="shared" si="3"/>
        <v>196.88</v>
      </c>
      <c r="J237" s="14">
        <f>I237 / J4</f>
        <v>2.6366610990905186E-5</v>
      </c>
    </row>
    <row r="238" spans="1:10" ht="39" customHeight="1">
      <c r="A238" s="10" t="s">
        <v>766</v>
      </c>
      <c r="B238" s="10" t="s">
        <v>767</v>
      </c>
      <c r="C238" s="10" t="s">
        <v>78</v>
      </c>
      <c r="D238" s="10" t="s">
        <v>768</v>
      </c>
      <c r="E238" s="11" t="s">
        <v>268</v>
      </c>
      <c r="F238" s="12">
        <v>6</v>
      </c>
      <c r="G238" s="13">
        <v>139.85</v>
      </c>
      <c r="H238" s="13">
        <f>TRUNC(TRUNC(G238 * J5, 2) + G238, 2)</f>
        <v>168.51</v>
      </c>
      <c r="I238" s="13">
        <f t="shared" si="3"/>
        <v>1011.06</v>
      </c>
      <c r="J238" s="14">
        <f>I238 / J4</f>
        <v>1.3540342192434272E-4</v>
      </c>
    </row>
    <row r="239" spans="1:10" ht="39" customHeight="1">
      <c r="A239" s="10" t="s">
        <v>769</v>
      </c>
      <c r="B239" s="10" t="s">
        <v>770</v>
      </c>
      <c r="C239" s="10" t="s">
        <v>78</v>
      </c>
      <c r="D239" s="10" t="s">
        <v>771</v>
      </c>
      <c r="E239" s="11" t="s">
        <v>268</v>
      </c>
      <c r="F239" s="12">
        <v>44</v>
      </c>
      <c r="G239" s="13">
        <v>36.9</v>
      </c>
      <c r="H239" s="13">
        <f>TRUNC(TRUNC(G239 * J5, 2) + G239, 2)</f>
        <v>44.46</v>
      </c>
      <c r="I239" s="13">
        <f t="shared" si="3"/>
        <v>1956.24</v>
      </c>
      <c r="J239" s="14">
        <f>I239 / J4</f>
        <v>2.6198404655042849E-4</v>
      </c>
    </row>
    <row r="240" spans="1:10" ht="39" customHeight="1">
      <c r="A240" s="10" t="s">
        <v>772</v>
      </c>
      <c r="B240" s="10" t="s">
        <v>773</v>
      </c>
      <c r="C240" s="10" t="s">
        <v>78</v>
      </c>
      <c r="D240" s="10" t="s">
        <v>774</v>
      </c>
      <c r="E240" s="11" t="s">
        <v>268</v>
      </c>
      <c r="F240" s="12">
        <v>2</v>
      </c>
      <c r="G240" s="13">
        <v>115.12</v>
      </c>
      <c r="H240" s="13">
        <f>TRUNC(TRUNC(G240 * J5, 2) + G240, 2)</f>
        <v>138.71</v>
      </c>
      <c r="I240" s="13">
        <f t="shared" si="3"/>
        <v>277.42</v>
      </c>
      <c r="J240" s="14">
        <f>I240 / J4</f>
        <v>3.7152708355835623E-5</v>
      </c>
    </row>
    <row r="241" spans="1:10" ht="39" customHeight="1">
      <c r="A241" s="10" t="s">
        <v>775</v>
      </c>
      <c r="B241" s="10" t="s">
        <v>776</v>
      </c>
      <c r="C241" s="10" t="s">
        <v>78</v>
      </c>
      <c r="D241" s="10" t="s">
        <v>777</v>
      </c>
      <c r="E241" s="11" t="s">
        <v>268</v>
      </c>
      <c r="F241" s="12">
        <v>12</v>
      </c>
      <c r="G241" s="13">
        <v>35.979999999999997</v>
      </c>
      <c r="H241" s="13">
        <f>TRUNC(TRUNC(G241 * J5, 2) + G241, 2)</f>
        <v>43.35</v>
      </c>
      <c r="I241" s="13">
        <f t="shared" si="3"/>
        <v>520.20000000000005</v>
      </c>
      <c r="J241" s="14">
        <f>I241 / J4</f>
        <v>6.9666350251264115E-5</v>
      </c>
    </row>
    <row r="242" spans="1:10" ht="39" customHeight="1">
      <c r="A242" s="10" t="s">
        <v>778</v>
      </c>
      <c r="B242" s="10" t="s">
        <v>779</v>
      </c>
      <c r="C242" s="10" t="s">
        <v>78</v>
      </c>
      <c r="D242" s="10" t="s">
        <v>780</v>
      </c>
      <c r="E242" s="11" t="s">
        <v>268</v>
      </c>
      <c r="F242" s="12">
        <v>12</v>
      </c>
      <c r="G242" s="13">
        <v>117.94</v>
      </c>
      <c r="H242" s="13">
        <f>TRUNC(TRUNC(G242 * J5, 2) + G242, 2)</f>
        <v>142.11000000000001</v>
      </c>
      <c r="I242" s="13">
        <f t="shared" si="3"/>
        <v>1705.32</v>
      </c>
      <c r="J242" s="14">
        <f>I242 / J4</f>
        <v>2.283802776057011E-4</v>
      </c>
    </row>
    <row r="243" spans="1:10" ht="39" customHeight="1">
      <c r="A243" s="10" t="s">
        <v>781</v>
      </c>
      <c r="B243" s="10" t="s">
        <v>782</v>
      </c>
      <c r="C243" s="10" t="s">
        <v>78</v>
      </c>
      <c r="D243" s="10" t="s">
        <v>783</v>
      </c>
      <c r="E243" s="11" t="s">
        <v>268</v>
      </c>
      <c r="F243" s="12">
        <v>27</v>
      </c>
      <c r="G243" s="13">
        <v>75.37</v>
      </c>
      <c r="H243" s="13">
        <f>TRUNC(TRUNC(G243 * J5, 2) + G243, 2)</f>
        <v>90.82</v>
      </c>
      <c r="I243" s="13">
        <f t="shared" si="3"/>
        <v>2452.14</v>
      </c>
      <c r="J243" s="14">
        <f>I243 / J4</f>
        <v>3.2839608632282731E-4</v>
      </c>
    </row>
    <row r="244" spans="1:10" ht="39" customHeight="1">
      <c r="A244" s="10" t="s">
        <v>784</v>
      </c>
      <c r="B244" s="10" t="s">
        <v>785</v>
      </c>
      <c r="C244" s="10" t="s">
        <v>78</v>
      </c>
      <c r="D244" s="10" t="s">
        <v>786</v>
      </c>
      <c r="E244" s="11" t="s">
        <v>268</v>
      </c>
      <c r="F244" s="12">
        <v>18</v>
      </c>
      <c r="G244" s="13">
        <v>177.7</v>
      </c>
      <c r="H244" s="13">
        <f>TRUNC(TRUNC(G244 * J5, 2) + G244, 2)</f>
        <v>214.12</v>
      </c>
      <c r="I244" s="13">
        <f t="shared" si="3"/>
        <v>3854.16</v>
      </c>
      <c r="J244" s="14">
        <f>I244 / J4</f>
        <v>5.1615774795158028E-4</v>
      </c>
    </row>
    <row r="245" spans="1:10" ht="39" customHeight="1">
      <c r="A245" s="10" t="s">
        <v>787</v>
      </c>
      <c r="B245" s="10" t="s">
        <v>788</v>
      </c>
      <c r="C245" s="10" t="s">
        <v>78</v>
      </c>
      <c r="D245" s="10" t="s">
        <v>789</v>
      </c>
      <c r="E245" s="11" t="s">
        <v>268</v>
      </c>
      <c r="F245" s="12">
        <v>2</v>
      </c>
      <c r="G245" s="13">
        <v>234.95</v>
      </c>
      <c r="H245" s="13">
        <f>TRUNC(TRUNC(G245 * J5, 2) + G245, 2)</f>
        <v>283.11</v>
      </c>
      <c r="I245" s="13">
        <f t="shared" si="3"/>
        <v>566.22</v>
      </c>
      <c r="J245" s="14">
        <f>I245 / J4</f>
        <v>7.5829451824818846E-5</v>
      </c>
    </row>
    <row r="246" spans="1:10" ht="39" customHeight="1">
      <c r="A246" s="10" t="s">
        <v>790</v>
      </c>
      <c r="B246" s="10" t="s">
        <v>791</v>
      </c>
      <c r="C246" s="10" t="s">
        <v>78</v>
      </c>
      <c r="D246" s="10" t="s">
        <v>792</v>
      </c>
      <c r="E246" s="11" t="s">
        <v>268</v>
      </c>
      <c r="F246" s="12">
        <v>51</v>
      </c>
      <c r="G246" s="13">
        <v>81.069999999999993</v>
      </c>
      <c r="H246" s="13">
        <f>TRUNC(TRUNC(G246 * J5, 2) + G246, 2)</f>
        <v>97.68</v>
      </c>
      <c r="I246" s="13">
        <f t="shared" si="3"/>
        <v>4981.68</v>
      </c>
      <c r="J246" s="14">
        <f>I246 / J4</f>
        <v>6.671577541709293E-4</v>
      </c>
    </row>
    <row r="247" spans="1:10" ht="39" customHeight="1">
      <c r="A247" s="10" t="s">
        <v>793</v>
      </c>
      <c r="B247" s="10" t="s">
        <v>794</v>
      </c>
      <c r="C247" s="10" t="s">
        <v>78</v>
      </c>
      <c r="D247" s="10" t="s">
        <v>795</v>
      </c>
      <c r="E247" s="11" t="s">
        <v>268</v>
      </c>
      <c r="F247" s="12">
        <v>85</v>
      </c>
      <c r="G247" s="13">
        <v>27.19</v>
      </c>
      <c r="H247" s="13">
        <f>TRUNC(TRUNC(G247 * J5, 2) + G247, 2)</f>
        <v>32.76</v>
      </c>
      <c r="I247" s="13">
        <f t="shared" si="3"/>
        <v>2784.6</v>
      </c>
      <c r="J247" s="14">
        <f>I247 / J4</f>
        <v>3.7291987487441373E-4</v>
      </c>
    </row>
    <row r="248" spans="1:10" ht="39" customHeight="1">
      <c r="A248" s="10" t="s">
        <v>796</v>
      </c>
      <c r="B248" s="10" t="s">
        <v>797</v>
      </c>
      <c r="C248" s="10" t="s">
        <v>78</v>
      </c>
      <c r="D248" s="10" t="s">
        <v>798</v>
      </c>
      <c r="E248" s="11" t="s">
        <v>268</v>
      </c>
      <c r="F248" s="12">
        <v>34</v>
      </c>
      <c r="G248" s="13">
        <v>74.77</v>
      </c>
      <c r="H248" s="13">
        <f>TRUNC(TRUNC(G248 * J5, 2) + G248, 2)</f>
        <v>90.09</v>
      </c>
      <c r="I248" s="13">
        <f t="shared" si="3"/>
        <v>3063.06</v>
      </c>
      <c r="J248" s="14">
        <f>I248 / J4</f>
        <v>4.1021186236185516E-4</v>
      </c>
    </row>
    <row r="249" spans="1:10" ht="39" customHeight="1">
      <c r="A249" s="10" t="s">
        <v>799</v>
      </c>
      <c r="B249" s="10" t="s">
        <v>800</v>
      </c>
      <c r="C249" s="10" t="s">
        <v>78</v>
      </c>
      <c r="D249" s="10" t="s">
        <v>801</v>
      </c>
      <c r="E249" s="11" t="s">
        <v>114</v>
      </c>
      <c r="F249" s="12">
        <v>24.15</v>
      </c>
      <c r="G249" s="13">
        <v>21.57</v>
      </c>
      <c r="H249" s="13">
        <f>TRUNC(TRUNC(G249 * J5, 2) + G249, 2)</f>
        <v>25.99</v>
      </c>
      <c r="I249" s="13">
        <f t="shared" si="3"/>
        <v>627.65</v>
      </c>
      <c r="J249" s="14">
        <f>I249 / J4</f>
        <v>8.4056295146493491E-5</v>
      </c>
    </row>
    <row r="250" spans="1:10" ht="39" customHeight="1">
      <c r="A250" s="10" t="s">
        <v>802</v>
      </c>
      <c r="B250" s="10" t="s">
        <v>803</v>
      </c>
      <c r="C250" s="10" t="s">
        <v>78</v>
      </c>
      <c r="D250" s="10" t="s">
        <v>804</v>
      </c>
      <c r="E250" s="11" t="s">
        <v>114</v>
      </c>
      <c r="F250" s="12">
        <v>24.62</v>
      </c>
      <c r="G250" s="13">
        <v>36.57</v>
      </c>
      <c r="H250" s="13">
        <f>TRUNC(TRUNC(G250 * J5, 2) + G250, 2)</f>
        <v>44.06</v>
      </c>
      <c r="I250" s="13">
        <f t="shared" si="3"/>
        <v>1084.75</v>
      </c>
      <c r="J250" s="14">
        <f>I250 / J4</f>
        <v>1.4527215193206217E-4</v>
      </c>
    </row>
    <row r="251" spans="1:10" ht="39" customHeight="1">
      <c r="A251" s="10" t="s">
        <v>805</v>
      </c>
      <c r="B251" s="10" t="s">
        <v>806</v>
      </c>
      <c r="C251" s="10" t="s">
        <v>78</v>
      </c>
      <c r="D251" s="10" t="s">
        <v>807</v>
      </c>
      <c r="E251" s="11" t="s">
        <v>114</v>
      </c>
      <c r="F251" s="12">
        <v>132.1</v>
      </c>
      <c r="G251" s="13">
        <v>46.6</v>
      </c>
      <c r="H251" s="13">
        <f>TRUNC(TRUNC(G251 * J5, 2) + G251, 2)</f>
        <v>56.15</v>
      </c>
      <c r="I251" s="13">
        <f t="shared" si="3"/>
        <v>7417.41</v>
      </c>
      <c r="J251" s="14">
        <f>I251 / J4</f>
        <v>9.9335617650370806E-4</v>
      </c>
    </row>
    <row r="252" spans="1:10" ht="39" customHeight="1">
      <c r="A252" s="10" t="s">
        <v>808</v>
      </c>
      <c r="B252" s="10" t="s">
        <v>809</v>
      </c>
      <c r="C252" s="10" t="s">
        <v>78</v>
      </c>
      <c r="D252" s="10" t="s">
        <v>810</v>
      </c>
      <c r="E252" s="11" t="s">
        <v>114</v>
      </c>
      <c r="F252" s="12">
        <v>152.04</v>
      </c>
      <c r="G252" s="13">
        <v>67.97</v>
      </c>
      <c r="H252" s="13">
        <f>TRUNC(TRUNC(G252 * J5, 2) + G252, 2)</f>
        <v>81.900000000000006</v>
      </c>
      <c r="I252" s="13">
        <f t="shared" si="3"/>
        <v>12452.07</v>
      </c>
      <c r="J252" s="14">
        <f>I252 / J4</f>
        <v>1.6676091310520152E-3</v>
      </c>
    </row>
    <row r="253" spans="1:10" ht="39" customHeight="1">
      <c r="A253" s="10" t="s">
        <v>811</v>
      </c>
      <c r="B253" s="10" t="s">
        <v>812</v>
      </c>
      <c r="C253" s="10" t="s">
        <v>78</v>
      </c>
      <c r="D253" s="10" t="s">
        <v>813</v>
      </c>
      <c r="E253" s="11" t="s">
        <v>114</v>
      </c>
      <c r="F253" s="12">
        <v>44.73</v>
      </c>
      <c r="G253" s="13">
        <v>130.57</v>
      </c>
      <c r="H253" s="13">
        <f>TRUNC(TRUNC(G253 * J5, 2) + G253, 2)</f>
        <v>157.33000000000001</v>
      </c>
      <c r="I253" s="13">
        <f t="shared" si="3"/>
        <v>7037.37</v>
      </c>
      <c r="J253" s="14">
        <f>I253 / J4</f>
        <v>9.424603676811582E-4</v>
      </c>
    </row>
    <row r="254" spans="1:10" ht="39" customHeight="1">
      <c r="A254" s="10" t="s">
        <v>814</v>
      </c>
      <c r="B254" s="10" t="s">
        <v>815</v>
      </c>
      <c r="C254" s="10" t="s">
        <v>78</v>
      </c>
      <c r="D254" s="10" t="s">
        <v>816</v>
      </c>
      <c r="E254" s="11" t="s">
        <v>114</v>
      </c>
      <c r="F254" s="12">
        <v>70.709999999999994</v>
      </c>
      <c r="G254" s="13">
        <v>202.56</v>
      </c>
      <c r="H254" s="13">
        <f>TRUNC(TRUNC(G254 * J5, 2) + G254, 2)</f>
        <v>244.08</v>
      </c>
      <c r="I254" s="13">
        <f t="shared" si="3"/>
        <v>17258.89</v>
      </c>
      <c r="J254" s="14">
        <f>I254 / J4</f>
        <v>2.3113492419993072E-3</v>
      </c>
    </row>
    <row r="255" spans="1:10" ht="39" customHeight="1">
      <c r="A255" s="10" t="s">
        <v>817</v>
      </c>
      <c r="B255" s="10" t="s">
        <v>750</v>
      </c>
      <c r="C255" s="10" t="s">
        <v>78</v>
      </c>
      <c r="D255" s="10" t="s">
        <v>751</v>
      </c>
      <c r="E255" s="11" t="s">
        <v>268</v>
      </c>
      <c r="F255" s="12">
        <v>16</v>
      </c>
      <c r="G255" s="13">
        <v>335.54</v>
      </c>
      <c r="H255" s="13">
        <f>TRUNC(TRUNC(G255 * J5, 2) + G255, 2)</f>
        <v>404.32</v>
      </c>
      <c r="I255" s="13">
        <f t="shared" si="3"/>
        <v>6469.12</v>
      </c>
      <c r="J255" s="14">
        <f>I255 / J4</f>
        <v>8.6635905370522433E-4</v>
      </c>
    </row>
    <row r="256" spans="1:10" ht="39" customHeight="1">
      <c r="A256" s="10" t="s">
        <v>818</v>
      </c>
      <c r="B256" s="10" t="s">
        <v>819</v>
      </c>
      <c r="C256" s="10" t="s">
        <v>78</v>
      </c>
      <c r="D256" s="10" t="s">
        <v>820</v>
      </c>
      <c r="E256" s="11" t="s">
        <v>268</v>
      </c>
      <c r="F256" s="12">
        <v>3</v>
      </c>
      <c r="G256" s="13">
        <v>85.37</v>
      </c>
      <c r="H256" s="13">
        <f>TRUNC(TRUNC(G256 * J5, 2) + G256, 2)</f>
        <v>102.87</v>
      </c>
      <c r="I256" s="13">
        <f t="shared" si="3"/>
        <v>308.61</v>
      </c>
      <c r="J256" s="14">
        <f>I256 / J4</f>
        <v>4.1329743081589042E-5</v>
      </c>
    </row>
    <row r="257" spans="1:10" ht="24" customHeight="1">
      <c r="A257" s="10" t="s">
        <v>821</v>
      </c>
      <c r="B257" s="10" t="s">
        <v>822</v>
      </c>
      <c r="C257" s="10" t="s">
        <v>72</v>
      </c>
      <c r="D257" s="10" t="s">
        <v>823</v>
      </c>
      <c r="E257" s="11" t="s">
        <v>75</v>
      </c>
      <c r="F257" s="12">
        <v>48</v>
      </c>
      <c r="G257" s="13">
        <v>21.91</v>
      </c>
      <c r="H257" s="13">
        <f>TRUNC(TRUNC(G257 * J5, 2) + G257, 2)</f>
        <v>26.4</v>
      </c>
      <c r="I257" s="13">
        <f t="shared" si="3"/>
        <v>1267.2</v>
      </c>
      <c r="J257" s="14">
        <f>I257 / J4</f>
        <v>1.697062649719375E-4</v>
      </c>
    </row>
    <row r="258" spans="1:10" ht="24" customHeight="1">
      <c r="A258" s="10" t="s">
        <v>824</v>
      </c>
      <c r="B258" s="10" t="s">
        <v>825</v>
      </c>
      <c r="C258" s="10" t="s">
        <v>72</v>
      </c>
      <c r="D258" s="10" t="s">
        <v>826</v>
      </c>
      <c r="E258" s="11" t="s">
        <v>75</v>
      </c>
      <c r="F258" s="12">
        <v>1</v>
      </c>
      <c r="G258" s="13">
        <v>14.19</v>
      </c>
      <c r="H258" s="13">
        <f>TRUNC(TRUNC(G258 * J5, 2) + G258, 2)</f>
        <v>17.09</v>
      </c>
      <c r="I258" s="13">
        <f t="shared" si="3"/>
        <v>17.09</v>
      </c>
      <c r="J258" s="14">
        <f>I258 / J4</f>
        <v>2.2887311145599839E-6</v>
      </c>
    </row>
    <row r="259" spans="1:10" ht="25.95" customHeight="1">
      <c r="A259" s="5" t="s">
        <v>827</v>
      </c>
      <c r="B259" s="5" t="s">
        <v>6235</v>
      </c>
      <c r="C259" s="5"/>
      <c r="D259" s="5" t="s">
        <v>828</v>
      </c>
      <c r="E259" s="6"/>
      <c r="F259" s="7">
        <v>1</v>
      </c>
      <c r="G259" s="7" t="s">
        <v>74</v>
      </c>
      <c r="H259" s="8">
        <f>I260 + I261 + I262 + I263 + I264 + I265 + I266 + I267 + I268 + I269 + I270 + I271 + I272 + I273 + I274 + I275 + I276 + I277</f>
        <v>144350.35</v>
      </c>
      <c r="I259" s="8">
        <f t="shared" si="3"/>
        <v>144350.35</v>
      </c>
      <c r="J259" s="9">
        <f>I259 / J4</f>
        <v>1.9331722495179858E-2</v>
      </c>
    </row>
    <row r="260" spans="1:10" ht="39" customHeight="1">
      <c r="A260" s="10" t="s">
        <v>829</v>
      </c>
      <c r="B260" s="10" t="s">
        <v>830</v>
      </c>
      <c r="C260" s="10" t="s">
        <v>78</v>
      </c>
      <c r="D260" s="10" t="s">
        <v>831</v>
      </c>
      <c r="E260" s="11" t="s">
        <v>81</v>
      </c>
      <c r="F260" s="12">
        <v>72.63</v>
      </c>
      <c r="G260" s="13">
        <v>99.11</v>
      </c>
      <c r="H260" s="13">
        <f>TRUNC(TRUNC(G260 * J5, 2) + G260, 2)</f>
        <v>119.42</v>
      </c>
      <c r="I260" s="13">
        <f t="shared" si="3"/>
        <v>8673.4699999999993</v>
      </c>
      <c r="J260" s="14">
        <f>I260 / J4</f>
        <v>1.1615705477005607E-3</v>
      </c>
    </row>
    <row r="261" spans="1:10" ht="39" customHeight="1">
      <c r="A261" s="10" t="s">
        <v>832</v>
      </c>
      <c r="B261" s="10" t="s">
        <v>833</v>
      </c>
      <c r="C261" s="10" t="s">
        <v>78</v>
      </c>
      <c r="D261" s="10" t="s">
        <v>834</v>
      </c>
      <c r="E261" s="11" t="s">
        <v>99</v>
      </c>
      <c r="F261" s="12">
        <v>11.22</v>
      </c>
      <c r="G261" s="13">
        <v>40.47</v>
      </c>
      <c r="H261" s="13">
        <f>TRUNC(TRUNC(G261 * J5, 2) + G261, 2)</f>
        <v>48.76</v>
      </c>
      <c r="I261" s="13">
        <f t="shared" si="3"/>
        <v>547.08000000000004</v>
      </c>
      <c r="J261" s="14">
        <f>I261 / J4</f>
        <v>7.3266180114305211E-5</v>
      </c>
    </row>
    <row r="262" spans="1:10" ht="39" customHeight="1">
      <c r="A262" s="10" t="s">
        <v>835</v>
      </c>
      <c r="B262" s="10" t="s">
        <v>836</v>
      </c>
      <c r="C262" s="10" t="s">
        <v>78</v>
      </c>
      <c r="D262" s="10" t="s">
        <v>837</v>
      </c>
      <c r="E262" s="11" t="s">
        <v>99</v>
      </c>
      <c r="F262" s="12">
        <v>21.52</v>
      </c>
      <c r="G262" s="13">
        <v>117.73</v>
      </c>
      <c r="H262" s="13">
        <f>TRUNC(TRUNC(G262 * J5, 2) + G262, 2)</f>
        <v>141.86000000000001</v>
      </c>
      <c r="I262" s="13">
        <f t="shared" si="3"/>
        <v>3052.82</v>
      </c>
      <c r="J262" s="14">
        <f>I262 / J4</f>
        <v>4.088404986045062E-4</v>
      </c>
    </row>
    <row r="263" spans="1:10" ht="52.05" customHeight="1">
      <c r="A263" s="10" t="s">
        <v>838</v>
      </c>
      <c r="B263" s="10" t="s">
        <v>839</v>
      </c>
      <c r="C263" s="10" t="s">
        <v>78</v>
      </c>
      <c r="D263" s="10" t="s">
        <v>840</v>
      </c>
      <c r="E263" s="11" t="s">
        <v>114</v>
      </c>
      <c r="F263" s="12">
        <v>127.4</v>
      </c>
      <c r="G263" s="13">
        <v>343.45</v>
      </c>
      <c r="H263" s="13">
        <f>TRUNC(TRUNC(G263 * J5, 2) + G263, 2)</f>
        <v>413.85</v>
      </c>
      <c r="I263" s="13">
        <f t="shared" ref="I263:I326" si="4">TRUNC(F263 * H263,2)</f>
        <v>52724.49</v>
      </c>
      <c r="J263" s="14">
        <f>I263 / J4</f>
        <v>7.0609819053426993E-3</v>
      </c>
    </row>
    <row r="264" spans="1:10" ht="39" customHeight="1">
      <c r="A264" s="10" t="s">
        <v>842</v>
      </c>
      <c r="B264" s="10" t="s">
        <v>843</v>
      </c>
      <c r="C264" s="10" t="s">
        <v>78</v>
      </c>
      <c r="D264" s="10" t="s">
        <v>844</v>
      </c>
      <c r="E264" s="11" t="s">
        <v>99</v>
      </c>
      <c r="F264" s="12">
        <v>100.98</v>
      </c>
      <c r="G264" s="13">
        <v>41.56</v>
      </c>
      <c r="H264" s="13">
        <f>TRUNC(TRUNC(G264 * J5, 2) + G264, 2)</f>
        <v>50.07</v>
      </c>
      <c r="I264" s="13">
        <f t="shared" si="4"/>
        <v>5056.0600000000004</v>
      </c>
      <c r="J264" s="14">
        <f>I264 / J4</f>
        <v>6.7711889052557948E-4</v>
      </c>
    </row>
    <row r="265" spans="1:10" ht="39" customHeight="1">
      <c r="A265" s="10" t="s">
        <v>845</v>
      </c>
      <c r="B265" s="10" t="s">
        <v>169</v>
      </c>
      <c r="C265" s="10" t="s">
        <v>78</v>
      </c>
      <c r="D265" s="10" t="s">
        <v>170</v>
      </c>
      <c r="E265" s="11" t="s">
        <v>81</v>
      </c>
      <c r="F265" s="12">
        <v>12.42</v>
      </c>
      <c r="G265" s="13">
        <v>670.71</v>
      </c>
      <c r="H265" s="13">
        <f>TRUNC(TRUNC(G265 * J5, 2) + G265, 2)</f>
        <v>808.2</v>
      </c>
      <c r="I265" s="13">
        <f t="shared" si="4"/>
        <v>10037.84</v>
      </c>
      <c r="J265" s="14">
        <f>I265 / J4</f>
        <v>1.3442900369207015E-3</v>
      </c>
    </row>
    <row r="266" spans="1:10" ht="39" customHeight="1">
      <c r="A266" s="10" t="s">
        <v>846</v>
      </c>
      <c r="B266" s="10" t="s">
        <v>847</v>
      </c>
      <c r="C266" s="10" t="s">
        <v>78</v>
      </c>
      <c r="D266" s="10" t="s">
        <v>848</v>
      </c>
      <c r="E266" s="11" t="s">
        <v>81</v>
      </c>
      <c r="F266" s="12">
        <v>11.42</v>
      </c>
      <c r="G266" s="13">
        <v>627</v>
      </c>
      <c r="H266" s="13">
        <f>TRUNC(TRUNC(G266 * J5, 2) + G266, 2)</f>
        <v>755.53</v>
      </c>
      <c r="I266" s="13">
        <f t="shared" si="4"/>
        <v>8628.15</v>
      </c>
      <c r="J266" s="14">
        <f>I266 / J4</f>
        <v>1.155501191696356E-3</v>
      </c>
    </row>
    <row r="267" spans="1:10" ht="39" customHeight="1">
      <c r="A267" s="10" t="s">
        <v>850</v>
      </c>
      <c r="B267" s="10" t="s">
        <v>147</v>
      </c>
      <c r="C267" s="10" t="s">
        <v>78</v>
      </c>
      <c r="D267" s="10" t="s">
        <v>148</v>
      </c>
      <c r="E267" s="11" t="s">
        <v>136</v>
      </c>
      <c r="F267" s="12">
        <v>214.55</v>
      </c>
      <c r="G267" s="13">
        <v>10.95</v>
      </c>
      <c r="H267" s="13">
        <f>TRUNC(TRUNC(G267 * J5, 2) + G267, 2)</f>
        <v>13.19</v>
      </c>
      <c r="I267" s="13">
        <f t="shared" si="4"/>
        <v>2829.91</v>
      </c>
      <c r="J267" s="14">
        <f>I267 / J4</f>
        <v>3.7898789165619919E-4</v>
      </c>
    </row>
    <row r="268" spans="1:10" ht="25.95" customHeight="1">
      <c r="A268" s="10" t="s">
        <v>851</v>
      </c>
      <c r="B268" s="10" t="s">
        <v>852</v>
      </c>
      <c r="C268" s="10" t="s">
        <v>78</v>
      </c>
      <c r="D268" s="10" t="s">
        <v>853</v>
      </c>
      <c r="E268" s="11" t="s">
        <v>136</v>
      </c>
      <c r="F268" s="12">
        <v>1.82</v>
      </c>
      <c r="G268" s="13">
        <v>20.28</v>
      </c>
      <c r="H268" s="13">
        <f>TRUNC(TRUNC(G268 * J5, 2) + G268, 2)</f>
        <v>24.43</v>
      </c>
      <c r="I268" s="13">
        <f t="shared" si="4"/>
        <v>44.46</v>
      </c>
      <c r="J268" s="14">
        <f>I268 / J4</f>
        <v>5.954182876146102E-6</v>
      </c>
    </row>
    <row r="269" spans="1:10" ht="25.95" customHeight="1">
      <c r="A269" s="10" t="s">
        <v>854</v>
      </c>
      <c r="B269" s="10" t="s">
        <v>855</v>
      </c>
      <c r="C269" s="10" t="s">
        <v>78</v>
      </c>
      <c r="D269" s="10" t="s">
        <v>856</v>
      </c>
      <c r="E269" s="11" t="s">
        <v>136</v>
      </c>
      <c r="F269" s="12">
        <v>302.73</v>
      </c>
      <c r="G269" s="13">
        <v>14.27</v>
      </c>
      <c r="H269" s="13">
        <f>TRUNC(TRUNC(G269 * J5, 2) + G269, 2)</f>
        <v>17.190000000000001</v>
      </c>
      <c r="I269" s="13">
        <f t="shared" si="4"/>
        <v>5203.92</v>
      </c>
      <c r="J269" s="14">
        <f>I269 / J4</f>
        <v>6.9692063321714405E-4</v>
      </c>
    </row>
    <row r="270" spans="1:10" ht="39" customHeight="1">
      <c r="A270" s="10" t="s">
        <v>857</v>
      </c>
      <c r="B270" s="10" t="s">
        <v>186</v>
      </c>
      <c r="C270" s="10" t="s">
        <v>78</v>
      </c>
      <c r="D270" s="10" t="s">
        <v>187</v>
      </c>
      <c r="E270" s="11" t="s">
        <v>136</v>
      </c>
      <c r="F270" s="12">
        <v>78.19</v>
      </c>
      <c r="G270" s="13">
        <v>14.3</v>
      </c>
      <c r="H270" s="13">
        <f>TRUNC(TRUNC(G270 * J5, 2) + G270, 2)</f>
        <v>17.23</v>
      </c>
      <c r="I270" s="13">
        <f t="shared" si="4"/>
        <v>1347.21</v>
      </c>
      <c r="J270" s="14">
        <f>I270 / J4</f>
        <v>1.8042138354864575E-4</v>
      </c>
    </row>
    <row r="271" spans="1:10" ht="39" customHeight="1">
      <c r="A271" s="10" t="s">
        <v>858</v>
      </c>
      <c r="B271" s="10" t="s">
        <v>179</v>
      </c>
      <c r="C271" s="10" t="s">
        <v>78</v>
      </c>
      <c r="D271" s="10" t="s">
        <v>180</v>
      </c>
      <c r="E271" s="11" t="s">
        <v>136</v>
      </c>
      <c r="F271" s="12">
        <v>299.10000000000002</v>
      </c>
      <c r="G271" s="13">
        <v>11.23</v>
      </c>
      <c r="H271" s="13">
        <f>TRUNC(TRUNC(G271 * J5, 2) + G271, 2)</f>
        <v>13.53</v>
      </c>
      <c r="I271" s="13">
        <f t="shared" si="4"/>
        <v>4046.82</v>
      </c>
      <c r="J271" s="14">
        <f>I271 / J4</f>
        <v>5.4195920708154674E-4</v>
      </c>
    </row>
    <row r="272" spans="1:10" ht="39" customHeight="1">
      <c r="A272" s="10" t="s">
        <v>859</v>
      </c>
      <c r="B272" s="10" t="s">
        <v>860</v>
      </c>
      <c r="C272" s="10" t="s">
        <v>78</v>
      </c>
      <c r="D272" s="10" t="s">
        <v>861</v>
      </c>
      <c r="E272" s="11" t="s">
        <v>81</v>
      </c>
      <c r="F272" s="12">
        <v>0.42</v>
      </c>
      <c r="G272" s="13">
        <v>608.78</v>
      </c>
      <c r="H272" s="13">
        <f>TRUNC(TRUNC(G272 * J5, 2) + G272, 2)</f>
        <v>733.57</v>
      </c>
      <c r="I272" s="13">
        <f t="shared" si="4"/>
        <v>308.08999999999997</v>
      </c>
      <c r="J272" s="14">
        <f>I272 / J4</f>
        <v>4.1260103515786154E-5</v>
      </c>
    </row>
    <row r="273" spans="1:10" ht="52.05" customHeight="1">
      <c r="A273" s="10" t="s">
        <v>862</v>
      </c>
      <c r="B273" s="10" t="s">
        <v>199</v>
      </c>
      <c r="C273" s="10" t="s">
        <v>78</v>
      </c>
      <c r="D273" s="10" t="s">
        <v>200</v>
      </c>
      <c r="E273" s="11" t="s">
        <v>99</v>
      </c>
      <c r="F273" s="12">
        <v>9.1199999999999992</v>
      </c>
      <c r="G273" s="13">
        <v>92.18</v>
      </c>
      <c r="H273" s="13">
        <f>TRUNC(TRUNC(G273 * J5, 2) + G273, 2)</f>
        <v>111.07</v>
      </c>
      <c r="I273" s="13">
        <f t="shared" si="4"/>
        <v>1012.95</v>
      </c>
      <c r="J273" s="14">
        <f>I273 / J4</f>
        <v>1.3565653496158781E-4</v>
      </c>
    </row>
    <row r="274" spans="1:10" ht="39" customHeight="1">
      <c r="A274" s="10" t="s">
        <v>863</v>
      </c>
      <c r="B274" s="10" t="s">
        <v>864</v>
      </c>
      <c r="C274" s="10" t="s">
        <v>78</v>
      </c>
      <c r="D274" s="10" t="s">
        <v>865</v>
      </c>
      <c r="E274" s="11" t="s">
        <v>136</v>
      </c>
      <c r="F274" s="12">
        <v>1622.47</v>
      </c>
      <c r="G274" s="13">
        <v>12.1</v>
      </c>
      <c r="H274" s="13">
        <f>TRUNC(TRUNC(G274 * J5, 2) + G274, 2)</f>
        <v>14.58</v>
      </c>
      <c r="I274" s="13">
        <f t="shared" si="4"/>
        <v>23655.61</v>
      </c>
      <c r="J274" s="14">
        <f>I274 / J4</f>
        <v>3.1680123253889003E-3</v>
      </c>
    </row>
    <row r="275" spans="1:10" ht="25.95" customHeight="1">
      <c r="A275" s="10" t="s">
        <v>866</v>
      </c>
      <c r="B275" s="10" t="s">
        <v>867</v>
      </c>
      <c r="C275" s="10" t="s">
        <v>78</v>
      </c>
      <c r="D275" s="10" t="s">
        <v>868</v>
      </c>
      <c r="E275" s="11" t="s">
        <v>81</v>
      </c>
      <c r="F275" s="12">
        <v>23.08</v>
      </c>
      <c r="G275" s="13">
        <v>23.02</v>
      </c>
      <c r="H275" s="13">
        <f>TRUNC(TRUNC(G275 * J5, 2) + G275, 2)</f>
        <v>27.73</v>
      </c>
      <c r="I275" s="13">
        <f t="shared" si="4"/>
        <v>640</v>
      </c>
      <c r="J275" s="14">
        <f>I275 / J4</f>
        <v>8.5710234834311859E-5</v>
      </c>
    </row>
    <row r="276" spans="1:10" ht="25.95" customHeight="1">
      <c r="A276" s="10" t="s">
        <v>869</v>
      </c>
      <c r="B276" s="10" t="s">
        <v>175</v>
      </c>
      <c r="C276" s="10" t="s">
        <v>78</v>
      </c>
      <c r="D276" s="10" t="s">
        <v>176</v>
      </c>
      <c r="E276" s="11" t="s">
        <v>99</v>
      </c>
      <c r="F276" s="12">
        <v>152.41</v>
      </c>
      <c r="G276" s="13">
        <v>46.12</v>
      </c>
      <c r="H276" s="13">
        <f>TRUNC(TRUNC(G276 * J5, 2) + G276, 2)</f>
        <v>55.57</v>
      </c>
      <c r="I276" s="13">
        <f t="shared" si="4"/>
        <v>8469.42</v>
      </c>
      <c r="J276" s="14">
        <f>I276 / J4</f>
        <v>1.1342437142350275E-3</v>
      </c>
    </row>
    <row r="277" spans="1:10" ht="39" customHeight="1">
      <c r="A277" s="10" t="s">
        <v>870</v>
      </c>
      <c r="B277" s="10" t="s">
        <v>871</v>
      </c>
      <c r="C277" s="10" t="s">
        <v>78</v>
      </c>
      <c r="D277" s="10" t="s">
        <v>872</v>
      </c>
      <c r="E277" s="11" t="s">
        <v>99</v>
      </c>
      <c r="F277" s="12">
        <v>50.87</v>
      </c>
      <c r="G277" s="13">
        <v>131.69</v>
      </c>
      <c r="H277" s="13">
        <f>TRUNC(TRUNC(G277 * J5, 2) + G277, 2)</f>
        <v>158.68</v>
      </c>
      <c r="I277" s="13">
        <f t="shared" si="4"/>
        <v>8072.05</v>
      </c>
      <c r="J277" s="14">
        <f>I277 / J4</f>
        <v>1.0810270329598549E-3</v>
      </c>
    </row>
    <row r="278" spans="1:10" ht="25.95" customHeight="1">
      <c r="A278" s="5" t="s">
        <v>873</v>
      </c>
      <c r="B278" s="5" t="s">
        <v>6235</v>
      </c>
      <c r="C278" s="5"/>
      <c r="D278" s="5" t="s">
        <v>874</v>
      </c>
      <c r="E278" s="6"/>
      <c r="F278" s="7">
        <v>1</v>
      </c>
      <c r="G278" s="7" t="s">
        <v>74</v>
      </c>
      <c r="H278" s="8">
        <f>I279 + I280 + I281 + I282 + I283 + I284 + I285 + I286</f>
        <v>24350.75</v>
      </c>
      <c r="I278" s="8">
        <f t="shared" si="4"/>
        <v>24350.75</v>
      </c>
      <c r="J278" s="9">
        <f>I278 / J4</f>
        <v>3.2611070326431556E-3</v>
      </c>
    </row>
    <row r="279" spans="1:10" ht="39" customHeight="1">
      <c r="A279" s="10" t="s">
        <v>875</v>
      </c>
      <c r="B279" s="10" t="s">
        <v>876</v>
      </c>
      <c r="C279" s="10" t="s">
        <v>78</v>
      </c>
      <c r="D279" s="10" t="s">
        <v>877</v>
      </c>
      <c r="E279" s="11" t="s">
        <v>81</v>
      </c>
      <c r="F279" s="12">
        <v>6.62</v>
      </c>
      <c r="G279" s="13">
        <v>609.15</v>
      </c>
      <c r="H279" s="13">
        <f>TRUNC(TRUNC(G279 * J5, 2) + G279, 2)</f>
        <v>734.02</v>
      </c>
      <c r="I279" s="13">
        <f t="shared" si="4"/>
        <v>4859.21</v>
      </c>
      <c r="J279" s="14">
        <f>I279 / J4</f>
        <v>6.5075629720193207E-4</v>
      </c>
    </row>
    <row r="280" spans="1:10" ht="39" customHeight="1">
      <c r="A280" s="10" t="s">
        <v>878</v>
      </c>
      <c r="B280" s="10" t="s">
        <v>195</v>
      </c>
      <c r="C280" s="10" t="s">
        <v>78</v>
      </c>
      <c r="D280" s="10" t="s">
        <v>196</v>
      </c>
      <c r="E280" s="11" t="s">
        <v>99</v>
      </c>
      <c r="F280" s="12">
        <v>38.72</v>
      </c>
      <c r="G280" s="13">
        <v>158.33000000000001</v>
      </c>
      <c r="H280" s="13">
        <f>TRUNC(TRUNC(G280 * J5, 2) + G280, 2)</f>
        <v>190.78</v>
      </c>
      <c r="I280" s="13">
        <f t="shared" si="4"/>
        <v>7387</v>
      </c>
      <c r="J280" s="14">
        <f>I280 / J4</f>
        <v>9.8928360112665896E-4</v>
      </c>
    </row>
    <row r="281" spans="1:10" ht="39" customHeight="1">
      <c r="A281" s="10" t="s">
        <v>879</v>
      </c>
      <c r="B281" s="10" t="s">
        <v>880</v>
      </c>
      <c r="C281" s="10" t="s">
        <v>78</v>
      </c>
      <c r="D281" s="10" t="s">
        <v>881</v>
      </c>
      <c r="E281" s="11" t="s">
        <v>99</v>
      </c>
      <c r="F281" s="12">
        <v>16.2</v>
      </c>
      <c r="G281" s="13">
        <v>51.25</v>
      </c>
      <c r="H281" s="13">
        <f>TRUNC(TRUNC(G281 * J5, 2) + G281, 2)</f>
        <v>61.75</v>
      </c>
      <c r="I281" s="13">
        <f t="shared" si="4"/>
        <v>1000.35</v>
      </c>
      <c r="J281" s="14">
        <f>I281 / J4</f>
        <v>1.3396911471328729E-4</v>
      </c>
    </row>
    <row r="282" spans="1:10" ht="39" customHeight="1">
      <c r="A282" s="10" t="s">
        <v>882</v>
      </c>
      <c r="B282" s="10" t="s">
        <v>864</v>
      </c>
      <c r="C282" s="10" t="s">
        <v>78</v>
      </c>
      <c r="D282" s="10" t="s">
        <v>865</v>
      </c>
      <c r="E282" s="11" t="s">
        <v>136</v>
      </c>
      <c r="F282" s="12">
        <v>323.45</v>
      </c>
      <c r="G282" s="13">
        <v>12.1</v>
      </c>
      <c r="H282" s="13">
        <f>TRUNC(TRUNC(G282 * J5, 2) + G282, 2)</f>
        <v>14.58</v>
      </c>
      <c r="I282" s="13">
        <f t="shared" si="4"/>
        <v>4715.8999999999996</v>
      </c>
      <c r="J282" s="14">
        <f>I282 / J4</f>
        <v>6.3156390071114263E-4</v>
      </c>
    </row>
    <row r="283" spans="1:10" ht="39" customHeight="1">
      <c r="A283" s="10" t="s">
        <v>883</v>
      </c>
      <c r="B283" s="10" t="s">
        <v>186</v>
      </c>
      <c r="C283" s="10" t="s">
        <v>78</v>
      </c>
      <c r="D283" s="10" t="s">
        <v>187</v>
      </c>
      <c r="E283" s="11" t="s">
        <v>136</v>
      </c>
      <c r="F283" s="12">
        <v>60.91</v>
      </c>
      <c r="G283" s="13">
        <v>14.3</v>
      </c>
      <c r="H283" s="13">
        <f>TRUNC(TRUNC(G283 * J5, 2) + G283, 2)</f>
        <v>17.23</v>
      </c>
      <c r="I283" s="13">
        <f t="shared" si="4"/>
        <v>1049.47</v>
      </c>
      <c r="J283" s="14">
        <f>I283 / J4</f>
        <v>1.4054737523682074E-4</v>
      </c>
    </row>
    <row r="284" spans="1:10" ht="39" customHeight="1">
      <c r="A284" s="10" t="s">
        <v>884</v>
      </c>
      <c r="B284" s="10" t="s">
        <v>179</v>
      </c>
      <c r="C284" s="10" t="s">
        <v>78</v>
      </c>
      <c r="D284" s="10" t="s">
        <v>180</v>
      </c>
      <c r="E284" s="11" t="s">
        <v>136</v>
      </c>
      <c r="F284" s="12">
        <v>228.18</v>
      </c>
      <c r="G284" s="13">
        <v>11.23</v>
      </c>
      <c r="H284" s="13">
        <f>TRUNC(TRUNC(G284 * J5, 2) + G284, 2)</f>
        <v>13.53</v>
      </c>
      <c r="I284" s="13">
        <f t="shared" si="4"/>
        <v>3087.27</v>
      </c>
      <c r="J284" s="14">
        <f>I284 / J4</f>
        <v>4.1345411983894682E-4</v>
      </c>
    </row>
    <row r="285" spans="1:10" ht="39" customHeight="1">
      <c r="A285" s="10" t="s">
        <v>885</v>
      </c>
      <c r="B285" s="10" t="s">
        <v>860</v>
      </c>
      <c r="C285" s="10" t="s">
        <v>78</v>
      </c>
      <c r="D285" s="10" t="s">
        <v>861</v>
      </c>
      <c r="E285" s="11" t="s">
        <v>81</v>
      </c>
      <c r="F285" s="12">
        <v>0.78</v>
      </c>
      <c r="G285" s="13">
        <v>608.78</v>
      </c>
      <c r="H285" s="13">
        <f>TRUNC(TRUNC(G285 * J5, 2) + G285, 2)</f>
        <v>733.57</v>
      </c>
      <c r="I285" s="13">
        <f t="shared" si="4"/>
        <v>572.17999999999995</v>
      </c>
      <c r="J285" s="14">
        <f>I285 / J4</f>
        <v>7.6627628386713374E-5</v>
      </c>
    </row>
    <row r="286" spans="1:10" ht="52.05" customHeight="1">
      <c r="A286" s="10" t="s">
        <v>886</v>
      </c>
      <c r="B286" s="10" t="s">
        <v>199</v>
      </c>
      <c r="C286" s="10" t="s">
        <v>78</v>
      </c>
      <c r="D286" s="10" t="s">
        <v>200</v>
      </c>
      <c r="E286" s="11" t="s">
        <v>99</v>
      </c>
      <c r="F286" s="12">
        <v>15.12</v>
      </c>
      <c r="G286" s="13">
        <v>92.18</v>
      </c>
      <c r="H286" s="13">
        <f>TRUNC(TRUNC(G286 * J5, 2) + G286, 2)</f>
        <v>111.07</v>
      </c>
      <c r="I286" s="13">
        <f t="shared" si="4"/>
        <v>1679.37</v>
      </c>
      <c r="J286" s="14">
        <f>I286 / J4</f>
        <v>2.2490499542765361E-4</v>
      </c>
    </row>
    <row r="287" spans="1:10" ht="24" customHeight="1">
      <c r="A287" s="5" t="s">
        <v>35</v>
      </c>
      <c r="B287" s="5" t="s">
        <v>6235</v>
      </c>
      <c r="C287" s="5"/>
      <c r="D287" s="5" t="s">
        <v>36</v>
      </c>
      <c r="E287" s="6"/>
      <c r="F287" s="7">
        <v>1</v>
      </c>
      <c r="G287" s="7" t="s">
        <v>74</v>
      </c>
      <c r="H287" s="8">
        <f>I288 + I289 + I290 + I291 + I292 + I293 + I294 + I295 + I296 + I297 + I298 + I299 + I300 + I301 + I302 + I303 + I304 + I305 + I306 + I307 + I308 + I309 + I310 + I311 + I312 + I313</f>
        <v>104993.85</v>
      </c>
      <c r="I287" s="8">
        <f t="shared" si="4"/>
        <v>104993.85</v>
      </c>
      <c r="J287" s="9">
        <f>I287 / J4</f>
        <v>1.4061011780716429E-2</v>
      </c>
    </row>
    <row r="288" spans="1:10" ht="25.95" customHeight="1">
      <c r="A288" s="10" t="s">
        <v>887</v>
      </c>
      <c r="B288" s="10" t="s">
        <v>888</v>
      </c>
      <c r="C288" s="10" t="s">
        <v>78</v>
      </c>
      <c r="D288" s="10" t="s">
        <v>889</v>
      </c>
      <c r="E288" s="11" t="s">
        <v>268</v>
      </c>
      <c r="F288" s="12">
        <v>13</v>
      </c>
      <c r="G288" s="13">
        <v>546.30999999999995</v>
      </c>
      <c r="H288" s="13">
        <f>TRUNC(TRUNC(G288 * J5, 2) + G288, 2)</f>
        <v>658.3</v>
      </c>
      <c r="I288" s="13">
        <f t="shared" si="4"/>
        <v>8557.9</v>
      </c>
      <c r="J288" s="14">
        <f>I288 / J4</f>
        <v>1.146093154200871E-3</v>
      </c>
    </row>
    <row r="289" spans="1:10" ht="25.95" customHeight="1">
      <c r="A289" s="10" t="s">
        <v>890</v>
      </c>
      <c r="B289" s="10" t="s">
        <v>891</v>
      </c>
      <c r="C289" s="10" t="s">
        <v>78</v>
      </c>
      <c r="D289" s="10" t="s">
        <v>892</v>
      </c>
      <c r="E289" s="11" t="s">
        <v>268</v>
      </c>
      <c r="F289" s="12">
        <v>13</v>
      </c>
      <c r="G289" s="13">
        <v>11.29</v>
      </c>
      <c r="H289" s="13">
        <f>TRUNC(TRUNC(G289 * J5, 2) + G289, 2)</f>
        <v>13.6</v>
      </c>
      <c r="I289" s="13">
        <f t="shared" si="4"/>
        <v>176.8</v>
      </c>
      <c r="J289" s="14">
        <f>I289 / J4</f>
        <v>2.3677452372978653E-5</v>
      </c>
    </row>
    <row r="290" spans="1:10" ht="25.95" customHeight="1">
      <c r="A290" s="10" t="s">
        <v>893</v>
      </c>
      <c r="B290" s="10" t="s">
        <v>894</v>
      </c>
      <c r="C290" s="10" t="s">
        <v>78</v>
      </c>
      <c r="D290" s="10" t="s">
        <v>895</v>
      </c>
      <c r="E290" s="11" t="s">
        <v>268</v>
      </c>
      <c r="F290" s="12">
        <v>13</v>
      </c>
      <c r="G290" s="13">
        <v>62.59</v>
      </c>
      <c r="H290" s="13">
        <f>TRUNC(TRUNC(G290 * J5, 2) + G290, 2)</f>
        <v>75.42</v>
      </c>
      <c r="I290" s="13">
        <f t="shared" si="4"/>
        <v>980.46</v>
      </c>
      <c r="J290" s="14">
        <f>I290 / J4</f>
        <v>1.3130540132132721E-4</v>
      </c>
    </row>
    <row r="291" spans="1:10" ht="52.05" customHeight="1">
      <c r="A291" s="10" t="s">
        <v>896</v>
      </c>
      <c r="B291" s="10" t="s">
        <v>897</v>
      </c>
      <c r="C291" s="10" t="s">
        <v>78</v>
      </c>
      <c r="D291" s="10" t="s">
        <v>898</v>
      </c>
      <c r="E291" s="11" t="s">
        <v>268</v>
      </c>
      <c r="F291" s="12">
        <v>2</v>
      </c>
      <c r="G291" s="13">
        <v>498.14</v>
      </c>
      <c r="H291" s="13">
        <f>TRUNC(TRUNC(G291 * J5, 2) + G291, 2)</f>
        <v>600.25</v>
      </c>
      <c r="I291" s="13">
        <f t="shared" si="4"/>
        <v>1200.5</v>
      </c>
      <c r="J291" s="14">
        <f>I291 / J4</f>
        <v>1.6077365143529906E-4</v>
      </c>
    </row>
    <row r="292" spans="1:10" ht="39" customHeight="1">
      <c r="A292" s="10" t="s">
        <v>899</v>
      </c>
      <c r="B292" s="10" t="s">
        <v>900</v>
      </c>
      <c r="C292" s="10" t="s">
        <v>78</v>
      </c>
      <c r="D292" s="10" t="s">
        <v>901</v>
      </c>
      <c r="E292" s="11" t="s">
        <v>268</v>
      </c>
      <c r="F292" s="12">
        <v>4</v>
      </c>
      <c r="G292" s="13">
        <v>755.22</v>
      </c>
      <c r="H292" s="13">
        <f>TRUNC(TRUNC(G292 * J5, 2) + G292, 2)</f>
        <v>910.04</v>
      </c>
      <c r="I292" s="13">
        <f t="shared" si="4"/>
        <v>3640.16</v>
      </c>
      <c r="J292" s="14">
        <f>I292 / J4</f>
        <v>4.8749838817885728E-4</v>
      </c>
    </row>
    <row r="293" spans="1:10" ht="25.95" customHeight="1">
      <c r="A293" s="10" t="s">
        <v>902</v>
      </c>
      <c r="B293" s="10" t="s">
        <v>903</v>
      </c>
      <c r="C293" s="10" t="s">
        <v>78</v>
      </c>
      <c r="D293" s="10" t="s">
        <v>904</v>
      </c>
      <c r="E293" s="11" t="s">
        <v>268</v>
      </c>
      <c r="F293" s="12">
        <v>6</v>
      </c>
      <c r="G293" s="13">
        <v>32.25</v>
      </c>
      <c r="H293" s="13">
        <f>TRUNC(TRUNC(G293 * J5, 2) + G293, 2)</f>
        <v>38.86</v>
      </c>
      <c r="I293" s="13">
        <f t="shared" si="4"/>
        <v>233.16</v>
      </c>
      <c r="J293" s="14">
        <f>I293 / J4</f>
        <v>3.1225309928075242E-5</v>
      </c>
    </row>
    <row r="294" spans="1:10" ht="52.05" customHeight="1">
      <c r="A294" s="10" t="s">
        <v>905</v>
      </c>
      <c r="B294" s="10" t="s">
        <v>906</v>
      </c>
      <c r="C294" s="10" t="s">
        <v>78</v>
      </c>
      <c r="D294" s="10" t="s">
        <v>907</v>
      </c>
      <c r="E294" s="11" t="s">
        <v>268</v>
      </c>
      <c r="F294" s="12">
        <v>21</v>
      </c>
      <c r="G294" s="13">
        <v>231.73</v>
      </c>
      <c r="H294" s="13">
        <f>TRUNC(TRUNC(G294 * J5, 2) + G294, 2)</f>
        <v>279.23</v>
      </c>
      <c r="I294" s="13">
        <f t="shared" si="4"/>
        <v>5863.83</v>
      </c>
      <c r="J294" s="14">
        <f>I294 / J4</f>
        <v>7.8529725988825459E-4</v>
      </c>
    </row>
    <row r="295" spans="1:10" ht="64.95" customHeight="1">
      <c r="A295" s="10" t="s">
        <v>908</v>
      </c>
      <c r="B295" s="10" t="s">
        <v>909</v>
      </c>
      <c r="C295" s="10" t="s">
        <v>78</v>
      </c>
      <c r="D295" s="10" t="s">
        <v>910</v>
      </c>
      <c r="E295" s="11" t="s">
        <v>268</v>
      </c>
      <c r="F295" s="12">
        <v>4</v>
      </c>
      <c r="G295" s="13">
        <v>272.81</v>
      </c>
      <c r="H295" s="13">
        <f>TRUNC(TRUNC(G295 * J5, 2) + G295, 2)</f>
        <v>328.73</v>
      </c>
      <c r="I295" s="13">
        <f t="shared" si="4"/>
        <v>1314.92</v>
      </c>
      <c r="J295" s="14">
        <f>I295 / J4</f>
        <v>1.7609703435677088E-4</v>
      </c>
    </row>
    <row r="296" spans="1:10" ht="39" customHeight="1">
      <c r="A296" s="10" t="s">
        <v>911</v>
      </c>
      <c r="B296" s="10" t="s">
        <v>912</v>
      </c>
      <c r="C296" s="10" t="s">
        <v>78</v>
      </c>
      <c r="D296" s="10" t="s">
        <v>913</v>
      </c>
      <c r="E296" s="11" t="s">
        <v>268</v>
      </c>
      <c r="F296" s="12">
        <v>7</v>
      </c>
      <c r="G296" s="13">
        <v>525.80999999999995</v>
      </c>
      <c r="H296" s="13">
        <f>TRUNC(TRUNC(G296 * J5, 2) + G296, 2)</f>
        <v>633.6</v>
      </c>
      <c r="I296" s="13">
        <f t="shared" si="4"/>
        <v>4435.2</v>
      </c>
      <c r="J296" s="14">
        <f>I296 / J4</f>
        <v>5.9397192740178123E-4</v>
      </c>
    </row>
    <row r="297" spans="1:10" ht="52.05" customHeight="1">
      <c r="A297" s="10" t="s">
        <v>914</v>
      </c>
      <c r="B297" s="10" t="s">
        <v>915</v>
      </c>
      <c r="C297" s="10" t="s">
        <v>72</v>
      </c>
      <c r="D297" s="10" t="s">
        <v>916</v>
      </c>
      <c r="E297" s="11" t="s">
        <v>75</v>
      </c>
      <c r="F297" s="12">
        <v>3</v>
      </c>
      <c r="G297" s="13">
        <v>574.53</v>
      </c>
      <c r="H297" s="13">
        <f>TRUNC(TRUNC(G297 * J5, 2) + G297, 2)</f>
        <v>692.3</v>
      </c>
      <c r="I297" s="13">
        <f t="shared" si="4"/>
        <v>2076.9</v>
      </c>
      <c r="J297" s="14">
        <f>I297 / J4</f>
        <v>2.7814310426153485E-4</v>
      </c>
    </row>
    <row r="298" spans="1:10" ht="39" customHeight="1">
      <c r="A298" s="10" t="s">
        <v>917</v>
      </c>
      <c r="B298" s="10" t="s">
        <v>918</v>
      </c>
      <c r="C298" s="10" t="s">
        <v>78</v>
      </c>
      <c r="D298" s="10" t="s">
        <v>919</v>
      </c>
      <c r="E298" s="11" t="s">
        <v>268</v>
      </c>
      <c r="F298" s="12">
        <v>21</v>
      </c>
      <c r="G298" s="13">
        <v>168.39</v>
      </c>
      <c r="H298" s="13">
        <f>TRUNC(TRUNC(G298 * J5, 2) + G298, 2)</f>
        <v>202.9</v>
      </c>
      <c r="I298" s="13">
        <f t="shared" si="4"/>
        <v>4260.8999999999996</v>
      </c>
      <c r="J298" s="14">
        <f>I298 / J4</f>
        <v>5.7062928063362399E-4</v>
      </c>
    </row>
    <row r="299" spans="1:10" ht="39" customHeight="1">
      <c r="A299" s="10" t="s">
        <v>920</v>
      </c>
      <c r="B299" s="10" t="s">
        <v>921</v>
      </c>
      <c r="C299" s="10" t="s">
        <v>78</v>
      </c>
      <c r="D299" s="10" t="s">
        <v>922</v>
      </c>
      <c r="E299" s="11" t="s">
        <v>268</v>
      </c>
      <c r="F299" s="12">
        <v>7</v>
      </c>
      <c r="G299" s="13">
        <v>152.5</v>
      </c>
      <c r="H299" s="13">
        <f>TRUNC(TRUNC(G299 * J5, 2) + G299, 2)</f>
        <v>183.76</v>
      </c>
      <c r="I299" s="13">
        <f t="shared" si="4"/>
        <v>1286.32</v>
      </c>
      <c r="J299" s="14">
        <f>I299 / J4</f>
        <v>1.7226685823761254E-4</v>
      </c>
    </row>
    <row r="300" spans="1:10" ht="39" customHeight="1">
      <c r="A300" s="10" t="s">
        <v>923</v>
      </c>
      <c r="B300" s="10" t="s">
        <v>924</v>
      </c>
      <c r="C300" s="10" t="s">
        <v>78</v>
      </c>
      <c r="D300" s="10" t="s">
        <v>925</v>
      </c>
      <c r="E300" s="11" t="s">
        <v>268</v>
      </c>
      <c r="F300" s="12">
        <v>3</v>
      </c>
      <c r="G300" s="13">
        <v>115.3</v>
      </c>
      <c r="H300" s="13">
        <f>TRUNC(TRUNC(G300 * J5, 2) + G300, 2)</f>
        <v>138.93</v>
      </c>
      <c r="I300" s="13">
        <f t="shared" si="4"/>
        <v>416.79</v>
      </c>
      <c r="J300" s="14">
        <f>I300 / J4</f>
        <v>5.5817451213426314E-5</v>
      </c>
    </row>
    <row r="301" spans="1:10" ht="39" customHeight="1">
      <c r="A301" s="10" t="s">
        <v>926</v>
      </c>
      <c r="B301" s="10" t="s">
        <v>924</v>
      </c>
      <c r="C301" s="10" t="s">
        <v>78</v>
      </c>
      <c r="D301" s="10" t="s">
        <v>927</v>
      </c>
      <c r="E301" s="11" t="s">
        <v>268</v>
      </c>
      <c r="F301" s="12">
        <v>2</v>
      </c>
      <c r="G301" s="13">
        <v>115.3</v>
      </c>
      <c r="H301" s="13">
        <f>TRUNC(TRUNC(G301 * J5, 2) + G301, 2)</f>
        <v>138.93</v>
      </c>
      <c r="I301" s="13">
        <f t="shared" si="4"/>
        <v>277.86</v>
      </c>
      <c r="J301" s="14">
        <f>I301 / J4</f>
        <v>3.7211634142284209E-5</v>
      </c>
    </row>
    <row r="302" spans="1:10" ht="25.95" customHeight="1">
      <c r="A302" s="10" t="s">
        <v>928</v>
      </c>
      <c r="B302" s="10" t="s">
        <v>929</v>
      </c>
      <c r="C302" s="10" t="s">
        <v>78</v>
      </c>
      <c r="D302" s="10" t="s">
        <v>930</v>
      </c>
      <c r="E302" s="11" t="s">
        <v>268</v>
      </c>
      <c r="F302" s="12">
        <v>21</v>
      </c>
      <c r="G302" s="13">
        <v>122.02</v>
      </c>
      <c r="H302" s="13">
        <f>TRUNC(TRUNC(G302 * J5, 2) + G302, 2)</f>
        <v>147.03</v>
      </c>
      <c r="I302" s="13">
        <f t="shared" si="4"/>
        <v>3087.63</v>
      </c>
      <c r="J302" s="14">
        <f>I302 / J4</f>
        <v>4.1350233184604115E-4</v>
      </c>
    </row>
    <row r="303" spans="1:10" ht="39" customHeight="1">
      <c r="A303" s="10" t="s">
        <v>931</v>
      </c>
      <c r="B303" s="10" t="s">
        <v>932</v>
      </c>
      <c r="C303" s="10" t="s">
        <v>78</v>
      </c>
      <c r="D303" s="10" t="s">
        <v>933</v>
      </c>
      <c r="E303" s="11" t="s">
        <v>268</v>
      </c>
      <c r="F303" s="12">
        <v>4</v>
      </c>
      <c r="G303" s="13">
        <v>609.91</v>
      </c>
      <c r="H303" s="13">
        <f>TRUNC(TRUNC(G303 * J5, 2) + G303, 2)</f>
        <v>734.94</v>
      </c>
      <c r="I303" s="13">
        <f t="shared" si="4"/>
        <v>2939.76</v>
      </c>
      <c r="J303" s="14">
        <f>I303 / J4</f>
        <v>3.9369924993205727E-4</v>
      </c>
    </row>
    <row r="304" spans="1:10" ht="39" customHeight="1">
      <c r="A304" s="10" t="s">
        <v>934</v>
      </c>
      <c r="B304" s="10" t="s">
        <v>935</v>
      </c>
      <c r="C304" s="10" t="s">
        <v>78</v>
      </c>
      <c r="D304" s="10" t="s">
        <v>936</v>
      </c>
      <c r="E304" s="11" t="s">
        <v>268</v>
      </c>
      <c r="F304" s="12">
        <v>20</v>
      </c>
      <c r="G304" s="13">
        <v>364.79</v>
      </c>
      <c r="H304" s="13">
        <f>TRUNC(TRUNC(G304 * J5, 2) + G304, 2)</f>
        <v>439.57</v>
      </c>
      <c r="I304" s="13">
        <f t="shared" si="4"/>
        <v>8791.4</v>
      </c>
      <c r="J304" s="14">
        <f>I304 / J4</f>
        <v>1.1773639976912021E-3</v>
      </c>
    </row>
    <row r="305" spans="1:10" ht="39" customHeight="1">
      <c r="A305" s="10" t="s">
        <v>937</v>
      </c>
      <c r="B305" s="10" t="s">
        <v>938</v>
      </c>
      <c r="C305" s="10" t="s">
        <v>78</v>
      </c>
      <c r="D305" s="10" t="s">
        <v>939</v>
      </c>
      <c r="E305" s="11" t="s">
        <v>268</v>
      </c>
      <c r="F305" s="12">
        <v>12</v>
      </c>
      <c r="G305" s="13">
        <v>355.19</v>
      </c>
      <c r="H305" s="13">
        <f>TRUNC(TRUNC(G305 * J5, 2) + G305, 2)</f>
        <v>428</v>
      </c>
      <c r="I305" s="13">
        <f t="shared" si="4"/>
        <v>5136</v>
      </c>
      <c r="J305" s="14">
        <f>I305 / J4</f>
        <v>6.8782463454535264E-4</v>
      </c>
    </row>
    <row r="306" spans="1:10" ht="25.95" customHeight="1">
      <c r="A306" s="10" t="s">
        <v>940</v>
      </c>
      <c r="B306" s="10" t="s">
        <v>941</v>
      </c>
      <c r="C306" s="10" t="s">
        <v>78</v>
      </c>
      <c r="D306" s="10" t="s">
        <v>942</v>
      </c>
      <c r="E306" s="11" t="s">
        <v>268</v>
      </c>
      <c r="F306" s="12">
        <v>4</v>
      </c>
      <c r="G306" s="13">
        <v>1026.42</v>
      </c>
      <c r="H306" s="13">
        <f>TRUNC(TRUNC(G306 * J5, 2) + G306, 2)</f>
        <v>1236.83</v>
      </c>
      <c r="I306" s="13">
        <f t="shared" si="4"/>
        <v>4947.32</v>
      </c>
      <c r="J306" s="14">
        <f>I306 / J4</f>
        <v>6.6255618593826209E-4</v>
      </c>
    </row>
    <row r="307" spans="1:10" ht="39" customHeight="1">
      <c r="A307" s="10" t="s">
        <v>943</v>
      </c>
      <c r="B307" s="10" t="s">
        <v>944</v>
      </c>
      <c r="C307" s="10" t="s">
        <v>72</v>
      </c>
      <c r="D307" s="10" t="s">
        <v>945</v>
      </c>
      <c r="E307" s="11" t="s">
        <v>75</v>
      </c>
      <c r="F307" s="12">
        <v>2</v>
      </c>
      <c r="G307" s="13">
        <v>1577.99</v>
      </c>
      <c r="H307" s="13">
        <f>TRUNC(TRUNC(G307 * J5, 2) + G307, 2)</f>
        <v>1901.47</v>
      </c>
      <c r="I307" s="13">
        <f t="shared" si="4"/>
        <v>3802.94</v>
      </c>
      <c r="J307" s="14">
        <f>I307 / J4</f>
        <v>5.0929825071999678E-4</v>
      </c>
    </row>
    <row r="308" spans="1:10" ht="25.95" customHeight="1">
      <c r="A308" s="10" t="s">
        <v>946</v>
      </c>
      <c r="B308" s="10" t="s">
        <v>947</v>
      </c>
      <c r="C308" s="10" t="s">
        <v>72</v>
      </c>
      <c r="D308" s="10" t="s">
        <v>948</v>
      </c>
      <c r="E308" s="11" t="s">
        <v>75</v>
      </c>
      <c r="F308" s="12">
        <v>2</v>
      </c>
      <c r="G308" s="13">
        <v>504.16</v>
      </c>
      <c r="H308" s="13">
        <f>TRUNC(TRUNC(G308 * J5, 2) + G308, 2)</f>
        <v>607.51</v>
      </c>
      <c r="I308" s="13">
        <f t="shared" si="4"/>
        <v>1215.02</v>
      </c>
      <c r="J308" s="14">
        <f>I308 / J4</f>
        <v>1.6271820238810249E-4</v>
      </c>
    </row>
    <row r="309" spans="1:10" ht="25.95" customHeight="1">
      <c r="A309" s="10" t="s">
        <v>949</v>
      </c>
      <c r="B309" s="10" t="s">
        <v>950</v>
      </c>
      <c r="C309" s="10" t="s">
        <v>72</v>
      </c>
      <c r="D309" s="10" t="s">
        <v>951</v>
      </c>
      <c r="E309" s="11" t="s">
        <v>75</v>
      </c>
      <c r="F309" s="12">
        <v>21.76</v>
      </c>
      <c r="G309" s="13">
        <v>862.62</v>
      </c>
      <c r="H309" s="13">
        <f>TRUNC(TRUNC(G309 * J5, 2) + G309, 2)</f>
        <v>1039.45</v>
      </c>
      <c r="I309" s="13">
        <f t="shared" si="4"/>
        <v>22618.43</v>
      </c>
      <c r="J309" s="14">
        <f>I309 / J4</f>
        <v>3.029110854505382E-3</v>
      </c>
    </row>
    <row r="310" spans="1:10" ht="25.95" customHeight="1">
      <c r="A310" s="10" t="s">
        <v>952</v>
      </c>
      <c r="B310" s="10" t="s">
        <v>953</v>
      </c>
      <c r="C310" s="10" t="s">
        <v>78</v>
      </c>
      <c r="D310" s="10" t="s">
        <v>954</v>
      </c>
      <c r="E310" s="11" t="s">
        <v>268</v>
      </c>
      <c r="F310" s="12">
        <v>2</v>
      </c>
      <c r="G310" s="13">
        <v>755.82</v>
      </c>
      <c r="H310" s="13">
        <f>TRUNC(TRUNC(G310 * J5, 2) + G310, 2)</f>
        <v>910.76</v>
      </c>
      <c r="I310" s="13">
        <f t="shared" si="4"/>
        <v>1821.52</v>
      </c>
      <c r="J310" s="14">
        <f>I310 / J4</f>
        <v>2.4394204211780586E-4</v>
      </c>
    </row>
    <row r="311" spans="1:10" ht="64.95" customHeight="1">
      <c r="A311" s="10" t="s">
        <v>955</v>
      </c>
      <c r="B311" s="10" t="s">
        <v>956</v>
      </c>
      <c r="C311" s="10" t="s">
        <v>72</v>
      </c>
      <c r="D311" s="10" t="s">
        <v>957</v>
      </c>
      <c r="E311" s="11" t="s">
        <v>75</v>
      </c>
      <c r="F311" s="12">
        <v>2</v>
      </c>
      <c r="G311" s="13">
        <v>551.73</v>
      </c>
      <c r="H311" s="13">
        <f>TRUNC(TRUNC(G311 * J5, 2) + G311, 2)</f>
        <v>664.83</v>
      </c>
      <c r="I311" s="13">
        <f t="shared" si="4"/>
        <v>1329.66</v>
      </c>
      <c r="J311" s="14">
        <f>I311 / J4</f>
        <v>1.7807104820279863E-4</v>
      </c>
    </row>
    <row r="312" spans="1:10" ht="24" customHeight="1">
      <c r="A312" s="10" t="s">
        <v>958</v>
      </c>
      <c r="B312" s="10" t="s">
        <v>959</v>
      </c>
      <c r="C312" s="10" t="s">
        <v>72</v>
      </c>
      <c r="D312" s="10" t="s">
        <v>960</v>
      </c>
      <c r="E312" s="11" t="s">
        <v>75</v>
      </c>
      <c r="F312" s="12">
        <v>10.68</v>
      </c>
      <c r="G312" s="13">
        <v>939.74</v>
      </c>
      <c r="H312" s="13">
        <f>TRUNC(TRUNC(G312 * J5, 2) + G312, 2)</f>
        <v>1132.3800000000001</v>
      </c>
      <c r="I312" s="13">
        <f t="shared" si="4"/>
        <v>12093.81</v>
      </c>
      <c r="J312" s="14">
        <f>I312 / J4</f>
        <v>1.6196301486586704E-3</v>
      </c>
    </row>
    <row r="313" spans="1:10" ht="39" customHeight="1">
      <c r="A313" s="10" t="s">
        <v>961</v>
      </c>
      <c r="B313" s="10" t="s">
        <v>224</v>
      </c>
      <c r="C313" s="10" t="s">
        <v>78</v>
      </c>
      <c r="D313" s="10" t="s">
        <v>225</v>
      </c>
      <c r="E313" s="11" t="s">
        <v>114</v>
      </c>
      <c r="F313" s="12">
        <v>10.45</v>
      </c>
      <c r="G313" s="13">
        <v>197.64</v>
      </c>
      <c r="H313" s="13">
        <f>TRUNC(TRUNC(G313 * J5, 2) + G313, 2)</f>
        <v>238.15</v>
      </c>
      <c r="I313" s="13">
        <f t="shared" si="4"/>
        <v>2488.66</v>
      </c>
      <c r="J313" s="14">
        <f>I313 / J4</f>
        <v>3.3328692659806024E-4</v>
      </c>
    </row>
    <row r="314" spans="1:10" ht="24" customHeight="1">
      <c r="A314" s="5" t="s">
        <v>37</v>
      </c>
      <c r="B314" s="5" t="s">
        <v>6235</v>
      </c>
      <c r="C314" s="5"/>
      <c r="D314" s="5" t="s">
        <v>38</v>
      </c>
      <c r="E314" s="6"/>
      <c r="F314" s="7">
        <v>1</v>
      </c>
      <c r="G314" s="7" t="s">
        <v>74</v>
      </c>
      <c r="H314" s="8">
        <f>I315 + I316 + I317 + I318 + I319 + I320 + I321 + I322 + I323</f>
        <v>3998.71</v>
      </c>
      <c r="I314" s="8">
        <f t="shared" si="4"/>
        <v>3998.71</v>
      </c>
      <c r="J314" s="9">
        <f>I314 / J4</f>
        <v>5.3551620802236126E-4</v>
      </c>
    </row>
    <row r="315" spans="1:10" ht="25.95" customHeight="1">
      <c r="A315" s="10" t="s">
        <v>962</v>
      </c>
      <c r="B315" s="10" t="s">
        <v>963</v>
      </c>
      <c r="C315" s="10" t="s">
        <v>72</v>
      </c>
      <c r="D315" s="10" t="s">
        <v>964</v>
      </c>
      <c r="E315" s="11" t="s">
        <v>75</v>
      </c>
      <c r="F315" s="12">
        <v>1</v>
      </c>
      <c r="G315" s="13">
        <v>42.15</v>
      </c>
      <c r="H315" s="13">
        <f>TRUNC(TRUNC(G315 * J5, 2) + G315, 2)</f>
        <v>50.79</v>
      </c>
      <c r="I315" s="13">
        <f t="shared" si="4"/>
        <v>50.79</v>
      </c>
      <c r="J315" s="14">
        <f>I315 / J4</f>
        <v>6.8019106675542178E-6</v>
      </c>
    </row>
    <row r="316" spans="1:10" ht="39" customHeight="1">
      <c r="A316" s="10" t="s">
        <v>965</v>
      </c>
      <c r="B316" s="10" t="s">
        <v>966</v>
      </c>
      <c r="C316" s="10" t="s">
        <v>78</v>
      </c>
      <c r="D316" s="10" t="s">
        <v>967</v>
      </c>
      <c r="E316" s="11" t="s">
        <v>268</v>
      </c>
      <c r="F316" s="12">
        <v>3</v>
      </c>
      <c r="G316" s="13">
        <v>134.77000000000001</v>
      </c>
      <c r="H316" s="13">
        <f>TRUNC(TRUNC(G316 * J5, 2) + G316, 2)</f>
        <v>162.38999999999999</v>
      </c>
      <c r="I316" s="13">
        <f t="shared" si="4"/>
        <v>487.17</v>
      </c>
      <c r="J316" s="14">
        <f>I316 / J4</f>
        <v>6.5242898600362045E-5</v>
      </c>
    </row>
    <row r="317" spans="1:10" ht="25.95" customHeight="1">
      <c r="A317" s="10" t="s">
        <v>968</v>
      </c>
      <c r="B317" s="10" t="s">
        <v>969</v>
      </c>
      <c r="C317" s="10" t="s">
        <v>72</v>
      </c>
      <c r="D317" s="10" t="s">
        <v>970</v>
      </c>
      <c r="E317" s="11" t="s">
        <v>75</v>
      </c>
      <c r="F317" s="12">
        <v>1</v>
      </c>
      <c r="G317" s="13">
        <v>259.17</v>
      </c>
      <c r="H317" s="13">
        <f>TRUNC(TRUNC(G317 * J5, 2) + G317, 2)</f>
        <v>312.29000000000002</v>
      </c>
      <c r="I317" s="13">
        <f t="shared" si="4"/>
        <v>312.29000000000002</v>
      </c>
      <c r="J317" s="14">
        <f>I317 / J4</f>
        <v>4.1822576931886332E-5</v>
      </c>
    </row>
    <row r="318" spans="1:10" ht="25.95" customHeight="1">
      <c r="A318" s="10" t="s">
        <v>971</v>
      </c>
      <c r="B318" s="10" t="s">
        <v>972</v>
      </c>
      <c r="C318" s="10" t="s">
        <v>72</v>
      </c>
      <c r="D318" s="10" t="s">
        <v>973</v>
      </c>
      <c r="E318" s="11" t="s">
        <v>75</v>
      </c>
      <c r="F318" s="12">
        <v>1</v>
      </c>
      <c r="G318" s="13">
        <v>63.09</v>
      </c>
      <c r="H318" s="13">
        <f>TRUNC(TRUNC(G318 * J5, 2) + G318, 2)</f>
        <v>76.02</v>
      </c>
      <c r="I318" s="13">
        <f t="shared" si="4"/>
        <v>76.02</v>
      </c>
      <c r="J318" s="14">
        <f>I318 / J4</f>
        <v>1.0180768831413106E-5</v>
      </c>
    </row>
    <row r="319" spans="1:10" ht="52.05" customHeight="1">
      <c r="A319" s="10" t="s">
        <v>974</v>
      </c>
      <c r="B319" s="10" t="s">
        <v>975</v>
      </c>
      <c r="C319" s="10" t="s">
        <v>78</v>
      </c>
      <c r="D319" s="10" t="s">
        <v>976</v>
      </c>
      <c r="E319" s="11" t="s">
        <v>268</v>
      </c>
      <c r="F319" s="12">
        <v>4</v>
      </c>
      <c r="G319" s="13">
        <v>34.520000000000003</v>
      </c>
      <c r="H319" s="13">
        <f>TRUNC(TRUNC(G319 * J5, 2) + G319, 2)</f>
        <v>41.59</v>
      </c>
      <c r="I319" s="13">
        <f t="shared" si="4"/>
        <v>166.36</v>
      </c>
      <c r="J319" s="14">
        <f>I319 / J4</f>
        <v>2.2279304167243941E-5</v>
      </c>
    </row>
    <row r="320" spans="1:10" ht="39" customHeight="1">
      <c r="A320" s="10" t="s">
        <v>978</v>
      </c>
      <c r="B320" s="10" t="s">
        <v>979</v>
      </c>
      <c r="C320" s="10" t="s">
        <v>78</v>
      </c>
      <c r="D320" s="10" t="s">
        <v>980</v>
      </c>
      <c r="E320" s="11" t="s">
        <v>268</v>
      </c>
      <c r="F320" s="12">
        <v>1</v>
      </c>
      <c r="G320" s="13">
        <v>45.57</v>
      </c>
      <c r="H320" s="13">
        <f>TRUNC(TRUNC(G320 * J5, 2) + G320, 2)</f>
        <v>54.91</v>
      </c>
      <c r="I320" s="13">
        <f t="shared" si="4"/>
        <v>54.91</v>
      </c>
      <c r="J320" s="14">
        <f>I320 / J4</f>
        <v>7.3536703043000998E-6</v>
      </c>
    </row>
    <row r="321" spans="1:10" ht="24" customHeight="1">
      <c r="A321" s="10" t="s">
        <v>981</v>
      </c>
      <c r="B321" s="10" t="s">
        <v>982</v>
      </c>
      <c r="C321" s="10" t="s">
        <v>72</v>
      </c>
      <c r="D321" s="10" t="s">
        <v>983</v>
      </c>
      <c r="E321" s="11" t="s">
        <v>75</v>
      </c>
      <c r="F321" s="12">
        <v>4</v>
      </c>
      <c r="G321" s="13">
        <v>15.98</v>
      </c>
      <c r="H321" s="13">
        <f>TRUNC(TRUNC(G321 * J5, 2) + G321, 2)</f>
        <v>19.25</v>
      </c>
      <c r="I321" s="13">
        <f t="shared" si="4"/>
        <v>77</v>
      </c>
      <c r="J321" s="14">
        <f>I321 / J4</f>
        <v>1.0312012628503146E-5</v>
      </c>
    </row>
    <row r="322" spans="1:10" ht="24" customHeight="1">
      <c r="A322" s="10" t="s">
        <v>984</v>
      </c>
      <c r="B322" s="10" t="s">
        <v>985</v>
      </c>
      <c r="C322" s="10" t="s">
        <v>72</v>
      </c>
      <c r="D322" s="10" t="s">
        <v>986</v>
      </c>
      <c r="E322" s="11" t="s">
        <v>75</v>
      </c>
      <c r="F322" s="12">
        <v>14.21</v>
      </c>
      <c r="G322" s="13">
        <v>73.349999999999994</v>
      </c>
      <c r="H322" s="13">
        <f>TRUNC(TRUNC(G322 * J5, 2) + G322, 2)</f>
        <v>88.38</v>
      </c>
      <c r="I322" s="13">
        <f t="shared" si="4"/>
        <v>1255.8699999999999</v>
      </c>
      <c r="J322" s="14">
        <f>I322 / J4</f>
        <v>1.6818892597088631E-4</v>
      </c>
    </row>
    <row r="323" spans="1:10" ht="24" customHeight="1">
      <c r="A323" s="10" t="s">
        <v>987</v>
      </c>
      <c r="B323" s="10" t="s">
        <v>988</v>
      </c>
      <c r="C323" s="10" t="s">
        <v>72</v>
      </c>
      <c r="D323" s="10" t="s">
        <v>989</v>
      </c>
      <c r="E323" s="11" t="s">
        <v>75</v>
      </c>
      <c r="F323" s="12">
        <v>3</v>
      </c>
      <c r="G323" s="13">
        <v>420</v>
      </c>
      <c r="H323" s="13">
        <f>TRUNC(TRUNC(G323 * J5, 2) + G323, 2)</f>
        <v>506.1</v>
      </c>
      <c r="I323" s="13">
        <f t="shared" si="4"/>
        <v>1518.3</v>
      </c>
      <c r="J323" s="14">
        <f>I323 / J4</f>
        <v>2.0333413992021203E-4</v>
      </c>
    </row>
    <row r="324" spans="1:10" ht="24" customHeight="1">
      <c r="A324" s="5" t="s">
        <v>39</v>
      </c>
      <c r="B324" s="5" t="s">
        <v>6235</v>
      </c>
      <c r="C324" s="5"/>
      <c r="D324" s="5" t="s">
        <v>40</v>
      </c>
      <c r="E324" s="6"/>
      <c r="F324" s="7">
        <v>1</v>
      </c>
      <c r="G324" s="7" t="s">
        <v>74</v>
      </c>
      <c r="H324" s="8">
        <f>I325 + I382 + I421 + I457</f>
        <v>451165.93000000005</v>
      </c>
      <c r="I324" s="8">
        <f t="shared" si="4"/>
        <v>451165.93</v>
      </c>
      <c r="J324" s="9">
        <f>I324 / J4</f>
        <v>6.0421152827407357E-2</v>
      </c>
    </row>
    <row r="325" spans="1:10" ht="24" customHeight="1">
      <c r="A325" s="5" t="s">
        <v>990</v>
      </c>
      <c r="B325" s="5" t="s">
        <v>6235</v>
      </c>
      <c r="C325" s="5"/>
      <c r="D325" s="5" t="s">
        <v>991</v>
      </c>
      <c r="E325" s="6"/>
      <c r="F325" s="7">
        <v>1</v>
      </c>
      <c r="G325" s="7" t="s">
        <v>74</v>
      </c>
      <c r="H325" s="8">
        <f>I326 + I327 + I328 + I329 + I330 + I331 + I332 + I333 + I334 + I335 + I336 + I337 + I338 + I339 + I340 + I341 + I342 + I343 + I344 + I345 + I346 + I347 + I348 + I349 + I350 + I351 + I352 + I353 + I354 + I355 + I356 + I357 + I358 + I359 + I360 + I361 + I362 + I363 + I364 + I365 + I366 + I367 + I368 + I369 + I370 + I371 + I372 + I373 + I374 + I375 + I376 + I377 + I378 + I379 + I380 + I381</f>
        <v>144492.23000000004</v>
      </c>
      <c r="I325" s="8">
        <f t="shared" si="4"/>
        <v>144492.23000000001</v>
      </c>
      <c r="J325" s="9">
        <f>I325 / J4</f>
        <v>1.9350723382864692E-2</v>
      </c>
    </row>
    <row r="326" spans="1:10" ht="39" customHeight="1">
      <c r="A326" s="10" t="s">
        <v>992</v>
      </c>
      <c r="B326" s="10" t="s">
        <v>993</v>
      </c>
      <c r="C326" s="10" t="s">
        <v>72</v>
      </c>
      <c r="D326" s="10" t="s">
        <v>994</v>
      </c>
      <c r="E326" s="11" t="s">
        <v>75</v>
      </c>
      <c r="F326" s="12">
        <v>1</v>
      </c>
      <c r="G326" s="13">
        <v>267.68</v>
      </c>
      <c r="H326" s="13">
        <f>TRUNC(TRUNC(G326 * J5, 2) + G326, 2)</f>
        <v>322.55</v>
      </c>
      <c r="I326" s="13">
        <f t="shared" si="4"/>
        <v>322.55</v>
      </c>
      <c r="J326" s="14">
        <f>I326 / J4</f>
        <v>4.3196619134073895E-5</v>
      </c>
    </row>
    <row r="327" spans="1:10" ht="78" customHeight="1">
      <c r="A327" s="10" t="s">
        <v>995</v>
      </c>
      <c r="B327" s="10" t="s">
        <v>996</v>
      </c>
      <c r="C327" s="10" t="s">
        <v>72</v>
      </c>
      <c r="D327" s="10" t="s">
        <v>997</v>
      </c>
      <c r="E327" s="11" t="s">
        <v>75</v>
      </c>
      <c r="F327" s="12">
        <v>4</v>
      </c>
      <c r="G327" s="13">
        <v>50.41</v>
      </c>
      <c r="H327" s="13">
        <f>TRUNC(TRUNC(G327 * J5, 2) + G327, 2)</f>
        <v>60.74</v>
      </c>
      <c r="I327" s="13">
        <f t="shared" ref="I327:I390" si="5">TRUNC(F327 * H327,2)</f>
        <v>242.96</v>
      </c>
      <c r="J327" s="14">
        <f>I327 / J4</f>
        <v>3.2537747898975644E-5</v>
      </c>
    </row>
    <row r="328" spans="1:10" ht="64.95" customHeight="1">
      <c r="A328" s="10" t="s">
        <v>998</v>
      </c>
      <c r="B328" s="10" t="s">
        <v>999</v>
      </c>
      <c r="C328" s="10" t="s">
        <v>72</v>
      </c>
      <c r="D328" s="10" t="s">
        <v>1000</v>
      </c>
      <c r="E328" s="11" t="s">
        <v>75</v>
      </c>
      <c r="F328" s="12">
        <v>1</v>
      </c>
      <c r="G328" s="13">
        <v>7.74</v>
      </c>
      <c r="H328" s="13">
        <f>TRUNC(TRUNC(G328 * J5, 2) + G328, 2)</f>
        <v>9.32</v>
      </c>
      <c r="I328" s="13">
        <f t="shared" si="5"/>
        <v>9.32</v>
      </c>
      <c r="J328" s="14">
        <f>I328 / J4</f>
        <v>1.2481552947746665E-6</v>
      </c>
    </row>
    <row r="329" spans="1:10" ht="64.95" customHeight="1">
      <c r="A329" s="10" t="s">
        <v>1001</v>
      </c>
      <c r="B329" s="10" t="s">
        <v>1002</v>
      </c>
      <c r="C329" s="10" t="s">
        <v>72</v>
      </c>
      <c r="D329" s="10" t="s">
        <v>1003</v>
      </c>
      <c r="E329" s="11" t="s">
        <v>75</v>
      </c>
      <c r="F329" s="12">
        <v>2</v>
      </c>
      <c r="G329" s="13">
        <v>10.67</v>
      </c>
      <c r="H329" s="13">
        <f>TRUNC(TRUNC(G329 * J5, 2) + G329, 2)</f>
        <v>12.85</v>
      </c>
      <c r="I329" s="13">
        <f t="shared" si="5"/>
        <v>25.7</v>
      </c>
      <c r="J329" s="14">
        <f>I329 / J4</f>
        <v>3.4418016175653357E-6</v>
      </c>
    </row>
    <row r="330" spans="1:10" ht="78" customHeight="1">
      <c r="A330" s="10" t="s">
        <v>1004</v>
      </c>
      <c r="B330" s="10" t="s">
        <v>1005</v>
      </c>
      <c r="C330" s="10" t="s">
        <v>72</v>
      </c>
      <c r="D330" s="10" t="s">
        <v>1006</v>
      </c>
      <c r="E330" s="11" t="s">
        <v>75</v>
      </c>
      <c r="F330" s="12">
        <v>1</v>
      </c>
      <c r="G330" s="13">
        <v>11.76</v>
      </c>
      <c r="H330" s="13">
        <f>TRUNC(TRUNC(G330 * J5, 2) + G330, 2)</f>
        <v>14.17</v>
      </c>
      <c r="I330" s="13">
        <f t="shared" si="5"/>
        <v>14.17</v>
      </c>
      <c r="J330" s="14">
        <f>I330 / J4</f>
        <v>1.8976781681284361E-6</v>
      </c>
    </row>
    <row r="331" spans="1:10" ht="78" customHeight="1">
      <c r="A331" s="10" t="s">
        <v>1007</v>
      </c>
      <c r="B331" s="10" t="s">
        <v>1008</v>
      </c>
      <c r="C331" s="10" t="s">
        <v>72</v>
      </c>
      <c r="D331" s="10" t="s">
        <v>1009</v>
      </c>
      <c r="E331" s="11" t="s">
        <v>75</v>
      </c>
      <c r="F331" s="12">
        <v>1</v>
      </c>
      <c r="G331" s="13">
        <v>13.6</v>
      </c>
      <c r="H331" s="13">
        <f>TRUNC(TRUNC(G331 * J5, 2) + G331, 2)</f>
        <v>16.38</v>
      </c>
      <c r="I331" s="13">
        <f t="shared" si="5"/>
        <v>16.38</v>
      </c>
      <c r="J331" s="14">
        <f>I331 / J4</f>
        <v>2.193646322790669E-6</v>
      </c>
    </row>
    <row r="332" spans="1:10" ht="52.05" customHeight="1">
      <c r="A332" s="10" t="s">
        <v>1010</v>
      </c>
      <c r="B332" s="10" t="s">
        <v>1011</v>
      </c>
      <c r="C332" s="10" t="s">
        <v>78</v>
      </c>
      <c r="D332" s="10" t="s">
        <v>1012</v>
      </c>
      <c r="E332" s="11" t="s">
        <v>114</v>
      </c>
      <c r="F332" s="12">
        <v>25</v>
      </c>
      <c r="G332" s="13">
        <v>55.12</v>
      </c>
      <c r="H332" s="13">
        <f>TRUNC(TRUNC(G332 * J5, 2) + G332, 2)</f>
        <v>66.41</v>
      </c>
      <c r="I332" s="13">
        <f t="shared" si="5"/>
        <v>1660.25</v>
      </c>
      <c r="J332" s="14">
        <f>I332 / J4</f>
        <v>2.2234440216197855E-4</v>
      </c>
    </row>
    <row r="333" spans="1:10" ht="39" customHeight="1">
      <c r="A333" s="10" t="s">
        <v>1014</v>
      </c>
      <c r="B333" s="10" t="s">
        <v>1015</v>
      </c>
      <c r="C333" s="10" t="s">
        <v>72</v>
      </c>
      <c r="D333" s="10" t="s">
        <v>1016</v>
      </c>
      <c r="E333" s="11" t="s">
        <v>75</v>
      </c>
      <c r="F333" s="12">
        <v>38</v>
      </c>
      <c r="G333" s="13">
        <v>21.2</v>
      </c>
      <c r="H333" s="13">
        <f>TRUNC(TRUNC(G333 * J5, 2) + G333, 2)</f>
        <v>25.54</v>
      </c>
      <c r="I333" s="13">
        <f t="shared" si="5"/>
        <v>970.52</v>
      </c>
      <c r="J333" s="14">
        <f>I333 / J4</f>
        <v>1.2997421423655678E-4</v>
      </c>
    </row>
    <row r="334" spans="1:10" ht="39" customHeight="1">
      <c r="A334" s="10" t="s">
        <v>1017</v>
      </c>
      <c r="B334" s="10" t="s">
        <v>1018</v>
      </c>
      <c r="C334" s="10" t="s">
        <v>72</v>
      </c>
      <c r="D334" s="10" t="s">
        <v>1019</v>
      </c>
      <c r="E334" s="11" t="s">
        <v>75</v>
      </c>
      <c r="F334" s="12">
        <v>40</v>
      </c>
      <c r="G334" s="13">
        <v>24.23</v>
      </c>
      <c r="H334" s="13">
        <f>TRUNC(TRUNC(G334 * J5, 2) + G334, 2)</f>
        <v>29.19</v>
      </c>
      <c r="I334" s="13">
        <f t="shared" si="5"/>
        <v>1167.5999999999999</v>
      </c>
      <c r="J334" s="14">
        <f>I334 / J4</f>
        <v>1.5636760967584768E-4</v>
      </c>
    </row>
    <row r="335" spans="1:10" ht="39" customHeight="1">
      <c r="A335" s="10" t="s">
        <v>1020</v>
      </c>
      <c r="B335" s="10" t="s">
        <v>1021</v>
      </c>
      <c r="C335" s="10" t="s">
        <v>72</v>
      </c>
      <c r="D335" s="10" t="s">
        <v>1022</v>
      </c>
      <c r="E335" s="11" t="s">
        <v>75</v>
      </c>
      <c r="F335" s="12">
        <v>4</v>
      </c>
      <c r="G335" s="13">
        <v>66.66</v>
      </c>
      <c r="H335" s="13">
        <f>TRUNC(TRUNC(G335 * J5, 2) + G335, 2)</f>
        <v>80.319999999999993</v>
      </c>
      <c r="I335" s="13">
        <f t="shared" si="5"/>
        <v>321.27999999999997</v>
      </c>
      <c r="J335" s="14">
        <f>I335 / J4</f>
        <v>4.3026537886824549E-5</v>
      </c>
    </row>
    <row r="336" spans="1:10" ht="39" customHeight="1">
      <c r="A336" s="10" t="s">
        <v>1023</v>
      </c>
      <c r="B336" s="10" t="s">
        <v>1024</v>
      </c>
      <c r="C336" s="10" t="s">
        <v>72</v>
      </c>
      <c r="D336" s="10" t="s">
        <v>1025</v>
      </c>
      <c r="E336" s="11" t="s">
        <v>75</v>
      </c>
      <c r="F336" s="12">
        <v>4</v>
      </c>
      <c r="G336" s="13">
        <v>132.91</v>
      </c>
      <c r="H336" s="13">
        <f>TRUNC(TRUNC(G336 * J5, 2) + G336, 2)</f>
        <v>160.15</v>
      </c>
      <c r="I336" s="13">
        <f t="shared" si="5"/>
        <v>640.6</v>
      </c>
      <c r="J336" s="14">
        <f>I336 / J4</f>
        <v>8.5790588179469028E-5</v>
      </c>
    </row>
    <row r="337" spans="1:10" ht="52.05" customHeight="1">
      <c r="A337" s="10" t="s">
        <v>1026</v>
      </c>
      <c r="B337" s="10" t="s">
        <v>1027</v>
      </c>
      <c r="C337" s="10" t="s">
        <v>72</v>
      </c>
      <c r="D337" s="10" t="s">
        <v>1028</v>
      </c>
      <c r="E337" s="11" t="s">
        <v>75</v>
      </c>
      <c r="F337" s="12">
        <v>3</v>
      </c>
      <c r="G337" s="13">
        <v>51.65</v>
      </c>
      <c r="H337" s="13">
        <f>TRUNC(TRUNC(G337 * J5, 2) + G337, 2)</f>
        <v>62.23</v>
      </c>
      <c r="I337" s="13">
        <f t="shared" si="5"/>
        <v>186.69</v>
      </c>
      <c r="J337" s="14">
        <f>I337 / J4</f>
        <v>2.5001943345652627E-5</v>
      </c>
    </row>
    <row r="338" spans="1:10" ht="52.05" customHeight="1">
      <c r="A338" s="10" t="s">
        <v>1029</v>
      </c>
      <c r="B338" s="10" t="s">
        <v>1030</v>
      </c>
      <c r="C338" s="10" t="s">
        <v>72</v>
      </c>
      <c r="D338" s="10" t="s">
        <v>1031</v>
      </c>
      <c r="E338" s="11" t="s">
        <v>75</v>
      </c>
      <c r="F338" s="12">
        <v>3</v>
      </c>
      <c r="G338" s="13">
        <v>42.89</v>
      </c>
      <c r="H338" s="13">
        <f>TRUNC(TRUNC(G338 * J5, 2) + G338, 2)</f>
        <v>51.68</v>
      </c>
      <c r="I338" s="13">
        <f t="shared" si="5"/>
        <v>155.04</v>
      </c>
      <c r="J338" s="14">
        <f>I338 / J4</f>
        <v>2.0763304388612048E-5</v>
      </c>
    </row>
    <row r="339" spans="1:10" ht="25.95" customHeight="1">
      <c r="A339" s="10" t="s">
        <v>1032</v>
      </c>
      <c r="B339" s="10" t="s">
        <v>1033</v>
      </c>
      <c r="C339" s="10" t="s">
        <v>72</v>
      </c>
      <c r="D339" s="10" t="s">
        <v>1034</v>
      </c>
      <c r="E339" s="11" t="s">
        <v>75</v>
      </c>
      <c r="F339" s="12">
        <v>2</v>
      </c>
      <c r="G339" s="13">
        <v>38.58</v>
      </c>
      <c r="H339" s="13">
        <f>TRUNC(TRUNC(G339 * J5, 2) + G339, 2)</f>
        <v>46.48</v>
      </c>
      <c r="I339" s="13">
        <f t="shared" si="5"/>
        <v>92.96</v>
      </c>
      <c r="J339" s="14">
        <f>I339 / J4</f>
        <v>1.2449411609683797E-5</v>
      </c>
    </row>
    <row r="340" spans="1:10" ht="25.95" customHeight="1">
      <c r="A340" s="10" t="s">
        <v>1035</v>
      </c>
      <c r="B340" s="10" t="s">
        <v>1036</v>
      </c>
      <c r="C340" s="10" t="s">
        <v>72</v>
      </c>
      <c r="D340" s="10" t="s">
        <v>1037</v>
      </c>
      <c r="E340" s="11" t="s">
        <v>75</v>
      </c>
      <c r="F340" s="12">
        <v>3</v>
      </c>
      <c r="G340" s="13">
        <v>54.41</v>
      </c>
      <c r="H340" s="13">
        <f>TRUNC(TRUNC(G340 * J5, 2) + G340, 2)</f>
        <v>65.56</v>
      </c>
      <c r="I340" s="13">
        <f t="shared" si="5"/>
        <v>196.68</v>
      </c>
      <c r="J340" s="14">
        <f>I340 / J4</f>
        <v>2.6339826542519466E-5</v>
      </c>
    </row>
    <row r="341" spans="1:10" ht="39" customHeight="1">
      <c r="A341" s="10" t="s">
        <v>1038</v>
      </c>
      <c r="B341" s="10" t="s">
        <v>1039</v>
      </c>
      <c r="C341" s="10" t="s">
        <v>72</v>
      </c>
      <c r="D341" s="10" t="s">
        <v>1040</v>
      </c>
      <c r="E341" s="11" t="s">
        <v>75</v>
      </c>
      <c r="F341" s="12">
        <v>5</v>
      </c>
      <c r="G341" s="13">
        <v>104.5</v>
      </c>
      <c r="H341" s="13">
        <f>TRUNC(TRUNC(G341 * J5, 2) + G341, 2)</f>
        <v>125.92</v>
      </c>
      <c r="I341" s="13">
        <f t="shared" si="5"/>
        <v>629.6</v>
      </c>
      <c r="J341" s="14">
        <f>I341 / J4</f>
        <v>8.4317443518254294E-5</v>
      </c>
    </row>
    <row r="342" spans="1:10" ht="52.05" customHeight="1">
      <c r="A342" s="10" t="s">
        <v>1041</v>
      </c>
      <c r="B342" s="10" t="s">
        <v>1042</v>
      </c>
      <c r="C342" s="10" t="s">
        <v>78</v>
      </c>
      <c r="D342" s="10" t="s">
        <v>1043</v>
      </c>
      <c r="E342" s="11" t="s">
        <v>268</v>
      </c>
      <c r="F342" s="12">
        <v>1</v>
      </c>
      <c r="G342" s="13">
        <v>262.63</v>
      </c>
      <c r="H342" s="13">
        <f>TRUNC(TRUNC(G342 * J5, 2) + G342, 2)</f>
        <v>316.45999999999998</v>
      </c>
      <c r="I342" s="13">
        <f t="shared" si="5"/>
        <v>316.45999999999998</v>
      </c>
      <c r="J342" s="14">
        <f>I342 / J4</f>
        <v>4.238103268072864E-5</v>
      </c>
    </row>
    <row r="343" spans="1:10" ht="25.95" customHeight="1">
      <c r="A343" s="10" t="s">
        <v>1044</v>
      </c>
      <c r="B343" s="10" t="s">
        <v>1045</v>
      </c>
      <c r="C343" s="10" t="s">
        <v>72</v>
      </c>
      <c r="D343" s="10" t="s">
        <v>1046</v>
      </c>
      <c r="E343" s="11" t="s">
        <v>75</v>
      </c>
      <c r="F343" s="12">
        <v>9</v>
      </c>
      <c r="G343" s="13">
        <v>723.31</v>
      </c>
      <c r="H343" s="13">
        <f>TRUNC(TRUNC(G343 * J5, 2) + G343, 2)</f>
        <v>871.58</v>
      </c>
      <c r="I343" s="13">
        <f t="shared" si="5"/>
        <v>7844.22</v>
      </c>
      <c r="J343" s="14">
        <f>I343 / J4</f>
        <v>1.0505155285812592E-3</v>
      </c>
    </row>
    <row r="344" spans="1:10" ht="25.95" customHeight="1">
      <c r="A344" s="10" t="s">
        <v>1047</v>
      </c>
      <c r="B344" s="10" t="s">
        <v>1048</v>
      </c>
      <c r="C344" s="10" t="s">
        <v>72</v>
      </c>
      <c r="D344" s="10" t="s">
        <v>1049</v>
      </c>
      <c r="E344" s="11" t="s">
        <v>75</v>
      </c>
      <c r="F344" s="12">
        <v>5</v>
      </c>
      <c r="G344" s="13">
        <v>14.4</v>
      </c>
      <c r="H344" s="13">
        <f>TRUNC(TRUNC(G344 * J5, 2) + G344, 2)</f>
        <v>17.350000000000001</v>
      </c>
      <c r="I344" s="13">
        <f t="shared" si="5"/>
        <v>86.75</v>
      </c>
      <c r="J344" s="14">
        <f>I344 / J4</f>
        <v>1.1617754487307116E-5</v>
      </c>
    </row>
    <row r="345" spans="1:10" ht="25.95" customHeight="1">
      <c r="A345" s="10" t="s">
        <v>1050</v>
      </c>
      <c r="B345" s="10" t="s">
        <v>1051</v>
      </c>
      <c r="C345" s="10" t="s">
        <v>72</v>
      </c>
      <c r="D345" s="10" t="s">
        <v>1052</v>
      </c>
      <c r="E345" s="11" t="s">
        <v>75</v>
      </c>
      <c r="F345" s="12">
        <v>1</v>
      </c>
      <c r="G345" s="13">
        <v>35.159999999999997</v>
      </c>
      <c r="H345" s="13">
        <f>TRUNC(TRUNC(G345 * J5, 2) + G345, 2)</f>
        <v>42.36</v>
      </c>
      <c r="I345" s="13">
        <f t="shared" si="5"/>
        <v>42.36</v>
      </c>
      <c r="J345" s="14">
        <f>I345 / J4</f>
        <v>5.6729461680960164E-6</v>
      </c>
    </row>
    <row r="346" spans="1:10" ht="25.95" customHeight="1">
      <c r="A346" s="10" t="s">
        <v>1053</v>
      </c>
      <c r="B346" s="10" t="s">
        <v>1054</v>
      </c>
      <c r="C346" s="10" t="s">
        <v>72</v>
      </c>
      <c r="D346" s="10" t="s">
        <v>1055</v>
      </c>
      <c r="E346" s="11" t="s">
        <v>75</v>
      </c>
      <c r="F346" s="12">
        <v>2</v>
      </c>
      <c r="G346" s="13">
        <v>54.96</v>
      </c>
      <c r="H346" s="13">
        <f>TRUNC(TRUNC(G346 * J5, 2) + G346, 2)</f>
        <v>66.22</v>
      </c>
      <c r="I346" s="13">
        <f t="shared" si="5"/>
        <v>132.44</v>
      </c>
      <c r="J346" s="14">
        <f>I346 / J4</f>
        <v>1.7736661721025411E-5</v>
      </c>
    </row>
    <row r="347" spans="1:10" ht="39" customHeight="1">
      <c r="A347" s="10" t="s">
        <v>1056</v>
      </c>
      <c r="B347" s="10" t="s">
        <v>1057</v>
      </c>
      <c r="C347" s="10" t="s">
        <v>78</v>
      </c>
      <c r="D347" s="10" t="s">
        <v>1058</v>
      </c>
      <c r="E347" s="11" t="s">
        <v>268</v>
      </c>
      <c r="F347" s="12">
        <v>4</v>
      </c>
      <c r="G347" s="13">
        <v>41.09</v>
      </c>
      <c r="H347" s="13">
        <f>TRUNC(TRUNC(G347 * J5, 2) + G347, 2)</f>
        <v>49.51</v>
      </c>
      <c r="I347" s="13">
        <f t="shared" si="5"/>
        <v>198.04</v>
      </c>
      <c r="J347" s="14">
        <f>I347 / J4</f>
        <v>2.6521960791542377E-5</v>
      </c>
    </row>
    <row r="348" spans="1:10" ht="52.05" customHeight="1">
      <c r="A348" s="10" t="s">
        <v>1060</v>
      </c>
      <c r="B348" s="10" t="s">
        <v>1061</v>
      </c>
      <c r="C348" s="10" t="s">
        <v>78</v>
      </c>
      <c r="D348" s="10" t="s">
        <v>1062</v>
      </c>
      <c r="E348" s="11" t="s">
        <v>114</v>
      </c>
      <c r="F348" s="12">
        <v>151</v>
      </c>
      <c r="G348" s="13">
        <v>13.81</v>
      </c>
      <c r="H348" s="13">
        <f>TRUNC(TRUNC(G348 * J5, 2) + G348, 2)</f>
        <v>16.64</v>
      </c>
      <c r="I348" s="13">
        <f t="shared" si="5"/>
        <v>2512.64</v>
      </c>
      <c r="J348" s="14">
        <f>I348 / J4</f>
        <v>3.3649838195950836E-4</v>
      </c>
    </row>
    <row r="349" spans="1:10" ht="39" customHeight="1">
      <c r="A349" s="10" t="s">
        <v>1063</v>
      </c>
      <c r="B349" s="10" t="s">
        <v>1064</v>
      </c>
      <c r="C349" s="10" t="s">
        <v>78</v>
      </c>
      <c r="D349" s="10" t="s">
        <v>1065</v>
      </c>
      <c r="E349" s="11" t="s">
        <v>268</v>
      </c>
      <c r="F349" s="12">
        <v>2</v>
      </c>
      <c r="G349" s="13">
        <v>161.88</v>
      </c>
      <c r="H349" s="13">
        <f>TRUNC(TRUNC(G349 * J5, 2) + G349, 2)</f>
        <v>195.06</v>
      </c>
      <c r="I349" s="13">
        <f t="shared" si="5"/>
        <v>390.12</v>
      </c>
      <c r="J349" s="14">
        <f>I349 / J4</f>
        <v>5.2245745021190227E-5</v>
      </c>
    </row>
    <row r="350" spans="1:10" ht="39" customHeight="1">
      <c r="A350" s="10" t="s">
        <v>1066</v>
      </c>
      <c r="B350" s="10" t="s">
        <v>1067</v>
      </c>
      <c r="C350" s="10" t="s">
        <v>78</v>
      </c>
      <c r="D350" s="10" t="s">
        <v>1068</v>
      </c>
      <c r="E350" s="11" t="s">
        <v>268</v>
      </c>
      <c r="F350" s="12">
        <v>2</v>
      </c>
      <c r="G350" s="13">
        <v>254.56</v>
      </c>
      <c r="H350" s="13">
        <f>TRUNC(TRUNC(G350 * J5, 2) + G350, 2)</f>
        <v>306.74</v>
      </c>
      <c r="I350" s="13">
        <f t="shared" si="5"/>
        <v>613.48</v>
      </c>
      <c r="J350" s="14">
        <f>I350 / J4</f>
        <v>8.2158616978365067E-5</v>
      </c>
    </row>
    <row r="351" spans="1:10" ht="52.05" customHeight="1">
      <c r="A351" s="10" t="s">
        <v>1069</v>
      </c>
      <c r="B351" s="10" t="s">
        <v>1070</v>
      </c>
      <c r="C351" s="10" t="s">
        <v>72</v>
      </c>
      <c r="D351" s="10" t="s">
        <v>1071</v>
      </c>
      <c r="E351" s="11" t="s">
        <v>75</v>
      </c>
      <c r="F351" s="12">
        <v>2</v>
      </c>
      <c r="G351" s="13">
        <v>14.85</v>
      </c>
      <c r="H351" s="13">
        <f>TRUNC(TRUNC(G351 * J5, 2) + G351, 2)</f>
        <v>17.89</v>
      </c>
      <c r="I351" s="13">
        <f t="shared" si="5"/>
        <v>35.78</v>
      </c>
      <c r="J351" s="14">
        <f>I351 / J4</f>
        <v>4.7917378162057479E-6</v>
      </c>
    </row>
    <row r="352" spans="1:10" ht="39" customHeight="1">
      <c r="A352" s="10" t="s">
        <v>1072</v>
      </c>
      <c r="B352" s="10" t="s">
        <v>1073</v>
      </c>
      <c r="C352" s="10" t="s">
        <v>78</v>
      </c>
      <c r="D352" s="10" t="s">
        <v>1074</v>
      </c>
      <c r="E352" s="11" t="s">
        <v>114</v>
      </c>
      <c r="F352" s="12">
        <v>525</v>
      </c>
      <c r="G352" s="13">
        <v>5.04</v>
      </c>
      <c r="H352" s="13">
        <f>TRUNC(TRUNC(G352 * J5, 2) + G352, 2)</f>
        <v>6.07</v>
      </c>
      <c r="I352" s="13">
        <f t="shared" si="5"/>
        <v>3186.75</v>
      </c>
      <c r="J352" s="14">
        <f>I352 / J4</f>
        <v>4.2677670446600519E-4</v>
      </c>
    </row>
    <row r="353" spans="1:10" ht="39" customHeight="1">
      <c r="A353" s="10" t="s">
        <v>1076</v>
      </c>
      <c r="B353" s="10" t="s">
        <v>1077</v>
      </c>
      <c r="C353" s="10" t="s">
        <v>78</v>
      </c>
      <c r="D353" s="10" t="s">
        <v>1078</v>
      </c>
      <c r="E353" s="11" t="s">
        <v>114</v>
      </c>
      <c r="F353" s="12">
        <v>37</v>
      </c>
      <c r="G353" s="13">
        <v>10.46</v>
      </c>
      <c r="H353" s="13">
        <f>TRUNC(TRUNC(G353 * J5, 2) + G353, 2)</f>
        <v>12.6</v>
      </c>
      <c r="I353" s="13">
        <f t="shared" si="5"/>
        <v>466.2</v>
      </c>
      <c r="J353" s="14">
        <f>I353 / J4</f>
        <v>6.2434549187119045E-5</v>
      </c>
    </row>
    <row r="354" spans="1:10" ht="39" customHeight="1">
      <c r="A354" s="10" t="s">
        <v>1079</v>
      </c>
      <c r="B354" s="10" t="s">
        <v>1080</v>
      </c>
      <c r="C354" s="10" t="s">
        <v>78</v>
      </c>
      <c r="D354" s="10" t="s">
        <v>1081</v>
      </c>
      <c r="E354" s="11" t="s">
        <v>114</v>
      </c>
      <c r="F354" s="12">
        <v>57</v>
      </c>
      <c r="G354" s="13">
        <v>26.21</v>
      </c>
      <c r="H354" s="13">
        <f>TRUNC(TRUNC(G354 * J5, 2) + G354, 2)</f>
        <v>31.58</v>
      </c>
      <c r="I354" s="13">
        <f t="shared" si="5"/>
        <v>1800.06</v>
      </c>
      <c r="J354" s="14">
        <f>I354 / J4</f>
        <v>2.4106807080601783E-4</v>
      </c>
    </row>
    <row r="355" spans="1:10" ht="52.05" customHeight="1">
      <c r="A355" s="10" t="s">
        <v>1082</v>
      </c>
      <c r="B355" s="10" t="s">
        <v>1083</v>
      </c>
      <c r="C355" s="10" t="s">
        <v>78</v>
      </c>
      <c r="D355" s="10" t="s">
        <v>1084</v>
      </c>
      <c r="E355" s="11" t="s">
        <v>114</v>
      </c>
      <c r="F355" s="12">
        <v>13</v>
      </c>
      <c r="G355" s="13">
        <v>28.74</v>
      </c>
      <c r="H355" s="13">
        <f>TRUNC(TRUNC(G355 * J5, 2) + G355, 2)</f>
        <v>34.630000000000003</v>
      </c>
      <c r="I355" s="13">
        <f t="shared" si="5"/>
        <v>450.19</v>
      </c>
      <c r="J355" s="14">
        <f>I355 / J4</f>
        <v>6.0290454093841963E-5</v>
      </c>
    </row>
    <row r="356" spans="1:10" ht="52.05" customHeight="1">
      <c r="A356" s="10" t="s">
        <v>1086</v>
      </c>
      <c r="B356" s="10" t="s">
        <v>1087</v>
      </c>
      <c r="C356" s="10" t="s">
        <v>78</v>
      </c>
      <c r="D356" s="10" t="s">
        <v>1088</v>
      </c>
      <c r="E356" s="11" t="s">
        <v>114</v>
      </c>
      <c r="F356" s="12">
        <v>12</v>
      </c>
      <c r="G356" s="13">
        <v>76.38</v>
      </c>
      <c r="H356" s="13">
        <f>TRUNC(TRUNC(G356 * J5, 2) + G356, 2)</f>
        <v>92.03</v>
      </c>
      <c r="I356" s="13">
        <f t="shared" si="5"/>
        <v>1104.3599999999999</v>
      </c>
      <c r="J356" s="14">
        <f>I356 / J4</f>
        <v>1.4789836709628226E-4</v>
      </c>
    </row>
    <row r="357" spans="1:10" ht="52.05" customHeight="1">
      <c r="A357" s="10" t="s">
        <v>1090</v>
      </c>
      <c r="B357" s="10" t="s">
        <v>1091</v>
      </c>
      <c r="C357" s="10" t="s">
        <v>78</v>
      </c>
      <c r="D357" s="10" t="s">
        <v>1092</v>
      </c>
      <c r="E357" s="11" t="s">
        <v>114</v>
      </c>
      <c r="F357" s="12">
        <v>51</v>
      </c>
      <c r="G357" s="13">
        <v>54.62</v>
      </c>
      <c r="H357" s="13">
        <f>TRUNC(TRUNC(G357 * J5, 2) + G357, 2)</f>
        <v>65.81</v>
      </c>
      <c r="I357" s="13">
        <f t="shared" si="5"/>
        <v>3356.31</v>
      </c>
      <c r="J357" s="14">
        <f>I357 / J4</f>
        <v>4.4948455980742068E-4</v>
      </c>
    </row>
    <row r="358" spans="1:10" ht="52.05" customHeight="1">
      <c r="A358" s="10" t="s">
        <v>1093</v>
      </c>
      <c r="B358" s="10" t="s">
        <v>1094</v>
      </c>
      <c r="C358" s="10" t="s">
        <v>78</v>
      </c>
      <c r="D358" s="10" t="s">
        <v>1095</v>
      </c>
      <c r="E358" s="11" t="s">
        <v>114</v>
      </c>
      <c r="F358" s="12">
        <v>94</v>
      </c>
      <c r="G358" s="13">
        <v>99.15</v>
      </c>
      <c r="H358" s="13">
        <f>TRUNC(TRUNC(G358 * J5, 2) + G358, 2)</f>
        <v>119.47</v>
      </c>
      <c r="I358" s="13">
        <f t="shared" si="5"/>
        <v>11230.18</v>
      </c>
      <c r="J358" s="14">
        <f>I358 / J4</f>
        <v>1.5039708828618631E-3</v>
      </c>
    </row>
    <row r="359" spans="1:10" ht="52.05" customHeight="1">
      <c r="A359" s="10" t="s">
        <v>1096</v>
      </c>
      <c r="B359" s="10" t="s">
        <v>1097</v>
      </c>
      <c r="C359" s="10" t="s">
        <v>78</v>
      </c>
      <c r="D359" s="10" t="s">
        <v>1098</v>
      </c>
      <c r="E359" s="11" t="s">
        <v>114</v>
      </c>
      <c r="F359" s="12">
        <v>47</v>
      </c>
      <c r="G359" s="13">
        <v>129.63999999999999</v>
      </c>
      <c r="H359" s="13">
        <f>TRUNC(TRUNC(G359 * J5, 2) + G359, 2)</f>
        <v>156.21</v>
      </c>
      <c r="I359" s="13">
        <f t="shared" si="5"/>
        <v>7341.87</v>
      </c>
      <c r="J359" s="14">
        <f>I359 / J4</f>
        <v>9.8323969034842069E-4</v>
      </c>
    </row>
    <row r="360" spans="1:10" ht="52.05" customHeight="1">
      <c r="A360" s="10" t="s">
        <v>1099</v>
      </c>
      <c r="B360" s="10" t="s">
        <v>1100</v>
      </c>
      <c r="C360" s="10" t="s">
        <v>78</v>
      </c>
      <c r="D360" s="10" t="s">
        <v>1101</v>
      </c>
      <c r="E360" s="11" t="s">
        <v>114</v>
      </c>
      <c r="F360" s="12">
        <v>376</v>
      </c>
      <c r="G360" s="13">
        <v>162.32</v>
      </c>
      <c r="H360" s="13">
        <f>TRUNC(TRUNC(G360 * J5, 2) + G360, 2)</f>
        <v>195.59</v>
      </c>
      <c r="I360" s="13">
        <f t="shared" si="5"/>
        <v>73541.84</v>
      </c>
      <c r="J360" s="14">
        <f>I360 / J4</f>
        <v>9.8488880883552954E-3</v>
      </c>
    </row>
    <row r="361" spans="1:10" ht="91.05" customHeight="1">
      <c r="A361" s="10" t="s">
        <v>1102</v>
      </c>
      <c r="B361" s="10" t="s">
        <v>1103</v>
      </c>
      <c r="C361" s="10" t="s">
        <v>72</v>
      </c>
      <c r="D361" s="10" t="s">
        <v>1104</v>
      </c>
      <c r="E361" s="11" t="s">
        <v>75</v>
      </c>
      <c r="F361" s="12">
        <v>1</v>
      </c>
      <c r="G361" s="13">
        <v>1482.24</v>
      </c>
      <c r="H361" s="13">
        <f>TRUNC(TRUNC(G361 * J5, 2) + G361, 2)</f>
        <v>1786.09</v>
      </c>
      <c r="I361" s="13">
        <f t="shared" si="5"/>
        <v>1786.09</v>
      </c>
      <c r="J361" s="14">
        <f>I361 / J4</f>
        <v>2.3919717708627511E-4</v>
      </c>
    </row>
    <row r="362" spans="1:10" ht="78" customHeight="1">
      <c r="A362" s="10" t="s">
        <v>1105</v>
      </c>
      <c r="B362" s="10" t="s">
        <v>1106</v>
      </c>
      <c r="C362" s="10" t="s">
        <v>72</v>
      </c>
      <c r="D362" s="10" t="s">
        <v>1107</v>
      </c>
      <c r="E362" s="11" t="s">
        <v>75</v>
      </c>
      <c r="F362" s="12">
        <v>1</v>
      </c>
      <c r="G362" s="13">
        <v>1594.15</v>
      </c>
      <c r="H362" s="13">
        <f>TRUNC(TRUNC(G362 * J5, 2) + G362, 2)</f>
        <v>1920.95</v>
      </c>
      <c r="I362" s="13">
        <f t="shared" si="5"/>
        <v>1920.95</v>
      </c>
      <c r="J362" s="14">
        <f>I362 / J4</f>
        <v>2.5725793063276778E-4</v>
      </c>
    </row>
    <row r="363" spans="1:10" ht="25.95" customHeight="1">
      <c r="A363" s="10" t="s">
        <v>1108</v>
      </c>
      <c r="B363" s="10" t="s">
        <v>1109</v>
      </c>
      <c r="C363" s="10" t="s">
        <v>72</v>
      </c>
      <c r="D363" s="10" t="s">
        <v>1110</v>
      </c>
      <c r="E363" s="11" t="s">
        <v>75</v>
      </c>
      <c r="F363" s="12">
        <v>3</v>
      </c>
      <c r="G363" s="13">
        <v>14.58</v>
      </c>
      <c r="H363" s="13">
        <f>TRUNC(TRUNC(G363 * J5, 2) + G363, 2)</f>
        <v>17.559999999999999</v>
      </c>
      <c r="I363" s="13">
        <f t="shared" si="5"/>
        <v>52.68</v>
      </c>
      <c r="J363" s="14">
        <f>I363 / J4</f>
        <v>7.0550237047992948E-6</v>
      </c>
    </row>
    <row r="364" spans="1:10" ht="25.95" customHeight="1">
      <c r="A364" s="10" t="s">
        <v>1111</v>
      </c>
      <c r="B364" s="10" t="s">
        <v>1112</v>
      </c>
      <c r="C364" s="10" t="s">
        <v>78</v>
      </c>
      <c r="D364" s="10" t="s">
        <v>1113</v>
      </c>
      <c r="E364" s="11" t="s">
        <v>268</v>
      </c>
      <c r="F364" s="12">
        <v>3</v>
      </c>
      <c r="G364" s="13">
        <v>29.47</v>
      </c>
      <c r="H364" s="13">
        <f>TRUNC(TRUNC(G364 * J5, 2) + G364, 2)</f>
        <v>35.51</v>
      </c>
      <c r="I364" s="13">
        <f t="shared" si="5"/>
        <v>106.53</v>
      </c>
      <c r="J364" s="14">
        <f>I364 / J4</f>
        <v>1.4266736432655067E-5</v>
      </c>
    </row>
    <row r="365" spans="1:10" ht="25.95" customHeight="1">
      <c r="A365" s="10" t="s">
        <v>1115</v>
      </c>
      <c r="B365" s="10" t="s">
        <v>1116</v>
      </c>
      <c r="C365" s="10" t="s">
        <v>78</v>
      </c>
      <c r="D365" s="10" t="s">
        <v>1117</v>
      </c>
      <c r="E365" s="11" t="s">
        <v>268</v>
      </c>
      <c r="F365" s="12">
        <v>3</v>
      </c>
      <c r="G365" s="13">
        <v>15.23</v>
      </c>
      <c r="H365" s="13">
        <f>TRUNC(TRUNC(G365 * J5, 2) + G365, 2)</f>
        <v>18.350000000000001</v>
      </c>
      <c r="I365" s="13">
        <f t="shared" si="5"/>
        <v>55.05</v>
      </c>
      <c r="J365" s="14">
        <f>I365 / J4</f>
        <v>7.3724194181701061E-6</v>
      </c>
    </row>
    <row r="366" spans="1:10" ht="25.95" customHeight="1">
      <c r="A366" s="10" t="s">
        <v>1118</v>
      </c>
      <c r="B366" s="10" t="s">
        <v>1119</v>
      </c>
      <c r="C366" s="10" t="s">
        <v>78</v>
      </c>
      <c r="D366" s="10" t="s">
        <v>1120</v>
      </c>
      <c r="E366" s="11" t="s">
        <v>268</v>
      </c>
      <c r="F366" s="12">
        <v>1</v>
      </c>
      <c r="G366" s="13">
        <v>18.170000000000002</v>
      </c>
      <c r="H366" s="13">
        <f>TRUNC(TRUNC(G366 * J5, 2) + G366, 2)</f>
        <v>21.89</v>
      </c>
      <c r="I366" s="13">
        <f t="shared" si="5"/>
        <v>21.89</v>
      </c>
      <c r="J366" s="14">
        <f>I366 / J4</f>
        <v>2.931557875817323E-6</v>
      </c>
    </row>
    <row r="367" spans="1:10" ht="25.95" customHeight="1">
      <c r="A367" s="10" t="s">
        <v>1121</v>
      </c>
      <c r="B367" s="10" t="s">
        <v>1122</v>
      </c>
      <c r="C367" s="10" t="s">
        <v>78</v>
      </c>
      <c r="D367" s="10" t="s">
        <v>1123</v>
      </c>
      <c r="E367" s="11" t="s">
        <v>268</v>
      </c>
      <c r="F367" s="12">
        <v>1</v>
      </c>
      <c r="G367" s="13">
        <v>132.04</v>
      </c>
      <c r="H367" s="13">
        <f>TRUNC(TRUNC(G367 * J5, 2) + G367, 2)</f>
        <v>159.1</v>
      </c>
      <c r="I367" s="13">
        <f t="shared" si="5"/>
        <v>159.1</v>
      </c>
      <c r="J367" s="14">
        <f>I367 / J4</f>
        <v>2.1307028690842214E-5</v>
      </c>
    </row>
    <row r="368" spans="1:10" ht="25.95" customHeight="1">
      <c r="A368" s="10" t="s">
        <v>1124</v>
      </c>
      <c r="B368" s="10" t="s">
        <v>1125</v>
      </c>
      <c r="C368" s="10" t="s">
        <v>78</v>
      </c>
      <c r="D368" s="10" t="s">
        <v>1126</v>
      </c>
      <c r="E368" s="11" t="s">
        <v>268</v>
      </c>
      <c r="F368" s="12">
        <v>1</v>
      </c>
      <c r="G368" s="13">
        <v>532.27</v>
      </c>
      <c r="H368" s="13">
        <f>TRUNC(TRUNC(G368 * J5, 2) + G368, 2)</f>
        <v>641.38</v>
      </c>
      <c r="I368" s="13">
        <f t="shared" si="5"/>
        <v>641.38</v>
      </c>
      <c r="J368" s="14">
        <f>I368 / J4</f>
        <v>8.5895047528173349E-5</v>
      </c>
    </row>
    <row r="369" spans="1:10" ht="25.95" customHeight="1">
      <c r="A369" s="10" t="s">
        <v>1127</v>
      </c>
      <c r="B369" s="10" t="s">
        <v>1128</v>
      </c>
      <c r="C369" s="10" t="s">
        <v>78</v>
      </c>
      <c r="D369" s="10" t="s">
        <v>1129</v>
      </c>
      <c r="E369" s="11" t="s">
        <v>268</v>
      </c>
      <c r="F369" s="12">
        <v>1</v>
      </c>
      <c r="G369" s="13">
        <v>1292.9000000000001</v>
      </c>
      <c r="H369" s="13">
        <f>TRUNC(TRUNC(G369 * J5, 2) + G369, 2)</f>
        <v>1557.94</v>
      </c>
      <c r="I369" s="13">
        <f t="shared" si="5"/>
        <v>1557.94</v>
      </c>
      <c r="J369" s="14">
        <f>I369 / J4</f>
        <v>2.0864281759026224E-4</v>
      </c>
    </row>
    <row r="370" spans="1:10" ht="91.05" customHeight="1">
      <c r="A370" s="10" t="s">
        <v>1130</v>
      </c>
      <c r="B370" s="10" t="s">
        <v>1131</v>
      </c>
      <c r="C370" s="10" t="s">
        <v>72</v>
      </c>
      <c r="D370" s="10" t="s">
        <v>1132</v>
      </c>
      <c r="E370" s="11" t="s">
        <v>75</v>
      </c>
      <c r="F370" s="12">
        <v>4</v>
      </c>
      <c r="G370" s="13">
        <v>47.15</v>
      </c>
      <c r="H370" s="13">
        <f>TRUNC(TRUNC(G370 * J5, 2) + G370, 2)</f>
        <v>56.81</v>
      </c>
      <c r="I370" s="13">
        <f t="shared" si="5"/>
        <v>227.24</v>
      </c>
      <c r="J370" s="14">
        <f>I370 / J4</f>
        <v>3.0432490255857858E-5</v>
      </c>
    </row>
    <row r="371" spans="1:10" ht="25.95" customHeight="1">
      <c r="A371" s="10" t="s">
        <v>1133</v>
      </c>
      <c r="B371" s="10" t="s">
        <v>49</v>
      </c>
      <c r="C371" s="10" t="s">
        <v>72</v>
      </c>
      <c r="D371" s="10" t="s">
        <v>1134</v>
      </c>
      <c r="E371" s="11" t="s">
        <v>75</v>
      </c>
      <c r="F371" s="12">
        <v>3</v>
      </c>
      <c r="G371" s="13">
        <v>182.47</v>
      </c>
      <c r="H371" s="13">
        <f>TRUNC(TRUNC(G371 * J5, 2) + G371, 2)</f>
        <v>219.87</v>
      </c>
      <c r="I371" s="13">
        <f t="shared" si="5"/>
        <v>659.61</v>
      </c>
      <c r="J371" s="14">
        <f>I371 / J4</f>
        <v>8.8336449998531957E-5</v>
      </c>
    </row>
    <row r="372" spans="1:10" ht="39" customHeight="1">
      <c r="A372" s="10" t="s">
        <v>1135</v>
      </c>
      <c r="B372" s="10" t="s">
        <v>1136</v>
      </c>
      <c r="C372" s="10" t="s">
        <v>78</v>
      </c>
      <c r="D372" s="10" t="s">
        <v>1137</v>
      </c>
      <c r="E372" s="11" t="s">
        <v>114</v>
      </c>
      <c r="F372" s="12">
        <v>15</v>
      </c>
      <c r="G372" s="13">
        <v>19.48</v>
      </c>
      <c r="H372" s="13">
        <f>TRUNC(TRUNC(G372 * J5, 2) + G372, 2)</f>
        <v>23.47</v>
      </c>
      <c r="I372" s="13">
        <f t="shared" si="5"/>
        <v>352.05</v>
      </c>
      <c r="J372" s="14">
        <f>I372 / J4</f>
        <v>4.7147325270967958E-5</v>
      </c>
    </row>
    <row r="373" spans="1:10" ht="52.05" customHeight="1">
      <c r="A373" s="10" t="s">
        <v>1138</v>
      </c>
      <c r="B373" s="10" t="s">
        <v>1139</v>
      </c>
      <c r="C373" s="10" t="s">
        <v>78</v>
      </c>
      <c r="D373" s="10" t="s">
        <v>1140</v>
      </c>
      <c r="E373" s="11" t="s">
        <v>114</v>
      </c>
      <c r="F373" s="12">
        <v>16</v>
      </c>
      <c r="G373" s="13">
        <v>22.02</v>
      </c>
      <c r="H373" s="13">
        <f>TRUNC(TRUNC(G373 * J5, 2) + G373, 2)</f>
        <v>26.53</v>
      </c>
      <c r="I373" s="13">
        <f t="shared" si="5"/>
        <v>424.48</v>
      </c>
      <c r="J373" s="14">
        <f>I373 / J4</f>
        <v>5.6847313253857342E-5</v>
      </c>
    </row>
    <row r="374" spans="1:10" ht="39" customHeight="1">
      <c r="A374" s="10" t="s">
        <v>1141</v>
      </c>
      <c r="B374" s="10" t="s">
        <v>1142</v>
      </c>
      <c r="C374" s="10" t="s">
        <v>78</v>
      </c>
      <c r="D374" s="10" t="s">
        <v>1143</v>
      </c>
      <c r="E374" s="11" t="s">
        <v>268</v>
      </c>
      <c r="F374" s="12">
        <v>1</v>
      </c>
      <c r="G374" s="13">
        <v>591.67999999999995</v>
      </c>
      <c r="H374" s="13">
        <f>TRUNC(TRUNC(G374 * J5, 2) + G374, 2)</f>
        <v>712.97</v>
      </c>
      <c r="I374" s="13">
        <f t="shared" si="5"/>
        <v>712.97</v>
      </c>
      <c r="J374" s="14">
        <f>I374 / J4</f>
        <v>9.5482540827842706E-5</v>
      </c>
    </row>
    <row r="375" spans="1:10" ht="39" customHeight="1">
      <c r="A375" s="10" t="s">
        <v>1144</v>
      </c>
      <c r="B375" s="10" t="s">
        <v>1145</v>
      </c>
      <c r="C375" s="10" t="s">
        <v>78</v>
      </c>
      <c r="D375" s="10" t="s">
        <v>1146</v>
      </c>
      <c r="E375" s="11" t="s">
        <v>268</v>
      </c>
      <c r="F375" s="12">
        <v>3</v>
      </c>
      <c r="G375" s="13">
        <v>489.02</v>
      </c>
      <c r="H375" s="13">
        <f>TRUNC(TRUNC(G375 * J5, 2) + G375, 2)</f>
        <v>589.26</v>
      </c>
      <c r="I375" s="13">
        <f t="shared" si="5"/>
        <v>1767.78</v>
      </c>
      <c r="J375" s="14">
        <f>I375 / J4</f>
        <v>2.3674506083656223E-4</v>
      </c>
    </row>
    <row r="376" spans="1:10" ht="25.95" customHeight="1">
      <c r="A376" s="10" t="s">
        <v>1147</v>
      </c>
      <c r="B376" s="10" t="s">
        <v>1148</v>
      </c>
      <c r="C376" s="10" t="s">
        <v>72</v>
      </c>
      <c r="D376" s="10" t="s">
        <v>1149</v>
      </c>
      <c r="E376" s="11" t="s">
        <v>1150</v>
      </c>
      <c r="F376" s="12">
        <v>25</v>
      </c>
      <c r="G376" s="13">
        <v>104.25</v>
      </c>
      <c r="H376" s="13">
        <f>TRUNC(TRUNC(G376 * J5, 2) + G376, 2)</f>
        <v>125.62</v>
      </c>
      <c r="I376" s="13">
        <f t="shared" si="5"/>
        <v>3140.5</v>
      </c>
      <c r="J376" s="14">
        <f>I376 / J4</f>
        <v>4.2058280077680686E-4</v>
      </c>
    </row>
    <row r="377" spans="1:10" ht="78" customHeight="1">
      <c r="A377" s="10" t="s">
        <v>1151</v>
      </c>
      <c r="B377" s="10" t="s">
        <v>1152</v>
      </c>
      <c r="C377" s="10" t="s">
        <v>72</v>
      </c>
      <c r="D377" s="10" t="s">
        <v>1153</v>
      </c>
      <c r="E377" s="11" t="s">
        <v>75</v>
      </c>
      <c r="F377" s="12">
        <v>1</v>
      </c>
      <c r="G377" s="13">
        <v>114.05</v>
      </c>
      <c r="H377" s="13">
        <f>TRUNC(TRUNC(G377 * J5, 2) + G377, 2)</f>
        <v>137.43</v>
      </c>
      <c r="I377" s="13">
        <f t="shared" si="5"/>
        <v>137.43</v>
      </c>
      <c r="J377" s="14">
        <f>I377 / J4</f>
        <v>1.8404933708249188E-5</v>
      </c>
    </row>
    <row r="378" spans="1:10" ht="39" customHeight="1">
      <c r="A378" s="10" t="s">
        <v>1154</v>
      </c>
      <c r="B378" s="10" t="s">
        <v>1155</v>
      </c>
      <c r="C378" s="10" t="s">
        <v>72</v>
      </c>
      <c r="D378" s="10" t="s">
        <v>1156</v>
      </c>
      <c r="E378" s="11" t="s">
        <v>75</v>
      </c>
      <c r="F378" s="12">
        <v>28</v>
      </c>
      <c r="G378" s="13">
        <v>153.44</v>
      </c>
      <c r="H378" s="13">
        <f>TRUNC(TRUNC(G378 * J5, 2) + G378, 2)</f>
        <v>184.89</v>
      </c>
      <c r="I378" s="13">
        <f t="shared" si="5"/>
        <v>5176.92</v>
      </c>
      <c r="J378" s="14">
        <f>I378 / J4</f>
        <v>6.9330473268507152E-4</v>
      </c>
    </row>
    <row r="379" spans="1:10" ht="64.95" customHeight="1">
      <c r="A379" s="10" t="s">
        <v>1157</v>
      </c>
      <c r="B379" s="10" t="s">
        <v>1158</v>
      </c>
      <c r="C379" s="10" t="s">
        <v>72</v>
      </c>
      <c r="D379" s="10" t="s">
        <v>1159</v>
      </c>
      <c r="E379" s="11" t="s">
        <v>75</v>
      </c>
      <c r="F379" s="12">
        <v>3</v>
      </c>
      <c r="G379" s="13">
        <v>40.32</v>
      </c>
      <c r="H379" s="13">
        <f>TRUNC(TRUNC(G379 * J5, 2) + G379, 2)</f>
        <v>48.58</v>
      </c>
      <c r="I379" s="13">
        <f t="shared" si="5"/>
        <v>145.74</v>
      </c>
      <c r="J379" s="14">
        <f>I379 / J4</f>
        <v>1.9517827538675955E-5</v>
      </c>
    </row>
    <row r="380" spans="1:10" ht="25.95" customHeight="1">
      <c r="A380" s="10" t="s">
        <v>1160</v>
      </c>
      <c r="B380" s="10" t="s">
        <v>1161</v>
      </c>
      <c r="C380" s="10" t="s">
        <v>72</v>
      </c>
      <c r="D380" s="10" t="s">
        <v>1162</v>
      </c>
      <c r="E380" s="11" t="s">
        <v>75</v>
      </c>
      <c r="F380" s="12">
        <v>5</v>
      </c>
      <c r="G380" s="13">
        <v>107.09</v>
      </c>
      <c r="H380" s="13">
        <f>TRUNC(TRUNC(G380 * J5, 2) + G380, 2)</f>
        <v>129.04</v>
      </c>
      <c r="I380" s="13">
        <f t="shared" si="5"/>
        <v>645.20000000000005</v>
      </c>
      <c r="J380" s="14">
        <f>I380 / J4</f>
        <v>8.6406630492340654E-5</v>
      </c>
    </row>
    <row r="381" spans="1:10" ht="64.95" customHeight="1">
      <c r="A381" s="10" t="s">
        <v>1163</v>
      </c>
      <c r="B381" s="10" t="s">
        <v>1164</v>
      </c>
      <c r="C381" s="10" t="s">
        <v>72</v>
      </c>
      <c r="D381" s="10" t="s">
        <v>1165</v>
      </c>
      <c r="E381" s="11" t="s">
        <v>75</v>
      </c>
      <c r="F381" s="12">
        <v>1</v>
      </c>
      <c r="G381" s="13">
        <v>2903.2</v>
      </c>
      <c r="H381" s="13">
        <f>TRUNC(TRUNC(G381 * J5, 2) + G381, 2)</f>
        <v>3498.35</v>
      </c>
      <c r="I381" s="13">
        <f t="shared" si="5"/>
        <v>3498.35</v>
      </c>
      <c r="J381" s="14">
        <f>I381 / J4</f>
        <v>4.6850687505096077E-4</v>
      </c>
    </row>
    <row r="382" spans="1:10" ht="24" customHeight="1">
      <c r="A382" s="5" t="s">
        <v>1166</v>
      </c>
      <c r="B382" s="5" t="s">
        <v>6235</v>
      </c>
      <c r="C382" s="5"/>
      <c r="D382" s="5" t="s">
        <v>1167</v>
      </c>
      <c r="E382" s="6"/>
      <c r="F382" s="7">
        <v>1</v>
      </c>
      <c r="G382" s="7" t="s">
        <v>74</v>
      </c>
      <c r="H382" s="8">
        <f>I383 + I384 + I385 + I386 + I387 + I388 + I389 + I390 + I391 + I392 + I393 + I394 + I395 + I396 + I397 + I398 + I399 + I400 + I401 + I402 + I403 + I404 + I405 + I406 + I407 + I408 + I409 + I410 + I411 + I412 + I413 + I414 + I415 + I416 + I417 + I418 + I419 + I420</f>
        <v>54346.76</v>
      </c>
      <c r="I382" s="8">
        <f t="shared" si="5"/>
        <v>54346.76</v>
      </c>
      <c r="J382" s="9">
        <f>I382 / J4</f>
        <v>7.2782399407562296E-3</v>
      </c>
    </row>
    <row r="383" spans="1:10" ht="25.95" customHeight="1">
      <c r="A383" s="10" t="s">
        <v>1168</v>
      </c>
      <c r="B383" s="10" t="s">
        <v>1169</v>
      </c>
      <c r="C383" s="10" t="s">
        <v>72</v>
      </c>
      <c r="D383" s="10" t="s">
        <v>1170</v>
      </c>
      <c r="E383" s="11" t="s">
        <v>114</v>
      </c>
      <c r="F383" s="12">
        <v>52</v>
      </c>
      <c r="G383" s="13">
        <v>82.86</v>
      </c>
      <c r="H383" s="13">
        <f>TRUNC(TRUNC(G383 * J5, 2) + G383, 2)</f>
        <v>99.84</v>
      </c>
      <c r="I383" s="13">
        <f t="shared" si="5"/>
        <v>5191.68</v>
      </c>
      <c r="J383" s="14">
        <f>I383 / J4</f>
        <v>6.9528142497593786E-4</v>
      </c>
    </row>
    <row r="384" spans="1:10" ht="25.95" customHeight="1">
      <c r="A384" s="10" t="s">
        <v>1171</v>
      </c>
      <c r="B384" s="10" t="s">
        <v>1172</v>
      </c>
      <c r="C384" s="10" t="s">
        <v>72</v>
      </c>
      <c r="D384" s="10" t="s">
        <v>1173</v>
      </c>
      <c r="E384" s="11" t="s">
        <v>114</v>
      </c>
      <c r="F384" s="12">
        <v>47</v>
      </c>
      <c r="G384" s="13">
        <v>58.16</v>
      </c>
      <c r="H384" s="13">
        <f>TRUNC(TRUNC(G384 * J5, 2) + G384, 2)</f>
        <v>70.08</v>
      </c>
      <c r="I384" s="13">
        <f t="shared" si="5"/>
        <v>3293.76</v>
      </c>
      <c r="J384" s="14">
        <f>I384 / J4</f>
        <v>4.4110772357478602E-4</v>
      </c>
    </row>
    <row r="385" spans="1:10" ht="25.95" customHeight="1">
      <c r="A385" s="10" t="s">
        <v>1174</v>
      </c>
      <c r="B385" s="10" t="s">
        <v>1175</v>
      </c>
      <c r="C385" s="10" t="s">
        <v>72</v>
      </c>
      <c r="D385" s="10" t="s">
        <v>1176</v>
      </c>
      <c r="E385" s="11" t="s">
        <v>114</v>
      </c>
      <c r="F385" s="12">
        <v>6</v>
      </c>
      <c r="G385" s="13">
        <v>82.69</v>
      </c>
      <c r="H385" s="13">
        <f>TRUNC(TRUNC(G385 * J5, 2) + G385, 2)</f>
        <v>99.64</v>
      </c>
      <c r="I385" s="13">
        <f t="shared" si="5"/>
        <v>597.84</v>
      </c>
      <c r="J385" s="14">
        <f>I385 / J4</f>
        <v>8.006407311460157E-5</v>
      </c>
    </row>
    <row r="386" spans="1:10" ht="78" customHeight="1">
      <c r="A386" s="10" t="s">
        <v>1177</v>
      </c>
      <c r="B386" s="10" t="s">
        <v>1178</v>
      </c>
      <c r="C386" s="10" t="s">
        <v>72</v>
      </c>
      <c r="D386" s="10" t="s">
        <v>1179</v>
      </c>
      <c r="E386" s="11" t="s">
        <v>75</v>
      </c>
      <c r="F386" s="12">
        <v>1</v>
      </c>
      <c r="G386" s="13">
        <v>29.45</v>
      </c>
      <c r="H386" s="13">
        <f>TRUNC(TRUNC(G386 * J5, 2) + G386, 2)</f>
        <v>35.479999999999997</v>
      </c>
      <c r="I386" s="13">
        <f t="shared" si="5"/>
        <v>35.479999999999997</v>
      </c>
      <c r="J386" s="14">
        <f>I386 / J4</f>
        <v>4.7515611436271632E-6</v>
      </c>
    </row>
    <row r="387" spans="1:10" ht="25.95" customHeight="1">
      <c r="A387" s="10" t="s">
        <v>1180</v>
      </c>
      <c r="B387" s="10" t="s">
        <v>1181</v>
      </c>
      <c r="C387" s="10" t="s">
        <v>72</v>
      </c>
      <c r="D387" s="10" t="s">
        <v>1182</v>
      </c>
      <c r="E387" s="11" t="s">
        <v>75</v>
      </c>
      <c r="F387" s="12">
        <v>1</v>
      </c>
      <c r="G387" s="13">
        <v>39.729999999999997</v>
      </c>
      <c r="H387" s="13">
        <f>TRUNC(TRUNC(G387 * J5, 2) + G387, 2)</f>
        <v>47.87</v>
      </c>
      <c r="I387" s="13">
        <f t="shared" si="5"/>
        <v>47.87</v>
      </c>
      <c r="J387" s="14">
        <f>I387 / J4</f>
        <v>6.41085772112267E-6</v>
      </c>
    </row>
    <row r="388" spans="1:10" ht="78" customHeight="1">
      <c r="A388" s="10" t="s">
        <v>1183</v>
      </c>
      <c r="B388" s="10" t="s">
        <v>1184</v>
      </c>
      <c r="C388" s="10" t="s">
        <v>72</v>
      </c>
      <c r="D388" s="10" t="s">
        <v>1185</v>
      </c>
      <c r="E388" s="11" t="s">
        <v>75</v>
      </c>
      <c r="F388" s="12">
        <v>2</v>
      </c>
      <c r="G388" s="13">
        <v>57.27</v>
      </c>
      <c r="H388" s="13">
        <f>TRUNC(TRUNC(G388 * J5, 2) + G388, 2)</f>
        <v>69.010000000000005</v>
      </c>
      <c r="I388" s="13">
        <f t="shared" si="5"/>
        <v>138.02000000000001</v>
      </c>
      <c r="J388" s="14">
        <f>I388 / J4</f>
        <v>1.848394783098707E-5</v>
      </c>
    </row>
    <row r="389" spans="1:10" ht="25.95" customHeight="1">
      <c r="A389" s="10" t="s">
        <v>1186</v>
      </c>
      <c r="B389" s="10" t="s">
        <v>1187</v>
      </c>
      <c r="C389" s="10" t="s">
        <v>72</v>
      </c>
      <c r="D389" s="10" t="s">
        <v>1188</v>
      </c>
      <c r="E389" s="11" t="s">
        <v>75</v>
      </c>
      <c r="F389" s="12">
        <v>2</v>
      </c>
      <c r="G389" s="13">
        <v>262.61</v>
      </c>
      <c r="H389" s="13">
        <f>TRUNC(TRUNC(G389 * J5, 2) + G389, 2)</f>
        <v>316.44</v>
      </c>
      <c r="I389" s="13">
        <f t="shared" si="5"/>
        <v>632.88</v>
      </c>
      <c r="J389" s="14">
        <f>I389 / J4</f>
        <v>8.4756708471780143E-5</v>
      </c>
    </row>
    <row r="390" spans="1:10" ht="25.95" customHeight="1">
      <c r="A390" s="10" t="s">
        <v>1189</v>
      </c>
      <c r="B390" s="10" t="s">
        <v>1190</v>
      </c>
      <c r="C390" s="10" t="s">
        <v>72</v>
      </c>
      <c r="D390" s="10" t="s">
        <v>1191</v>
      </c>
      <c r="E390" s="11" t="s">
        <v>75</v>
      </c>
      <c r="F390" s="12">
        <v>2</v>
      </c>
      <c r="G390" s="13">
        <v>316.75</v>
      </c>
      <c r="H390" s="13">
        <f>TRUNC(TRUNC(G390 * J5, 2) + G390, 2)</f>
        <v>381.68</v>
      </c>
      <c r="I390" s="13">
        <f t="shared" si="5"/>
        <v>763.36</v>
      </c>
      <c r="J390" s="14">
        <f>I390 / J4</f>
        <v>1.0223088259862548E-4</v>
      </c>
    </row>
    <row r="391" spans="1:10" ht="78" customHeight="1">
      <c r="A391" s="10" t="s">
        <v>1192</v>
      </c>
      <c r="B391" s="10" t="s">
        <v>1193</v>
      </c>
      <c r="C391" s="10" t="s">
        <v>72</v>
      </c>
      <c r="D391" s="10" t="s">
        <v>1194</v>
      </c>
      <c r="E391" s="11" t="s">
        <v>75</v>
      </c>
      <c r="F391" s="12">
        <v>6</v>
      </c>
      <c r="G391" s="13">
        <v>38.6</v>
      </c>
      <c r="H391" s="13">
        <f>TRUNC(TRUNC(G391 * J5, 2) + G391, 2)</f>
        <v>46.51</v>
      </c>
      <c r="I391" s="13">
        <f t="shared" ref="I391:I454" si="6">TRUNC(F391 * H391,2)</f>
        <v>279.06</v>
      </c>
      <c r="J391" s="14">
        <f>I391 / J4</f>
        <v>3.7372340832598548E-5</v>
      </c>
    </row>
    <row r="392" spans="1:10" ht="78" customHeight="1">
      <c r="A392" s="10" t="s">
        <v>1195</v>
      </c>
      <c r="B392" s="10" t="s">
        <v>1196</v>
      </c>
      <c r="C392" s="10" t="s">
        <v>72</v>
      </c>
      <c r="D392" s="10" t="s">
        <v>1197</v>
      </c>
      <c r="E392" s="11" t="s">
        <v>75</v>
      </c>
      <c r="F392" s="12">
        <v>5</v>
      </c>
      <c r="G392" s="13">
        <v>42.73</v>
      </c>
      <c r="H392" s="13">
        <f>TRUNC(TRUNC(G392 * J5, 2) + G392, 2)</f>
        <v>51.48</v>
      </c>
      <c r="I392" s="13">
        <f t="shared" si="6"/>
        <v>257.39999999999998</v>
      </c>
      <c r="J392" s="14">
        <f>I392 / J4</f>
        <v>3.4471585072424796E-5</v>
      </c>
    </row>
    <row r="393" spans="1:10" ht="78" customHeight="1">
      <c r="A393" s="10" t="s">
        <v>1198</v>
      </c>
      <c r="B393" s="10" t="s">
        <v>1199</v>
      </c>
      <c r="C393" s="10" t="s">
        <v>72</v>
      </c>
      <c r="D393" s="10" t="s">
        <v>1200</v>
      </c>
      <c r="E393" s="11" t="s">
        <v>75</v>
      </c>
      <c r="F393" s="12">
        <v>5</v>
      </c>
      <c r="G393" s="13">
        <v>53.61</v>
      </c>
      <c r="H393" s="13">
        <f>TRUNC(TRUNC(G393 * J5, 2) + G393, 2)</f>
        <v>64.599999999999994</v>
      </c>
      <c r="I393" s="13">
        <f t="shared" si="6"/>
        <v>323</v>
      </c>
      <c r="J393" s="14">
        <f>I393 / J4</f>
        <v>4.3256884142941769E-5</v>
      </c>
    </row>
    <row r="394" spans="1:10" ht="78" customHeight="1">
      <c r="A394" s="10" t="s">
        <v>1201</v>
      </c>
      <c r="B394" s="10" t="s">
        <v>1202</v>
      </c>
      <c r="C394" s="10" t="s">
        <v>72</v>
      </c>
      <c r="D394" s="10" t="s">
        <v>1203</v>
      </c>
      <c r="E394" s="11" t="s">
        <v>75</v>
      </c>
      <c r="F394" s="12">
        <v>7</v>
      </c>
      <c r="G394" s="13">
        <v>10.53</v>
      </c>
      <c r="H394" s="13">
        <f>TRUNC(TRUNC(G394 * J5, 2) + G394, 2)</f>
        <v>12.68</v>
      </c>
      <c r="I394" s="13">
        <f t="shared" si="6"/>
        <v>88.76</v>
      </c>
      <c r="J394" s="14">
        <f>I394 / J4</f>
        <v>1.1886938193583627E-5</v>
      </c>
    </row>
    <row r="395" spans="1:10" ht="78" customHeight="1">
      <c r="A395" s="10" t="s">
        <v>1204</v>
      </c>
      <c r="B395" s="10" t="s">
        <v>1205</v>
      </c>
      <c r="C395" s="10" t="s">
        <v>72</v>
      </c>
      <c r="D395" s="10" t="s">
        <v>1206</v>
      </c>
      <c r="E395" s="11" t="s">
        <v>75</v>
      </c>
      <c r="F395" s="12">
        <v>2</v>
      </c>
      <c r="G395" s="13">
        <v>23.87</v>
      </c>
      <c r="H395" s="13">
        <f>TRUNC(TRUNC(G395 * J5, 2) + G395, 2)</f>
        <v>28.76</v>
      </c>
      <c r="I395" s="13">
        <f t="shared" si="6"/>
        <v>57.52</v>
      </c>
      <c r="J395" s="14">
        <f>I395 / J4</f>
        <v>7.7032073557337786E-6</v>
      </c>
    </row>
    <row r="396" spans="1:10" ht="64.95" customHeight="1">
      <c r="A396" s="10" t="s">
        <v>1207</v>
      </c>
      <c r="B396" s="10" t="s">
        <v>999</v>
      </c>
      <c r="C396" s="10" t="s">
        <v>72</v>
      </c>
      <c r="D396" s="10" t="s">
        <v>1000</v>
      </c>
      <c r="E396" s="11" t="s">
        <v>75</v>
      </c>
      <c r="F396" s="12">
        <v>4</v>
      </c>
      <c r="G396" s="13">
        <v>7.74</v>
      </c>
      <c r="H396" s="13">
        <f>TRUNC(TRUNC(G396 * J5, 2) + G396, 2)</f>
        <v>9.32</v>
      </c>
      <c r="I396" s="13">
        <f t="shared" si="6"/>
        <v>37.28</v>
      </c>
      <c r="J396" s="14">
        <f>I396 / J4</f>
        <v>4.9926211790986659E-6</v>
      </c>
    </row>
    <row r="397" spans="1:10" ht="52.05" customHeight="1">
      <c r="A397" s="10" t="s">
        <v>1208</v>
      </c>
      <c r="B397" s="10" t="s">
        <v>1011</v>
      </c>
      <c r="C397" s="10" t="s">
        <v>78</v>
      </c>
      <c r="D397" s="10" t="s">
        <v>1012</v>
      </c>
      <c r="E397" s="11" t="s">
        <v>114</v>
      </c>
      <c r="F397" s="12">
        <v>105</v>
      </c>
      <c r="G397" s="13">
        <v>55.12</v>
      </c>
      <c r="H397" s="13">
        <f>TRUNC(TRUNC(G397 * J5, 2) + G397, 2)</f>
        <v>66.41</v>
      </c>
      <c r="I397" s="13">
        <f t="shared" si="6"/>
        <v>6973.05</v>
      </c>
      <c r="J397" s="14">
        <f>I397 / J4</f>
        <v>9.3384648908030989E-4</v>
      </c>
    </row>
    <row r="398" spans="1:10" ht="39" customHeight="1">
      <c r="A398" s="10" t="s">
        <v>1209</v>
      </c>
      <c r="B398" s="10" t="s">
        <v>1210</v>
      </c>
      <c r="C398" s="10" t="s">
        <v>72</v>
      </c>
      <c r="D398" s="10" t="s">
        <v>1211</v>
      </c>
      <c r="E398" s="11" t="s">
        <v>75</v>
      </c>
      <c r="F398" s="12">
        <v>142</v>
      </c>
      <c r="G398" s="13">
        <v>15.86</v>
      </c>
      <c r="H398" s="13">
        <f>TRUNC(TRUNC(G398 * J5, 2) + G398, 2)</f>
        <v>19.11</v>
      </c>
      <c r="I398" s="13">
        <f t="shared" si="6"/>
        <v>2713.62</v>
      </c>
      <c r="J398" s="14">
        <f>I398 / J4</f>
        <v>3.6341407414232086E-4</v>
      </c>
    </row>
    <row r="399" spans="1:10" ht="39" customHeight="1">
      <c r="A399" s="10" t="s">
        <v>1212</v>
      </c>
      <c r="B399" s="10" t="s">
        <v>1213</v>
      </c>
      <c r="C399" s="10" t="s">
        <v>72</v>
      </c>
      <c r="D399" s="10" t="s">
        <v>1214</v>
      </c>
      <c r="E399" s="11" t="s">
        <v>75</v>
      </c>
      <c r="F399" s="12">
        <v>6</v>
      </c>
      <c r="G399" s="13">
        <v>143.99</v>
      </c>
      <c r="H399" s="13">
        <f>TRUNC(TRUNC(G399 * J5, 2) + G399, 2)</f>
        <v>173.5</v>
      </c>
      <c r="I399" s="13">
        <f t="shared" si="6"/>
        <v>1041</v>
      </c>
      <c r="J399" s="14">
        <f>I399 / J4</f>
        <v>1.3941305384768539E-4</v>
      </c>
    </row>
    <row r="400" spans="1:10" ht="52.05" customHeight="1">
      <c r="A400" s="10" t="s">
        <v>1215</v>
      </c>
      <c r="B400" s="10" t="s">
        <v>1216</v>
      </c>
      <c r="C400" s="10" t="s">
        <v>72</v>
      </c>
      <c r="D400" s="10" t="s">
        <v>1028</v>
      </c>
      <c r="E400" s="11" t="s">
        <v>75</v>
      </c>
      <c r="F400" s="12">
        <v>69</v>
      </c>
      <c r="G400" s="13">
        <v>40.33</v>
      </c>
      <c r="H400" s="13">
        <f>TRUNC(TRUNC(G400 * J5, 2) + G400, 2)</f>
        <v>48.59</v>
      </c>
      <c r="I400" s="13">
        <f t="shared" si="6"/>
        <v>3352.71</v>
      </c>
      <c r="J400" s="14">
        <f>I400 / J4</f>
        <v>4.4900243973647769E-4</v>
      </c>
    </row>
    <row r="401" spans="1:10" ht="25.95" customHeight="1">
      <c r="A401" s="10" t="s">
        <v>1217</v>
      </c>
      <c r="B401" s="10" t="s">
        <v>1048</v>
      </c>
      <c r="C401" s="10" t="s">
        <v>72</v>
      </c>
      <c r="D401" s="10" t="s">
        <v>1049</v>
      </c>
      <c r="E401" s="11" t="s">
        <v>75</v>
      </c>
      <c r="F401" s="12">
        <v>92</v>
      </c>
      <c r="G401" s="13">
        <v>14.4</v>
      </c>
      <c r="H401" s="13">
        <f>TRUNC(TRUNC(G401 * J5, 2) + G401, 2)</f>
        <v>17.350000000000001</v>
      </c>
      <c r="I401" s="13">
        <f t="shared" si="6"/>
        <v>1596.2</v>
      </c>
      <c r="J401" s="14">
        <f>I401 / J4</f>
        <v>2.1376668256645092E-4</v>
      </c>
    </row>
    <row r="402" spans="1:10" ht="25.95" customHeight="1">
      <c r="A402" s="10" t="s">
        <v>1218</v>
      </c>
      <c r="B402" s="10" t="s">
        <v>1219</v>
      </c>
      <c r="C402" s="10" t="s">
        <v>72</v>
      </c>
      <c r="D402" s="10" t="s">
        <v>1220</v>
      </c>
      <c r="E402" s="11" t="s">
        <v>75</v>
      </c>
      <c r="F402" s="12">
        <v>2</v>
      </c>
      <c r="G402" s="13">
        <v>84.5</v>
      </c>
      <c r="H402" s="13">
        <f>TRUNC(TRUNC(G402 * J5, 2) + G402, 2)</f>
        <v>101.82</v>
      </c>
      <c r="I402" s="13">
        <f t="shared" si="6"/>
        <v>203.64</v>
      </c>
      <c r="J402" s="14">
        <f>I402 / J4</f>
        <v>2.7271925346342604E-5</v>
      </c>
    </row>
    <row r="403" spans="1:10" ht="52.05" customHeight="1">
      <c r="A403" s="10" t="s">
        <v>1221</v>
      </c>
      <c r="B403" s="10" t="s">
        <v>1061</v>
      </c>
      <c r="C403" s="10" t="s">
        <v>78</v>
      </c>
      <c r="D403" s="10" t="s">
        <v>1062</v>
      </c>
      <c r="E403" s="11" t="s">
        <v>114</v>
      </c>
      <c r="F403" s="12">
        <v>6</v>
      </c>
      <c r="G403" s="13">
        <v>13.81</v>
      </c>
      <c r="H403" s="13">
        <f>TRUNC(TRUNC(G403 * J5, 2) + G403, 2)</f>
        <v>16.64</v>
      </c>
      <c r="I403" s="13">
        <f t="shared" si="6"/>
        <v>99.84</v>
      </c>
      <c r="J403" s="14">
        <f>I403 / J4</f>
        <v>1.3370796634152651E-5</v>
      </c>
    </row>
    <row r="404" spans="1:10" ht="39" customHeight="1">
      <c r="A404" s="10" t="s">
        <v>1222</v>
      </c>
      <c r="B404" s="10" t="s">
        <v>1223</v>
      </c>
      <c r="C404" s="10" t="s">
        <v>78</v>
      </c>
      <c r="D404" s="10" t="s">
        <v>1224</v>
      </c>
      <c r="E404" s="11" t="s">
        <v>268</v>
      </c>
      <c r="F404" s="12">
        <v>33</v>
      </c>
      <c r="G404" s="13">
        <v>43.77</v>
      </c>
      <c r="H404" s="13">
        <f>TRUNC(TRUNC(G404 * J5, 2) + G404, 2)</f>
        <v>52.74</v>
      </c>
      <c r="I404" s="13">
        <f t="shared" si="6"/>
        <v>1740.42</v>
      </c>
      <c r="J404" s="14">
        <f>I404 / J4</f>
        <v>2.330809482973954E-4</v>
      </c>
    </row>
    <row r="405" spans="1:10" ht="39" customHeight="1">
      <c r="A405" s="10" t="s">
        <v>1225</v>
      </c>
      <c r="B405" s="10" t="s">
        <v>1226</v>
      </c>
      <c r="C405" s="10" t="s">
        <v>78</v>
      </c>
      <c r="D405" s="10" t="s">
        <v>1227</v>
      </c>
      <c r="E405" s="11" t="s">
        <v>114</v>
      </c>
      <c r="F405" s="12">
        <v>2014</v>
      </c>
      <c r="G405" s="13">
        <v>4.49</v>
      </c>
      <c r="H405" s="13">
        <f>TRUNC(TRUNC(G405 * J5, 2) + G405, 2)</f>
        <v>5.41</v>
      </c>
      <c r="I405" s="13">
        <f t="shared" si="6"/>
        <v>10895.74</v>
      </c>
      <c r="J405" s="14">
        <f>I405 / J4</f>
        <v>1.459181928271258E-3</v>
      </c>
    </row>
    <row r="406" spans="1:10" ht="39" customHeight="1">
      <c r="A406" s="10" t="s">
        <v>1228</v>
      </c>
      <c r="B406" s="10" t="s">
        <v>1229</v>
      </c>
      <c r="C406" s="10" t="s">
        <v>78</v>
      </c>
      <c r="D406" s="10" t="s">
        <v>1230</v>
      </c>
      <c r="E406" s="11" t="s">
        <v>114</v>
      </c>
      <c r="F406" s="12">
        <v>772</v>
      </c>
      <c r="G406" s="13">
        <v>6.93</v>
      </c>
      <c r="H406" s="13">
        <f>TRUNC(TRUNC(G406 * J5, 2) + G406, 2)</f>
        <v>8.35</v>
      </c>
      <c r="I406" s="13">
        <f t="shared" si="6"/>
        <v>6446.2</v>
      </c>
      <c r="J406" s="14">
        <f>I406 / J4</f>
        <v>8.632895559202205E-4</v>
      </c>
    </row>
    <row r="407" spans="1:10" ht="52.05" customHeight="1">
      <c r="A407" s="10" t="s">
        <v>1231</v>
      </c>
      <c r="B407" s="10" t="s">
        <v>1232</v>
      </c>
      <c r="C407" s="10" t="s">
        <v>78</v>
      </c>
      <c r="D407" s="10" t="s">
        <v>1233</v>
      </c>
      <c r="E407" s="11" t="s">
        <v>268</v>
      </c>
      <c r="F407" s="12">
        <v>1</v>
      </c>
      <c r="G407" s="13">
        <v>815.77</v>
      </c>
      <c r="H407" s="13">
        <f>TRUNC(TRUNC(G407 * J5, 2) + G407, 2)</f>
        <v>983</v>
      </c>
      <c r="I407" s="13">
        <f t="shared" si="6"/>
        <v>983</v>
      </c>
      <c r="J407" s="14">
        <f>I407 / J4</f>
        <v>1.3164556381582587E-4</v>
      </c>
    </row>
    <row r="408" spans="1:10" ht="25.95" customHeight="1">
      <c r="A408" s="10" t="s">
        <v>1234</v>
      </c>
      <c r="B408" s="10" t="s">
        <v>1235</v>
      </c>
      <c r="C408" s="10" t="s">
        <v>72</v>
      </c>
      <c r="D408" s="10" t="s">
        <v>1236</v>
      </c>
      <c r="E408" s="11" t="s">
        <v>75</v>
      </c>
      <c r="F408" s="12">
        <v>2</v>
      </c>
      <c r="G408" s="13">
        <v>347.14</v>
      </c>
      <c r="H408" s="13">
        <f>TRUNC(TRUNC(G408 * J5, 2) + G408, 2)</f>
        <v>418.3</v>
      </c>
      <c r="I408" s="13">
        <f t="shared" si="6"/>
        <v>836.6</v>
      </c>
      <c r="J408" s="14">
        <f>I408 / J4</f>
        <v>1.1203934759747704E-4</v>
      </c>
    </row>
    <row r="409" spans="1:10" ht="39" customHeight="1">
      <c r="A409" s="10" t="s">
        <v>1237</v>
      </c>
      <c r="B409" s="10" t="s">
        <v>1238</v>
      </c>
      <c r="C409" s="10" t="s">
        <v>72</v>
      </c>
      <c r="D409" s="10" t="s">
        <v>1239</v>
      </c>
      <c r="E409" s="11" t="s">
        <v>75</v>
      </c>
      <c r="F409" s="12">
        <v>2</v>
      </c>
      <c r="G409" s="13">
        <v>214.56</v>
      </c>
      <c r="H409" s="13">
        <f>TRUNC(TRUNC(G409 * J5, 2) + G409, 2)</f>
        <v>258.54000000000002</v>
      </c>
      <c r="I409" s="13">
        <f t="shared" si="6"/>
        <v>517.08000000000004</v>
      </c>
      <c r="J409" s="14">
        <f>I409 / J4</f>
        <v>6.9248512856446843E-5</v>
      </c>
    </row>
    <row r="410" spans="1:10" ht="39" customHeight="1">
      <c r="A410" s="10" t="s">
        <v>1240</v>
      </c>
      <c r="B410" s="10" t="s">
        <v>1241</v>
      </c>
      <c r="C410" s="10" t="s">
        <v>72</v>
      </c>
      <c r="D410" s="10" t="s">
        <v>1242</v>
      </c>
      <c r="E410" s="11" t="s">
        <v>75</v>
      </c>
      <c r="F410" s="12">
        <v>1</v>
      </c>
      <c r="G410" s="13">
        <v>13.62</v>
      </c>
      <c r="H410" s="13">
        <f>TRUNC(TRUNC(G410 * J5, 2) + G410, 2)</f>
        <v>16.41</v>
      </c>
      <c r="I410" s="13">
        <f t="shared" si="6"/>
        <v>16.41</v>
      </c>
      <c r="J410" s="14">
        <f>I410 / J4</f>
        <v>2.1976639900485275E-6</v>
      </c>
    </row>
    <row r="411" spans="1:10" ht="25.95" customHeight="1">
      <c r="A411" s="10" t="s">
        <v>1243</v>
      </c>
      <c r="B411" s="10" t="s">
        <v>1116</v>
      </c>
      <c r="C411" s="10" t="s">
        <v>78</v>
      </c>
      <c r="D411" s="10" t="s">
        <v>1117</v>
      </c>
      <c r="E411" s="11" t="s">
        <v>268</v>
      </c>
      <c r="F411" s="12">
        <v>8</v>
      </c>
      <c r="G411" s="13">
        <v>15.23</v>
      </c>
      <c r="H411" s="13">
        <f>TRUNC(TRUNC(G411 * J5, 2) + G411, 2)</f>
        <v>18.350000000000001</v>
      </c>
      <c r="I411" s="13">
        <f t="shared" si="6"/>
        <v>146.80000000000001</v>
      </c>
      <c r="J411" s="14">
        <f>I411 / J4</f>
        <v>1.9659785115120285E-5</v>
      </c>
    </row>
    <row r="412" spans="1:10" ht="25.95" customHeight="1">
      <c r="A412" s="10" t="s">
        <v>1244</v>
      </c>
      <c r="B412" s="10" t="s">
        <v>1245</v>
      </c>
      <c r="C412" s="10" t="s">
        <v>78</v>
      </c>
      <c r="D412" s="10" t="s">
        <v>1246</v>
      </c>
      <c r="E412" s="11" t="s">
        <v>268</v>
      </c>
      <c r="F412" s="12">
        <v>7</v>
      </c>
      <c r="G412" s="13">
        <v>16.57</v>
      </c>
      <c r="H412" s="13">
        <f>TRUNC(TRUNC(G412 * J5, 2) + G412, 2)</f>
        <v>19.96</v>
      </c>
      <c r="I412" s="13">
        <f t="shared" si="6"/>
        <v>139.72</v>
      </c>
      <c r="J412" s="14">
        <f>I412 / J4</f>
        <v>1.8711615642265707E-5</v>
      </c>
    </row>
    <row r="413" spans="1:10" ht="25.95" customHeight="1">
      <c r="A413" s="10" t="s">
        <v>1247</v>
      </c>
      <c r="B413" s="10" t="s">
        <v>1248</v>
      </c>
      <c r="C413" s="10" t="s">
        <v>78</v>
      </c>
      <c r="D413" s="10" t="s">
        <v>1249</v>
      </c>
      <c r="E413" s="11" t="s">
        <v>268</v>
      </c>
      <c r="F413" s="12">
        <v>1</v>
      </c>
      <c r="G413" s="13">
        <v>16.57</v>
      </c>
      <c r="H413" s="13">
        <f>TRUNC(TRUNC(G413 * J5, 2) + G413, 2)</f>
        <v>19.96</v>
      </c>
      <c r="I413" s="13">
        <f t="shared" si="6"/>
        <v>19.96</v>
      </c>
      <c r="J413" s="14">
        <f>I413 / J4</f>
        <v>2.6730879488951014E-6</v>
      </c>
    </row>
    <row r="414" spans="1:10" ht="25.95" customHeight="1">
      <c r="A414" s="10" t="s">
        <v>1250</v>
      </c>
      <c r="B414" s="10" t="s">
        <v>1251</v>
      </c>
      <c r="C414" s="10" t="s">
        <v>78</v>
      </c>
      <c r="D414" s="10" t="s">
        <v>1252</v>
      </c>
      <c r="E414" s="11" t="s">
        <v>268</v>
      </c>
      <c r="F414" s="12">
        <v>2</v>
      </c>
      <c r="G414" s="13">
        <v>92.32</v>
      </c>
      <c r="H414" s="13">
        <f>TRUNC(TRUNC(G414 * J5, 2) + G414, 2)</f>
        <v>111.24</v>
      </c>
      <c r="I414" s="13">
        <f t="shared" si="6"/>
        <v>222.48</v>
      </c>
      <c r="J414" s="14">
        <f>I414 / J4</f>
        <v>2.9795020384277659E-5</v>
      </c>
    </row>
    <row r="415" spans="1:10" ht="25.95" customHeight="1">
      <c r="A415" s="10" t="s">
        <v>1253</v>
      </c>
      <c r="B415" s="10" t="s">
        <v>1254</v>
      </c>
      <c r="C415" s="10" t="s">
        <v>78</v>
      </c>
      <c r="D415" s="10" t="s">
        <v>1255</v>
      </c>
      <c r="E415" s="11" t="s">
        <v>268</v>
      </c>
      <c r="F415" s="12">
        <v>10</v>
      </c>
      <c r="G415" s="13">
        <v>96.31</v>
      </c>
      <c r="H415" s="13">
        <f>TRUNC(TRUNC(G415 * J5, 2) + G415, 2)</f>
        <v>116.05</v>
      </c>
      <c r="I415" s="13">
        <f t="shared" si="6"/>
        <v>1160.5</v>
      </c>
      <c r="J415" s="14">
        <f>I415 / J4</f>
        <v>1.5541676175815457E-4</v>
      </c>
    </row>
    <row r="416" spans="1:10" ht="25.95" customHeight="1">
      <c r="A416" s="10" t="s">
        <v>1256</v>
      </c>
      <c r="B416" s="10" t="s">
        <v>1257</v>
      </c>
      <c r="C416" s="10" t="s">
        <v>78</v>
      </c>
      <c r="D416" s="10" t="s">
        <v>1258</v>
      </c>
      <c r="E416" s="11" t="s">
        <v>268</v>
      </c>
      <c r="F416" s="12">
        <v>10</v>
      </c>
      <c r="G416" s="13">
        <v>96.31</v>
      </c>
      <c r="H416" s="13">
        <f>TRUNC(TRUNC(G416 * J5, 2) + G416, 2)</f>
        <v>116.05</v>
      </c>
      <c r="I416" s="13">
        <f t="shared" si="6"/>
        <v>1160.5</v>
      </c>
      <c r="J416" s="14">
        <f>I416 / J4</f>
        <v>1.5541676175815457E-4</v>
      </c>
    </row>
    <row r="417" spans="1:10" ht="25.95" customHeight="1">
      <c r="A417" s="10" t="s">
        <v>1259</v>
      </c>
      <c r="B417" s="10" t="s">
        <v>1128</v>
      </c>
      <c r="C417" s="10" t="s">
        <v>78</v>
      </c>
      <c r="D417" s="10" t="s">
        <v>1129</v>
      </c>
      <c r="E417" s="11" t="s">
        <v>268</v>
      </c>
      <c r="F417" s="12">
        <v>1</v>
      </c>
      <c r="G417" s="13">
        <v>1292.9000000000001</v>
      </c>
      <c r="H417" s="13">
        <f>TRUNC(TRUNC(G417 * J5, 2) + G417, 2)</f>
        <v>1557.94</v>
      </c>
      <c r="I417" s="13">
        <f t="shared" si="6"/>
        <v>1557.94</v>
      </c>
      <c r="J417" s="14">
        <f>I417 / J4</f>
        <v>2.0864281759026224E-4</v>
      </c>
    </row>
    <row r="418" spans="1:10" ht="91.05" customHeight="1">
      <c r="A418" s="10" t="s">
        <v>1260</v>
      </c>
      <c r="B418" s="10" t="s">
        <v>1131</v>
      </c>
      <c r="C418" s="10" t="s">
        <v>72</v>
      </c>
      <c r="D418" s="10" t="s">
        <v>1132</v>
      </c>
      <c r="E418" s="11" t="s">
        <v>75</v>
      </c>
      <c r="F418" s="12">
        <v>4</v>
      </c>
      <c r="G418" s="13">
        <v>47.15</v>
      </c>
      <c r="H418" s="13">
        <f>TRUNC(TRUNC(G418 * J5, 2) + G418, 2)</f>
        <v>56.81</v>
      </c>
      <c r="I418" s="13">
        <f t="shared" si="6"/>
        <v>227.24</v>
      </c>
      <c r="J418" s="14">
        <f>I418 / J4</f>
        <v>3.0432490255857858E-5</v>
      </c>
    </row>
    <row r="419" spans="1:10" ht="39" customHeight="1">
      <c r="A419" s="10" t="s">
        <v>1261</v>
      </c>
      <c r="B419" s="10" t="s">
        <v>1262</v>
      </c>
      <c r="C419" s="10" t="s">
        <v>72</v>
      </c>
      <c r="D419" s="10" t="s">
        <v>1263</v>
      </c>
      <c r="E419" s="11" t="s">
        <v>75</v>
      </c>
      <c r="F419" s="12">
        <v>1</v>
      </c>
      <c r="G419" s="13">
        <v>369.47</v>
      </c>
      <c r="H419" s="13">
        <f>TRUNC(TRUNC(G419 * J5, 2) + G419, 2)</f>
        <v>445.21</v>
      </c>
      <c r="I419" s="13">
        <f t="shared" si="6"/>
        <v>445.21</v>
      </c>
      <c r="J419" s="14">
        <f>I419 / J4</f>
        <v>5.962352132903747E-5</v>
      </c>
    </row>
    <row r="420" spans="1:10" ht="78" customHeight="1">
      <c r="A420" s="10" t="s">
        <v>1264</v>
      </c>
      <c r="B420" s="10" t="s">
        <v>1265</v>
      </c>
      <c r="C420" s="10" t="s">
        <v>72</v>
      </c>
      <c r="D420" s="10" t="s">
        <v>1266</v>
      </c>
      <c r="E420" s="11" t="s">
        <v>75</v>
      </c>
      <c r="F420" s="12">
        <v>1</v>
      </c>
      <c r="G420" s="13">
        <v>88.79</v>
      </c>
      <c r="H420" s="13">
        <f>TRUNC(TRUNC(G420 * J5, 2) + G420, 2)</f>
        <v>106.99</v>
      </c>
      <c r="I420" s="13">
        <f t="shared" si="6"/>
        <v>106.99</v>
      </c>
      <c r="J420" s="14">
        <f>I420 / J4</f>
        <v>1.4328340663942228E-5</v>
      </c>
    </row>
    <row r="421" spans="1:10" ht="24" customHeight="1">
      <c r="A421" s="5" t="s">
        <v>1267</v>
      </c>
      <c r="B421" s="5" t="s">
        <v>6235</v>
      </c>
      <c r="C421" s="5"/>
      <c r="D421" s="5" t="s">
        <v>1268</v>
      </c>
      <c r="E421" s="6"/>
      <c r="F421" s="7">
        <v>1</v>
      </c>
      <c r="G421" s="7" t="s">
        <v>74</v>
      </c>
      <c r="H421" s="8">
        <f>I422 + I423 + I424 + I425 + I426 + I427 + I428 + I429 + I430 + I431 + I432 + I433 + I434 + I435 + I436 + I437 + I438 + I439 + I440 + I441 + I442 + I443 + I444 + I445 + I446 + I447 + I448 + I449 + I450 + I451 + I452 + I453 + I454 + I455 + I456</f>
        <v>133240.80000000005</v>
      </c>
      <c r="I421" s="8">
        <f t="shared" si="6"/>
        <v>133240.79999999999</v>
      </c>
      <c r="J421" s="9">
        <f>I421 / J4</f>
        <v>1.7843906652361841E-2</v>
      </c>
    </row>
    <row r="422" spans="1:10" ht="25.95" customHeight="1">
      <c r="A422" s="10" t="s">
        <v>1269</v>
      </c>
      <c r="B422" s="10" t="s">
        <v>1169</v>
      </c>
      <c r="C422" s="10" t="s">
        <v>72</v>
      </c>
      <c r="D422" s="10" t="s">
        <v>1170</v>
      </c>
      <c r="E422" s="11" t="s">
        <v>114</v>
      </c>
      <c r="F422" s="12">
        <v>117</v>
      </c>
      <c r="G422" s="13">
        <v>82.86</v>
      </c>
      <c r="H422" s="13">
        <f>TRUNC(TRUNC(G422 * J5, 2) + G422, 2)</f>
        <v>99.84</v>
      </c>
      <c r="I422" s="13">
        <f t="shared" si="6"/>
        <v>11681.28</v>
      </c>
      <c r="J422" s="14">
        <f>I422 / J4</f>
        <v>1.5643832061958602E-3</v>
      </c>
    </row>
    <row r="423" spans="1:10" ht="39" customHeight="1">
      <c r="A423" s="10" t="s">
        <v>1270</v>
      </c>
      <c r="B423" s="10" t="s">
        <v>1271</v>
      </c>
      <c r="C423" s="10" t="s">
        <v>72</v>
      </c>
      <c r="D423" s="10" t="s">
        <v>1272</v>
      </c>
      <c r="E423" s="11" t="s">
        <v>75</v>
      </c>
      <c r="F423" s="12">
        <v>4</v>
      </c>
      <c r="G423" s="13">
        <v>106.48</v>
      </c>
      <c r="H423" s="13">
        <f>TRUNC(TRUNC(G423 * J5, 2) + G423, 2)</f>
        <v>128.30000000000001</v>
      </c>
      <c r="I423" s="13">
        <f t="shared" si="6"/>
        <v>513.20000000000005</v>
      </c>
      <c r="J423" s="14">
        <f>I423 / J4</f>
        <v>6.8728894557763825E-5</v>
      </c>
    </row>
    <row r="424" spans="1:10" ht="39" customHeight="1">
      <c r="A424" s="10" t="s">
        <v>1273</v>
      </c>
      <c r="B424" s="10" t="s">
        <v>1274</v>
      </c>
      <c r="C424" s="10" t="s">
        <v>72</v>
      </c>
      <c r="D424" s="10" t="s">
        <v>1275</v>
      </c>
      <c r="E424" s="11" t="s">
        <v>75</v>
      </c>
      <c r="F424" s="12">
        <v>2</v>
      </c>
      <c r="G424" s="13">
        <v>316.69</v>
      </c>
      <c r="H424" s="13">
        <f>TRUNC(TRUNC(G424 * J5, 2) + G424, 2)</f>
        <v>381.61</v>
      </c>
      <c r="I424" s="13">
        <f t="shared" si="6"/>
        <v>763.22</v>
      </c>
      <c r="J424" s="14">
        <f>I424 / J4</f>
        <v>1.0221213348475547E-4</v>
      </c>
    </row>
    <row r="425" spans="1:10" ht="78" customHeight="1">
      <c r="A425" s="10" t="s">
        <v>1276</v>
      </c>
      <c r="B425" s="10" t="s">
        <v>1202</v>
      </c>
      <c r="C425" s="10" t="s">
        <v>72</v>
      </c>
      <c r="D425" s="10" t="s">
        <v>1203</v>
      </c>
      <c r="E425" s="11" t="s">
        <v>75</v>
      </c>
      <c r="F425" s="12">
        <v>4</v>
      </c>
      <c r="G425" s="13">
        <v>10.53</v>
      </c>
      <c r="H425" s="13">
        <f>TRUNC(TRUNC(G425 * J5, 2) + G425, 2)</f>
        <v>12.68</v>
      </c>
      <c r="I425" s="13">
        <f t="shared" si="6"/>
        <v>50.72</v>
      </c>
      <c r="J425" s="14">
        <f>I425 / J4</f>
        <v>6.7925361106192146E-6</v>
      </c>
    </row>
    <row r="426" spans="1:10" ht="64.95" customHeight="1">
      <c r="A426" s="10" t="s">
        <v>1277</v>
      </c>
      <c r="B426" s="10" t="s">
        <v>999</v>
      </c>
      <c r="C426" s="10" t="s">
        <v>72</v>
      </c>
      <c r="D426" s="10" t="s">
        <v>1000</v>
      </c>
      <c r="E426" s="11" t="s">
        <v>75</v>
      </c>
      <c r="F426" s="12">
        <v>45</v>
      </c>
      <c r="G426" s="13">
        <v>7.74</v>
      </c>
      <c r="H426" s="13">
        <f>TRUNC(TRUNC(G426 * J5, 2) + G426, 2)</f>
        <v>9.32</v>
      </c>
      <c r="I426" s="13">
        <f t="shared" si="6"/>
        <v>419.4</v>
      </c>
      <c r="J426" s="14">
        <f>I426 / J4</f>
        <v>5.6166988264859993E-5</v>
      </c>
    </row>
    <row r="427" spans="1:10" ht="64.95" customHeight="1">
      <c r="A427" s="10" t="s">
        <v>1278</v>
      </c>
      <c r="B427" s="10" t="s">
        <v>1002</v>
      </c>
      <c r="C427" s="10" t="s">
        <v>72</v>
      </c>
      <c r="D427" s="10" t="s">
        <v>1003</v>
      </c>
      <c r="E427" s="11" t="s">
        <v>75</v>
      </c>
      <c r="F427" s="12">
        <v>1</v>
      </c>
      <c r="G427" s="13">
        <v>10.67</v>
      </c>
      <c r="H427" s="13">
        <f>TRUNC(TRUNC(G427 * J5, 2) + G427, 2)</f>
        <v>12.85</v>
      </c>
      <c r="I427" s="13">
        <f t="shared" si="6"/>
        <v>12.85</v>
      </c>
      <c r="J427" s="14">
        <f>I427 / J4</f>
        <v>1.7209008087826678E-6</v>
      </c>
    </row>
    <row r="428" spans="1:10" ht="39" customHeight="1">
      <c r="A428" s="10" t="s">
        <v>1279</v>
      </c>
      <c r="B428" s="10" t="s">
        <v>1280</v>
      </c>
      <c r="C428" s="10" t="s">
        <v>78</v>
      </c>
      <c r="D428" s="10" t="s">
        <v>1281</v>
      </c>
      <c r="E428" s="11" t="s">
        <v>114</v>
      </c>
      <c r="F428" s="12">
        <v>366</v>
      </c>
      <c r="G428" s="13">
        <v>21.31</v>
      </c>
      <c r="H428" s="13">
        <f>TRUNC(TRUNC(G428 * J5, 2) + G428, 2)</f>
        <v>25.67</v>
      </c>
      <c r="I428" s="13">
        <f t="shared" si="6"/>
        <v>9395.2199999999993</v>
      </c>
      <c r="J428" s="14">
        <f>I428 / J4</f>
        <v>1.2582289258125366E-3</v>
      </c>
    </row>
    <row r="429" spans="1:10" ht="39" customHeight="1">
      <c r="A429" s="10" t="s">
        <v>1282</v>
      </c>
      <c r="B429" s="10" t="s">
        <v>1283</v>
      </c>
      <c r="C429" s="10" t="s">
        <v>78</v>
      </c>
      <c r="D429" s="10" t="s">
        <v>1284</v>
      </c>
      <c r="E429" s="11" t="s">
        <v>114</v>
      </c>
      <c r="F429" s="12">
        <v>7</v>
      </c>
      <c r="G429" s="13">
        <v>27.54</v>
      </c>
      <c r="H429" s="13">
        <f>TRUNC(TRUNC(G429 * J5, 2) + G429, 2)</f>
        <v>33.18</v>
      </c>
      <c r="I429" s="13">
        <f t="shared" si="6"/>
        <v>232.26</v>
      </c>
      <c r="J429" s="14">
        <f>I429 / J4</f>
        <v>3.1104779910339488E-5</v>
      </c>
    </row>
    <row r="430" spans="1:10" ht="52.05" customHeight="1">
      <c r="A430" s="10" t="s">
        <v>1285</v>
      </c>
      <c r="B430" s="10" t="s">
        <v>1286</v>
      </c>
      <c r="C430" s="10" t="s">
        <v>78</v>
      </c>
      <c r="D430" s="10" t="s">
        <v>1287</v>
      </c>
      <c r="E430" s="11" t="s">
        <v>114</v>
      </c>
      <c r="F430" s="12">
        <v>3</v>
      </c>
      <c r="G430" s="13">
        <v>20.57</v>
      </c>
      <c r="H430" s="13">
        <f>TRUNC(TRUNC(G430 * J5, 2) + G430, 2)</f>
        <v>24.78</v>
      </c>
      <c r="I430" s="13">
        <f t="shared" si="6"/>
        <v>74.34</v>
      </c>
      <c r="J430" s="14">
        <f>I430 / J4</f>
        <v>9.9557794649730372E-6</v>
      </c>
    </row>
    <row r="431" spans="1:10" ht="39" customHeight="1">
      <c r="A431" s="10" t="s">
        <v>1288</v>
      </c>
      <c r="B431" s="10" t="s">
        <v>1289</v>
      </c>
      <c r="C431" s="10" t="s">
        <v>72</v>
      </c>
      <c r="D431" s="10" t="s">
        <v>1290</v>
      </c>
      <c r="E431" s="11" t="s">
        <v>75</v>
      </c>
      <c r="F431" s="12">
        <v>83</v>
      </c>
      <c r="G431" s="13">
        <v>57.45</v>
      </c>
      <c r="H431" s="13">
        <f>TRUNC(TRUNC(G431 * J5, 2) + G431, 2)</f>
        <v>69.22</v>
      </c>
      <c r="I431" s="13">
        <f t="shared" si="6"/>
        <v>5745.26</v>
      </c>
      <c r="J431" s="14">
        <f>I431 / J4</f>
        <v>7.6941809966277902E-4</v>
      </c>
    </row>
    <row r="432" spans="1:10" ht="39" customHeight="1">
      <c r="A432" s="10" t="s">
        <v>1291</v>
      </c>
      <c r="B432" s="10" t="s">
        <v>1292</v>
      </c>
      <c r="C432" s="10" t="s">
        <v>72</v>
      </c>
      <c r="D432" s="10" t="s">
        <v>1293</v>
      </c>
      <c r="E432" s="11" t="s">
        <v>75</v>
      </c>
      <c r="F432" s="12">
        <v>52</v>
      </c>
      <c r="G432" s="13">
        <v>9.85</v>
      </c>
      <c r="H432" s="13">
        <f>TRUNC(TRUNC(G432 * J5, 2) + G432, 2)</f>
        <v>11.86</v>
      </c>
      <c r="I432" s="13">
        <f t="shared" si="6"/>
        <v>616.72</v>
      </c>
      <c r="J432" s="14">
        <f>I432 / J4</f>
        <v>8.2592525042213778E-5</v>
      </c>
    </row>
    <row r="433" spans="1:10" ht="52.05" customHeight="1">
      <c r="A433" s="10" t="s">
        <v>1294</v>
      </c>
      <c r="B433" s="10" t="s">
        <v>1295</v>
      </c>
      <c r="C433" s="10" t="s">
        <v>78</v>
      </c>
      <c r="D433" s="10" t="s">
        <v>1296</v>
      </c>
      <c r="E433" s="11" t="s">
        <v>268</v>
      </c>
      <c r="F433" s="12">
        <v>1</v>
      </c>
      <c r="G433" s="13">
        <v>34.130000000000003</v>
      </c>
      <c r="H433" s="13">
        <f>TRUNC(TRUNC(G433 * J5, 2) + G433, 2)</f>
        <v>41.12</v>
      </c>
      <c r="I433" s="13">
        <f t="shared" si="6"/>
        <v>41.12</v>
      </c>
      <c r="J433" s="14">
        <f>I433 / J4</f>
        <v>5.5068825881045371E-6</v>
      </c>
    </row>
    <row r="434" spans="1:10" ht="52.05" customHeight="1">
      <c r="A434" s="10" t="s">
        <v>1297</v>
      </c>
      <c r="B434" s="10" t="s">
        <v>1070</v>
      </c>
      <c r="C434" s="10" t="s">
        <v>72</v>
      </c>
      <c r="D434" s="10" t="s">
        <v>1071</v>
      </c>
      <c r="E434" s="11" t="s">
        <v>75</v>
      </c>
      <c r="F434" s="12">
        <v>62</v>
      </c>
      <c r="G434" s="13">
        <v>14.85</v>
      </c>
      <c r="H434" s="13">
        <f>TRUNC(TRUNC(G434 * J5, 2) + G434, 2)</f>
        <v>17.89</v>
      </c>
      <c r="I434" s="13">
        <f t="shared" si="6"/>
        <v>1109.18</v>
      </c>
      <c r="J434" s="14">
        <f>I434 / J4</f>
        <v>1.4854387230237817E-4</v>
      </c>
    </row>
    <row r="435" spans="1:10" ht="39" customHeight="1">
      <c r="A435" s="10" t="s">
        <v>1298</v>
      </c>
      <c r="B435" s="10" t="s">
        <v>1057</v>
      </c>
      <c r="C435" s="10" t="s">
        <v>78</v>
      </c>
      <c r="D435" s="10" t="s">
        <v>1058</v>
      </c>
      <c r="E435" s="11" t="s">
        <v>268</v>
      </c>
      <c r="F435" s="12">
        <v>219</v>
      </c>
      <c r="G435" s="13">
        <v>41.09</v>
      </c>
      <c r="H435" s="13">
        <f>TRUNC(TRUNC(G435 * J5, 2) + G435, 2)</f>
        <v>49.51</v>
      </c>
      <c r="I435" s="13">
        <f t="shared" si="6"/>
        <v>10842.69</v>
      </c>
      <c r="J435" s="14">
        <f>I435 / J4</f>
        <v>1.4520773533369452E-3</v>
      </c>
    </row>
    <row r="436" spans="1:10" ht="39" customHeight="1">
      <c r="A436" s="10" t="s">
        <v>1299</v>
      </c>
      <c r="B436" s="10" t="s">
        <v>1300</v>
      </c>
      <c r="C436" s="10" t="s">
        <v>78</v>
      </c>
      <c r="D436" s="10" t="s">
        <v>1301</v>
      </c>
      <c r="E436" s="11" t="s">
        <v>268</v>
      </c>
      <c r="F436" s="12">
        <v>4</v>
      </c>
      <c r="G436" s="13">
        <v>50.91</v>
      </c>
      <c r="H436" s="13">
        <f>TRUNC(TRUNC(G436 * J5, 2) + G436, 2)</f>
        <v>61.34</v>
      </c>
      <c r="I436" s="13">
        <f t="shared" si="6"/>
        <v>245.36</v>
      </c>
      <c r="J436" s="14">
        <f>I436 / J4</f>
        <v>3.2859161279604314E-5</v>
      </c>
    </row>
    <row r="437" spans="1:10" ht="39" customHeight="1">
      <c r="A437" s="10" t="s">
        <v>1302</v>
      </c>
      <c r="B437" s="10" t="s">
        <v>1226</v>
      </c>
      <c r="C437" s="10" t="s">
        <v>78</v>
      </c>
      <c r="D437" s="10" t="s">
        <v>1227</v>
      </c>
      <c r="E437" s="11" t="s">
        <v>114</v>
      </c>
      <c r="F437" s="12">
        <v>3273</v>
      </c>
      <c r="G437" s="13">
        <v>4.49</v>
      </c>
      <c r="H437" s="13">
        <f>TRUNC(TRUNC(G437 * J5, 2) + G437, 2)</f>
        <v>5.41</v>
      </c>
      <c r="I437" s="13">
        <f t="shared" si="6"/>
        <v>17706.93</v>
      </c>
      <c r="J437" s="14">
        <f>I437 / J4</f>
        <v>2.3713517632730028E-3</v>
      </c>
    </row>
    <row r="438" spans="1:10" ht="39" customHeight="1">
      <c r="A438" s="10" t="s">
        <v>1303</v>
      </c>
      <c r="B438" s="10" t="s">
        <v>1304</v>
      </c>
      <c r="C438" s="10" t="s">
        <v>72</v>
      </c>
      <c r="D438" s="10" t="s">
        <v>1305</v>
      </c>
      <c r="E438" s="11" t="s">
        <v>75</v>
      </c>
      <c r="F438" s="12">
        <v>335</v>
      </c>
      <c r="G438" s="13">
        <v>12.15</v>
      </c>
      <c r="H438" s="13">
        <f>TRUNC(TRUNC(G438 * J5, 2) + G438, 2)</f>
        <v>14.64</v>
      </c>
      <c r="I438" s="13">
        <f t="shared" si="6"/>
        <v>4904.3999999999996</v>
      </c>
      <c r="J438" s="14">
        <f>I438 / J4</f>
        <v>6.5680824331468604E-4</v>
      </c>
    </row>
    <row r="439" spans="1:10" ht="39" customHeight="1">
      <c r="A439" s="10" t="s">
        <v>1306</v>
      </c>
      <c r="B439" s="10" t="s">
        <v>1307</v>
      </c>
      <c r="C439" s="10" t="s">
        <v>78</v>
      </c>
      <c r="D439" s="10" t="s">
        <v>1308</v>
      </c>
      <c r="E439" s="11" t="s">
        <v>268</v>
      </c>
      <c r="F439" s="12">
        <v>37</v>
      </c>
      <c r="G439" s="13">
        <v>30.01</v>
      </c>
      <c r="H439" s="13">
        <f>TRUNC(TRUNC(G439 * J5, 2) + G439, 2)</f>
        <v>36.159999999999997</v>
      </c>
      <c r="I439" s="13">
        <f t="shared" si="6"/>
        <v>1337.92</v>
      </c>
      <c r="J439" s="14">
        <f>I439 / J4</f>
        <v>1.7917724592112896E-4</v>
      </c>
    </row>
    <row r="440" spans="1:10" ht="39" customHeight="1">
      <c r="A440" s="10" t="s">
        <v>1309</v>
      </c>
      <c r="B440" s="10" t="s">
        <v>1310</v>
      </c>
      <c r="C440" s="10" t="s">
        <v>78</v>
      </c>
      <c r="D440" s="10" t="s">
        <v>1311</v>
      </c>
      <c r="E440" s="11" t="s">
        <v>268</v>
      </c>
      <c r="F440" s="12">
        <v>1</v>
      </c>
      <c r="G440" s="13">
        <v>45.67</v>
      </c>
      <c r="H440" s="13">
        <f>TRUNC(TRUNC(G440 * J5, 2) + G440, 2)</f>
        <v>55.03</v>
      </c>
      <c r="I440" s="13">
        <f t="shared" si="6"/>
        <v>55.03</v>
      </c>
      <c r="J440" s="14">
        <f>I440 / J4</f>
        <v>7.369740973331534E-6</v>
      </c>
    </row>
    <row r="441" spans="1:10" ht="39" customHeight="1">
      <c r="A441" s="10" t="s">
        <v>1312</v>
      </c>
      <c r="B441" s="10" t="s">
        <v>1313</v>
      </c>
      <c r="C441" s="10" t="s">
        <v>78</v>
      </c>
      <c r="D441" s="10" t="s">
        <v>1314</v>
      </c>
      <c r="E441" s="11" t="s">
        <v>268</v>
      </c>
      <c r="F441" s="12">
        <v>1</v>
      </c>
      <c r="G441" s="13">
        <v>50.28</v>
      </c>
      <c r="H441" s="13">
        <f>TRUNC(TRUNC(G441 * J5, 2) + G441, 2)</f>
        <v>60.58</v>
      </c>
      <c r="I441" s="13">
        <f t="shared" si="6"/>
        <v>60.58</v>
      </c>
      <c r="J441" s="14">
        <f>I441 / J4</f>
        <v>8.1130094160353326E-6</v>
      </c>
    </row>
    <row r="442" spans="1:10" ht="39" customHeight="1">
      <c r="A442" s="10" t="s">
        <v>1315</v>
      </c>
      <c r="B442" s="10" t="s">
        <v>1316</v>
      </c>
      <c r="C442" s="10" t="s">
        <v>78</v>
      </c>
      <c r="D442" s="10" t="s">
        <v>1317</v>
      </c>
      <c r="E442" s="11" t="s">
        <v>268</v>
      </c>
      <c r="F442" s="12">
        <v>6</v>
      </c>
      <c r="G442" s="13">
        <v>36.53</v>
      </c>
      <c r="H442" s="13">
        <f>TRUNC(TRUNC(G442 * J5, 2) + G442, 2)</f>
        <v>44.01</v>
      </c>
      <c r="I442" s="13">
        <f t="shared" si="6"/>
        <v>264.06</v>
      </c>
      <c r="J442" s="14">
        <f>I442 / J4</f>
        <v>3.5363507203669357E-5</v>
      </c>
    </row>
    <row r="443" spans="1:10" ht="52.05" customHeight="1">
      <c r="A443" s="10" t="s">
        <v>1318</v>
      </c>
      <c r="B443" s="10" t="s">
        <v>1319</v>
      </c>
      <c r="C443" s="10" t="s">
        <v>72</v>
      </c>
      <c r="D443" s="10" t="s">
        <v>1320</v>
      </c>
      <c r="E443" s="11" t="s">
        <v>75</v>
      </c>
      <c r="F443" s="12">
        <v>66</v>
      </c>
      <c r="G443" s="13">
        <v>162.91999999999999</v>
      </c>
      <c r="H443" s="13">
        <f>TRUNC(TRUNC(G443 * J5, 2) + G443, 2)</f>
        <v>196.31</v>
      </c>
      <c r="I443" s="13">
        <f t="shared" si="6"/>
        <v>12956.46</v>
      </c>
      <c r="J443" s="14">
        <f>I443 / J4</f>
        <v>1.7351581706583879E-3</v>
      </c>
    </row>
    <row r="444" spans="1:10" ht="39" customHeight="1">
      <c r="A444" s="10" t="s">
        <v>1321</v>
      </c>
      <c r="B444" s="10" t="s">
        <v>1322</v>
      </c>
      <c r="C444" s="10" t="s">
        <v>72</v>
      </c>
      <c r="D444" s="10" t="s">
        <v>1323</v>
      </c>
      <c r="E444" s="11" t="s">
        <v>75</v>
      </c>
      <c r="F444" s="12">
        <v>121</v>
      </c>
      <c r="G444" s="13">
        <v>158.6</v>
      </c>
      <c r="H444" s="13">
        <f>TRUNC(TRUNC(G444 * J5, 2) + G444, 2)</f>
        <v>191.11</v>
      </c>
      <c r="I444" s="13">
        <f t="shared" si="6"/>
        <v>23124.31</v>
      </c>
      <c r="J444" s="14">
        <f>I444 / J4</f>
        <v>3.0968594382522283E-3</v>
      </c>
    </row>
    <row r="445" spans="1:10" ht="78" customHeight="1">
      <c r="A445" s="10" t="s">
        <v>1324</v>
      </c>
      <c r="B445" s="10" t="s">
        <v>1106</v>
      </c>
      <c r="C445" s="10" t="s">
        <v>72</v>
      </c>
      <c r="D445" s="10" t="s">
        <v>1107</v>
      </c>
      <c r="E445" s="11" t="s">
        <v>75</v>
      </c>
      <c r="F445" s="12">
        <v>1</v>
      </c>
      <c r="G445" s="13">
        <v>1594.15</v>
      </c>
      <c r="H445" s="13">
        <f>TRUNC(TRUNC(G445 * J5, 2) + G445, 2)</f>
        <v>1920.95</v>
      </c>
      <c r="I445" s="13">
        <f t="shared" si="6"/>
        <v>1920.95</v>
      </c>
      <c r="J445" s="14">
        <f>I445 / J4</f>
        <v>2.5725793063276778E-4</v>
      </c>
    </row>
    <row r="446" spans="1:10" ht="39" customHeight="1">
      <c r="A446" s="10" t="s">
        <v>1325</v>
      </c>
      <c r="B446" s="10" t="s">
        <v>1326</v>
      </c>
      <c r="C446" s="10" t="s">
        <v>72</v>
      </c>
      <c r="D446" s="10" t="s">
        <v>1327</v>
      </c>
      <c r="E446" s="11" t="s">
        <v>75</v>
      </c>
      <c r="F446" s="12">
        <v>18</v>
      </c>
      <c r="G446" s="13">
        <v>100.74</v>
      </c>
      <c r="H446" s="13">
        <f>TRUNC(TRUNC(G446 * J5, 2) + G446, 2)</f>
        <v>121.39</v>
      </c>
      <c r="I446" s="13">
        <f t="shared" si="6"/>
        <v>2185.02</v>
      </c>
      <c r="J446" s="14">
        <f>I446 / J4</f>
        <v>2.9262277705885642E-4</v>
      </c>
    </row>
    <row r="447" spans="1:10" ht="25.95" customHeight="1">
      <c r="A447" s="10" t="s">
        <v>1328</v>
      </c>
      <c r="B447" s="10" t="s">
        <v>1116</v>
      </c>
      <c r="C447" s="10" t="s">
        <v>78</v>
      </c>
      <c r="D447" s="10" t="s">
        <v>1117</v>
      </c>
      <c r="E447" s="11" t="s">
        <v>268</v>
      </c>
      <c r="F447" s="12">
        <v>34</v>
      </c>
      <c r="G447" s="13">
        <v>15.23</v>
      </c>
      <c r="H447" s="13">
        <f>TRUNC(TRUNC(G447 * J5, 2) + G447, 2)</f>
        <v>18.350000000000001</v>
      </c>
      <c r="I447" s="13">
        <f t="shared" si="6"/>
        <v>623.9</v>
      </c>
      <c r="J447" s="14">
        <f>I447 / J4</f>
        <v>8.3554086739261207E-5</v>
      </c>
    </row>
    <row r="448" spans="1:10" ht="25.95" customHeight="1">
      <c r="A448" s="10" t="s">
        <v>1329</v>
      </c>
      <c r="B448" s="10" t="s">
        <v>1248</v>
      </c>
      <c r="C448" s="10" t="s">
        <v>78</v>
      </c>
      <c r="D448" s="10" t="s">
        <v>1249</v>
      </c>
      <c r="E448" s="11" t="s">
        <v>268</v>
      </c>
      <c r="F448" s="12">
        <v>5</v>
      </c>
      <c r="G448" s="13">
        <v>16.57</v>
      </c>
      <c r="H448" s="13">
        <f>TRUNC(TRUNC(G448 * J5, 2) + G448, 2)</f>
        <v>19.96</v>
      </c>
      <c r="I448" s="13">
        <f t="shared" si="6"/>
        <v>99.8</v>
      </c>
      <c r="J448" s="14">
        <f>I448 / J4</f>
        <v>1.3365439744475505E-5</v>
      </c>
    </row>
    <row r="449" spans="1:10" ht="25.95" customHeight="1">
      <c r="A449" s="10" t="s">
        <v>1330</v>
      </c>
      <c r="B449" s="10" t="s">
        <v>1122</v>
      </c>
      <c r="C449" s="10" t="s">
        <v>78</v>
      </c>
      <c r="D449" s="10" t="s">
        <v>1123</v>
      </c>
      <c r="E449" s="11" t="s">
        <v>268</v>
      </c>
      <c r="F449" s="12">
        <v>1</v>
      </c>
      <c r="G449" s="13">
        <v>132.04</v>
      </c>
      <c r="H449" s="13">
        <f>TRUNC(TRUNC(G449 * J5, 2) + G449, 2)</f>
        <v>159.1</v>
      </c>
      <c r="I449" s="13">
        <f t="shared" si="6"/>
        <v>159.1</v>
      </c>
      <c r="J449" s="14">
        <f>I449 / J4</f>
        <v>2.1307028690842214E-5</v>
      </c>
    </row>
    <row r="450" spans="1:10" ht="91.05" customHeight="1">
      <c r="A450" s="10" t="s">
        <v>1331</v>
      </c>
      <c r="B450" s="10" t="s">
        <v>1131</v>
      </c>
      <c r="C450" s="10" t="s">
        <v>72</v>
      </c>
      <c r="D450" s="10" t="s">
        <v>1132</v>
      </c>
      <c r="E450" s="11" t="s">
        <v>75</v>
      </c>
      <c r="F450" s="12">
        <v>4</v>
      </c>
      <c r="G450" s="13">
        <v>47.15</v>
      </c>
      <c r="H450" s="13">
        <f>TRUNC(TRUNC(G450 * J5, 2) + G450, 2)</f>
        <v>56.81</v>
      </c>
      <c r="I450" s="13">
        <f t="shared" si="6"/>
        <v>227.24</v>
      </c>
      <c r="J450" s="14">
        <f>I450 / J4</f>
        <v>3.0432490255857858E-5</v>
      </c>
    </row>
    <row r="451" spans="1:10" ht="25.95" customHeight="1">
      <c r="A451" s="10" t="s">
        <v>1332</v>
      </c>
      <c r="B451" s="10" t="s">
        <v>1333</v>
      </c>
      <c r="C451" s="10" t="s">
        <v>72</v>
      </c>
      <c r="D451" s="10" t="s">
        <v>1334</v>
      </c>
      <c r="E451" s="11" t="s">
        <v>75</v>
      </c>
      <c r="F451" s="12">
        <v>201</v>
      </c>
      <c r="G451" s="13">
        <v>22.52</v>
      </c>
      <c r="H451" s="13">
        <f>TRUNC(TRUNC(G451 * J5, 2) + G451, 2)</f>
        <v>27.13</v>
      </c>
      <c r="I451" s="13">
        <f t="shared" si="6"/>
        <v>5453.13</v>
      </c>
      <c r="J451" s="14">
        <f>I451 / J4</f>
        <v>7.3029539512817351E-4</v>
      </c>
    </row>
    <row r="452" spans="1:10" ht="25.95" customHeight="1">
      <c r="A452" s="10" t="s">
        <v>1335</v>
      </c>
      <c r="B452" s="10" t="s">
        <v>1336</v>
      </c>
      <c r="C452" s="10" t="s">
        <v>72</v>
      </c>
      <c r="D452" s="10" t="s">
        <v>1337</v>
      </c>
      <c r="E452" s="11" t="s">
        <v>75</v>
      </c>
      <c r="F452" s="12">
        <v>201</v>
      </c>
      <c r="G452" s="13">
        <v>20.72</v>
      </c>
      <c r="H452" s="13">
        <f>TRUNC(TRUNC(G452 * J5, 2) + G452, 2)</f>
        <v>24.96</v>
      </c>
      <c r="I452" s="13">
        <f t="shared" si="6"/>
        <v>5016.96</v>
      </c>
      <c r="J452" s="14">
        <f>I452 / J4</f>
        <v>6.7188253086617074E-4</v>
      </c>
    </row>
    <row r="453" spans="1:10" ht="52.05" customHeight="1">
      <c r="A453" s="10" t="s">
        <v>1338</v>
      </c>
      <c r="B453" s="10" t="s">
        <v>1011</v>
      </c>
      <c r="C453" s="10" t="s">
        <v>78</v>
      </c>
      <c r="D453" s="10" t="s">
        <v>1012</v>
      </c>
      <c r="E453" s="11" t="s">
        <v>114</v>
      </c>
      <c r="F453" s="12">
        <v>117</v>
      </c>
      <c r="G453" s="13">
        <v>55.12</v>
      </c>
      <c r="H453" s="13">
        <f>TRUNC(TRUNC(G453 * J5, 2) + G453, 2)</f>
        <v>66.41</v>
      </c>
      <c r="I453" s="13">
        <f t="shared" si="6"/>
        <v>7769.97</v>
      </c>
      <c r="J453" s="14">
        <f>I453 / J4</f>
        <v>1.0405718021180596E-3</v>
      </c>
    </row>
    <row r="454" spans="1:10" ht="52.05" customHeight="1">
      <c r="A454" s="10" t="s">
        <v>1339</v>
      </c>
      <c r="B454" s="10" t="s">
        <v>1061</v>
      </c>
      <c r="C454" s="10" t="s">
        <v>78</v>
      </c>
      <c r="D454" s="10" t="s">
        <v>1062</v>
      </c>
      <c r="E454" s="11" t="s">
        <v>114</v>
      </c>
      <c r="F454" s="12">
        <v>376</v>
      </c>
      <c r="G454" s="13">
        <v>13.81</v>
      </c>
      <c r="H454" s="13">
        <f>TRUNC(TRUNC(G454 * J5, 2) + G454, 2)</f>
        <v>16.64</v>
      </c>
      <c r="I454" s="13">
        <f t="shared" si="6"/>
        <v>6256.64</v>
      </c>
      <c r="J454" s="14">
        <f>I454 / J4</f>
        <v>8.3790325574023279E-4</v>
      </c>
    </row>
    <row r="455" spans="1:10" ht="39" customHeight="1">
      <c r="A455" s="10" t="s">
        <v>1340</v>
      </c>
      <c r="B455" s="10" t="s">
        <v>1341</v>
      </c>
      <c r="C455" s="10" t="s">
        <v>72</v>
      </c>
      <c r="D455" s="10" t="s">
        <v>1342</v>
      </c>
      <c r="E455" s="11" t="s">
        <v>75</v>
      </c>
      <c r="F455" s="12">
        <v>2</v>
      </c>
      <c r="G455" s="13">
        <v>179.12</v>
      </c>
      <c r="H455" s="13">
        <f>TRUNC(TRUNC(G455 * J5, 2) + G455, 2)</f>
        <v>215.83</v>
      </c>
      <c r="I455" s="13">
        <f t="shared" ref="I455:I518" si="7">TRUNC(F455 * H455,2)</f>
        <v>431.66</v>
      </c>
      <c r="J455" s="14">
        <f>I455 / J4</f>
        <v>5.7808874950904784E-5</v>
      </c>
    </row>
    <row r="456" spans="1:10" ht="39" customHeight="1">
      <c r="A456" s="10" t="s">
        <v>1343</v>
      </c>
      <c r="B456" s="10" t="s">
        <v>1344</v>
      </c>
      <c r="C456" s="10" t="s">
        <v>72</v>
      </c>
      <c r="D456" s="10" t="s">
        <v>1345</v>
      </c>
      <c r="E456" s="11" t="s">
        <v>75</v>
      </c>
      <c r="F456" s="12">
        <v>12</v>
      </c>
      <c r="G456" s="13">
        <v>65.28</v>
      </c>
      <c r="H456" s="13">
        <f>TRUNC(TRUNC(G456 * J5, 2) + G456, 2)</f>
        <v>78.66</v>
      </c>
      <c r="I456" s="13">
        <f t="shared" si="7"/>
        <v>943.92</v>
      </c>
      <c r="J456" s="14">
        <f>I456 / J4</f>
        <v>1.2641188260125569E-4</v>
      </c>
    </row>
    <row r="457" spans="1:10" ht="24" customHeight="1">
      <c r="A457" s="5" t="s">
        <v>1346</v>
      </c>
      <c r="B457" s="5" t="s">
        <v>6235</v>
      </c>
      <c r="C457" s="5"/>
      <c r="D457" s="5" t="s">
        <v>1347</v>
      </c>
      <c r="E457" s="6"/>
      <c r="F457" s="7">
        <v>1</v>
      </c>
      <c r="G457" s="7" t="s">
        <v>74</v>
      </c>
      <c r="H457" s="8">
        <f>I458 + I459 + I460 + I461 + I462 + I463 + I464 + I465 + I466 + I467 + I468 + I469 + I470 + I471 + I472 + I473 + I474 + I475 + I476 + I477 + I478 + I479 + I480 + I481 + I482 + I483 + I484 + I485 + I486 + I487 + I488 + I489 + I490 + I491</f>
        <v>119086.14000000004</v>
      </c>
      <c r="I457" s="8">
        <f t="shared" si="7"/>
        <v>119086.14</v>
      </c>
      <c r="J457" s="9">
        <f>I457 / J4</f>
        <v>1.5948282851424592E-2</v>
      </c>
    </row>
    <row r="458" spans="1:10" ht="25.95" customHeight="1">
      <c r="A458" s="10" t="s">
        <v>1348</v>
      </c>
      <c r="B458" s="10" t="s">
        <v>1172</v>
      </c>
      <c r="C458" s="10" t="s">
        <v>72</v>
      </c>
      <c r="D458" s="10" t="s">
        <v>1173</v>
      </c>
      <c r="E458" s="11" t="s">
        <v>114</v>
      </c>
      <c r="F458" s="12">
        <v>114</v>
      </c>
      <c r="G458" s="13">
        <v>58.16</v>
      </c>
      <c r="H458" s="13">
        <f>TRUNC(TRUNC(G458 * J5, 2) + G458, 2)</f>
        <v>70.08</v>
      </c>
      <c r="I458" s="13">
        <f t="shared" si="7"/>
        <v>7989.12</v>
      </c>
      <c r="J458" s="14">
        <f>I458 / J4</f>
        <v>1.069920861436715E-3</v>
      </c>
    </row>
    <row r="459" spans="1:10" ht="78" customHeight="1">
      <c r="A459" s="10" t="s">
        <v>1349</v>
      </c>
      <c r="B459" s="10" t="s">
        <v>1205</v>
      </c>
      <c r="C459" s="10" t="s">
        <v>72</v>
      </c>
      <c r="D459" s="10" t="s">
        <v>1206</v>
      </c>
      <c r="E459" s="11" t="s">
        <v>75</v>
      </c>
      <c r="F459" s="12">
        <v>8</v>
      </c>
      <c r="G459" s="13">
        <v>23.87</v>
      </c>
      <c r="H459" s="13">
        <f>TRUNC(TRUNC(G459 * J5, 2) + G459, 2)</f>
        <v>28.76</v>
      </c>
      <c r="I459" s="13">
        <f t="shared" si="7"/>
        <v>230.08</v>
      </c>
      <c r="J459" s="14">
        <f>I459 / J4</f>
        <v>3.0812829422935114E-5</v>
      </c>
    </row>
    <row r="460" spans="1:10" ht="64.95" customHeight="1">
      <c r="A460" s="10" t="s">
        <v>1350</v>
      </c>
      <c r="B460" s="10" t="s">
        <v>999</v>
      </c>
      <c r="C460" s="10" t="s">
        <v>72</v>
      </c>
      <c r="D460" s="10" t="s">
        <v>1000</v>
      </c>
      <c r="E460" s="11" t="s">
        <v>75</v>
      </c>
      <c r="F460" s="12">
        <v>65</v>
      </c>
      <c r="G460" s="13">
        <v>7.74</v>
      </c>
      <c r="H460" s="13">
        <f>TRUNC(TRUNC(G460 * J5, 2) + G460, 2)</f>
        <v>9.32</v>
      </c>
      <c r="I460" s="13">
        <f t="shared" si="7"/>
        <v>605.79999999999995</v>
      </c>
      <c r="J460" s="14">
        <f>I460 / J4</f>
        <v>8.113009416035332E-5</v>
      </c>
    </row>
    <row r="461" spans="1:10" ht="39" customHeight="1">
      <c r="A461" s="10" t="s">
        <v>1351</v>
      </c>
      <c r="B461" s="10" t="s">
        <v>1280</v>
      </c>
      <c r="C461" s="10" t="s">
        <v>78</v>
      </c>
      <c r="D461" s="10" t="s">
        <v>1281</v>
      </c>
      <c r="E461" s="11" t="s">
        <v>114</v>
      </c>
      <c r="F461" s="12">
        <v>466</v>
      </c>
      <c r="G461" s="13">
        <v>21.31</v>
      </c>
      <c r="H461" s="13">
        <f>TRUNC(TRUNC(G461 * J5, 2) + G461, 2)</f>
        <v>25.67</v>
      </c>
      <c r="I461" s="13">
        <f t="shared" si="7"/>
        <v>11962.22</v>
      </c>
      <c r="J461" s="14">
        <f>I461 / J4</f>
        <v>1.6020073208432844E-3</v>
      </c>
    </row>
    <row r="462" spans="1:10" ht="39" customHeight="1">
      <c r="A462" s="10" t="s">
        <v>1352</v>
      </c>
      <c r="B462" s="10" t="s">
        <v>1353</v>
      </c>
      <c r="C462" s="10" t="s">
        <v>72</v>
      </c>
      <c r="D462" s="10" t="s">
        <v>1354</v>
      </c>
      <c r="E462" s="11" t="s">
        <v>75</v>
      </c>
      <c r="F462" s="12">
        <v>3</v>
      </c>
      <c r="G462" s="13">
        <v>96.49</v>
      </c>
      <c r="H462" s="13">
        <f>TRUNC(TRUNC(G462 * J5, 2) + G462, 2)</f>
        <v>116.27</v>
      </c>
      <c r="I462" s="13">
        <f t="shared" si="7"/>
        <v>348.81</v>
      </c>
      <c r="J462" s="14">
        <f>I462 / J4</f>
        <v>4.6713417207119253E-5</v>
      </c>
    </row>
    <row r="463" spans="1:10" ht="52.05" customHeight="1">
      <c r="A463" s="10" t="s">
        <v>1355</v>
      </c>
      <c r="B463" s="10" t="s">
        <v>1030</v>
      </c>
      <c r="C463" s="10" t="s">
        <v>72</v>
      </c>
      <c r="D463" s="10" t="s">
        <v>1031</v>
      </c>
      <c r="E463" s="11" t="s">
        <v>75</v>
      </c>
      <c r="F463" s="12">
        <v>195</v>
      </c>
      <c r="G463" s="13">
        <v>42.89</v>
      </c>
      <c r="H463" s="13">
        <f>TRUNC(TRUNC(G463 * J5, 2) + G463, 2)</f>
        <v>51.68</v>
      </c>
      <c r="I463" s="13">
        <f t="shared" si="7"/>
        <v>10077.6</v>
      </c>
      <c r="J463" s="14">
        <f>I463 / J4</f>
        <v>1.3496147852597833E-3</v>
      </c>
    </row>
    <row r="464" spans="1:10" ht="39" customHeight="1">
      <c r="A464" s="10" t="s">
        <v>1356</v>
      </c>
      <c r="B464" s="10" t="s">
        <v>1292</v>
      </c>
      <c r="C464" s="10" t="s">
        <v>72</v>
      </c>
      <c r="D464" s="10" t="s">
        <v>1293</v>
      </c>
      <c r="E464" s="11" t="s">
        <v>75</v>
      </c>
      <c r="F464" s="12">
        <v>105</v>
      </c>
      <c r="G464" s="13">
        <v>9.85</v>
      </c>
      <c r="H464" s="13">
        <f>TRUNC(TRUNC(G464 * J5, 2) + G464, 2)</f>
        <v>11.86</v>
      </c>
      <c r="I464" s="13">
        <f t="shared" si="7"/>
        <v>1245.3</v>
      </c>
      <c r="J464" s="14">
        <f>I464 / J4</f>
        <v>1.6677336787370087E-4</v>
      </c>
    </row>
    <row r="465" spans="1:10" ht="52.05" customHeight="1">
      <c r="A465" s="10" t="s">
        <v>1357</v>
      </c>
      <c r="B465" s="10" t="s">
        <v>1295</v>
      </c>
      <c r="C465" s="10" t="s">
        <v>78</v>
      </c>
      <c r="D465" s="10" t="s">
        <v>1296</v>
      </c>
      <c r="E465" s="11" t="s">
        <v>268</v>
      </c>
      <c r="F465" s="12">
        <v>4</v>
      </c>
      <c r="G465" s="13">
        <v>34.130000000000003</v>
      </c>
      <c r="H465" s="13">
        <f>TRUNC(TRUNC(G465 * J5, 2) + G465, 2)</f>
        <v>41.12</v>
      </c>
      <c r="I465" s="13">
        <f t="shared" si="7"/>
        <v>164.48</v>
      </c>
      <c r="J465" s="14">
        <f>I465 / J4</f>
        <v>2.2027530352418148E-5</v>
      </c>
    </row>
    <row r="466" spans="1:10" ht="52.05" customHeight="1">
      <c r="A466" s="10" t="s">
        <v>1358</v>
      </c>
      <c r="B466" s="10" t="s">
        <v>1070</v>
      </c>
      <c r="C466" s="10" t="s">
        <v>72</v>
      </c>
      <c r="D466" s="10" t="s">
        <v>1071</v>
      </c>
      <c r="E466" s="11" t="s">
        <v>75</v>
      </c>
      <c r="F466" s="12">
        <v>190</v>
      </c>
      <c r="G466" s="13">
        <v>14.85</v>
      </c>
      <c r="H466" s="13">
        <f>TRUNC(TRUNC(G466 * J5, 2) + G466, 2)</f>
        <v>17.89</v>
      </c>
      <c r="I466" s="13">
        <f t="shared" si="7"/>
        <v>3399.1</v>
      </c>
      <c r="J466" s="14">
        <f>I466 / J4</f>
        <v>4.5521509253954598E-4</v>
      </c>
    </row>
    <row r="467" spans="1:10" ht="39" customHeight="1">
      <c r="A467" s="10" t="s">
        <v>1359</v>
      </c>
      <c r="B467" s="10" t="s">
        <v>1057</v>
      </c>
      <c r="C467" s="10" t="s">
        <v>78</v>
      </c>
      <c r="D467" s="10" t="s">
        <v>1058</v>
      </c>
      <c r="E467" s="11" t="s">
        <v>268</v>
      </c>
      <c r="F467" s="12">
        <v>126</v>
      </c>
      <c r="G467" s="13">
        <v>41.09</v>
      </c>
      <c r="H467" s="13">
        <f>TRUNC(TRUNC(G467 * J5, 2) + G467, 2)</f>
        <v>49.51</v>
      </c>
      <c r="I467" s="13">
        <f t="shared" si="7"/>
        <v>6238.26</v>
      </c>
      <c r="J467" s="14">
        <f>I467 / J4</f>
        <v>8.3544176493358492E-4</v>
      </c>
    </row>
    <row r="468" spans="1:10" ht="39" customHeight="1">
      <c r="A468" s="10" t="s">
        <v>1360</v>
      </c>
      <c r="B468" s="10" t="s">
        <v>1226</v>
      </c>
      <c r="C468" s="10" t="s">
        <v>78</v>
      </c>
      <c r="D468" s="10" t="s">
        <v>1227</v>
      </c>
      <c r="E468" s="11" t="s">
        <v>114</v>
      </c>
      <c r="F468" s="12">
        <v>7365</v>
      </c>
      <c r="G468" s="13">
        <v>4.49</v>
      </c>
      <c r="H468" s="13">
        <f>TRUNC(TRUNC(G468 * J5, 2) + G468, 2)</f>
        <v>5.41</v>
      </c>
      <c r="I468" s="13">
        <f t="shared" si="7"/>
        <v>39844.65</v>
      </c>
      <c r="J468" s="14">
        <f>I468 / J4</f>
        <v>5.3360848568608813E-3</v>
      </c>
    </row>
    <row r="469" spans="1:10" ht="78" customHeight="1">
      <c r="A469" s="10" t="s">
        <v>1361</v>
      </c>
      <c r="B469" s="10" t="s">
        <v>1106</v>
      </c>
      <c r="C469" s="10" t="s">
        <v>72</v>
      </c>
      <c r="D469" s="10" t="s">
        <v>1107</v>
      </c>
      <c r="E469" s="11" t="s">
        <v>75</v>
      </c>
      <c r="F469" s="12">
        <v>1</v>
      </c>
      <c r="G469" s="13">
        <v>1594.15</v>
      </c>
      <c r="H469" s="13">
        <f>TRUNC(TRUNC(G469 * J5, 2) + G469, 2)</f>
        <v>1920.95</v>
      </c>
      <c r="I469" s="13">
        <f t="shared" si="7"/>
        <v>1920.95</v>
      </c>
      <c r="J469" s="14">
        <f>I469 / J4</f>
        <v>2.5725793063276778E-4</v>
      </c>
    </row>
    <row r="470" spans="1:10" ht="39" customHeight="1">
      <c r="A470" s="10" t="s">
        <v>1362</v>
      </c>
      <c r="B470" s="10" t="s">
        <v>1326</v>
      </c>
      <c r="C470" s="10" t="s">
        <v>72</v>
      </c>
      <c r="D470" s="10" t="s">
        <v>1327</v>
      </c>
      <c r="E470" s="11" t="s">
        <v>75</v>
      </c>
      <c r="F470" s="12">
        <v>21</v>
      </c>
      <c r="G470" s="13">
        <v>100.74</v>
      </c>
      <c r="H470" s="13">
        <f>TRUNC(TRUNC(G470 * J5, 2) + G470, 2)</f>
        <v>121.39</v>
      </c>
      <c r="I470" s="13">
        <f t="shared" si="7"/>
        <v>2549.19</v>
      </c>
      <c r="J470" s="14">
        <f>I470 / J4</f>
        <v>3.4139323990199915E-4</v>
      </c>
    </row>
    <row r="471" spans="1:10" ht="25.95" customHeight="1">
      <c r="A471" s="10" t="s">
        <v>1363</v>
      </c>
      <c r="B471" s="10" t="s">
        <v>1364</v>
      </c>
      <c r="C471" s="10" t="s">
        <v>78</v>
      </c>
      <c r="D471" s="10" t="s">
        <v>1365</v>
      </c>
      <c r="E471" s="11" t="s">
        <v>268</v>
      </c>
      <c r="F471" s="12">
        <v>9</v>
      </c>
      <c r="G471" s="13">
        <v>14.58</v>
      </c>
      <c r="H471" s="13">
        <f>TRUNC(TRUNC(G471 * J5, 2) + G471, 2)</f>
        <v>17.559999999999999</v>
      </c>
      <c r="I471" s="13">
        <f t="shared" si="7"/>
        <v>158.04</v>
      </c>
      <c r="J471" s="14">
        <f>I471 / J4</f>
        <v>2.1165071114397884E-5</v>
      </c>
    </row>
    <row r="472" spans="1:10" ht="25.95" customHeight="1">
      <c r="A472" s="10" t="s">
        <v>1366</v>
      </c>
      <c r="B472" s="10" t="s">
        <v>1116</v>
      </c>
      <c r="C472" s="10" t="s">
        <v>78</v>
      </c>
      <c r="D472" s="10" t="s">
        <v>1117</v>
      </c>
      <c r="E472" s="11" t="s">
        <v>268</v>
      </c>
      <c r="F472" s="12">
        <v>3</v>
      </c>
      <c r="G472" s="13">
        <v>15.23</v>
      </c>
      <c r="H472" s="13">
        <f>TRUNC(TRUNC(G472 * J5, 2) + G472, 2)</f>
        <v>18.350000000000001</v>
      </c>
      <c r="I472" s="13">
        <f t="shared" si="7"/>
        <v>55.05</v>
      </c>
      <c r="J472" s="14">
        <f>I472 / J4</f>
        <v>7.3724194181701061E-6</v>
      </c>
    </row>
    <row r="473" spans="1:10" ht="25.95" customHeight="1">
      <c r="A473" s="10" t="s">
        <v>1367</v>
      </c>
      <c r="B473" s="10" t="s">
        <v>1248</v>
      </c>
      <c r="C473" s="10" t="s">
        <v>78</v>
      </c>
      <c r="D473" s="10" t="s">
        <v>1249</v>
      </c>
      <c r="E473" s="11" t="s">
        <v>268</v>
      </c>
      <c r="F473" s="12">
        <v>21</v>
      </c>
      <c r="G473" s="13">
        <v>16.57</v>
      </c>
      <c r="H473" s="13">
        <f>TRUNC(TRUNC(G473 * J5, 2) + G473, 2)</f>
        <v>19.96</v>
      </c>
      <c r="I473" s="13">
        <f t="shared" si="7"/>
        <v>419.16</v>
      </c>
      <c r="J473" s="14">
        <f>I473 / J4</f>
        <v>5.6134846926797128E-5</v>
      </c>
    </row>
    <row r="474" spans="1:10" ht="25.95" customHeight="1">
      <c r="A474" s="10" t="s">
        <v>1368</v>
      </c>
      <c r="B474" s="10" t="s">
        <v>1125</v>
      </c>
      <c r="C474" s="10" t="s">
        <v>78</v>
      </c>
      <c r="D474" s="10" t="s">
        <v>1126</v>
      </c>
      <c r="E474" s="11" t="s">
        <v>268</v>
      </c>
      <c r="F474" s="12">
        <v>1</v>
      </c>
      <c r="G474" s="13">
        <v>532.27</v>
      </c>
      <c r="H474" s="13">
        <f>TRUNC(TRUNC(G474 * J5, 2) + G474, 2)</f>
        <v>641.38</v>
      </c>
      <c r="I474" s="13">
        <f t="shared" si="7"/>
        <v>641.38</v>
      </c>
      <c r="J474" s="14">
        <f>I474 / J4</f>
        <v>8.5895047528173349E-5</v>
      </c>
    </row>
    <row r="475" spans="1:10" ht="25.95" customHeight="1">
      <c r="A475" s="10" t="s">
        <v>1369</v>
      </c>
      <c r="B475" s="10" t="s">
        <v>1119</v>
      </c>
      <c r="C475" s="10" t="s">
        <v>78</v>
      </c>
      <c r="D475" s="10" t="s">
        <v>1120</v>
      </c>
      <c r="E475" s="11" t="s">
        <v>268</v>
      </c>
      <c r="F475" s="12">
        <v>4</v>
      </c>
      <c r="G475" s="13">
        <v>18.170000000000002</v>
      </c>
      <c r="H475" s="13">
        <f>TRUNC(TRUNC(G475 * J5, 2) + G475, 2)</f>
        <v>21.89</v>
      </c>
      <c r="I475" s="13">
        <f t="shared" si="7"/>
        <v>87.56</v>
      </c>
      <c r="J475" s="14">
        <f>I475 / J4</f>
        <v>1.1726231503269292E-5</v>
      </c>
    </row>
    <row r="476" spans="1:10" ht="91.05" customHeight="1">
      <c r="A476" s="10" t="s">
        <v>1370</v>
      </c>
      <c r="B476" s="10" t="s">
        <v>1131</v>
      </c>
      <c r="C476" s="10" t="s">
        <v>72</v>
      </c>
      <c r="D476" s="10" t="s">
        <v>1132</v>
      </c>
      <c r="E476" s="11" t="s">
        <v>75</v>
      </c>
      <c r="F476" s="12">
        <v>6</v>
      </c>
      <c r="G476" s="13">
        <v>47.15</v>
      </c>
      <c r="H476" s="13">
        <f>TRUNC(TRUNC(G476 * J5, 2) + G476, 2)</f>
        <v>56.81</v>
      </c>
      <c r="I476" s="13">
        <f t="shared" si="7"/>
        <v>340.86</v>
      </c>
      <c r="J476" s="14">
        <f>I476 / J4</f>
        <v>4.5648735383786784E-5</v>
      </c>
    </row>
    <row r="477" spans="1:10" ht="52.05" customHeight="1">
      <c r="A477" s="10" t="s">
        <v>1371</v>
      </c>
      <c r="B477" s="10" t="s">
        <v>1011</v>
      </c>
      <c r="C477" s="10" t="s">
        <v>78</v>
      </c>
      <c r="D477" s="10" t="s">
        <v>1012</v>
      </c>
      <c r="E477" s="11" t="s">
        <v>114</v>
      </c>
      <c r="F477" s="12">
        <v>114</v>
      </c>
      <c r="G477" s="13">
        <v>55.12</v>
      </c>
      <c r="H477" s="13">
        <f>TRUNC(TRUNC(G477 * J5, 2) + G477, 2)</f>
        <v>66.41</v>
      </c>
      <c r="I477" s="13">
        <f t="shared" si="7"/>
        <v>7570.74</v>
      </c>
      <c r="J477" s="14">
        <f>I477 / J4</f>
        <v>1.0138904738586222E-3</v>
      </c>
    </row>
    <row r="478" spans="1:10" ht="52.05" customHeight="1">
      <c r="A478" s="10" t="s">
        <v>1372</v>
      </c>
      <c r="B478" s="10" t="s">
        <v>1061</v>
      </c>
      <c r="C478" s="10" t="s">
        <v>78</v>
      </c>
      <c r="D478" s="10" t="s">
        <v>1062</v>
      </c>
      <c r="E478" s="11" t="s">
        <v>114</v>
      </c>
      <c r="F478" s="12">
        <v>469</v>
      </c>
      <c r="G478" s="13">
        <v>13.81</v>
      </c>
      <c r="H478" s="13">
        <f>TRUNC(TRUNC(G478 * J5, 2) + G478, 2)</f>
        <v>16.64</v>
      </c>
      <c r="I478" s="13">
        <f t="shared" si="7"/>
        <v>7804.16</v>
      </c>
      <c r="J478" s="14">
        <f>I478 / J4</f>
        <v>1.0451506035695989E-3</v>
      </c>
    </row>
    <row r="479" spans="1:10" ht="52.05" customHeight="1">
      <c r="A479" s="10" t="s">
        <v>1373</v>
      </c>
      <c r="B479" s="10" t="s">
        <v>1374</v>
      </c>
      <c r="C479" s="10" t="s">
        <v>72</v>
      </c>
      <c r="D479" s="10" t="s">
        <v>1375</v>
      </c>
      <c r="E479" s="11" t="s">
        <v>75</v>
      </c>
      <c r="F479" s="12">
        <v>38</v>
      </c>
      <c r="G479" s="13">
        <v>21.42</v>
      </c>
      <c r="H479" s="13">
        <f>TRUNC(TRUNC(G479 * J5, 2) + G479, 2)</f>
        <v>25.81</v>
      </c>
      <c r="I479" s="13">
        <f t="shared" si="7"/>
        <v>980.78</v>
      </c>
      <c r="J479" s="14">
        <f>I479 / J4</f>
        <v>1.3134825643874436E-4</v>
      </c>
    </row>
    <row r="480" spans="1:10" ht="78" customHeight="1">
      <c r="A480" s="10" t="s">
        <v>1376</v>
      </c>
      <c r="B480" s="10" t="s">
        <v>1377</v>
      </c>
      <c r="C480" s="10" t="s">
        <v>72</v>
      </c>
      <c r="D480" s="10" t="s">
        <v>1378</v>
      </c>
      <c r="E480" s="11" t="s">
        <v>75</v>
      </c>
      <c r="F480" s="12">
        <v>5</v>
      </c>
      <c r="G480" s="13">
        <v>216.82</v>
      </c>
      <c r="H480" s="13">
        <f>TRUNC(TRUNC(G480 * J5, 2) + G480, 2)</f>
        <v>261.26</v>
      </c>
      <c r="I480" s="13">
        <f t="shared" si="7"/>
        <v>1306.3</v>
      </c>
      <c r="J480" s="14">
        <f>I480 / J4</f>
        <v>1.7494262463134622E-4</v>
      </c>
    </row>
    <row r="481" spans="1:10" ht="78" customHeight="1">
      <c r="A481" s="10" t="s">
        <v>1379</v>
      </c>
      <c r="B481" s="10" t="s">
        <v>1380</v>
      </c>
      <c r="C481" s="10" t="s">
        <v>72</v>
      </c>
      <c r="D481" s="10" t="s">
        <v>1381</v>
      </c>
      <c r="E481" s="11" t="s">
        <v>75</v>
      </c>
      <c r="F481" s="12">
        <v>3</v>
      </c>
      <c r="G481" s="13">
        <v>316.75</v>
      </c>
      <c r="H481" s="13">
        <f>TRUNC(TRUNC(G481 * J5, 2) + G481, 2)</f>
        <v>381.68</v>
      </c>
      <c r="I481" s="13">
        <f t="shared" si="7"/>
        <v>1145.04</v>
      </c>
      <c r="J481" s="14">
        <f>I481 / J4</f>
        <v>1.5334632389793821E-4</v>
      </c>
    </row>
    <row r="482" spans="1:10" ht="78" customHeight="1">
      <c r="A482" s="10" t="s">
        <v>1382</v>
      </c>
      <c r="B482" s="10" t="s">
        <v>1383</v>
      </c>
      <c r="C482" s="10" t="s">
        <v>72</v>
      </c>
      <c r="D482" s="10" t="s">
        <v>1384</v>
      </c>
      <c r="E482" s="11" t="s">
        <v>75</v>
      </c>
      <c r="F482" s="12">
        <v>1</v>
      </c>
      <c r="G482" s="13">
        <v>746.4</v>
      </c>
      <c r="H482" s="13">
        <f>TRUNC(TRUNC(G482 * J5, 2) + G482, 2)</f>
        <v>899.41</v>
      </c>
      <c r="I482" s="13">
        <f t="shared" si="7"/>
        <v>899.41</v>
      </c>
      <c r="J482" s="14">
        <f>I482 / J4</f>
        <v>1.2045100361301317E-4</v>
      </c>
    </row>
    <row r="483" spans="1:10" ht="130.05000000000001" customHeight="1">
      <c r="A483" s="10" t="s">
        <v>1385</v>
      </c>
      <c r="B483" s="10" t="s">
        <v>1386</v>
      </c>
      <c r="C483" s="10" t="s">
        <v>72</v>
      </c>
      <c r="D483" s="10" t="s">
        <v>1387</v>
      </c>
      <c r="E483" s="11" t="s">
        <v>75</v>
      </c>
      <c r="F483" s="12">
        <v>1</v>
      </c>
      <c r="G483" s="13">
        <v>3232.46</v>
      </c>
      <c r="H483" s="13">
        <f>TRUNC(TRUNC(G483 * J5, 2) + G483, 2)</f>
        <v>3895.11</v>
      </c>
      <c r="I483" s="13">
        <f t="shared" si="7"/>
        <v>3895.11</v>
      </c>
      <c r="J483" s="14">
        <f>I483 / J4</f>
        <v>5.2164186375855696E-4</v>
      </c>
    </row>
    <row r="484" spans="1:10" ht="25.95" customHeight="1">
      <c r="A484" s="10" t="s">
        <v>1388</v>
      </c>
      <c r="B484" s="10" t="s">
        <v>1389</v>
      </c>
      <c r="C484" s="10" t="s">
        <v>72</v>
      </c>
      <c r="D484" s="10" t="s">
        <v>1390</v>
      </c>
      <c r="E484" s="11" t="s">
        <v>75</v>
      </c>
      <c r="F484" s="12">
        <v>1</v>
      </c>
      <c r="G484" s="13">
        <v>171.21</v>
      </c>
      <c r="H484" s="13">
        <f>TRUNC(TRUNC(G484 * J5, 2) + G484, 2)</f>
        <v>206.3</v>
      </c>
      <c r="I484" s="13">
        <f t="shared" si="7"/>
        <v>206.3</v>
      </c>
      <c r="J484" s="14">
        <f>I484 / J4</f>
        <v>2.7628158509872715E-5</v>
      </c>
    </row>
    <row r="485" spans="1:10" ht="25.95" customHeight="1">
      <c r="A485" s="10" t="s">
        <v>1391</v>
      </c>
      <c r="B485" s="10" t="s">
        <v>1392</v>
      </c>
      <c r="C485" s="10" t="s">
        <v>72</v>
      </c>
      <c r="D485" s="10" t="s">
        <v>1393</v>
      </c>
      <c r="E485" s="11" t="s">
        <v>75</v>
      </c>
      <c r="F485" s="12">
        <v>4</v>
      </c>
      <c r="G485" s="13">
        <v>32.78</v>
      </c>
      <c r="H485" s="13">
        <f>TRUNC(TRUNC(G485 * J5, 2) + G485, 2)</f>
        <v>39.49</v>
      </c>
      <c r="I485" s="13">
        <f t="shared" si="7"/>
        <v>157.96</v>
      </c>
      <c r="J485" s="14">
        <f>I485 / J4</f>
        <v>2.1154357335043599E-5</v>
      </c>
    </row>
    <row r="486" spans="1:10" ht="39" customHeight="1">
      <c r="A486" s="10" t="s">
        <v>1394</v>
      </c>
      <c r="B486" s="10" t="s">
        <v>1395</v>
      </c>
      <c r="C486" s="10" t="s">
        <v>78</v>
      </c>
      <c r="D486" s="10" t="s">
        <v>1396</v>
      </c>
      <c r="E486" s="11" t="s">
        <v>268</v>
      </c>
      <c r="F486" s="12">
        <v>64</v>
      </c>
      <c r="G486" s="13">
        <v>31.45</v>
      </c>
      <c r="H486" s="13">
        <f>TRUNC(TRUNC(G486 * J5, 2) + G486, 2)</f>
        <v>37.89</v>
      </c>
      <c r="I486" s="13">
        <f t="shared" si="7"/>
        <v>2424.96</v>
      </c>
      <c r="J486" s="14">
        <f>I486 / J4</f>
        <v>3.2475607978720765E-4</v>
      </c>
    </row>
    <row r="487" spans="1:10" ht="39" customHeight="1">
      <c r="A487" s="10" t="s">
        <v>1397</v>
      </c>
      <c r="B487" s="10" t="s">
        <v>1398</v>
      </c>
      <c r="C487" s="10" t="s">
        <v>78</v>
      </c>
      <c r="D487" s="10" t="s">
        <v>1399</v>
      </c>
      <c r="E487" s="11" t="s">
        <v>268</v>
      </c>
      <c r="F487" s="12">
        <v>38</v>
      </c>
      <c r="G487" s="13">
        <v>48.51</v>
      </c>
      <c r="H487" s="13">
        <f>TRUNC(TRUNC(G487 * J5, 2) + G487, 2)</f>
        <v>58.45</v>
      </c>
      <c r="I487" s="13">
        <f t="shared" si="7"/>
        <v>2221.1</v>
      </c>
      <c r="J487" s="14">
        <f>I487 / J4</f>
        <v>2.9745469154764071E-4</v>
      </c>
    </row>
    <row r="488" spans="1:10" ht="39" customHeight="1">
      <c r="A488" s="10" t="s">
        <v>1400</v>
      </c>
      <c r="B488" s="10" t="s">
        <v>1401</v>
      </c>
      <c r="C488" s="10" t="s">
        <v>78</v>
      </c>
      <c r="D488" s="10" t="s">
        <v>1402</v>
      </c>
      <c r="E488" s="11" t="s">
        <v>268</v>
      </c>
      <c r="F488" s="12">
        <v>32</v>
      </c>
      <c r="G488" s="13">
        <v>24.37</v>
      </c>
      <c r="H488" s="13">
        <f>TRUNC(TRUNC(G488 * J5, 2) + G488, 2)</f>
        <v>29.36</v>
      </c>
      <c r="I488" s="13">
        <f t="shared" si="7"/>
        <v>939.52</v>
      </c>
      <c r="J488" s="14">
        <f>I488 / J4</f>
        <v>1.2582262473676982E-4</v>
      </c>
    </row>
    <row r="489" spans="1:10" ht="39" customHeight="1">
      <c r="A489" s="10" t="s">
        <v>1403</v>
      </c>
      <c r="B489" s="10" t="s">
        <v>1404</v>
      </c>
      <c r="C489" s="10" t="s">
        <v>78</v>
      </c>
      <c r="D489" s="10" t="s">
        <v>1405</v>
      </c>
      <c r="E489" s="11" t="s">
        <v>268</v>
      </c>
      <c r="F489" s="12">
        <v>5</v>
      </c>
      <c r="G489" s="13">
        <v>26.49</v>
      </c>
      <c r="H489" s="13">
        <f>TRUNC(TRUNC(G489 * J5, 2) + G489, 2)</f>
        <v>31.92</v>
      </c>
      <c r="I489" s="13">
        <f t="shared" si="7"/>
        <v>159.6</v>
      </c>
      <c r="J489" s="14">
        <f>I489 / J4</f>
        <v>2.137398981180652E-5</v>
      </c>
    </row>
    <row r="490" spans="1:10" ht="39" customHeight="1">
      <c r="A490" s="10" t="s">
        <v>1406</v>
      </c>
      <c r="B490" s="10" t="s">
        <v>1407</v>
      </c>
      <c r="C490" s="10" t="s">
        <v>78</v>
      </c>
      <c r="D490" s="10" t="s">
        <v>1408</v>
      </c>
      <c r="E490" s="11" t="s">
        <v>268</v>
      </c>
      <c r="F490" s="12">
        <v>4</v>
      </c>
      <c r="G490" s="13">
        <v>34.659999999999997</v>
      </c>
      <c r="H490" s="13">
        <f>TRUNC(TRUNC(G490 * J5, 2) + G490, 2)</f>
        <v>41.76</v>
      </c>
      <c r="I490" s="13">
        <f t="shared" si="7"/>
        <v>167.04</v>
      </c>
      <c r="J490" s="14">
        <f>I490 / J4</f>
        <v>2.2370371291755395E-5</v>
      </c>
    </row>
    <row r="491" spans="1:10" ht="39" customHeight="1">
      <c r="A491" s="10" t="s">
        <v>1409</v>
      </c>
      <c r="B491" s="10" t="s">
        <v>1410</v>
      </c>
      <c r="C491" s="10" t="s">
        <v>78</v>
      </c>
      <c r="D491" s="10" t="s">
        <v>1411</v>
      </c>
      <c r="E491" s="11" t="s">
        <v>268</v>
      </c>
      <c r="F491" s="12">
        <v>21</v>
      </c>
      <c r="G491" s="13">
        <v>36.78</v>
      </c>
      <c r="H491" s="13">
        <f>TRUNC(TRUNC(G491 * J5, 2) + G491, 2)</f>
        <v>44.31</v>
      </c>
      <c r="I491" s="13">
        <f t="shared" si="7"/>
        <v>930.51</v>
      </c>
      <c r="J491" s="14">
        <f>I491 / J4</f>
        <v>1.2461598533699303E-4</v>
      </c>
    </row>
    <row r="492" spans="1:10" ht="24" customHeight="1">
      <c r="A492" s="5" t="s">
        <v>41</v>
      </c>
      <c r="B492" s="5" t="s">
        <v>6235</v>
      </c>
      <c r="C492" s="5"/>
      <c r="D492" s="5" t="s">
        <v>42</v>
      </c>
      <c r="E492" s="6"/>
      <c r="F492" s="7">
        <v>1</v>
      </c>
      <c r="G492" s="7" t="s">
        <v>74</v>
      </c>
      <c r="H492" s="8">
        <f>I493 + I494 + I495 + I496 + I497 + I498 + I499 + I500 + I501 + I502 + I503 + I504 + I505 + I506 + I507 + I508 + I509 + I510 + I511 + I512 + I513 + I514 + I515 + I516 + I517 + I518 + I519 + I520 + I521 + I522</f>
        <v>82751.670000000013</v>
      </c>
      <c r="I492" s="8">
        <f t="shared" si="7"/>
        <v>82751.67</v>
      </c>
      <c r="J492" s="9">
        <f>I492 / J4</f>
        <v>1.1082289169736687E-2</v>
      </c>
    </row>
    <row r="493" spans="1:10" ht="52.05" customHeight="1">
      <c r="A493" s="10" t="s">
        <v>1412</v>
      </c>
      <c r="B493" s="10" t="s">
        <v>1413</v>
      </c>
      <c r="C493" s="10" t="s">
        <v>78</v>
      </c>
      <c r="D493" s="10" t="s">
        <v>1414</v>
      </c>
      <c r="E493" s="11" t="s">
        <v>114</v>
      </c>
      <c r="F493" s="12">
        <v>12</v>
      </c>
      <c r="G493" s="13">
        <v>43.04</v>
      </c>
      <c r="H493" s="13">
        <f>TRUNC(TRUNC(G493 * J5, 2) + G493, 2)</f>
        <v>51.86</v>
      </c>
      <c r="I493" s="13">
        <f t="shared" si="7"/>
        <v>622.32000000000005</v>
      </c>
      <c r="J493" s="14">
        <f>I493 / J4</f>
        <v>8.3342489597014002E-5</v>
      </c>
    </row>
    <row r="494" spans="1:10" ht="52.05" customHeight="1">
      <c r="A494" s="10" t="s">
        <v>1415</v>
      </c>
      <c r="B494" s="10" t="s">
        <v>1416</v>
      </c>
      <c r="C494" s="10" t="s">
        <v>78</v>
      </c>
      <c r="D494" s="10" t="s">
        <v>1417</v>
      </c>
      <c r="E494" s="11" t="s">
        <v>268</v>
      </c>
      <c r="F494" s="12">
        <v>1</v>
      </c>
      <c r="G494" s="13">
        <v>103.85</v>
      </c>
      <c r="H494" s="13">
        <f>TRUNC(TRUNC(G494 * J5, 2) + G494, 2)</f>
        <v>125.13</v>
      </c>
      <c r="I494" s="13">
        <f t="shared" si="7"/>
        <v>125.13</v>
      </c>
      <c r="J494" s="14">
        <f>I494 / J4</f>
        <v>1.6757690132527256E-5</v>
      </c>
    </row>
    <row r="495" spans="1:10" ht="52.05" customHeight="1">
      <c r="A495" s="10" t="s">
        <v>1418</v>
      </c>
      <c r="B495" s="10" t="s">
        <v>1419</v>
      </c>
      <c r="C495" s="10" t="s">
        <v>78</v>
      </c>
      <c r="D495" s="10" t="s">
        <v>1420</v>
      </c>
      <c r="E495" s="11" t="s">
        <v>268</v>
      </c>
      <c r="F495" s="12">
        <v>4</v>
      </c>
      <c r="G495" s="13">
        <v>33.200000000000003</v>
      </c>
      <c r="H495" s="13">
        <f>TRUNC(TRUNC(G495 * J5, 2) + G495, 2)</f>
        <v>40</v>
      </c>
      <c r="I495" s="13">
        <f t="shared" si="7"/>
        <v>160</v>
      </c>
      <c r="J495" s="14">
        <f>I495 / J4</f>
        <v>2.1427558708577965E-5</v>
      </c>
    </row>
    <row r="496" spans="1:10" ht="25.95" customHeight="1">
      <c r="A496" s="10" t="s">
        <v>1421</v>
      </c>
      <c r="B496" s="10" t="s">
        <v>1422</v>
      </c>
      <c r="C496" s="10" t="s">
        <v>72</v>
      </c>
      <c r="D496" s="10" t="s">
        <v>1423</v>
      </c>
      <c r="E496" s="11" t="s">
        <v>75</v>
      </c>
      <c r="F496" s="12">
        <v>3</v>
      </c>
      <c r="G496" s="13">
        <v>19.82</v>
      </c>
      <c r="H496" s="13">
        <f>TRUNC(TRUNC(G496 * J5, 2) + G496, 2)</f>
        <v>23.88</v>
      </c>
      <c r="I496" s="13">
        <f t="shared" si="7"/>
        <v>71.64</v>
      </c>
      <c r="J496" s="14">
        <f>I496 / J4</f>
        <v>9.5941894117657841E-6</v>
      </c>
    </row>
    <row r="497" spans="1:10" ht="39" customHeight="1">
      <c r="A497" s="10" t="s">
        <v>1424</v>
      </c>
      <c r="B497" s="10" t="s">
        <v>1425</v>
      </c>
      <c r="C497" s="10" t="s">
        <v>78</v>
      </c>
      <c r="D497" s="10" t="s">
        <v>1426</v>
      </c>
      <c r="E497" s="11" t="s">
        <v>268</v>
      </c>
      <c r="F497" s="12">
        <v>6</v>
      </c>
      <c r="G497" s="13">
        <v>27.15</v>
      </c>
      <c r="H497" s="13">
        <f>TRUNC(TRUNC(G497 * J5, 2) + G497, 2)</f>
        <v>32.71</v>
      </c>
      <c r="I497" s="13">
        <f t="shared" si="7"/>
        <v>196.26</v>
      </c>
      <c r="J497" s="14">
        <f>I497 / J4</f>
        <v>2.6283579200909445E-5</v>
      </c>
    </row>
    <row r="498" spans="1:10" ht="25.95" customHeight="1">
      <c r="A498" s="10" t="s">
        <v>1428</v>
      </c>
      <c r="B498" s="10" t="s">
        <v>1429</v>
      </c>
      <c r="C498" s="10" t="s">
        <v>78</v>
      </c>
      <c r="D498" s="10" t="s">
        <v>1430</v>
      </c>
      <c r="E498" s="11" t="s">
        <v>268</v>
      </c>
      <c r="F498" s="12">
        <v>1</v>
      </c>
      <c r="G498" s="13">
        <v>55.91</v>
      </c>
      <c r="H498" s="13">
        <f>TRUNC(TRUNC(G498 * J5, 2) + G498, 2)</f>
        <v>67.37</v>
      </c>
      <c r="I498" s="13">
        <f t="shared" si="7"/>
        <v>67.37</v>
      </c>
      <c r="J498" s="14">
        <f>I498 / J4</f>
        <v>9.0223414387306106E-6</v>
      </c>
    </row>
    <row r="499" spans="1:10" ht="25.95" customHeight="1">
      <c r="A499" s="10" t="s">
        <v>1432</v>
      </c>
      <c r="B499" s="10" t="s">
        <v>1433</v>
      </c>
      <c r="C499" s="10" t="s">
        <v>78</v>
      </c>
      <c r="D499" s="10" t="s">
        <v>1434</v>
      </c>
      <c r="E499" s="11" t="s">
        <v>268</v>
      </c>
      <c r="F499" s="12">
        <v>6</v>
      </c>
      <c r="G499" s="13">
        <v>88.73</v>
      </c>
      <c r="H499" s="13">
        <f>TRUNC(TRUNC(G499 * J5, 2) + G499, 2)</f>
        <v>106.91</v>
      </c>
      <c r="I499" s="13">
        <f t="shared" si="7"/>
        <v>641.46</v>
      </c>
      <c r="J499" s="14">
        <f>I499 / J4</f>
        <v>8.5905761307527638E-5</v>
      </c>
    </row>
    <row r="500" spans="1:10" ht="52.05" customHeight="1">
      <c r="A500" s="10" t="s">
        <v>1435</v>
      </c>
      <c r="B500" s="10" t="s">
        <v>1436</v>
      </c>
      <c r="C500" s="10" t="s">
        <v>78</v>
      </c>
      <c r="D500" s="10" t="s">
        <v>1437</v>
      </c>
      <c r="E500" s="11" t="s">
        <v>268</v>
      </c>
      <c r="F500" s="12">
        <v>1</v>
      </c>
      <c r="G500" s="13">
        <v>40899.269999999997</v>
      </c>
      <c r="H500" s="13">
        <f>TRUNC(TRUNC(G500 * J5, 2) + G500, 2)</f>
        <v>49283.62</v>
      </c>
      <c r="I500" s="13">
        <f t="shared" si="7"/>
        <v>49283.62</v>
      </c>
      <c r="J500" s="14">
        <f>I500 / J4</f>
        <v>6.6001728807577953E-3</v>
      </c>
    </row>
    <row r="501" spans="1:10" ht="39" customHeight="1">
      <c r="A501" s="10" t="s">
        <v>1438</v>
      </c>
      <c r="B501" s="10" t="s">
        <v>1439</v>
      </c>
      <c r="C501" s="10" t="s">
        <v>78</v>
      </c>
      <c r="D501" s="10" t="s">
        <v>1440</v>
      </c>
      <c r="E501" s="11" t="s">
        <v>114</v>
      </c>
      <c r="F501" s="12">
        <v>6</v>
      </c>
      <c r="G501" s="13">
        <v>52.78</v>
      </c>
      <c r="H501" s="13">
        <f>TRUNC(TRUNC(G501 * J5, 2) + G501, 2)</f>
        <v>63.59</v>
      </c>
      <c r="I501" s="13">
        <f t="shared" si="7"/>
        <v>381.54</v>
      </c>
      <c r="J501" s="14">
        <f>I501 / J4</f>
        <v>5.1096692185442732E-5</v>
      </c>
    </row>
    <row r="502" spans="1:10" ht="39" customHeight="1">
      <c r="A502" s="10" t="s">
        <v>1441</v>
      </c>
      <c r="B502" s="10" t="s">
        <v>1142</v>
      </c>
      <c r="C502" s="10" t="s">
        <v>78</v>
      </c>
      <c r="D502" s="10" t="s">
        <v>1143</v>
      </c>
      <c r="E502" s="11" t="s">
        <v>268</v>
      </c>
      <c r="F502" s="12">
        <v>1</v>
      </c>
      <c r="G502" s="13">
        <v>591.67999999999995</v>
      </c>
      <c r="H502" s="13">
        <f>TRUNC(TRUNC(G502 * J5, 2) + G502, 2)</f>
        <v>712.97</v>
      </c>
      <c r="I502" s="13">
        <f t="shared" si="7"/>
        <v>712.97</v>
      </c>
      <c r="J502" s="14">
        <f>I502 / J4</f>
        <v>9.5482540827842706E-5</v>
      </c>
    </row>
    <row r="503" spans="1:10" ht="25.95" customHeight="1">
      <c r="A503" s="10" t="s">
        <v>1442</v>
      </c>
      <c r="B503" s="10" t="s">
        <v>1443</v>
      </c>
      <c r="C503" s="10" t="s">
        <v>72</v>
      </c>
      <c r="D503" s="10" t="s">
        <v>1444</v>
      </c>
      <c r="E503" s="11" t="s">
        <v>75</v>
      </c>
      <c r="F503" s="12">
        <v>4</v>
      </c>
      <c r="G503" s="13">
        <v>162.94</v>
      </c>
      <c r="H503" s="13">
        <f>TRUNC(TRUNC(G503 * J5, 2) + G503, 2)</f>
        <v>196.34</v>
      </c>
      <c r="I503" s="13">
        <f t="shared" si="7"/>
        <v>785.36</v>
      </c>
      <c r="J503" s="14">
        <f>I503 / J4</f>
        <v>1.0517717192105495E-4</v>
      </c>
    </row>
    <row r="504" spans="1:10" ht="39" customHeight="1">
      <c r="A504" s="10" t="s">
        <v>1445</v>
      </c>
      <c r="B504" s="10" t="s">
        <v>1446</v>
      </c>
      <c r="C504" s="10" t="s">
        <v>72</v>
      </c>
      <c r="D504" s="10" t="s">
        <v>1447</v>
      </c>
      <c r="E504" s="11" t="s">
        <v>75</v>
      </c>
      <c r="F504" s="12">
        <v>3</v>
      </c>
      <c r="G504" s="13">
        <v>634.83000000000004</v>
      </c>
      <c r="H504" s="13">
        <f>TRUNC(TRUNC(G504 * J5, 2) + G504, 2)</f>
        <v>764.97</v>
      </c>
      <c r="I504" s="13">
        <f t="shared" si="7"/>
        <v>2294.91</v>
      </c>
      <c r="J504" s="14">
        <f>I504 / J4</f>
        <v>3.0733949222439162E-4</v>
      </c>
    </row>
    <row r="505" spans="1:10" ht="25.95" customHeight="1">
      <c r="A505" s="10" t="s">
        <v>1448</v>
      </c>
      <c r="B505" s="10" t="s">
        <v>1449</v>
      </c>
      <c r="C505" s="10" t="s">
        <v>72</v>
      </c>
      <c r="D505" s="10" t="s">
        <v>1450</v>
      </c>
      <c r="E505" s="11" t="s">
        <v>114</v>
      </c>
      <c r="F505" s="12">
        <v>12</v>
      </c>
      <c r="G505" s="13">
        <v>4.7699999999999996</v>
      </c>
      <c r="H505" s="13">
        <f>TRUNC(TRUNC(G505 * J5, 2) + G505, 2)</f>
        <v>5.74</v>
      </c>
      <c r="I505" s="13">
        <f t="shared" si="7"/>
        <v>68.88</v>
      </c>
      <c r="J505" s="14">
        <f>I505 / J4</f>
        <v>9.224564024042813E-6</v>
      </c>
    </row>
    <row r="506" spans="1:10" ht="25.95" customHeight="1">
      <c r="A506" s="10" t="s">
        <v>1451</v>
      </c>
      <c r="B506" s="10" t="s">
        <v>1452</v>
      </c>
      <c r="C506" s="10" t="s">
        <v>72</v>
      </c>
      <c r="D506" s="10" t="s">
        <v>1453</v>
      </c>
      <c r="E506" s="11" t="s">
        <v>75</v>
      </c>
      <c r="F506" s="12">
        <v>1</v>
      </c>
      <c r="G506" s="13">
        <v>1659.25</v>
      </c>
      <c r="H506" s="13">
        <f>TRUNC(TRUNC(G506 * J5, 2) + G506, 2)</f>
        <v>1999.39</v>
      </c>
      <c r="I506" s="13">
        <f t="shared" si="7"/>
        <v>1999.39</v>
      </c>
      <c r="J506" s="14">
        <f>I506 / J4</f>
        <v>2.6776279128964812E-4</v>
      </c>
    </row>
    <row r="507" spans="1:10" ht="25.95" customHeight="1">
      <c r="A507" s="10" t="s">
        <v>1454</v>
      </c>
      <c r="B507" s="10" t="s">
        <v>1455</v>
      </c>
      <c r="C507" s="10" t="s">
        <v>78</v>
      </c>
      <c r="D507" s="10" t="s">
        <v>1456</v>
      </c>
      <c r="E507" s="11" t="s">
        <v>268</v>
      </c>
      <c r="F507" s="12">
        <v>4</v>
      </c>
      <c r="G507" s="13">
        <v>43.31</v>
      </c>
      <c r="H507" s="13">
        <f>TRUNC(TRUNC(G507 * J5, 2) + G507, 2)</f>
        <v>52.18</v>
      </c>
      <c r="I507" s="13">
        <f t="shared" si="7"/>
        <v>208.72</v>
      </c>
      <c r="J507" s="14">
        <f>I507 / J4</f>
        <v>2.7952250335339957E-5</v>
      </c>
    </row>
    <row r="508" spans="1:10" ht="52.05" customHeight="1">
      <c r="A508" s="10" t="s">
        <v>1457</v>
      </c>
      <c r="B508" s="10" t="s">
        <v>1458</v>
      </c>
      <c r="C508" s="10" t="s">
        <v>72</v>
      </c>
      <c r="D508" s="10" t="s">
        <v>1459</v>
      </c>
      <c r="E508" s="11" t="s">
        <v>75</v>
      </c>
      <c r="F508" s="12">
        <v>3</v>
      </c>
      <c r="G508" s="13">
        <v>239.59</v>
      </c>
      <c r="H508" s="13">
        <f>TRUNC(TRUNC(G508 * J5, 2) + G508, 2)</f>
        <v>288.7</v>
      </c>
      <c r="I508" s="13">
        <f t="shared" si="7"/>
        <v>866.1</v>
      </c>
      <c r="J508" s="14">
        <f>I508 / J4</f>
        <v>1.159900537343711E-4</v>
      </c>
    </row>
    <row r="509" spans="1:10" ht="25.95" customHeight="1">
      <c r="A509" s="10" t="s">
        <v>1460</v>
      </c>
      <c r="B509" s="10" t="s">
        <v>1461</v>
      </c>
      <c r="C509" s="10" t="s">
        <v>72</v>
      </c>
      <c r="D509" s="10" t="s">
        <v>1462</v>
      </c>
      <c r="E509" s="11" t="s">
        <v>75</v>
      </c>
      <c r="F509" s="12">
        <v>12</v>
      </c>
      <c r="G509" s="13">
        <v>165.63</v>
      </c>
      <c r="H509" s="13">
        <f>TRUNC(TRUNC(G509 * J5, 2) + G509, 2)</f>
        <v>199.58</v>
      </c>
      <c r="I509" s="13">
        <f t="shared" si="7"/>
        <v>2394.96</v>
      </c>
      <c r="J509" s="14">
        <f>I509 / J4</f>
        <v>3.2073841252934927E-4</v>
      </c>
    </row>
    <row r="510" spans="1:10" ht="25.95" customHeight="1">
      <c r="A510" s="10" t="s">
        <v>1463</v>
      </c>
      <c r="B510" s="10" t="s">
        <v>1464</v>
      </c>
      <c r="C510" s="10" t="s">
        <v>78</v>
      </c>
      <c r="D510" s="10" t="s">
        <v>1465</v>
      </c>
      <c r="E510" s="11" t="s">
        <v>268</v>
      </c>
      <c r="F510" s="12">
        <v>3</v>
      </c>
      <c r="G510" s="13">
        <v>14.5</v>
      </c>
      <c r="H510" s="13">
        <f>TRUNC(TRUNC(G510 * J5, 2) + G510, 2)</f>
        <v>17.47</v>
      </c>
      <c r="I510" s="13">
        <f t="shared" si="7"/>
        <v>52.41</v>
      </c>
      <c r="J510" s="14">
        <f>I510 / J4</f>
        <v>7.0188646994785692E-6</v>
      </c>
    </row>
    <row r="511" spans="1:10" ht="25.95" customHeight="1">
      <c r="A511" s="10" t="s">
        <v>1466</v>
      </c>
      <c r="B511" s="10" t="s">
        <v>1467</v>
      </c>
      <c r="C511" s="10" t="s">
        <v>72</v>
      </c>
      <c r="D511" s="10" t="s">
        <v>1468</v>
      </c>
      <c r="E511" s="11" t="s">
        <v>75</v>
      </c>
      <c r="F511" s="12">
        <v>4</v>
      </c>
      <c r="G511" s="13">
        <v>66.75</v>
      </c>
      <c r="H511" s="13">
        <f>TRUNC(TRUNC(G511 * J5, 2) + G511, 2)</f>
        <v>80.430000000000007</v>
      </c>
      <c r="I511" s="13">
        <f t="shared" si="7"/>
        <v>321.72000000000003</v>
      </c>
      <c r="J511" s="14">
        <f>I511 / J4</f>
        <v>4.3085463673273149E-5</v>
      </c>
    </row>
    <row r="512" spans="1:10" ht="25.95" customHeight="1">
      <c r="A512" s="10" t="s">
        <v>1469</v>
      </c>
      <c r="B512" s="10" t="s">
        <v>1470</v>
      </c>
      <c r="C512" s="10" t="s">
        <v>72</v>
      </c>
      <c r="D512" s="10" t="s">
        <v>1471</v>
      </c>
      <c r="E512" s="11" t="s">
        <v>75</v>
      </c>
      <c r="F512" s="12">
        <v>16</v>
      </c>
      <c r="G512" s="13">
        <v>75.55</v>
      </c>
      <c r="H512" s="13">
        <f>TRUNC(TRUNC(G512 * J5, 2) + G512, 2)</f>
        <v>91.03</v>
      </c>
      <c r="I512" s="13">
        <f t="shared" si="7"/>
        <v>1456.48</v>
      </c>
      <c r="J512" s="14">
        <f>I512 / J4</f>
        <v>1.9505506692418521E-4</v>
      </c>
    </row>
    <row r="513" spans="1:10" ht="52.05" customHeight="1">
      <c r="A513" s="10" t="s">
        <v>1472</v>
      </c>
      <c r="B513" s="10" t="s">
        <v>1473</v>
      </c>
      <c r="C513" s="10" t="s">
        <v>78</v>
      </c>
      <c r="D513" s="10" t="s">
        <v>1474</v>
      </c>
      <c r="E513" s="11" t="s">
        <v>268</v>
      </c>
      <c r="F513" s="12">
        <v>3</v>
      </c>
      <c r="G513" s="13">
        <v>19</v>
      </c>
      <c r="H513" s="13">
        <f>TRUNC(TRUNC(G513 * J5, 2) + G513, 2)</f>
        <v>22.89</v>
      </c>
      <c r="I513" s="13">
        <f t="shared" si="7"/>
        <v>68.67</v>
      </c>
      <c r="J513" s="14">
        <f>I513 / J4</f>
        <v>9.1964403532378061E-6</v>
      </c>
    </row>
    <row r="514" spans="1:10" ht="52.05" customHeight="1">
      <c r="A514" s="10" t="s">
        <v>1475</v>
      </c>
      <c r="B514" s="10" t="s">
        <v>1473</v>
      </c>
      <c r="C514" s="10" t="s">
        <v>78</v>
      </c>
      <c r="D514" s="10" t="s">
        <v>1474</v>
      </c>
      <c r="E514" s="11" t="s">
        <v>268</v>
      </c>
      <c r="F514" s="12">
        <v>3</v>
      </c>
      <c r="G514" s="13">
        <v>19</v>
      </c>
      <c r="H514" s="13">
        <f>TRUNC(TRUNC(G514 * J5, 2) + G514, 2)</f>
        <v>22.89</v>
      </c>
      <c r="I514" s="13">
        <f t="shared" si="7"/>
        <v>68.67</v>
      </c>
      <c r="J514" s="14">
        <f>I514 / J4</f>
        <v>9.1964403532378061E-6</v>
      </c>
    </row>
    <row r="515" spans="1:10" ht="25.95" customHeight="1">
      <c r="A515" s="10" t="s">
        <v>1476</v>
      </c>
      <c r="B515" s="10" t="s">
        <v>1477</v>
      </c>
      <c r="C515" s="10" t="s">
        <v>72</v>
      </c>
      <c r="D515" s="10" t="s">
        <v>1478</v>
      </c>
      <c r="E515" s="11" t="s">
        <v>75</v>
      </c>
      <c r="F515" s="12">
        <v>6</v>
      </c>
      <c r="G515" s="13">
        <v>43.04</v>
      </c>
      <c r="H515" s="13">
        <f>TRUNC(TRUNC(G515 * J5, 2) + G515, 2)</f>
        <v>51.86</v>
      </c>
      <c r="I515" s="13">
        <f t="shared" si="7"/>
        <v>311.16000000000003</v>
      </c>
      <c r="J515" s="14">
        <f>I515 / J4</f>
        <v>4.1671244798507001E-5</v>
      </c>
    </row>
    <row r="516" spans="1:10" ht="25.95" customHeight="1">
      <c r="A516" s="10" t="s">
        <v>1479</v>
      </c>
      <c r="B516" s="10" t="s">
        <v>1480</v>
      </c>
      <c r="C516" s="10" t="s">
        <v>72</v>
      </c>
      <c r="D516" s="10" t="s">
        <v>1481</v>
      </c>
      <c r="E516" s="11" t="s">
        <v>75</v>
      </c>
      <c r="F516" s="12">
        <v>1</v>
      </c>
      <c r="G516" s="13">
        <v>45.77</v>
      </c>
      <c r="H516" s="13">
        <f>TRUNC(TRUNC(G516 * J5, 2) + G516, 2)</f>
        <v>55.15</v>
      </c>
      <c r="I516" s="13">
        <f t="shared" si="7"/>
        <v>55.15</v>
      </c>
      <c r="J516" s="14">
        <f>I516 / J4</f>
        <v>7.3858116423629673E-6</v>
      </c>
    </row>
    <row r="517" spans="1:10" ht="39" customHeight="1">
      <c r="A517" s="10" t="s">
        <v>1482</v>
      </c>
      <c r="B517" s="10" t="s">
        <v>1483</v>
      </c>
      <c r="C517" s="10" t="s">
        <v>78</v>
      </c>
      <c r="D517" s="10" t="s">
        <v>1484</v>
      </c>
      <c r="E517" s="11" t="s">
        <v>268</v>
      </c>
      <c r="F517" s="12">
        <v>1</v>
      </c>
      <c r="G517" s="13">
        <v>197.29</v>
      </c>
      <c r="H517" s="13">
        <f>TRUNC(TRUNC(G517 * J5, 2) + G517, 2)</f>
        <v>237.73</v>
      </c>
      <c r="I517" s="13">
        <f t="shared" si="7"/>
        <v>237.73</v>
      </c>
      <c r="J517" s="14">
        <f>I517 / J4</f>
        <v>3.1837334573688999E-5</v>
      </c>
    </row>
    <row r="518" spans="1:10" ht="64.95" customHeight="1">
      <c r="A518" s="10" t="s">
        <v>1485</v>
      </c>
      <c r="B518" s="10" t="s">
        <v>1164</v>
      </c>
      <c r="C518" s="10" t="s">
        <v>72</v>
      </c>
      <c r="D518" s="10" t="s">
        <v>1165</v>
      </c>
      <c r="E518" s="11" t="s">
        <v>75</v>
      </c>
      <c r="F518" s="12">
        <v>1</v>
      </c>
      <c r="G518" s="13">
        <v>2903.2</v>
      </c>
      <c r="H518" s="13">
        <f>TRUNC(TRUNC(G518 * J5, 2) + G518, 2)</f>
        <v>3498.35</v>
      </c>
      <c r="I518" s="13">
        <f t="shared" si="7"/>
        <v>3498.35</v>
      </c>
      <c r="J518" s="14">
        <f>I518 / J4</f>
        <v>4.6850687505096077E-4</v>
      </c>
    </row>
    <row r="519" spans="1:10" ht="25.95" customHeight="1">
      <c r="A519" s="10" t="s">
        <v>1486</v>
      </c>
      <c r="B519" s="10" t="s">
        <v>1487</v>
      </c>
      <c r="C519" s="10" t="s">
        <v>72</v>
      </c>
      <c r="D519" s="10" t="s">
        <v>1488</v>
      </c>
      <c r="E519" s="11" t="s">
        <v>75</v>
      </c>
      <c r="F519" s="12">
        <v>20</v>
      </c>
      <c r="G519" s="13">
        <v>53.68</v>
      </c>
      <c r="H519" s="13">
        <f>TRUNC(TRUNC(G519 * J5, 2) + G519, 2)</f>
        <v>64.680000000000007</v>
      </c>
      <c r="I519" s="13">
        <f t="shared" ref="I519:I582" si="8">TRUNC(F519 * H519,2)</f>
        <v>1293.5999999999999</v>
      </c>
      <c r="J519" s="14">
        <f>I519 / J4</f>
        <v>1.7324181215885284E-4</v>
      </c>
    </row>
    <row r="520" spans="1:10" ht="25.95" customHeight="1">
      <c r="A520" s="10" t="s">
        <v>1489</v>
      </c>
      <c r="B520" s="10" t="s">
        <v>1490</v>
      </c>
      <c r="C520" s="10" t="s">
        <v>78</v>
      </c>
      <c r="D520" s="10" t="s">
        <v>1491</v>
      </c>
      <c r="E520" s="11" t="s">
        <v>114</v>
      </c>
      <c r="F520" s="12">
        <v>95</v>
      </c>
      <c r="G520" s="13">
        <v>112.43</v>
      </c>
      <c r="H520" s="13">
        <f>TRUNC(TRUNC(G520 * J5, 2) + G520, 2)</f>
        <v>135.47</v>
      </c>
      <c r="I520" s="13">
        <f t="shared" si="8"/>
        <v>12869.65</v>
      </c>
      <c r="J520" s="14">
        <f>I520 / J4</f>
        <v>1.723532380836565E-3</v>
      </c>
    </row>
    <row r="521" spans="1:10" ht="25.95" customHeight="1">
      <c r="A521" s="10" t="s">
        <v>1492</v>
      </c>
      <c r="B521" s="10" t="s">
        <v>1493</v>
      </c>
      <c r="C521" s="10" t="s">
        <v>78</v>
      </c>
      <c r="D521" s="10" t="s">
        <v>1494</v>
      </c>
      <c r="E521" s="11" t="s">
        <v>268</v>
      </c>
      <c r="F521" s="12">
        <v>4</v>
      </c>
      <c r="G521" s="13">
        <v>109.48</v>
      </c>
      <c r="H521" s="13">
        <f>TRUNC(TRUNC(G521 * J5, 2) + G521, 2)</f>
        <v>131.91999999999999</v>
      </c>
      <c r="I521" s="13">
        <f t="shared" si="8"/>
        <v>527.67999999999995</v>
      </c>
      <c r="J521" s="14">
        <f>I521 / J4</f>
        <v>7.0668088620890122E-5</v>
      </c>
    </row>
    <row r="522" spans="1:10" ht="52.05" customHeight="1">
      <c r="A522" s="10" t="s">
        <v>1495</v>
      </c>
      <c r="B522" s="10" t="s">
        <v>1496</v>
      </c>
      <c r="C522" s="10" t="s">
        <v>78</v>
      </c>
      <c r="D522" s="10" t="s">
        <v>1497</v>
      </c>
      <c r="E522" s="11" t="s">
        <v>99</v>
      </c>
      <c r="F522" s="12">
        <v>9.93</v>
      </c>
      <c r="G522" s="13">
        <v>92.75</v>
      </c>
      <c r="H522" s="13">
        <f>TRUNC(TRUNC(G522 * J5, 2) + G522, 2)</f>
        <v>111.76</v>
      </c>
      <c r="I522" s="13">
        <f t="shared" si="8"/>
        <v>1109.77</v>
      </c>
      <c r="J522" s="14">
        <f>I522 / J4</f>
        <v>1.4862288642511606E-4</v>
      </c>
    </row>
    <row r="523" spans="1:10" ht="24" customHeight="1">
      <c r="A523" s="5" t="s">
        <v>43</v>
      </c>
      <c r="B523" s="5" t="s">
        <v>6235</v>
      </c>
      <c r="C523" s="5"/>
      <c r="D523" s="5" t="s">
        <v>44</v>
      </c>
      <c r="E523" s="6"/>
      <c r="F523" s="7">
        <v>1</v>
      </c>
      <c r="G523" s="7" t="s">
        <v>74</v>
      </c>
      <c r="H523" s="8">
        <f>I524</f>
        <v>349970.36</v>
      </c>
      <c r="I523" s="8">
        <f t="shared" si="8"/>
        <v>349970.36</v>
      </c>
      <c r="J523" s="9">
        <f>I523 / J4</f>
        <v>4.6868815219763535E-2</v>
      </c>
    </row>
    <row r="524" spans="1:10" ht="25.95" customHeight="1">
      <c r="A524" s="10" t="s">
        <v>1498</v>
      </c>
      <c r="B524" s="10" t="s">
        <v>1499</v>
      </c>
      <c r="C524" s="10" t="s">
        <v>72</v>
      </c>
      <c r="D524" s="10" t="s">
        <v>1500</v>
      </c>
      <c r="E524" s="11" t="s">
        <v>1501</v>
      </c>
      <c r="F524" s="12">
        <v>17755.98</v>
      </c>
      <c r="G524" s="13">
        <v>16.36</v>
      </c>
      <c r="H524" s="13">
        <f>TRUNC(TRUNC(G524 * J5, 2) + G524, 2)</f>
        <v>19.71</v>
      </c>
      <c r="I524" s="13">
        <f t="shared" si="8"/>
        <v>349970.36</v>
      </c>
      <c r="J524" s="14">
        <f>I524 / J4</f>
        <v>4.6868815219763535E-2</v>
      </c>
    </row>
    <row r="525" spans="1:10" ht="24" customHeight="1">
      <c r="A525" s="5" t="s">
        <v>45</v>
      </c>
      <c r="B525" s="5" t="s">
        <v>6235</v>
      </c>
      <c r="C525" s="5"/>
      <c r="D525" s="5" t="s">
        <v>46</v>
      </c>
      <c r="E525" s="6"/>
      <c r="F525" s="7">
        <v>1</v>
      </c>
      <c r="G525" s="7" t="s">
        <v>74</v>
      </c>
      <c r="H525" s="8">
        <f>I526 + I527 + I528 + I529 + I530 + I531 + I532 + I533 + I534 + I535 + I536 + I537 + I538 + I539 + I540 + I541 + I542 + I543 + I544 + I545 + I546 + I547 + I548 + I549 + I550 + I551 + I552 + I553 + I554 + I555 + I556 + I557 + I558 + I559 + I560 + I561 + I562 + I563 + I564 + I565 + I566 + I567 + I568 + I569 + I570 + I571 + I572 + I573 + I574 + I575 + I576 + I577 + I578 + I579 + I580 + I581 + I582 + I583 + I584 + I585 + I586 + I587 + I588 + I589 + I590 + I591 + I592 + I593</f>
        <v>333190.69999999995</v>
      </c>
      <c r="I525" s="8">
        <f t="shared" si="8"/>
        <v>333190.7</v>
      </c>
      <c r="J525" s="9">
        <f>I525 / J4</f>
        <v>4.4621645533763681E-2</v>
      </c>
    </row>
    <row r="526" spans="1:10" ht="25.95" customHeight="1">
      <c r="A526" s="10" t="s">
        <v>1502</v>
      </c>
      <c r="B526" s="10" t="s">
        <v>1169</v>
      </c>
      <c r="C526" s="10" t="s">
        <v>72</v>
      </c>
      <c r="D526" s="10" t="s">
        <v>1170</v>
      </c>
      <c r="E526" s="11" t="s">
        <v>114</v>
      </c>
      <c r="F526" s="12">
        <v>58</v>
      </c>
      <c r="G526" s="13">
        <v>82.86</v>
      </c>
      <c r="H526" s="13">
        <f>TRUNC(TRUNC(G526 * J5, 2) + G526, 2)</f>
        <v>99.84</v>
      </c>
      <c r="I526" s="13">
        <f t="shared" si="8"/>
        <v>5790.72</v>
      </c>
      <c r="J526" s="14">
        <f>I526 / J4</f>
        <v>7.7550620478085376E-4</v>
      </c>
    </row>
    <row r="527" spans="1:10" ht="25.95" customHeight="1">
      <c r="A527" s="10" t="s">
        <v>1503</v>
      </c>
      <c r="B527" s="10" t="s">
        <v>1172</v>
      </c>
      <c r="C527" s="10" t="s">
        <v>72</v>
      </c>
      <c r="D527" s="10" t="s">
        <v>1173</v>
      </c>
      <c r="E527" s="11" t="s">
        <v>114</v>
      </c>
      <c r="F527" s="12">
        <v>41</v>
      </c>
      <c r="G527" s="13">
        <v>58.16</v>
      </c>
      <c r="H527" s="13">
        <f>TRUNC(TRUNC(G527 * J5, 2) + G527, 2)</f>
        <v>70.08</v>
      </c>
      <c r="I527" s="13">
        <f t="shared" si="8"/>
        <v>2873.28</v>
      </c>
      <c r="J527" s="14">
        <f>I527 / J4</f>
        <v>3.8479609928864314E-4</v>
      </c>
    </row>
    <row r="528" spans="1:10" ht="25.95" customHeight="1">
      <c r="A528" s="10" t="s">
        <v>1504</v>
      </c>
      <c r="B528" s="10" t="s">
        <v>1505</v>
      </c>
      <c r="C528" s="10" t="s">
        <v>72</v>
      </c>
      <c r="D528" s="10" t="s">
        <v>1506</v>
      </c>
      <c r="E528" s="11" t="s">
        <v>75</v>
      </c>
      <c r="F528" s="12">
        <v>12</v>
      </c>
      <c r="G528" s="13">
        <v>59.34</v>
      </c>
      <c r="H528" s="13">
        <f>TRUNC(TRUNC(G528 * J5, 2) + G528, 2)</f>
        <v>71.5</v>
      </c>
      <c r="I528" s="13">
        <f t="shared" si="8"/>
        <v>858</v>
      </c>
      <c r="J528" s="14">
        <f>I528 / J4</f>
        <v>1.1490528357474935E-4</v>
      </c>
    </row>
    <row r="529" spans="1:10" ht="25.95" customHeight="1">
      <c r="A529" s="10" t="s">
        <v>1507</v>
      </c>
      <c r="B529" s="10" t="s">
        <v>1175</v>
      </c>
      <c r="C529" s="10" t="s">
        <v>72</v>
      </c>
      <c r="D529" s="10" t="s">
        <v>1176</v>
      </c>
      <c r="E529" s="11" t="s">
        <v>114</v>
      </c>
      <c r="F529" s="12">
        <v>8</v>
      </c>
      <c r="G529" s="13">
        <v>82.69</v>
      </c>
      <c r="H529" s="13">
        <f>TRUNC(TRUNC(G529 * J5, 2) + G529, 2)</f>
        <v>99.64</v>
      </c>
      <c r="I529" s="13">
        <f t="shared" si="8"/>
        <v>797.12</v>
      </c>
      <c r="J529" s="14">
        <f>I529 / J4</f>
        <v>1.0675209748613543E-4</v>
      </c>
    </row>
    <row r="530" spans="1:10" ht="25.95" customHeight="1">
      <c r="A530" s="10" t="s">
        <v>1508</v>
      </c>
      <c r="B530" s="10" t="s">
        <v>1509</v>
      </c>
      <c r="C530" s="10" t="s">
        <v>72</v>
      </c>
      <c r="D530" s="10" t="s">
        <v>1149</v>
      </c>
      <c r="E530" s="11" t="s">
        <v>75</v>
      </c>
      <c r="F530" s="12">
        <v>10</v>
      </c>
      <c r="G530" s="13">
        <v>87.8</v>
      </c>
      <c r="H530" s="13">
        <f>TRUNC(TRUNC(G530 * J5, 2) + G530, 2)</f>
        <v>105.79</v>
      </c>
      <c r="I530" s="13">
        <f t="shared" si="8"/>
        <v>1057.9000000000001</v>
      </c>
      <c r="J530" s="14">
        <f>I530 / J4</f>
        <v>1.4167633973627893E-4</v>
      </c>
    </row>
    <row r="531" spans="1:10" ht="78" customHeight="1">
      <c r="A531" s="10" t="s">
        <v>1510</v>
      </c>
      <c r="B531" s="10" t="s">
        <v>1178</v>
      </c>
      <c r="C531" s="10" t="s">
        <v>72</v>
      </c>
      <c r="D531" s="10" t="s">
        <v>1179</v>
      </c>
      <c r="E531" s="11" t="s">
        <v>75</v>
      </c>
      <c r="F531" s="12">
        <v>2</v>
      </c>
      <c r="G531" s="13">
        <v>29.45</v>
      </c>
      <c r="H531" s="13">
        <f>TRUNC(TRUNC(G531 * J5, 2) + G531, 2)</f>
        <v>35.479999999999997</v>
      </c>
      <c r="I531" s="13">
        <f t="shared" si="8"/>
        <v>70.959999999999994</v>
      </c>
      <c r="J531" s="14">
        <f>I531 / J4</f>
        <v>9.5031222872543265E-6</v>
      </c>
    </row>
    <row r="532" spans="1:10" ht="25.95" customHeight="1">
      <c r="A532" s="10" t="s">
        <v>1511</v>
      </c>
      <c r="B532" s="10" t="s">
        <v>1181</v>
      </c>
      <c r="C532" s="10" t="s">
        <v>72</v>
      </c>
      <c r="D532" s="10" t="s">
        <v>1182</v>
      </c>
      <c r="E532" s="11" t="s">
        <v>75</v>
      </c>
      <c r="F532" s="12">
        <v>1</v>
      </c>
      <c r="G532" s="13">
        <v>39.729999999999997</v>
      </c>
      <c r="H532" s="13">
        <f>TRUNC(TRUNC(G532 * J5, 2) + G532, 2)</f>
        <v>47.87</v>
      </c>
      <c r="I532" s="13">
        <f t="shared" si="8"/>
        <v>47.87</v>
      </c>
      <c r="J532" s="14">
        <f>I532 / J4</f>
        <v>6.41085772112267E-6</v>
      </c>
    </row>
    <row r="533" spans="1:10" ht="25.95" customHeight="1">
      <c r="A533" s="10" t="s">
        <v>1512</v>
      </c>
      <c r="B533" s="10" t="s">
        <v>1513</v>
      </c>
      <c r="C533" s="10" t="s">
        <v>72</v>
      </c>
      <c r="D533" s="10" t="s">
        <v>1514</v>
      </c>
      <c r="E533" s="11" t="s">
        <v>75</v>
      </c>
      <c r="F533" s="12">
        <v>2</v>
      </c>
      <c r="G533" s="13">
        <v>35.68</v>
      </c>
      <c r="H533" s="13">
        <f>TRUNC(TRUNC(G533 * J5, 2) + G533, 2)</f>
        <v>42.99</v>
      </c>
      <c r="I533" s="13">
        <f t="shared" si="8"/>
        <v>85.98</v>
      </c>
      <c r="J533" s="14">
        <f>I533 / J4</f>
        <v>1.1514634361022084E-5</v>
      </c>
    </row>
    <row r="534" spans="1:10" ht="25.95" customHeight="1">
      <c r="A534" s="10" t="s">
        <v>1515</v>
      </c>
      <c r="B534" s="10" t="s">
        <v>1516</v>
      </c>
      <c r="C534" s="10" t="s">
        <v>72</v>
      </c>
      <c r="D534" s="10" t="s">
        <v>1517</v>
      </c>
      <c r="E534" s="11" t="s">
        <v>75</v>
      </c>
      <c r="F534" s="12">
        <v>1</v>
      </c>
      <c r="G534" s="13">
        <v>82.85</v>
      </c>
      <c r="H534" s="13">
        <f>TRUNC(TRUNC(G534 * J5, 2) + G534, 2)</f>
        <v>99.83</v>
      </c>
      <c r="I534" s="13">
        <f t="shared" si="8"/>
        <v>99.83</v>
      </c>
      <c r="J534" s="14">
        <f>I534 / J4</f>
        <v>1.3369457411733365E-5</v>
      </c>
    </row>
    <row r="535" spans="1:10" ht="78" customHeight="1">
      <c r="A535" s="10" t="s">
        <v>1518</v>
      </c>
      <c r="B535" s="10" t="s">
        <v>1184</v>
      </c>
      <c r="C535" s="10" t="s">
        <v>72</v>
      </c>
      <c r="D535" s="10" t="s">
        <v>1185</v>
      </c>
      <c r="E535" s="11" t="s">
        <v>75</v>
      </c>
      <c r="F535" s="12">
        <v>1</v>
      </c>
      <c r="G535" s="13">
        <v>57.27</v>
      </c>
      <c r="H535" s="13">
        <f>TRUNC(TRUNC(G535 * J5, 2) + G535, 2)</f>
        <v>69.010000000000005</v>
      </c>
      <c r="I535" s="13">
        <f t="shared" si="8"/>
        <v>69.010000000000005</v>
      </c>
      <c r="J535" s="14">
        <f>I535 / J4</f>
        <v>9.2419739154935349E-6</v>
      </c>
    </row>
    <row r="536" spans="1:10" ht="78" customHeight="1">
      <c r="A536" s="10" t="s">
        <v>1519</v>
      </c>
      <c r="B536" s="10" t="s">
        <v>1520</v>
      </c>
      <c r="C536" s="10" t="s">
        <v>72</v>
      </c>
      <c r="D536" s="10" t="s">
        <v>1521</v>
      </c>
      <c r="E536" s="11" t="s">
        <v>75</v>
      </c>
      <c r="F536" s="12">
        <v>1</v>
      </c>
      <c r="G536" s="13">
        <v>61.79</v>
      </c>
      <c r="H536" s="13">
        <f>TRUNC(TRUNC(G536 * J5, 2) + G536, 2)</f>
        <v>74.45</v>
      </c>
      <c r="I536" s="13">
        <f t="shared" si="8"/>
        <v>74.45</v>
      </c>
      <c r="J536" s="14">
        <f>I536 / J4</f>
        <v>9.9705109115851854E-6</v>
      </c>
    </row>
    <row r="537" spans="1:10" ht="25.95" customHeight="1">
      <c r="A537" s="10" t="s">
        <v>1522</v>
      </c>
      <c r="B537" s="10" t="s">
        <v>1190</v>
      </c>
      <c r="C537" s="10" t="s">
        <v>72</v>
      </c>
      <c r="D537" s="10" t="s">
        <v>1191</v>
      </c>
      <c r="E537" s="11" t="s">
        <v>75</v>
      </c>
      <c r="F537" s="12">
        <v>1</v>
      </c>
      <c r="G537" s="13">
        <v>316.75</v>
      </c>
      <c r="H537" s="13">
        <f>TRUNC(TRUNC(G537 * J5, 2) + G537, 2)</f>
        <v>381.68</v>
      </c>
      <c r="I537" s="13">
        <f t="shared" si="8"/>
        <v>381.68</v>
      </c>
      <c r="J537" s="14">
        <f>I537 / J4</f>
        <v>5.111544129931274E-5</v>
      </c>
    </row>
    <row r="538" spans="1:10" ht="25.95" customHeight="1">
      <c r="A538" s="10" t="s">
        <v>1523</v>
      </c>
      <c r="B538" s="10" t="s">
        <v>1524</v>
      </c>
      <c r="C538" s="10" t="s">
        <v>72</v>
      </c>
      <c r="D538" s="10" t="s">
        <v>1525</v>
      </c>
      <c r="E538" s="11" t="s">
        <v>75</v>
      </c>
      <c r="F538" s="12">
        <v>2</v>
      </c>
      <c r="G538" s="13">
        <v>150.72</v>
      </c>
      <c r="H538" s="13">
        <f>TRUNC(TRUNC(G538 * J5, 2) + G538, 2)</f>
        <v>181.61</v>
      </c>
      <c r="I538" s="13">
        <f t="shared" si="8"/>
        <v>363.22</v>
      </c>
      <c r="J538" s="14">
        <f>I538 / J4</f>
        <v>4.8643236713310555E-5</v>
      </c>
    </row>
    <row r="539" spans="1:10" ht="78" customHeight="1">
      <c r="A539" s="10" t="s">
        <v>1526</v>
      </c>
      <c r="B539" s="10" t="s">
        <v>1193</v>
      </c>
      <c r="C539" s="10" t="s">
        <v>72</v>
      </c>
      <c r="D539" s="10" t="s">
        <v>1194</v>
      </c>
      <c r="E539" s="11" t="s">
        <v>75</v>
      </c>
      <c r="F539" s="12">
        <v>3</v>
      </c>
      <c r="G539" s="13">
        <v>38.6</v>
      </c>
      <c r="H539" s="13">
        <f>TRUNC(TRUNC(G539 * J5, 2) + G539, 2)</f>
        <v>46.51</v>
      </c>
      <c r="I539" s="13">
        <f t="shared" si="8"/>
        <v>139.53</v>
      </c>
      <c r="J539" s="14">
        <f>I539 / J4</f>
        <v>1.8686170416299274E-5</v>
      </c>
    </row>
    <row r="540" spans="1:10" ht="78" customHeight="1">
      <c r="A540" s="10" t="s">
        <v>1527</v>
      </c>
      <c r="B540" s="10" t="s">
        <v>1199</v>
      </c>
      <c r="C540" s="10" t="s">
        <v>72</v>
      </c>
      <c r="D540" s="10" t="s">
        <v>1200</v>
      </c>
      <c r="E540" s="11" t="s">
        <v>75</v>
      </c>
      <c r="F540" s="12">
        <v>3</v>
      </c>
      <c r="G540" s="13">
        <v>53.61</v>
      </c>
      <c r="H540" s="13">
        <f>TRUNC(TRUNC(G540 * J5, 2) + G540, 2)</f>
        <v>64.599999999999994</v>
      </c>
      <c r="I540" s="13">
        <f t="shared" si="8"/>
        <v>193.8</v>
      </c>
      <c r="J540" s="14">
        <f>I540 / J4</f>
        <v>2.5954130485765062E-5</v>
      </c>
    </row>
    <row r="541" spans="1:10" ht="78" customHeight="1">
      <c r="A541" s="10" t="s">
        <v>1528</v>
      </c>
      <c r="B541" s="10" t="s">
        <v>1196</v>
      </c>
      <c r="C541" s="10" t="s">
        <v>72</v>
      </c>
      <c r="D541" s="10" t="s">
        <v>1197</v>
      </c>
      <c r="E541" s="11" t="s">
        <v>75</v>
      </c>
      <c r="F541" s="12">
        <v>3</v>
      </c>
      <c r="G541" s="13">
        <v>42.73</v>
      </c>
      <c r="H541" s="13">
        <f>TRUNC(TRUNC(G541 * J5, 2) + G541, 2)</f>
        <v>51.48</v>
      </c>
      <c r="I541" s="13">
        <f t="shared" si="8"/>
        <v>154.44</v>
      </c>
      <c r="J541" s="14">
        <f>I541 / J4</f>
        <v>2.0682951043454882E-5</v>
      </c>
    </row>
    <row r="542" spans="1:10" ht="78" customHeight="1">
      <c r="A542" s="10" t="s">
        <v>1529</v>
      </c>
      <c r="B542" s="10" t="s">
        <v>1202</v>
      </c>
      <c r="C542" s="10" t="s">
        <v>72</v>
      </c>
      <c r="D542" s="10" t="s">
        <v>1203</v>
      </c>
      <c r="E542" s="11" t="s">
        <v>75</v>
      </c>
      <c r="F542" s="12">
        <v>3</v>
      </c>
      <c r="G542" s="13">
        <v>10.53</v>
      </c>
      <c r="H542" s="13">
        <f>TRUNC(TRUNC(G542 * J5, 2) + G542, 2)</f>
        <v>12.68</v>
      </c>
      <c r="I542" s="13">
        <f t="shared" si="8"/>
        <v>38.04</v>
      </c>
      <c r="J542" s="14">
        <f>I542 / J4</f>
        <v>5.094402082964411E-6</v>
      </c>
    </row>
    <row r="543" spans="1:10" ht="64.95" customHeight="1">
      <c r="A543" s="10" t="s">
        <v>1530</v>
      </c>
      <c r="B543" s="10" t="s">
        <v>1531</v>
      </c>
      <c r="C543" s="10" t="s">
        <v>72</v>
      </c>
      <c r="D543" s="10" t="s">
        <v>1532</v>
      </c>
      <c r="E543" s="11" t="s">
        <v>75</v>
      </c>
      <c r="F543" s="12">
        <v>1</v>
      </c>
      <c r="G543" s="13">
        <v>32.15</v>
      </c>
      <c r="H543" s="13">
        <f>TRUNC(TRUNC(G543 * J5, 2) + G543, 2)</f>
        <v>38.74</v>
      </c>
      <c r="I543" s="13">
        <f t="shared" si="8"/>
        <v>38.74</v>
      </c>
      <c r="J543" s="14">
        <f>I543 / J4</f>
        <v>5.1881476523144398E-6</v>
      </c>
    </row>
    <row r="544" spans="1:10" ht="64.95" customHeight="1">
      <c r="A544" s="10" t="s">
        <v>1533</v>
      </c>
      <c r="B544" s="10" t="s">
        <v>1534</v>
      </c>
      <c r="C544" s="10" t="s">
        <v>72</v>
      </c>
      <c r="D544" s="10" t="s">
        <v>1535</v>
      </c>
      <c r="E544" s="11" t="s">
        <v>75</v>
      </c>
      <c r="F544" s="12">
        <v>1</v>
      </c>
      <c r="G544" s="13">
        <v>19.899999999999999</v>
      </c>
      <c r="H544" s="13">
        <f>TRUNC(TRUNC(G544 * J5, 2) + G544, 2)</f>
        <v>23.97</v>
      </c>
      <c r="I544" s="13">
        <f t="shared" si="8"/>
        <v>23.97</v>
      </c>
      <c r="J544" s="14">
        <f>I544 / J4</f>
        <v>3.2101161390288361E-6</v>
      </c>
    </row>
    <row r="545" spans="1:10" ht="64.95" customHeight="1">
      <c r="A545" s="10" t="s">
        <v>1536</v>
      </c>
      <c r="B545" s="10" t="s">
        <v>999</v>
      </c>
      <c r="C545" s="10" t="s">
        <v>72</v>
      </c>
      <c r="D545" s="10" t="s">
        <v>1000</v>
      </c>
      <c r="E545" s="11" t="s">
        <v>75</v>
      </c>
      <c r="F545" s="12">
        <v>21</v>
      </c>
      <c r="G545" s="13">
        <v>7.74</v>
      </c>
      <c r="H545" s="13">
        <f>TRUNC(TRUNC(G545 * J5, 2) + G545, 2)</f>
        <v>9.32</v>
      </c>
      <c r="I545" s="13">
        <f t="shared" si="8"/>
        <v>195.72</v>
      </c>
      <c r="J545" s="14">
        <f>I545 / J4</f>
        <v>2.6211261190267995E-5</v>
      </c>
    </row>
    <row r="546" spans="1:10" ht="64.95" customHeight="1">
      <c r="A546" s="10" t="s">
        <v>1537</v>
      </c>
      <c r="B546" s="10" t="s">
        <v>1002</v>
      </c>
      <c r="C546" s="10" t="s">
        <v>72</v>
      </c>
      <c r="D546" s="10" t="s">
        <v>1003</v>
      </c>
      <c r="E546" s="11" t="s">
        <v>75</v>
      </c>
      <c r="F546" s="12">
        <v>10</v>
      </c>
      <c r="G546" s="13">
        <v>10.67</v>
      </c>
      <c r="H546" s="13">
        <f>TRUNC(TRUNC(G546 * J5, 2) + G546, 2)</f>
        <v>12.85</v>
      </c>
      <c r="I546" s="13">
        <f t="shared" si="8"/>
        <v>128.5</v>
      </c>
      <c r="J546" s="14">
        <f>I546 / J4</f>
        <v>1.7209008087826677E-5</v>
      </c>
    </row>
    <row r="547" spans="1:10" ht="78" customHeight="1">
      <c r="A547" s="10" t="s">
        <v>1538</v>
      </c>
      <c r="B547" s="10" t="s">
        <v>1005</v>
      </c>
      <c r="C547" s="10" t="s">
        <v>72</v>
      </c>
      <c r="D547" s="10" t="s">
        <v>1006</v>
      </c>
      <c r="E547" s="11" t="s">
        <v>75</v>
      </c>
      <c r="F547" s="12">
        <v>5</v>
      </c>
      <c r="G547" s="13">
        <v>11.76</v>
      </c>
      <c r="H547" s="13">
        <f>TRUNC(TRUNC(G547 * J5, 2) + G547, 2)</f>
        <v>14.17</v>
      </c>
      <c r="I547" s="13">
        <f t="shared" si="8"/>
        <v>70.849999999999994</v>
      </c>
      <c r="J547" s="14">
        <f>I547 / J4</f>
        <v>9.48839084064218E-6</v>
      </c>
    </row>
    <row r="548" spans="1:10" ht="64.95" customHeight="1">
      <c r="A548" s="10" t="s">
        <v>1539</v>
      </c>
      <c r="B548" s="10" t="s">
        <v>1540</v>
      </c>
      <c r="C548" s="10" t="s">
        <v>72</v>
      </c>
      <c r="D548" s="10" t="s">
        <v>1541</v>
      </c>
      <c r="E548" s="11" t="s">
        <v>75</v>
      </c>
      <c r="F548" s="12">
        <v>1</v>
      </c>
      <c r="G548" s="13">
        <v>16.14</v>
      </c>
      <c r="H548" s="13">
        <f>TRUNC(TRUNC(G548 * J5, 2) + G548, 2)</f>
        <v>19.440000000000001</v>
      </c>
      <c r="I548" s="13">
        <f t="shared" si="8"/>
        <v>19.440000000000001</v>
      </c>
      <c r="J548" s="14">
        <f>I548 / J4</f>
        <v>2.603448383092223E-6</v>
      </c>
    </row>
    <row r="549" spans="1:10" ht="52.05" customHeight="1">
      <c r="A549" s="10" t="s">
        <v>1542</v>
      </c>
      <c r="B549" s="10" t="s">
        <v>1011</v>
      </c>
      <c r="C549" s="10" t="s">
        <v>78</v>
      </c>
      <c r="D549" s="10" t="s">
        <v>1012</v>
      </c>
      <c r="E549" s="11" t="s">
        <v>114</v>
      </c>
      <c r="F549" s="12">
        <v>129</v>
      </c>
      <c r="G549" s="13">
        <v>55.12</v>
      </c>
      <c r="H549" s="13">
        <f>TRUNC(TRUNC(G549 * J5, 2) + G549, 2)</f>
        <v>66.41</v>
      </c>
      <c r="I549" s="13">
        <f t="shared" si="8"/>
        <v>8566.89</v>
      </c>
      <c r="J549" s="14">
        <f>I549 / J4</f>
        <v>1.1472971151558092E-3</v>
      </c>
    </row>
    <row r="550" spans="1:10" ht="39" customHeight="1">
      <c r="A550" s="10" t="s">
        <v>1543</v>
      </c>
      <c r="B550" s="10" t="s">
        <v>1015</v>
      </c>
      <c r="C550" s="10" t="s">
        <v>72</v>
      </c>
      <c r="D550" s="10" t="s">
        <v>1016</v>
      </c>
      <c r="E550" s="11" t="s">
        <v>75</v>
      </c>
      <c r="F550" s="12">
        <v>216</v>
      </c>
      <c r="G550" s="13">
        <v>21.2</v>
      </c>
      <c r="H550" s="13">
        <f>TRUNC(TRUNC(G550 * J5, 2) + G550, 2)</f>
        <v>25.54</v>
      </c>
      <c r="I550" s="13">
        <f t="shared" si="8"/>
        <v>5516.64</v>
      </c>
      <c r="J550" s="14">
        <f>I550 / J4</f>
        <v>7.3880079671305974E-4</v>
      </c>
    </row>
    <row r="551" spans="1:10" ht="39" customHeight="1">
      <c r="A551" s="10" t="s">
        <v>1544</v>
      </c>
      <c r="B551" s="10" t="s">
        <v>1018</v>
      </c>
      <c r="C551" s="10" t="s">
        <v>72</v>
      </c>
      <c r="D551" s="10" t="s">
        <v>1019</v>
      </c>
      <c r="E551" s="11" t="s">
        <v>75</v>
      </c>
      <c r="F551" s="12">
        <v>38</v>
      </c>
      <c r="G551" s="13">
        <v>24.23</v>
      </c>
      <c r="H551" s="13">
        <f>TRUNC(TRUNC(G551 * J5, 2) + G551, 2)</f>
        <v>29.19</v>
      </c>
      <c r="I551" s="13">
        <f t="shared" si="8"/>
        <v>1109.22</v>
      </c>
      <c r="J551" s="14">
        <f>I551 / J4</f>
        <v>1.4854922919205533E-4</v>
      </c>
    </row>
    <row r="552" spans="1:10" ht="39" customHeight="1">
      <c r="A552" s="10" t="s">
        <v>1545</v>
      </c>
      <c r="B552" s="10" t="s">
        <v>1021</v>
      </c>
      <c r="C552" s="10" t="s">
        <v>72</v>
      </c>
      <c r="D552" s="10" t="s">
        <v>1022</v>
      </c>
      <c r="E552" s="11" t="s">
        <v>75</v>
      </c>
      <c r="F552" s="12">
        <v>13</v>
      </c>
      <c r="G552" s="13">
        <v>66.66</v>
      </c>
      <c r="H552" s="13">
        <f>TRUNC(TRUNC(G552 * J5, 2) + G552, 2)</f>
        <v>80.319999999999993</v>
      </c>
      <c r="I552" s="13">
        <f t="shared" si="8"/>
        <v>1044.1600000000001</v>
      </c>
      <c r="J552" s="14">
        <f>I552 / J4</f>
        <v>1.3983624813217982E-4</v>
      </c>
    </row>
    <row r="553" spans="1:10" ht="39" customHeight="1">
      <c r="A553" s="10" t="s">
        <v>1546</v>
      </c>
      <c r="B553" s="10" t="s">
        <v>1213</v>
      </c>
      <c r="C553" s="10" t="s">
        <v>72</v>
      </c>
      <c r="D553" s="10" t="s">
        <v>1214</v>
      </c>
      <c r="E553" s="11" t="s">
        <v>75</v>
      </c>
      <c r="F553" s="12">
        <v>13</v>
      </c>
      <c r="G553" s="13">
        <v>143.99</v>
      </c>
      <c r="H553" s="13">
        <f>TRUNC(TRUNC(G553 * J5, 2) + G553, 2)</f>
        <v>173.5</v>
      </c>
      <c r="I553" s="13">
        <f t="shared" si="8"/>
        <v>2255.5</v>
      </c>
      <c r="J553" s="14">
        <f>I553 / J4</f>
        <v>3.0206161666998499E-4</v>
      </c>
    </row>
    <row r="554" spans="1:10" ht="39" customHeight="1">
      <c r="A554" s="10" t="s">
        <v>1547</v>
      </c>
      <c r="B554" s="10" t="s">
        <v>1548</v>
      </c>
      <c r="C554" s="10" t="s">
        <v>72</v>
      </c>
      <c r="D554" s="10" t="s">
        <v>1549</v>
      </c>
      <c r="E554" s="11" t="s">
        <v>75</v>
      </c>
      <c r="F554" s="12">
        <v>124</v>
      </c>
      <c r="G554" s="13">
        <v>36.11</v>
      </c>
      <c r="H554" s="13">
        <f>TRUNC(TRUNC(G554 * J5, 2) + G554, 2)</f>
        <v>43.51</v>
      </c>
      <c r="I554" s="13">
        <f t="shared" si="8"/>
        <v>5395.24</v>
      </c>
      <c r="J554" s="14">
        <f>I554 / J4</f>
        <v>7.2254263654292607E-4</v>
      </c>
    </row>
    <row r="555" spans="1:10" ht="39" customHeight="1">
      <c r="A555" s="10" t="s">
        <v>1550</v>
      </c>
      <c r="B555" s="10" t="s">
        <v>1551</v>
      </c>
      <c r="C555" s="10" t="s">
        <v>72</v>
      </c>
      <c r="D555" s="10" t="s">
        <v>1552</v>
      </c>
      <c r="E555" s="11" t="s">
        <v>75</v>
      </c>
      <c r="F555" s="12">
        <v>26</v>
      </c>
      <c r="G555" s="13">
        <v>35.229999999999997</v>
      </c>
      <c r="H555" s="13">
        <f>TRUNC(TRUNC(G555 * J5, 2) + G555, 2)</f>
        <v>42.45</v>
      </c>
      <c r="I555" s="13">
        <f t="shared" si="8"/>
        <v>1103.7</v>
      </c>
      <c r="J555" s="14">
        <f>I555 / J4</f>
        <v>1.4780997841660939E-4</v>
      </c>
    </row>
    <row r="556" spans="1:10" ht="39" customHeight="1">
      <c r="A556" s="10" t="s">
        <v>1553</v>
      </c>
      <c r="B556" s="10" t="s">
        <v>1554</v>
      </c>
      <c r="C556" s="10" t="s">
        <v>72</v>
      </c>
      <c r="D556" s="10" t="s">
        <v>1555</v>
      </c>
      <c r="E556" s="11" t="s">
        <v>75</v>
      </c>
      <c r="F556" s="12">
        <v>9</v>
      </c>
      <c r="G556" s="13">
        <v>36.14</v>
      </c>
      <c r="H556" s="13">
        <f>TRUNC(TRUNC(G556 * J5, 2) + G556, 2)</f>
        <v>43.54</v>
      </c>
      <c r="I556" s="13">
        <f t="shared" si="8"/>
        <v>391.86</v>
      </c>
      <c r="J556" s="14">
        <f>I556 / J4</f>
        <v>5.2478769722146015E-5</v>
      </c>
    </row>
    <row r="557" spans="1:10" ht="39" customHeight="1">
      <c r="A557" s="10" t="s">
        <v>1556</v>
      </c>
      <c r="B557" s="10" t="s">
        <v>1557</v>
      </c>
      <c r="C557" s="10" t="s">
        <v>72</v>
      </c>
      <c r="D557" s="10" t="s">
        <v>1558</v>
      </c>
      <c r="E557" s="11" t="s">
        <v>75</v>
      </c>
      <c r="F557" s="12">
        <v>7</v>
      </c>
      <c r="G557" s="13">
        <v>42.09</v>
      </c>
      <c r="H557" s="13">
        <f>TRUNC(TRUNC(G557 * J5, 2) + G557, 2)</f>
        <v>50.71</v>
      </c>
      <c r="I557" s="13">
        <f t="shared" si="8"/>
        <v>354.97</v>
      </c>
      <c r="J557" s="14">
        <f>I557 / J4</f>
        <v>4.7538378217399509E-5</v>
      </c>
    </row>
    <row r="558" spans="1:10" ht="52.05" customHeight="1">
      <c r="A558" s="10" t="s">
        <v>1559</v>
      </c>
      <c r="B558" s="10" t="s">
        <v>1030</v>
      </c>
      <c r="C558" s="10" t="s">
        <v>72</v>
      </c>
      <c r="D558" s="10" t="s">
        <v>1031</v>
      </c>
      <c r="E558" s="11" t="s">
        <v>75</v>
      </c>
      <c r="F558" s="12">
        <v>243</v>
      </c>
      <c r="G558" s="13">
        <v>42.89</v>
      </c>
      <c r="H558" s="13">
        <f>TRUNC(TRUNC(G558 * J5, 2) + G558, 2)</f>
        <v>51.68</v>
      </c>
      <c r="I558" s="13">
        <f t="shared" si="8"/>
        <v>12558.24</v>
      </c>
      <c r="J558" s="14">
        <f>I558 / J4</f>
        <v>1.681827655477576E-3</v>
      </c>
    </row>
    <row r="559" spans="1:10" ht="52.05" customHeight="1">
      <c r="A559" s="10" t="s">
        <v>1560</v>
      </c>
      <c r="B559" s="10" t="s">
        <v>1561</v>
      </c>
      <c r="C559" s="10" t="s">
        <v>72</v>
      </c>
      <c r="D559" s="10" t="s">
        <v>1562</v>
      </c>
      <c r="E559" s="11" t="s">
        <v>114</v>
      </c>
      <c r="F559" s="12">
        <v>3</v>
      </c>
      <c r="G559" s="13">
        <v>138.41</v>
      </c>
      <c r="H559" s="13">
        <f>TRUNC(TRUNC(G559 * J5, 2) + G559, 2)</f>
        <v>166.78</v>
      </c>
      <c r="I559" s="13">
        <f t="shared" si="8"/>
        <v>500.34</v>
      </c>
      <c r="J559" s="14">
        <f>I559 / J4</f>
        <v>6.7006654526561871E-5</v>
      </c>
    </row>
    <row r="560" spans="1:10" ht="39" customHeight="1">
      <c r="A560" s="10" t="s">
        <v>1563</v>
      </c>
      <c r="B560" s="10" t="s">
        <v>1564</v>
      </c>
      <c r="C560" s="10" t="s">
        <v>78</v>
      </c>
      <c r="D560" s="10" t="s">
        <v>1565</v>
      </c>
      <c r="E560" s="11" t="s">
        <v>268</v>
      </c>
      <c r="F560" s="12">
        <v>81</v>
      </c>
      <c r="G560" s="13">
        <v>20.87</v>
      </c>
      <c r="H560" s="13">
        <f>TRUNC(TRUNC(G560 * J5, 2) + G560, 2)</f>
        <v>25.14</v>
      </c>
      <c r="I560" s="13">
        <f t="shared" si="8"/>
        <v>2036.34</v>
      </c>
      <c r="J560" s="14">
        <f>I560 / J4</f>
        <v>2.727112181289103E-4</v>
      </c>
    </row>
    <row r="561" spans="1:10" ht="39" customHeight="1">
      <c r="A561" s="10" t="s">
        <v>1566</v>
      </c>
      <c r="B561" s="10" t="s">
        <v>1567</v>
      </c>
      <c r="C561" s="10" t="s">
        <v>72</v>
      </c>
      <c r="D561" s="10" t="s">
        <v>1568</v>
      </c>
      <c r="E561" s="11" t="s">
        <v>75</v>
      </c>
      <c r="F561" s="12">
        <v>3</v>
      </c>
      <c r="G561" s="13">
        <v>134.38999999999999</v>
      </c>
      <c r="H561" s="13">
        <f>TRUNC(TRUNC(G561 * J5, 2) + G561, 2)</f>
        <v>161.93</v>
      </c>
      <c r="I561" s="13">
        <f t="shared" si="8"/>
        <v>485.79</v>
      </c>
      <c r="J561" s="14">
        <f>I561 / J4</f>
        <v>6.5058085906500568E-5</v>
      </c>
    </row>
    <row r="562" spans="1:10" ht="39" customHeight="1">
      <c r="A562" s="10" t="s">
        <v>1569</v>
      </c>
      <c r="B562" s="10" t="s">
        <v>1570</v>
      </c>
      <c r="C562" s="10" t="s">
        <v>78</v>
      </c>
      <c r="D562" s="10" t="s">
        <v>1571</v>
      </c>
      <c r="E562" s="11" t="s">
        <v>268</v>
      </c>
      <c r="F562" s="12">
        <v>81</v>
      </c>
      <c r="G562" s="13">
        <v>12.79</v>
      </c>
      <c r="H562" s="13">
        <f>TRUNC(TRUNC(G562 * J5, 2) + G562, 2)</f>
        <v>15.41</v>
      </c>
      <c r="I562" s="13">
        <f t="shared" si="8"/>
        <v>1248.21</v>
      </c>
      <c r="J562" s="14">
        <f>I562 / J4</f>
        <v>1.6716308159771314E-4</v>
      </c>
    </row>
    <row r="563" spans="1:10" ht="25.95" customHeight="1">
      <c r="A563" s="10" t="s">
        <v>1572</v>
      </c>
      <c r="B563" s="10" t="s">
        <v>1573</v>
      </c>
      <c r="C563" s="10" t="s">
        <v>72</v>
      </c>
      <c r="D563" s="10" t="s">
        <v>1574</v>
      </c>
      <c r="E563" s="11" t="s">
        <v>75</v>
      </c>
      <c r="F563" s="12">
        <v>2</v>
      </c>
      <c r="G563" s="13">
        <v>134.08000000000001</v>
      </c>
      <c r="H563" s="13">
        <f>TRUNC(TRUNC(G563 * J5, 2) + G563, 2)</f>
        <v>161.56</v>
      </c>
      <c r="I563" s="13">
        <f t="shared" si="8"/>
        <v>323.12</v>
      </c>
      <c r="J563" s="14">
        <f>I563 / J4</f>
        <v>4.3272954811973201E-5</v>
      </c>
    </row>
    <row r="564" spans="1:10" ht="39" customHeight="1">
      <c r="A564" s="10" t="s">
        <v>1575</v>
      </c>
      <c r="B564" s="10" t="s">
        <v>1057</v>
      </c>
      <c r="C564" s="10" t="s">
        <v>78</v>
      </c>
      <c r="D564" s="10" t="s">
        <v>1058</v>
      </c>
      <c r="E564" s="11" t="s">
        <v>268</v>
      </c>
      <c r="F564" s="12">
        <v>46</v>
      </c>
      <c r="G564" s="13">
        <v>41.09</v>
      </c>
      <c r="H564" s="13">
        <f>TRUNC(TRUNC(G564 * J5, 2) + G564, 2)</f>
        <v>49.51</v>
      </c>
      <c r="I564" s="13">
        <f t="shared" si="8"/>
        <v>2277.46</v>
      </c>
      <c r="J564" s="14">
        <f>I564 / J4</f>
        <v>3.0500254910273736E-4</v>
      </c>
    </row>
    <row r="565" spans="1:10" ht="39" customHeight="1">
      <c r="A565" s="10" t="s">
        <v>1576</v>
      </c>
      <c r="B565" s="10" t="s">
        <v>1300</v>
      </c>
      <c r="C565" s="10" t="s">
        <v>78</v>
      </c>
      <c r="D565" s="10" t="s">
        <v>1301</v>
      </c>
      <c r="E565" s="11" t="s">
        <v>268</v>
      </c>
      <c r="F565" s="12">
        <v>9</v>
      </c>
      <c r="G565" s="13">
        <v>50.91</v>
      </c>
      <c r="H565" s="13">
        <f>TRUNC(TRUNC(G565 * J5, 2) + G565, 2)</f>
        <v>61.34</v>
      </c>
      <c r="I565" s="13">
        <f t="shared" si="8"/>
        <v>552.05999999999995</v>
      </c>
      <c r="J565" s="14">
        <f>I565 / J4</f>
        <v>7.393311287910969E-5</v>
      </c>
    </row>
    <row r="566" spans="1:10" ht="39" customHeight="1">
      <c r="A566" s="10" t="s">
        <v>1577</v>
      </c>
      <c r="B566" s="10" t="s">
        <v>1578</v>
      </c>
      <c r="C566" s="10" t="s">
        <v>72</v>
      </c>
      <c r="D566" s="10" t="s">
        <v>1579</v>
      </c>
      <c r="E566" s="11" t="s">
        <v>75</v>
      </c>
      <c r="F566" s="12">
        <v>6</v>
      </c>
      <c r="G566" s="13">
        <v>80.58</v>
      </c>
      <c r="H566" s="13">
        <f>TRUNC(TRUNC(G566 * J5, 2) + G566, 2)</f>
        <v>97.09</v>
      </c>
      <c r="I566" s="13">
        <f t="shared" si="8"/>
        <v>582.54</v>
      </c>
      <c r="J566" s="14">
        <f>I566 / J4</f>
        <v>7.8015062813093801E-5</v>
      </c>
    </row>
    <row r="567" spans="1:10" ht="39" customHeight="1">
      <c r="A567" s="10" t="s">
        <v>1580</v>
      </c>
      <c r="B567" s="10" t="s">
        <v>1142</v>
      </c>
      <c r="C567" s="10" t="s">
        <v>78</v>
      </c>
      <c r="D567" s="10" t="s">
        <v>1143</v>
      </c>
      <c r="E567" s="11" t="s">
        <v>268</v>
      </c>
      <c r="F567" s="12">
        <v>1</v>
      </c>
      <c r="G567" s="13">
        <v>591.67999999999995</v>
      </c>
      <c r="H567" s="13">
        <f>TRUNC(TRUNC(G567 * J5, 2) + G567, 2)</f>
        <v>712.97</v>
      </c>
      <c r="I567" s="13">
        <f t="shared" si="8"/>
        <v>712.97</v>
      </c>
      <c r="J567" s="14">
        <f>I567 / J4</f>
        <v>9.5482540827842706E-5</v>
      </c>
    </row>
    <row r="568" spans="1:10" ht="39" customHeight="1">
      <c r="A568" s="10" t="s">
        <v>1581</v>
      </c>
      <c r="B568" s="10" t="s">
        <v>1582</v>
      </c>
      <c r="C568" s="10" t="s">
        <v>78</v>
      </c>
      <c r="D568" s="10" t="s">
        <v>1583</v>
      </c>
      <c r="E568" s="11" t="s">
        <v>114</v>
      </c>
      <c r="F568" s="12">
        <v>6</v>
      </c>
      <c r="G568" s="13">
        <v>17.260000000000002</v>
      </c>
      <c r="H568" s="13">
        <f>TRUNC(TRUNC(G568 * J5, 2) + G568, 2)</f>
        <v>20.79</v>
      </c>
      <c r="I568" s="13">
        <f t="shared" si="8"/>
        <v>124.74</v>
      </c>
      <c r="J568" s="14">
        <f>I568 / J4</f>
        <v>1.6705460458175095E-5</v>
      </c>
    </row>
    <row r="569" spans="1:10" ht="39" customHeight="1">
      <c r="A569" s="10" t="s">
        <v>1584</v>
      </c>
      <c r="B569" s="10" t="s">
        <v>1585</v>
      </c>
      <c r="C569" s="10" t="s">
        <v>78</v>
      </c>
      <c r="D569" s="10" t="s">
        <v>1586</v>
      </c>
      <c r="E569" s="11" t="s">
        <v>114</v>
      </c>
      <c r="F569" s="12">
        <v>48</v>
      </c>
      <c r="G569" s="13">
        <v>19.350000000000001</v>
      </c>
      <c r="H569" s="13">
        <f>TRUNC(TRUNC(G569 * J5, 2) + G569, 2)</f>
        <v>23.31</v>
      </c>
      <c r="I569" s="13">
        <f t="shared" si="8"/>
        <v>1118.8800000000001</v>
      </c>
      <c r="J569" s="14">
        <f>I569 / J4</f>
        <v>1.4984291804908572E-4</v>
      </c>
    </row>
    <row r="570" spans="1:10" ht="52.05" customHeight="1">
      <c r="A570" s="10" t="s">
        <v>1588</v>
      </c>
      <c r="B570" s="10" t="s">
        <v>1589</v>
      </c>
      <c r="C570" s="10" t="s">
        <v>78</v>
      </c>
      <c r="D570" s="10" t="s">
        <v>1590</v>
      </c>
      <c r="E570" s="11" t="s">
        <v>268</v>
      </c>
      <c r="F570" s="12">
        <v>1</v>
      </c>
      <c r="G570" s="13">
        <v>272.74</v>
      </c>
      <c r="H570" s="13">
        <f>TRUNC(TRUNC(G570 * J5, 2) + G570, 2)</f>
        <v>328.65</v>
      </c>
      <c r="I570" s="13">
        <f t="shared" si="8"/>
        <v>328.65</v>
      </c>
      <c r="J570" s="14">
        <f>I570 / J4</f>
        <v>4.4013544809838424E-5</v>
      </c>
    </row>
    <row r="571" spans="1:10" ht="25.95" customHeight="1">
      <c r="A571" s="10" t="s">
        <v>1591</v>
      </c>
      <c r="B571" s="10" t="s">
        <v>1592</v>
      </c>
      <c r="C571" s="10" t="s">
        <v>78</v>
      </c>
      <c r="D571" s="10" t="s">
        <v>1593</v>
      </c>
      <c r="E571" s="11" t="s">
        <v>114</v>
      </c>
      <c r="F571" s="12">
        <v>16</v>
      </c>
      <c r="G571" s="13">
        <v>13.24</v>
      </c>
      <c r="H571" s="13">
        <f>TRUNC(TRUNC(G571 * J5, 2) + G571, 2)</f>
        <v>15.95</v>
      </c>
      <c r="I571" s="13">
        <f t="shared" si="8"/>
        <v>255.2</v>
      </c>
      <c r="J571" s="14">
        <f>I571 / J4</f>
        <v>3.4176956140181853E-5</v>
      </c>
    </row>
    <row r="572" spans="1:10" ht="39" customHeight="1">
      <c r="A572" s="10" t="s">
        <v>1594</v>
      </c>
      <c r="B572" s="10" t="s">
        <v>1595</v>
      </c>
      <c r="C572" s="10" t="s">
        <v>78</v>
      </c>
      <c r="D572" s="10" t="s">
        <v>1596</v>
      </c>
      <c r="E572" s="11" t="s">
        <v>114</v>
      </c>
      <c r="F572" s="12">
        <v>4793</v>
      </c>
      <c r="G572" s="13">
        <v>21</v>
      </c>
      <c r="H572" s="13">
        <f>TRUNC(TRUNC(G572 * J5, 2) + G572, 2)</f>
        <v>25.3</v>
      </c>
      <c r="I572" s="13">
        <f t="shared" si="8"/>
        <v>121262.9</v>
      </c>
      <c r="J572" s="14">
        <f>I572 / J4</f>
        <v>1.6239799430765117E-2</v>
      </c>
    </row>
    <row r="573" spans="1:10" ht="24" customHeight="1">
      <c r="A573" s="10" t="s">
        <v>1597</v>
      </c>
      <c r="B573" s="10" t="s">
        <v>1598</v>
      </c>
      <c r="C573" s="10" t="s">
        <v>72</v>
      </c>
      <c r="D573" s="10" t="s">
        <v>1599</v>
      </c>
      <c r="E573" s="11" t="s">
        <v>75</v>
      </c>
      <c r="F573" s="12">
        <v>105</v>
      </c>
      <c r="G573" s="13">
        <v>4.3600000000000003</v>
      </c>
      <c r="H573" s="13">
        <f>TRUNC(TRUNC(G573 * J5, 2) + G573, 2)</f>
        <v>5.25</v>
      </c>
      <c r="I573" s="13">
        <f t="shared" si="8"/>
        <v>551.25</v>
      </c>
      <c r="J573" s="14">
        <f>I573 / J4</f>
        <v>7.3824635863147526E-5</v>
      </c>
    </row>
    <row r="574" spans="1:10" ht="25.95" customHeight="1">
      <c r="A574" s="10" t="s">
        <v>1600</v>
      </c>
      <c r="B574" s="10" t="s">
        <v>1601</v>
      </c>
      <c r="C574" s="10" t="s">
        <v>78</v>
      </c>
      <c r="D574" s="10" t="s">
        <v>1602</v>
      </c>
      <c r="E574" s="11" t="s">
        <v>268</v>
      </c>
      <c r="F574" s="12">
        <v>31</v>
      </c>
      <c r="G574" s="13">
        <v>45.55</v>
      </c>
      <c r="H574" s="13">
        <f>TRUNC(TRUNC(G574 * J5, 2) + G574, 2)</f>
        <v>54.88</v>
      </c>
      <c r="I574" s="13">
        <f t="shared" si="8"/>
        <v>1701.28</v>
      </c>
      <c r="J574" s="14">
        <f>I574 / J4</f>
        <v>2.2783923174830951E-4</v>
      </c>
    </row>
    <row r="575" spans="1:10" ht="25.95" customHeight="1">
      <c r="A575" s="10" t="s">
        <v>1603</v>
      </c>
      <c r="B575" s="10" t="s">
        <v>1604</v>
      </c>
      <c r="C575" s="10" t="s">
        <v>78</v>
      </c>
      <c r="D575" s="10" t="s">
        <v>1605</v>
      </c>
      <c r="E575" s="11" t="s">
        <v>268</v>
      </c>
      <c r="F575" s="12">
        <v>2</v>
      </c>
      <c r="G575" s="13">
        <v>5033.1899999999996</v>
      </c>
      <c r="H575" s="13">
        <f>TRUNC(TRUNC(G575 * J5, 2) + G575, 2)</f>
        <v>6064.99</v>
      </c>
      <c r="I575" s="13">
        <f t="shared" si="8"/>
        <v>12129.98</v>
      </c>
      <c r="J575" s="14">
        <f>I575 / J4</f>
        <v>1.6244741161492284E-3</v>
      </c>
    </row>
    <row r="576" spans="1:10" ht="25.95" customHeight="1">
      <c r="A576" s="10" t="s">
        <v>1606</v>
      </c>
      <c r="B576" s="10" t="s">
        <v>1607</v>
      </c>
      <c r="C576" s="10" t="s">
        <v>72</v>
      </c>
      <c r="D576" s="10" t="s">
        <v>1608</v>
      </c>
      <c r="E576" s="11" t="s">
        <v>75</v>
      </c>
      <c r="F576" s="12">
        <v>1</v>
      </c>
      <c r="G576" s="13">
        <v>143.15</v>
      </c>
      <c r="H576" s="13">
        <f>TRUNC(TRUNC(G576 * J5, 2) + G576, 2)</f>
        <v>172.49</v>
      </c>
      <c r="I576" s="13">
        <f t="shared" si="8"/>
        <v>172.49</v>
      </c>
      <c r="J576" s="14">
        <f>I576 / J4</f>
        <v>2.3100247510266334E-5</v>
      </c>
    </row>
    <row r="577" spans="1:10" ht="25.95" customHeight="1">
      <c r="A577" s="10" t="s">
        <v>1609</v>
      </c>
      <c r="B577" s="10" t="s">
        <v>1610</v>
      </c>
      <c r="C577" s="10" t="s">
        <v>72</v>
      </c>
      <c r="D577" s="10" t="s">
        <v>1611</v>
      </c>
      <c r="E577" s="11" t="s">
        <v>75</v>
      </c>
      <c r="F577" s="12">
        <v>19</v>
      </c>
      <c r="G577" s="13">
        <v>34.340000000000003</v>
      </c>
      <c r="H577" s="13">
        <f>TRUNC(TRUNC(G577 * J5, 2) + G577, 2)</f>
        <v>41.37</v>
      </c>
      <c r="I577" s="13">
        <f t="shared" si="8"/>
        <v>786.03</v>
      </c>
      <c r="J577" s="14">
        <f>I577 / J4</f>
        <v>1.0526689982314711E-4</v>
      </c>
    </row>
    <row r="578" spans="1:10" ht="25.95" customHeight="1">
      <c r="A578" s="10" t="s">
        <v>1612</v>
      </c>
      <c r="B578" s="10" t="s">
        <v>1613</v>
      </c>
      <c r="C578" s="10" t="s">
        <v>78</v>
      </c>
      <c r="D578" s="10" t="s">
        <v>1614</v>
      </c>
      <c r="E578" s="11" t="s">
        <v>268</v>
      </c>
      <c r="F578" s="12">
        <v>6</v>
      </c>
      <c r="G578" s="13">
        <v>1967.3</v>
      </c>
      <c r="H578" s="13">
        <f>TRUNC(TRUNC(G578 * J5, 2) + G578, 2)</f>
        <v>2370.59</v>
      </c>
      <c r="I578" s="13">
        <f t="shared" si="8"/>
        <v>14223.54</v>
      </c>
      <c r="J578" s="14">
        <f>I578 / J4</f>
        <v>1.904848364961294E-3</v>
      </c>
    </row>
    <row r="579" spans="1:10" ht="39" customHeight="1">
      <c r="A579" s="10" t="s">
        <v>1615</v>
      </c>
      <c r="B579" s="10" t="s">
        <v>1616</v>
      </c>
      <c r="C579" s="10" t="s">
        <v>72</v>
      </c>
      <c r="D579" s="10" t="s">
        <v>1617</v>
      </c>
      <c r="E579" s="11" t="s">
        <v>75</v>
      </c>
      <c r="F579" s="12">
        <v>10</v>
      </c>
      <c r="G579" s="13">
        <v>37.479999999999997</v>
      </c>
      <c r="H579" s="13">
        <f>TRUNC(TRUNC(G579 * J5, 2) + G579, 2)</f>
        <v>45.16</v>
      </c>
      <c r="I579" s="13">
        <f t="shared" si="8"/>
        <v>451.6</v>
      </c>
      <c r="J579" s="14">
        <f>I579 / J4</f>
        <v>6.047928445496131E-5</v>
      </c>
    </row>
    <row r="580" spans="1:10" ht="25.95" customHeight="1">
      <c r="A580" s="10" t="s">
        <v>1618</v>
      </c>
      <c r="B580" s="10" t="s">
        <v>1619</v>
      </c>
      <c r="C580" s="10" t="s">
        <v>78</v>
      </c>
      <c r="D580" s="10" t="s">
        <v>1620</v>
      </c>
      <c r="E580" s="11" t="s">
        <v>268</v>
      </c>
      <c r="F580" s="12">
        <v>76</v>
      </c>
      <c r="G580" s="13">
        <v>940.63</v>
      </c>
      <c r="H580" s="13">
        <f>TRUNC(TRUNC(G580 * J5, 2) + G580, 2)</f>
        <v>1133.45</v>
      </c>
      <c r="I580" s="13">
        <f t="shared" si="8"/>
        <v>86142.2</v>
      </c>
      <c r="J580" s="14">
        <f>I580 / J4</f>
        <v>1.1536356548662904E-2</v>
      </c>
    </row>
    <row r="581" spans="1:10" ht="64.95" customHeight="1">
      <c r="A581" s="10" t="s">
        <v>1621</v>
      </c>
      <c r="B581" s="10" t="s">
        <v>1622</v>
      </c>
      <c r="C581" s="10" t="s">
        <v>72</v>
      </c>
      <c r="D581" s="10" t="s">
        <v>1623</v>
      </c>
      <c r="E581" s="11" t="s">
        <v>75</v>
      </c>
      <c r="F581" s="12">
        <v>42</v>
      </c>
      <c r="G581" s="13">
        <v>40.950000000000003</v>
      </c>
      <c r="H581" s="13">
        <f>TRUNC(TRUNC(G581 * J5, 2) + G581, 2)</f>
        <v>49.34</v>
      </c>
      <c r="I581" s="13">
        <f t="shared" si="8"/>
        <v>2072.2800000000002</v>
      </c>
      <c r="J581" s="14">
        <f>I581 / J4</f>
        <v>2.7752438350382469E-4</v>
      </c>
    </row>
    <row r="582" spans="1:10" ht="25.95" customHeight="1">
      <c r="A582" s="10" t="s">
        <v>1624</v>
      </c>
      <c r="B582" s="10" t="s">
        <v>1625</v>
      </c>
      <c r="C582" s="10" t="s">
        <v>72</v>
      </c>
      <c r="D582" s="10" t="s">
        <v>1626</v>
      </c>
      <c r="E582" s="11" t="s">
        <v>75</v>
      </c>
      <c r="F582" s="12">
        <v>1</v>
      </c>
      <c r="G582" s="13">
        <v>458.55</v>
      </c>
      <c r="H582" s="13">
        <f>TRUNC(TRUNC(G582 * J5, 2) + G582, 2)</f>
        <v>552.54999999999995</v>
      </c>
      <c r="I582" s="13">
        <f t="shared" si="8"/>
        <v>552.54999999999995</v>
      </c>
      <c r="J582" s="14">
        <f>I582 / J4</f>
        <v>7.3998734777654715E-5</v>
      </c>
    </row>
    <row r="583" spans="1:10" ht="39" customHeight="1">
      <c r="A583" s="10" t="s">
        <v>1627</v>
      </c>
      <c r="B583" s="10" t="s">
        <v>1628</v>
      </c>
      <c r="C583" s="10" t="s">
        <v>72</v>
      </c>
      <c r="D583" s="10" t="s">
        <v>1629</v>
      </c>
      <c r="E583" s="11" t="s">
        <v>75</v>
      </c>
      <c r="F583" s="12">
        <v>1</v>
      </c>
      <c r="G583" s="13">
        <v>367.17</v>
      </c>
      <c r="H583" s="13">
        <f>TRUNC(TRUNC(G583 * J5, 2) + G583, 2)</f>
        <v>442.43</v>
      </c>
      <c r="I583" s="13">
        <f t="shared" ref="I583:I646" si="9">TRUNC(F583 * H583,2)</f>
        <v>442.43</v>
      </c>
      <c r="J583" s="14">
        <f>I583 / J4</f>
        <v>5.9251217496475934E-5</v>
      </c>
    </row>
    <row r="584" spans="1:10" ht="64.95" customHeight="1">
      <c r="A584" s="10" t="s">
        <v>1630</v>
      </c>
      <c r="B584" s="10" t="s">
        <v>1631</v>
      </c>
      <c r="C584" s="10" t="s">
        <v>72</v>
      </c>
      <c r="D584" s="10" t="s">
        <v>1632</v>
      </c>
      <c r="E584" s="11" t="s">
        <v>75</v>
      </c>
      <c r="F584" s="12">
        <v>1</v>
      </c>
      <c r="G584" s="13">
        <v>44.12</v>
      </c>
      <c r="H584" s="13">
        <f>TRUNC(TRUNC(G584 * J5, 2) + G584, 2)</f>
        <v>53.16</v>
      </c>
      <c r="I584" s="13">
        <f t="shared" si="9"/>
        <v>53.16</v>
      </c>
      <c r="J584" s="14">
        <f>I584 / J4</f>
        <v>7.1193063809250282E-6</v>
      </c>
    </row>
    <row r="585" spans="1:10" ht="103.95" customHeight="1">
      <c r="A585" s="10" t="s">
        <v>1633</v>
      </c>
      <c r="B585" s="10" t="s">
        <v>1634</v>
      </c>
      <c r="C585" s="10" t="s">
        <v>72</v>
      </c>
      <c r="D585" s="10" t="s">
        <v>1635</v>
      </c>
      <c r="E585" s="11" t="s">
        <v>75</v>
      </c>
      <c r="F585" s="12">
        <v>60</v>
      </c>
      <c r="G585" s="13">
        <v>16.68</v>
      </c>
      <c r="H585" s="13">
        <f>TRUNC(TRUNC(G585 * J5, 2) + G585, 2)</f>
        <v>20.09</v>
      </c>
      <c r="I585" s="13">
        <f t="shared" si="9"/>
        <v>1205.4000000000001</v>
      </c>
      <c r="J585" s="14">
        <f>I585 / J4</f>
        <v>1.6142987042074927E-4</v>
      </c>
    </row>
    <row r="586" spans="1:10" ht="91.05" customHeight="1">
      <c r="A586" s="10" t="s">
        <v>1636</v>
      </c>
      <c r="B586" s="10" t="s">
        <v>1637</v>
      </c>
      <c r="C586" s="10" t="s">
        <v>72</v>
      </c>
      <c r="D586" s="10" t="s">
        <v>1638</v>
      </c>
      <c r="E586" s="11" t="s">
        <v>75</v>
      </c>
      <c r="F586" s="12">
        <v>2</v>
      </c>
      <c r="G586" s="13">
        <v>5156.6499999999996</v>
      </c>
      <c r="H586" s="13">
        <f>TRUNC(TRUNC(G586 * J5, 2) + G586, 2)</f>
        <v>6213.76</v>
      </c>
      <c r="I586" s="13">
        <f t="shared" si="9"/>
        <v>12427.52</v>
      </c>
      <c r="J586" s="14">
        <f>I586 / J4</f>
        <v>1.6643213400126678E-3</v>
      </c>
    </row>
    <row r="587" spans="1:10" ht="103.95" customHeight="1">
      <c r="A587" s="10" t="s">
        <v>1639</v>
      </c>
      <c r="B587" s="10" t="s">
        <v>1640</v>
      </c>
      <c r="C587" s="10" t="s">
        <v>72</v>
      </c>
      <c r="D587" s="10" t="s">
        <v>1641</v>
      </c>
      <c r="E587" s="11" t="s">
        <v>75</v>
      </c>
      <c r="F587" s="12">
        <v>2</v>
      </c>
      <c r="G587" s="13">
        <v>2930.65</v>
      </c>
      <c r="H587" s="13">
        <f>TRUNC(TRUNC(G587 * J5, 2) + G587, 2)</f>
        <v>3531.43</v>
      </c>
      <c r="I587" s="13">
        <f t="shared" si="9"/>
        <v>7062.86</v>
      </c>
      <c r="J587" s="14">
        <f>I587 / J4</f>
        <v>9.4587404562791852E-4</v>
      </c>
    </row>
    <row r="588" spans="1:10" ht="24" customHeight="1">
      <c r="A588" s="10" t="s">
        <v>1642</v>
      </c>
      <c r="B588" s="10" t="s">
        <v>1643</v>
      </c>
      <c r="C588" s="10" t="s">
        <v>72</v>
      </c>
      <c r="D588" s="10" t="s">
        <v>1644</v>
      </c>
      <c r="E588" s="11" t="s">
        <v>75</v>
      </c>
      <c r="F588" s="12">
        <v>1</v>
      </c>
      <c r="G588" s="13">
        <v>5594.84</v>
      </c>
      <c r="H588" s="13">
        <f>TRUNC(TRUNC(G588 * J5, 2) + G588, 2)</f>
        <v>6741.78</v>
      </c>
      <c r="I588" s="13">
        <f t="shared" si="9"/>
        <v>6741.78</v>
      </c>
      <c r="J588" s="14">
        <f>I588 / J4</f>
        <v>9.0287429218947966E-4</v>
      </c>
    </row>
    <row r="589" spans="1:10" ht="25.95" customHeight="1">
      <c r="A589" s="10" t="s">
        <v>1645</v>
      </c>
      <c r="B589" s="10" t="s">
        <v>1646</v>
      </c>
      <c r="C589" s="10" t="s">
        <v>78</v>
      </c>
      <c r="D589" s="10" t="s">
        <v>1647</v>
      </c>
      <c r="E589" s="11" t="s">
        <v>114</v>
      </c>
      <c r="F589" s="12">
        <v>204</v>
      </c>
      <c r="G589" s="13">
        <v>5.43</v>
      </c>
      <c r="H589" s="13">
        <f>TRUNC(TRUNC(G589 * J5, 2) + G589, 2)</f>
        <v>6.54</v>
      </c>
      <c r="I589" s="13">
        <f t="shared" si="9"/>
        <v>1334.16</v>
      </c>
      <c r="J589" s="14">
        <f>I589 / J4</f>
        <v>1.7867369829147736E-4</v>
      </c>
    </row>
    <row r="590" spans="1:10" ht="39" customHeight="1">
      <c r="A590" s="10" t="s">
        <v>1648</v>
      </c>
      <c r="B590" s="10" t="s">
        <v>1649</v>
      </c>
      <c r="C590" s="10" t="s">
        <v>72</v>
      </c>
      <c r="D590" s="10" t="s">
        <v>1650</v>
      </c>
      <c r="E590" s="11" t="s">
        <v>75</v>
      </c>
      <c r="F590" s="12">
        <v>2</v>
      </c>
      <c r="G590" s="13">
        <v>55.58</v>
      </c>
      <c r="H590" s="13">
        <f>TRUNC(TRUNC(G590 * J5, 2) + G590, 2)</f>
        <v>66.97</v>
      </c>
      <c r="I590" s="13">
        <f t="shared" si="9"/>
        <v>133.94</v>
      </c>
      <c r="J590" s="14">
        <f>I590 / J4</f>
        <v>1.7937545083918328E-5</v>
      </c>
    </row>
    <row r="591" spans="1:10" ht="25.95" customHeight="1">
      <c r="A591" s="10" t="s">
        <v>1651</v>
      </c>
      <c r="B591" s="10" t="s">
        <v>1652</v>
      </c>
      <c r="C591" s="10" t="s">
        <v>72</v>
      </c>
      <c r="D591" s="10" t="s">
        <v>1653</v>
      </c>
      <c r="E591" s="11" t="s">
        <v>75</v>
      </c>
      <c r="F591" s="12">
        <v>2</v>
      </c>
      <c r="G591" s="13">
        <v>58.67</v>
      </c>
      <c r="H591" s="13">
        <f>TRUNC(TRUNC(G591 * J5, 2) + G591, 2)</f>
        <v>70.69</v>
      </c>
      <c r="I591" s="13">
        <f t="shared" si="9"/>
        <v>141.38</v>
      </c>
      <c r="J591" s="14">
        <f>I591 / J4</f>
        <v>1.8933926563867203E-5</v>
      </c>
    </row>
    <row r="592" spans="1:10" ht="25.95" customHeight="1">
      <c r="A592" s="10" t="s">
        <v>1654</v>
      </c>
      <c r="B592" s="10" t="s">
        <v>1655</v>
      </c>
      <c r="C592" s="10" t="s">
        <v>72</v>
      </c>
      <c r="D592" s="10" t="s">
        <v>1656</v>
      </c>
      <c r="E592" s="11" t="s">
        <v>75</v>
      </c>
      <c r="F592" s="12">
        <v>24</v>
      </c>
      <c r="G592" s="13">
        <v>12.32</v>
      </c>
      <c r="H592" s="13">
        <f>TRUNC(TRUNC(G592 * J5, 2) + G592, 2)</f>
        <v>14.84</v>
      </c>
      <c r="I592" s="13">
        <f t="shared" si="9"/>
        <v>356.16</v>
      </c>
      <c r="J592" s="14">
        <f>I592 / J4</f>
        <v>4.7697745685294553E-5</v>
      </c>
    </row>
    <row r="593" spans="1:10" ht="78" customHeight="1">
      <c r="A593" s="10" t="s">
        <v>1657</v>
      </c>
      <c r="B593" s="10" t="s">
        <v>1658</v>
      </c>
      <c r="C593" s="10" t="s">
        <v>72</v>
      </c>
      <c r="D593" s="10" t="s">
        <v>1659</v>
      </c>
      <c r="E593" s="11" t="s">
        <v>75</v>
      </c>
      <c r="F593" s="12">
        <v>2</v>
      </c>
      <c r="G593" s="13">
        <v>344.42</v>
      </c>
      <c r="H593" s="13">
        <f>TRUNC(TRUNC(G593 * J5, 2) + G593, 2)</f>
        <v>415.02</v>
      </c>
      <c r="I593" s="13">
        <f t="shared" si="9"/>
        <v>830.04</v>
      </c>
      <c r="J593" s="14">
        <f>I593 / J4</f>
        <v>1.1116081769042534E-4</v>
      </c>
    </row>
    <row r="594" spans="1:10" ht="24" customHeight="1">
      <c r="A594" s="5" t="s">
        <v>47</v>
      </c>
      <c r="B594" s="5" t="s">
        <v>6235</v>
      </c>
      <c r="C594" s="5"/>
      <c r="D594" s="5" t="s">
        <v>48</v>
      </c>
      <c r="E594" s="6"/>
      <c r="F594" s="7">
        <v>1</v>
      </c>
      <c r="G594" s="7" t="s">
        <v>74</v>
      </c>
      <c r="H594" s="8">
        <f>I595 + I596 + I597 + I598 + I599 + I600</f>
        <v>10624</v>
      </c>
      <c r="I594" s="8">
        <f t="shared" si="9"/>
        <v>10624</v>
      </c>
      <c r="J594" s="9">
        <f>I594 / J4</f>
        <v>1.422789898249577E-3</v>
      </c>
    </row>
    <row r="595" spans="1:10" ht="39" customHeight="1">
      <c r="A595" s="10" t="s">
        <v>1660</v>
      </c>
      <c r="B595" s="10" t="s">
        <v>1661</v>
      </c>
      <c r="C595" s="10" t="s">
        <v>78</v>
      </c>
      <c r="D595" s="10" t="s">
        <v>1662</v>
      </c>
      <c r="E595" s="11" t="s">
        <v>268</v>
      </c>
      <c r="F595" s="12">
        <v>1</v>
      </c>
      <c r="G595" s="13">
        <v>865.05</v>
      </c>
      <c r="H595" s="13">
        <f>TRUNC(TRUNC(G595 * J5, 2) + G595, 2)</f>
        <v>1042.3800000000001</v>
      </c>
      <c r="I595" s="13">
        <f t="shared" si="9"/>
        <v>1042.3800000000001</v>
      </c>
      <c r="J595" s="14">
        <f>I595 / J4</f>
        <v>1.3959786654154689E-4</v>
      </c>
    </row>
    <row r="596" spans="1:10" ht="24" customHeight="1">
      <c r="A596" s="10" t="s">
        <v>1663</v>
      </c>
      <c r="B596" s="10" t="s">
        <v>1664</v>
      </c>
      <c r="C596" s="10" t="s">
        <v>72</v>
      </c>
      <c r="D596" s="10" t="s">
        <v>1665</v>
      </c>
      <c r="E596" s="11" t="s">
        <v>75</v>
      </c>
      <c r="F596" s="12">
        <v>1</v>
      </c>
      <c r="G596" s="13">
        <v>2715.24</v>
      </c>
      <c r="H596" s="13">
        <f>TRUNC(TRUNC(G596 * J5, 2) + G596, 2)</f>
        <v>3271.86</v>
      </c>
      <c r="I596" s="13">
        <f t="shared" si="9"/>
        <v>3271.86</v>
      </c>
      <c r="J596" s="14">
        <f>I596 / J4</f>
        <v>4.3817482647654941E-4</v>
      </c>
    </row>
    <row r="597" spans="1:10" ht="39" customHeight="1">
      <c r="A597" s="10" t="s">
        <v>1666</v>
      </c>
      <c r="B597" s="10" t="s">
        <v>1667</v>
      </c>
      <c r="C597" s="10" t="s">
        <v>78</v>
      </c>
      <c r="D597" s="10" t="s">
        <v>1668</v>
      </c>
      <c r="E597" s="11" t="s">
        <v>268</v>
      </c>
      <c r="F597" s="12">
        <v>8</v>
      </c>
      <c r="G597" s="13">
        <v>305.05</v>
      </c>
      <c r="H597" s="13">
        <f>TRUNC(TRUNC(G597 * J5, 2) + G597, 2)</f>
        <v>367.58</v>
      </c>
      <c r="I597" s="13">
        <f t="shared" si="9"/>
        <v>2940.64</v>
      </c>
      <c r="J597" s="14">
        <f>I597 / J4</f>
        <v>3.9381710150495443E-4</v>
      </c>
    </row>
    <row r="598" spans="1:10" ht="39" customHeight="1">
      <c r="A598" s="10" t="s">
        <v>1669</v>
      </c>
      <c r="B598" s="10" t="s">
        <v>1670</v>
      </c>
      <c r="C598" s="10" t="s">
        <v>78</v>
      </c>
      <c r="D598" s="10" t="s">
        <v>1671</v>
      </c>
      <c r="E598" s="11" t="s">
        <v>268</v>
      </c>
      <c r="F598" s="12">
        <v>2</v>
      </c>
      <c r="G598" s="13">
        <v>270.05</v>
      </c>
      <c r="H598" s="13">
        <f>TRUNC(TRUNC(G598 * J5, 2) + G598, 2)</f>
        <v>325.41000000000003</v>
      </c>
      <c r="I598" s="13">
        <f t="shared" si="9"/>
        <v>650.82000000000005</v>
      </c>
      <c r="J598" s="14">
        <f>I598 / J4</f>
        <v>8.7159273491979453E-5</v>
      </c>
    </row>
    <row r="599" spans="1:10" ht="39" customHeight="1">
      <c r="A599" s="10" t="s">
        <v>1672</v>
      </c>
      <c r="B599" s="10" t="s">
        <v>1673</v>
      </c>
      <c r="C599" s="10" t="s">
        <v>78</v>
      </c>
      <c r="D599" s="10" t="s">
        <v>1674</v>
      </c>
      <c r="E599" s="11" t="s">
        <v>268</v>
      </c>
      <c r="F599" s="12">
        <v>40</v>
      </c>
      <c r="G599" s="13">
        <v>23.73</v>
      </c>
      <c r="H599" s="13">
        <f>TRUNC(TRUNC(G599 * J5, 2) + G599, 2)</f>
        <v>28.59</v>
      </c>
      <c r="I599" s="13">
        <f t="shared" si="9"/>
        <v>1143.5999999999999</v>
      </c>
      <c r="J599" s="14">
        <f>I599 / J4</f>
        <v>1.5315347586956099E-4</v>
      </c>
    </row>
    <row r="600" spans="1:10" ht="25.95" customHeight="1">
      <c r="A600" s="10" t="s">
        <v>1676</v>
      </c>
      <c r="B600" s="10" t="s">
        <v>1677</v>
      </c>
      <c r="C600" s="10" t="s">
        <v>72</v>
      </c>
      <c r="D600" s="10" t="s">
        <v>1678</v>
      </c>
      <c r="E600" s="11" t="s">
        <v>75</v>
      </c>
      <c r="F600" s="12">
        <v>29</v>
      </c>
      <c r="G600" s="13">
        <v>45.07</v>
      </c>
      <c r="H600" s="13">
        <f>TRUNC(TRUNC(G600 * J5, 2) + G600, 2)</f>
        <v>54.3</v>
      </c>
      <c r="I600" s="13">
        <f t="shared" si="9"/>
        <v>1574.7</v>
      </c>
      <c r="J600" s="14">
        <f>I600 / J4</f>
        <v>2.1088735436498578E-4</v>
      </c>
    </row>
    <row r="601" spans="1:10" ht="25.95" customHeight="1">
      <c r="A601" s="5" t="s">
        <v>49</v>
      </c>
      <c r="B601" s="5" t="s">
        <v>6235</v>
      </c>
      <c r="C601" s="5"/>
      <c r="D601" s="5" t="s">
        <v>50</v>
      </c>
      <c r="E601" s="6"/>
      <c r="F601" s="7">
        <v>1</v>
      </c>
      <c r="G601" s="7" t="s">
        <v>74</v>
      </c>
      <c r="H601" s="8">
        <f>I602 + I603 + I604 + I605 + I606 + I607 + I608 + I609 + I610 + I611 + I612 + I613 + I614</f>
        <v>49178.229999999996</v>
      </c>
      <c r="I601" s="8">
        <f t="shared" si="9"/>
        <v>49178.23</v>
      </c>
      <c r="J601" s="9">
        <f>I601 / J4</f>
        <v>6.5860588156809391E-3</v>
      </c>
    </row>
    <row r="602" spans="1:10" ht="25.95" customHeight="1">
      <c r="A602" s="10" t="s">
        <v>1679</v>
      </c>
      <c r="B602" s="10" t="s">
        <v>1680</v>
      </c>
      <c r="C602" s="10" t="s">
        <v>72</v>
      </c>
      <c r="D602" s="10" t="s">
        <v>1681</v>
      </c>
      <c r="E602" s="11" t="s">
        <v>75</v>
      </c>
      <c r="F602" s="12">
        <v>23</v>
      </c>
      <c r="G602" s="13">
        <v>62.96</v>
      </c>
      <c r="H602" s="13">
        <f>TRUNC(TRUNC(G602 * J5, 2) + G602, 2)</f>
        <v>75.86</v>
      </c>
      <c r="I602" s="13">
        <f t="shared" si="9"/>
        <v>1744.78</v>
      </c>
      <c r="J602" s="14">
        <f>I602 / J4</f>
        <v>2.3366484927220415E-4</v>
      </c>
    </row>
    <row r="603" spans="1:10" ht="39" customHeight="1">
      <c r="A603" s="10" t="s">
        <v>1682</v>
      </c>
      <c r="B603" s="10" t="s">
        <v>1683</v>
      </c>
      <c r="C603" s="10" t="s">
        <v>72</v>
      </c>
      <c r="D603" s="10" t="s">
        <v>1684</v>
      </c>
      <c r="E603" s="11" t="s">
        <v>75</v>
      </c>
      <c r="F603" s="12">
        <v>1</v>
      </c>
      <c r="G603" s="13">
        <v>384.5</v>
      </c>
      <c r="H603" s="13">
        <f>TRUNC(TRUNC(G603 * J5, 2) + G603, 2)</f>
        <v>463.32</v>
      </c>
      <c r="I603" s="13">
        <f t="shared" si="9"/>
        <v>463.32</v>
      </c>
      <c r="J603" s="14">
        <f>I603 / J4</f>
        <v>6.2048853130364638E-5</v>
      </c>
    </row>
    <row r="604" spans="1:10" ht="25.95" customHeight="1">
      <c r="A604" s="10" t="s">
        <v>1685</v>
      </c>
      <c r="B604" s="10" t="s">
        <v>1455</v>
      </c>
      <c r="C604" s="10" t="s">
        <v>78</v>
      </c>
      <c r="D604" s="10" t="s">
        <v>1456</v>
      </c>
      <c r="E604" s="11" t="s">
        <v>268</v>
      </c>
      <c r="F604" s="12">
        <v>6</v>
      </c>
      <c r="G604" s="13">
        <v>43.31</v>
      </c>
      <c r="H604" s="13">
        <f>TRUNC(TRUNC(G604 * J5, 2) + G604, 2)</f>
        <v>52.18</v>
      </c>
      <c r="I604" s="13">
        <f t="shared" si="9"/>
        <v>313.08</v>
      </c>
      <c r="J604" s="14">
        <f>I604 / J4</f>
        <v>4.1928375503009935E-5</v>
      </c>
    </row>
    <row r="605" spans="1:10" ht="39" customHeight="1">
      <c r="A605" s="10" t="s">
        <v>1686</v>
      </c>
      <c r="B605" s="10" t="s">
        <v>1687</v>
      </c>
      <c r="C605" s="10" t="s">
        <v>78</v>
      </c>
      <c r="D605" s="10" t="s">
        <v>1688</v>
      </c>
      <c r="E605" s="11" t="s">
        <v>268</v>
      </c>
      <c r="F605" s="12">
        <v>6</v>
      </c>
      <c r="G605" s="13">
        <v>28.62</v>
      </c>
      <c r="H605" s="13">
        <f>TRUNC(TRUNC(G605 * J5, 2) + G605, 2)</f>
        <v>34.479999999999997</v>
      </c>
      <c r="I605" s="13">
        <f t="shared" si="9"/>
        <v>206.88</v>
      </c>
      <c r="J605" s="14">
        <f>I605 / J4</f>
        <v>2.7705833410191309E-5</v>
      </c>
    </row>
    <row r="606" spans="1:10" ht="25.95" customHeight="1">
      <c r="A606" s="10" t="s">
        <v>1689</v>
      </c>
      <c r="B606" s="10" t="s">
        <v>1690</v>
      </c>
      <c r="C606" s="10" t="s">
        <v>78</v>
      </c>
      <c r="D606" s="10" t="s">
        <v>1691</v>
      </c>
      <c r="E606" s="11" t="s">
        <v>268</v>
      </c>
      <c r="F606" s="12">
        <v>6</v>
      </c>
      <c r="G606" s="13">
        <v>163.07</v>
      </c>
      <c r="H606" s="13">
        <f>TRUNC(TRUNC(G606 * J5, 2) + G606, 2)</f>
        <v>196.49</v>
      </c>
      <c r="I606" s="13">
        <f t="shared" si="9"/>
        <v>1178.94</v>
      </c>
      <c r="J606" s="14">
        <f>I606 / J4</f>
        <v>1.5788628789931817E-4</v>
      </c>
    </row>
    <row r="607" spans="1:10" ht="24" customHeight="1">
      <c r="A607" s="10" t="s">
        <v>1692</v>
      </c>
      <c r="B607" s="10" t="s">
        <v>1693</v>
      </c>
      <c r="C607" s="10" t="s">
        <v>72</v>
      </c>
      <c r="D607" s="10" t="s">
        <v>1694</v>
      </c>
      <c r="E607" s="11" t="s">
        <v>114</v>
      </c>
      <c r="F607" s="12">
        <v>271</v>
      </c>
      <c r="G607" s="13">
        <v>64.150000000000006</v>
      </c>
      <c r="H607" s="13">
        <f>TRUNC(TRUNC(G607 * J5, 2) + G607, 2)</f>
        <v>77.3</v>
      </c>
      <c r="I607" s="13">
        <f t="shared" si="9"/>
        <v>20948.3</v>
      </c>
      <c r="J607" s="14">
        <f>I607 / J4</f>
        <v>2.8054433005931488E-3</v>
      </c>
    </row>
    <row r="608" spans="1:10" ht="24" customHeight="1">
      <c r="A608" s="10" t="s">
        <v>1695</v>
      </c>
      <c r="B608" s="10" t="s">
        <v>1696</v>
      </c>
      <c r="C608" s="10" t="s">
        <v>72</v>
      </c>
      <c r="D608" s="10" t="s">
        <v>1697</v>
      </c>
      <c r="E608" s="11" t="s">
        <v>75</v>
      </c>
      <c r="F608" s="12">
        <v>42</v>
      </c>
      <c r="G608" s="13">
        <v>0.59</v>
      </c>
      <c r="H608" s="13">
        <f>TRUNC(TRUNC(G608 * J5, 2) + G608, 2)</f>
        <v>0.71</v>
      </c>
      <c r="I608" s="13">
        <f t="shared" si="9"/>
        <v>29.82</v>
      </c>
      <c r="J608" s="14">
        <f>I608 / J4</f>
        <v>3.9935612543112181E-6</v>
      </c>
    </row>
    <row r="609" spans="1:10" ht="24" customHeight="1">
      <c r="A609" s="10" t="s">
        <v>1698</v>
      </c>
      <c r="B609" s="10" t="s">
        <v>1699</v>
      </c>
      <c r="C609" s="10" t="s">
        <v>72</v>
      </c>
      <c r="D609" s="10" t="s">
        <v>1700</v>
      </c>
      <c r="E609" s="11" t="s">
        <v>75</v>
      </c>
      <c r="F609" s="12">
        <v>42</v>
      </c>
      <c r="G609" s="13">
        <v>57.91</v>
      </c>
      <c r="H609" s="13">
        <f>TRUNC(TRUNC(G609 * J5, 2) + G609, 2)</f>
        <v>69.78</v>
      </c>
      <c r="I609" s="13">
        <f t="shared" si="9"/>
        <v>2930.76</v>
      </c>
      <c r="J609" s="14">
        <f>I609 / J4</f>
        <v>3.9249394975469974E-4</v>
      </c>
    </row>
    <row r="610" spans="1:10" ht="24" customHeight="1">
      <c r="A610" s="10" t="s">
        <v>1701</v>
      </c>
      <c r="B610" s="10" t="s">
        <v>1702</v>
      </c>
      <c r="C610" s="10" t="s">
        <v>72</v>
      </c>
      <c r="D610" s="10" t="s">
        <v>1703</v>
      </c>
      <c r="E610" s="11" t="s">
        <v>75</v>
      </c>
      <c r="F610" s="12">
        <v>13</v>
      </c>
      <c r="G610" s="13">
        <v>24.05</v>
      </c>
      <c r="H610" s="13">
        <f>TRUNC(TRUNC(G610 * J5, 2) + G610, 2)</f>
        <v>28.98</v>
      </c>
      <c r="I610" s="13">
        <f t="shared" si="9"/>
        <v>376.74</v>
      </c>
      <c r="J610" s="14">
        <f>I610 / J4</f>
        <v>5.0453865424185392E-5</v>
      </c>
    </row>
    <row r="611" spans="1:10" ht="25.95" customHeight="1">
      <c r="A611" s="10" t="s">
        <v>1704</v>
      </c>
      <c r="B611" s="10" t="s">
        <v>1705</v>
      </c>
      <c r="C611" s="10" t="s">
        <v>72</v>
      </c>
      <c r="D611" s="10" t="s">
        <v>1706</v>
      </c>
      <c r="E611" s="11" t="s">
        <v>75</v>
      </c>
      <c r="F611" s="12">
        <v>32</v>
      </c>
      <c r="G611" s="13">
        <v>22.52</v>
      </c>
      <c r="H611" s="13">
        <f>TRUNC(TRUNC(G611 * J5, 2) + G611, 2)</f>
        <v>27.13</v>
      </c>
      <c r="I611" s="13">
        <f t="shared" si="9"/>
        <v>868.16</v>
      </c>
      <c r="J611" s="14">
        <f>I611 / J4</f>
        <v>1.1626593355274403E-4</v>
      </c>
    </row>
    <row r="612" spans="1:10" ht="25.95" customHeight="1">
      <c r="A612" s="10" t="s">
        <v>1707</v>
      </c>
      <c r="B612" s="10" t="s">
        <v>1708</v>
      </c>
      <c r="C612" s="10" t="s">
        <v>72</v>
      </c>
      <c r="D612" s="10" t="s">
        <v>1709</v>
      </c>
      <c r="E612" s="11" t="s">
        <v>75</v>
      </c>
      <c r="F612" s="12">
        <v>241.9</v>
      </c>
      <c r="G612" s="13">
        <v>35.89</v>
      </c>
      <c r="H612" s="13">
        <f>TRUNC(TRUNC(G612 * J5, 2) + G612, 2)</f>
        <v>43.24</v>
      </c>
      <c r="I612" s="13">
        <f t="shared" si="9"/>
        <v>10459.75</v>
      </c>
      <c r="J612" s="14">
        <f>I612 / J4</f>
        <v>1.4007931700128025E-3</v>
      </c>
    </row>
    <row r="613" spans="1:10" ht="24" customHeight="1">
      <c r="A613" s="10" t="s">
        <v>1710</v>
      </c>
      <c r="B613" s="10" t="s">
        <v>1711</v>
      </c>
      <c r="C613" s="10" t="s">
        <v>72</v>
      </c>
      <c r="D613" s="10" t="s">
        <v>1712</v>
      </c>
      <c r="E613" s="11" t="s">
        <v>75</v>
      </c>
      <c r="F613" s="12">
        <v>42</v>
      </c>
      <c r="G613" s="13">
        <v>6.4</v>
      </c>
      <c r="H613" s="13">
        <f>TRUNC(TRUNC(G613 * J5, 2) + G613, 2)</f>
        <v>7.71</v>
      </c>
      <c r="I613" s="13">
        <f t="shared" si="9"/>
        <v>323.82</v>
      </c>
      <c r="J613" s="14">
        <f>I613 / J4</f>
        <v>4.3366700381323228E-5</v>
      </c>
    </row>
    <row r="614" spans="1:10" ht="24" customHeight="1">
      <c r="A614" s="10" t="s">
        <v>1713</v>
      </c>
      <c r="B614" s="10" t="s">
        <v>1714</v>
      </c>
      <c r="C614" s="10" t="s">
        <v>72</v>
      </c>
      <c r="D614" s="10" t="s">
        <v>1715</v>
      </c>
      <c r="E614" s="11" t="s">
        <v>75</v>
      </c>
      <c r="F614" s="12">
        <v>133.80000000000001</v>
      </c>
      <c r="G614" s="13">
        <v>57.9</v>
      </c>
      <c r="H614" s="13">
        <f>TRUNC(TRUNC(G614 * J5, 2) + G614, 2)</f>
        <v>69.760000000000005</v>
      </c>
      <c r="I614" s="13">
        <f t="shared" si="9"/>
        <v>9333.8799999999992</v>
      </c>
      <c r="J614" s="14">
        <f>I614 / J4</f>
        <v>1.2500141354926356E-3</v>
      </c>
    </row>
    <row r="615" spans="1:10" ht="24" customHeight="1">
      <c r="A615" s="5" t="s">
        <v>51</v>
      </c>
      <c r="B615" s="5" t="s">
        <v>6235</v>
      </c>
      <c r="C615" s="5"/>
      <c r="D615" s="5" t="s">
        <v>52</v>
      </c>
      <c r="E615" s="6"/>
      <c r="F615" s="7">
        <v>1</v>
      </c>
      <c r="G615" s="7" t="s">
        <v>74</v>
      </c>
      <c r="H615" s="8">
        <f>I616 + I617 + I618 + I619 + I620 + I621 + I622 + I623 + I624 + I625 + I626 + I627 + I628 + I629 + I630 + I631 + I632 + I633 + I634 + I635 + I636 + I637 + I638 + I639 + I640 + I641 + I642 + I643 + I644 + I645 + I646 + I647 + I648 + I649 + I650 + I651 + I652 + I653 + I654 + I655</f>
        <v>724435.74</v>
      </c>
      <c r="I615" s="8">
        <f t="shared" si="9"/>
        <v>724435.74</v>
      </c>
      <c r="J615" s="9">
        <f>I615 / J4</f>
        <v>9.701805843401326E-2</v>
      </c>
    </row>
    <row r="616" spans="1:10" ht="39" customHeight="1">
      <c r="A616" s="10" t="s">
        <v>1716</v>
      </c>
      <c r="B616" s="10" t="s">
        <v>1717</v>
      </c>
      <c r="C616" s="10" t="s">
        <v>78</v>
      </c>
      <c r="D616" s="10" t="s">
        <v>1718</v>
      </c>
      <c r="E616" s="11" t="s">
        <v>268</v>
      </c>
      <c r="F616" s="12">
        <v>2</v>
      </c>
      <c r="G616" s="13">
        <v>5741.58</v>
      </c>
      <c r="H616" s="13">
        <f>TRUNC(TRUNC(G616 * J5, 2) + G616, 2)</f>
        <v>6918.6</v>
      </c>
      <c r="I616" s="13">
        <f t="shared" si="9"/>
        <v>13837.2</v>
      </c>
      <c r="J616" s="14">
        <f>I616 / J4</f>
        <v>1.8531088460145941E-3</v>
      </c>
    </row>
    <row r="617" spans="1:10" ht="39" customHeight="1">
      <c r="A617" s="10" t="s">
        <v>1720</v>
      </c>
      <c r="B617" s="10" t="s">
        <v>1721</v>
      </c>
      <c r="C617" s="10" t="s">
        <v>78</v>
      </c>
      <c r="D617" s="10" t="s">
        <v>1722</v>
      </c>
      <c r="E617" s="11" t="s">
        <v>268</v>
      </c>
      <c r="F617" s="12">
        <v>10</v>
      </c>
      <c r="G617" s="13">
        <v>12782.32</v>
      </c>
      <c r="H617" s="13">
        <f>TRUNC(TRUNC(G617 * J5, 2) + G617, 2)</f>
        <v>15402.69</v>
      </c>
      <c r="I617" s="13">
        <f t="shared" si="9"/>
        <v>154026.9</v>
      </c>
      <c r="J617" s="14">
        <f>I617 / J4</f>
        <v>2.0627627765314172E-2</v>
      </c>
    </row>
    <row r="618" spans="1:10" ht="39" customHeight="1">
      <c r="A618" s="10" t="s">
        <v>1723</v>
      </c>
      <c r="B618" s="10" t="s">
        <v>1724</v>
      </c>
      <c r="C618" s="10" t="s">
        <v>78</v>
      </c>
      <c r="D618" s="10" t="s">
        <v>1725</v>
      </c>
      <c r="E618" s="11" t="s">
        <v>268</v>
      </c>
      <c r="F618" s="12">
        <v>1</v>
      </c>
      <c r="G618" s="13">
        <v>12047.01</v>
      </c>
      <c r="H618" s="13">
        <f>TRUNC(TRUNC(G618 * J5, 2) + G618, 2)</f>
        <v>14516.64</v>
      </c>
      <c r="I618" s="13">
        <f t="shared" si="9"/>
        <v>14516.64</v>
      </c>
      <c r="J618" s="14">
        <f>I618 / J4</f>
        <v>1.9441009740705701E-3</v>
      </c>
    </row>
    <row r="619" spans="1:10" ht="39" customHeight="1">
      <c r="A619" s="10" t="s">
        <v>1726</v>
      </c>
      <c r="B619" s="10" t="s">
        <v>1727</v>
      </c>
      <c r="C619" s="10" t="s">
        <v>78</v>
      </c>
      <c r="D619" s="10" t="s">
        <v>1728</v>
      </c>
      <c r="E619" s="11" t="s">
        <v>268</v>
      </c>
      <c r="F619" s="12">
        <v>1</v>
      </c>
      <c r="G619" s="13">
        <v>4207.3999999999996</v>
      </c>
      <c r="H619" s="13">
        <f>TRUNC(TRUNC(G619 * J5, 2) + G619, 2)</f>
        <v>5069.91</v>
      </c>
      <c r="I619" s="13">
        <f t="shared" si="9"/>
        <v>5069.91</v>
      </c>
      <c r="J619" s="14">
        <f>I619 / J4</f>
        <v>6.7897371357629065E-4</v>
      </c>
    </row>
    <row r="620" spans="1:10" ht="39" customHeight="1">
      <c r="A620" s="10" t="s">
        <v>1729</v>
      </c>
      <c r="B620" s="10" t="s">
        <v>1730</v>
      </c>
      <c r="C620" s="10" t="s">
        <v>78</v>
      </c>
      <c r="D620" s="10" t="s">
        <v>1731</v>
      </c>
      <c r="E620" s="11" t="s">
        <v>268</v>
      </c>
      <c r="F620" s="12">
        <v>10</v>
      </c>
      <c r="G620" s="13">
        <v>15296.12</v>
      </c>
      <c r="H620" s="13">
        <f>TRUNC(TRUNC(G620 * J5, 2) + G620, 2)</f>
        <v>18431.82</v>
      </c>
      <c r="I620" s="13">
        <f t="shared" si="9"/>
        <v>184318.2</v>
      </c>
      <c r="J620" s="14">
        <f>I620 / J4</f>
        <v>2.4684306572246347E-2</v>
      </c>
    </row>
    <row r="621" spans="1:10" ht="39" customHeight="1">
      <c r="A621" s="10" t="s">
        <v>1732</v>
      </c>
      <c r="B621" s="10" t="s">
        <v>1733</v>
      </c>
      <c r="C621" s="10" t="s">
        <v>78</v>
      </c>
      <c r="D621" s="10" t="s">
        <v>1734</v>
      </c>
      <c r="E621" s="11" t="s">
        <v>268</v>
      </c>
      <c r="F621" s="12">
        <v>3</v>
      </c>
      <c r="G621" s="13">
        <v>2891.86</v>
      </c>
      <c r="H621" s="13">
        <f>TRUNC(TRUNC(G621 * J5, 2) + G621, 2)</f>
        <v>3484.69</v>
      </c>
      <c r="I621" s="13">
        <f t="shared" si="9"/>
        <v>10454.07</v>
      </c>
      <c r="J621" s="14">
        <f>I621 / J4</f>
        <v>1.4000324916786477E-3</v>
      </c>
    </row>
    <row r="622" spans="1:10" ht="64.95" customHeight="1">
      <c r="A622" s="10" t="s">
        <v>1735</v>
      </c>
      <c r="B622" s="10" t="s">
        <v>1736</v>
      </c>
      <c r="C622" s="10" t="s">
        <v>72</v>
      </c>
      <c r="D622" s="10" t="s">
        <v>1737</v>
      </c>
      <c r="E622" s="11" t="s">
        <v>75</v>
      </c>
      <c r="F622" s="12">
        <v>2</v>
      </c>
      <c r="G622" s="13">
        <v>827.95</v>
      </c>
      <c r="H622" s="13">
        <f>TRUNC(TRUNC(G622 * J5, 2) + G622, 2)</f>
        <v>997.67</v>
      </c>
      <c r="I622" s="13">
        <f t="shared" si="9"/>
        <v>1995.34</v>
      </c>
      <c r="J622" s="14">
        <f>I622 / J4</f>
        <v>2.6722040620983723E-4</v>
      </c>
    </row>
    <row r="623" spans="1:10" ht="64.95" customHeight="1">
      <c r="A623" s="10" t="s">
        <v>1738</v>
      </c>
      <c r="B623" s="10" t="s">
        <v>1739</v>
      </c>
      <c r="C623" s="10" t="s">
        <v>72</v>
      </c>
      <c r="D623" s="10" t="s">
        <v>1740</v>
      </c>
      <c r="E623" s="11" t="s">
        <v>75</v>
      </c>
      <c r="F623" s="12">
        <v>1</v>
      </c>
      <c r="G623" s="13">
        <v>858.41</v>
      </c>
      <c r="H623" s="13">
        <f>TRUNC(TRUNC(G623 * J5, 2) + G623, 2)</f>
        <v>1034.3800000000001</v>
      </c>
      <c r="I623" s="13">
        <f t="shared" si="9"/>
        <v>1034.3800000000001</v>
      </c>
      <c r="J623" s="14">
        <f>I623 / J4</f>
        <v>1.38526488606118E-4</v>
      </c>
    </row>
    <row r="624" spans="1:10" ht="39" customHeight="1">
      <c r="A624" s="10" t="s">
        <v>1741</v>
      </c>
      <c r="B624" s="10" t="s">
        <v>1742</v>
      </c>
      <c r="C624" s="10" t="s">
        <v>78</v>
      </c>
      <c r="D624" s="10" t="s">
        <v>1743</v>
      </c>
      <c r="E624" s="11" t="s">
        <v>114</v>
      </c>
      <c r="F624" s="12">
        <v>69</v>
      </c>
      <c r="G624" s="13">
        <v>32.36</v>
      </c>
      <c r="H624" s="13">
        <f>TRUNC(TRUNC(G624 * J5, 2) + G624, 2)</f>
        <v>38.99</v>
      </c>
      <c r="I624" s="13">
        <f t="shared" si="9"/>
        <v>2690.31</v>
      </c>
      <c r="J624" s="14">
        <f>I624 / J4</f>
        <v>3.602923466829649E-4</v>
      </c>
    </row>
    <row r="625" spans="1:10" ht="39" customHeight="1">
      <c r="A625" s="10" t="s">
        <v>1744</v>
      </c>
      <c r="B625" s="10" t="s">
        <v>1745</v>
      </c>
      <c r="C625" s="10" t="s">
        <v>78</v>
      </c>
      <c r="D625" s="10" t="s">
        <v>1746</v>
      </c>
      <c r="E625" s="11" t="s">
        <v>114</v>
      </c>
      <c r="F625" s="12">
        <v>408</v>
      </c>
      <c r="G625" s="13">
        <v>49.64</v>
      </c>
      <c r="H625" s="13">
        <f>TRUNC(TRUNC(G625 * J5, 2) + G625, 2)</f>
        <v>59.81</v>
      </c>
      <c r="I625" s="13">
        <f t="shared" si="9"/>
        <v>24402.48</v>
      </c>
      <c r="J625" s="14">
        <f>I625 / J4</f>
        <v>3.2680348302181225E-3</v>
      </c>
    </row>
    <row r="626" spans="1:10" ht="39" customHeight="1">
      <c r="A626" s="10" t="s">
        <v>1747</v>
      </c>
      <c r="B626" s="10" t="s">
        <v>1748</v>
      </c>
      <c r="C626" s="10" t="s">
        <v>78</v>
      </c>
      <c r="D626" s="10" t="s">
        <v>1749</v>
      </c>
      <c r="E626" s="11" t="s">
        <v>114</v>
      </c>
      <c r="F626" s="12">
        <v>69</v>
      </c>
      <c r="G626" s="13">
        <v>62.42</v>
      </c>
      <c r="H626" s="13">
        <f>TRUNC(TRUNC(G626 * J5, 2) + G626, 2)</f>
        <v>75.209999999999994</v>
      </c>
      <c r="I626" s="13">
        <f t="shared" si="9"/>
        <v>5189.49</v>
      </c>
      <c r="J626" s="14">
        <f>I626 / J4</f>
        <v>6.9498813526611418E-4</v>
      </c>
    </row>
    <row r="627" spans="1:10" ht="39" customHeight="1">
      <c r="A627" s="10" t="s">
        <v>1750</v>
      </c>
      <c r="B627" s="10" t="s">
        <v>1751</v>
      </c>
      <c r="C627" s="10" t="s">
        <v>72</v>
      </c>
      <c r="D627" s="10" t="s">
        <v>1752</v>
      </c>
      <c r="E627" s="11" t="s">
        <v>114</v>
      </c>
      <c r="F627" s="12">
        <v>397</v>
      </c>
      <c r="G627" s="13">
        <v>48.76</v>
      </c>
      <c r="H627" s="13">
        <f>TRUNC(TRUNC(G627 * J5, 2) + G627, 2)</f>
        <v>58.75</v>
      </c>
      <c r="I627" s="13">
        <f t="shared" si="9"/>
        <v>23323.75</v>
      </c>
      <c r="J627" s="14">
        <f>I627 / J4</f>
        <v>3.1235688901824709E-3</v>
      </c>
    </row>
    <row r="628" spans="1:10" ht="52.05" customHeight="1">
      <c r="A628" s="10" t="s">
        <v>1753</v>
      </c>
      <c r="B628" s="10" t="s">
        <v>1754</v>
      </c>
      <c r="C628" s="10" t="s">
        <v>72</v>
      </c>
      <c r="D628" s="10" t="s">
        <v>1755</v>
      </c>
      <c r="E628" s="11" t="s">
        <v>114</v>
      </c>
      <c r="F628" s="12">
        <v>10</v>
      </c>
      <c r="G628" s="13">
        <v>120.19</v>
      </c>
      <c r="H628" s="13">
        <f>TRUNC(TRUNC(G628 * J5, 2) + G628, 2)</f>
        <v>144.82</v>
      </c>
      <c r="I628" s="13">
        <f t="shared" si="9"/>
        <v>1448.2</v>
      </c>
      <c r="J628" s="14">
        <f>I628 / J4</f>
        <v>1.9394619076101632E-4</v>
      </c>
    </row>
    <row r="629" spans="1:10" ht="25.95" customHeight="1">
      <c r="A629" s="10" t="s">
        <v>1756</v>
      </c>
      <c r="B629" s="10" t="s">
        <v>1757</v>
      </c>
      <c r="C629" s="10" t="s">
        <v>72</v>
      </c>
      <c r="D629" s="10" t="s">
        <v>1758</v>
      </c>
      <c r="E629" s="11" t="s">
        <v>75</v>
      </c>
      <c r="F629" s="12">
        <v>84</v>
      </c>
      <c r="G629" s="13">
        <v>65.53</v>
      </c>
      <c r="H629" s="13">
        <f>TRUNC(TRUNC(G629 * J5, 2) + G629, 2)</f>
        <v>78.959999999999994</v>
      </c>
      <c r="I629" s="13">
        <f t="shared" si="9"/>
        <v>6632.64</v>
      </c>
      <c r="J629" s="14">
        <f>I629 / J4</f>
        <v>8.8825801870539103E-4</v>
      </c>
    </row>
    <row r="630" spans="1:10" ht="25.95" customHeight="1">
      <c r="A630" s="10" t="s">
        <v>1759</v>
      </c>
      <c r="B630" s="10" t="s">
        <v>1760</v>
      </c>
      <c r="C630" s="10" t="s">
        <v>72</v>
      </c>
      <c r="D630" s="10" t="s">
        <v>1761</v>
      </c>
      <c r="E630" s="11" t="s">
        <v>75</v>
      </c>
      <c r="F630" s="12">
        <v>24</v>
      </c>
      <c r="G630" s="13">
        <v>39.44</v>
      </c>
      <c r="H630" s="13">
        <f>TRUNC(TRUNC(G630 * J5, 2) + G630, 2)</f>
        <v>47.52</v>
      </c>
      <c r="I630" s="13">
        <f t="shared" si="9"/>
        <v>1140.48</v>
      </c>
      <c r="J630" s="14">
        <f>I630 / J4</f>
        <v>1.5273563847474373E-4</v>
      </c>
    </row>
    <row r="631" spans="1:10" ht="39" customHeight="1">
      <c r="A631" s="10" t="s">
        <v>1762</v>
      </c>
      <c r="B631" s="10" t="s">
        <v>1763</v>
      </c>
      <c r="C631" s="10" t="s">
        <v>72</v>
      </c>
      <c r="D631" s="10" t="s">
        <v>1764</v>
      </c>
      <c r="E631" s="11" t="s">
        <v>75</v>
      </c>
      <c r="F631" s="12">
        <v>65</v>
      </c>
      <c r="G631" s="13">
        <v>156.49</v>
      </c>
      <c r="H631" s="13">
        <f>TRUNC(TRUNC(G631 * J5, 2) + G631, 2)</f>
        <v>188.57</v>
      </c>
      <c r="I631" s="13">
        <f t="shared" si="9"/>
        <v>12257.05</v>
      </c>
      <c r="J631" s="14">
        <f>I631 / J4</f>
        <v>1.6414916154310971E-3</v>
      </c>
    </row>
    <row r="632" spans="1:10" ht="39" customHeight="1">
      <c r="A632" s="10" t="s">
        <v>1765</v>
      </c>
      <c r="B632" s="10" t="s">
        <v>1766</v>
      </c>
      <c r="C632" s="10" t="s">
        <v>72</v>
      </c>
      <c r="D632" s="10" t="s">
        <v>1767</v>
      </c>
      <c r="E632" s="11" t="s">
        <v>75</v>
      </c>
      <c r="F632" s="12">
        <v>174</v>
      </c>
      <c r="G632" s="13">
        <v>147.19</v>
      </c>
      <c r="H632" s="13">
        <f>TRUNC(TRUNC(G632 * J5, 2) + G632, 2)</f>
        <v>177.36</v>
      </c>
      <c r="I632" s="13">
        <f t="shared" si="9"/>
        <v>30860.639999999999</v>
      </c>
      <c r="J632" s="14">
        <f>I632 / J4</f>
        <v>4.132926096151809E-3</v>
      </c>
    </row>
    <row r="633" spans="1:10" ht="39" customHeight="1">
      <c r="A633" s="10" t="s">
        <v>1768</v>
      </c>
      <c r="B633" s="10" t="s">
        <v>1769</v>
      </c>
      <c r="C633" s="10" t="s">
        <v>72</v>
      </c>
      <c r="D633" s="10" t="s">
        <v>1770</v>
      </c>
      <c r="E633" s="11" t="s">
        <v>75</v>
      </c>
      <c r="F633" s="12">
        <v>9</v>
      </c>
      <c r="G633" s="13">
        <v>133.77000000000001</v>
      </c>
      <c r="H633" s="13">
        <f>TRUNC(TRUNC(G633 * J5, 2) + G633, 2)</f>
        <v>161.19</v>
      </c>
      <c r="I633" s="13">
        <f t="shared" si="9"/>
        <v>1450.71</v>
      </c>
      <c r="J633" s="14">
        <f>I633 / J4</f>
        <v>1.9428233558825713E-4</v>
      </c>
    </row>
    <row r="634" spans="1:10" ht="39" customHeight="1">
      <c r="A634" s="10" t="s">
        <v>1771</v>
      </c>
      <c r="B634" s="10" t="s">
        <v>1772</v>
      </c>
      <c r="C634" s="10" t="s">
        <v>72</v>
      </c>
      <c r="D634" s="10" t="s">
        <v>1773</v>
      </c>
      <c r="E634" s="11" t="s">
        <v>75</v>
      </c>
      <c r="F634" s="12">
        <v>22</v>
      </c>
      <c r="G634" s="13">
        <v>113.92</v>
      </c>
      <c r="H634" s="13">
        <f>TRUNC(TRUNC(G634 * J5, 2) + G634, 2)</f>
        <v>137.27000000000001</v>
      </c>
      <c r="I634" s="13">
        <f t="shared" si="9"/>
        <v>3019.94</v>
      </c>
      <c r="J634" s="14">
        <f>I634 / J4</f>
        <v>4.0443713528989339E-4</v>
      </c>
    </row>
    <row r="635" spans="1:10" ht="39" customHeight="1">
      <c r="A635" s="10" t="s">
        <v>1774</v>
      </c>
      <c r="B635" s="10" t="s">
        <v>1775</v>
      </c>
      <c r="C635" s="10" t="s">
        <v>72</v>
      </c>
      <c r="D635" s="10" t="s">
        <v>1776</v>
      </c>
      <c r="E635" s="11" t="s">
        <v>75</v>
      </c>
      <c r="F635" s="12">
        <v>10</v>
      </c>
      <c r="G635" s="13">
        <v>83.48</v>
      </c>
      <c r="H635" s="13">
        <f>TRUNC(TRUNC(G635 * J5, 2) + G635, 2)</f>
        <v>100.59</v>
      </c>
      <c r="I635" s="13">
        <f t="shared" si="9"/>
        <v>1005.9</v>
      </c>
      <c r="J635" s="14">
        <f>I635 / J4</f>
        <v>1.3471238315599109E-4</v>
      </c>
    </row>
    <row r="636" spans="1:10" ht="39" customHeight="1">
      <c r="A636" s="10" t="s">
        <v>1777</v>
      </c>
      <c r="B636" s="10" t="s">
        <v>1778</v>
      </c>
      <c r="C636" s="10" t="s">
        <v>72</v>
      </c>
      <c r="D636" s="10" t="s">
        <v>1779</v>
      </c>
      <c r="E636" s="11" t="s">
        <v>75</v>
      </c>
      <c r="F636" s="12">
        <v>15</v>
      </c>
      <c r="G636" s="13">
        <v>123.44</v>
      </c>
      <c r="H636" s="13">
        <f>TRUNC(TRUNC(G636 * J5, 2) + G636, 2)</f>
        <v>148.74</v>
      </c>
      <c r="I636" s="13">
        <f t="shared" si="9"/>
        <v>2231.1</v>
      </c>
      <c r="J636" s="14">
        <f>I636 / J4</f>
        <v>2.9879391396692688E-4</v>
      </c>
    </row>
    <row r="637" spans="1:10" ht="39" customHeight="1">
      <c r="A637" s="10" t="s">
        <v>1780</v>
      </c>
      <c r="B637" s="10" t="s">
        <v>1781</v>
      </c>
      <c r="C637" s="10" t="s">
        <v>72</v>
      </c>
      <c r="D637" s="10" t="s">
        <v>1782</v>
      </c>
      <c r="E637" s="11" t="s">
        <v>75</v>
      </c>
      <c r="F637" s="12">
        <v>6</v>
      </c>
      <c r="G637" s="13">
        <v>271.42</v>
      </c>
      <c r="H637" s="13">
        <f>TRUNC(TRUNC(G637 * J5, 2) + G637, 2)</f>
        <v>327.06</v>
      </c>
      <c r="I637" s="13">
        <f t="shared" si="9"/>
        <v>1962.36</v>
      </c>
      <c r="J637" s="14">
        <f>I637 / J4</f>
        <v>2.6280365067103158E-4</v>
      </c>
    </row>
    <row r="638" spans="1:10" ht="52.05" customHeight="1">
      <c r="A638" s="10" t="s">
        <v>1783</v>
      </c>
      <c r="B638" s="10" t="s">
        <v>1784</v>
      </c>
      <c r="C638" s="10" t="s">
        <v>72</v>
      </c>
      <c r="D638" s="10" t="s">
        <v>1785</v>
      </c>
      <c r="E638" s="11" t="s">
        <v>75</v>
      </c>
      <c r="F638" s="12">
        <v>2</v>
      </c>
      <c r="G638" s="13">
        <v>3769.08</v>
      </c>
      <c r="H638" s="13">
        <f>TRUNC(TRUNC(G638 * J5, 2) + G638, 2)</f>
        <v>4541.74</v>
      </c>
      <c r="I638" s="13">
        <f t="shared" si="9"/>
        <v>9083.48</v>
      </c>
      <c r="J638" s="14">
        <f>I638 / J4</f>
        <v>1.2164800061137111E-3</v>
      </c>
    </row>
    <row r="639" spans="1:10" ht="52.05" customHeight="1">
      <c r="A639" s="10" t="s">
        <v>1786</v>
      </c>
      <c r="B639" s="10" t="s">
        <v>1787</v>
      </c>
      <c r="C639" s="10" t="s">
        <v>72</v>
      </c>
      <c r="D639" s="10" t="s">
        <v>1788</v>
      </c>
      <c r="E639" s="11" t="s">
        <v>75</v>
      </c>
      <c r="F639" s="12">
        <v>8</v>
      </c>
      <c r="G639" s="13">
        <v>4236.7</v>
      </c>
      <c r="H639" s="13">
        <f>TRUNC(TRUNC(G639 * J5, 2) + G639, 2)</f>
        <v>5105.22</v>
      </c>
      <c r="I639" s="13">
        <f t="shared" si="9"/>
        <v>40841.760000000002</v>
      </c>
      <c r="J639" s="14">
        <f>I639 / J4</f>
        <v>5.46962006351032E-3</v>
      </c>
    </row>
    <row r="640" spans="1:10" ht="52.05" customHeight="1">
      <c r="A640" s="10" t="s">
        <v>1789</v>
      </c>
      <c r="B640" s="10" t="s">
        <v>1790</v>
      </c>
      <c r="C640" s="10" t="s">
        <v>72</v>
      </c>
      <c r="D640" s="10" t="s">
        <v>1791</v>
      </c>
      <c r="E640" s="11" t="s">
        <v>75</v>
      </c>
      <c r="F640" s="12">
        <v>1</v>
      </c>
      <c r="G640" s="13">
        <v>1806.88</v>
      </c>
      <c r="H640" s="13">
        <f>TRUNC(TRUNC(G640 * J5, 2) + G640, 2)</f>
        <v>2177.29</v>
      </c>
      <c r="I640" s="13">
        <f t="shared" si="9"/>
        <v>2177.29</v>
      </c>
      <c r="J640" s="14">
        <f>I640 / J4</f>
        <v>2.9158755812874824E-4</v>
      </c>
    </row>
    <row r="641" spans="1:10" ht="52.05" customHeight="1">
      <c r="A641" s="10" t="s">
        <v>1792</v>
      </c>
      <c r="B641" s="10" t="s">
        <v>1793</v>
      </c>
      <c r="C641" s="10" t="s">
        <v>72</v>
      </c>
      <c r="D641" s="10" t="s">
        <v>1794</v>
      </c>
      <c r="E641" s="11" t="s">
        <v>75</v>
      </c>
      <c r="F641" s="12">
        <v>2</v>
      </c>
      <c r="G641" s="13">
        <v>6446.13</v>
      </c>
      <c r="H641" s="13">
        <f>TRUNC(TRUNC(G641 * J5, 2) + G641, 2)</f>
        <v>7767.58</v>
      </c>
      <c r="I641" s="13">
        <f t="shared" si="9"/>
        <v>15535.16</v>
      </c>
      <c r="J641" s="14">
        <f>I641 / J4</f>
        <v>2.0805034559197005E-3</v>
      </c>
    </row>
    <row r="642" spans="1:10" ht="52.05" customHeight="1">
      <c r="A642" s="10" t="s">
        <v>1795</v>
      </c>
      <c r="B642" s="10" t="s">
        <v>1796</v>
      </c>
      <c r="C642" s="10" t="s">
        <v>72</v>
      </c>
      <c r="D642" s="10" t="s">
        <v>1797</v>
      </c>
      <c r="E642" s="11" t="s">
        <v>75</v>
      </c>
      <c r="F642" s="12">
        <v>2</v>
      </c>
      <c r="G642" s="13">
        <v>3480.61</v>
      </c>
      <c r="H642" s="13">
        <f>TRUNC(TRUNC(G642 * J5, 2) + G642, 2)</f>
        <v>4194.13</v>
      </c>
      <c r="I642" s="13">
        <f t="shared" si="9"/>
        <v>8388.26</v>
      </c>
      <c r="J642" s="14">
        <f>I642 / J4</f>
        <v>1.1233745850801012E-3</v>
      </c>
    </row>
    <row r="643" spans="1:10" ht="24" customHeight="1">
      <c r="A643" s="10" t="s">
        <v>1798</v>
      </c>
      <c r="B643" s="10" t="s">
        <v>1799</v>
      </c>
      <c r="C643" s="10" t="s">
        <v>72</v>
      </c>
      <c r="D643" s="10" t="s">
        <v>1800</v>
      </c>
      <c r="E643" s="11" t="s">
        <v>75</v>
      </c>
      <c r="F643" s="12">
        <v>50</v>
      </c>
      <c r="G643" s="13">
        <v>106.31</v>
      </c>
      <c r="H643" s="13">
        <f>TRUNC(TRUNC(G643 * J5, 2) + G643, 2)</f>
        <v>128.1</v>
      </c>
      <c r="I643" s="13">
        <f t="shared" si="9"/>
        <v>6405</v>
      </c>
      <c r="J643" s="14">
        <f>I643 / J4</f>
        <v>8.5777195955276169E-4</v>
      </c>
    </row>
    <row r="644" spans="1:10" ht="24" customHeight="1">
      <c r="A644" s="10" t="s">
        <v>1801</v>
      </c>
      <c r="B644" s="10" t="s">
        <v>1802</v>
      </c>
      <c r="C644" s="10" t="s">
        <v>72</v>
      </c>
      <c r="D644" s="10" t="s">
        <v>1803</v>
      </c>
      <c r="E644" s="11" t="s">
        <v>75</v>
      </c>
      <c r="F644" s="12">
        <v>50</v>
      </c>
      <c r="G644" s="13">
        <v>74.14</v>
      </c>
      <c r="H644" s="13">
        <f>TRUNC(TRUNC(G644 * J5, 2) + G644, 2)</f>
        <v>89.33</v>
      </c>
      <c r="I644" s="13">
        <f t="shared" si="9"/>
        <v>4466.5</v>
      </c>
      <c r="J644" s="14">
        <f>I644 / J4</f>
        <v>5.9816369357414676E-4</v>
      </c>
    </row>
    <row r="645" spans="1:10" ht="39" customHeight="1">
      <c r="A645" s="10" t="s">
        <v>1804</v>
      </c>
      <c r="B645" s="10" t="s">
        <v>1073</v>
      </c>
      <c r="C645" s="10" t="s">
        <v>78</v>
      </c>
      <c r="D645" s="10" t="s">
        <v>1074</v>
      </c>
      <c r="E645" s="11" t="s">
        <v>114</v>
      </c>
      <c r="F645" s="12">
        <v>321</v>
      </c>
      <c r="G645" s="13">
        <v>5.04</v>
      </c>
      <c r="H645" s="13">
        <f>TRUNC(TRUNC(G645 * J5, 2) + G645, 2)</f>
        <v>6.07</v>
      </c>
      <c r="I645" s="13">
        <f t="shared" si="9"/>
        <v>1948.47</v>
      </c>
      <c r="J645" s="14">
        <f>I645 / J4</f>
        <v>2.6094347073064318E-4</v>
      </c>
    </row>
    <row r="646" spans="1:10" ht="39" customHeight="1">
      <c r="A646" s="10" t="s">
        <v>1805</v>
      </c>
      <c r="B646" s="10" t="s">
        <v>1806</v>
      </c>
      <c r="C646" s="10" t="s">
        <v>78</v>
      </c>
      <c r="D646" s="10" t="s">
        <v>1807</v>
      </c>
      <c r="E646" s="11" t="s">
        <v>114</v>
      </c>
      <c r="F646" s="12">
        <v>1980</v>
      </c>
      <c r="G646" s="13">
        <v>7.4</v>
      </c>
      <c r="H646" s="13">
        <f>TRUNC(TRUNC(G646 * J5, 2) + G646, 2)</f>
        <v>8.91</v>
      </c>
      <c r="I646" s="13">
        <f t="shared" si="9"/>
        <v>17641.8</v>
      </c>
      <c r="J646" s="14">
        <f>I646 / J4</f>
        <v>2.362629407656192E-3</v>
      </c>
    </row>
    <row r="647" spans="1:10" ht="25.95" customHeight="1">
      <c r="A647" s="10" t="s">
        <v>1808</v>
      </c>
      <c r="B647" s="10" t="s">
        <v>1809</v>
      </c>
      <c r="C647" s="10" t="s">
        <v>72</v>
      </c>
      <c r="D647" s="10" t="s">
        <v>1810</v>
      </c>
      <c r="E647" s="11" t="s">
        <v>75</v>
      </c>
      <c r="F647" s="12">
        <v>1</v>
      </c>
      <c r="G647" s="13">
        <v>4843.38</v>
      </c>
      <c r="H647" s="13">
        <f>TRUNC(TRUNC(G647 * J5, 2) + G647, 2)</f>
        <v>5836.27</v>
      </c>
      <c r="I647" s="13">
        <f t="shared" ref="I647:I666" si="10">TRUNC(F647 * H647,2)</f>
        <v>5836.27</v>
      </c>
      <c r="J647" s="14">
        <f>I647 / J4</f>
        <v>7.8160636290070212E-4</v>
      </c>
    </row>
    <row r="648" spans="1:10" ht="39" customHeight="1">
      <c r="A648" s="10" t="s">
        <v>1811</v>
      </c>
      <c r="B648" s="10" t="s">
        <v>1812</v>
      </c>
      <c r="C648" s="10" t="s">
        <v>72</v>
      </c>
      <c r="D648" s="10" t="s">
        <v>1813</v>
      </c>
      <c r="E648" s="11" t="s">
        <v>75</v>
      </c>
      <c r="F648" s="12">
        <v>3</v>
      </c>
      <c r="G648" s="13">
        <v>1588.86</v>
      </c>
      <c r="H648" s="13">
        <f>TRUNC(TRUNC(G648 * J5, 2) + G648, 2)</f>
        <v>1914.57</v>
      </c>
      <c r="I648" s="13">
        <f t="shared" si="10"/>
        <v>5743.71</v>
      </c>
      <c r="J648" s="14">
        <f>I648 / J4</f>
        <v>7.6921052018778964E-4</v>
      </c>
    </row>
    <row r="649" spans="1:10" ht="64.95" customHeight="1">
      <c r="A649" s="10" t="s">
        <v>1814</v>
      </c>
      <c r="B649" s="10" t="s">
        <v>1815</v>
      </c>
      <c r="C649" s="10" t="s">
        <v>72</v>
      </c>
      <c r="D649" s="10" t="s">
        <v>1816</v>
      </c>
      <c r="E649" s="11" t="s">
        <v>75</v>
      </c>
      <c r="F649" s="12">
        <v>1</v>
      </c>
      <c r="G649" s="13">
        <v>7317.23</v>
      </c>
      <c r="H649" s="13">
        <f>TRUNC(TRUNC(G649 * J5, 2) + G649, 2)</f>
        <v>8817.26</v>
      </c>
      <c r="I649" s="13">
        <f t="shared" si="10"/>
        <v>8817.26</v>
      </c>
      <c r="J649" s="14">
        <f>I649 / J4</f>
        <v>1.1808272268674759E-3</v>
      </c>
    </row>
    <row r="650" spans="1:10" ht="78" customHeight="1">
      <c r="A650" s="10" t="s">
        <v>1817</v>
      </c>
      <c r="B650" s="10" t="s">
        <v>1818</v>
      </c>
      <c r="C650" s="10" t="s">
        <v>72</v>
      </c>
      <c r="D650" s="10" t="s">
        <v>1819</v>
      </c>
      <c r="E650" s="11" t="s">
        <v>75</v>
      </c>
      <c r="F650" s="12">
        <v>1</v>
      </c>
      <c r="G650" s="13">
        <v>8181.4</v>
      </c>
      <c r="H650" s="13">
        <f>TRUNC(TRUNC(G650 * J5, 2) + G650, 2)</f>
        <v>9858.58</v>
      </c>
      <c r="I650" s="13">
        <f t="shared" si="10"/>
        <v>9858.58</v>
      </c>
      <c r="J650" s="14">
        <f>I650 / J4</f>
        <v>1.3202831358325785E-3</v>
      </c>
    </row>
    <row r="651" spans="1:10" ht="39" customHeight="1">
      <c r="A651" s="10" t="s">
        <v>1820</v>
      </c>
      <c r="B651" s="10" t="s">
        <v>1821</v>
      </c>
      <c r="C651" s="10" t="s">
        <v>72</v>
      </c>
      <c r="D651" s="10" t="s">
        <v>1822</v>
      </c>
      <c r="E651" s="11" t="s">
        <v>75</v>
      </c>
      <c r="F651" s="12">
        <v>1</v>
      </c>
      <c r="G651" s="13">
        <v>375.95</v>
      </c>
      <c r="H651" s="13">
        <f>TRUNC(TRUNC(G651 * J5, 2) + G651, 2)</f>
        <v>453.01</v>
      </c>
      <c r="I651" s="13">
        <f t="shared" si="10"/>
        <v>453.01</v>
      </c>
      <c r="J651" s="14">
        <f>I651 / J4</f>
        <v>6.066811481608065E-5</v>
      </c>
    </row>
    <row r="652" spans="1:10" ht="52.05" customHeight="1">
      <c r="A652" s="10" t="s">
        <v>1823</v>
      </c>
      <c r="B652" s="10" t="s">
        <v>1824</v>
      </c>
      <c r="C652" s="10" t="s">
        <v>72</v>
      </c>
      <c r="D652" s="10" t="s">
        <v>1825</v>
      </c>
      <c r="E652" s="11" t="s">
        <v>75</v>
      </c>
      <c r="F652" s="12">
        <v>3</v>
      </c>
      <c r="G652" s="13">
        <v>5116.8100000000004</v>
      </c>
      <c r="H652" s="13">
        <f>TRUNC(TRUNC(G652 * J5, 2) + G652, 2)</f>
        <v>6165.75</v>
      </c>
      <c r="I652" s="13">
        <f t="shared" si="10"/>
        <v>18497.25</v>
      </c>
      <c r="J652" s="14">
        <f>I652 / J4</f>
        <v>2.4771931895140238E-3</v>
      </c>
    </row>
    <row r="653" spans="1:10" ht="52.05" customHeight="1">
      <c r="A653" s="10" t="s">
        <v>1826</v>
      </c>
      <c r="B653" s="10" t="s">
        <v>1827</v>
      </c>
      <c r="C653" s="10" t="s">
        <v>72</v>
      </c>
      <c r="D653" s="10" t="s">
        <v>1828</v>
      </c>
      <c r="E653" s="11" t="s">
        <v>136</v>
      </c>
      <c r="F653" s="12">
        <v>205</v>
      </c>
      <c r="G653" s="13">
        <v>228.44</v>
      </c>
      <c r="H653" s="13">
        <f>TRUNC(TRUNC(G653 * J5, 2) + G653, 2)</f>
        <v>275.27</v>
      </c>
      <c r="I653" s="13">
        <f t="shared" si="10"/>
        <v>56430.35</v>
      </c>
      <c r="J653" s="14">
        <f>I653 / J4</f>
        <v>7.5572789848162665E-3</v>
      </c>
    </row>
    <row r="654" spans="1:10" ht="25.95" customHeight="1">
      <c r="A654" s="10" t="s">
        <v>1829</v>
      </c>
      <c r="B654" s="10" t="s">
        <v>1830</v>
      </c>
      <c r="C654" s="10" t="s">
        <v>72</v>
      </c>
      <c r="D654" s="10" t="s">
        <v>1831</v>
      </c>
      <c r="E654" s="11" t="s">
        <v>99</v>
      </c>
      <c r="F654" s="12">
        <v>20</v>
      </c>
      <c r="G654" s="13">
        <v>308.39</v>
      </c>
      <c r="H654" s="13">
        <f>TRUNC(TRUNC(G654 * J5, 2) + G654, 2)</f>
        <v>371.6</v>
      </c>
      <c r="I654" s="13">
        <f t="shared" si="10"/>
        <v>7432</v>
      </c>
      <c r="J654" s="14">
        <f>I654 / J4</f>
        <v>9.9531010201344642E-4</v>
      </c>
    </row>
    <row r="655" spans="1:10" ht="39" customHeight="1">
      <c r="A655" s="10" t="s">
        <v>1832</v>
      </c>
      <c r="B655" s="10" t="s">
        <v>1833</v>
      </c>
      <c r="C655" s="10" t="s">
        <v>72</v>
      </c>
      <c r="D655" s="10" t="s">
        <v>1834</v>
      </c>
      <c r="E655" s="11" t="s">
        <v>75</v>
      </c>
      <c r="F655" s="12">
        <v>2</v>
      </c>
      <c r="G655" s="13">
        <v>834.82</v>
      </c>
      <c r="H655" s="13">
        <f>TRUNC(TRUNC(G655 * J5, 2) + G655, 2)</f>
        <v>1005.95</v>
      </c>
      <c r="I655" s="13">
        <f t="shared" si="10"/>
        <v>2011.9</v>
      </c>
      <c r="J655" s="14">
        <f>I655 / J4</f>
        <v>2.6943815853617506E-4</v>
      </c>
    </row>
    <row r="656" spans="1:10" ht="24" customHeight="1">
      <c r="A656" s="5" t="s">
        <v>53</v>
      </c>
      <c r="B656" s="5" t="s">
        <v>6235</v>
      </c>
      <c r="C656" s="5"/>
      <c r="D656" s="5" t="s">
        <v>54</v>
      </c>
      <c r="E656" s="6"/>
      <c r="F656" s="7">
        <v>1</v>
      </c>
      <c r="G656" s="7" t="s">
        <v>74</v>
      </c>
      <c r="H656" s="8">
        <f>I657 + I658 + I659 + I660 + I661 + I662 + I663 + I664 + I665 + I666</f>
        <v>249750.66999999998</v>
      </c>
      <c r="I656" s="8">
        <f t="shared" si="10"/>
        <v>249750.67</v>
      </c>
      <c r="J656" s="9">
        <f>I656 / J4</f>
        <v>3.3447169649573012E-2</v>
      </c>
    </row>
    <row r="657" spans="1:10" ht="39" customHeight="1">
      <c r="A657" s="10" t="s">
        <v>1835</v>
      </c>
      <c r="B657" s="10" t="s">
        <v>1836</v>
      </c>
      <c r="C657" s="10" t="s">
        <v>78</v>
      </c>
      <c r="D657" s="10" t="s">
        <v>1837</v>
      </c>
      <c r="E657" s="11" t="s">
        <v>99</v>
      </c>
      <c r="F657" s="12">
        <v>77.34</v>
      </c>
      <c r="G657" s="13">
        <v>19.41</v>
      </c>
      <c r="H657" s="13">
        <f>TRUNC(TRUNC(G657 * J5, 2) + G657, 2)</f>
        <v>23.38</v>
      </c>
      <c r="I657" s="13">
        <f t="shared" si="10"/>
        <v>1808.2</v>
      </c>
      <c r="J657" s="14">
        <f>I657 / J4</f>
        <v>2.4215819785531673E-4</v>
      </c>
    </row>
    <row r="658" spans="1:10" ht="39" customHeight="1">
      <c r="A658" s="10" t="s">
        <v>1838</v>
      </c>
      <c r="B658" s="10" t="s">
        <v>256</v>
      </c>
      <c r="C658" s="10" t="s">
        <v>78</v>
      </c>
      <c r="D658" s="10" t="s">
        <v>1839</v>
      </c>
      <c r="E658" s="11" t="s">
        <v>99</v>
      </c>
      <c r="F658" s="12">
        <v>77.34</v>
      </c>
      <c r="G658" s="13">
        <v>46.99</v>
      </c>
      <c r="H658" s="13">
        <f>TRUNC(TRUNC(G658 * J5, 2) + G658, 2)</f>
        <v>56.62</v>
      </c>
      <c r="I658" s="13">
        <f t="shared" si="10"/>
        <v>4378.99</v>
      </c>
      <c r="J658" s="14">
        <f>I658 / J4</f>
        <v>5.8644415818297387E-4</v>
      </c>
    </row>
    <row r="659" spans="1:10" ht="64.95" customHeight="1">
      <c r="A659" s="10" t="s">
        <v>1840</v>
      </c>
      <c r="B659" s="10" t="s">
        <v>1841</v>
      </c>
      <c r="C659" s="10" t="s">
        <v>72</v>
      </c>
      <c r="D659" s="10" t="s">
        <v>1842</v>
      </c>
      <c r="E659" s="11" t="s">
        <v>75</v>
      </c>
      <c r="F659" s="12">
        <v>2</v>
      </c>
      <c r="G659" s="13">
        <v>507.19</v>
      </c>
      <c r="H659" s="13">
        <f>TRUNC(TRUNC(G659 * J5, 2) + G659, 2)</f>
        <v>611.16</v>
      </c>
      <c r="I659" s="13">
        <f t="shared" si="10"/>
        <v>1222.32</v>
      </c>
      <c r="J659" s="14">
        <f>I659 / J4</f>
        <v>1.6369583475418136E-4</v>
      </c>
    </row>
    <row r="660" spans="1:10" ht="52.05" customHeight="1">
      <c r="A660" s="10" t="s">
        <v>1843</v>
      </c>
      <c r="B660" s="10" t="s">
        <v>1844</v>
      </c>
      <c r="C660" s="10" t="s">
        <v>78</v>
      </c>
      <c r="D660" s="10" t="s">
        <v>1845</v>
      </c>
      <c r="E660" s="11" t="s">
        <v>99</v>
      </c>
      <c r="F660" s="12">
        <v>120</v>
      </c>
      <c r="G660" s="13">
        <v>94.77</v>
      </c>
      <c r="H660" s="13">
        <f>TRUNC(TRUNC(G660 * J5, 2) + G660, 2)</f>
        <v>114.19</v>
      </c>
      <c r="I660" s="13">
        <f t="shared" si="10"/>
        <v>13702.8</v>
      </c>
      <c r="J660" s="14">
        <f>I660 / J4</f>
        <v>1.8351096966993884E-3</v>
      </c>
    </row>
    <row r="661" spans="1:10" ht="25.95" customHeight="1">
      <c r="A661" s="10" t="s">
        <v>1847</v>
      </c>
      <c r="B661" s="10" t="s">
        <v>1848</v>
      </c>
      <c r="C661" s="10" t="s">
        <v>78</v>
      </c>
      <c r="D661" s="10" t="s">
        <v>1849</v>
      </c>
      <c r="E661" s="11" t="s">
        <v>99</v>
      </c>
      <c r="F661" s="12">
        <v>473.2</v>
      </c>
      <c r="G661" s="13">
        <v>359.45</v>
      </c>
      <c r="H661" s="13">
        <f>TRUNC(TRUNC(G661 * J5, 2) + G661, 2)</f>
        <v>433.13</v>
      </c>
      <c r="I661" s="13">
        <f t="shared" si="10"/>
        <v>204957.11</v>
      </c>
      <c r="J661" s="14">
        <f>I661 / J4</f>
        <v>2.7448315670409198E-2</v>
      </c>
    </row>
    <row r="662" spans="1:10" ht="24" customHeight="1">
      <c r="A662" s="10" t="s">
        <v>1850</v>
      </c>
      <c r="B662" s="10" t="s">
        <v>1851</v>
      </c>
      <c r="C662" s="10" t="s">
        <v>78</v>
      </c>
      <c r="D662" s="10" t="s">
        <v>1852</v>
      </c>
      <c r="E662" s="11" t="s">
        <v>99</v>
      </c>
      <c r="F662" s="12">
        <v>173.23</v>
      </c>
      <c r="G662" s="13">
        <v>20.260000000000002</v>
      </c>
      <c r="H662" s="13">
        <f>TRUNC(TRUNC(G662 * J5, 2) + G662, 2)</f>
        <v>24.41</v>
      </c>
      <c r="I662" s="13">
        <f t="shared" si="10"/>
        <v>4228.54</v>
      </c>
      <c r="J662" s="14">
        <f>I662 / J4</f>
        <v>5.6629555688481417E-4</v>
      </c>
    </row>
    <row r="663" spans="1:10" ht="52.05" customHeight="1">
      <c r="A663" s="10" t="s">
        <v>1854</v>
      </c>
      <c r="B663" s="10" t="s">
        <v>1855</v>
      </c>
      <c r="C663" s="10" t="s">
        <v>78</v>
      </c>
      <c r="D663" s="10" t="s">
        <v>1856</v>
      </c>
      <c r="E663" s="11" t="s">
        <v>114</v>
      </c>
      <c r="F663" s="12">
        <v>40</v>
      </c>
      <c r="G663" s="13">
        <v>46.14</v>
      </c>
      <c r="H663" s="13">
        <f>TRUNC(TRUNC(G663 * J5, 2) + G663, 2)</f>
        <v>55.59</v>
      </c>
      <c r="I663" s="13">
        <f t="shared" si="10"/>
        <v>2223.6</v>
      </c>
      <c r="J663" s="14">
        <f>I663 / J4</f>
        <v>2.9778949715246228E-4</v>
      </c>
    </row>
    <row r="664" spans="1:10" ht="24" customHeight="1">
      <c r="A664" s="10" t="s">
        <v>1858</v>
      </c>
      <c r="B664" s="10" t="s">
        <v>1859</v>
      </c>
      <c r="C664" s="10" t="s">
        <v>78</v>
      </c>
      <c r="D664" s="10" t="s">
        <v>1860</v>
      </c>
      <c r="E664" s="11" t="s">
        <v>268</v>
      </c>
      <c r="F664" s="12">
        <v>6</v>
      </c>
      <c r="G664" s="13">
        <v>72.75</v>
      </c>
      <c r="H664" s="13">
        <f>TRUNC(TRUNC(G664 * J5, 2) + G664, 2)</f>
        <v>87.66</v>
      </c>
      <c r="I664" s="13">
        <f t="shared" si="10"/>
        <v>525.96</v>
      </c>
      <c r="J664" s="14">
        <f>I664 / J4</f>
        <v>7.0437742364772916E-5</v>
      </c>
    </row>
    <row r="665" spans="1:10" ht="25.95" customHeight="1">
      <c r="A665" s="10" t="s">
        <v>1861</v>
      </c>
      <c r="B665" s="10" t="s">
        <v>1862</v>
      </c>
      <c r="C665" s="10" t="s">
        <v>78</v>
      </c>
      <c r="D665" s="10" t="s">
        <v>1863</v>
      </c>
      <c r="E665" s="11" t="s">
        <v>114</v>
      </c>
      <c r="F665" s="12">
        <v>22.98</v>
      </c>
      <c r="G665" s="13">
        <v>226.24</v>
      </c>
      <c r="H665" s="13">
        <f>TRUNC(TRUNC(G665 * J5, 2) + G665, 2)</f>
        <v>272.61</v>
      </c>
      <c r="I665" s="13">
        <f t="shared" si="10"/>
        <v>6264.57</v>
      </c>
      <c r="J665" s="14">
        <f>I665 / J4</f>
        <v>8.3896525911872659E-4</v>
      </c>
    </row>
    <row r="666" spans="1:10" ht="39" customHeight="1">
      <c r="A666" s="10" t="s">
        <v>1864</v>
      </c>
      <c r="B666" s="10" t="s">
        <v>1865</v>
      </c>
      <c r="C666" s="10" t="s">
        <v>78</v>
      </c>
      <c r="D666" s="10" t="s">
        <v>1866</v>
      </c>
      <c r="E666" s="11" t="s">
        <v>99</v>
      </c>
      <c r="F666" s="12">
        <v>111.81</v>
      </c>
      <c r="G666" s="13">
        <v>77.48</v>
      </c>
      <c r="H666" s="13">
        <f>TRUNC(TRUNC(G666 * J5, 2) + G666, 2)</f>
        <v>93.36</v>
      </c>
      <c r="I666" s="13">
        <f t="shared" si="10"/>
        <v>10438.58</v>
      </c>
      <c r="J666" s="14">
        <f>I666 / J4</f>
        <v>1.3979580361511736E-3</v>
      </c>
    </row>
    <row r="667" spans="1:10">
      <c r="A667" s="37"/>
      <c r="B667" s="37"/>
      <c r="C667" s="37"/>
      <c r="D667" s="37"/>
      <c r="E667" s="37"/>
      <c r="F667" s="37"/>
      <c r="G667" s="37"/>
      <c r="H667" s="37"/>
      <c r="I667" s="37"/>
      <c r="J667" s="37"/>
    </row>
    <row r="668" spans="1:10">
      <c r="A668" s="387"/>
      <c r="B668" s="387"/>
      <c r="C668" s="387"/>
      <c r="D668" s="36"/>
      <c r="E668" s="32"/>
      <c r="F668" s="384" t="s">
        <v>55</v>
      </c>
      <c r="G668" s="387"/>
      <c r="H668" s="388">
        <v>6197167.2400000002</v>
      </c>
      <c r="I668" s="387"/>
      <c r="J668" s="387"/>
    </row>
    <row r="669" spans="1:10">
      <c r="A669" s="387"/>
      <c r="B669" s="387"/>
      <c r="C669" s="387"/>
      <c r="D669" s="36"/>
      <c r="E669" s="32"/>
      <c r="F669" s="384" t="s">
        <v>56</v>
      </c>
      <c r="G669" s="387"/>
      <c r="H669" s="388">
        <v>1269852.32</v>
      </c>
      <c r="I669" s="387"/>
      <c r="J669" s="387"/>
    </row>
    <row r="670" spans="1:10">
      <c r="A670" s="387"/>
      <c r="B670" s="387"/>
      <c r="C670" s="387"/>
      <c r="D670" s="36"/>
      <c r="E670" s="32"/>
      <c r="F670" s="384" t="s">
        <v>57</v>
      </c>
      <c r="G670" s="387"/>
      <c r="H670" s="388">
        <v>7467019.5599999996</v>
      </c>
      <c r="I670" s="387"/>
      <c r="J670" s="387"/>
    </row>
    <row r="671" spans="1:10" ht="60" customHeight="1">
      <c r="A671" s="31"/>
      <c r="B671" s="31"/>
      <c r="C671" s="31"/>
      <c r="D671" s="31"/>
      <c r="E671" s="31"/>
      <c r="F671" s="31"/>
      <c r="G671" s="31"/>
      <c r="H671" s="31"/>
      <c r="I671" s="31"/>
      <c r="J671" s="31"/>
    </row>
    <row r="672" spans="1:10" ht="18" customHeight="1">
      <c r="A672" s="389"/>
      <c r="B672" s="389"/>
      <c r="C672" s="389"/>
      <c r="D672" s="389"/>
      <c r="E672" s="389"/>
      <c r="F672" s="389"/>
      <c r="G672" s="389"/>
      <c r="H672" s="389"/>
      <c r="I672" s="389"/>
      <c r="J672" s="389"/>
    </row>
    <row r="673" spans="1:10" ht="30" customHeight="1">
      <c r="A673" s="389"/>
      <c r="B673" s="389"/>
      <c r="C673" s="389"/>
      <c r="D673" s="389"/>
      <c r="E673" s="389"/>
      <c r="F673" s="389"/>
      <c r="G673" s="389"/>
      <c r="H673" s="389"/>
      <c r="I673" s="389"/>
      <c r="J673" s="389"/>
    </row>
  </sheetData>
  <mergeCells count="18">
    <mergeCell ref="A670:C670"/>
    <mergeCell ref="F670:G670"/>
    <mergeCell ref="H670:J670"/>
    <mergeCell ref="A672:J672"/>
    <mergeCell ref="A673:J673"/>
    <mergeCell ref="A3:J3"/>
    <mergeCell ref="A668:C668"/>
    <mergeCell ref="F668:G668"/>
    <mergeCell ref="H668:J668"/>
    <mergeCell ref="A669:C669"/>
    <mergeCell ref="F669:G669"/>
    <mergeCell ref="H669:J669"/>
    <mergeCell ref="E1:F1"/>
    <mergeCell ref="G1:H1"/>
    <mergeCell ref="I1:J1"/>
    <mergeCell ref="E2:F2"/>
    <mergeCell ref="G2:H2"/>
    <mergeCell ref="I2:J2"/>
  </mergeCells>
  <pageMargins left="0.51181102362204722" right="0.51181102362204722" top="0.98425196850393704" bottom="0.98425196850393704" header="0.51181102362204722" footer="0.51181102362204722"/>
  <pageSetup paperSize="9" scale="71" fitToHeight="0" orientation="landscape" r:id="rId1"/>
  <headerFooter>
    <oddHeader>&amp;L &amp;C &amp;R</oddHeader>
    <oddFooter>&amp;L &amp;C &amp;R</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88053-6385-44A2-9956-571C2E37F4E9}">
  <sheetPr>
    <tabColor theme="0" tint="-4.9989318521683403E-2"/>
    <pageSetUpPr fitToPage="1"/>
  </sheetPr>
  <dimension ref="A1:N2601"/>
  <sheetViews>
    <sheetView view="pageBreakPreview" topLeftCell="D1" zoomScaleNormal="90" zoomScaleSheetLayoutView="100" workbookViewId="0">
      <selection activeCell="E2" sqref="E1:E1048576"/>
    </sheetView>
  </sheetViews>
  <sheetFormatPr defaultColWidth="8.09765625" defaultRowHeight="15" customHeight="1"/>
  <cols>
    <col min="1" max="1" width="8.09765625" style="193" hidden="1" customWidth="1"/>
    <col min="2" max="2" width="10.59765625" style="193" hidden="1" customWidth="1"/>
    <col min="3" max="3" width="8.09765625" style="193" hidden="1" customWidth="1"/>
    <col min="4" max="4" width="13.59765625" style="381" customWidth="1"/>
    <col min="5" max="5" width="75.69921875" style="193" customWidth="1"/>
    <col min="6" max="6" width="9" style="382" customWidth="1"/>
    <col min="7" max="7" width="8.19921875" style="381" customWidth="1"/>
    <col min="8" max="8" width="11.09765625" style="381" customWidth="1"/>
    <col min="9" max="9" width="10.69921875" style="381" customWidth="1"/>
    <col min="10" max="10" width="10.59765625" style="381" customWidth="1"/>
    <col min="11" max="11" width="12.09765625" style="381" customWidth="1"/>
    <col min="12" max="12" width="16.5" style="381" customWidth="1"/>
    <col min="13" max="13" width="14.09765625" style="193" customWidth="1"/>
    <col min="14" max="14" width="12" style="193" customWidth="1"/>
    <col min="15" max="16384" width="8.09765625" style="193"/>
  </cols>
  <sheetData>
    <row r="1" spans="1:14" s="173" customFormat="1" ht="24" customHeight="1">
      <c r="D1" s="399" t="s">
        <v>6878</v>
      </c>
      <c r="E1" s="399"/>
      <c r="F1" s="399"/>
      <c r="G1" s="399"/>
      <c r="H1" s="399"/>
      <c r="I1" s="399"/>
      <c r="J1" s="399"/>
      <c r="K1" s="399"/>
      <c r="L1" s="399"/>
      <c r="M1" s="174"/>
    </row>
    <row r="2" spans="1:14" s="175" customFormat="1" ht="15.6">
      <c r="D2" s="176" t="s">
        <v>6440</v>
      </c>
      <c r="E2" s="176" t="s">
        <v>6441</v>
      </c>
      <c r="F2" s="176" t="s">
        <v>6442</v>
      </c>
      <c r="G2" s="176" t="s">
        <v>6443</v>
      </c>
      <c r="H2" s="176" t="s">
        <v>6444</v>
      </c>
      <c r="I2" s="176" t="s">
        <v>6445</v>
      </c>
      <c r="J2" s="176" t="s">
        <v>6446</v>
      </c>
      <c r="K2" s="176" t="s">
        <v>10</v>
      </c>
      <c r="L2" s="176" t="s">
        <v>11</v>
      </c>
      <c r="M2" s="400"/>
      <c r="N2" s="400"/>
    </row>
    <row r="3" spans="1:14" s="175" customFormat="1" ht="15.6">
      <c r="D3" s="178">
        <v>1</v>
      </c>
      <c r="E3" s="179" t="s">
        <v>6447</v>
      </c>
      <c r="F3" s="178"/>
      <c r="G3" s="180"/>
      <c r="H3" s="180"/>
      <c r="I3" s="180"/>
      <c r="J3" s="180"/>
      <c r="K3" s="181"/>
      <c r="L3" s="180"/>
      <c r="M3" s="177"/>
      <c r="N3" s="182"/>
    </row>
    <row r="4" spans="1:14" s="175" customFormat="1" ht="15.6">
      <c r="A4" s="183">
        <v>1</v>
      </c>
      <c r="B4" s="183">
        <v>1</v>
      </c>
      <c r="C4" s="183"/>
      <c r="D4" s="184" t="str">
        <f>CONCATENATE($A$4,".",B4,)</f>
        <v>1.1</v>
      </c>
      <c r="E4" s="186" t="s">
        <v>73</v>
      </c>
      <c r="F4" s="185" t="s">
        <v>6448</v>
      </c>
      <c r="G4" s="187"/>
      <c r="H4" s="187"/>
      <c r="I4" s="187"/>
      <c r="J4" s="187"/>
      <c r="K4" s="188">
        <v>1</v>
      </c>
      <c r="L4" s="176">
        <f>PRODUCT(G4:K4)</f>
        <v>1</v>
      </c>
      <c r="M4" s="177"/>
      <c r="N4" s="182"/>
    </row>
    <row r="5" spans="1:14" s="175" customFormat="1" ht="15.6">
      <c r="D5" s="178">
        <v>2</v>
      </c>
      <c r="E5" s="179" t="s">
        <v>16</v>
      </c>
      <c r="F5" s="178"/>
      <c r="G5" s="180"/>
      <c r="H5" s="180"/>
      <c r="I5" s="180"/>
      <c r="J5" s="180"/>
      <c r="K5" s="181"/>
      <c r="L5" s="180"/>
      <c r="M5" s="177"/>
      <c r="N5" s="182"/>
    </row>
    <row r="6" spans="1:14" ht="43.2">
      <c r="A6" s="189"/>
      <c r="B6" s="189"/>
      <c r="C6" s="189"/>
      <c r="D6" s="190" t="s">
        <v>6449</v>
      </c>
      <c r="E6" s="191" t="s">
        <v>79</v>
      </c>
      <c r="F6" s="190" t="s">
        <v>6450</v>
      </c>
      <c r="G6" s="192"/>
      <c r="H6" s="192"/>
      <c r="I6" s="192"/>
      <c r="J6" s="192"/>
      <c r="K6" s="192"/>
      <c r="L6" s="192"/>
      <c r="M6" s="189"/>
      <c r="N6" s="189"/>
    </row>
    <row r="7" spans="1:14" ht="14.4">
      <c r="A7" s="189"/>
      <c r="B7" s="189"/>
      <c r="C7" s="189"/>
      <c r="D7" s="192"/>
      <c r="E7" s="194"/>
      <c r="F7" s="192"/>
      <c r="G7" s="192"/>
      <c r="H7" s="195">
        <v>6806</v>
      </c>
      <c r="I7" s="195"/>
      <c r="J7" s="195"/>
      <c r="K7" s="195"/>
      <c r="L7" s="195">
        <f>H7</f>
        <v>6806</v>
      </c>
      <c r="M7" s="189"/>
      <c r="N7" s="189"/>
    </row>
    <row r="8" spans="1:14" ht="14.4">
      <c r="A8" s="189"/>
      <c r="B8" s="189"/>
      <c r="C8" s="189"/>
      <c r="D8" s="192"/>
      <c r="E8" s="192"/>
      <c r="F8" s="192"/>
      <c r="G8" s="192"/>
      <c r="H8" s="195"/>
      <c r="I8" s="195"/>
      <c r="J8" s="195"/>
      <c r="K8" s="195"/>
      <c r="L8" s="195"/>
      <c r="M8" s="189"/>
      <c r="N8" s="189"/>
    </row>
    <row r="9" spans="1:14" ht="14.4">
      <c r="A9" s="189"/>
      <c r="B9" s="189"/>
      <c r="C9" s="189"/>
      <c r="D9" s="192"/>
      <c r="E9" s="194" t="s">
        <v>6451</v>
      </c>
      <c r="F9" s="192"/>
      <c r="G9" s="192"/>
      <c r="H9" s="195"/>
      <c r="I9" s="195"/>
      <c r="J9" s="195"/>
      <c r="K9" s="195"/>
      <c r="L9" s="197">
        <f>L7</f>
        <v>6806</v>
      </c>
      <c r="M9" s="189"/>
      <c r="N9" s="189"/>
    </row>
    <row r="10" spans="1:14" ht="14.4">
      <c r="A10" s="189"/>
      <c r="B10" s="189"/>
      <c r="C10" s="189"/>
      <c r="D10" s="192"/>
      <c r="E10" s="192"/>
      <c r="F10" s="192"/>
      <c r="G10" s="192"/>
      <c r="H10" s="195"/>
      <c r="I10" s="195"/>
      <c r="J10" s="195"/>
      <c r="K10" s="195"/>
      <c r="L10" s="195"/>
      <c r="M10" s="189"/>
      <c r="N10" s="189"/>
    </row>
    <row r="11" spans="1:14" ht="28.8">
      <c r="A11" s="189"/>
      <c r="B11" s="189"/>
      <c r="C11" s="189"/>
      <c r="D11" s="190" t="s">
        <v>6452</v>
      </c>
      <c r="E11" s="191" t="s">
        <v>84</v>
      </c>
      <c r="F11" s="190" t="s">
        <v>6450</v>
      </c>
      <c r="G11" s="192"/>
      <c r="H11" s="195"/>
      <c r="I11" s="195"/>
      <c r="J11" s="195"/>
      <c r="K11" s="195"/>
      <c r="L11" s="195"/>
      <c r="M11" s="189"/>
      <c r="N11" s="189"/>
    </row>
    <row r="12" spans="1:14" ht="14.4">
      <c r="A12" s="189"/>
      <c r="B12" s="189"/>
      <c r="C12" s="189"/>
      <c r="D12" s="192"/>
      <c r="E12" s="194" t="s">
        <v>6879</v>
      </c>
      <c r="F12" s="192"/>
      <c r="G12" s="192"/>
      <c r="H12" s="195">
        <v>1985.32</v>
      </c>
      <c r="I12" s="195"/>
      <c r="J12" s="195"/>
      <c r="K12" s="195"/>
      <c r="L12" s="195">
        <f>H12</f>
        <v>1985.32</v>
      </c>
      <c r="M12" s="189"/>
      <c r="N12" s="189"/>
    </row>
    <row r="13" spans="1:14" ht="14.4">
      <c r="A13" s="189"/>
      <c r="B13" s="189"/>
      <c r="C13" s="189"/>
      <c r="D13" s="192"/>
      <c r="E13" s="196"/>
      <c r="F13" s="192"/>
      <c r="G13" s="192"/>
      <c r="H13" s="195"/>
      <c r="I13" s="195"/>
      <c r="J13" s="195"/>
      <c r="K13" s="195"/>
      <c r="L13" s="195"/>
      <c r="M13" s="189"/>
      <c r="N13" s="189"/>
    </row>
    <row r="14" spans="1:14" ht="14.4">
      <c r="A14" s="189"/>
      <c r="B14" s="189"/>
      <c r="C14" s="189"/>
      <c r="D14" s="192"/>
      <c r="E14" s="194" t="s">
        <v>6453</v>
      </c>
      <c r="F14" s="192"/>
      <c r="G14" s="192"/>
      <c r="H14" s="195"/>
      <c r="I14" s="195"/>
      <c r="J14" s="195"/>
      <c r="K14" s="195"/>
      <c r="L14" s="197">
        <f>L12</f>
        <v>1985.32</v>
      </c>
      <c r="M14" s="189"/>
      <c r="N14" s="189"/>
    </row>
    <row r="15" spans="1:14" ht="14.4">
      <c r="A15" s="189"/>
      <c r="B15" s="189"/>
      <c r="C15" s="189"/>
      <c r="D15" s="192"/>
      <c r="E15" s="194"/>
      <c r="F15" s="192"/>
      <c r="G15" s="192"/>
      <c r="H15" s="195"/>
      <c r="I15" s="195"/>
      <c r="J15" s="195"/>
      <c r="K15" s="195"/>
      <c r="L15" s="197"/>
      <c r="M15" s="189"/>
      <c r="N15" s="189"/>
    </row>
    <row r="16" spans="1:14" ht="28.8">
      <c r="A16" s="189"/>
      <c r="B16" s="189"/>
      <c r="C16" s="189"/>
      <c r="D16" s="190" t="s">
        <v>6454</v>
      </c>
      <c r="E16" s="191" t="s">
        <v>88</v>
      </c>
      <c r="F16" s="190" t="s">
        <v>90</v>
      </c>
      <c r="G16" s="192"/>
      <c r="H16" s="195"/>
      <c r="I16" s="195"/>
      <c r="J16" s="195"/>
      <c r="K16" s="195"/>
      <c r="L16" s="197"/>
      <c r="M16" s="189"/>
      <c r="N16" s="189"/>
    </row>
    <row r="17" spans="1:14" ht="14.4">
      <c r="A17" s="189"/>
      <c r="B17" s="189"/>
      <c r="C17" s="189"/>
      <c r="D17" s="192"/>
      <c r="E17" s="194"/>
      <c r="F17" s="192"/>
      <c r="G17" s="192"/>
      <c r="H17" s="195"/>
      <c r="I17" s="195"/>
      <c r="J17" s="195"/>
      <c r="K17" s="195"/>
      <c r="L17" s="197"/>
      <c r="M17" s="189"/>
      <c r="N17" s="189"/>
    </row>
    <row r="18" spans="1:14" ht="14.4">
      <c r="A18" s="189"/>
      <c r="B18" s="189"/>
      <c r="C18" s="189"/>
      <c r="D18" s="192"/>
      <c r="E18" s="194"/>
      <c r="F18" s="192"/>
      <c r="G18" s="192"/>
      <c r="H18" s="195">
        <v>8860</v>
      </c>
      <c r="I18" s="195"/>
      <c r="J18" s="195"/>
      <c r="K18" s="195"/>
      <c r="L18" s="195">
        <f>H18</f>
        <v>8860</v>
      </c>
      <c r="M18" s="189"/>
      <c r="N18" s="189"/>
    </row>
    <row r="19" spans="1:14" ht="14.4">
      <c r="A19" s="189"/>
      <c r="B19" s="189"/>
      <c r="C19" s="189"/>
      <c r="D19" s="192"/>
      <c r="E19" s="194"/>
      <c r="F19" s="192"/>
      <c r="G19" s="192"/>
      <c r="H19" s="195"/>
      <c r="I19" s="195"/>
      <c r="J19" s="195"/>
      <c r="K19" s="195"/>
      <c r="L19" s="197"/>
      <c r="M19" s="189"/>
      <c r="N19" s="189"/>
    </row>
    <row r="20" spans="1:14" ht="14.4">
      <c r="A20" s="189"/>
      <c r="B20" s="189"/>
      <c r="C20" s="189"/>
      <c r="D20" s="192"/>
      <c r="E20" s="194" t="s">
        <v>6455</v>
      </c>
      <c r="F20" s="192"/>
      <c r="G20" s="192"/>
      <c r="H20" s="195"/>
      <c r="I20" s="195"/>
      <c r="J20" s="195"/>
      <c r="K20" s="195"/>
      <c r="L20" s="197">
        <f>L18</f>
        <v>8860</v>
      </c>
      <c r="M20" s="189"/>
      <c r="N20" s="189"/>
    </row>
    <row r="21" spans="1:14" ht="14.4">
      <c r="A21" s="189"/>
      <c r="B21" s="189"/>
      <c r="C21" s="189"/>
      <c r="D21" s="192"/>
      <c r="E21" s="192"/>
      <c r="F21" s="192"/>
      <c r="G21" s="192"/>
      <c r="H21" s="195"/>
      <c r="I21" s="195"/>
      <c r="J21" s="195"/>
      <c r="K21" s="195"/>
      <c r="L21" s="195"/>
      <c r="M21" s="189"/>
      <c r="N21" s="189"/>
    </row>
    <row r="22" spans="1:14" ht="28.8">
      <c r="A22" s="189"/>
      <c r="B22" s="189"/>
      <c r="C22" s="189"/>
      <c r="D22" s="190" t="s">
        <v>6456</v>
      </c>
      <c r="E22" s="191" t="s">
        <v>93</v>
      </c>
      <c r="F22" s="190" t="s">
        <v>6450</v>
      </c>
      <c r="G22" s="192"/>
      <c r="H22" s="195"/>
      <c r="I22" s="195"/>
      <c r="J22" s="195"/>
      <c r="K22" s="195"/>
      <c r="L22" s="195"/>
      <c r="M22" s="189"/>
      <c r="N22" s="189"/>
    </row>
    <row r="23" spans="1:14" ht="14.4">
      <c r="A23" s="189"/>
      <c r="B23" s="189"/>
      <c r="C23" s="189"/>
      <c r="D23" s="192"/>
      <c r="E23" s="194"/>
      <c r="F23" s="192"/>
      <c r="G23" s="192"/>
      <c r="H23" s="195"/>
      <c r="I23" s="195"/>
      <c r="J23" s="195"/>
      <c r="K23" s="195"/>
      <c r="L23" s="195"/>
      <c r="M23" s="189"/>
      <c r="N23" s="189"/>
    </row>
    <row r="24" spans="1:14" ht="14.4">
      <c r="A24" s="189"/>
      <c r="B24" s="189"/>
      <c r="C24" s="189"/>
      <c r="D24" s="192"/>
      <c r="E24" s="196"/>
      <c r="F24" s="192"/>
      <c r="G24" s="192"/>
      <c r="H24" s="195">
        <v>1589.06</v>
      </c>
      <c r="I24" s="195"/>
      <c r="J24" s="195"/>
      <c r="K24" s="195"/>
      <c r="L24" s="195">
        <f>H24</f>
        <v>1589.06</v>
      </c>
      <c r="M24" s="189"/>
      <c r="N24" s="189"/>
    </row>
    <row r="25" spans="1:14" ht="14.4">
      <c r="A25" s="189"/>
      <c r="B25" s="189"/>
      <c r="C25" s="189"/>
      <c r="D25" s="192"/>
      <c r="E25" s="196"/>
      <c r="F25" s="192"/>
      <c r="G25" s="192"/>
      <c r="H25" s="195"/>
      <c r="I25" s="195"/>
      <c r="J25" s="195"/>
      <c r="K25" s="195"/>
      <c r="L25" s="195"/>
      <c r="M25" s="189"/>
      <c r="N25" s="189"/>
    </row>
    <row r="26" spans="1:14" ht="14.4">
      <c r="A26" s="189"/>
      <c r="B26" s="189"/>
      <c r="C26" s="189"/>
      <c r="D26" s="192"/>
      <c r="E26" s="194" t="s">
        <v>6457</v>
      </c>
      <c r="F26" s="192"/>
      <c r="G26" s="192"/>
      <c r="H26" s="195"/>
      <c r="I26" s="195"/>
      <c r="J26" s="195"/>
      <c r="K26" s="195"/>
      <c r="L26" s="197">
        <f>L24</f>
        <v>1589.06</v>
      </c>
      <c r="M26" s="189"/>
      <c r="N26" s="189"/>
    </row>
    <row r="27" spans="1:14" ht="14.4">
      <c r="A27" s="189"/>
      <c r="B27" s="189"/>
      <c r="C27" s="189"/>
      <c r="D27" s="192"/>
      <c r="E27" s="192"/>
      <c r="F27" s="192"/>
      <c r="G27" s="192"/>
      <c r="H27" s="192"/>
      <c r="I27" s="192"/>
      <c r="J27" s="192"/>
      <c r="K27" s="192"/>
      <c r="L27" s="192"/>
      <c r="M27" s="189"/>
      <c r="N27" s="189"/>
    </row>
    <row r="28" spans="1:14" s="175" customFormat="1" ht="15.6">
      <c r="D28" s="178">
        <v>3</v>
      </c>
      <c r="E28" s="179" t="s">
        <v>18</v>
      </c>
      <c r="F28" s="178"/>
      <c r="G28" s="180"/>
      <c r="H28" s="180"/>
      <c r="I28" s="180"/>
      <c r="J28" s="180"/>
      <c r="K28" s="181"/>
      <c r="L28" s="180"/>
      <c r="M28" s="177"/>
      <c r="N28" s="182"/>
    </row>
    <row r="29" spans="1:14" s="175" customFormat="1" ht="31.2">
      <c r="A29" s="183">
        <v>3</v>
      </c>
      <c r="B29" s="183">
        <v>1</v>
      </c>
      <c r="C29" s="183"/>
      <c r="D29" s="184" t="s">
        <v>6880</v>
      </c>
      <c r="E29" s="198" t="s">
        <v>97</v>
      </c>
      <c r="F29" s="185" t="s">
        <v>6448</v>
      </c>
      <c r="G29" s="187"/>
      <c r="H29" s="187"/>
      <c r="I29" s="187"/>
      <c r="J29" s="187"/>
      <c r="K29" s="188">
        <v>15</v>
      </c>
      <c r="L29" s="176">
        <f t="shared" ref="L29:L35" si="0">PRODUCT(G29:K29)</f>
        <v>15</v>
      </c>
      <c r="M29" s="177"/>
      <c r="N29" s="182"/>
    </row>
    <row r="30" spans="1:14" s="175" customFormat="1" ht="45" customHeight="1">
      <c r="A30" s="183"/>
      <c r="B30" s="183">
        <f t="shared" ref="B30:B36" si="1">B29+1</f>
        <v>2</v>
      </c>
      <c r="C30" s="183"/>
      <c r="D30" s="184" t="s">
        <v>6881</v>
      </c>
      <c r="E30" s="198" t="s">
        <v>102</v>
      </c>
      <c r="F30" s="185" t="s">
        <v>6458</v>
      </c>
      <c r="G30" s="187"/>
      <c r="H30" s="187"/>
      <c r="I30" s="187"/>
      <c r="J30" s="187"/>
      <c r="K30" s="188">
        <v>1</v>
      </c>
      <c r="L30" s="176">
        <f t="shared" si="0"/>
        <v>1</v>
      </c>
      <c r="M30" s="177"/>
      <c r="N30" s="182"/>
    </row>
    <row r="31" spans="1:14" s="175" customFormat="1" ht="32.1" customHeight="1">
      <c r="B31" s="183">
        <f t="shared" si="1"/>
        <v>3</v>
      </c>
      <c r="D31" s="184" t="s">
        <v>6882</v>
      </c>
      <c r="E31" s="198" t="s">
        <v>105</v>
      </c>
      <c r="F31" s="185" t="s">
        <v>6458</v>
      </c>
      <c r="G31" s="187"/>
      <c r="H31" s="187"/>
      <c r="I31" s="187"/>
      <c r="J31" s="187"/>
      <c r="K31" s="188">
        <v>1</v>
      </c>
      <c r="L31" s="176">
        <f t="shared" si="0"/>
        <v>1</v>
      </c>
      <c r="M31" s="177"/>
      <c r="N31" s="182"/>
    </row>
    <row r="32" spans="1:14" s="175" customFormat="1" ht="15.6">
      <c r="B32" s="183">
        <f t="shared" si="1"/>
        <v>4</v>
      </c>
      <c r="D32" s="184" t="s">
        <v>6883</v>
      </c>
      <c r="E32" s="198" t="s">
        <v>6459</v>
      </c>
      <c r="F32" s="185" t="s">
        <v>6448</v>
      </c>
      <c r="G32" s="187"/>
      <c r="H32" s="187"/>
      <c r="I32" s="187"/>
      <c r="J32" s="187"/>
      <c r="K32" s="188">
        <v>480</v>
      </c>
      <c r="L32" s="176">
        <f t="shared" si="0"/>
        <v>480</v>
      </c>
      <c r="M32" s="177"/>
      <c r="N32" s="182"/>
    </row>
    <row r="33" spans="1:14" s="175" customFormat="1" ht="31.2">
      <c r="B33" s="183" t="e">
        <f>#REF!+1</f>
        <v>#REF!</v>
      </c>
      <c r="D33" s="184" t="s">
        <v>6884</v>
      </c>
      <c r="E33" s="198" t="s">
        <v>6460</v>
      </c>
      <c r="F33" s="185" t="s">
        <v>114</v>
      </c>
      <c r="G33" s="187"/>
      <c r="H33" s="188"/>
      <c r="I33" s="188"/>
      <c r="J33" s="188"/>
      <c r="K33" s="188">
        <v>200</v>
      </c>
      <c r="L33" s="176">
        <f t="shared" si="0"/>
        <v>200</v>
      </c>
      <c r="M33" s="177"/>
      <c r="N33" s="182"/>
    </row>
    <row r="34" spans="1:14" s="175" customFormat="1" ht="15.6">
      <c r="B34" s="183" t="e">
        <f t="shared" si="1"/>
        <v>#REF!</v>
      </c>
      <c r="D34" s="184" t="s">
        <v>6885</v>
      </c>
      <c r="E34" s="198" t="s">
        <v>6461</v>
      </c>
      <c r="F34" s="185" t="s">
        <v>268</v>
      </c>
      <c r="G34" s="187"/>
      <c r="H34" s="188"/>
      <c r="I34" s="188"/>
      <c r="J34" s="188"/>
      <c r="K34" s="188">
        <v>1</v>
      </c>
      <c r="L34" s="176">
        <f t="shared" si="0"/>
        <v>1</v>
      </c>
      <c r="M34" s="177"/>
      <c r="N34" s="182"/>
    </row>
    <row r="35" spans="1:14" s="175" customFormat="1" ht="15.6">
      <c r="B35" s="183" t="e">
        <f t="shared" si="1"/>
        <v>#REF!</v>
      </c>
      <c r="D35" s="184" t="s">
        <v>6886</v>
      </c>
      <c r="E35" s="198" t="s">
        <v>6462</v>
      </c>
      <c r="F35" s="185" t="s">
        <v>268</v>
      </c>
      <c r="G35" s="187"/>
      <c r="H35" s="188"/>
      <c r="I35" s="188"/>
      <c r="J35" s="188"/>
      <c r="K35" s="188">
        <v>1</v>
      </c>
      <c r="L35" s="176">
        <f t="shared" si="0"/>
        <v>1</v>
      </c>
      <c r="M35" s="177"/>
      <c r="N35" s="182"/>
    </row>
    <row r="36" spans="1:14" s="175" customFormat="1" ht="15.6">
      <c r="B36" s="183" t="e">
        <f t="shared" si="1"/>
        <v>#REF!</v>
      </c>
      <c r="D36" s="184" t="s">
        <v>6887</v>
      </c>
      <c r="E36" s="198" t="s">
        <v>123</v>
      </c>
      <c r="F36" s="185" t="s">
        <v>99</v>
      </c>
      <c r="G36" s="187"/>
      <c r="H36" s="188" t="s">
        <v>6463</v>
      </c>
      <c r="I36" s="188" t="s">
        <v>6464</v>
      </c>
      <c r="J36" s="188" t="s">
        <v>6465</v>
      </c>
      <c r="K36" s="188"/>
      <c r="L36" s="176">
        <f>PRODUCT(H37:J37)</f>
        <v>119.13</v>
      </c>
      <c r="M36" s="177"/>
      <c r="N36" s="182"/>
    </row>
    <row r="37" spans="1:14" s="175" customFormat="1" ht="15.6">
      <c r="D37" s="184"/>
      <c r="E37" s="199" t="s">
        <v>6466</v>
      </c>
      <c r="F37" s="185"/>
      <c r="G37" s="187"/>
      <c r="H37" s="188">
        <v>5.7</v>
      </c>
      <c r="I37" s="188">
        <v>1.9</v>
      </c>
      <c r="J37" s="188">
        <f>ROUND((K32/2.1)/20,0)</f>
        <v>11</v>
      </c>
      <c r="K37" s="188"/>
      <c r="L37" s="176"/>
      <c r="M37" s="177"/>
      <c r="N37" s="182"/>
    </row>
    <row r="38" spans="1:14" s="175" customFormat="1" ht="46.8">
      <c r="B38" s="183" t="e">
        <f>#REF!+1</f>
        <v>#REF!</v>
      </c>
      <c r="D38" s="184" t="s">
        <v>6888</v>
      </c>
      <c r="E38" s="198" t="s">
        <v>126</v>
      </c>
      <c r="F38" s="185" t="s">
        <v>6889</v>
      </c>
      <c r="G38" s="187"/>
      <c r="H38" s="188">
        <v>2</v>
      </c>
      <c r="I38" s="188"/>
      <c r="J38" s="188"/>
      <c r="K38" s="188">
        <v>12</v>
      </c>
      <c r="L38" s="176">
        <f t="shared" ref="L38:L39" si="2">PRODUCT(G38:K38)</f>
        <v>24</v>
      </c>
      <c r="M38" s="177"/>
      <c r="N38" s="182"/>
    </row>
    <row r="39" spans="1:14" s="175" customFormat="1" ht="31.2">
      <c r="B39" s="183" t="e">
        <f t="shared" ref="B39" si="3">B38+1</f>
        <v>#REF!</v>
      </c>
      <c r="D39" s="184" t="s">
        <v>6890</v>
      </c>
      <c r="E39" s="198" t="s">
        <v>131</v>
      </c>
      <c r="F39" s="185" t="s">
        <v>6889</v>
      </c>
      <c r="G39" s="187"/>
      <c r="H39" s="188"/>
      <c r="I39" s="188"/>
      <c r="J39" s="188"/>
      <c r="K39" s="188">
        <v>12</v>
      </c>
      <c r="L39" s="176">
        <f t="shared" si="2"/>
        <v>12</v>
      </c>
      <c r="M39" s="177"/>
      <c r="N39" s="182"/>
    </row>
    <row r="40" spans="1:14" s="175" customFormat="1" ht="15.6">
      <c r="D40" s="185"/>
      <c r="E40" s="199"/>
      <c r="F40" s="185"/>
      <c r="G40" s="187"/>
      <c r="H40" s="188"/>
      <c r="I40" s="188"/>
      <c r="J40" s="188"/>
      <c r="K40" s="188"/>
      <c r="L40" s="176"/>
      <c r="M40" s="177"/>
      <c r="N40" s="182"/>
    </row>
    <row r="41" spans="1:14" s="175" customFormat="1" ht="15.6">
      <c r="D41" s="178">
        <v>4</v>
      </c>
      <c r="E41" s="200" t="s">
        <v>20</v>
      </c>
      <c r="F41" s="178"/>
      <c r="G41" s="180"/>
      <c r="H41" s="180"/>
      <c r="I41" s="180"/>
      <c r="J41" s="180"/>
      <c r="K41" s="181"/>
      <c r="L41" s="180"/>
      <c r="M41" s="177"/>
      <c r="N41" s="182"/>
    </row>
    <row r="42" spans="1:14" s="175" customFormat="1" ht="31.2">
      <c r="A42" s="183">
        <v>4</v>
      </c>
      <c r="B42" s="183">
        <v>1</v>
      </c>
      <c r="C42" s="183"/>
      <c r="D42" s="184" t="str">
        <f>CONCATENATE($A$42,".",B42,)</f>
        <v>4.1</v>
      </c>
      <c r="E42" s="202" t="s">
        <v>134</v>
      </c>
      <c r="F42" s="201" t="s">
        <v>6467</v>
      </c>
      <c r="G42" s="203"/>
      <c r="H42" s="203"/>
      <c r="I42" s="204" t="s">
        <v>6468</v>
      </c>
      <c r="J42" s="205"/>
      <c r="K42" s="205"/>
      <c r="L42" s="206">
        <f>L43</f>
        <v>519.81818181818176</v>
      </c>
      <c r="M42" s="177"/>
      <c r="N42" s="182"/>
    </row>
    <row r="43" spans="1:14" s="209" customFormat="1" ht="15.6">
      <c r="A43" s="175"/>
      <c r="B43" s="175"/>
      <c r="C43" s="175"/>
      <c r="D43" s="201"/>
      <c r="E43" s="207" t="s">
        <v>6469</v>
      </c>
      <c r="F43" s="201"/>
      <c r="G43" s="203"/>
      <c r="H43" s="208">
        <v>571.79999999999995</v>
      </c>
      <c r="I43" s="205">
        <v>1.1000000000000001</v>
      </c>
      <c r="J43" s="206"/>
      <c r="K43" s="205"/>
      <c r="L43" s="205">
        <f>H43/I43</f>
        <v>519.81818181818176</v>
      </c>
      <c r="M43" s="177"/>
      <c r="N43" s="182"/>
    </row>
    <row r="44" spans="1:14" s="209" customFormat="1" ht="15.6">
      <c r="A44" s="175"/>
      <c r="B44" s="175"/>
      <c r="C44" s="175"/>
      <c r="D44" s="201"/>
      <c r="E44" s="202"/>
      <c r="F44" s="201"/>
      <c r="G44" s="203"/>
      <c r="H44" s="206"/>
      <c r="I44" s="206"/>
      <c r="J44" s="206"/>
      <c r="K44" s="205"/>
      <c r="L44" s="206"/>
      <c r="M44" s="177"/>
      <c r="N44" s="182"/>
    </row>
    <row r="45" spans="1:14" s="175" customFormat="1" ht="31.2">
      <c r="B45" s="175">
        <f>1+B42</f>
        <v>2</v>
      </c>
      <c r="D45" s="184" t="str">
        <f>CONCATENATE($A$42,".",B45,)</f>
        <v>4.2</v>
      </c>
      <c r="E45" s="202" t="s">
        <v>139</v>
      </c>
      <c r="F45" s="201" t="s">
        <v>6467</v>
      </c>
      <c r="G45" s="203"/>
      <c r="H45" s="203"/>
      <c r="I45" s="204" t="s">
        <v>6468</v>
      </c>
      <c r="J45" s="205"/>
      <c r="K45" s="205"/>
      <c r="L45" s="206">
        <f>SUM(L46:L47)</f>
        <v>1239.090909090909</v>
      </c>
      <c r="M45" s="177"/>
      <c r="N45" s="182"/>
    </row>
    <row r="46" spans="1:14" s="209" customFormat="1" ht="15.6">
      <c r="A46" s="175"/>
      <c r="B46" s="175"/>
      <c r="C46" s="175"/>
      <c r="D46" s="201"/>
      <c r="E46" s="207" t="s">
        <v>6470</v>
      </c>
      <c r="F46" s="201"/>
      <c r="G46" s="203"/>
      <c r="H46" s="208">
        <v>737.4</v>
      </c>
      <c r="I46" s="205">
        <v>1.1000000000000001</v>
      </c>
      <c r="J46" s="206"/>
      <c r="K46" s="205"/>
      <c r="L46" s="205">
        <f>H46/I46</f>
        <v>670.36363636363626</v>
      </c>
      <c r="M46" s="177"/>
      <c r="N46" s="182"/>
    </row>
    <row r="47" spans="1:14" s="209" customFormat="1" ht="15.6">
      <c r="A47" s="175"/>
      <c r="B47" s="175"/>
      <c r="C47" s="175"/>
      <c r="D47" s="201"/>
      <c r="E47" s="207" t="s">
        <v>6469</v>
      </c>
      <c r="F47" s="201"/>
      <c r="G47" s="203"/>
      <c r="H47" s="208">
        <v>625.6</v>
      </c>
      <c r="I47" s="205">
        <v>1.1000000000000001</v>
      </c>
      <c r="J47" s="206"/>
      <c r="K47" s="205"/>
      <c r="L47" s="205">
        <f>H47/I47</f>
        <v>568.72727272727275</v>
      </c>
      <c r="M47" s="177"/>
      <c r="N47" s="182"/>
    </row>
    <row r="48" spans="1:14" s="209" customFormat="1" ht="15.6">
      <c r="A48" s="175"/>
      <c r="C48" s="175"/>
      <c r="D48" s="201"/>
      <c r="E48" s="202"/>
      <c r="F48" s="201"/>
      <c r="G48" s="203"/>
      <c r="H48" s="206"/>
      <c r="I48" s="206"/>
      <c r="J48" s="206"/>
      <c r="K48" s="205"/>
      <c r="L48" s="206"/>
      <c r="M48" s="177"/>
      <c r="N48" s="182"/>
    </row>
    <row r="49" spans="1:14" s="175" customFormat="1" ht="31.2">
      <c r="B49" s="175">
        <f>1+B45</f>
        <v>3</v>
      </c>
      <c r="D49" s="184" t="str">
        <f>CONCATENATE($A$42,".",B49,)</f>
        <v>4.3</v>
      </c>
      <c r="E49" s="202" t="s">
        <v>142</v>
      </c>
      <c r="F49" s="201" t="s">
        <v>6467</v>
      </c>
      <c r="G49" s="203"/>
      <c r="H49" s="203"/>
      <c r="I49" s="204" t="s">
        <v>6468</v>
      </c>
      <c r="J49" s="205"/>
      <c r="K49" s="205"/>
      <c r="L49" s="206">
        <f>SUM(L50:L50)</f>
        <v>0.36363636363636365</v>
      </c>
      <c r="M49" s="177"/>
      <c r="N49" s="182"/>
    </row>
    <row r="50" spans="1:14" s="209" customFormat="1" ht="15.6">
      <c r="A50" s="175"/>
      <c r="B50" s="175"/>
      <c r="C50" s="175"/>
      <c r="D50" s="201"/>
      <c r="E50" s="207" t="s">
        <v>6469</v>
      </c>
      <c r="F50" s="201"/>
      <c r="G50" s="203"/>
      <c r="H50" s="208">
        <v>0.4</v>
      </c>
      <c r="I50" s="205">
        <v>1.1000000000000001</v>
      </c>
      <c r="J50" s="206"/>
      <c r="K50" s="205"/>
      <c r="L50" s="205">
        <f>H50/I50</f>
        <v>0.36363636363636365</v>
      </c>
      <c r="M50" s="177"/>
      <c r="N50" s="182"/>
    </row>
    <row r="51" spans="1:14" s="209" customFormat="1" ht="15.6">
      <c r="A51" s="175"/>
      <c r="C51" s="175"/>
      <c r="D51" s="201"/>
      <c r="E51" s="202"/>
      <c r="F51" s="201"/>
      <c r="G51" s="203"/>
      <c r="H51" s="206"/>
      <c r="I51" s="206"/>
      <c r="J51" s="206"/>
      <c r="K51" s="205"/>
      <c r="L51" s="206"/>
      <c r="M51" s="177"/>
      <c r="N51" s="182"/>
    </row>
    <row r="52" spans="1:14" s="175" customFormat="1" ht="31.2">
      <c r="B52" s="175">
        <f>1+B49</f>
        <v>4</v>
      </c>
      <c r="D52" s="184" t="str">
        <f>CONCATENATE($A$42,".",B52,)</f>
        <v>4.4</v>
      </c>
      <c r="E52" s="202" t="s">
        <v>145</v>
      </c>
      <c r="F52" s="201" t="s">
        <v>6467</v>
      </c>
      <c r="G52" s="203"/>
      <c r="H52" s="203"/>
      <c r="I52" s="204" t="s">
        <v>6468</v>
      </c>
      <c r="J52" s="205"/>
      <c r="K52" s="205"/>
      <c r="L52" s="206">
        <f>SUM(L53:L53)</f>
        <v>557.09090909090901</v>
      </c>
      <c r="M52" s="177"/>
      <c r="N52" s="182"/>
    </row>
    <row r="53" spans="1:14" s="209" customFormat="1" ht="15.6">
      <c r="A53" s="175"/>
      <c r="B53" s="175"/>
      <c r="C53" s="175"/>
      <c r="D53" s="201"/>
      <c r="E53" s="207" t="s">
        <v>6469</v>
      </c>
      <c r="F53" s="201"/>
      <c r="G53" s="203"/>
      <c r="H53" s="208">
        <v>612.79999999999995</v>
      </c>
      <c r="I53" s="205">
        <v>1.1000000000000001</v>
      </c>
      <c r="J53" s="206"/>
      <c r="K53" s="205"/>
      <c r="L53" s="205">
        <f>H53/I53</f>
        <v>557.09090909090901</v>
      </c>
      <c r="M53" s="177"/>
      <c r="N53" s="182"/>
    </row>
    <row r="54" spans="1:14" s="209" customFormat="1" ht="15.6">
      <c r="A54" s="175"/>
      <c r="B54" s="175"/>
      <c r="C54" s="175"/>
      <c r="D54" s="201"/>
      <c r="E54" s="202"/>
      <c r="F54" s="201"/>
      <c r="G54" s="203"/>
      <c r="H54" s="206"/>
      <c r="I54" s="206"/>
      <c r="J54" s="206"/>
      <c r="K54" s="205"/>
      <c r="L54" s="206"/>
      <c r="M54" s="177"/>
      <c r="N54" s="182"/>
    </row>
    <row r="55" spans="1:14" s="175" customFormat="1" ht="31.2">
      <c r="B55" s="175">
        <f>1+B52</f>
        <v>5</v>
      </c>
      <c r="D55" s="184" t="str">
        <f>CONCATENATE($A$42,".",B55,)</f>
        <v>4.5</v>
      </c>
      <c r="E55" s="202" t="s">
        <v>148</v>
      </c>
      <c r="F55" s="201" t="s">
        <v>6467</v>
      </c>
      <c r="G55" s="203"/>
      <c r="H55" s="203"/>
      <c r="I55" s="204" t="s">
        <v>6468</v>
      </c>
      <c r="J55" s="205"/>
      <c r="K55" s="205"/>
      <c r="L55" s="206">
        <f>SUM(L56:L56)</f>
        <v>412.63636363636357</v>
      </c>
      <c r="M55" s="177"/>
      <c r="N55" s="182"/>
    </row>
    <row r="56" spans="1:14" s="209" customFormat="1" ht="15.6">
      <c r="A56" s="175"/>
      <c r="B56" s="175"/>
      <c r="C56" s="175"/>
      <c r="D56" s="201"/>
      <c r="E56" s="207" t="s">
        <v>6469</v>
      </c>
      <c r="F56" s="201"/>
      <c r="G56" s="203"/>
      <c r="H56" s="208">
        <v>453.9</v>
      </c>
      <c r="I56" s="205">
        <v>1.1000000000000001</v>
      </c>
      <c r="J56" s="206"/>
      <c r="K56" s="205"/>
      <c r="L56" s="205">
        <f>H56/I56</f>
        <v>412.63636363636357</v>
      </c>
      <c r="M56" s="177"/>
      <c r="N56" s="182"/>
    </row>
    <row r="57" spans="1:14" s="209" customFormat="1" ht="15.6">
      <c r="A57" s="175"/>
      <c r="B57" s="175"/>
      <c r="C57" s="175"/>
      <c r="D57" s="201"/>
      <c r="E57" s="202"/>
      <c r="F57" s="201"/>
      <c r="G57" s="203"/>
      <c r="H57" s="206"/>
      <c r="I57" s="206"/>
      <c r="J57" s="206"/>
      <c r="K57" s="205"/>
      <c r="L57" s="206"/>
      <c r="M57" s="177"/>
      <c r="N57" s="182"/>
    </row>
    <row r="58" spans="1:14" s="175" customFormat="1" ht="31.2">
      <c r="B58" s="175">
        <f>1+B55</f>
        <v>6</v>
      </c>
      <c r="D58" s="184" t="str">
        <f>CONCATENATE($A$42,".",B58,)</f>
        <v>4.6</v>
      </c>
      <c r="E58" s="202" t="s">
        <v>151</v>
      </c>
      <c r="F58" s="201" t="s">
        <v>81</v>
      </c>
      <c r="G58" s="203"/>
      <c r="H58" s="203"/>
      <c r="I58" s="204"/>
      <c r="J58" s="205"/>
      <c r="K58" s="205"/>
      <c r="L58" s="206">
        <f>SUM(L59:L59)</f>
        <v>21.15</v>
      </c>
      <c r="M58" s="177"/>
      <c r="N58" s="182"/>
    </row>
    <row r="59" spans="1:14" s="209" customFormat="1" ht="15.6">
      <c r="A59" s="175"/>
      <c r="B59" s="175"/>
      <c r="C59" s="175"/>
      <c r="D59" s="201"/>
      <c r="E59" s="207" t="s">
        <v>6470</v>
      </c>
      <c r="F59" s="201"/>
      <c r="G59" s="203"/>
      <c r="H59" s="208">
        <v>21.15</v>
      </c>
      <c r="I59" s="205"/>
      <c r="J59" s="206"/>
      <c r="K59" s="205"/>
      <c r="L59" s="205">
        <f>PRODUCT(G59:K59)</f>
        <v>21.15</v>
      </c>
      <c r="M59" s="177"/>
      <c r="N59" s="182"/>
    </row>
    <row r="60" spans="1:14" s="209" customFormat="1" ht="15.6">
      <c r="A60" s="175"/>
      <c r="B60" s="175"/>
      <c r="C60" s="175"/>
      <c r="D60" s="201"/>
      <c r="E60" s="202"/>
      <c r="F60" s="201"/>
      <c r="G60" s="203"/>
      <c r="H60" s="206"/>
      <c r="I60" s="206"/>
      <c r="J60" s="206"/>
      <c r="K60" s="205"/>
      <c r="L60" s="206"/>
      <c r="M60" s="177"/>
      <c r="N60" s="182"/>
    </row>
    <row r="61" spans="1:14" s="175" customFormat="1" ht="31.2">
      <c r="B61" s="175">
        <f>1+B58</f>
        <v>7</v>
      </c>
      <c r="D61" s="184" t="str">
        <f>CONCATENATE($A$42,".",B61,)</f>
        <v>4.7</v>
      </c>
      <c r="E61" s="202" t="s">
        <v>154</v>
      </c>
      <c r="F61" s="201" t="s">
        <v>99</v>
      </c>
      <c r="G61" s="203"/>
      <c r="H61" s="203"/>
      <c r="I61" s="204"/>
      <c r="J61" s="205"/>
      <c r="K61" s="205"/>
      <c r="L61" s="206">
        <f>SUM(L62:L62)</f>
        <v>99.25</v>
      </c>
      <c r="M61" s="177"/>
      <c r="N61" s="182"/>
    </row>
    <row r="62" spans="1:14" s="209" customFormat="1" ht="15.6">
      <c r="A62" s="175"/>
      <c r="B62" s="175"/>
      <c r="C62" s="175"/>
      <c r="D62" s="201"/>
      <c r="E62" s="207" t="s">
        <v>6470</v>
      </c>
      <c r="F62" s="201"/>
      <c r="G62" s="203"/>
      <c r="H62" s="208"/>
      <c r="I62" s="205"/>
      <c r="J62" s="206"/>
      <c r="K62" s="208">
        <v>99.25</v>
      </c>
      <c r="L62" s="205">
        <f>PRODUCT(G62:K62)</f>
        <v>99.25</v>
      </c>
      <c r="M62" s="177"/>
      <c r="N62" s="182"/>
    </row>
    <row r="63" spans="1:14" s="209" customFormat="1" ht="15.6">
      <c r="A63" s="175"/>
      <c r="B63" s="175"/>
      <c r="C63" s="175"/>
      <c r="D63" s="201"/>
      <c r="E63" s="202"/>
      <c r="F63" s="201"/>
      <c r="G63" s="203"/>
      <c r="H63" s="206"/>
      <c r="I63" s="206"/>
      <c r="J63" s="206"/>
      <c r="K63" s="205"/>
      <c r="L63" s="206"/>
      <c r="M63" s="177"/>
      <c r="N63" s="182"/>
    </row>
    <row r="64" spans="1:14" s="175" customFormat="1" ht="31.2">
      <c r="B64" s="175">
        <f>1+B61</f>
        <v>8</v>
      </c>
      <c r="D64" s="184" t="str">
        <f>CONCATENATE($A$42,".",B64,)</f>
        <v>4.8</v>
      </c>
      <c r="E64" s="202" t="s">
        <v>157</v>
      </c>
      <c r="F64" s="210" t="s">
        <v>81</v>
      </c>
      <c r="G64" s="201"/>
      <c r="H64" s="211"/>
      <c r="I64" s="212"/>
      <c r="J64" s="212"/>
      <c r="K64" s="213"/>
      <c r="L64" s="206">
        <f>SUM(L65:L91)</f>
        <v>6.3482499999999984</v>
      </c>
      <c r="M64" s="177"/>
      <c r="N64" s="182"/>
    </row>
    <row r="65" spans="1:14" s="209" customFormat="1" ht="15.6">
      <c r="A65" s="175"/>
      <c r="B65" s="175"/>
      <c r="C65" s="175"/>
      <c r="D65" s="201"/>
      <c r="E65" s="202"/>
      <c r="F65" s="201"/>
      <c r="G65" s="201"/>
      <c r="H65" s="211" t="s">
        <v>6471</v>
      </c>
      <c r="I65" s="214"/>
      <c r="J65" s="212"/>
      <c r="K65" s="213"/>
      <c r="L65" s="206"/>
      <c r="M65" s="177"/>
      <c r="N65" s="182"/>
    </row>
    <row r="66" spans="1:14" s="209" customFormat="1" ht="15.6">
      <c r="A66" s="175"/>
      <c r="B66" s="175"/>
      <c r="C66" s="175"/>
      <c r="D66" s="201"/>
      <c r="E66" s="207" t="s">
        <v>6472</v>
      </c>
      <c r="F66" s="215"/>
      <c r="G66" s="215"/>
      <c r="H66" s="211">
        <f>1*0.75</f>
        <v>0.75</v>
      </c>
      <c r="I66" s="216"/>
      <c r="J66" s="213">
        <v>0.05</v>
      </c>
      <c r="K66" s="217">
        <v>9</v>
      </c>
      <c r="L66" s="205">
        <f t="shared" ref="L66:L90" si="4">PRODUCT(G66:K66)</f>
        <v>0.33750000000000002</v>
      </c>
      <c r="M66" s="177"/>
      <c r="N66" s="182"/>
    </row>
    <row r="67" spans="1:14" s="209" customFormat="1" ht="15.6">
      <c r="A67" s="175"/>
      <c r="B67" s="175"/>
      <c r="C67" s="175"/>
      <c r="D67" s="201"/>
      <c r="E67" s="207" t="s">
        <v>6473</v>
      </c>
      <c r="F67" s="215"/>
      <c r="G67" s="215"/>
      <c r="H67" s="211">
        <f>1.1*0.85</f>
        <v>0.93500000000000005</v>
      </c>
      <c r="I67" s="216"/>
      <c r="J67" s="213">
        <v>0.05</v>
      </c>
      <c r="K67" s="217">
        <v>9</v>
      </c>
      <c r="L67" s="205">
        <f t="shared" si="4"/>
        <v>0.42075000000000007</v>
      </c>
      <c r="M67" s="177"/>
      <c r="N67" s="182"/>
    </row>
    <row r="68" spans="1:14" s="209" customFormat="1" ht="15.6">
      <c r="A68" s="175"/>
      <c r="B68" s="175"/>
      <c r="C68" s="175"/>
      <c r="D68" s="201"/>
      <c r="E68" s="207" t="s">
        <v>6474</v>
      </c>
      <c r="F68" s="215"/>
      <c r="G68" s="215"/>
      <c r="H68" s="211">
        <f>1*0.8</f>
        <v>0.8</v>
      </c>
      <c r="I68" s="216"/>
      <c r="J68" s="213">
        <v>0.05</v>
      </c>
      <c r="K68" s="217">
        <v>9</v>
      </c>
      <c r="L68" s="205">
        <f t="shared" si="4"/>
        <v>0.3600000000000001</v>
      </c>
      <c r="M68" s="177"/>
      <c r="N68" s="182"/>
    </row>
    <row r="69" spans="1:14" s="209" customFormat="1" ht="15.6">
      <c r="A69" s="175"/>
      <c r="B69" s="175"/>
      <c r="C69" s="175"/>
      <c r="D69" s="201"/>
      <c r="E69" s="207" t="s">
        <v>6475</v>
      </c>
      <c r="F69" s="215"/>
      <c r="G69" s="215"/>
      <c r="H69" s="211">
        <f>1.05*0.95</f>
        <v>0.99749999999999994</v>
      </c>
      <c r="I69" s="216"/>
      <c r="J69" s="213">
        <v>0.05</v>
      </c>
      <c r="K69" s="217">
        <v>8</v>
      </c>
      <c r="L69" s="205">
        <f t="shared" si="4"/>
        <v>0.39900000000000002</v>
      </c>
      <c r="M69" s="177"/>
      <c r="N69" s="182"/>
    </row>
    <row r="70" spans="1:14" s="209" customFormat="1" ht="15.6">
      <c r="A70" s="175"/>
      <c r="B70" s="175"/>
      <c r="C70" s="175"/>
      <c r="D70" s="201"/>
      <c r="E70" s="207" t="s">
        <v>6476</v>
      </c>
      <c r="F70" s="215"/>
      <c r="G70" s="215"/>
      <c r="H70" s="211">
        <f>0.95*0.8</f>
        <v>0.76</v>
      </c>
      <c r="I70" s="216"/>
      <c r="J70" s="213">
        <v>0.05</v>
      </c>
      <c r="K70" s="217">
        <v>8</v>
      </c>
      <c r="L70" s="205">
        <f t="shared" si="4"/>
        <v>0.30400000000000005</v>
      </c>
      <c r="M70" s="177"/>
      <c r="N70" s="182"/>
    </row>
    <row r="71" spans="1:14" s="209" customFormat="1" ht="15.6">
      <c r="A71" s="175"/>
      <c r="B71" s="175"/>
      <c r="C71" s="175"/>
      <c r="D71" s="201"/>
      <c r="E71" s="207" t="s">
        <v>6477</v>
      </c>
      <c r="F71" s="215"/>
      <c r="G71" s="215"/>
      <c r="H71" s="211">
        <f>0.95*1.1</f>
        <v>1.0449999999999999</v>
      </c>
      <c r="I71" s="216"/>
      <c r="J71" s="213">
        <v>0.05</v>
      </c>
      <c r="K71" s="217">
        <v>9</v>
      </c>
      <c r="L71" s="205">
        <f t="shared" si="4"/>
        <v>0.47025</v>
      </c>
      <c r="M71" s="177"/>
      <c r="N71" s="182"/>
    </row>
    <row r="72" spans="1:14" s="209" customFormat="1" ht="15.6">
      <c r="A72" s="175"/>
      <c r="B72" s="175"/>
      <c r="C72" s="175"/>
      <c r="D72" s="201"/>
      <c r="E72" s="207" t="s">
        <v>6478</v>
      </c>
      <c r="F72" s="215"/>
      <c r="G72" s="215"/>
      <c r="H72" s="211">
        <f>1*1.2</f>
        <v>1.2</v>
      </c>
      <c r="I72" s="216"/>
      <c r="J72" s="213">
        <v>0.05</v>
      </c>
      <c r="K72" s="217">
        <v>12</v>
      </c>
      <c r="L72" s="205">
        <f t="shared" si="4"/>
        <v>0.72</v>
      </c>
      <c r="M72" s="177"/>
      <c r="N72" s="182"/>
    </row>
    <row r="73" spans="1:14" s="209" customFormat="1" ht="15.6">
      <c r="A73" s="175"/>
      <c r="B73" s="175"/>
      <c r="C73" s="175"/>
      <c r="D73" s="201"/>
      <c r="E73" s="207" t="s">
        <v>6479</v>
      </c>
      <c r="F73" s="215"/>
      <c r="G73" s="215"/>
      <c r="H73" s="211">
        <f>1.25*1.25</f>
        <v>1.5625</v>
      </c>
      <c r="I73" s="216"/>
      <c r="J73" s="213">
        <v>0.05</v>
      </c>
      <c r="K73" s="217">
        <v>2</v>
      </c>
      <c r="L73" s="205">
        <f t="shared" si="4"/>
        <v>0.15625</v>
      </c>
      <c r="M73" s="177"/>
      <c r="N73" s="182"/>
    </row>
    <row r="74" spans="1:14" s="209" customFormat="1" ht="15.6">
      <c r="A74" s="175"/>
      <c r="B74" s="175"/>
      <c r="C74" s="175"/>
      <c r="D74" s="201"/>
      <c r="E74" s="207" t="s">
        <v>6480</v>
      </c>
      <c r="F74" s="215"/>
      <c r="G74" s="215"/>
      <c r="H74" s="211">
        <f>1*1</f>
        <v>1</v>
      </c>
      <c r="I74" s="216"/>
      <c r="J74" s="213">
        <v>0.05</v>
      </c>
      <c r="K74" s="217">
        <v>4</v>
      </c>
      <c r="L74" s="205">
        <f t="shared" si="4"/>
        <v>0.2</v>
      </c>
      <c r="M74" s="177"/>
      <c r="N74" s="182"/>
    </row>
    <row r="75" spans="1:14" s="209" customFormat="1" ht="15.6">
      <c r="A75" s="175"/>
      <c r="B75" s="175"/>
      <c r="C75" s="175"/>
      <c r="D75" s="201"/>
      <c r="E75" s="207" t="s">
        <v>6481</v>
      </c>
      <c r="F75" s="215"/>
      <c r="G75" s="215"/>
      <c r="H75" s="211">
        <f>1.25*1</f>
        <v>1.25</v>
      </c>
      <c r="I75" s="216"/>
      <c r="J75" s="213">
        <v>0.05</v>
      </c>
      <c r="K75" s="217">
        <v>2</v>
      </c>
      <c r="L75" s="205">
        <f t="shared" si="4"/>
        <v>0.125</v>
      </c>
      <c r="M75" s="177"/>
      <c r="N75" s="182"/>
    </row>
    <row r="76" spans="1:14" s="209" customFormat="1" ht="15.6">
      <c r="A76" s="175"/>
      <c r="B76" s="175"/>
      <c r="C76" s="175"/>
      <c r="D76" s="201"/>
      <c r="E76" s="207" t="s">
        <v>6482</v>
      </c>
      <c r="F76" s="215"/>
      <c r="G76" s="215"/>
      <c r="H76" s="211">
        <f>1.05*0.8</f>
        <v>0.84000000000000008</v>
      </c>
      <c r="I76" s="216"/>
      <c r="J76" s="213">
        <v>0.05</v>
      </c>
      <c r="K76" s="217">
        <v>5</v>
      </c>
      <c r="L76" s="205">
        <f t="shared" si="4"/>
        <v>0.21000000000000005</v>
      </c>
      <c r="M76" s="177"/>
      <c r="N76" s="182"/>
    </row>
    <row r="77" spans="1:14" s="209" customFormat="1" ht="15.6">
      <c r="A77" s="175"/>
      <c r="B77" s="175"/>
      <c r="C77" s="175"/>
      <c r="D77" s="201"/>
      <c r="E77" s="207" t="s">
        <v>6483</v>
      </c>
      <c r="F77" s="215"/>
      <c r="G77" s="215"/>
      <c r="H77" s="211">
        <f>1.2*0.95</f>
        <v>1.1399999999999999</v>
      </c>
      <c r="I77" s="216"/>
      <c r="J77" s="213">
        <v>0.05</v>
      </c>
      <c r="K77" s="217">
        <v>8</v>
      </c>
      <c r="L77" s="205">
        <f t="shared" si="4"/>
        <v>0.45599999999999996</v>
      </c>
      <c r="M77" s="177"/>
      <c r="N77" s="182"/>
    </row>
    <row r="78" spans="1:14" s="209" customFormat="1" ht="15.6">
      <c r="A78" s="183"/>
      <c r="B78" s="175"/>
      <c r="C78" s="183"/>
      <c r="D78" s="201"/>
      <c r="E78" s="207" t="s">
        <v>6484</v>
      </c>
      <c r="F78" s="215"/>
      <c r="G78" s="215"/>
      <c r="H78" s="211">
        <f>0.8*1</f>
        <v>0.8</v>
      </c>
      <c r="I78" s="216"/>
      <c r="J78" s="213">
        <v>0.05</v>
      </c>
      <c r="K78" s="217">
        <v>2</v>
      </c>
      <c r="L78" s="205">
        <f t="shared" si="4"/>
        <v>8.0000000000000016E-2</v>
      </c>
      <c r="M78" s="177"/>
      <c r="N78" s="182"/>
    </row>
    <row r="79" spans="1:14" s="209" customFormat="1" ht="15.6">
      <c r="A79" s="218"/>
      <c r="B79" s="183"/>
      <c r="C79" s="218"/>
      <c r="D79" s="201"/>
      <c r="E79" s="207" t="s">
        <v>6485</v>
      </c>
      <c r="F79" s="215"/>
      <c r="G79" s="215"/>
      <c r="H79" s="211">
        <f>1.05*1.25</f>
        <v>1.3125</v>
      </c>
      <c r="I79" s="216"/>
      <c r="J79" s="213">
        <v>0.05</v>
      </c>
      <c r="K79" s="217">
        <v>4</v>
      </c>
      <c r="L79" s="205">
        <f t="shared" si="4"/>
        <v>0.26250000000000001</v>
      </c>
      <c r="M79" s="177"/>
      <c r="N79" s="182"/>
    </row>
    <row r="80" spans="1:14" s="209" customFormat="1" ht="15.6">
      <c r="A80" s="218"/>
      <c r="B80" s="218"/>
      <c r="C80" s="218"/>
      <c r="D80" s="201"/>
      <c r="E80" s="207" t="s">
        <v>6486</v>
      </c>
      <c r="F80" s="215"/>
      <c r="G80" s="215"/>
      <c r="H80" s="211">
        <f>1.2*1.35</f>
        <v>1.62</v>
      </c>
      <c r="I80" s="216"/>
      <c r="J80" s="213">
        <v>0.05</v>
      </c>
      <c r="K80" s="217">
        <v>4</v>
      </c>
      <c r="L80" s="205">
        <f t="shared" si="4"/>
        <v>0.32400000000000007</v>
      </c>
      <c r="M80" s="177"/>
      <c r="N80" s="182"/>
    </row>
    <row r="81" spans="1:14" s="209" customFormat="1" ht="15.6">
      <c r="A81" s="218"/>
      <c r="B81" s="218"/>
      <c r="C81" s="218"/>
      <c r="D81" s="201"/>
      <c r="E81" s="207" t="s">
        <v>6487</v>
      </c>
      <c r="F81" s="215"/>
      <c r="G81" s="215"/>
      <c r="H81" s="211">
        <f>1.2*1.4</f>
        <v>1.68</v>
      </c>
      <c r="I81" s="216"/>
      <c r="J81" s="213">
        <v>0.05</v>
      </c>
      <c r="K81" s="217">
        <v>3</v>
      </c>
      <c r="L81" s="205">
        <f t="shared" si="4"/>
        <v>0.252</v>
      </c>
      <c r="M81" s="177"/>
      <c r="N81" s="182"/>
    </row>
    <row r="82" spans="1:14" s="209" customFormat="1" ht="15.6">
      <c r="A82" s="218"/>
      <c r="B82" s="218"/>
      <c r="C82" s="218"/>
      <c r="D82" s="201"/>
      <c r="E82" s="207" t="s">
        <v>6488</v>
      </c>
      <c r="F82" s="215"/>
      <c r="G82" s="215"/>
      <c r="H82" s="211">
        <f>0.75*0.85</f>
        <v>0.63749999999999996</v>
      </c>
      <c r="I82" s="216"/>
      <c r="J82" s="213">
        <v>0.05</v>
      </c>
      <c r="K82" s="217">
        <v>1</v>
      </c>
      <c r="L82" s="205">
        <f t="shared" si="4"/>
        <v>3.1875000000000001E-2</v>
      </c>
      <c r="M82" s="177"/>
      <c r="N82" s="182"/>
    </row>
    <row r="83" spans="1:14" s="209" customFormat="1" ht="15.6">
      <c r="A83" s="218"/>
      <c r="B83" s="218"/>
      <c r="C83" s="218"/>
      <c r="D83" s="201"/>
      <c r="E83" s="207" t="s">
        <v>6489</v>
      </c>
      <c r="F83" s="215"/>
      <c r="G83" s="215"/>
      <c r="H83" s="211">
        <f>1.25*1.45</f>
        <v>1.8125</v>
      </c>
      <c r="I83" s="216"/>
      <c r="J83" s="213">
        <v>0.05</v>
      </c>
      <c r="K83" s="217">
        <v>3</v>
      </c>
      <c r="L83" s="205">
        <f t="shared" si="4"/>
        <v>0.27187500000000003</v>
      </c>
      <c r="M83" s="177"/>
      <c r="N83" s="182"/>
    </row>
    <row r="84" spans="1:14" s="209" customFormat="1" ht="15.6">
      <c r="A84" s="183"/>
      <c r="B84" s="175"/>
      <c r="C84" s="175"/>
      <c r="D84" s="201"/>
      <c r="E84" s="207" t="s">
        <v>6490</v>
      </c>
      <c r="F84" s="215"/>
      <c r="G84" s="215"/>
      <c r="H84" s="211">
        <f>0.85*1.05</f>
        <v>0.89249999999999996</v>
      </c>
      <c r="I84" s="216"/>
      <c r="J84" s="213">
        <v>0.05</v>
      </c>
      <c r="K84" s="217">
        <v>4</v>
      </c>
      <c r="L84" s="205">
        <f t="shared" si="4"/>
        <v>0.17849999999999999</v>
      </c>
      <c r="M84" s="177"/>
      <c r="N84" s="182"/>
    </row>
    <row r="85" spans="1:14" s="209" customFormat="1" ht="15.6">
      <c r="A85" s="218"/>
      <c r="B85" s="218"/>
      <c r="C85" s="218"/>
      <c r="D85" s="201"/>
      <c r="E85" s="207" t="s">
        <v>6491</v>
      </c>
      <c r="F85" s="215"/>
      <c r="G85" s="215"/>
      <c r="H85" s="211">
        <f>0.75*0.95</f>
        <v>0.71249999999999991</v>
      </c>
      <c r="I85" s="216"/>
      <c r="J85" s="213">
        <v>0.05</v>
      </c>
      <c r="K85" s="217">
        <v>3</v>
      </c>
      <c r="L85" s="205">
        <f t="shared" si="4"/>
        <v>0.106875</v>
      </c>
      <c r="M85" s="177"/>
      <c r="N85" s="182"/>
    </row>
    <row r="86" spans="1:14" s="209" customFormat="1" ht="15.6">
      <c r="A86" s="218"/>
      <c r="B86" s="218"/>
      <c r="C86" s="218"/>
      <c r="D86" s="201"/>
      <c r="E86" s="207" t="s">
        <v>6492</v>
      </c>
      <c r="F86" s="215"/>
      <c r="G86" s="215"/>
      <c r="H86" s="211">
        <f>0.95*0.75</f>
        <v>0.71249999999999991</v>
      </c>
      <c r="I86" s="216"/>
      <c r="J86" s="213">
        <v>0.05</v>
      </c>
      <c r="K86" s="217">
        <v>11</v>
      </c>
      <c r="L86" s="205">
        <f t="shared" si="4"/>
        <v>0.39187499999999997</v>
      </c>
      <c r="M86" s="177"/>
      <c r="N86" s="182"/>
    </row>
    <row r="87" spans="1:14" s="209" customFormat="1" ht="15.6">
      <c r="A87" s="218"/>
      <c r="B87" s="218"/>
      <c r="C87" s="218"/>
      <c r="D87" s="201"/>
      <c r="E87" s="207" t="s">
        <v>6493</v>
      </c>
      <c r="F87" s="215"/>
      <c r="G87" s="215"/>
      <c r="H87" s="211">
        <f>1*0.9</f>
        <v>0.9</v>
      </c>
      <c r="I87" s="216"/>
      <c r="J87" s="213">
        <v>0.05</v>
      </c>
      <c r="K87" s="217">
        <v>2</v>
      </c>
      <c r="L87" s="205">
        <f t="shared" si="4"/>
        <v>9.0000000000000011E-2</v>
      </c>
      <c r="M87" s="177"/>
      <c r="N87" s="182"/>
    </row>
    <row r="88" spans="1:14" s="209" customFormat="1" ht="15.6">
      <c r="A88" s="218"/>
      <c r="B88" s="218"/>
      <c r="C88" s="218"/>
      <c r="D88" s="201"/>
      <c r="E88" s="207" t="s">
        <v>6494</v>
      </c>
      <c r="F88" s="215"/>
      <c r="G88" s="215"/>
      <c r="H88" s="211">
        <f>1*0.85</f>
        <v>0.85</v>
      </c>
      <c r="I88" s="216"/>
      <c r="J88" s="213">
        <v>0.05</v>
      </c>
      <c r="K88" s="217">
        <v>1</v>
      </c>
      <c r="L88" s="205">
        <f t="shared" si="4"/>
        <v>4.2500000000000003E-2</v>
      </c>
      <c r="M88" s="177"/>
      <c r="N88" s="182"/>
    </row>
    <row r="89" spans="1:14" s="209" customFormat="1" ht="15.6">
      <c r="A89" s="218"/>
      <c r="B89" s="218"/>
      <c r="C89" s="218"/>
      <c r="D89" s="201"/>
      <c r="E89" s="207" t="s">
        <v>6495</v>
      </c>
      <c r="F89" s="215"/>
      <c r="G89" s="215"/>
      <c r="H89" s="211">
        <f>1.15*1</f>
        <v>1.1499999999999999</v>
      </c>
      <c r="I89" s="216"/>
      <c r="J89" s="213">
        <v>0.05</v>
      </c>
      <c r="K89" s="217">
        <v>1</v>
      </c>
      <c r="L89" s="205">
        <f t="shared" si="4"/>
        <v>5.7499999999999996E-2</v>
      </c>
      <c r="M89" s="177"/>
      <c r="N89" s="182"/>
    </row>
    <row r="90" spans="1:14" s="209" customFormat="1" ht="15.6">
      <c r="A90" s="218"/>
      <c r="B90" s="175"/>
      <c r="C90" s="175"/>
      <c r="D90" s="201"/>
      <c r="E90" s="207" t="s">
        <v>6496</v>
      </c>
      <c r="F90" s="215"/>
      <c r="G90" s="215"/>
      <c r="H90" s="211">
        <f>1*1</f>
        <v>1</v>
      </c>
      <c r="I90" s="216"/>
      <c r="J90" s="213">
        <v>0.05</v>
      </c>
      <c r="K90" s="217">
        <v>2</v>
      </c>
      <c r="L90" s="205">
        <f t="shared" si="4"/>
        <v>0.1</v>
      </c>
      <c r="M90" s="177"/>
      <c r="N90" s="182"/>
    </row>
    <row r="91" spans="1:14" s="209" customFormat="1" ht="15.6">
      <c r="A91" s="218"/>
      <c r="B91" s="218"/>
      <c r="C91" s="218"/>
      <c r="D91" s="201"/>
      <c r="E91" s="207"/>
      <c r="F91" s="217"/>
      <c r="G91" s="215"/>
      <c r="H91" s="211"/>
      <c r="I91" s="216"/>
      <c r="J91" s="212"/>
      <c r="K91" s="213"/>
      <c r="L91" s="206"/>
      <c r="M91" s="177"/>
      <c r="N91" s="182"/>
    </row>
    <row r="92" spans="1:14" s="175" customFormat="1" ht="46.8">
      <c r="B92" s="175">
        <f>1+B64</f>
        <v>9</v>
      </c>
      <c r="D92" s="184" t="str">
        <f>CONCATENATE($A$42,".",B92,)</f>
        <v>4.9</v>
      </c>
      <c r="E92" s="202" t="s">
        <v>161</v>
      </c>
      <c r="F92" s="210" t="s">
        <v>81</v>
      </c>
      <c r="G92" s="201"/>
      <c r="H92" s="211"/>
      <c r="I92" s="212"/>
      <c r="J92" s="212"/>
      <c r="K92" s="213"/>
      <c r="L92" s="206">
        <f>SUM(L93:L119)</f>
        <v>228.53699999999998</v>
      </c>
      <c r="M92" s="177"/>
      <c r="N92" s="182"/>
    </row>
    <row r="93" spans="1:14" s="209" customFormat="1" ht="15.6">
      <c r="A93" s="218"/>
      <c r="B93" s="218"/>
      <c r="C93" s="218"/>
      <c r="D93" s="201"/>
      <c r="E93" s="202"/>
      <c r="F93" s="201"/>
      <c r="G93" s="201"/>
      <c r="H93" s="211" t="s">
        <v>6471</v>
      </c>
      <c r="I93" s="214"/>
      <c r="J93" s="212"/>
      <c r="K93" s="213"/>
      <c r="L93" s="206"/>
      <c r="M93" s="177"/>
      <c r="N93" s="182"/>
    </row>
    <row r="94" spans="1:14" s="209" customFormat="1" ht="15.6">
      <c r="A94" s="218"/>
      <c r="B94" s="218"/>
      <c r="C94" s="218"/>
      <c r="D94" s="201"/>
      <c r="E94" s="207" t="s">
        <v>6472</v>
      </c>
      <c r="F94" s="215"/>
      <c r="G94" s="215"/>
      <c r="H94" s="211">
        <f>1*0.75</f>
        <v>0.75</v>
      </c>
      <c r="I94" s="216"/>
      <c r="J94" s="213">
        <v>1.8</v>
      </c>
      <c r="K94" s="217">
        <v>9</v>
      </c>
      <c r="L94" s="205">
        <f t="shared" ref="L94:L118" si="5">PRODUCT(G94:K94)</f>
        <v>12.15</v>
      </c>
      <c r="M94" s="177"/>
      <c r="N94" s="182"/>
    </row>
    <row r="95" spans="1:14" s="209" customFormat="1" ht="15.6">
      <c r="A95" s="218"/>
      <c r="B95" s="175"/>
      <c r="C95" s="175"/>
      <c r="D95" s="201"/>
      <c r="E95" s="207" t="s">
        <v>6473</v>
      </c>
      <c r="F95" s="215"/>
      <c r="G95" s="215"/>
      <c r="H95" s="211">
        <f>1.1*0.85</f>
        <v>0.93500000000000005</v>
      </c>
      <c r="I95" s="216"/>
      <c r="J95" s="213">
        <v>1.8</v>
      </c>
      <c r="K95" s="217">
        <v>9</v>
      </c>
      <c r="L95" s="205">
        <f t="shared" si="5"/>
        <v>15.147</v>
      </c>
      <c r="M95" s="177"/>
      <c r="N95" s="182"/>
    </row>
    <row r="96" spans="1:14" s="209" customFormat="1" ht="15.6">
      <c r="A96" s="218"/>
      <c r="B96" s="218"/>
      <c r="C96" s="218"/>
      <c r="D96" s="201"/>
      <c r="E96" s="207" t="s">
        <v>6474</v>
      </c>
      <c r="F96" s="215"/>
      <c r="G96" s="215"/>
      <c r="H96" s="211">
        <f>1*0.8</f>
        <v>0.8</v>
      </c>
      <c r="I96" s="216"/>
      <c r="J96" s="213">
        <v>1.8</v>
      </c>
      <c r="K96" s="217">
        <v>9</v>
      </c>
      <c r="L96" s="205">
        <f t="shared" si="5"/>
        <v>12.96</v>
      </c>
      <c r="M96" s="177"/>
      <c r="N96" s="182"/>
    </row>
    <row r="97" spans="1:14" s="209" customFormat="1" ht="15.6">
      <c r="A97" s="218"/>
      <c r="B97" s="218"/>
      <c r="C97" s="218"/>
      <c r="D97" s="201"/>
      <c r="E97" s="207" t="s">
        <v>6475</v>
      </c>
      <c r="F97" s="215"/>
      <c r="G97" s="215"/>
      <c r="H97" s="211">
        <f>1.05*0.95</f>
        <v>0.99749999999999994</v>
      </c>
      <c r="I97" s="216"/>
      <c r="J97" s="213">
        <v>1.8</v>
      </c>
      <c r="K97" s="217">
        <v>8</v>
      </c>
      <c r="L97" s="205">
        <f t="shared" si="5"/>
        <v>14.363999999999999</v>
      </c>
      <c r="M97" s="177"/>
      <c r="N97" s="182"/>
    </row>
    <row r="98" spans="1:14" s="209" customFormat="1" ht="15.6">
      <c r="A98" s="218"/>
      <c r="B98" s="218"/>
      <c r="C98" s="218"/>
      <c r="D98" s="201"/>
      <c r="E98" s="207" t="s">
        <v>6476</v>
      </c>
      <c r="F98" s="215"/>
      <c r="G98" s="215"/>
      <c r="H98" s="211">
        <f>0.95*0.8</f>
        <v>0.76</v>
      </c>
      <c r="I98" s="216"/>
      <c r="J98" s="213">
        <v>1.8</v>
      </c>
      <c r="K98" s="217">
        <v>8</v>
      </c>
      <c r="L98" s="205">
        <f t="shared" si="5"/>
        <v>10.944000000000001</v>
      </c>
      <c r="M98" s="177"/>
      <c r="N98" s="182"/>
    </row>
    <row r="99" spans="1:14" s="209" customFormat="1" ht="15.6">
      <c r="A99" s="218"/>
      <c r="B99" s="175"/>
      <c r="C99" s="175"/>
      <c r="D99" s="201"/>
      <c r="E99" s="207" t="s">
        <v>6477</v>
      </c>
      <c r="F99" s="215"/>
      <c r="G99" s="215"/>
      <c r="H99" s="211">
        <f>0.95*1.1</f>
        <v>1.0449999999999999</v>
      </c>
      <c r="I99" s="216"/>
      <c r="J99" s="213">
        <v>1.8</v>
      </c>
      <c r="K99" s="217">
        <v>9</v>
      </c>
      <c r="L99" s="205">
        <f t="shared" si="5"/>
        <v>16.928999999999998</v>
      </c>
      <c r="M99" s="177"/>
      <c r="N99" s="182"/>
    </row>
    <row r="100" spans="1:14" s="209" customFormat="1" ht="15.6">
      <c r="A100" s="218"/>
      <c r="B100" s="218"/>
      <c r="C100" s="218"/>
      <c r="D100" s="201"/>
      <c r="E100" s="207" t="s">
        <v>6478</v>
      </c>
      <c r="F100" s="215"/>
      <c r="G100" s="215"/>
      <c r="H100" s="211">
        <f>1*1.2</f>
        <v>1.2</v>
      </c>
      <c r="I100" s="216"/>
      <c r="J100" s="213">
        <v>1.8</v>
      </c>
      <c r="K100" s="217">
        <v>12</v>
      </c>
      <c r="L100" s="205">
        <f t="shared" si="5"/>
        <v>25.92</v>
      </c>
      <c r="M100" s="177"/>
      <c r="N100" s="182"/>
    </row>
    <row r="101" spans="1:14" s="209" customFormat="1" ht="15.6">
      <c r="A101" s="218"/>
      <c r="B101" s="218"/>
      <c r="C101" s="218"/>
      <c r="D101" s="201"/>
      <c r="E101" s="207" t="s">
        <v>6479</v>
      </c>
      <c r="F101" s="215"/>
      <c r="G101" s="215"/>
      <c r="H101" s="211">
        <f>1.25*1.25</f>
        <v>1.5625</v>
      </c>
      <c r="I101" s="216"/>
      <c r="J101" s="213">
        <v>1.8</v>
      </c>
      <c r="K101" s="217">
        <v>2</v>
      </c>
      <c r="L101" s="205">
        <f t="shared" si="5"/>
        <v>5.625</v>
      </c>
      <c r="M101" s="177"/>
      <c r="N101" s="182"/>
    </row>
    <row r="102" spans="1:14" s="209" customFormat="1" ht="15.6">
      <c r="A102" s="218"/>
      <c r="B102" s="218"/>
      <c r="C102" s="218"/>
      <c r="D102" s="201"/>
      <c r="E102" s="207" t="s">
        <v>6480</v>
      </c>
      <c r="F102" s="215"/>
      <c r="G102" s="215"/>
      <c r="H102" s="211">
        <f>1*1</f>
        <v>1</v>
      </c>
      <c r="I102" s="216"/>
      <c r="J102" s="213">
        <v>1.8</v>
      </c>
      <c r="K102" s="217">
        <v>4</v>
      </c>
      <c r="L102" s="205">
        <f t="shared" si="5"/>
        <v>7.2</v>
      </c>
      <c r="M102" s="177"/>
      <c r="N102" s="182"/>
    </row>
    <row r="103" spans="1:14" s="209" customFormat="1" ht="15.6">
      <c r="A103" s="218"/>
      <c r="B103" s="218"/>
      <c r="C103" s="218"/>
      <c r="D103" s="201"/>
      <c r="E103" s="207" t="s">
        <v>6481</v>
      </c>
      <c r="F103" s="215"/>
      <c r="G103" s="215"/>
      <c r="H103" s="211">
        <f>1.25*1</f>
        <v>1.25</v>
      </c>
      <c r="I103" s="216"/>
      <c r="J103" s="213">
        <v>1.8</v>
      </c>
      <c r="K103" s="217">
        <v>2</v>
      </c>
      <c r="L103" s="205">
        <f t="shared" si="5"/>
        <v>4.5</v>
      </c>
      <c r="M103" s="177"/>
      <c r="N103" s="182"/>
    </row>
    <row r="104" spans="1:14" s="209" customFormat="1" ht="15.6">
      <c r="A104" s="218"/>
      <c r="B104" s="175"/>
      <c r="C104" s="175"/>
      <c r="D104" s="201"/>
      <c r="E104" s="207" t="s">
        <v>6482</v>
      </c>
      <c r="F104" s="215"/>
      <c r="G104" s="215"/>
      <c r="H104" s="211">
        <f>1.05*0.8</f>
        <v>0.84000000000000008</v>
      </c>
      <c r="I104" s="216"/>
      <c r="J104" s="213">
        <v>1.8</v>
      </c>
      <c r="K104" s="217">
        <v>5</v>
      </c>
      <c r="L104" s="205">
        <f t="shared" si="5"/>
        <v>7.5600000000000014</v>
      </c>
      <c r="M104" s="177"/>
      <c r="N104" s="182"/>
    </row>
    <row r="105" spans="1:14" s="209" customFormat="1" ht="15.6">
      <c r="A105" s="218"/>
      <c r="B105" s="218"/>
      <c r="C105" s="218"/>
      <c r="D105" s="201"/>
      <c r="E105" s="207" t="s">
        <v>6483</v>
      </c>
      <c r="F105" s="215"/>
      <c r="G105" s="215"/>
      <c r="H105" s="211">
        <f>1.2*0.95</f>
        <v>1.1399999999999999</v>
      </c>
      <c r="I105" s="216"/>
      <c r="J105" s="213">
        <v>1.8</v>
      </c>
      <c r="K105" s="217">
        <v>8</v>
      </c>
      <c r="L105" s="205">
        <f t="shared" si="5"/>
        <v>16.416</v>
      </c>
      <c r="M105" s="177"/>
      <c r="N105" s="182"/>
    </row>
    <row r="106" spans="1:14" s="209" customFormat="1" ht="15.6">
      <c r="A106" s="218"/>
      <c r="B106" s="218"/>
      <c r="C106" s="218"/>
      <c r="D106" s="201"/>
      <c r="E106" s="207" t="s">
        <v>6484</v>
      </c>
      <c r="F106" s="215"/>
      <c r="G106" s="215"/>
      <c r="H106" s="211">
        <f>0.8*1</f>
        <v>0.8</v>
      </c>
      <c r="I106" s="216"/>
      <c r="J106" s="213">
        <v>1.8</v>
      </c>
      <c r="K106" s="217">
        <v>2</v>
      </c>
      <c r="L106" s="205">
        <f t="shared" si="5"/>
        <v>2.8800000000000003</v>
      </c>
      <c r="M106" s="177"/>
      <c r="N106" s="182"/>
    </row>
    <row r="107" spans="1:14" s="209" customFormat="1" ht="15.6">
      <c r="A107" s="218"/>
      <c r="B107" s="218"/>
      <c r="C107" s="218"/>
      <c r="D107" s="201"/>
      <c r="E107" s="207" t="s">
        <v>6485</v>
      </c>
      <c r="F107" s="215"/>
      <c r="G107" s="215"/>
      <c r="H107" s="211">
        <f>1.05*1.25</f>
        <v>1.3125</v>
      </c>
      <c r="I107" s="216"/>
      <c r="J107" s="213">
        <v>1.8</v>
      </c>
      <c r="K107" s="217">
        <v>4</v>
      </c>
      <c r="L107" s="205">
        <f t="shared" si="5"/>
        <v>9.4500000000000011</v>
      </c>
      <c r="M107" s="177"/>
      <c r="N107" s="182"/>
    </row>
    <row r="108" spans="1:14" s="209" customFormat="1" ht="15.6">
      <c r="A108" s="218"/>
      <c r="B108" s="175"/>
      <c r="C108" s="175"/>
      <c r="D108" s="201"/>
      <c r="E108" s="207" t="s">
        <v>6486</v>
      </c>
      <c r="F108" s="215"/>
      <c r="G108" s="215"/>
      <c r="H108" s="211">
        <f>1.2*1.35</f>
        <v>1.62</v>
      </c>
      <c r="I108" s="216"/>
      <c r="J108" s="213">
        <v>1.8</v>
      </c>
      <c r="K108" s="217">
        <v>4</v>
      </c>
      <c r="L108" s="205">
        <f t="shared" si="5"/>
        <v>11.664000000000001</v>
      </c>
      <c r="M108" s="177"/>
      <c r="N108" s="182"/>
    </row>
    <row r="109" spans="1:14" s="209" customFormat="1" ht="15.6">
      <c r="A109" s="218"/>
      <c r="B109" s="218"/>
      <c r="C109" s="218"/>
      <c r="D109" s="201"/>
      <c r="E109" s="207" t="s">
        <v>6487</v>
      </c>
      <c r="F109" s="215"/>
      <c r="G109" s="215"/>
      <c r="H109" s="211">
        <f>1.2*1.4</f>
        <v>1.68</v>
      </c>
      <c r="I109" s="216"/>
      <c r="J109" s="213">
        <v>1.8</v>
      </c>
      <c r="K109" s="217">
        <v>3</v>
      </c>
      <c r="L109" s="205">
        <f t="shared" si="5"/>
        <v>9.0719999999999992</v>
      </c>
      <c r="M109" s="177"/>
      <c r="N109" s="182"/>
    </row>
    <row r="110" spans="1:14" s="209" customFormat="1" ht="15.6">
      <c r="A110" s="218"/>
      <c r="B110" s="218"/>
      <c r="C110" s="218"/>
      <c r="D110" s="201"/>
      <c r="E110" s="207" t="s">
        <v>6488</v>
      </c>
      <c r="F110" s="215"/>
      <c r="G110" s="215"/>
      <c r="H110" s="211">
        <f>0.75*0.85</f>
        <v>0.63749999999999996</v>
      </c>
      <c r="I110" s="216"/>
      <c r="J110" s="213">
        <v>1.8</v>
      </c>
      <c r="K110" s="217">
        <v>1</v>
      </c>
      <c r="L110" s="205">
        <f t="shared" si="5"/>
        <v>1.1475</v>
      </c>
      <c r="M110" s="177"/>
      <c r="N110" s="182"/>
    </row>
    <row r="111" spans="1:14" s="209" customFormat="1" ht="15.6">
      <c r="A111" s="218"/>
      <c r="B111" s="218"/>
      <c r="C111" s="218"/>
      <c r="D111" s="201"/>
      <c r="E111" s="207" t="s">
        <v>6489</v>
      </c>
      <c r="F111" s="215"/>
      <c r="G111" s="215"/>
      <c r="H111" s="211">
        <f>1.25*1.45</f>
        <v>1.8125</v>
      </c>
      <c r="I111" s="216"/>
      <c r="J111" s="213">
        <v>1.8</v>
      </c>
      <c r="K111" s="217">
        <v>3</v>
      </c>
      <c r="L111" s="205">
        <f t="shared" si="5"/>
        <v>9.7875000000000014</v>
      </c>
      <c r="M111" s="177"/>
      <c r="N111" s="182"/>
    </row>
    <row r="112" spans="1:14" s="209" customFormat="1" ht="15.6">
      <c r="A112" s="218"/>
      <c r="B112" s="175"/>
      <c r="C112" s="175"/>
      <c r="D112" s="201"/>
      <c r="E112" s="207" t="s">
        <v>6490</v>
      </c>
      <c r="F112" s="215"/>
      <c r="G112" s="215"/>
      <c r="H112" s="211">
        <f>0.85*1.05</f>
        <v>0.89249999999999996</v>
      </c>
      <c r="I112" s="216"/>
      <c r="J112" s="213">
        <v>1.8</v>
      </c>
      <c r="K112" s="217">
        <v>4</v>
      </c>
      <c r="L112" s="205">
        <f t="shared" si="5"/>
        <v>6.4260000000000002</v>
      </c>
      <c r="M112" s="177"/>
      <c r="N112" s="182"/>
    </row>
    <row r="113" spans="1:14" s="209" customFormat="1" ht="15.6">
      <c r="A113" s="218"/>
      <c r="B113" s="218"/>
      <c r="C113" s="218"/>
      <c r="D113" s="201"/>
      <c r="E113" s="207" t="s">
        <v>6491</v>
      </c>
      <c r="F113" s="215"/>
      <c r="G113" s="215"/>
      <c r="H113" s="211">
        <f>0.75*0.95</f>
        <v>0.71249999999999991</v>
      </c>
      <c r="I113" s="216"/>
      <c r="J113" s="213">
        <v>1.8</v>
      </c>
      <c r="K113" s="217">
        <v>3</v>
      </c>
      <c r="L113" s="205">
        <f t="shared" si="5"/>
        <v>3.8475000000000001</v>
      </c>
      <c r="M113" s="177"/>
      <c r="N113" s="182"/>
    </row>
    <row r="114" spans="1:14" s="209" customFormat="1" ht="15.6">
      <c r="A114" s="218"/>
      <c r="B114" s="218"/>
      <c r="C114" s="218"/>
      <c r="D114" s="201"/>
      <c r="E114" s="207" t="s">
        <v>6492</v>
      </c>
      <c r="F114" s="215"/>
      <c r="G114" s="215"/>
      <c r="H114" s="211">
        <f>0.95*0.75</f>
        <v>0.71249999999999991</v>
      </c>
      <c r="I114" s="216"/>
      <c r="J114" s="213">
        <v>1.8</v>
      </c>
      <c r="K114" s="217">
        <v>11</v>
      </c>
      <c r="L114" s="205">
        <f t="shared" si="5"/>
        <v>14.1075</v>
      </c>
      <c r="M114" s="177"/>
      <c r="N114" s="182"/>
    </row>
    <row r="115" spans="1:14" s="209" customFormat="1" ht="15.6">
      <c r="A115" s="218"/>
      <c r="B115" s="218"/>
      <c r="C115" s="218"/>
      <c r="D115" s="201"/>
      <c r="E115" s="207" t="s">
        <v>6493</v>
      </c>
      <c r="F115" s="215"/>
      <c r="G115" s="215"/>
      <c r="H115" s="211">
        <f>1*0.9</f>
        <v>0.9</v>
      </c>
      <c r="I115" s="216"/>
      <c r="J115" s="213">
        <v>1.8</v>
      </c>
      <c r="K115" s="217">
        <v>2</v>
      </c>
      <c r="L115" s="205">
        <f t="shared" si="5"/>
        <v>3.24</v>
      </c>
      <c r="M115" s="177"/>
      <c r="N115" s="182"/>
    </row>
    <row r="116" spans="1:14" s="209" customFormat="1" ht="15.6">
      <c r="A116" s="218"/>
      <c r="B116" s="175"/>
      <c r="C116" s="175"/>
      <c r="D116" s="201"/>
      <c r="E116" s="207" t="s">
        <v>6494</v>
      </c>
      <c r="F116" s="215"/>
      <c r="G116" s="215"/>
      <c r="H116" s="211">
        <f>1*0.85</f>
        <v>0.85</v>
      </c>
      <c r="I116" s="216"/>
      <c r="J116" s="213">
        <v>1.8</v>
      </c>
      <c r="K116" s="217">
        <v>1</v>
      </c>
      <c r="L116" s="205">
        <f t="shared" si="5"/>
        <v>1.53</v>
      </c>
      <c r="M116" s="177"/>
      <c r="N116" s="182"/>
    </row>
    <row r="117" spans="1:14" s="209" customFormat="1" ht="15.6">
      <c r="A117" s="218"/>
      <c r="B117" s="218"/>
      <c r="C117" s="218"/>
      <c r="D117" s="201"/>
      <c r="E117" s="207" t="s">
        <v>6495</v>
      </c>
      <c r="F117" s="215"/>
      <c r="G117" s="215"/>
      <c r="H117" s="211">
        <f>1.15*1</f>
        <v>1.1499999999999999</v>
      </c>
      <c r="I117" s="216"/>
      <c r="J117" s="213">
        <v>1.8</v>
      </c>
      <c r="K117" s="217">
        <v>1</v>
      </c>
      <c r="L117" s="205">
        <f t="shared" si="5"/>
        <v>2.0699999999999998</v>
      </c>
      <c r="M117" s="177"/>
      <c r="N117" s="182"/>
    </row>
    <row r="118" spans="1:14" s="209" customFormat="1" ht="15.6">
      <c r="A118" s="218"/>
      <c r="B118" s="218"/>
      <c r="C118" s="218"/>
      <c r="D118" s="201"/>
      <c r="E118" s="207" t="s">
        <v>6496</v>
      </c>
      <c r="F118" s="215"/>
      <c r="G118" s="215"/>
      <c r="H118" s="211">
        <f>1*1</f>
        <v>1</v>
      </c>
      <c r="I118" s="216"/>
      <c r="J118" s="213">
        <v>1.8</v>
      </c>
      <c r="K118" s="217">
        <v>2</v>
      </c>
      <c r="L118" s="205">
        <f t="shared" si="5"/>
        <v>3.6</v>
      </c>
      <c r="M118" s="177"/>
      <c r="N118" s="182"/>
    </row>
    <row r="119" spans="1:14" s="209" customFormat="1" ht="15.6">
      <c r="A119" s="218"/>
      <c r="B119" s="218"/>
      <c r="C119" s="218"/>
      <c r="D119" s="201"/>
      <c r="E119" s="207"/>
      <c r="F119" s="217"/>
      <c r="G119" s="215"/>
      <c r="H119" s="211"/>
      <c r="I119" s="216"/>
      <c r="J119" s="212"/>
      <c r="K119" s="213"/>
      <c r="L119" s="206"/>
      <c r="M119" s="177"/>
      <c r="N119" s="182"/>
    </row>
    <row r="120" spans="1:14" s="175" customFormat="1" ht="31.2">
      <c r="B120" s="175">
        <f>1+B92</f>
        <v>10</v>
      </c>
      <c r="D120" s="184" t="str">
        <f>CONCATENATE($A$42,".",B120,)</f>
        <v>4.10</v>
      </c>
      <c r="E120" s="202" t="s">
        <v>164</v>
      </c>
      <c r="F120" s="201" t="s">
        <v>81</v>
      </c>
      <c r="G120" s="203"/>
      <c r="H120" s="203"/>
      <c r="I120" s="204"/>
      <c r="J120" s="205"/>
      <c r="K120" s="205"/>
      <c r="L120" s="206">
        <f>SUM(L121:L121)</f>
        <v>74.749200000000002</v>
      </c>
      <c r="M120" s="177"/>
      <c r="N120" s="182"/>
    </row>
    <row r="121" spans="1:14" s="209" customFormat="1" ht="15.6">
      <c r="A121" s="218"/>
      <c r="B121" s="175"/>
      <c r="C121" s="175"/>
      <c r="D121" s="201"/>
      <c r="E121" s="207" t="s">
        <v>6469</v>
      </c>
      <c r="F121" s="201"/>
      <c r="G121" s="203"/>
      <c r="H121" s="208">
        <v>622.91</v>
      </c>
      <c r="I121" s="205">
        <v>0.3</v>
      </c>
      <c r="J121" s="206">
        <v>0.4</v>
      </c>
      <c r="K121" s="205"/>
      <c r="L121" s="205">
        <f>PRODUCT(G121:K121)</f>
        <v>74.749200000000002</v>
      </c>
      <c r="M121" s="177"/>
      <c r="N121" s="182"/>
    </row>
    <row r="122" spans="1:14" s="209" customFormat="1" ht="15.6">
      <c r="A122" s="218"/>
      <c r="B122" s="218"/>
      <c r="C122" s="218"/>
      <c r="D122" s="201"/>
      <c r="E122" s="202"/>
      <c r="F122" s="201"/>
      <c r="G122" s="203"/>
      <c r="H122" s="206"/>
      <c r="I122" s="206"/>
      <c r="J122" s="206"/>
      <c r="K122" s="205"/>
      <c r="L122" s="206"/>
      <c r="M122" s="177"/>
      <c r="N122" s="182"/>
    </row>
    <row r="123" spans="1:14" s="175" customFormat="1" ht="31.2">
      <c r="B123" s="175">
        <f>1+B120</f>
        <v>11</v>
      </c>
      <c r="D123" s="184" t="str">
        <f>CONCATENATE($A$42,".",B123,)</f>
        <v>4.11</v>
      </c>
      <c r="E123" s="202" t="s">
        <v>167</v>
      </c>
      <c r="F123" s="201" t="s">
        <v>81</v>
      </c>
      <c r="G123" s="203"/>
      <c r="H123" s="203"/>
      <c r="I123" s="204"/>
      <c r="J123" s="205"/>
      <c r="K123" s="205"/>
      <c r="L123" s="206">
        <f>SUM(L124:L128)</f>
        <v>242.95795000000001</v>
      </c>
      <c r="M123" s="177"/>
      <c r="N123" s="182"/>
    </row>
    <row r="124" spans="1:14" s="209" customFormat="1" ht="15.6">
      <c r="A124" s="175"/>
      <c r="B124" s="175"/>
      <c r="C124" s="175"/>
      <c r="D124" s="201"/>
      <c r="E124" s="207" t="s">
        <v>6497</v>
      </c>
      <c r="F124" s="201"/>
      <c r="G124" s="203"/>
      <c r="H124" s="208"/>
      <c r="I124" s="205"/>
      <c r="J124" s="206"/>
      <c r="K124" s="205">
        <f>L92</f>
        <v>228.53699999999998</v>
      </c>
      <c r="L124" s="205">
        <f>PRODUCT(G124:K124)</f>
        <v>228.53699999999998</v>
      </c>
      <c r="M124" s="177"/>
      <c r="N124" s="182"/>
    </row>
    <row r="125" spans="1:14" s="209" customFormat="1" ht="15.6">
      <c r="A125" s="183"/>
      <c r="B125" s="183"/>
      <c r="C125" s="183"/>
      <c r="D125" s="201"/>
      <c r="E125" s="207" t="s">
        <v>6498</v>
      </c>
      <c r="F125" s="210"/>
      <c r="G125" s="201"/>
      <c r="H125" s="211"/>
      <c r="I125" s="214"/>
      <c r="J125" s="212"/>
      <c r="K125" s="205">
        <f>L120</f>
        <v>74.749200000000002</v>
      </c>
      <c r="L125" s="205">
        <f>PRODUCT(G125:K125)</f>
        <v>74.749200000000002</v>
      </c>
      <c r="M125" s="177"/>
      <c r="N125" s="182"/>
    </row>
    <row r="126" spans="1:14" s="209" customFormat="1" ht="15.6">
      <c r="A126" s="175"/>
      <c r="B126" s="175"/>
      <c r="C126" s="175"/>
      <c r="D126" s="201"/>
      <c r="E126" s="202"/>
      <c r="F126" s="210"/>
      <c r="G126" s="215"/>
      <c r="H126" s="211"/>
      <c r="I126" s="214"/>
      <c r="J126" s="212"/>
      <c r="K126" s="213"/>
      <c r="L126" s="205">
        <f>PRODUCT(G126:K126)</f>
        <v>0</v>
      </c>
      <c r="M126" s="177"/>
      <c r="N126" s="182"/>
    </row>
    <row r="127" spans="1:14" s="209" customFormat="1" ht="15.6">
      <c r="A127" s="175"/>
      <c r="B127" s="175"/>
      <c r="C127" s="175"/>
      <c r="D127" s="201"/>
      <c r="E127" s="219" t="s">
        <v>6499</v>
      </c>
      <c r="F127" s="210"/>
      <c r="G127" s="215">
        <v>-1</v>
      </c>
      <c r="H127" s="211"/>
      <c r="I127" s="214"/>
      <c r="J127" s="212"/>
      <c r="K127" s="205">
        <f>L64</f>
        <v>6.3482499999999984</v>
      </c>
      <c r="L127" s="205">
        <f>PRODUCT(G127:K127)</f>
        <v>-6.3482499999999984</v>
      </c>
      <c r="M127" s="177"/>
      <c r="N127" s="182"/>
    </row>
    <row r="128" spans="1:14" s="209" customFormat="1" ht="15.6">
      <c r="A128" s="175"/>
      <c r="B128" s="175"/>
      <c r="C128" s="175"/>
      <c r="D128" s="201"/>
      <c r="E128" s="219" t="s">
        <v>6500</v>
      </c>
      <c r="F128" s="210"/>
      <c r="G128" s="215">
        <v>-1</v>
      </c>
      <c r="H128" s="211"/>
      <c r="I128" s="214"/>
      <c r="J128" s="212"/>
      <c r="K128" s="220">
        <f>L130+L58</f>
        <v>53.98</v>
      </c>
      <c r="L128" s="205">
        <f>PRODUCT(G128:K128)</f>
        <v>-53.98</v>
      </c>
      <c r="M128" s="177"/>
      <c r="N128" s="182"/>
    </row>
    <row r="129" spans="1:14" s="209" customFormat="1" ht="15.6">
      <c r="A129" s="175"/>
      <c r="B129" s="175"/>
      <c r="C129" s="175"/>
      <c r="D129" s="201"/>
      <c r="E129" s="202"/>
      <c r="F129" s="210"/>
      <c r="G129" s="215"/>
      <c r="H129" s="211"/>
      <c r="I129" s="214"/>
      <c r="J129" s="212"/>
      <c r="K129" s="213"/>
      <c r="L129" s="206"/>
      <c r="M129" s="177"/>
      <c r="N129" s="182"/>
    </row>
    <row r="130" spans="1:14" s="175" customFormat="1" ht="31.2">
      <c r="B130" s="175">
        <f>1+B123</f>
        <v>12</v>
      </c>
      <c r="D130" s="184" t="str">
        <f>CONCATENATE($A$42,".",B130,)</f>
        <v>4.12</v>
      </c>
      <c r="E130" s="202" t="s">
        <v>170</v>
      </c>
      <c r="F130" s="201" t="s">
        <v>81</v>
      </c>
      <c r="G130" s="203"/>
      <c r="H130" s="203"/>
      <c r="I130" s="204"/>
      <c r="J130" s="205"/>
      <c r="K130" s="205"/>
      <c r="L130" s="206">
        <f>SUM(L131:L131)</f>
        <v>32.83</v>
      </c>
      <c r="M130" s="177"/>
      <c r="N130" s="182"/>
    </row>
    <row r="131" spans="1:14" s="209" customFormat="1" ht="15.6">
      <c r="A131" s="175"/>
      <c r="B131" s="175"/>
      <c r="C131" s="175"/>
      <c r="D131" s="201"/>
      <c r="E131" s="207" t="s">
        <v>6469</v>
      </c>
      <c r="F131" s="201"/>
      <c r="G131" s="203"/>
      <c r="H131" s="208">
        <v>32.83</v>
      </c>
      <c r="I131" s="205"/>
      <c r="J131" s="206"/>
      <c r="K131" s="205"/>
      <c r="L131" s="205">
        <f>PRODUCT(G131:K131)</f>
        <v>32.83</v>
      </c>
      <c r="M131" s="177"/>
      <c r="N131" s="182"/>
    </row>
    <row r="132" spans="1:14" s="209" customFormat="1" ht="15.6">
      <c r="A132" s="175"/>
      <c r="B132" s="175"/>
      <c r="C132" s="175"/>
      <c r="D132" s="201"/>
      <c r="E132" s="202"/>
      <c r="F132" s="201"/>
      <c r="G132" s="203"/>
      <c r="H132" s="206"/>
      <c r="I132" s="206"/>
      <c r="J132" s="206"/>
      <c r="K132" s="205"/>
      <c r="L132" s="206"/>
      <c r="M132" s="177"/>
      <c r="N132" s="182"/>
    </row>
    <row r="133" spans="1:14" s="209" customFormat="1" ht="31.2">
      <c r="A133" s="175"/>
      <c r="B133" s="175">
        <f>1+B130</f>
        <v>13</v>
      </c>
      <c r="C133" s="218"/>
      <c r="D133" s="184" t="str">
        <f>CONCATENATE($A$42,".",B133,)</f>
        <v>4.13</v>
      </c>
      <c r="E133" s="202" t="s">
        <v>173</v>
      </c>
      <c r="F133" s="201" t="s">
        <v>99</v>
      </c>
      <c r="G133" s="203"/>
      <c r="H133" s="203"/>
      <c r="I133" s="204"/>
      <c r="J133" s="205"/>
      <c r="K133" s="205"/>
      <c r="L133" s="206">
        <f>L134</f>
        <v>531.74</v>
      </c>
      <c r="M133" s="177"/>
      <c r="N133" s="182"/>
    </row>
    <row r="134" spans="1:14" s="209" customFormat="1" ht="15.6">
      <c r="A134" s="175"/>
      <c r="B134" s="175"/>
      <c r="C134" s="175"/>
      <c r="D134" s="201"/>
      <c r="E134" s="207" t="s">
        <v>6469</v>
      </c>
      <c r="F134" s="201"/>
      <c r="G134" s="203"/>
      <c r="H134" s="208"/>
      <c r="I134" s="205"/>
      <c r="J134" s="206"/>
      <c r="K134" s="205">
        <v>531.74</v>
      </c>
      <c r="L134" s="205">
        <f>PRODUCT(G134:K134)</f>
        <v>531.74</v>
      </c>
      <c r="M134" s="177"/>
      <c r="N134" s="182"/>
    </row>
    <row r="135" spans="1:14" s="209" customFormat="1" ht="15.6">
      <c r="A135" s="175"/>
      <c r="B135" s="175"/>
      <c r="C135" s="175"/>
      <c r="D135" s="201"/>
      <c r="E135" s="202"/>
      <c r="F135" s="210"/>
      <c r="G135" s="201"/>
      <c r="H135" s="211"/>
      <c r="I135" s="214"/>
      <c r="J135" s="212"/>
      <c r="K135" s="213"/>
      <c r="L135" s="206"/>
      <c r="M135" s="177"/>
      <c r="N135" s="182"/>
    </row>
    <row r="136" spans="1:14" s="209" customFormat="1" ht="15.6">
      <c r="A136" s="175"/>
      <c r="B136" s="175">
        <f>1+B133</f>
        <v>14</v>
      </c>
      <c r="C136" s="218"/>
      <c r="D136" s="184" t="str">
        <f>CONCATENATE($A$42,".",B136,)</f>
        <v>4.14</v>
      </c>
      <c r="E136" s="202" t="s">
        <v>6501</v>
      </c>
      <c r="F136" s="201" t="s">
        <v>99</v>
      </c>
      <c r="G136" s="203"/>
      <c r="H136" s="203"/>
      <c r="I136" s="204"/>
      <c r="J136" s="205"/>
      <c r="K136" s="205"/>
      <c r="L136" s="206">
        <f>SUM(L137:L138)</f>
        <v>630.99</v>
      </c>
      <c r="M136" s="177"/>
      <c r="N136" s="182"/>
    </row>
    <row r="137" spans="1:14" s="209" customFormat="1" ht="15.6">
      <c r="A137" s="175"/>
      <c r="B137" s="175"/>
      <c r="C137" s="175"/>
      <c r="D137" s="201"/>
      <c r="E137" s="207" t="s">
        <v>6469</v>
      </c>
      <c r="F137" s="201"/>
      <c r="G137" s="203"/>
      <c r="H137" s="208"/>
      <c r="I137" s="205"/>
      <c r="J137" s="206"/>
      <c r="K137" s="205">
        <v>531.74</v>
      </c>
      <c r="L137" s="205">
        <f>PRODUCT(G137:K137)</f>
        <v>531.74</v>
      </c>
      <c r="M137" s="177"/>
      <c r="N137" s="182"/>
    </row>
    <row r="138" spans="1:14" s="209" customFormat="1" ht="15.6">
      <c r="A138" s="175"/>
      <c r="B138" s="175"/>
      <c r="C138" s="175"/>
      <c r="D138" s="201"/>
      <c r="E138" s="207" t="s">
        <v>6470</v>
      </c>
      <c r="F138" s="210"/>
      <c r="G138" s="201"/>
      <c r="H138" s="211"/>
      <c r="I138" s="214"/>
      <c r="J138" s="212"/>
      <c r="K138" s="205">
        <f>L61</f>
        <v>99.25</v>
      </c>
      <c r="L138" s="205">
        <f>PRODUCT(G138:K138)</f>
        <v>99.25</v>
      </c>
      <c r="M138" s="177"/>
      <c r="N138" s="182"/>
    </row>
    <row r="139" spans="1:14" s="209" customFormat="1" ht="15.6">
      <c r="A139" s="175"/>
      <c r="B139" s="175"/>
      <c r="C139" s="175"/>
      <c r="D139" s="201"/>
      <c r="E139" s="202"/>
      <c r="F139" s="210"/>
      <c r="G139" s="201"/>
      <c r="H139" s="211"/>
      <c r="I139" s="214"/>
      <c r="J139" s="212"/>
      <c r="K139" s="213"/>
      <c r="L139" s="206"/>
      <c r="M139" s="177"/>
      <c r="N139" s="182"/>
    </row>
    <row r="140" spans="1:14" s="209" customFormat="1" ht="15.6">
      <c r="A140" s="175"/>
      <c r="B140" s="175"/>
      <c r="C140" s="175"/>
      <c r="D140" s="201"/>
      <c r="E140" s="202"/>
      <c r="F140" s="210"/>
      <c r="G140" s="201"/>
      <c r="H140" s="211"/>
      <c r="I140" s="214"/>
      <c r="J140" s="212"/>
      <c r="K140" s="213"/>
      <c r="L140" s="206"/>
      <c r="M140" s="177"/>
      <c r="N140" s="182"/>
    </row>
    <row r="141" spans="1:14" s="175" customFormat="1" ht="15.6">
      <c r="D141" s="178">
        <v>5</v>
      </c>
      <c r="E141" s="222" t="s">
        <v>22</v>
      </c>
      <c r="F141" s="178"/>
      <c r="G141" s="180"/>
      <c r="H141" s="180"/>
      <c r="I141" s="180"/>
      <c r="J141" s="180"/>
      <c r="K141" s="181"/>
      <c r="L141" s="180"/>
      <c r="M141" s="177"/>
      <c r="N141" s="182"/>
    </row>
    <row r="142" spans="1:14" s="218" customFormat="1" ht="27.6">
      <c r="A142" s="175">
        <v>5</v>
      </c>
      <c r="B142" s="183">
        <v>1</v>
      </c>
      <c r="C142" s="183"/>
      <c r="D142" s="184" t="str">
        <f>CONCATENATE($A$142,".",B142,)</f>
        <v>5.1</v>
      </c>
      <c r="E142" s="223" t="s">
        <v>180</v>
      </c>
      <c r="F142" s="224" t="s">
        <v>136</v>
      </c>
      <c r="G142" s="225"/>
      <c r="H142" s="225"/>
      <c r="I142" s="225"/>
      <c r="J142" s="225"/>
      <c r="K142" s="225"/>
      <c r="L142" s="226">
        <f>SUM(L144:L145)</f>
        <v>1859.7272727272725</v>
      </c>
    </row>
    <row r="143" spans="1:14" s="218" customFormat="1" ht="15.6">
      <c r="D143" s="227"/>
      <c r="E143" s="219"/>
      <c r="F143" s="227"/>
      <c r="G143" s="228"/>
      <c r="H143" s="208"/>
      <c r="I143" s="229" t="s">
        <v>6468</v>
      </c>
      <c r="J143" s="208"/>
      <c r="K143" s="208"/>
      <c r="L143" s="208"/>
    </row>
    <row r="144" spans="1:14" s="218" customFormat="1" ht="15.6">
      <c r="D144" s="227"/>
      <c r="E144" s="219" t="s">
        <v>6502</v>
      </c>
      <c r="F144" s="208"/>
      <c r="G144" s="208"/>
      <c r="H144" s="208">
        <v>1456.8</v>
      </c>
      <c r="I144" s="230">
        <v>1.1000000000000001</v>
      </c>
      <c r="J144" s="208"/>
      <c r="K144" s="208"/>
      <c r="L144" s="231">
        <f>H144/I144</f>
        <v>1324.3636363636363</v>
      </c>
    </row>
    <row r="145" spans="1:12" s="218" customFormat="1" ht="15.6">
      <c r="D145" s="227"/>
      <c r="E145" s="219" t="s">
        <v>6503</v>
      </c>
      <c r="F145" s="208"/>
      <c r="G145" s="208"/>
      <c r="H145" s="208">
        <v>588.9</v>
      </c>
      <c r="I145" s="230">
        <v>1.1000000000000001</v>
      </c>
      <c r="J145" s="208"/>
      <c r="K145" s="208"/>
      <c r="L145" s="231">
        <f>H145/I145</f>
        <v>535.36363636363626</v>
      </c>
    </row>
    <row r="146" spans="1:12" s="218" customFormat="1" ht="13.8">
      <c r="D146" s="227"/>
      <c r="E146" s="219"/>
      <c r="F146" s="227"/>
      <c r="G146" s="208"/>
      <c r="H146" s="208"/>
      <c r="I146" s="208"/>
      <c r="J146" s="208"/>
      <c r="K146" s="208"/>
      <c r="L146" s="208"/>
    </row>
    <row r="147" spans="1:12" s="218" customFormat="1" ht="13.8">
      <c r="D147" s="227"/>
      <c r="E147" s="219"/>
      <c r="F147" s="227"/>
      <c r="G147" s="208"/>
      <c r="H147" s="208"/>
      <c r="I147" s="232"/>
      <c r="J147" s="208"/>
      <c r="K147" s="208"/>
      <c r="L147" s="208"/>
    </row>
    <row r="148" spans="1:12" s="218" customFormat="1" ht="27.6">
      <c r="A148" s="183"/>
      <c r="B148" s="175">
        <f>1+B142</f>
        <v>2</v>
      </c>
      <c r="C148" s="175"/>
      <c r="D148" s="184" t="str">
        <f>CONCATENATE($A$142,".",B148,)</f>
        <v>5.2</v>
      </c>
      <c r="E148" s="223" t="s">
        <v>184</v>
      </c>
      <c r="F148" s="224" t="s">
        <v>136</v>
      </c>
      <c r="G148" s="225"/>
      <c r="H148" s="225"/>
      <c r="I148" s="225"/>
      <c r="J148" s="225"/>
      <c r="K148" s="225"/>
      <c r="L148" s="226">
        <f>SUM(L150:L151)</f>
        <v>154.72727272727269</v>
      </c>
    </row>
    <row r="149" spans="1:12" s="218" customFormat="1" ht="15.6">
      <c r="D149" s="227"/>
      <c r="E149" s="219"/>
      <c r="F149" s="227"/>
      <c r="G149" s="228"/>
      <c r="H149" s="208"/>
      <c r="I149" s="229" t="s">
        <v>6468</v>
      </c>
      <c r="J149" s="208"/>
      <c r="K149" s="208"/>
      <c r="L149" s="208"/>
    </row>
    <row r="150" spans="1:12" s="218" customFormat="1" ht="15.6">
      <c r="D150" s="227"/>
      <c r="E150" s="219" t="s">
        <v>6502</v>
      </c>
      <c r="F150" s="208"/>
      <c r="G150" s="208"/>
      <c r="H150" s="208">
        <v>27.1</v>
      </c>
      <c r="I150" s="230">
        <v>1.1000000000000001</v>
      </c>
      <c r="J150" s="208"/>
      <c r="K150" s="208"/>
      <c r="L150" s="231">
        <f>H150/I150</f>
        <v>24.636363636363637</v>
      </c>
    </row>
    <row r="151" spans="1:12" s="218" customFormat="1" ht="15.6">
      <c r="D151" s="227"/>
      <c r="E151" s="219" t="s">
        <v>6503</v>
      </c>
      <c r="F151" s="208"/>
      <c r="G151" s="208"/>
      <c r="H151" s="208">
        <v>143.1</v>
      </c>
      <c r="I151" s="230">
        <v>1.1000000000000001</v>
      </c>
      <c r="J151" s="208"/>
      <c r="K151" s="208"/>
      <c r="L151" s="231">
        <f>H151/I151</f>
        <v>130.09090909090907</v>
      </c>
    </row>
    <row r="152" spans="1:12" s="218" customFormat="1" ht="13.8">
      <c r="D152" s="227"/>
      <c r="E152" s="219"/>
      <c r="F152" s="227"/>
      <c r="G152" s="208"/>
      <c r="H152" s="208"/>
      <c r="I152" s="226"/>
      <c r="J152" s="208"/>
      <c r="K152" s="208"/>
      <c r="L152" s="208"/>
    </row>
    <row r="153" spans="1:12" s="218" customFormat="1" ht="13.8">
      <c r="D153" s="227"/>
      <c r="E153" s="219"/>
      <c r="F153" s="227"/>
      <c r="G153" s="208"/>
      <c r="H153" s="208"/>
      <c r="I153" s="232"/>
      <c r="J153" s="208"/>
      <c r="K153" s="208"/>
      <c r="L153" s="208"/>
    </row>
    <row r="154" spans="1:12" s="218" customFormat="1" ht="27.6">
      <c r="B154" s="175">
        <f>1+B148</f>
        <v>3</v>
      </c>
      <c r="C154" s="175"/>
      <c r="D154" s="184" t="str">
        <f>CONCATENATE($A$142,".",B154,)</f>
        <v>5.3</v>
      </c>
      <c r="E154" s="223" t="s">
        <v>187</v>
      </c>
      <c r="F154" s="225" t="s">
        <v>136</v>
      </c>
      <c r="G154" s="225"/>
      <c r="H154" s="225"/>
      <c r="I154" s="225"/>
      <c r="J154" s="225"/>
      <c r="K154" s="225"/>
      <c r="L154" s="226">
        <f>SUM(L156:L157)</f>
        <v>1157.4545454545455</v>
      </c>
    </row>
    <row r="155" spans="1:12" s="218" customFormat="1" ht="15.6">
      <c r="D155" s="227"/>
      <c r="E155" s="219"/>
      <c r="F155" s="227"/>
      <c r="G155" s="228"/>
      <c r="H155" s="208"/>
      <c r="I155" s="229" t="s">
        <v>6468</v>
      </c>
      <c r="J155" s="208"/>
      <c r="K155" s="208"/>
      <c r="L155" s="208"/>
    </row>
    <row r="156" spans="1:12" s="218" customFormat="1" ht="15.6">
      <c r="D156" s="227"/>
      <c r="E156" s="219" t="s">
        <v>6502</v>
      </c>
      <c r="F156" s="227"/>
      <c r="G156" s="208"/>
      <c r="H156" s="208">
        <v>585.79999999999995</v>
      </c>
      <c r="I156" s="230">
        <v>1.1000000000000001</v>
      </c>
      <c r="J156" s="208"/>
      <c r="K156" s="208"/>
      <c r="L156" s="231">
        <f>H156/I156</f>
        <v>532.5454545454545</v>
      </c>
    </row>
    <row r="157" spans="1:12" s="218" customFormat="1" ht="15.6">
      <c r="D157" s="227"/>
      <c r="E157" s="219" t="s">
        <v>6503</v>
      </c>
      <c r="F157" s="227"/>
      <c r="G157" s="208"/>
      <c r="H157" s="208">
        <v>687.4</v>
      </c>
      <c r="I157" s="230">
        <v>1.1000000000000001</v>
      </c>
      <c r="J157" s="208"/>
      <c r="K157" s="208"/>
      <c r="L157" s="231">
        <f>H157/I157</f>
        <v>624.90909090909088</v>
      </c>
    </row>
    <row r="158" spans="1:12" s="218" customFormat="1" ht="13.8">
      <c r="D158" s="227"/>
      <c r="E158" s="219"/>
      <c r="F158" s="227"/>
      <c r="G158" s="208"/>
      <c r="H158" s="208"/>
      <c r="I158" s="226"/>
      <c r="J158" s="224"/>
      <c r="K158" s="208"/>
      <c r="L158" s="208"/>
    </row>
    <row r="159" spans="1:12" s="218" customFormat="1" ht="27.6">
      <c r="B159" s="175">
        <f>1+B154</f>
        <v>4</v>
      </c>
      <c r="C159" s="175"/>
      <c r="D159" s="184" t="str">
        <f>CONCATENATE($A$142,".",B159,)</f>
        <v>5.4</v>
      </c>
      <c r="E159" s="223" t="s">
        <v>190</v>
      </c>
      <c r="F159" s="225" t="s">
        <v>136</v>
      </c>
      <c r="G159" s="225"/>
      <c r="H159" s="225"/>
      <c r="I159" s="225"/>
      <c r="J159" s="225"/>
      <c r="K159" s="225"/>
      <c r="L159" s="226">
        <f>SUM(L161:L162)</f>
        <v>966.45454545454527</v>
      </c>
    </row>
    <row r="160" spans="1:12" s="218" customFormat="1" ht="15.6">
      <c r="D160" s="227"/>
      <c r="E160" s="219"/>
      <c r="F160" s="227"/>
      <c r="G160" s="228"/>
      <c r="H160" s="208"/>
      <c r="I160" s="229" t="s">
        <v>6468</v>
      </c>
      <c r="J160" s="208"/>
      <c r="K160" s="208"/>
      <c r="L160" s="208"/>
    </row>
    <row r="161" spans="2:12" s="218" customFormat="1" ht="15.6">
      <c r="D161" s="227"/>
      <c r="E161" s="219" t="s">
        <v>6503</v>
      </c>
      <c r="F161" s="227"/>
      <c r="G161" s="208"/>
      <c r="H161" s="208">
        <v>1063.0999999999999</v>
      </c>
      <c r="I161" s="230">
        <v>1.1000000000000001</v>
      </c>
      <c r="J161" s="208"/>
      <c r="K161" s="208"/>
      <c r="L161" s="231">
        <f>H161/I161</f>
        <v>966.45454545454527</v>
      </c>
    </row>
    <row r="162" spans="2:12" s="218" customFormat="1" ht="13.8">
      <c r="D162" s="227"/>
      <c r="E162" s="219"/>
      <c r="F162" s="227"/>
      <c r="G162" s="208"/>
      <c r="H162" s="208"/>
      <c r="I162" s="226"/>
      <c r="J162" s="224"/>
      <c r="K162" s="208"/>
      <c r="L162" s="208"/>
    </row>
    <row r="163" spans="2:12" s="218" customFormat="1" ht="27.6">
      <c r="B163" s="175">
        <f>1+B159</f>
        <v>5</v>
      </c>
      <c r="C163" s="175"/>
      <c r="D163" s="184" t="str">
        <f>CONCATENATE($A$142,".",B163,)</f>
        <v>5.5</v>
      </c>
      <c r="E163" s="223" t="s">
        <v>193</v>
      </c>
      <c r="F163" s="225" t="s">
        <v>136</v>
      </c>
      <c r="G163" s="225"/>
      <c r="H163" s="225"/>
      <c r="I163" s="225"/>
      <c r="J163" s="225"/>
      <c r="K163" s="225"/>
      <c r="L163" s="226">
        <f>SUM(L165:L166)</f>
        <v>5</v>
      </c>
    </row>
    <row r="164" spans="2:12" s="218" customFormat="1" ht="15.6">
      <c r="D164" s="227"/>
      <c r="E164" s="219"/>
      <c r="F164" s="227"/>
      <c r="G164" s="228"/>
      <c r="H164" s="208"/>
      <c r="I164" s="229" t="s">
        <v>6468</v>
      </c>
      <c r="J164" s="208"/>
      <c r="K164" s="208"/>
      <c r="L164" s="208"/>
    </row>
    <row r="165" spans="2:12" s="218" customFormat="1" ht="15.6">
      <c r="D165" s="227"/>
      <c r="E165" s="219" t="s">
        <v>6503</v>
      </c>
      <c r="F165" s="227"/>
      <c r="G165" s="208"/>
      <c r="H165" s="208">
        <v>5.5</v>
      </c>
      <c r="I165" s="230">
        <v>1.1000000000000001</v>
      </c>
      <c r="J165" s="208"/>
      <c r="K165" s="208"/>
      <c r="L165" s="231">
        <f>H165/I165</f>
        <v>5</v>
      </c>
    </row>
    <row r="166" spans="2:12" s="218" customFormat="1" ht="13.8">
      <c r="D166" s="227"/>
      <c r="E166" s="219"/>
      <c r="F166" s="227"/>
      <c r="G166" s="208"/>
      <c r="H166" s="208"/>
      <c r="I166" s="226"/>
      <c r="J166" s="224"/>
      <c r="K166" s="208"/>
      <c r="L166" s="208"/>
    </row>
    <row r="167" spans="2:12" s="218" customFormat="1" ht="13.8">
      <c r="D167" s="227"/>
      <c r="E167" s="219"/>
      <c r="F167" s="227"/>
      <c r="G167" s="208"/>
      <c r="H167" s="208"/>
      <c r="I167" s="232"/>
      <c r="J167" s="208"/>
      <c r="K167" s="208"/>
      <c r="L167" s="208"/>
    </row>
    <row r="168" spans="2:12" s="218" customFormat="1" ht="41.4">
      <c r="B168" s="175">
        <f>1+B163</f>
        <v>6</v>
      </c>
      <c r="C168" s="175"/>
      <c r="D168" s="184" t="str">
        <f>CONCATENATE($A$142,".",B168,)</f>
        <v>5.6</v>
      </c>
      <c r="E168" s="223" t="s">
        <v>196</v>
      </c>
      <c r="F168" s="225" t="s">
        <v>6504</v>
      </c>
      <c r="G168" s="225"/>
      <c r="H168" s="225"/>
      <c r="I168" s="225"/>
      <c r="J168" s="225"/>
      <c r="K168" s="225"/>
      <c r="L168" s="226">
        <f>SUM(L170:L171)</f>
        <v>615.54</v>
      </c>
    </row>
    <row r="169" spans="2:12" s="218" customFormat="1" ht="15.6">
      <c r="D169" s="227"/>
      <c r="E169" s="233"/>
      <c r="F169" s="227"/>
      <c r="G169" s="208"/>
      <c r="H169" s="208"/>
      <c r="I169" s="229"/>
      <c r="J169" s="208"/>
      <c r="K169" s="208" t="s">
        <v>6471</v>
      </c>
      <c r="L169" s="208"/>
    </row>
    <row r="170" spans="2:12" s="218" customFormat="1" ht="15.6">
      <c r="D170" s="227"/>
      <c r="E170" s="219"/>
      <c r="F170" s="208"/>
      <c r="G170" s="208"/>
      <c r="H170" s="208"/>
      <c r="I170" s="230"/>
      <c r="J170" s="208"/>
      <c r="K170" s="208">
        <v>615.54</v>
      </c>
      <c r="L170" s="231">
        <f>PRODUCT(F170:K170)</f>
        <v>615.54</v>
      </c>
    </row>
    <row r="171" spans="2:12" s="218" customFormat="1" ht="13.8">
      <c r="D171" s="227"/>
      <c r="E171" s="219"/>
      <c r="F171" s="227"/>
      <c r="G171" s="208"/>
      <c r="H171" s="208"/>
      <c r="I171" s="226"/>
      <c r="J171" s="224"/>
      <c r="K171" s="208"/>
      <c r="L171" s="208"/>
    </row>
    <row r="172" spans="2:12" s="218" customFormat="1" ht="41.4">
      <c r="B172" s="175">
        <f>1+B168</f>
        <v>7</v>
      </c>
      <c r="C172" s="175"/>
      <c r="D172" s="184" t="str">
        <f>CONCATENATE($A$142,".",B172,)</f>
        <v>5.7</v>
      </c>
      <c r="E172" s="223" t="s">
        <v>200</v>
      </c>
      <c r="F172" s="225" t="s">
        <v>6504</v>
      </c>
      <c r="G172" s="225"/>
      <c r="H172" s="225"/>
      <c r="I172" s="225"/>
      <c r="J172" s="225"/>
      <c r="K172" s="225"/>
      <c r="L172" s="226">
        <f>SUM(L174:L174)</f>
        <v>429.79</v>
      </c>
    </row>
    <row r="173" spans="2:12" s="218" customFormat="1" ht="13.8">
      <c r="D173" s="227"/>
      <c r="E173" s="219"/>
      <c r="F173" s="227"/>
      <c r="G173" s="228"/>
      <c r="H173" s="208"/>
      <c r="I173" s="232"/>
      <c r="J173" s="208"/>
      <c r="K173" s="208" t="s">
        <v>6471</v>
      </c>
      <c r="L173" s="208"/>
    </row>
    <row r="174" spans="2:12" s="218" customFormat="1" ht="13.8">
      <c r="D174" s="227"/>
      <c r="E174" s="219" t="s">
        <v>6502</v>
      </c>
      <c r="F174" s="208"/>
      <c r="G174" s="208"/>
      <c r="H174" s="208"/>
      <c r="I174" s="232"/>
      <c r="J174" s="208"/>
      <c r="K174" s="208">
        <v>429.79</v>
      </c>
      <c r="L174" s="231">
        <f>PRODUCT(E174:K174)</f>
        <v>429.79</v>
      </c>
    </row>
    <row r="175" spans="2:12" s="218" customFormat="1" ht="13.8">
      <c r="D175" s="227"/>
      <c r="E175" s="219"/>
      <c r="F175" s="227"/>
      <c r="G175" s="208"/>
      <c r="H175" s="208"/>
      <c r="I175" s="232"/>
      <c r="J175" s="208"/>
      <c r="K175" s="208"/>
      <c r="L175" s="208"/>
    </row>
    <row r="176" spans="2:12" s="218" customFormat="1" ht="41.4">
      <c r="B176" s="175">
        <f>1+B172</f>
        <v>8</v>
      </c>
      <c r="C176" s="175"/>
      <c r="D176" s="184" t="str">
        <f>CONCATENATE($A$142,".",B176,)</f>
        <v>5.8</v>
      </c>
      <c r="E176" s="223" t="s">
        <v>203</v>
      </c>
      <c r="F176" s="225" t="s">
        <v>6504</v>
      </c>
      <c r="G176" s="225"/>
      <c r="H176" s="225"/>
      <c r="I176" s="225"/>
      <c r="J176" s="225"/>
      <c r="K176" s="225"/>
      <c r="L176" s="226">
        <f>SUM(L178:L179)</f>
        <v>1094.9000000000001</v>
      </c>
    </row>
    <row r="177" spans="1:14" s="218" customFormat="1" ht="13.8">
      <c r="D177" s="227"/>
      <c r="E177" s="219"/>
      <c r="F177" s="227"/>
      <c r="G177" s="228"/>
      <c r="H177" s="208"/>
      <c r="I177" s="232"/>
      <c r="J177" s="208"/>
      <c r="K177" s="208" t="s">
        <v>6471</v>
      </c>
      <c r="L177" s="208"/>
    </row>
    <row r="178" spans="1:14" s="218" customFormat="1" ht="13.8">
      <c r="D178" s="227"/>
      <c r="E178" s="219" t="s">
        <v>6505</v>
      </c>
      <c r="F178" s="208"/>
      <c r="G178" s="208"/>
      <c r="H178" s="208"/>
      <c r="I178" s="232"/>
      <c r="J178" s="208"/>
      <c r="K178" s="208">
        <v>1094.9000000000001</v>
      </c>
      <c r="L178" s="231">
        <f>PRODUCT(E178:K178)</f>
        <v>1094.9000000000001</v>
      </c>
    </row>
    <row r="179" spans="1:14" s="218" customFormat="1" ht="13.8">
      <c r="D179" s="227"/>
      <c r="E179" s="219"/>
      <c r="F179" s="227"/>
      <c r="G179" s="208"/>
      <c r="H179" s="208"/>
      <c r="I179" s="226"/>
      <c r="J179" s="224"/>
      <c r="K179" s="208"/>
      <c r="L179" s="208"/>
    </row>
    <row r="180" spans="1:14" s="218" customFormat="1" ht="41.4">
      <c r="B180" s="175">
        <f>1+B176</f>
        <v>9</v>
      </c>
      <c r="C180" s="175"/>
      <c r="D180" s="184" t="str">
        <f>CONCATENATE($A$142,".",B180,)</f>
        <v>5.9</v>
      </c>
      <c r="E180" s="223" t="s">
        <v>207</v>
      </c>
      <c r="F180" s="225" t="s">
        <v>6506</v>
      </c>
      <c r="G180" s="225"/>
      <c r="H180" s="225"/>
      <c r="I180" s="225"/>
      <c r="J180" s="225"/>
      <c r="K180" s="225"/>
      <c r="L180" s="226">
        <f>SUM(L182:L183)</f>
        <v>75.56</v>
      </c>
    </row>
    <row r="181" spans="1:14" s="218" customFormat="1" ht="13.8">
      <c r="D181" s="227"/>
      <c r="E181" s="219"/>
      <c r="F181" s="227"/>
      <c r="G181" s="228"/>
      <c r="H181" s="208"/>
      <c r="I181" s="232"/>
      <c r="J181" s="208"/>
      <c r="K181" s="208" t="s">
        <v>6507</v>
      </c>
      <c r="L181" s="208"/>
    </row>
    <row r="182" spans="1:14" s="218" customFormat="1" ht="13.8">
      <c r="D182" s="227"/>
      <c r="E182" s="219" t="s">
        <v>6503</v>
      </c>
      <c r="F182" s="208"/>
      <c r="G182" s="208"/>
      <c r="H182" s="208"/>
      <c r="I182" s="232"/>
      <c r="J182" s="208"/>
      <c r="K182" s="208">
        <v>52.09</v>
      </c>
      <c r="L182" s="231">
        <f>PRODUCT(E182:K182)</f>
        <v>52.09</v>
      </c>
    </row>
    <row r="183" spans="1:14" s="218" customFormat="1" ht="13.8">
      <c r="D183" s="227"/>
      <c r="E183" s="219" t="s">
        <v>6502</v>
      </c>
      <c r="F183" s="208"/>
      <c r="G183" s="208"/>
      <c r="H183" s="208"/>
      <c r="I183" s="208"/>
      <c r="J183" s="208"/>
      <c r="K183" s="208">
        <v>23.47</v>
      </c>
      <c r="L183" s="231">
        <f>PRODUCT(E183:K183)</f>
        <v>23.47</v>
      </c>
    </row>
    <row r="184" spans="1:14" s="218" customFormat="1" ht="13.8">
      <c r="D184" s="227"/>
      <c r="E184" s="219"/>
      <c r="F184" s="227"/>
      <c r="G184" s="227"/>
      <c r="H184" s="208"/>
      <c r="I184" s="226"/>
      <c r="J184" s="224"/>
      <c r="K184" s="208"/>
      <c r="L184" s="208"/>
    </row>
    <row r="185" spans="1:14" s="218" customFormat="1" ht="27.6">
      <c r="B185" s="175">
        <f>1+B180</f>
        <v>10</v>
      </c>
      <c r="C185" s="175"/>
      <c r="D185" s="184" t="str">
        <f>CONCATENATE($A$142,".",B185,)</f>
        <v>5.10</v>
      </c>
      <c r="E185" s="223" t="s">
        <v>210</v>
      </c>
      <c r="F185" s="225" t="s">
        <v>136</v>
      </c>
      <c r="G185" s="225"/>
      <c r="H185" s="225"/>
      <c r="I185" s="225"/>
      <c r="J185" s="225"/>
      <c r="K185" s="225"/>
      <c r="L185" s="226">
        <f>SUM(L187:L187)</f>
        <v>2745.5</v>
      </c>
    </row>
    <row r="186" spans="1:14" s="218" customFormat="1" ht="13.8">
      <c r="D186" s="221"/>
      <c r="E186" s="233"/>
      <c r="F186" s="234"/>
      <c r="G186" s="234"/>
      <c r="H186" s="234"/>
      <c r="I186" s="234"/>
      <c r="J186" s="234"/>
      <c r="K186" s="208"/>
      <c r="L186" s="208"/>
    </row>
    <row r="187" spans="1:14" s="218" customFormat="1" ht="13.8">
      <c r="D187" s="227"/>
      <c r="E187" s="219" t="s">
        <v>6508</v>
      </c>
      <c r="F187" s="227"/>
      <c r="G187" s="228"/>
      <c r="H187" s="208"/>
      <c r="I187" s="232"/>
      <c r="J187" s="208"/>
      <c r="K187" s="208">
        <v>2745.5</v>
      </c>
      <c r="L187" s="231">
        <f>PRODUCT(E187:K187)</f>
        <v>2745.5</v>
      </c>
    </row>
    <row r="188" spans="1:14" s="175" customFormat="1" ht="15.6">
      <c r="D188" s="178">
        <v>6</v>
      </c>
      <c r="E188" s="200" t="s">
        <v>24</v>
      </c>
      <c r="F188" s="178"/>
      <c r="G188" s="180"/>
      <c r="H188" s="180"/>
      <c r="I188" s="180"/>
      <c r="J188" s="180"/>
      <c r="K188" s="181"/>
      <c r="L188" s="180"/>
      <c r="M188" s="177"/>
      <c r="N188" s="182"/>
    </row>
    <row r="189" spans="1:14" s="175" customFormat="1" ht="46.8">
      <c r="A189" s="183">
        <v>6</v>
      </c>
      <c r="B189" s="183">
        <v>1</v>
      </c>
      <c r="C189" s="183"/>
      <c r="D189" s="184" t="str">
        <f>CONCATENATE($A$189,".",B189,)</f>
        <v>6.1</v>
      </c>
      <c r="E189" s="198" t="s">
        <v>214</v>
      </c>
      <c r="F189" s="185" t="s">
        <v>6448</v>
      </c>
      <c r="G189" s="187"/>
      <c r="H189" s="176"/>
      <c r="I189" s="176"/>
      <c r="J189" s="176"/>
      <c r="K189" s="230"/>
      <c r="L189" s="176">
        <f>SUM(L191:L321)</f>
        <v>1628.1549999999997</v>
      </c>
      <c r="M189" s="177"/>
      <c r="N189" s="182"/>
    </row>
    <row r="190" spans="1:14" s="175" customFormat="1" ht="15.6">
      <c r="D190" s="235"/>
      <c r="E190" s="198" t="s">
        <v>6509</v>
      </c>
      <c r="F190" s="185"/>
      <c r="G190" s="176"/>
      <c r="H190" s="176"/>
      <c r="I190" s="176"/>
      <c r="J190" s="176"/>
      <c r="K190" s="230"/>
      <c r="L190" s="236"/>
      <c r="M190" s="177"/>
      <c r="N190" s="182"/>
    </row>
    <row r="191" spans="1:14" s="175" customFormat="1" ht="15.6">
      <c r="D191" s="235"/>
      <c r="E191" s="199" t="s">
        <v>6510</v>
      </c>
      <c r="F191" s="237"/>
      <c r="G191" s="230"/>
      <c r="H191" s="230">
        <v>31.7</v>
      </c>
      <c r="I191" s="230"/>
      <c r="J191" s="230">
        <v>3</v>
      </c>
      <c r="K191" s="230"/>
      <c r="L191" s="238">
        <f t="shared" ref="L191:L254" si="6">PRODUCT(G191:K191)</f>
        <v>95.1</v>
      </c>
      <c r="M191" s="177"/>
      <c r="N191" s="182"/>
    </row>
    <row r="192" spans="1:14" s="175" customFormat="1" ht="15.6">
      <c r="D192" s="235"/>
      <c r="E192" s="199" t="s">
        <v>6510</v>
      </c>
      <c r="F192" s="237"/>
      <c r="G192" s="238"/>
      <c r="H192" s="187">
        <v>11.7</v>
      </c>
      <c r="I192" s="187"/>
      <c r="J192" s="187">
        <v>3</v>
      </c>
      <c r="K192" s="187">
        <v>2</v>
      </c>
      <c r="L192" s="238">
        <f t="shared" si="6"/>
        <v>70.199999999999989</v>
      </c>
      <c r="M192" s="177"/>
      <c r="N192" s="182"/>
    </row>
    <row r="193" spans="4:14" s="175" customFormat="1" ht="15.6">
      <c r="D193" s="235"/>
      <c r="E193" s="199" t="s">
        <v>6510</v>
      </c>
      <c r="F193" s="237"/>
      <c r="G193" s="238"/>
      <c r="H193" s="230">
        <v>3.25</v>
      </c>
      <c r="I193" s="187"/>
      <c r="J193" s="187">
        <v>3</v>
      </c>
      <c r="K193" s="187"/>
      <c r="L193" s="238">
        <f t="shared" si="6"/>
        <v>9.75</v>
      </c>
      <c r="M193" s="177"/>
      <c r="N193" s="182"/>
    </row>
    <row r="194" spans="4:14" s="175" customFormat="1" ht="15.6">
      <c r="D194" s="235"/>
      <c r="E194" s="199" t="s">
        <v>6510</v>
      </c>
      <c r="F194" s="237"/>
      <c r="G194" s="238"/>
      <c r="H194" s="230">
        <v>31.85</v>
      </c>
      <c r="I194" s="187"/>
      <c r="J194" s="187">
        <v>3</v>
      </c>
      <c r="K194" s="187"/>
      <c r="L194" s="238">
        <f t="shared" si="6"/>
        <v>95.550000000000011</v>
      </c>
      <c r="M194" s="177"/>
      <c r="N194" s="182"/>
    </row>
    <row r="195" spans="4:14" s="175" customFormat="1" ht="15.6">
      <c r="D195" s="235"/>
      <c r="E195" s="199"/>
      <c r="F195" s="237"/>
      <c r="G195" s="230"/>
      <c r="H195" s="230"/>
      <c r="I195" s="187"/>
      <c r="J195" s="187"/>
      <c r="K195" s="187"/>
      <c r="L195" s="238">
        <f t="shared" si="6"/>
        <v>0</v>
      </c>
      <c r="M195" s="177"/>
      <c r="N195" s="182"/>
    </row>
    <row r="196" spans="4:14" s="175" customFormat="1" ht="15.6">
      <c r="D196" s="235"/>
      <c r="E196" s="199" t="s">
        <v>6511</v>
      </c>
      <c r="F196" s="237"/>
      <c r="G196" s="230"/>
      <c r="H196" s="230">
        <v>13</v>
      </c>
      <c r="I196" s="230"/>
      <c r="J196" s="230">
        <v>3</v>
      </c>
      <c r="K196" s="230"/>
      <c r="L196" s="238">
        <f t="shared" si="6"/>
        <v>39</v>
      </c>
      <c r="M196" s="177"/>
      <c r="N196" s="182"/>
    </row>
    <row r="197" spans="4:14" s="175" customFormat="1" ht="15.6">
      <c r="D197" s="235"/>
      <c r="E197" s="199"/>
      <c r="F197" s="237"/>
      <c r="G197" s="238"/>
      <c r="H197" s="230"/>
      <c r="I197" s="187"/>
      <c r="J197" s="187"/>
      <c r="K197" s="230"/>
      <c r="L197" s="238">
        <f t="shared" si="6"/>
        <v>0</v>
      </c>
      <c r="M197" s="177"/>
      <c r="N197" s="182"/>
    </row>
    <row r="198" spans="4:14" s="175" customFormat="1" ht="15.6">
      <c r="D198" s="235"/>
      <c r="E198" s="199" t="s">
        <v>6512</v>
      </c>
      <c r="F198" s="237"/>
      <c r="G198" s="238"/>
      <c r="H198" s="230">
        <v>13</v>
      </c>
      <c r="I198" s="187"/>
      <c r="J198" s="187">
        <v>3</v>
      </c>
      <c r="K198" s="230">
        <v>3</v>
      </c>
      <c r="L198" s="238">
        <f t="shared" si="6"/>
        <v>117</v>
      </c>
      <c r="M198" s="177"/>
      <c r="N198" s="182"/>
    </row>
    <row r="199" spans="4:14" s="175" customFormat="1" ht="15.6">
      <c r="D199" s="235"/>
      <c r="E199" s="199" t="s">
        <v>6512</v>
      </c>
      <c r="F199" s="237"/>
      <c r="G199" s="230"/>
      <c r="H199" s="230">
        <v>2.6</v>
      </c>
      <c r="I199" s="230"/>
      <c r="J199" s="230">
        <v>3</v>
      </c>
      <c r="K199" s="230"/>
      <c r="L199" s="238">
        <f t="shared" si="6"/>
        <v>7.8000000000000007</v>
      </c>
      <c r="M199" s="177"/>
      <c r="N199" s="182"/>
    </row>
    <row r="200" spans="4:14" s="175" customFormat="1" ht="15.6">
      <c r="D200" s="235"/>
      <c r="E200" s="199" t="s">
        <v>6512</v>
      </c>
      <c r="F200" s="237"/>
      <c r="G200" s="230"/>
      <c r="H200" s="230">
        <v>1.65</v>
      </c>
      <c r="I200" s="230"/>
      <c r="J200" s="230">
        <v>3</v>
      </c>
      <c r="K200" s="230">
        <v>2</v>
      </c>
      <c r="L200" s="238">
        <f t="shared" si="6"/>
        <v>9.8999999999999986</v>
      </c>
      <c r="M200" s="177"/>
      <c r="N200" s="182"/>
    </row>
    <row r="201" spans="4:14" s="175" customFormat="1" ht="15.6">
      <c r="D201" s="235"/>
      <c r="E201" s="199" t="s">
        <v>6512</v>
      </c>
      <c r="F201" s="237"/>
      <c r="G201" s="238"/>
      <c r="H201" s="230">
        <v>8.8000000000000007</v>
      </c>
      <c r="I201" s="187"/>
      <c r="J201" s="187">
        <v>3</v>
      </c>
      <c r="K201" s="230"/>
      <c r="L201" s="238">
        <f t="shared" si="6"/>
        <v>26.400000000000002</v>
      </c>
      <c r="M201" s="177"/>
      <c r="N201" s="182"/>
    </row>
    <row r="202" spans="4:14" s="175" customFormat="1" ht="15.6">
      <c r="D202" s="235"/>
      <c r="E202" s="199" t="s">
        <v>6512</v>
      </c>
      <c r="F202" s="237"/>
      <c r="G202" s="238"/>
      <c r="H202" s="230">
        <v>3</v>
      </c>
      <c r="I202" s="187"/>
      <c r="J202" s="187">
        <v>3</v>
      </c>
      <c r="K202" s="230"/>
      <c r="L202" s="238">
        <f t="shared" si="6"/>
        <v>9</v>
      </c>
      <c r="M202" s="177"/>
      <c r="N202" s="182"/>
    </row>
    <row r="203" spans="4:14" s="175" customFormat="1" ht="15.6">
      <c r="D203" s="235"/>
      <c r="E203" s="199" t="s">
        <v>6512</v>
      </c>
      <c r="F203" s="237"/>
      <c r="G203" s="230"/>
      <c r="H203" s="230">
        <v>2.6</v>
      </c>
      <c r="I203" s="230"/>
      <c r="J203" s="230">
        <v>3</v>
      </c>
      <c r="K203" s="230"/>
      <c r="L203" s="238">
        <f t="shared" si="6"/>
        <v>7.8000000000000007</v>
      </c>
      <c r="M203" s="177"/>
      <c r="N203" s="182"/>
    </row>
    <row r="204" spans="4:14" s="175" customFormat="1" ht="15.6">
      <c r="D204" s="235"/>
      <c r="E204" s="199" t="s">
        <v>6512</v>
      </c>
      <c r="F204" s="237"/>
      <c r="G204" s="230"/>
      <c r="H204" s="230">
        <v>1.65</v>
      </c>
      <c r="I204" s="230"/>
      <c r="J204" s="230">
        <v>3</v>
      </c>
      <c r="K204" s="230">
        <v>2</v>
      </c>
      <c r="L204" s="238">
        <f t="shared" si="6"/>
        <v>9.8999999999999986</v>
      </c>
      <c r="M204" s="177"/>
      <c r="N204" s="182"/>
    </row>
    <row r="205" spans="4:14" s="175" customFormat="1" ht="15.6">
      <c r="D205" s="235"/>
      <c r="E205" s="199" t="s">
        <v>6512</v>
      </c>
      <c r="F205" s="237"/>
      <c r="G205" s="238"/>
      <c r="H205" s="187">
        <v>2.5499999999999998</v>
      </c>
      <c r="I205" s="187"/>
      <c r="J205" s="187">
        <v>3</v>
      </c>
      <c r="K205" s="230"/>
      <c r="L205" s="238">
        <f t="shared" si="6"/>
        <v>7.6499999999999995</v>
      </c>
      <c r="M205" s="177"/>
      <c r="N205" s="182"/>
    </row>
    <row r="206" spans="4:14" s="175" customFormat="1" ht="15.6">
      <c r="D206" s="235"/>
      <c r="E206" s="199"/>
      <c r="F206" s="237"/>
      <c r="G206" s="238"/>
      <c r="H206" s="230"/>
      <c r="I206" s="187"/>
      <c r="J206" s="187"/>
      <c r="K206" s="187"/>
      <c r="L206" s="238">
        <f t="shared" si="6"/>
        <v>0</v>
      </c>
      <c r="M206" s="177"/>
      <c r="N206" s="182"/>
    </row>
    <row r="207" spans="4:14" s="175" customFormat="1" ht="15.6">
      <c r="D207" s="235"/>
      <c r="E207" s="199" t="s">
        <v>6513</v>
      </c>
      <c r="F207" s="237"/>
      <c r="G207" s="238"/>
      <c r="H207" s="230">
        <v>6.1</v>
      </c>
      <c r="I207" s="187"/>
      <c r="J207" s="187">
        <v>3</v>
      </c>
      <c r="K207" s="230"/>
      <c r="L207" s="238">
        <f t="shared" si="6"/>
        <v>18.299999999999997</v>
      </c>
      <c r="M207" s="177"/>
      <c r="N207" s="182"/>
    </row>
    <row r="208" spans="4:14" s="175" customFormat="1" ht="15.6">
      <c r="D208" s="235"/>
      <c r="E208" s="199" t="s">
        <v>6513</v>
      </c>
      <c r="F208" s="237"/>
      <c r="G208" s="230"/>
      <c r="H208" s="230">
        <v>5.85</v>
      </c>
      <c r="I208" s="230"/>
      <c r="J208" s="230">
        <v>3</v>
      </c>
      <c r="K208" s="230"/>
      <c r="L208" s="238">
        <f t="shared" si="6"/>
        <v>17.549999999999997</v>
      </c>
      <c r="M208" s="177"/>
      <c r="N208" s="182"/>
    </row>
    <row r="209" spans="4:14" s="175" customFormat="1" ht="15.6">
      <c r="D209" s="235"/>
      <c r="E209" s="199" t="s">
        <v>6513</v>
      </c>
      <c r="F209" s="237"/>
      <c r="G209" s="230"/>
      <c r="H209" s="230">
        <v>3.35</v>
      </c>
      <c r="I209" s="230"/>
      <c r="J209" s="230">
        <v>3</v>
      </c>
      <c r="K209" s="230"/>
      <c r="L209" s="238">
        <f t="shared" si="6"/>
        <v>10.050000000000001</v>
      </c>
      <c r="M209" s="177"/>
      <c r="N209" s="182"/>
    </row>
    <row r="210" spans="4:14" s="175" customFormat="1" ht="15.6">
      <c r="D210" s="235"/>
      <c r="E210" s="199"/>
      <c r="F210" s="237"/>
      <c r="G210" s="230"/>
      <c r="H210" s="230"/>
      <c r="I210" s="187"/>
      <c r="J210" s="187"/>
      <c r="K210" s="187"/>
      <c r="L210" s="238">
        <f t="shared" si="6"/>
        <v>0</v>
      </c>
      <c r="M210" s="177"/>
      <c r="N210" s="182"/>
    </row>
    <row r="211" spans="4:14" s="175" customFormat="1" ht="15.6">
      <c r="D211" s="235"/>
      <c r="E211" s="199" t="s">
        <v>6514</v>
      </c>
      <c r="F211" s="237"/>
      <c r="G211" s="230"/>
      <c r="H211" s="230">
        <v>5.8</v>
      </c>
      <c r="I211" s="230"/>
      <c r="J211" s="230">
        <v>3</v>
      </c>
      <c r="K211" s="230"/>
      <c r="L211" s="238">
        <f t="shared" si="6"/>
        <v>17.399999999999999</v>
      </c>
      <c r="M211" s="177"/>
      <c r="N211" s="182"/>
    </row>
    <row r="212" spans="4:14" s="175" customFormat="1" ht="15.6">
      <c r="D212" s="235"/>
      <c r="E212" s="199" t="s">
        <v>6514</v>
      </c>
      <c r="F212" s="237"/>
      <c r="G212" s="238"/>
      <c r="H212" s="187">
        <v>7.85</v>
      </c>
      <c r="I212" s="187"/>
      <c r="J212" s="187">
        <v>3</v>
      </c>
      <c r="K212" s="230"/>
      <c r="L212" s="238">
        <f t="shared" si="6"/>
        <v>23.549999999999997</v>
      </c>
      <c r="M212" s="177"/>
      <c r="N212" s="182"/>
    </row>
    <row r="213" spans="4:14" s="175" customFormat="1" ht="15.6">
      <c r="D213" s="235"/>
      <c r="E213" s="199" t="s">
        <v>6514</v>
      </c>
      <c r="F213" s="237"/>
      <c r="G213" s="238"/>
      <c r="H213" s="230">
        <v>3.35</v>
      </c>
      <c r="I213" s="187"/>
      <c r="J213" s="187">
        <v>3</v>
      </c>
      <c r="K213" s="187"/>
      <c r="L213" s="238">
        <f t="shared" si="6"/>
        <v>10.050000000000001</v>
      </c>
      <c r="M213" s="177"/>
      <c r="N213" s="182"/>
    </row>
    <row r="214" spans="4:14" s="175" customFormat="1" ht="15.6">
      <c r="D214" s="235"/>
      <c r="E214" s="199" t="s">
        <v>6514</v>
      </c>
      <c r="F214" s="237"/>
      <c r="G214" s="238"/>
      <c r="H214" s="230">
        <v>11.7</v>
      </c>
      <c r="I214" s="187"/>
      <c r="J214" s="187">
        <v>3</v>
      </c>
      <c r="K214" s="230"/>
      <c r="L214" s="238">
        <f t="shared" si="6"/>
        <v>35.099999999999994</v>
      </c>
      <c r="M214" s="177"/>
      <c r="N214" s="182"/>
    </row>
    <row r="215" spans="4:14" s="175" customFormat="1" ht="15.6">
      <c r="D215" s="235"/>
      <c r="E215" s="199"/>
      <c r="F215" s="237"/>
      <c r="G215" s="230"/>
      <c r="H215" s="230"/>
      <c r="I215" s="230"/>
      <c r="J215" s="230"/>
      <c r="K215" s="230"/>
      <c r="L215" s="238">
        <f t="shared" si="6"/>
        <v>0</v>
      </c>
      <c r="M215" s="177"/>
      <c r="N215" s="182"/>
    </row>
    <row r="216" spans="4:14" s="175" customFormat="1" ht="15.6">
      <c r="D216" s="235"/>
      <c r="E216" s="199" t="s">
        <v>6515</v>
      </c>
      <c r="F216" s="237"/>
      <c r="G216" s="230"/>
      <c r="H216" s="230">
        <v>8.85</v>
      </c>
      <c r="I216" s="230"/>
      <c r="J216" s="230">
        <v>3</v>
      </c>
      <c r="K216" s="230">
        <v>2</v>
      </c>
      <c r="L216" s="238">
        <f t="shared" si="6"/>
        <v>53.099999999999994</v>
      </c>
      <c r="M216" s="177"/>
      <c r="N216" s="182"/>
    </row>
    <row r="217" spans="4:14" s="175" customFormat="1" ht="15.6">
      <c r="D217" s="235"/>
      <c r="E217" s="199" t="s">
        <v>6515</v>
      </c>
      <c r="F217" s="237"/>
      <c r="G217" s="238"/>
      <c r="H217" s="230">
        <v>2.5</v>
      </c>
      <c r="I217" s="187"/>
      <c r="J217" s="187">
        <v>3</v>
      </c>
      <c r="K217" s="230"/>
      <c r="L217" s="238">
        <f t="shared" si="6"/>
        <v>7.5</v>
      </c>
      <c r="M217" s="177"/>
      <c r="N217" s="182"/>
    </row>
    <row r="218" spans="4:14" s="175" customFormat="1" ht="15.6">
      <c r="D218" s="235"/>
      <c r="E218" s="199"/>
      <c r="F218" s="237"/>
      <c r="G218" s="238"/>
      <c r="H218" s="230"/>
      <c r="I218" s="187"/>
      <c r="J218" s="187"/>
      <c r="K218" s="230"/>
      <c r="L218" s="238">
        <f t="shared" si="6"/>
        <v>0</v>
      </c>
      <c r="M218" s="177"/>
      <c r="N218" s="182"/>
    </row>
    <row r="219" spans="4:14" s="175" customFormat="1" ht="15.6">
      <c r="D219" s="235"/>
      <c r="E219" s="199" t="s">
        <v>6516</v>
      </c>
      <c r="F219" s="237"/>
      <c r="G219" s="230"/>
      <c r="H219" s="230">
        <v>4.1500000000000004</v>
      </c>
      <c r="I219" s="230"/>
      <c r="J219" s="230">
        <v>3</v>
      </c>
      <c r="K219" s="230"/>
      <c r="L219" s="238">
        <f t="shared" si="6"/>
        <v>12.450000000000001</v>
      </c>
      <c r="M219" s="177"/>
      <c r="N219" s="182"/>
    </row>
    <row r="220" spans="4:14" s="175" customFormat="1" ht="15.6">
      <c r="D220" s="235"/>
      <c r="E220" s="199" t="s">
        <v>6516</v>
      </c>
      <c r="F220" s="237"/>
      <c r="G220" s="230"/>
      <c r="H220" s="230">
        <v>15.85</v>
      </c>
      <c r="I220" s="230"/>
      <c r="J220" s="230">
        <v>3</v>
      </c>
      <c r="K220" s="230"/>
      <c r="L220" s="238">
        <f t="shared" si="6"/>
        <v>47.55</v>
      </c>
      <c r="M220" s="177"/>
      <c r="N220" s="182"/>
    </row>
    <row r="221" spans="4:14" s="175" customFormat="1" ht="15.6">
      <c r="D221" s="235"/>
      <c r="E221" s="199"/>
      <c r="F221" s="237"/>
      <c r="G221" s="238"/>
      <c r="H221" s="230"/>
      <c r="I221" s="187"/>
      <c r="J221" s="187"/>
      <c r="K221" s="230"/>
      <c r="L221" s="238">
        <f t="shared" si="6"/>
        <v>0</v>
      </c>
      <c r="M221" s="177"/>
      <c r="N221" s="182"/>
    </row>
    <row r="222" spans="4:14" s="175" customFormat="1" ht="15.6">
      <c r="D222" s="235"/>
      <c r="E222" s="199" t="s">
        <v>6517</v>
      </c>
      <c r="F222" s="237"/>
      <c r="G222" s="230"/>
      <c r="H222" s="230">
        <v>0.75</v>
      </c>
      <c r="I222" s="230"/>
      <c r="J222" s="230">
        <v>1.05</v>
      </c>
      <c r="K222" s="230">
        <v>2</v>
      </c>
      <c r="L222" s="238">
        <f t="shared" si="6"/>
        <v>1.5750000000000002</v>
      </c>
      <c r="M222" s="177"/>
      <c r="N222" s="182"/>
    </row>
    <row r="223" spans="4:14" s="175" customFormat="1" ht="15.6">
      <c r="D223" s="235"/>
      <c r="E223" s="199" t="s">
        <v>6517</v>
      </c>
      <c r="F223" s="237"/>
      <c r="G223" s="230"/>
      <c r="H223" s="230">
        <v>2.75</v>
      </c>
      <c r="I223" s="230"/>
      <c r="J223" s="230">
        <v>1.05</v>
      </c>
      <c r="K223" s="230">
        <v>2</v>
      </c>
      <c r="L223" s="238">
        <f t="shared" si="6"/>
        <v>5.7750000000000004</v>
      </c>
      <c r="M223" s="177"/>
      <c r="N223" s="182"/>
    </row>
    <row r="224" spans="4:14" s="175" customFormat="1" ht="15.6">
      <c r="D224" s="235"/>
      <c r="E224" s="199" t="s">
        <v>6517</v>
      </c>
      <c r="F224" s="237"/>
      <c r="G224" s="238"/>
      <c r="H224" s="187">
        <v>0.9</v>
      </c>
      <c r="I224" s="187"/>
      <c r="J224" s="187">
        <v>0.75</v>
      </c>
      <c r="K224" s="230">
        <v>2</v>
      </c>
      <c r="L224" s="238">
        <f t="shared" si="6"/>
        <v>1.35</v>
      </c>
      <c r="M224" s="177"/>
      <c r="N224" s="182"/>
    </row>
    <row r="225" spans="4:14" s="175" customFormat="1" ht="15.6">
      <c r="D225" s="235"/>
      <c r="E225" s="199" t="s">
        <v>6517</v>
      </c>
      <c r="F225" s="237"/>
      <c r="G225" s="238"/>
      <c r="H225" s="230">
        <v>0.9</v>
      </c>
      <c r="I225" s="187"/>
      <c r="J225" s="187">
        <v>0.6</v>
      </c>
      <c r="K225" s="187">
        <v>2</v>
      </c>
      <c r="L225" s="238">
        <f t="shared" si="6"/>
        <v>1.08</v>
      </c>
      <c r="M225" s="177"/>
      <c r="N225" s="182"/>
    </row>
    <row r="226" spans="4:14" s="175" customFormat="1" ht="15.6">
      <c r="D226" s="235"/>
      <c r="E226" s="199" t="s">
        <v>6517</v>
      </c>
      <c r="F226" s="237"/>
      <c r="G226" s="238"/>
      <c r="H226" s="230">
        <v>0.9</v>
      </c>
      <c r="I226" s="187"/>
      <c r="J226" s="187">
        <v>0.45</v>
      </c>
      <c r="K226" s="230">
        <v>2</v>
      </c>
      <c r="L226" s="238">
        <f t="shared" si="6"/>
        <v>0.81</v>
      </c>
      <c r="M226" s="177"/>
      <c r="N226" s="182"/>
    </row>
    <row r="227" spans="4:14" s="175" customFormat="1" ht="15.6">
      <c r="D227" s="235"/>
      <c r="E227" s="199" t="s">
        <v>6517</v>
      </c>
      <c r="F227" s="237"/>
      <c r="G227" s="230"/>
      <c r="H227" s="230">
        <v>0.9</v>
      </c>
      <c r="I227" s="230"/>
      <c r="J227" s="230">
        <v>0.3</v>
      </c>
      <c r="K227" s="230">
        <v>2</v>
      </c>
      <c r="L227" s="238">
        <f t="shared" si="6"/>
        <v>0.54</v>
      </c>
      <c r="M227" s="177"/>
      <c r="N227" s="182"/>
    </row>
    <row r="228" spans="4:14" s="175" customFormat="1" ht="15.6">
      <c r="D228" s="235"/>
      <c r="E228" s="199" t="s">
        <v>6517</v>
      </c>
      <c r="F228" s="237"/>
      <c r="G228" s="230"/>
      <c r="H228" s="230">
        <v>0.9</v>
      </c>
      <c r="I228" s="230"/>
      <c r="J228" s="230">
        <v>0.15</v>
      </c>
      <c r="K228" s="230">
        <v>2</v>
      </c>
      <c r="L228" s="238">
        <f t="shared" si="6"/>
        <v>0.27</v>
      </c>
      <c r="M228" s="177"/>
      <c r="N228" s="182"/>
    </row>
    <row r="229" spans="4:14" s="175" customFormat="1" ht="15.6">
      <c r="D229" s="235"/>
      <c r="E229" s="199"/>
      <c r="F229" s="237"/>
      <c r="G229" s="238"/>
      <c r="H229" s="187"/>
      <c r="I229" s="187"/>
      <c r="J229" s="187"/>
      <c r="K229" s="230"/>
      <c r="L229" s="238">
        <f t="shared" si="6"/>
        <v>0</v>
      </c>
      <c r="M229" s="177"/>
      <c r="N229" s="182"/>
    </row>
    <row r="230" spans="4:14" s="175" customFormat="1" ht="15.6">
      <c r="D230" s="235"/>
      <c r="E230" s="199" t="s">
        <v>6518</v>
      </c>
      <c r="F230" s="237"/>
      <c r="G230" s="238"/>
      <c r="H230" s="230">
        <v>2</v>
      </c>
      <c r="I230" s="187">
        <v>0.75</v>
      </c>
      <c r="J230" s="187"/>
      <c r="K230" s="187">
        <v>1.05</v>
      </c>
      <c r="L230" s="238">
        <f t="shared" si="6"/>
        <v>1.5750000000000002</v>
      </c>
      <c r="M230" s="177"/>
      <c r="N230" s="182"/>
    </row>
    <row r="231" spans="4:14" s="175" customFormat="1" ht="15.6">
      <c r="D231" s="235"/>
      <c r="E231" s="199" t="s">
        <v>6518</v>
      </c>
      <c r="F231" s="237"/>
      <c r="G231" s="238"/>
      <c r="H231" s="230">
        <v>2</v>
      </c>
      <c r="I231" s="187">
        <v>2.25</v>
      </c>
      <c r="J231" s="187"/>
      <c r="K231" s="230">
        <v>1.05</v>
      </c>
      <c r="L231" s="238">
        <f t="shared" si="6"/>
        <v>4.7250000000000005</v>
      </c>
      <c r="M231" s="177"/>
      <c r="N231" s="182"/>
    </row>
    <row r="232" spans="4:14" s="175" customFormat="1" ht="15.6">
      <c r="D232" s="235"/>
      <c r="E232" s="199" t="s">
        <v>6518</v>
      </c>
      <c r="F232" s="237"/>
      <c r="G232" s="230"/>
      <c r="H232" s="230">
        <v>2</v>
      </c>
      <c r="I232" s="230">
        <v>0.9</v>
      </c>
      <c r="J232" s="230"/>
      <c r="K232" s="230">
        <v>0.75</v>
      </c>
      <c r="L232" s="238">
        <f t="shared" si="6"/>
        <v>1.35</v>
      </c>
      <c r="M232" s="177"/>
      <c r="N232" s="182"/>
    </row>
    <row r="233" spans="4:14" s="175" customFormat="1" ht="15.6">
      <c r="D233" s="235"/>
      <c r="E233" s="199" t="s">
        <v>6518</v>
      </c>
      <c r="F233" s="237"/>
      <c r="G233" s="230"/>
      <c r="H233" s="230">
        <v>2</v>
      </c>
      <c r="I233" s="230">
        <v>0.9</v>
      </c>
      <c r="J233" s="230"/>
      <c r="K233" s="230">
        <v>0.6</v>
      </c>
      <c r="L233" s="238">
        <f t="shared" si="6"/>
        <v>1.08</v>
      </c>
      <c r="M233" s="177"/>
      <c r="N233" s="182"/>
    </row>
    <row r="234" spans="4:14" s="175" customFormat="1" ht="15.6">
      <c r="D234" s="235"/>
      <c r="E234" s="199" t="s">
        <v>6518</v>
      </c>
      <c r="F234" s="237"/>
      <c r="G234" s="238"/>
      <c r="H234" s="187">
        <v>2</v>
      </c>
      <c r="I234" s="187">
        <v>0.9</v>
      </c>
      <c r="J234" s="187"/>
      <c r="K234" s="230">
        <v>0.45</v>
      </c>
      <c r="L234" s="238">
        <f t="shared" si="6"/>
        <v>0.81</v>
      </c>
      <c r="M234" s="177"/>
      <c r="N234" s="182"/>
    </row>
    <row r="235" spans="4:14" s="175" customFormat="1" ht="15.6">
      <c r="D235" s="235"/>
      <c r="E235" s="199" t="s">
        <v>6518</v>
      </c>
      <c r="F235" s="237"/>
      <c r="G235" s="238"/>
      <c r="H235" s="230">
        <v>2</v>
      </c>
      <c r="I235" s="187">
        <v>0.9</v>
      </c>
      <c r="J235" s="187"/>
      <c r="K235" s="187">
        <v>0.3</v>
      </c>
      <c r="L235" s="238">
        <f t="shared" si="6"/>
        <v>0.54</v>
      </c>
      <c r="M235" s="177"/>
      <c r="N235" s="182"/>
    </row>
    <row r="236" spans="4:14" s="175" customFormat="1" ht="15.6">
      <c r="D236" s="235"/>
      <c r="E236" s="199" t="s">
        <v>6518</v>
      </c>
      <c r="F236" s="237"/>
      <c r="G236" s="238"/>
      <c r="H236" s="230">
        <v>2</v>
      </c>
      <c r="I236" s="187">
        <v>0.9</v>
      </c>
      <c r="J236" s="187"/>
      <c r="K236" s="230">
        <v>0.15</v>
      </c>
      <c r="L236" s="238">
        <f t="shared" si="6"/>
        <v>0.27</v>
      </c>
      <c r="M236" s="177"/>
      <c r="N236" s="182"/>
    </row>
    <row r="237" spans="4:14" s="175" customFormat="1" ht="15.6">
      <c r="D237" s="235"/>
      <c r="E237" s="199"/>
      <c r="F237" s="237"/>
      <c r="G237" s="230"/>
      <c r="H237" s="230"/>
      <c r="I237" s="230"/>
      <c r="J237" s="230"/>
      <c r="K237" s="230"/>
      <c r="L237" s="238">
        <f t="shared" si="6"/>
        <v>0</v>
      </c>
      <c r="M237" s="177"/>
      <c r="N237" s="182"/>
    </row>
    <row r="238" spans="4:14" s="175" customFormat="1" ht="15.6">
      <c r="D238" s="235"/>
      <c r="E238" s="198" t="s">
        <v>6519</v>
      </c>
      <c r="F238" s="237"/>
      <c r="G238" s="230"/>
      <c r="H238" s="230"/>
      <c r="I238" s="230"/>
      <c r="J238" s="230"/>
      <c r="K238" s="230"/>
      <c r="L238" s="238">
        <f t="shared" si="6"/>
        <v>0</v>
      </c>
      <c r="M238" s="177"/>
      <c r="N238" s="182"/>
    </row>
    <row r="239" spans="4:14" s="175" customFormat="1" ht="15.6">
      <c r="D239" s="235"/>
      <c r="E239" s="199" t="s">
        <v>6510</v>
      </c>
      <c r="F239" s="237"/>
      <c r="G239" s="238"/>
      <c r="H239" s="187">
        <v>8.5500000000000007</v>
      </c>
      <c r="I239" s="187"/>
      <c r="J239" s="187">
        <v>3</v>
      </c>
      <c r="K239" s="230">
        <v>2</v>
      </c>
      <c r="L239" s="238">
        <f t="shared" si="6"/>
        <v>51.300000000000004</v>
      </c>
      <c r="M239" s="177"/>
      <c r="N239" s="182"/>
    </row>
    <row r="240" spans="4:14" s="175" customFormat="1" ht="15.6">
      <c r="D240" s="235"/>
      <c r="E240" s="199" t="s">
        <v>6510</v>
      </c>
      <c r="F240" s="237"/>
      <c r="G240" s="238"/>
      <c r="H240" s="230">
        <v>15.95</v>
      </c>
      <c r="I240" s="187"/>
      <c r="J240" s="187">
        <v>3</v>
      </c>
      <c r="K240" s="187"/>
      <c r="L240" s="238">
        <f t="shared" si="6"/>
        <v>47.849999999999994</v>
      </c>
      <c r="M240" s="177"/>
      <c r="N240" s="182"/>
    </row>
    <row r="241" spans="1:14" s="175" customFormat="1" ht="15.6">
      <c r="D241" s="235"/>
      <c r="E241" s="199" t="s">
        <v>6510</v>
      </c>
      <c r="F241" s="237"/>
      <c r="G241" s="238"/>
      <c r="H241" s="230">
        <v>26.4</v>
      </c>
      <c r="I241" s="187"/>
      <c r="J241" s="187">
        <v>3</v>
      </c>
      <c r="K241" s="230"/>
      <c r="L241" s="238">
        <f t="shared" si="6"/>
        <v>79.199999999999989</v>
      </c>
      <c r="M241" s="177"/>
      <c r="N241" s="182"/>
    </row>
    <row r="242" spans="1:14" s="175" customFormat="1" ht="15.6">
      <c r="D242" s="235"/>
      <c r="E242" s="199" t="s">
        <v>6510</v>
      </c>
      <c r="F242" s="237"/>
      <c r="G242" s="238"/>
      <c r="H242" s="230">
        <v>5.25</v>
      </c>
      <c r="I242" s="187"/>
      <c r="J242" s="187">
        <v>3</v>
      </c>
      <c r="K242" s="230"/>
      <c r="L242" s="238">
        <f t="shared" si="6"/>
        <v>15.75</v>
      </c>
      <c r="M242" s="177"/>
      <c r="N242" s="182"/>
    </row>
    <row r="243" spans="1:14" s="175" customFormat="1" ht="15.6">
      <c r="D243" s="235"/>
      <c r="E243" s="199"/>
      <c r="F243" s="237"/>
      <c r="G243" s="230"/>
      <c r="H243" s="230"/>
      <c r="I243" s="230"/>
      <c r="J243" s="230"/>
      <c r="K243" s="230"/>
      <c r="L243" s="238">
        <f t="shared" si="6"/>
        <v>0</v>
      </c>
      <c r="M243" s="177"/>
      <c r="N243" s="182"/>
    </row>
    <row r="244" spans="1:14" s="175" customFormat="1" ht="15.6">
      <c r="D244" s="235"/>
      <c r="E244" s="199" t="s">
        <v>6511</v>
      </c>
      <c r="F244" s="237"/>
      <c r="G244" s="230"/>
      <c r="H244" s="230">
        <v>7.7</v>
      </c>
      <c r="I244" s="230"/>
      <c r="J244" s="230">
        <v>3</v>
      </c>
      <c r="K244" s="230">
        <v>2</v>
      </c>
      <c r="L244" s="238">
        <f t="shared" si="6"/>
        <v>46.2</v>
      </c>
      <c r="M244" s="177"/>
      <c r="N244" s="182"/>
    </row>
    <row r="245" spans="1:14" s="175" customFormat="1" ht="15.6">
      <c r="D245" s="235"/>
      <c r="E245" s="199" t="s">
        <v>6511</v>
      </c>
      <c r="F245" s="237"/>
      <c r="G245" s="238"/>
      <c r="H245" s="187">
        <v>7.85</v>
      </c>
      <c r="I245" s="187"/>
      <c r="J245" s="187">
        <v>3</v>
      </c>
      <c r="K245" s="230"/>
      <c r="L245" s="238">
        <f t="shared" si="6"/>
        <v>23.549999999999997</v>
      </c>
      <c r="M245" s="177"/>
      <c r="N245" s="182"/>
    </row>
    <row r="246" spans="1:14" s="175" customFormat="1" ht="15.6">
      <c r="D246" s="235"/>
      <c r="E246" s="199"/>
      <c r="F246" s="237"/>
      <c r="G246" s="238"/>
      <c r="H246" s="230"/>
      <c r="I246" s="187"/>
      <c r="J246" s="187"/>
      <c r="K246" s="187"/>
      <c r="L246" s="238">
        <f t="shared" si="6"/>
        <v>0</v>
      </c>
      <c r="M246" s="177"/>
      <c r="N246" s="182"/>
    </row>
    <row r="247" spans="1:14" s="175" customFormat="1" ht="15.6">
      <c r="D247" s="235"/>
      <c r="E247" s="199" t="s">
        <v>6512</v>
      </c>
      <c r="F247" s="237"/>
      <c r="G247" s="238"/>
      <c r="H247" s="230">
        <v>5.45</v>
      </c>
      <c r="I247" s="187"/>
      <c r="J247" s="187">
        <v>3</v>
      </c>
      <c r="K247" s="230">
        <v>2</v>
      </c>
      <c r="L247" s="238">
        <f t="shared" si="6"/>
        <v>32.700000000000003</v>
      </c>
      <c r="M247" s="177"/>
      <c r="N247" s="182"/>
    </row>
    <row r="248" spans="1:14" s="175" customFormat="1" ht="15.6">
      <c r="D248" s="235"/>
      <c r="E248" s="199" t="s">
        <v>6512</v>
      </c>
      <c r="F248" s="237"/>
      <c r="G248" s="230"/>
      <c r="H248" s="230">
        <v>1.5</v>
      </c>
      <c r="I248" s="230"/>
      <c r="J248" s="230">
        <v>3</v>
      </c>
      <c r="K248" s="230"/>
      <c r="L248" s="238">
        <f t="shared" si="6"/>
        <v>4.5</v>
      </c>
      <c r="M248" s="177"/>
      <c r="N248" s="182"/>
    </row>
    <row r="249" spans="1:14" s="175" customFormat="1" ht="15.6">
      <c r="D249" s="235"/>
      <c r="E249" s="199" t="s">
        <v>6512</v>
      </c>
      <c r="F249" s="237"/>
      <c r="G249" s="230"/>
      <c r="H249" s="230">
        <v>4.55</v>
      </c>
      <c r="I249" s="230"/>
      <c r="J249" s="230">
        <v>3</v>
      </c>
      <c r="K249" s="230"/>
      <c r="L249" s="238">
        <f t="shared" si="6"/>
        <v>13.649999999999999</v>
      </c>
      <c r="M249" s="177"/>
      <c r="N249" s="182"/>
    </row>
    <row r="250" spans="1:14" s="175" customFormat="1" ht="15.6">
      <c r="D250" s="235"/>
      <c r="E250" s="199" t="s">
        <v>6512</v>
      </c>
      <c r="F250" s="237"/>
      <c r="G250" s="238"/>
      <c r="H250" s="230">
        <v>1.35</v>
      </c>
      <c r="I250" s="187"/>
      <c r="J250" s="187">
        <v>3</v>
      </c>
      <c r="K250" s="230"/>
      <c r="L250" s="238">
        <f t="shared" si="6"/>
        <v>4.0500000000000007</v>
      </c>
      <c r="M250" s="177"/>
      <c r="N250" s="182"/>
    </row>
    <row r="251" spans="1:14" s="175" customFormat="1" ht="15.6">
      <c r="D251" s="235"/>
      <c r="E251" s="199" t="s">
        <v>6512</v>
      </c>
      <c r="F251" s="237"/>
      <c r="G251" s="238"/>
      <c r="H251" s="230">
        <v>4.4000000000000004</v>
      </c>
      <c r="I251" s="187"/>
      <c r="J251" s="187">
        <v>3</v>
      </c>
      <c r="K251" s="230">
        <v>2</v>
      </c>
      <c r="L251" s="238">
        <f t="shared" si="6"/>
        <v>26.400000000000002</v>
      </c>
      <c r="M251" s="177"/>
      <c r="N251" s="182"/>
    </row>
    <row r="252" spans="1:14" s="175" customFormat="1" ht="15.6">
      <c r="D252" s="235"/>
      <c r="E252" s="199" t="s">
        <v>6512</v>
      </c>
      <c r="F252" s="237"/>
      <c r="G252" s="230"/>
      <c r="H252" s="230">
        <v>11.95</v>
      </c>
      <c r="I252" s="230"/>
      <c r="J252" s="230">
        <v>3</v>
      </c>
      <c r="K252" s="230"/>
      <c r="L252" s="238">
        <f t="shared" si="6"/>
        <v>35.849999999999994</v>
      </c>
      <c r="M252" s="177"/>
      <c r="N252" s="182"/>
    </row>
    <row r="253" spans="1:14" s="175" customFormat="1" ht="15.6">
      <c r="D253" s="235"/>
      <c r="E253" s="199"/>
      <c r="F253" s="237"/>
      <c r="G253" s="230"/>
      <c r="H253" s="230"/>
      <c r="I253" s="230"/>
      <c r="J253" s="230"/>
      <c r="K253" s="230"/>
      <c r="L253" s="238">
        <f t="shared" si="6"/>
        <v>0</v>
      </c>
      <c r="M253" s="177"/>
      <c r="N253" s="182"/>
    </row>
    <row r="254" spans="1:14" s="175" customFormat="1" ht="15.6">
      <c r="D254" s="235"/>
      <c r="E254" s="199" t="s">
        <v>6513</v>
      </c>
      <c r="F254" s="237"/>
      <c r="G254" s="238"/>
      <c r="H254" s="187">
        <v>7.7</v>
      </c>
      <c r="I254" s="187"/>
      <c r="J254" s="187">
        <v>3</v>
      </c>
      <c r="K254" s="230">
        <v>3</v>
      </c>
      <c r="L254" s="238">
        <f t="shared" si="6"/>
        <v>69.300000000000011</v>
      </c>
      <c r="M254" s="177"/>
      <c r="N254" s="182"/>
    </row>
    <row r="255" spans="1:14" s="175" customFormat="1" ht="15.6">
      <c r="D255" s="235"/>
      <c r="E255" s="199" t="s">
        <v>6513</v>
      </c>
      <c r="F255" s="237"/>
      <c r="G255" s="238"/>
      <c r="H255" s="230">
        <v>2.25</v>
      </c>
      <c r="I255" s="187"/>
      <c r="J255" s="187">
        <v>3</v>
      </c>
      <c r="K255" s="187"/>
      <c r="L255" s="238">
        <f t="shared" ref="L255:L318" si="7">PRODUCT(G255:K255)</f>
        <v>6.75</v>
      </c>
      <c r="M255" s="177"/>
      <c r="N255" s="182"/>
    </row>
    <row r="256" spans="1:14" s="175" customFormat="1" ht="15.6">
      <c r="A256" s="183"/>
      <c r="B256" s="183"/>
      <c r="C256" s="183"/>
      <c r="D256" s="235"/>
      <c r="E256" s="199"/>
      <c r="F256" s="237"/>
      <c r="G256" s="238"/>
      <c r="H256" s="230"/>
      <c r="I256" s="187"/>
      <c r="J256" s="187"/>
      <c r="K256" s="230"/>
      <c r="L256" s="238">
        <f t="shared" si="7"/>
        <v>0</v>
      </c>
      <c r="M256" s="177"/>
      <c r="N256" s="182"/>
    </row>
    <row r="257" spans="1:14" s="175" customFormat="1" ht="15.6">
      <c r="D257" s="235"/>
      <c r="E257" s="199" t="s">
        <v>6514</v>
      </c>
      <c r="F257" s="237"/>
      <c r="G257" s="230"/>
      <c r="H257" s="230">
        <v>7.7</v>
      </c>
      <c r="I257" s="187"/>
      <c r="J257" s="187">
        <v>3</v>
      </c>
      <c r="K257" s="230">
        <v>5</v>
      </c>
      <c r="L257" s="238">
        <f t="shared" si="7"/>
        <v>115.5</v>
      </c>
      <c r="M257" s="177"/>
      <c r="N257" s="182"/>
    </row>
    <row r="258" spans="1:14" s="175" customFormat="1" ht="15.6">
      <c r="D258" s="235"/>
      <c r="E258" s="199" t="s">
        <v>6514</v>
      </c>
      <c r="F258" s="237"/>
      <c r="G258" s="230"/>
      <c r="H258" s="230">
        <v>2.25</v>
      </c>
      <c r="I258" s="230"/>
      <c r="J258" s="230">
        <v>3</v>
      </c>
      <c r="K258" s="230"/>
      <c r="L258" s="238">
        <f t="shared" si="7"/>
        <v>6.75</v>
      </c>
      <c r="M258" s="177"/>
      <c r="N258" s="182"/>
    </row>
    <row r="259" spans="1:14" s="175" customFormat="1" ht="15.6">
      <c r="D259" s="235"/>
      <c r="E259" s="199"/>
      <c r="F259" s="237"/>
      <c r="G259" s="238"/>
      <c r="H259" s="230"/>
      <c r="I259" s="187"/>
      <c r="J259" s="187"/>
      <c r="K259" s="230"/>
      <c r="L259" s="238">
        <f t="shared" si="7"/>
        <v>0</v>
      </c>
      <c r="M259" s="177"/>
      <c r="N259" s="182"/>
    </row>
    <row r="260" spans="1:14" s="175" customFormat="1" ht="15.6">
      <c r="A260" s="183"/>
      <c r="B260" s="183"/>
      <c r="C260" s="183"/>
      <c r="D260" s="235"/>
      <c r="E260" s="199" t="s">
        <v>6515</v>
      </c>
      <c r="F260" s="237"/>
      <c r="G260" s="230"/>
      <c r="H260" s="230">
        <v>7.85</v>
      </c>
      <c r="I260" s="187"/>
      <c r="J260" s="187">
        <v>3</v>
      </c>
      <c r="K260" s="230"/>
      <c r="L260" s="238">
        <f t="shared" si="7"/>
        <v>23.549999999999997</v>
      </c>
      <c r="M260" s="177"/>
      <c r="N260" s="182"/>
    </row>
    <row r="261" spans="1:14" s="175" customFormat="1" ht="15.6">
      <c r="D261" s="235"/>
      <c r="E261" s="199" t="s">
        <v>6515</v>
      </c>
      <c r="F261" s="237"/>
      <c r="G261" s="230"/>
      <c r="H261" s="230">
        <v>2.5499999999999998</v>
      </c>
      <c r="I261" s="230"/>
      <c r="J261" s="230">
        <v>3</v>
      </c>
      <c r="K261" s="230">
        <v>3</v>
      </c>
      <c r="L261" s="238">
        <f t="shared" si="7"/>
        <v>22.95</v>
      </c>
      <c r="M261" s="177"/>
      <c r="N261" s="182"/>
    </row>
    <row r="262" spans="1:14" s="175" customFormat="1" ht="15.6">
      <c r="D262" s="235"/>
      <c r="E262" s="199" t="s">
        <v>6515</v>
      </c>
      <c r="F262" s="237"/>
      <c r="G262" s="238"/>
      <c r="H262" s="230">
        <v>3.85</v>
      </c>
      <c r="I262" s="187"/>
      <c r="J262" s="187">
        <v>3</v>
      </c>
      <c r="K262" s="230"/>
      <c r="L262" s="238">
        <f t="shared" si="7"/>
        <v>11.55</v>
      </c>
      <c r="M262" s="177"/>
      <c r="N262" s="182"/>
    </row>
    <row r="263" spans="1:14" s="175" customFormat="1" ht="15.6">
      <c r="D263" s="235"/>
      <c r="E263" s="199" t="s">
        <v>6515</v>
      </c>
      <c r="F263" s="237"/>
      <c r="G263" s="238"/>
      <c r="H263" s="230">
        <v>7.85</v>
      </c>
      <c r="I263" s="230"/>
      <c r="J263" s="230">
        <v>3</v>
      </c>
      <c r="K263" s="230"/>
      <c r="L263" s="238">
        <f t="shared" si="7"/>
        <v>23.549999999999997</v>
      </c>
      <c r="M263" s="177"/>
      <c r="N263" s="182"/>
    </row>
    <row r="264" spans="1:14" s="175" customFormat="1" ht="15.6">
      <c r="D264" s="235"/>
      <c r="E264" s="199"/>
      <c r="F264" s="237"/>
      <c r="G264" s="230"/>
      <c r="H264" s="230"/>
      <c r="I264" s="230"/>
      <c r="J264" s="230"/>
      <c r="K264" s="230"/>
      <c r="L264" s="238">
        <f t="shared" si="7"/>
        <v>0</v>
      </c>
      <c r="M264" s="177"/>
      <c r="N264" s="182"/>
    </row>
    <row r="265" spans="1:14" s="175" customFormat="1" ht="15.6">
      <c r="A265" s="183"/>
      <c r="B265" s="183"/>
      <c r="C265" s="183"/>
      <c r="D265" s="235"/>
      <c r="E265" s="199" t="s">
        <v>6516</v>
      </c>
      <c r="F265" s="237"/>
      <c r="G265" s="230"/>
      <c r="H265" s="230">
        <v>10.55</v>
      </c>
      <c r="I265" s="230"/>
      <c r="J265" s="230">
        <v>3</v>
      </c>
      <c r="K265" s="230"/>
      <c r="L265" s="238">
        <f t="shared" si="7"/>
        <v>31.650000000000002</v>
      </c>
      <c r="M265" s="177"/>
      <c r="N265" s="182"/>
    </row>
    <row r="266" spans="1:14" s="175" customFormat="1" ht="15.6">
      <c r="D266" s="235"/>
      <c r="E266" s="199" t="s">
        <v>6516</v>
      </c>
      <c r="F266" s="237"/>
      <c r="G266" s="238"/>
      <c r="H266" s="230">
        <v>7.7</v>
      </c>
      <c r="I266" s="187"/>
      <c r="J266" s="187">
        <v>3</v>
      </c>
      <c r="K266" s="230">
        <v>3</v>
      </c>
      <c r="L266" s="238">
        <f t="shared" si="7"/>
        <v>69.300000000000011</v>
      </c>
      <c r="M266" s="177"/>
      <c r="N266" s="182"/>
    </row>
    <row r="267" spans="1:14" s="175" customFormat="1" ht="15.6">
      <c r="D267" s="235"/>
      <c r="E267" s="199"/>
      <c r="F267" s="237"/>
      <c r="G267" s="238"/>
      <c r="H267" s="230"/>
      <c r="I267" s="230"/>
      <c r="J267" s="230"/>
      <c r="K267" s="230"/>
      <c r="L267" s="238">
        <f t="shared" si="7"/>
        <v>0</v>
      </c>
      <c r="M267" s="177"/>
      <c r="N267" s="182"/>
    </row>
    <row r="268" spans="1:14" s="175" customFormat="1" ht="15.6">
      <c r="D268" s="235"/>
      <c r="E268" s="199" t="s">
        <v>6520</v>
      </c>
      <c r="F268" s="237"/>
      <c r="G268" s="230"/>
      <c r="H268" s="230">
        <v>31.7</v>
      </c>
      <c r="I268" s="230"/>
      <c r="J268" s="230">
        <v>1.85</v>
      </c>
      <c r="K268" s="230"/>
      <c r="L268" s="238">
        <f t="shared" si="7"/>
        <v>58.645000000000003</v>
      </c>
      <c r="M268" s="177"/>
      <c r="N268" s="182"/>
    </row>
    <row r="269" spans="1:14" s="175" customFormat="1" ht="15.6">
      <c r="A269" s="183"/>
      <c r="B269" s="183"/>
      <c r="C269" s="183"/>
      <c r="D269" s="235"/>
      <c r="E269" s="199" t="s">
        <v>6520</v>
      </c>
      <c r="F269" s="237"/>
      <c r="G269" s="230"/>
      <c r="H269" s="230">
        <v>11.7</v>
      </c>
      <c r="I269" s="230"/>
      <c r="J269" s="230">
        <v>1.85</v>
      </c>
      <c r="K269" s="230">
        <v>2</v>
      </c>
      <c r="L269" s="238">
        <f t="shared" si="7"/>
        <v>43.29</v>
      </c>
      <c r="M269" s="177"/>
      <c r="N269" s="182"/>
    </row>
    <row r="270" spans="1:14" s="175" customFormat="1" ht="15.6">
      <c r="D270" s="235"/>
      <c r="E270" s="199" t="s">
        <v>6520</v>
      </c>
      <c r="F270" s="237"/>
      <c r="G270" s="238"/>
      <c r="H270" s="230">
        <v>3.25</v>
      </c>
      <c r="I270" s="187"/>
      <c r="J270" s="187">
        <v>1.85</v>
      </c>
      <c r="K270" s="230"/>
      <c r="L270" s="238">
        <f t="shared" si="7"/>
        <v>6.0125000000000002</v>
      </c>
      <c r="M270" s="177"/>
      <c r="N270" s="182"/>
    </row>
    <row r="271" spans="1:14" s="175" customFormat="1" ht="15.6">
      <c r="D271" s="235"/>
      <c r="E271" s="199" t="s">
        <v>6520</v>
      </c>
      <c r="F271" s="237"/>
      <c r="G271" s="238"/>
      <c r="H271" s="230">
        <v>31.85</v>
      </c>
      <c r="I271" s="187"/>
      <c r="J271" s="187">
        <v>1.85</v>
      </c>
      <c r="K271" s="230"/>
      <c r="L271" s="238">
        <f t="shared" si="7"/>
        <v>58.922500000000007</v>
      </c>
      <c r="M271" s="177"/>
      <c r="N271" s="182"/>
    </row>
    <row r="272" spans="1:14" s="175" customFormat="1" ht="15.6">
      <c r="A272" s="183"/>
      <c r="B272" s="183"/>
      <c r="C272" s="183"/>
      <c r="D272" s="235"/>
      <c r="E272" s="199" t="s">
        <v>6520</v>
      </c>
      <c r="F272" s="237"/>
      <c r="G272" s="230"/>
      <c r="H272" s="230">
        <v>8.5500000000000007</v>
      </c>
      <c r="I272" s="187"/>
      <c r="J272" s="187">
        <v>1.85</v>
      </c>
      <c r="K272" s="230">
        <v>2</v>
      </c>
      <c r="L272" s="238">
        <f t="shared" si="7"/>
        <v>31.635000000000005</v>
      </c>
      <c r="M272" s="177"/>
      <c r="N272" s="182"/>
    </row>
    <row r="273" spans="1:14" s="175" customFormat="1" ht="15.6">
      <c r="D273" s="235"/>
      <c r="E273" s="199" t="s">
        <v>6520</v>
      </c>
      <c r="F273" s="237"/>
      <c r="G273" s="230"/>
      <c r="H273" s="230">
        <v>15.95</v>
      </c>
      <c r="I273" s="230"/>
      <c r="J273" s="230">
        <v>1.85</v>
      </c>
      <c r="K273" s="230"/>
      <c r="L273" s="238">
        <f t="shared" si="7"/>
        <v>29.5075</v>
      </c>
      <c r="M273" s="177"/>
      <c r="N273" s="182"/>
    </row>
    <row r="274" spans="1:14" s="175" customFormat="1" ht="15.6">
      <c r="D274" s="235"/>
      <c r="E274" s="199" t="s">
        <v>6520</v>
      </c>
      <c r="F274" s="237"/>
      <c r="G274" s="238"/>
      <c r="H274" s="230">
        <v>26.4</v>
      </c>
      <c r="I274" s="187"/>
      <c r="J274" s="187">
        <v>1.85</v>
      </c>
      <c r="K274" s="230"/>
      <c r="L274" s="238">
        <f t="shared" si="7"/>
        <v>48.839999999999996</v>
      </c>
      <c r="M274" s="177"/>
      <c r="N274" s="182"/>
    </row>
    <row r="275" spans="1:14" s="175" customFormat="1" ht="15.6">
      <c r="D275" s="235"/>
      <c r="E275" s="199" t="s">
        <v>6520</v>
      </c>
      <c r="F275" s="237"/>
      <c r="G275" s="238"/>
      <c r="H275" s="230">
        <v>5.25</v>
      </c>
      <c r="I275" s="187"/>
      <c r="J275" s="187">
        <v>1.85</v>
      </c>
      <c r="K275" s="230"/>
      <c r="L275" s="238">
        <f t="shared" si="7"/>
        <v>9.7125000000000004</v>
      </c>
      <c r="M275" s="177"/>
      <c r="N275" s="182"/>
    </row>
    <row r="276" spans="1:14" s="175" customFormat="1" ht="15.6">
      <c r="D276" s="235"/>
      <c r="E276" s="199"/>
      <c r="F276" s="237"/>
      <c r="G276" s="230"/>
      <c r="H276" s="230"/>
      <c r="I276" s="230"/>
      <c r="J276" s="230"/>
      <c r="K276" s="230"/>
      <c r="L276" s="238">
        <f t="shared" si="7"/>
        <v>0</v>
      </c>
      <c r="M276" s="177"/>
      <c r="N276" s="182"/>
    </row>
    <row r="277" spans="1:14" s="175" customFormat="1" ht="15.6">
      <c r="D277" s="235"/>
      <c r="E277" s="199" t="s">
        <v>6521</v>
      </c>
      <c r="F277" s="237"/>
      <c r="G277" s="230"/>
      <c r="H277" s="230">
        <v>0.9</v>
      </c>
      <c r="I277" s="230"/>
      <c r="J277" s="230">
        <v>0.5</v>
      </c>
      <c r="K277" s="230"/>
      <c r="L277" s="238">
        <f t="shared" si="7"/>
        <v>0.45</v>
      </c>
      <c r="M277" s="177"/>
      <c r="N277" s="182"/>
    </row>
    <row r="278" spans="1:14" s="175" customFormat="1" ht="15.6">
      <c r="D278" s="235"/>
      <c r="E278" s="199" t="s">
        <v>6521</v>
      </c>
      <c r="F278" s="237"/>
      <c r="G278" s="238"/>
      <c r="H278" s="230">
        <v>7.7</v>
      </c>
      <c r="I278" s="187"/>
      <c r="J278" s="187">
        <v>0.5</v>
      </c>
      <c r="K278" s="230"/>
      <c r="L278" s="238">
        <f t="shared" si="7"/>
        <v>3.85</v>
      </c>
      <c r="M278" s="177"/>
      <c r="N278" s="182"/>
    </row>
    <row r="279" spans="1:14" s="175" customFormat="1" ht="15.6">
      <c r="D279" s="235"/>
      <c r="E279" s="199" t="s">
        <v>6521</v>
      </c>
      <c r="F279" s="237"/>
      <c r="G279" s="238"/>
      <c r="H279" s="230">
        <v>3.65</v>
      </c>
      <c r="I279" s="187"/>
      <c r="J279" s="187">
        <v>0.5</v>
      </c>
      <c r="K279" s="230">
        <v>2</v>
      </c>
      <c r="L279" s="238">
        <f t="shared" si="7"/>
        <v>3.65</v>
      </c>
      <c r="M279" s="177"/>
      <c r="N279" s="182"/>
    </row>
    <row r="280" spans="1:14" s="175" customFormat="1" ht="15.6">
      <c r="D280" s="235"/>
      <c r="E280" s="199" t="s">
        <v>6521</v>
      </c>
      <c r="F280" s="237"/>
      <c r="G280" s="238"/>
      <c r="H280" s="230">
        <v>4.0999999999999996</v>
      </c>
      <c r="I280" s="187"/>
      <c r="J280" s="187">
        <v>0.5</v>
      </c>
      <c r="K280" s="230"/>
      <c r="L280" s="238">
        <f t="shared" si="7"/>
        <v>2.0499999999999998</v>
      </c>
      <c r="M280" s="177"/>
      <c r="N280" s="182"/>
    </row>
    <row r="281" spans="1:14" s="175" customFormat="1" ht="15.6">
      <c r="D281" s="235"/>
      <c r="E281" s="199" t="s">
        <v>6521</v>
      </c>
      <c r="F281" s="237"/>
      <c r="G281" s="238"/>
      <c r="H281" s="230">
        <v>4.45</v>
      </c>
      <c r="I281" s="187"/>
      <c r="J281" s="187">
        <v>0.5</v>
      </c>
      <c r="K281" s="230"/>
      <c r="L281" s="238">
        <f t="shared" si="7"/>
        <v>2.2250000000000001</v>
      </c>
      <c r="M281" s="177"/>
      <c r="N281" s="182"/>
    </row>
    <row r="282" spans="1:14" s="175" customFormat="1" ht="15.6">
      <c r="D282" s="235"/>
      <c r="E282" s="199" t="s">
        <v>6521</v>
      </c>
      <c r="F282" s="237"/>
      <c r="G282" s="238"/>
      <c r="H282" s="230">
        <v>0.75</v>
      </c>
      <c r="I282" s="187"/>
      <c r="J282" s="187">
        <v>0.5</v>
      </c>
      <c r="K282" s="187"/>
      <c r="L282" s="238">
        <f t="shared" si="7"/>
        <v>0.375</v>
      </c>
      <c r="M282" s="177"/>
      <c r="N282" s="182"/>
    </row>
    <row r="283" spans="1:14" s="175" customFormat="1" ht="15.6">
      <c r="D283" s="235"/>
      <c r="E283" s="199"/>
      <c r="F283" s="237"/>
      <c r="G283" s="230"/>
      <c r="H283" s="230"/>
      <c r="I283" s="187"/>
      <c r="J283" s="187"/>
      <c r="K283" s="187"/>
      <c r="L283" s="238">
        <f t="shared" si="7"/>
        <v>0</v>
      </c>
      <c r="M283" s="177"/>
      <c r="N283" s="182"/>
    </row>
    <row r="284" spans="1:14" s="175" customFormat="1" ht="15.6">
      <c r="D284" s="235"/>
      <c r="E284" s="198" t="s">
        <v>6522</v>
      </c>
      <c r="F284" s="237"/>
      <c r="G284" s="238"/>
      <c r="H284" s="230"/>
      <c r="I284" s="230"/>
      <c r="J284" s="230"/>
      <c r="K284" s="230"/>
      <c r="L284" s="238">
        <f t="shared" si="7"/>
        <v>0</v>
      </c>
      <c r="M284" s="177"/>
      <c r="N284" s="182"/>
    </row>
    <row r="285" spans="1:14" s="175" customFormat="1" ht="15.6">
      <c r="D285" s="235"/>
      <c r="E285" s="199" t="s">
        <v>6523</v>
      </c>
      <c r="F285" s="237"/>
      <c r="G285" s="238">
        <v>-1</v>
      </c>
      <c r="H285" s="230">
        <v>2</v>
      </c>
      <c r="I285" s="230"/>
      <c r="J285" s="230">
        <v>1</v>
      </c>
      <c r="K285" s="230">
        <v>4.75</v>
      </c>
      <c r="L285" s="238">
        <f t="shared" si="7"/>
        <v>-9.5</v>
      </c>
      <c r="M285" s="177"/>
      <c r="N285" s="182"/>
    </row>
    <row r="286" spans="1:14" s="175" customFormat="1" ht="15.6">
      <c r="A286" s="183"/>
      <c r="B286" s="183"/>
      <c r="C286" s="183"/>
      <c r="D286" s="235"/>
      <c r="E286" s="199" t="s">
        <v>6524</v>
      </c>
      <c r="F286" s="237"/>
      <c r="G286" s="238">
        <v>-1</v>
      </c>
      <c r="H286" s="230">
        <v>2</v>
      </c>
      <c r="I286" s="187"/>
      <c r="J286" s="187">
        <v>1</v>
      </c>
      <c r="K286" s="230">
        <v>0.4</v>
      </c>
      <c r="L286" s="238">
        <f t="shared" si="7"/>
        <v>-0.8</v>
      </c>
      <c r="M286" s="177"/>
      <c r="N286" s="182"/>
    </row>
    <row r="287" spans="1:14" s="175" customFormat="1" ht="15.6">
      <c r="D287" s="235"/>
      <c r="E287" s="199" t="s">
        <v>6525</v>
      </c>
      <c r="F287" s="237"/>
      <c r="G287" s="238">
        <v>-1</v>
      </c>
      <c r="H287" s="230">
        <v>1</v>
      </c>
      <c r="I287" s="187"/>
      <c r="J287" s="187">
        <v>6</v>
      </c>
      <c r="K287" s="230">
        <v>2</v>
      </c>
      <c r="L287" s="238">
        <f t="shared" si="7"/>
        <v>-12</v>
      </c>
      <c r="M287" s="177"/>
      <c r="N287" s="182"/>
    </row>
    <row r="288" spans="1:14" s="175" customFormat="1" ht="15.6">
      <c r="D288" s="235"/>
      <c r="E288" s="199" t="s">
        <v>6526</v>
      </c>
      <c r="F288" s="237"/>
      <c r="G288" s="238">
        <v>-1</v>
      </c>
      <c r="H288" s="230">
        <v>0.5</v>
      </c>
      <c r="I288" s="187"/>
      <c r="J288" s="187">
        <v>4</v>
      </c>
      <c r="K288" s="230">
        <v>1</v>
      </c>
      <c r="L288" s="238">
        <f t="shared" si="7"/>
        <v>-2</v>
      </c>
      <c r="M288" s="177"/>
      <c r="N288" s="182"/>
    </row>
    <row r="289" spans="1:14" s="175" customFormat="1" ht="15.6">
      <c r="D289" s="235"/>
      <c r="E289" s="199" t="s">
        <v>6527</v>
      </c>
      <c r="F289" s="237"/>
      <c r="G289" s="238">
        <v>-1</v>
      </c>
      <c r="H289" s="230">
        <v>0.5</v>
      </c>
      <c r="I289" s="230"/>
      <c r="J289" s="230">
        <v>2</v>
      </c>
      <c r="K289" s="230">
        <v>0.8</v>
      </c>
      <c r="L289" s="238">
        <f t="shared" si="7"/>
        <v>-0.8</v>
      </c>
      <c r="M289" s="177"/>
      <c r="N289" s="182"/>
    </row>
    <row r="290" spans="1:14" s="175" customFormat="1" ht="15.6">
      <c r="D290" s="235"/>
      <c r="E290" s="199" t="s">
        <v>6528</v>
      </c>
      <c r="F290" s="237"/>
      <c r="G290" s="238">
        <v>-1</v>
      </c>
      <c r="H290" s="230">
        <v>1</v>
      </c>
      <c r="I290" s="187"/>
      <c r="J290" s="187">
        <v>2</v>
      </c>
      <c r="K290" s="230">
        <v>1.3</v>
      </c>
      <c r="L290" s="238">
        <f t="shared" si="7"/>
        <v>-2.6</v>
      </c>
      <c r="M290" s="177"/>
      <c r="N290" s="182"/>
    </row>
    <row r="291" spans="1:14" s="175" customFormat="1" ht="15.6">
      <c r="A291" s="183"/>
      <c r="B291" s="183"/>
      <c r="C291" s="183"/>
      <c r="D291" s="235"/>
      <c r="E291" s="199" t="s">
        <v>6529</v>
      </c>
      <c r="F291" s="237"/>
      <c r="G291" s="238">
        <v>-1</v>
      </c>
      <c r="H291" s="230">
        <v>2.5</v>
      </c>
      <c r="I291" s="187"/>
      <c r="J291" s="187">
        <v>10</v>
      </c>
      <c r="K291" s="230">
        <v>4</v>
      </c>
      <c r="L291" s="238">
        <f t="shared" si="7"/>
        <v>-100</v>
      </c>
      <c r="M291" s="177"/>
      <c r="N291" s="182"/>
    </row>
    <row r="292" spans="1:14" s="175" customFormat="1" ht="15.6">
      <c r="D292" s="235"/>
      <c r="E292" s="199" t="s">
        <v>6530</v>
      </c>
      <c r="F292" s="237"/>
      <c r="G292" s="238">
        <v>-1</v>
      </c>
      <c r="H292" s="230">
        <v>1.1000000000000001</v>
      </c>
      <c r="I292" s="230"/>
      <c r="J292" s="230">
        <v>2</v>
      </c>
      <c r="K292" s="230">
        <v>3</v>
      </c>
      <c r="L292" s="238">
        <f t="shared" si="7"/>
        <v>-6.6000000000000005</v>
      </c>
      <c r="M292" s="177"/>
      <c r="N292" s="182"/>
    </row>
    <row r="293" spans="1:14" s="175" customFormat="1" ht="15.6">
      <c r="D293" s="235"/>
      <c r="E293" s="199" t="s">
        <v>6531</v>
      </c>
      <c r="F293" s="237"/>
      <c r="G293" s="238">
        <v>-1</v>
      </c>
      <c r="H293" s="230">
        <v>1</v>
      </c>
      <c r="I293" s="230"/>
      <c r="J293" s="230">
        <v>2</v>
      </c>
      <c r="K293" s="230">
        <v>3</v>
      </c>
      <c r="L293" s="238">
        <f t="shared" si="7"/>
        <v>-6</v>
      </c>
      <c r="M293" s="177"/>
      <c r="N293" s="182"/>
    </row>
    <row r="294" spans="1:14" s="175" customFormat="1" ht="15.6">
      <c r="D294" s="235"/>
      <c r="E294" s="199" t="s">
        <v>6532</v>
      </c>
      <c r="F294" s="237"/>
      <c r="G294" s="238">
        <v>-1</v>
      </c>
      <c r="H294" s="230">
        <v>0.6</v>
      </c>
      <c r="I294" s="187"/>
      <c r="J294" s="187">
        <v>1</v>
      </c>
      <c r="K294" s="230">
        <v>1</v>
      </c>
      <c r="L294" s="238">
        <f t="shared" si="7"/>
        <v>-0.6</v>
      </c>
      <c r="M294" s="177"/>
      <c r="N294" s="182"/>
    </row>
    <row r="295" spans="1:14" s="175" customFormat="1" ht="15.6">
      <c r="A295" s="239"/>
      <c r="B295" s="183"/>
      <c r="C295" s="183"/>
      <c r="D295" s="235"/>
      <c r="E295" s="199" t="s">
        <v>6533</v>
      </c>
      <c r="F295" s="237"/>
      <c r="G295" s="238">
        <v>-1</v>
      </c>
      <c r="H295" s="230">
        <v>1.6</v>
      </c>
      <c r="I295" s="187"/>
      <c r="J295" s="187">
        <v>14</v>
      </c>
      <c r="K295" s="230">
        <v>2</v>
      </c>
      <c r="L295" s="238">
        <f t="shared" si="7"/>
        <v>-44.800000000000004</v>
      </c>
      <c r="M295" s="177"/>
      <c r="N295" s="182"/>
    </row>
    <row r="296" spans="1:14" s="175" customFormat="1" ht="15.6">
      <c r="A296" s="239"/>
      <c r="B296" s="239"/>
      <c r="C296" s="239"/>
      <c r="D296" s="235"/>
      <c r="E296" s="199" t="s">
        <v>6534</v>
      </c>
      <c r="F296" s="237"/>
      <c r="G296" s="238">
        <v>-1</v>
      </c>
      <c r="H296" s="230">
        <v>2.1</v>
      </c>
      <c r="I296" s="230"/>
      <c r="J296" s="230">
        <v>8</v>
      </c>
      <c r="K296" s="230">
        <v>1.4</v>
      </c>
      <c r="L296" s="238">
        <f t="shared" si="7"/>
        <v>-23.52</v>
      </c>
      <c r="M296" s="177"/>
      <c r="N296" s="182"/>
    </row>
    <row r="297" spans="1:14" s="175" customFormat="1" ht="15.6">
      <c r="D297" s="235"/>
      <c r="E297" s="199" t="s">
        <v>6535</v>
      </c>
      <c r="F297" s="237"/>
      <c r="G297" s="238">
        <v>-1</v>
      </c>
      <c r="H297" s="230">
        <v>1</v>
      </c>
      <c r="I297" s="230"/>
      <c r="J297" s="230">
        <v>1</v>
      </c>
      <c r="K297" s="230">
        <v>2.5</v>
      </c>
      <c r="L297" s="238">
        <f t="shared" si="7"/>
        <v>-2.5</v>
      </c>
      <c r="M297" s="177"/>
      <c r="N297" s="182"/>
    </row>
    <row r="298" spans="1:14" s="175" customFormat="1" ht="15.6">
      <c r="B298" s="183"/>
      <c r="C298" s="183"/>
      <c r="D298" s="235"/>
      <c r="E298" s="199" t="s">
        <v>6536</v>
      </c>
      <c r="F298" s="237"/>
      <c r="G298" s="238">
        <v>-1</v>
      </c>
      <c r="H298" s="230">
        <v>2.5</v>
      </c>
      <c r="I298" s="187"/>
      <c r="J298" s="187">
        <v>4</v>
      </c>
      <c r="K298" s="230">
        <v>3</v>
      </c>
      <c r="L298" s="238">
        <f t="shared" si="7"/>
        <v>-30</v>
      </c>
      <c r="M298" s="177"/>
      <c r="N298" s="182"/>
    </row>
    <row r="299" spans="1:14" s="175" customFormat="1" ht="15.6">
      <c r="D299" s="235"/>
      <c r="E299" s="199" t="s">
        <v>6537</v>
      </c>
      <c r="F299" s="237"/>
      <c r="G299" s="238">
        <v>-1</v>
      </c>
      <c r="H299" s="230">
        <v>2.5</v>
      </c>
      <c r="I299" s="230"/>
      <c r="J299" s="230">
        <v>1</v>
      </c>
      <c r="K299" s="230">
        <v>1.25</v>
      </c>
      <c r="L299" s="238">
        <f t="shared" si="7"/>
        <v>-3.125</v>
      </c>
      <c r="M299" s="177"/>
      <c r="N299" s="182"/>
    </row>
    <row r="300" spans="1:14" s="175" customFormat="1" ht="15.6">
      <c r="D300" s="235"/>
      <c r="E300" s="199" t="s">
        <v>6538</v>
      </c>
      <c r="F300" s="237"/>
      <c r="G300" s="238">
        <v>-1</v>
      </c>
      <c r="H300" s="230">
        <v>2.1</v>
      </c>
      <c r="I300" s="230"/>
      <c r="J300" s="230">
        <v>14</v>
      </c>
      <c r="K300" s="230">
        <v>0.8</v>
      </c>
      <c r="L300" s="238">
        <f t="shared" si="7"/>
        <v>-23.520000000000003</v>
      </c>
      <c r="M300" s="177"/>
      <c r="N300" s="182"/>
    </row>
    <row r="301" spans="1:14" s="175" customFormat="1" ht="15.6">
      <c r="D301" s="235"/>
      <c r="E301" s="199" t="s">
        <v>6539</v>
      </c>
      <c r="F301" s="237"/>
      <c r="G301" s="238">
        <v>-1</v>
      </c>
      <c r="H301" s="187">
        <v>2.1</v>
      </c>
      <c r="I301" s="187"/>
      <c r="J301" s="187">
        <v>25</v>
      </c>
      <c r="K301" s="230">
        <v>0.8</v>
      </c>
      <c r="L301" s="238">
        <f t="shared" si="7"/>
        <v>-42</v>
      </c>
      <c r="M301" s="177"/>
      <c r="N301" s="182"/>
    </row>
    <row r="302" spans="1:14" s="175" customFormat="1" ht="15.6">
      <c r="D302" s="235"/>
      <c r="E302" s="199" t="s">
        <v>6540</v>
      </c>
      <c r="F302" s="237"/>
      <c r="G302" s="238">
        <v>-1</v>
      </c>
      <c r="H302" s="230">
        <v>2.1</v>
      </c>
      <c r="I302" s="187"/>
      <c r="J302" s="187">
        <v>4</v>
      </c>
      <c r="K302" s="187">
        <v>0.9</v>
      </c>
      <c r="L302" s="238">
        <f t="shared" si="7"/>
        <v>-7.5600000000000005</v>
      </c>
      <c r="M302" s="177"/>
      <c r="N302" s="182"/>
    </row>
    <row r="303" spans="1:14" s="175" customFormat="1" ht="15.6">
      <c r="D303" s="235"/>
      <c r="E303" s="199" t="s">
        <v>6541</v>
      </c>
      <c r="F303" s="237"/>
      <c r="G303" s="238">
        <v>-1</v>
      </c>
      <c r="H303" s="230">
        <v>2.1</v>
      </c>
      <c r="I303" s="187"/>
      <c r="J303" s="187">
        <v>4</v>
      </c>
      <c r="K303" s="230">
        <v>0.8</v>
      </c>
      <c r="L303" s="238">
        <f t="shared" si="7"/>
        <v>-6.7200000000000006</v>
      </c>
      <c r="M303" s="177"/>
      <c r="N303" s="182"/>
    </row>
    <row r="304" spans="1:14" s="175" customFormat="1" ht="15.6">
      <c r="D304" s="235"/>
      <c r="E304" s="199" t="s">
        <v>6542</v>
      </c>
      <c r="F304" s="237"/>
      <c r="G304" s="238">
        <v>-1</v>
      </c>
      <c r="H304" s="230">
        <v>2.5</v>
      </c>
      <c r="I304" s="230"/>
      <c r="J304" s="230">
        <v>3</v>
      </c>
      <c r="K304" s="230">
        <v>1.85</v>
      </c>
      <c r="L304" s="238">
        <f t="shared" si="7"/>
        <v>-13.875</v>
      </c>
      <c r="M304" s="177"/>
      <c r="N304" s="182"/>
    </row>
    <row r="305" spans="1:14" s="175" customFormat="1" ht="15.6">
      <c r="D305" s="235"/>
      <c r="E305" s="199" t="s">
        <v>6543</v>
      </c>
      <c r="F305" s="237"/>
      <c r="G305" s="238">
        <v>-1</v>
      </c>
      <c r="H305" s="230">
        <v>2.5</v>
      </c>
      <c r="I305" s="230"/>
      <c r="J305" s="230">
        <v>2</v>
      </c>
      <c r="K305" s="230">
        <v>2</v>
      </c>
      <c r="L305" s="238">
        <f t="shared" si="7"/>
        <v>-10</v>
      </c>
      <c r="M305" s="177"/>
      <c r="N305" s="182"/>
    </row>
    <row r="306" spans="1:14" s="175" customFormat="1" ht="15.6">
      <c r="A306" s="240"/>
      <c r="B306" s="183"/>
      <c r="C306" s="183"/>
      <c r="D306" s="235"/>
      <c r="E306" s="199"/>
      <c r="F306" s="237"/>
      <c r="G306" s="238"/>
      <c r="H306" s="187"/>
      <c r="I306" s="187"/>
      <c r="J306" s="187"/>
      <c r="K306" s="230"/>
      <c r="L306" s="238">
        <f t="shared" si="7"/>
        <v>0</v>
      </c>
      <c r="M306" s="177"/>
      <c r="N306" s="182"/>
    </row>
    <row r="307" spans="1:14" s="175" customFormat="1" ht="15.6">
      <c r="A307" s="240"/>
      <c r="B307" s="240"/>
      <c r="C307" s="240"/>
      <c r="D307" s="235"/>
      <c r="E307" s="199" t="s">
        <v>6544</v>
      </c>
      <c r="F307" s="237"/>
      <c r="G307" s="238"/>
      <c r="H307" s="230">
        <v>2.2999999999999998</v>
      </c>
      <c r="I307" s="187"/>
      <c r="J307" s="187">
        <v>1.65</v>
      </c>
      <c r="K307" s="187">
        <v>2</v>
      </c>
      <c r="L307" s="238">
        <f t="shared" si="7"/>
        <v>7.589999999999999</v>
      </c>
      <c r="M307" s="177"/>
      <c r="N307" s="182"/>
    </row>
    <row r="308" spans="1:14" s="175" customFormat="1" ht="15.6">
      <c r="A308" s="240"/>
      <c r="B308" s="240"/>
      <c r="C308" s="240"/>
      <c r="D308" s="235"/>
      <c r="E308" s="199" t="s">
        <v>6544</v>
      </c>
      <c r="F308" s="237"/>
      <c r="G308" s="238"/>
      <c r="H308" s="230">
        <v>0.95</v>
      </c>
      <c r="I308" s="187"/>
      <c r="J308" s="187">
        <v>1.65</v>
      </c>
      <c r="K308" s="230">
        <v>2</v>
      </c>
      <c r="L308" s="238">
        <f t="shared" si="7"/>
        <v>3.1349999999999998</v>
      </c>
      <c r="M308" s="177"/>
      <c r="N308" s="182"/>
    </row>
    <row r="309" spans="1:14" s="175" customFormat="1" ht="15.6">
      <c r="A309" s="240"/>
      <c r="B309" s="183"/>
      <c r="C309" s="183"/>
      <c r="D309" s="235"/>
      <c r="E309" s="199" t="s">
        <v>6545</v>
      </c>
      <c r="F309" s="237"/>
      <c r="G309" s="238">
        <v>-1</v>
      </c>
      <c r="H309" s="230">
        <v>1.4</v>
      </c>
      <c r="I309" s="230"/>
      <c r="J309" s="230">
        <v>1</v>
      </c>
      <c r="K309" s="230">
        <v>1.2</v>
      </c>
      <c r="L309" s="238">
        <f t="shared" si="7"/>
        <v>-1.68</v>
      </c>
      <c r="M309" s="177"/>
      <c r="N309" s="182"/>
    </row>
    <row r="310" spans="1:14" s="175" customFormat="1" ht="15.6">
      <c r="A310" s="240"/>
      <c r="B310" s="240"/>
      <c r="C310" s="240"/>
      <c r="D310" s="235"/>
      <c r="E310" s="199"/>
      <c r="F310" s="237"/>
      <c r="G310" s="230"/>
      <c r="H310" s="230"/>
      <c r="I310" s="230"/>
      <c r="J310" s="230"/>
      <c r="K310" s="230"/>
      <c r="L310" s="238">
        <f t="shared" si="7"/>
        <v>0</v>
      </c>
      <c r="M310" s="177"/>
      <c r="N310" s="182"/>
    </row>
    <row r="311" spans="1:14" s="175" customFormat="1" ht="15.6">
      <c r="D311" s="235"/>
      <c r="E311" s="199" t="s">
        <v>6546</v>
      </c>
      <c r="F311" s="237"/>
      <c r="G311" s="230"/>
      <c r="H311" s="230">
        <v>1.45</v>
      </c>
      <c r="I311" s="230"/>
      <c r="J311" s="187">
        <v>3.5</v>
      </c>
      <c r="K311" s="187"/>
      <c r="L311" s="238">
        <f t="shared" si="7"/>
        <v>5.0750000000000002</v>
      </c>
      <c r="M311" s="177"/>
      <c r="N311" s="182"/>
    </row>
    <row r="312" spans="1:14" s="175" customFormat="1" ht="15.6">
      <c r="B312" s="183"/>
      <c r="C312" s="183"/>
      <c r="D312" s="235"/>
      <c r="E312" s="199" t="s">
        <v>6546</v>
      </c>
      <c r="F312" s="237"/>
      <c r="G312" s="230"/>
      <c r="H312" s="230">
        <v>2.4</v>
      </c>
      <c r="I312" s="230"/>
      <c r="J312" s="187">
        <v>3.5</v>
      </c>
      <c r="K312" s="187">
        <v>2</v>
      </c>
      <c r="L312" s="238">
        <f t="shared" si="7"/>
        <v>16.8</v>
      </c>
      <c r="M312" s="177"/>
      <c r="N312" s="182"/>
    </row>
    <row r="313" spans="1:14" s="175" customFormat="1" ht="15.6">
      <c r="D313" s="235"/>
      <c r="E313" s="199" t="s">
        <v>6547</v>
      </c>
      <c r="F313" s="237"/>
      <c r="G313" s="238">
        <v>-1</v>
      </c>
      <c r="H313" s="230">
        <v>1.8</v>
      </c>
      <c r="I313" s="230"/>
      <c r="J313" s="187">
        <v>1</v>
      </c>
      <c r="K313" s="187">
        <v>0.8</v>
      </c>
      <c r="L313" s="238">
        <f t="shared" si="7"/>
        <v>-1.4400000000000002</v>
      </c>
      <c r="M313" s="177"/>
      <c r="N313" s="182"/>
    </row>
    <row r="314" spans="1:14" s="175" customFormat="1" ht="15.6">
      <c r="D314" s="235"/>
      <c r="E314" s="199" t="s">
        <v>6548</v>
      </c>
      <c r="F314" s="237"/>
      <c r="G314" s="230"/>
      <c r="H314" s="230">
        <v>3.2</v>
      </c>
      <c r="I314" s="230"/>
      <c r="J314" s="187">
        <v>3.5</v>
      </c>
      <c r="K314" s="187"/>
      <c r="L314" s="238">
        <f t="shared" si="7"/>
        <v>11.200000000000001</v>
      </c>
      <c r="M314" s="177"/>
      <c r="N314" s="182"/>
    </row>
    <row r="315" spans="1:14" s="175" customFormat="1" ht="15.6">
      <c r="D315" s="235"/>
      <c r="E315" s="199" t="s">
        <v>6548</v>
      </c>
      <c r="F315" s="237"/>
      <c r="G315" s="230"/>
      <c r="H315" s="230">
        <v>7</v>
      </c>
      <c r="I315" s="230"/>
      <c r="J315" s="230">
        <v>3.5</v>
      </c>
      <c r="K315" s="230"/>
      <c r="L315" s="238">
        <f t="shared" si="7"/>
        <v>24.5</v>
      </c>
      <c r="M315" s="177"/>
      <c r="N315" s="182"/>
    </row>
    <row r="316" spans="1:14" s="175" customFormat="1" ht="15.6">
      <c r="D316" s="235"/>
      <c r="E316" s="199" t="s">
        <v>6548</v>
      </c>
      <c r="F316" s="237"/>
      <c r="G316" s="238"/>
      <c r="H316" s="238">
        <v>3.2</v>
      </c>
      <c r="I316" s="230"/>
      <c r="J316" s="187">
        <v>3.5</v>
      </c>
      <c r="K316" s="187"/>
      <c r="L316" s="238">
        <f t="shared" si="7"/>
        <v>11.200000000000001</v>
      </c>
      <c r="M316" s="177"/>
      <c r="N316" s="182"/>
    </row>
    <row r="317" spans="1:14" s="175" customFormat="1" ht="15.6">
      <c r="D317" s="235"/>
      <c r="E317" s="199" t="s">
        <v>6549</v>
      </c>
      <c r="F317" s="237"/>
      <c r="G317" s="238"/>
      <c r="H317" s="238">
        <v>3.2</v>
      </c>
      <c r="I317" s="230"/>
      <c r="J317" s="187">
        <v>2.2000000000000002</v>
      </c>
      <c r="K317" s="187">
        <v>2</v>
      </c>
      <c r="L317" s="238">
        <f t="shared" si="7"/>
        <v>14.080000000000002</v>
      </c>
      <c r="M317" s="177"/>
      <c r="N317" s="182"/>
    </row>
    <row r="318" spans="1:14" s="175" customFormat="1" ht="15.6">
      <c r="D318" s="235"/>
      <c r="E318" s="199" t="s">
        <v>6549</v>
      </c>
      <c r="F318" s="237"/>
      <c r="G318" s="230"/>
      <c r="H318" s="230">
        <v>7</v>
      </c>
      <c r="I318" s="187"/>
      <c r="J318" s="187">
        <v>2.2000000000000002</v>
      </c>
      <c r="K318" s="230">
        <v>2</v>
      </c>
      <c r="L318" s="238">
        <f t="shared" si="7"/>
        <v>30.800000000000004</v>
      </c>
      <c r="M318" s="177"/>
      <c r="N318" s="182"/>
    </row>
    <row r="319" spans="1:14" s="175" customFormat="1" ht="15.6">
      <c r="D319" s="235"/>
      <c r="E319" s="199"/>
      <c r="F319" s="237"/>
      <c r="G319" s="230"/>
      <c r="H319" s="230"/>
      <c r="I319" s="230"/>
      <c r="J319" s="230"/>
      <c r="K319" s="230"/>
      <c r="L319" s="238">
        <f>PRODUCT(G319:K319)</f>
        <v>0</v>
      </c>
      <c r="M319" s="177"/>
      <c r="N319" s="182"/>
    </row>
    <row r="320" spans="1:14" s="175" customFormat="1" ht="15.6">
      <c r="D320" s="235"/>
      <c r="E320" s="199" t="s">
        <v>6550</v>
      </c>
      <c r="F320" s="237"/>
      <c r="G320" s="238"/>
      <c r="H320" s="230">
        <v>2.7</v>
      </c>
      <c r="I320" s="187"/>
      <c r="J320" s="187">
        <v>2.5</v>
      </c>
      <c r="K320" s="230"/>
      <c r="L320" s="238">
        <f>PRODUCT(G320:K320)</f>
        <v>6.75</v>
      </c>
      <c r="M320" s="177"/>
      <c r="N320" s="182"/>
    </row>
    <row r="321" spans="1:14" s="175" customFormat="1" ht="15.6">
      <c r="A321" s="240"/>
      <c r="B321" s="183"/>
      <c r="C321" s="183"/>
      <c r="D321" s="235"/>
      <c r="E321" s="199" t="s">
        <v>6550</v>
      </c>
      <c r="F321" s="237"/>
      <c r="G321" s="230"/>
      <c r="H321" s="230">
        <v>1.65</v>
      </c>
      <c r="I321" s="187"/>
      <c r="J321" s="187">
        <v>2.5</v>
      </c>
      <c r="K321" s="230">
        <v>2</v>
      </c>
      <c r="L321" s="238">
        <f>PRODUCT(G321:K321)</f>
        <v>8.25</v>
      </c>
      <c r="M321" s="177"/>
      <c r="N321" s="182"/>
    </row>
    <row r="322" spans="1:14" s="175" customFormat="1" ht="15.6">
      <c r="A322" s="240"/>
      <c r="B322" s="240"/>
      <c r="C322" s="240"/>
      <c r="D322" s="241"/>
      <c r="E322" s="242"/>
      <c r="F322" s="243"/>
      <c r="G322" s="244"/>
      <c r="H322" s="187"/>
      <c r="I322" s="187"/>
      <c r="J322" s="187"/>
      <c r="K322" s="187"/>
      <c r="L322" s="238"/>
      <c r="M322" s="177"/>
      <c r="N322" s="182"/>
    </row>
    <row r="323" spans="1:14" s="175" customFormat="1" ht="46.8">
      <c r="A323" s="183"/>
      <c r="B323" s="183">
        <f>1+B189</f>
        <v>2</v>
      </c>
      <c r="C323" s="183"/>
      <c r="D323" s="184" t="str">
        <f>CONCATENATE($A$189,".",B323,)</f>
        <v>6.2</v>
      </c>
      <c r="E323" s="198" t="s">
        <v>218</v>
      </c>
      <c r="F323" s="185" t="s">
        <v>6448</v>
      </c>
      <c r="G323" s="176"/>
      <c r="H323" s="176"/>
      <c r="I323" s="176"/>
      <c r="J323" s="176"/>
      <c r="K323" s="230"/>
      <c r="L323" s="176">
        <f>SUM(L324:L325)</f>
        <v>18.824999999999999</v>
      </c>
      <c r="M323" s="177"/>
      <c r="N323" s="182"/>
    </row>
    <row r="324" spans="1:14" s="175" customFormat="1" ht="15.6">
      <c r="A324" s="240"/>
      <c r="B324" s="240"/>
      <c r="C324" s="240"/>
      <c r="D324" s="245"/>
      <c r="E324" s="242" t="s">
        <v>6551</v>
      </c>
      <c r="F324" s="243"/>
      <c r="G324" s="244"/>
      <c r="H324" s="187"/>
      <c r="I324" s="187">
        <f>2.1+1.5</f>
        <v>3.6</v>
      </c>
      <c r="J324" s="187">
        <v>3.5</v>
      </c>
      <c r="K324" s="187"/>
      <c r="L324" s="238">
        <f>PRODUCT(G324:K324)</f>
        <v>12.6</v>
      </c>
      <c r="M324" s="177"/>
      <c r="N324" s="182"/>
    </row>
    <row r="325" spans="1:14" s="175" customFormat="1" ht="15.6">
      <c r="A325" s="240"/>
      <c r="B325" s="240"/>
      <c r="C325" s="240"/>
      <c r="D325" s="245"/>
      <c r="E325" s="242" t="s">
        <v>6552</v>
      </c>
      <c r="F325" s="243"/>
      <c r="G325" s="244"/>
      <c r="H325" s="187"/>
      <c r="I325" s="187">
        <v>4.1500000000000004</v>
      </c>
      <c r="J325" s="187">
        <v>1.5</v>
      </c>
      <c r="K325" s="187"/>
      <c r="L325" s="238">
        <f>PRODUCT(G325:K325)</f>
        <v>6.2250000000000005</v>
      </c>
      <c r="M325" s="177"/>
      <c r="N325" s="182"/>
    </row>
    <row r="326" spans="1:14" s="175" customFormat="1" ht="15.6">
      <c r="A326" s="240"/>
      <c r="B326" s="240"/>
      <c r="C326" s="240"/>
      <c r="D326" s="245"/>
      <c r="E326" s="242"/>
      <c r="F326" s="243"/>
      <c r="G326" s="244"/>
      <c r="H326" s="187"/>
      <c r="I326" s="187"/>
      <c r="J326" s="187"/>
      <c r="K326" s="187"/>
      <c r="L326" s="188"/>
      <c r="M326" s="177"/>
      <c r="N326" s="182"/>
    </row>
    <row r="327" spans="1:14" s="175" customFormat="1" ht="46.8">
      <c r="A327" s="183"/>
      <c r="B327" s="183">
        <f>1+B323</f>
        <v>3</v>
      </c>
      <c r="C327" s="183"/>
      <c r="D327" s="184" t="str">
        <f>CONCATENATE($A$189,".",B327,)</f>
        <v>6.3</v>
      </c>
      <c r="E327" s="198" t="s">
        <v>222</v>
      </c>
      <c r="F327" s="185" t="s">
        <v>6448</v>
      </c>
      <c r="G327" s="176"/>
      <c r="H327" s="176"/>
      <c r="I327" s="176"/>
      <c r="J327" s="176"/>
      <c r="K327" s="230"/>
      <c r="L327" s="176">
        <f>SUM(L328:L330)</f>
        <v>414.17500000000001</v>
      </c>
      <c r="M327" s="177"/>
      <c r="N327" s="182"/>
    </row>
    <row r="328" spans="1:14" s="175" customFormat="1" ht="15.6">
      <c r="D328" s="245"/>
      <c r="E328" s="242" t="s">
        <v>6553</v>
      </c>
      <c r="F328" s="243"/>
      <c r="G328" s="244"/>
      <c r="H328" s="187">
        <v>60</v>
      </c>
      <c r="I328" s="187"/>
      <c r="J328" s="187">
        <v>2.5</v>
      </c>
      <c r="K328" s="187">
        <v>2</v>
      </c>
      <c r="L328" s="238">
        <f>PRODUCT(G328:K328)</f>
        <v>300</v>
      </c>
      <c r="M328" s="177"/>
      <c r="N328" s="182"/>
    </row>
    <row r="329" spans="1:14" s="175" customFormat="1" ht="15.6">
      <c r="D329" s="245"/>
      <c r="E329" s="242" t="s">
        <v>6553</v>
      </c>
      <c r="F329" s="243"/>
      <c r="G329" s="244"/>
      <c r="H329" s="187">
        <v>39.700000000000003</v>
      </c>
      <c r="I329" s="187"/>
      <c r="J329" s="187">
        <v>2.5</v>
      </c>
      <c r="K329" s="187"/>
      <c r="L329" s="238">
        <f>PRODUCT(G329:K329)</f>
        <v>99.25</v>
      </c>
      <c r="M329" s="177"/>
      <c r="N329" s="182"/>
    </row>
    <row r="330" spans="1:14" s="175" customFormat="1" ht="15.6">
      <c r="D330" s="245"/>
      <c r="E330" s="242" t="s">
        <v>6553</v>
      </c>
      <c r="F330" s="243"/>
      <c r="G330" s="244"/>
      <c r="H330" s="187">
        <v>29.85</v>
      </c>
      <c r="I330" s="187"/>
      <c r="J330" s="187">
        <v>0.5</v>
      </c>
      <c r="K330" s="187"/>
      <c r="L330" s="238">
        <f>PRODUCT(G330:K330)</f>
        <v>14.925000000000001</v>
      </c>
      <c r="M330" s="177"/>
      <c r="N330" s="182"/>
    </row>
    <row r="331" spans="1:14" s="175" customFormat="1" ht="15.6">
      <c r="D331" s="245"/>
      <c r="E331" s="242"/>
      <c r="F331" s="243"/>
      <c r="G331" s="244"/>
      <c r="H331" s="187"/>
      <c r="I331" s="187"/>
      <c r="J331" s="187"/>
      <c r="K331" s="187"/>
      <c r="L331" s="187"/>
      <c r="M331" s="177"/>
      <c r="N331" s="182"/>
    </row>
    <row r="332" spans="1:14" s="175" customFormat="1" ht="31.2">
      <c r="A332" s="183"/>
      <c r="B332" s="183">
        <f>1+B327</f>
        <v>4</v>
      </c>
      <c r="C332" s="183"/>
      <c r="D332" s="184" t="str">
        <f>CONCATENATE($A$189,".",B332,)</f>
        <v>6.4</v>
      </c>
      <c r="E332" s="198" t="s">
        <v>225</v>
      </c>
      <c r="F332" s="185" t="s">
        <v>114</v>
      </c>
      <c r="G332" s="187"/>
      <c r="H332" s="176"/>
      <c r="I332" s="176"/>
      <c r="J332" s="176"/>
      <c r="K332" s="230"/>
      <c r="L332" s="176">
        <f>SUM(L333:L334)</f>
        <v>180.6</v>
      </c>
      <c r="M332" s="177"/>
      <c r="N332" s="182"/>
    </row>
    <row r="333" spans="1:14" s="175" customFormat="1" ht="15.6">
      <c r="A333" s="239"/>
      <c r="B333" s="239"/>
      <c r="C333" s="239"/>
      <c r="D333" s="246"/>
      <c r="E333" s="247" t="s">
        <v>6554</v>
      </c>
      <c r="F333" s="248"/>
      <c r="G333" s="249"/>
      <c r="H333" s="249"/>
      <c r="I333" s="249"/>
      <c r="J333" s="249"/>
      <c r="K333" s="249">
        <v>159.69999999999999</v>
      </c>
      <c r="L333" s="238">
        <f>PRODUCT(G333:K333)</f>
        <v>159.69999999999999</v>
      </c>
      <c r="M333" s="177"/>
      <c r="N333" s="182"/>
    </row>
    <row r="334" spans="1:14" s="175" customFormat="1" ht="15.6">
      <c r="A334" s="239"/>
      <c r="B334" s="239"/>
      <c r="C334" s="239"/>
      <c r="D334" s="246"/>
      <c r="E334" s="247" t="s">
        <v>6555</v>
      </c>
      <c r="F334" s="248"/>
      <c r="G334" s="249"/>
      <c r="H334" s="249"/>
      <c r="I334" s="249"/>
      <c r="J334" s="249"/>
      <c r="K334" s="249">
        <v>20.9</v>
      </c>
      <c r="L334" s="238">
        <f>PRODUCT(G334:K334)</f>
        <v>20.9</v>
      </c>
      <c r="M334" s="177"/>
      <c r="N334" s="182"/>
    </row>
    <row r="335" spans="1:14" s="175" customFormat="1" ht="15.6">
      <c r="A335" s="239"/>
      <c r="B335" s="239"/>
      <c r="C335" s="239"/>
      <c r="D335" s="245"/>
      <c r="E335" s="242"/>
      <c r="F335" s="243"/>
      <c r="G335" s="187"/>
      <c r="H335" s="250"/>
      <c r="I335" s="250"/>
      <c r="J335" s="250"/>
      <c r="K335" s="187"/>
      <c r="L335" s="188"/>
      <c r="M335" s="177"/>
      <c r="N335" s="182"/>
    </row>
    <row r="336" spans="1:14" s="175" customFormat="1" ht="31.2">
      <c r="A336" s="183"/>
      <c r="B336" s="183">
        <f>1+B332</f>
        <v>5</v>
      </c>
      <c r="C336" s="183"/>
      <c r="D336" s="184" t="str">
        <f>CONCATENATE($A$189,".",B336,)</f>
        <v>6.5</v>
      </c>
      <c r="E336" s="198" t="s">
        <v>229</v>
      </c>
      <c r="F336" s="185" t="s">
        <v>6448</v>
      </c>
      <c r="G336" s="176"/>
      <c r="H336" s="176"/>
      <c r="I336" s="176"/>
      <c r="J336" s="187"/>
      <c r="K336" s="230"/>
      <c r="L336" s="176">
        <f>SUM(L337:L338)</f>
        <v>14.625</v>
      </c>
      <c r="M336" s="177"/>
      <c r="N336" s="182"/>
    </row>
    <row r="337" spans="1:14" s="175" customFormat="1" ht="15.6">
      <c r="A337" s="239"/>
      <c r="B337" s="239"/>
      <c r="C337" s="239"/>
      <c r="D337" s="246"/>
      <c r="E337" s="247" t="s">
        <v>6556</v>
      </c>
      <c r="F337" s="248"/>
      <c r="G337" s="249"/>
      <c r="H337" s="249"/>
      <c r="I337" s="249">
        <v>0.9</v>
      </c>
      <c r="J337" s="251">
        <v>1.25</v>
      </c>
      <c r="K337" s="249">
        <v>13</v>
      </c>
      <c r="L337" s="238">
        <f>PRODUCT(G337:K337)</f>
        <v>14.625</v>
      </c>
      <c r="M337" s="177"/>
      <c r="N337" s="182"/>
    </row>
    <row r="338" spans="1:14" s="175" customFormat="1" ht="15.6">
      <c r="D338" s="246"/>
      <c r="E338" s="247"/>
      <c r="F338" s="248"/>
      <c r="G338" s="249"/>
      <c r="H338" s="252"/>
      <c r="I338" s="249"/>
      <c r="J338" s="249"/>
      <c r="K338" s="249"/>
      <c r="L338" s="230"/>
      <c r="M338" s="177"/>
      <c r="N338" s="182"/>
    </row>
    <row r="339" spans="1:14" s="175" customFormat="1" ht="46.8">
      <c r="B339" s="183">
        <f>1+B336</f>
        <v>6</v>
      </c>
      <c r="C339" s="183"/>
      <c r="D339" s="184" t="str">
        <f>CONCATENATE($A$189,".",B339,)</f>
        <v>6.6</v>
      </c>
      <c r="E339" s="198" t="s">
        <v>233</v>
      </c>
      <c r="F339" s="185" t="s">
        <v>6448</v>
      </c>
      <c r="G339" s="176"/>
      <c r="H339" s="176"/>
      <c r="I339" s="176"/>
      <c r="J339" s="187"/>
      <c r="K339" s="230"/>
      <c r="L339" s="176">
        <f>SUM(L340:L353)</f>
        <v>33.725000000000001</v>
      </c>
      <c r="M339" s="177"/>
      <c r="N339" s="182"/>
    </row>
    <row r="340" spans="1:14" s="175" customFormat="1" ht="15.6">
      <c r="A340" s="239"/>
      <c r="B340" s="239"/>
      <c r="C340" s="239"/>
      <c r="D340" s="246"/>
      <c r="E340" s="247" t="s">
        <v>6557</v>
      </c>
      <c r="F340" s="248"/>
      <c r="G340" s="249"/>
      <c r="H340" s="249">
        <v>0.19</v>
      </c>
      <c r="I340" s="249"/>
      <c r="J340" s="251">
        <v>1.68</v>
      </c>
      <c r="K340" s="249">
        <v>4</v>
      </c>
      <c r="L340" s="238">
        <f t="shared" ref="L340:L351" si="8">PRODUCT(G340:K340)</f>
        <v>1.2767999999999999</v>
      </c>
      <c r="M340" s="177"/>
      <c r="N340" s="182"/>
    </row>
    <row r="341" spans="1:14" s="175" customFormat="1" ht="15.6">
      <c r="B341" s="183"/>
      <c r="C341" s="183"/>
      <c r="D341" s="246"/>
      <c r="E341" s="247" t="s">
        <v>6557</v>
      </c>
      <c r="F341" s="248"/>
      <c r="G341" s="249"/>
      <c r="H341" s="249">
        <v>0.19</v>
      </c>
      <c r="I341" s="249"/>
      <c r="J341" s="251">
        <v>1.56</v>
      </c>
      <c r="K341" s="249">
        <v>4</v>
      </c>
      <c r="L341" s="238">
        <f t="shared" si="8"/>
        <v>1.1856</v>
      </c>
      <c r="M341" s="177"/>
      <c r="N341" s="182"/>
    </row>
    <row r="342" spans="1:14" s="175" customFormat="1" ht="15.6">
      <c r="D342" s="246"/>
      <c r="E342" s="247" t="s">
        <v>6557</v>
      </c>
      <c r="F342" s="248"/>
      <c r="G342" s="249"/>
      <c r="H342" s="249">
        <v>0.19</v>
      </c>
      <c r="I342" s="249"/>
      <c r="J342" s="251">
        <v>1.44</v>
      </c>
      <c r="K342" s="249">
        <v>4</v>
      </c>
      <c r="L342" s="238">
        <f t="shared" si="8"/>
        <v>1.0944</v>
      </c>
      <c r="M342" s="177"/>
      <c r="N342" s="182"/>
    </row>
    <row r="343" spans="1:14" s="175" customFormat="1" ht="15.6">
      <c r="D343" s="246"/>
      <c r="E343" s="247" t="s">
        <v>6557</v>
      </c>
      <c r="F343" s="248"/>
      <c r="G343" s="249"/>
      <c r="H343" s="249">
        <v>0.19</v>
      </c>
      <c r="I343" s="249"/>
      <c r="J343" s="251">
        <v>1.32</v>
      </c>
      <c r="K343" s="249">
        <v>4</v>
      </c>
      <c r="L343" s="238">
        <f t="shared" si="8"/>
        <v>1.0032000000000001</v>
      </c>
      <c r="M343" s="177"/>
      <c r="N343" s="182"/>
    </row>
    <row r="344" spans="1:14" s="175" customFormat="1" ht="15.6">
      <c r="A344" s="240"/>
      <c r="B344" s="183"/>
      <c r="C344" s="183"/>
      <c r="D344" s="246"/>
      <c r="E344" s="247" t="s">
        <v>6557</v>
      </c>
      <c r="F344" s="248"/>
      <c r="G344" s="249"/>
      <c r="H344" s="249">
        <v>0.19</v>
      </c>
      <c r="I344" s="249"/>
      <c r="J344" s="251">
        <v>1.2</v>
      </c>
      <c r="K344" s="249">
        <v>4</v>
      </c>
      <c r="L344" s="238">
        <f t="shared" si="8"/>
        <v>0.91199999999999992</v>
      </c>
      <c r="M344" s="177"/>
      <c r="N344" s="182"/>
    </row>
    <row r="345" spans="1:14" s="175" customFormat="1" ht="15.6">
      <c r="A345" s="240"/>
      <c r="B345" s="240"/>
      <c r="C345" s="240"/>
      <c r="D345" s="246"/>
      <c r="E345" s="247" t="s">
        <v>6557</v>
      </c>
      <c r="F345" s="248"/>
      <c r="G345" s="249"/>
      <c r="H345" s="249">
        <v>0.19</v>
      </c>
      <c r="I345" s="249"/>
      <c r="J345" s="251">
        <v>1.08</v>
      </c>
      <c r="K345" s="249">
        <v>13</v>
      </c>
      <c r="L345" s="238">
        <f t="shared" si="8"/>
        <v>2.6676000000000002</v>
      </c>
      <c r="M345" s="177"/>
      <c r="N345" s="182"/>
    </row>
    <row r="346" spans="1:14" s="175" customFormat="1" ht="15.6">
      <c r="A346" s="240"/>
      <c r="B346" s="240"/>
      <c r="C346" s="240"/>
      <c r="D346" s="246"/>
      <c r="E346" s="247" t="s">
        <v>6557</v>
      </c>
      <c r="F346" s="248"/>
      <c r="G346" s="249"/>
      <c r="H346" s="249">
        <v>0.19</v>
      </c>
      <c r="I346" s="249"/>
      <c r="J346" s="251">
        <v>0.96</v>
      </c>
      <c r="K346" s="249">
        <v>13</v>
      </c>
      <c r="L346" s="238">
        <f t="shared" si="8"/>
        <v>2.3712</v>
      </c>
      <c r="M346" s="177"/>
      <c r="N346" s="182"/>
    </row>
    <row r="347" spans="1:14" s="175" customFormat="1" ht="15.6">
      <c r="A347" s="240"/>
      <c r="B347" s="240"/>
      <c r="C347" s="240"/>
      <c r="D347" s="246"/>
      <c r="E347" s="247" t="s">
        <v>6557</v>
      </c>
      <c r="F347" s="248"/>
      <c r="G347" s="249"/>
      <c r="H347" s="249">
        <v>0.19</v>
      </c>
      <c r="I347" s="249"/>
      <c r="J347" s="251">
        <v>0.84</v>
      </c>
      <c r="K347" s="249">
        <v>41</v>
      </c>
      <c r="L347" s="238">
        <f t="shared" si="8"/>
        <v>6.5435999999999996</v>
      </c>
      <c r="M347" s="177"/>
      <c r="N347" s="182"/>
    </row>
    <row r="348" spans="1:14" s="175" customFormat="1" ht="15.6">
      <c r="B348" s="183"/>
      <c r="C348" s="183"/>
      <c r="D348" s="253"/>
      <c r="E348" s="247" t="s">
        <v>6557</v>
      </c>
      <c r="F348" s="248"/>
      <c r="G348" s="249"/>
      <c r="H348" s="249">
        <v>0.19</v>
      </c>
      <c r="I348" s="249"/>
      <c r="J348" s="251">
        <v>0.72</v>
      </c>
      <c r="K348" s="249">
        <v>41</v>
      </c>
      <c r="L348" s="238">
        <f t="shared" si="8"/>
        <v>5.6088000000000005</v>
      </c>
      <c r="M348" s="177"/>
      <c r="N348" s="182"/>
    </row>
    <row r="349" spans="1:14" s="175" customFormat="1" ht="15.6">
      <c r="D349" s="253"/>
      <c r="E349" s="247" t="s">
        <v>6557</v>
      </c>
      <c r="F349" s="248"/>
      <c r="G349" s="249"/>
      <c r="H349" s="249">
        <v>0.19</v>
      </c>
      <c r="I349" s="249"/>
      <c r="J349" s="251">
        <v>0.59</v>
      </c>
      <c r="K349" s="249">
        <v>41</v>
      </c>
      <c r="L349" s="238">
        <f t="shared" si="8"/>
        <v>4.5960999999999999</v>
      </c>
      <c r="M349" s="177"/>
      <c r="N349" s="182"/>
    </row>
    <row r="350" spans="1:14" s="175" customFormat="1" ht="15.6">
      <c r="D350" s="253"/>
      <c r="E350" s="247" t="s">
        <v>6557</v>
      </c>
      <c r="F350" s="248"/>
      <c r="G350" s="249"/>
      <c r="H350" s="249">
        <v>0.19</v>
      </c>
      <c r="I350" s="249"/>
      <c r="J350" s="251">
        <v>0.46</v>
      </c>
      <c r="K350" s="249">
        <v>41</v>
      </c>
      <c r="L350" s="238">
        <f t="shared" si="8"/>
        <v>3.5834000000000001</v>
      </c>
      <c r="M350" s="177"/>
      <c r="N350" s="182"/>
    </row>
    <row r="351" spans="1:14" s="175" customFormat="1" ht="15.6">
      <c r="B351" s="183"/>
      <c r="C351" s="183"/>
      <c r="D351" s="253"/>
      <c r="E351" s="247" t="s">
        <v>6557</v>
      </c>
      <c r="F351" s="248"/>
      <c r="G351" s="249"/>
      <c r="H351" s="249">
        <v>0.19</v>
      </c>
      <c r="I351" s="249"/>
      <c r="J351" s="251">
        <v>0.37</v>
      </c>
      <c r="K351" s="249">
        <v>41</v>
      </c>
      <c r="L351" s="238">
        <f t="shared" si="8"/>
        <v>2.8822999999999999</v>
      </c>
      <c r="M351" s="177"/>
      <c r="N351" s="182"/>
    </row>
    <row r="352" spans="1:14" s="175" customFormat="1" ht="15.6">
      <c r="D352" s="253"/>
      <c r="E352" s="247"/>
      <c r="F352" s="248"/>
      <c r="G352" s="249"/>
      <c r="H352" s="249"/>
      <c r="I352" s="249"/>
      <c r="J352" s="251"/>
      <c r="K352" s="249"/>
      <c r="L352" s="238"/>
      <c r="M352" s="177"/>
      <c r="N352" s="182"/>
    </row>
    <row r="353" spans="1:14" s="175" customFormat="1" ht="15.6">
      <c r="D353" s="253"/>
      <c r="E353" s="247"/>
      <c r="F353" s="248"/>
      <c r="G353" s="249"/>
      <c r="H353" s="252"/>
      <c r="I353" s="249"/>
      <c r="J353" s="249"/>
      <c r="K353" s="249"/>
      <c r="L353" s="230"/>
      <c r="M353" s="177"/>
      <c r="N353" s="182"/>
    </row>
    <row r="354" spans="1:14" s="175" customFormat="1" ht="31.2">
      <c r="B354" s="183">
        <f>1+B339</f>
        <v>7</v>
      </c>
      <c r="C354" s="183"/>
      <c r="D354" s="184" t="str">
        <f>CONCATENATE($A$189,".",B354,)</f>
        <v>6.7</v>
      </c>
      <c r="E354" s="198" t="s">
        <v>6558</v>
      </c>
      <c r="F354" s="185" t="s">
        <v>114</v>
      </c>
      <c r="G354" s="176"/>
      <c r="H354" s="176"/>
      <c r="I354" s="176"/>
      <c r="J354" s="176"/>
      <c r="K354" s="176"/>
      <c r="L354" s="176">
        <f>SUM(L355:L356)</f>
        <v>522.65</v>
      </c>
      <c r="M354" s="177"/>
      <c r="N354" s="182"/>
    </row>
    <row r="355" spans="1:14" s="175" customFormat="1" ht="15.6">
      <c r="D355" s="241"/>
      <c r="E355" s="242" t="s">
        <v>6559</v>
      </c>
      <c r="F355" s="243"/>
      <c r="G355" s="187"/>
      <c r="H355" s="187"/>
      <c r="I355" s="187"/>
      <c r="J355" s="187"/>
      <c r="K355" s="187">
        <v>268.7</v>
      </c>
      <c r="L355" s="238">
        <f>PRODUCT(G355:K355)</f>
        <v>268.7</v>
      </c>
      <c r="M355" s="177"/>
      <c r="N355" s="182"/>
    </row>
    <row r="356" spans="1:14" s="175" customFormat="1" ht="15.6">
      <c r="D356" s="241"/>
      <c r="E356" s="242"/>
      <c r="F356" s="243"/>
      <c r="G356" s="244"/>
      <c r="H356" s="187"/>
      <c r="I356" s="187"/>
      <c r="J356" s="187"/>
      <c r="K356" s="187">
        <v>253.95</v>
      </c>
      <c r="L356" s="238">
        <f>PRODUCT(G356:K356)</f>
        <v>253.95</v>
      </c>
      <c r="M356" s="177"/>
      <c r="N356" s="182"/>
    </row>
    <row r="357" spans="1:14" s="175" customFormat="1" ht="15.6">
      <c r="D357" s="241"/>
      <c r="E357" s="242"/>
      <c r="F357" s="243"/>
      <c r="G357" s="244"/>
      <c r="H357" s="187"/>
      <c r="I357" s="187"/>
      <c r="J357" s="187"/>
      <c r="K357" s="187"/>
      <c r="L357" s="188"/>
      <c r="M357" s="177"/>
      <c r="N357" s="182"/>
    </row>
    <row r="358" spans="1:14" s="175" customFormat="1" ht="15.6">
      <c r="D358" s="178">
        <v>7</v>
      </c>
      <c r="E358" s="200" t="s">
        <v>26</v>
      </c>
      <c r="F358" s="178"/>
      <c r="G358" s="180"/>
      <c r="H358" s="180"/>
      <c r="I358" s="180"/>
      <c r="J358" s="180"/>
      <c r="K358" s="181"/>
      <c r="L358" s="180"/>
      <c r="M358" s="177"/>
      <c r="N358" s="182"/>
    </row>
    <row r="359" spans="1:14" s="175" customFormat="1" ht="46.8">
      <c r="A359" s="183">
        <v>7</v>
      </c>
      <c r="B359" s="183">
        <v>1</v>
      </c>
      <c r="C359" s="183"/>
      <c r="D359" s="184" t="str">
        <f>CONCATENATE($A$359,".",B359,)</f>
        <v>7.1</v>
      </c>
      <c r="E359" s="198" t="s">
        <v>6560</v>
      </c>
      <c r="F359" s="185" t="s">
        <v>6448</v>
      </c>
      <c r="G359" s="176"/>
      <c r="H359" s="176"/>
      <c r="I359" s="176"/>
      <c r="J359" s="176"/>
      <c r="K359" s="230"/>
      <c r="L359" s="176">
        <f>SUM(L360:L361)</f>
        <v>12.06</v>
      </c>
      <c r="M359" s="177"/>
      <c r="N359" s="182"/>
    </row>
    <row r="360" spans="1:14" s="175" customFormat="1" ht="15.6">
      <c r="D360" s="241"/>
      <c r="E360" s="242" t="s">
        <v>6561</v>
      </c>
      <c r="F360" s="243"/>
      <c r="G360" s="244"/>
      <c r="H360" s="187"/>
      <c r="I360" s="187"/>
      <c r="J360" s="250"/>
      <c r="K360" s="187">
        <v>7.2</v>
      </c>
      <c r="L360" s="238">
        <f>PRODUCT(G360:K360)</f>
        <v>7.2</v>
      </c>
      <c r="M360" s="177"/>
      <c r="N360" s="182"/>
    </row>
    <row r="361" spans="1:14" s="175" customFormat="1" ht="15.6">
      <c r="A361" s="183"/>
      <c r="B361" s="183"/>
      <c r="C361" s="183"/>
      <c r="D361" s="241"/>
      <c r="E361" s="242" t="s">
        <v>6562</v>
      </c>
      <c r="F361" s="243"/>
      <c r="G361" s="244"/>
      <c r="H361" s="187"/>
      <c r="I361" s="187"/>
      <c r="J361" s="187"/>
      <c r="K361" s="187">
        <v>4.8600000000000003</v>
      </c>
      <c r="L361" s="238">
        <f>PRODUCT(G361:K361)</f>
        <v>4.8600000000000003</v>
      </c>
      <c r="M361" s="177"/>
      <c r="N361" s="182"/>
    </row>
    <row r="362" spans="1:14" s="175" customFormat="1" ht="15.6">
      <c r="A362" s="254"/>
      <c r="B362" s="254"/>
      <c r="C362" s="254"/>
      <c r="D362" s="241"/>
      <c r="E362" s="242"/>
      <c r="F362" s="243"/>
      <c r="G362" s="244"/>
      <c r="H362" s="187"/>
      <c r="I362" s="187"/>
      <c r="J362" s="187"/>
      <c r="K362" s="187"/>
      <c r="L362" s="188"/>
      <c r="M362" s="177"/>
      <c r="N362" s="182"/>
    </row>
    <row r="363" spans="1:14" s="239" customFormat="1" ht="55.5" customHeight="1">
      <c r="A363" s="254"/>
      <c r="B363" s="183">
        <f>1+B359</f>
        <v>2</v>
      </c>
      <c r="C363" s="183"/>
      <c r="D363" s="184" t="str">
        <f>CONCATENATE($A$359,".",B363,)</f>
        <v>7.2</v>
      </c>
      <c r="E363" s="256" t="s">
        <v>6563</v>
      </c>
      <c r="F363" s="255" t="s">
        <v>136</v>
      </c>
      <c r="G363" s="257"/>
      <c r="H363" s="257"/>
      <c r="I363" s="257"/>
      <c r="J363" s="257"/>
      <c r="K363" s="258"/>
      <c r="L363" s="176">
        <f>SUM(L364)</f>
        <v>3465.64</v>
      </c>
      <c r="M363" s="259"/>
      <c r="N363" s="260"/>
    </row>
    <row r="364" spans="1:14" s="239" customFormat="1" ht="15.6">
      <c r="A364" s="254"/>
      <c r="B364" s="254"/>
      <c r="C364" s="254"/>
      <c r="D364" s="261"/>
      <c r="E364" s="263" t="s">
        <v>6564</v>
      </c>
      <c r="F364" s="264"/>
      <c r="G364" s="265"/>
      <c r="H364" s="265"/>
      <c r="I364" s="265"/>
      <c r="J364" s="265"/>
      <c r="K364" s="265">
        <v>3465.64</v>
      </c>
      <c r="L364" s="238">
        <f>PRODUCT(G364:K364)</f>
        <v>3465.64</v>
      </c>
      <c r="M364" s="259"/>
      <c r="N364" s="260"/>
    </row>
    <row r="365" spans="1:14" s="175" customFormat="1" ht="15.6">
      <c r="A365" s="254"/>
      <c r="B365" s="254"/>
      <c r="C365" s="254"/>
      <c r="D365" s="241"/>
      <c r="E365" s="242"/>
      <c r="F365" s="243"/>
      <c r="G365" s="244"/>
      <c r="H365" s="187"/>
      <c r="I365" s="187"/>
      <c r="J365" s="187"/>
      <c r="K365" s="187"/>
      <c r="L365" s="188"/>
      <c r="M365" s="177"/>
      <c r="N365" s="182"/>
    </row>
    <row r="366" spans="1:14" s="175" customFormat="1" ht="31.2">
      <c r="A366" s="254"/>
      <c r="B366" s="183">
        <f>1+B363</f>
        <v>3</v>
      </c>
      <c r="C366" s="183"/>
      <c r="D366" s="184" t="str">
        <f>CONCATENATE($A$359,".",B366,)</f>
        <v>7.3</v>
      </c>
      <c r="E366" s="198" t="s">
        <v>247</v>
      </c>
      <c r="F366" s="185" t="s">
        <v>6448</v>
      </c>
      <c r="G366" s="176"/>
      <c r="H366" s="176"/>
      <c r="I366" s="176"/>
      <c r="J366" s="176"/>
      <c r="K366" s="230"/>
      <c r="L366" s="176">
        <f>SUM(L367:L372)</f>
        <v>1037.26</v>
      </c>
      <c r="M366" s="177"/>
      <c r="N366" s="182"/>
    </row>
    <row r="367" spans="1:14" s="175" customFormat="1" ht="15.6">
      <c r="A367" s="254"/>
      <c r="B367" s="254"/>
      <c r="C367" s="254"/>
      <c r="D367" s="241"/>
      <c r="E367" s="199" t="s">
        <v>6565</v>
      </c>
      <c r="F367" s="185"/>
      <c r="G367" s="176"/>
      <c r="H367" s="176"/>
      <c r="I367" s="176"/>
      <c r="J367" s="176"/>
      <c r="K367" s="230">
        <v>131.72999999999999</v>
      </c>
      <c r="L367" s="238">
        <f t="shared" ref="L367:L372" si="9">PRODUCT(G367:K367)</f>
        <v>131.72999999999999</v>
      </c>
      <c r="M367" s="177"/>
      <c r="N367" s="182"/>
    </row>
    <row r="368" spans="1:14" s="175" customFormat="1" ht="15.6">
      <c r="A368" s="254"/>
      <c r="B368" s="254"/>
      <c r="C368" s="254"/>
      <c r="D368" s="241"/>
      <c r="E368" s="199" t="s">
        <v>6282</v>
      </c>
      <c r="F368" s="185"/>
      <c r="G368" s="176"/>
      <c r="H368" s="176"/>
      <c r="I368" s="176"/>
      <c r="J368" s="176"/>
      <c r="K368" s="230">
        <v>131.72999999999999</v>
      </c>
      <c r="L368" s="238">
        <f t="shared" si="9"/>
        <v>131.72999999999999</v>
      </c>
      <c r="M368" s="177"/>
      <c r="N368" s="182"/>
    </row>
    <row r="369" spans="1:14" s="175" customFormat="1" ht="15.6">
      <c r="A369" s="254"/>
      <c r="B369" s="254"/>
      <c r="C369" s="254"/>
      <c r="D369" s="241"/>
      <c r="E369" s="242" t="s">
        <v>6285</v>
      </c>
      <c r="F369" s="243"/>
      <c r="G369" s="244"/>
      <c r="H369" s="250"/>
      <c r="I369" s="250"/>
      <c r="J369" s="250"/>
      <c r="K369" s="187">
        <v>26.33</v>
      </c>
      <c r="L369" s="238">
        <f t="shared" si="9"/>
        <v>26.33</v>
      </c>
      <c r="M369" s="177"/>
      <c r="N369" s="182"/>
    </row>
    <row r="370" spans="1:14" s="175" customFormat="1" ht="15.6">
      <c r="A370" s="254"/>
      <c r="B370" s="254"/>
      <c r="C370" s="254"/>
      <c r="D370" s="241"/>
      <c r="E370" s="242" t="s">
        <v>6288</v>
      </c>
      <c r="F370" s="243"/>
      <c r="G370" s="244"/>
      <c r="H370" s="187"/>
      <c r="I370" s="187"/>
      <c r="J370" s="187"/>
      <c r="K370" s="187">
        <v>26.33</v>
      </c>
      <c r="L370" s="238">
        <f t="shared" si="9"/>
        <v>26.33</v>
      </c>
      <c r="M370" s="177"/>
      <c r="N370" s="182"/>
    </row>
    <row r="371" spans="1:14" s="175" customFormat="1" ht="15.6">
      <c r="A371" s="254"/>
      <c r="B371" s="254"/>
      <c r="C371" s="254"/>
      <c r="D371" s="241"/>
      <c r="E371" s="242" t="s">
        <v>6291</v>
      </c>
      <c r="F371" s="243"/>
      <c r="G371" s="244"/>
      <c r="H371" s="187"/>
      <c r="I371" s="187"/>
      <c r="J371" s="187"/>
      <c r="K371" s="187">
        <v>421.39</v>
      </c>
      <c r="L371" s="238">
        <f t="shared" si="9"/>
        <v>421.39</v>
      </c>
      <c r="M371" s="177"/>
      <c r="N371" s="182"/>
    </row>
    <row r="372" spans="1:14" s="175" customFormat="1" ht="15.6">
      <c r="A372" s="254"/>
      <c r="B372" s="254"/>
      <c r="C372" s="254"/>
      <c r="D372" s="241"/>
      <c r="E372" s="242" t="s">
        <v>6294</v>
      </c>
      <c r="F372" s="243"/>
      <c r="G372" s="244"/>
      <c r="H372" s="187"/>
      <c r="I372" s="187"/>
      <c r="J372" s="187"/>
      <c r="K372" s="187">
        <v>299.75</v>
      </c>
      <c r="L372" s="238">
        <f t="shared" si="9"/>
        <v>299.75</v>
      </c>
      <c r="M372" s="177"/>
      <c r="N372" s="182"/>
    </row>
    <row r="373" spans="1:14" s="175" customFormat="1" ht="15.6">
      <c r="A373" s="254"/>
      <c r="B373" s="254"/>
      <c r="C373" s="254"/>
      <c r="D373" s="241"/>
      <c r="E373" s="242"/>
      <c r="F373" s="243"/>
      <c r="G373" s="188"/>
      <c r="H373" s="188"/>
      <c r="I373" s="250"/>
      <c r="J373" s="250"/>
      <c r="K373" s="188"/>
      <c r="L373" s="188"/>
      <c r="M373" s="177"/>
      <c r="N373" s="182"/>
    </row>
    <row r="374" spans="1:14" s="240" customFormat="1" ht="15.6">
      <c r="A374" s="254"/>
      <c r="B374" s="183">
        <f>1+B366</f>
        <v>4</v>
      </c>
      <c r="C374" s="183"/>
      <c r="D374" s="184" t="str">
        <f>CONCATENATE($A$359,".",B374,)</f>
        <v>7.4</v>
      </c>
      <c r="E374" s="256" t="s">
        <v>6566</v>
      </c>
      <c r="F374" s="255" t="s">
        <v>114</v>
      </c>
      <c r="G374" s="257"/>
      <c r="H374" s="257"/>
      <c r="I374" s="257"/>
      <c r="J374" s="257"/>
      <c r="K374" s="258"/>
      <c r="L374" s="257">
        <f>SUM(L375:L375)</f>
        <v>134.65</v>
      </c>
      <c r="M374" s="266"/>
      <c r="N374" s="267"/>
    </row>
    <row r="375" spans="1:14" s="240" customFormat="1" ht="15.6">
      <c r="A375" s="254"/>
      <c r="B375" s="254"/>
      <c r="C375" s="254"/>
      <c r="D375" s="262"/>
      <c r="E375" s="263" t="s">
        <v>6520</v>
      </c>
      <c r="F375" s="264"/>
      <c r="G375" s="268"/>
      <c r="H375" s="265"/>
      <c r="I375" s="265"/>
      <c r="J375" s="265"/>
      <c r="K375" s="265">
        <v>134.65</v>
      </c>
      <c r="L375" s="238">
        <f>PRODUCT(G375:K375)</f>
        <v>134.65</v>
      </c>
      <c r="M375" s="266"/>
      <c r="N375" s="267"/>
    </row>
    <row r="376" spans="1:14" s="240" customFormat="1" ht="15.6">
      <c r="A376" s="254"/>
      <c r="B376" s="254"/>
      <c r="C376" s="254"/>
      <c r="D376" s="262"/>
      <c r="E376" s="263"/>
      <c r="F376" s="264"/>
      <c r="G376" s="268"/>
      <c r="H376" s="265"/>
      <c r="I376" s="265"/>
      <c r="J376" s="265"/>
      <c r="K376" s="265"/>
      <c r="L376" s="269"/>
      <c r="M376" s="266"/>
      <c r="N376" s="267"/>
    </row>
    <row r="377" spans="1:14" s="240" customFormat="1" ht="31.2">
      <c r="A377" s="254"/>
      <c r="B377" s="183">
        <f>1+B374</f>
        <v>5</v>
      </c>
      <c r="C377" s="183"/>
      <c r="D377" s="184" t="str">
        <f>CONCATENATE($A$359,".",B377,)</f>
        <v>7.5</v>
      </c>
      <c r="E377" s="256" t="s">
        <v>254</v>
      </c>
      <c r="F377" s="255" t="s">
        <v>114</v>
      </c>
      <c r="G377" s="257"/>
      <c r="H377" s="257"/>
      <c r="I377" s="257"/>
      <c r="J377" s="257"/>
      <c r="K377" s="258"/>
      <c r="L377" s="257">
        <f>SUM(L378:L379)</f>
        <v>85.1</v>
      </c>
      <c r="M377" s="266"/>
      <c r="N377" s="267"/>
    </row>
    <row r="378" spans="1:14" s="240" customFormat="1" ht="15.6">
      <c r="A378" s="254"/>
      <c r="B378" s="254"/>
      <c r="C378" s="254"/>
      <c r="D378" s="262"/>
      <c r="E378" s="263" t="s">
        <v>6567</v>
      </c>
      <c r="F378" s="264"/>
      <c r="G378" s="268"/>
      <c r="H378" s="265"/>
      <c r="I378" s="265"/>
      <c r="J378" s="265"/>
      <c r="K378" s="265">
        <f>27.4+15.15+15.15+27.4</f>
        <v>85.1</v>
      </c>
      <c r="L378" s="238">
        <f>PRODUCT(G378:K378)</f>
        <v>85.1</v>
      </c>
      <c r="M378" s="266"/>
      <c r="N378" s="267"/>
    </row>
    <row r="379" spans="1:14" s="175" customFormat="1" ht="15.6">
      <c r="A379" s="254"/>
      <c r="B379" s="254"/>
      <c r="C379" s="254"/>
      <c r="D379" s="241"/>
      <c r="E379" s="242"/>
      <c r="F379" s="243"/>
      <c r="G379" s="244"/>
      <c r="H379" s="187"/>
      <c r="I379" s="187"/>
      <c r="J379" s="187"/>
      <c r="K379" s="187"/>
      <c r="L379" s="188"/>
      <c r="M379" s="177"/>
      <c r="N379" s="182"/>
    </row>
    <row r="380" spans="1:14" s="175" customFormat="1" ht="31.2">
      <c r="A380" s="254"/>
      <c r="B380" s="183">
        <f>1+B377</f>
        <v>6</v>
      </c>
      <c r="C380" s="183"/>
      <c r="D380" s="184" t="str">
        <f>CONCATENATE($A$359,".",B380,)</f>
        <v>7.6</v>
      </c>
      <c r="E380" s="198" t="s">
        <v>6568</v>
      </c>
      <c r="F380" s="185" t="s">
        <v>6448</v>
      </c>
      <c r="G380" s="176"/>
      <c r="H380" s="176"/>
      <c r="I380" s="176"/>
      <c r="J380" s="176"/>
      <c r="K380" s="230"/>
      <c r="L380" s="176">
        <f>SUM(L381:L387)</f>
        <v>385.92999999999995</v>
      </c>
      <c r="M380" s="177"/>
      <c r="N380" s="182"/>
    </row>
    <row r="381" spans="1:14" s="175" customFormat="1" ht="15.6">
      <c r="A381" s="254"/>
      <c r="B381" s="254"/>
      <c r="C381" s="254"/>
      <c r="D381" s="241"/>
      <c r="E381" s="263" t="s">
        <v>6569</v>
      </c>
      <c r="F381" s="270"/>
      <c r="G381" s="265"/>
      <c r="H381" s="265"/>
      <c r="I381" s="265"/>
      <c r="J381" s="265"/>
      <c r="K381" s="265">
        <v>200.32</v>
      </c>
      <c r="L381" s="238">
        <f t="shared" ref="L381:L387" si="10">PRODUCT(G381:K381)</f>
        <v>200.32</v>
      </c>
      <c r="M381" s="177"/>
      <c r="N381" s="182"/>
    </row>
    <row r="382" spans="1:14" s="175" customFormat="1" ht="15.6">
      <c r="A382" s="254"/>
      <c r="B382" s="254"/>
      <c r="C382" s="254"/>
      <c r="D382" s="241"/>
      <c r="E382" s="263" t="s">
        <v>6569</v>
      </c>
      <c r="F382" s="270"/>
      <c r="G382" s="265"/>
      <c r="H382" s="265"/>
      <c r="I382" s="265"/>
      <c r="J382" s="265"/>
      <c r="K382" s="265">
        <v>123.58</v>
      </c>
      <c r="L382" s="238">
        <f t="shared" si="10"/>
        <v>123.58</v>
      </c>
      <c r="M382" s="177"/>
      <c r="N382" s="182"/>
    </row>
    <row r="383" spans="1:14" s="175" customFormat="1" ht="15.6">
      <c r="A383" s="254"/>
      <c r="B383" s="254"/>
      <c r="C383" s="254"/>
      <c r="D383" s="241"/>
      <c r="E383" s="263" t="s">
        <v>6569</v>
      </c>
      <c r="F383" s="270"/>
      <c r="G383" s="265"/>
      <c r="H383" s="265"/>
      <c r="I383" s="265"/>
      <c r="J383" s="265"/>
      <c r="K383" s="265">
        <v>29.6</v>
      </c>
      <c r="L383" s="238">
        <f t="shared" si="10"/>
        <v>29.6</v>
      </c>
      <c r="M383" s="177"/>
      <c r="N383" s="182"/>
    </row>
    <row r="384" spans="1:14" s="175" customFormat="1" ht="15.6">
      <c r="A384" s="254"/>
      <c r="B384" s="254"/>
      <c r="C384" s="254"/>
      <c r="D384" s="241"/>
      <c r="E384" s="263" t="s">
        <v>6570</v>
      </c>
      <c r="F384" s="270"/>
      <c r="G384" s="265"/>
      <c r="H384" s="265"/>
      <c r="I384" s="265"/>
      <c r="J384" s="265"/>
      <c r="K384" s="265">
        <v>3.9</v>
      </c>
      <c r="L384" s="238">
        <f t="shared" si="10"/>
        <v>3.9</v>
      </c>
      <c r="M384" s="177"/>
      <c r="N384" s="182"/>
    </row>
    <row r="385" spans="1:14" s="175" customFormat="1" ht="15.6">
      <c r="A385" s="254"/>
      <c r="B385" s="254"/>
      <c r="C385" s="254"/>
      <c r="D385" s="241"/>
      <c r="E385" s="263" t="s">
        <v>6571</v>
      </c>
      <c r="F385" s="270"/>
      <c r="G385" s="265"/>
      <c r="H385" s="265"/>
      <c r="I385" s="265"/>
      <c r="J385" s="265"/>
      <c r="K385" s="265">
        <v>21.53</v>
      </c>
      <c r="L385" s="238">
        <f t="shared" si="10"/>
        <v>21.53</v>
      </c>
      <c r="M385" s="177"/>
      <c r="N385" s="182"/>
    </row>
    <row r="386" spans="1:14" s="175" customFormat="1" ht="15.6">
      <c r="A386" s="254"/>
      <c r="B386" s="254"/>
      <c r="C386" s="254"/>
      <c r="D386" s="241"/>
      <c r="E386" s="263" t="s">
        <v>6572</v>
      </c>
      <c r="F386" s="270"/>
      <c r="G386" s="265"/>
      <c r="H386" s="265"/>
      <c r="I386" s="265"/>
      <c r="J386" s="265"/>
      <c r="K386" s="265">
        <v>3.04</v>
      </c>
      <c r="L386" s="238">
        <f t="shared" si="10"/>
        <v>3.04</v>
      </c>
      <c r="M386" s="177"/>
      <c r="N386" s="182"/>
    </row>
    <row r="387" spans="1:14" s="175" customFormat="1" ht="15.6">
      <c r="A387" s="254"/>
      <c r="B387" s="254"/>
      <c r="C387" s="254"/>
      <c r="D387" s="241"/>
      <c r="E387" s="263" t="s">
        <v>6573</v>
      </c>
      <c r="F387" s="270"/>
      <c r="G387" s="265"/>
      <c r="H387" s="265"/>
      <c r="I387" s="265"/>
      <c r="J387" s="265"/>
      <c r="K387" s="265">
        <v>3.96</v>
      </c>
      <c r="L387" s="238">
        <f t="shared" si="10"/>
        <v>3.96</v>
      </c>
      <c r="M387" s="177"/>
      <c r="N387" s="182"/>
    </row>
    <row r="388" spans="1:14" s="175" customFormat="1" ht="15.6">
      <c r="A388" s="183"/>
      <c r="B388" s="183"/>
      <c r="C388" s="183"/>
      <c r="D388" s="241"/>
      <c r="E388" s="242"/>
      <c r="F388" s="271"/>
      <c r="G388" s="187"/>
      <c r="H388" s="187"/>
      <c r="I388" s="187"/>
      <c r="J388" s="187"/>
      <c r="K388" s="187"/>
      <c r="L388" s="272"/>
      <c r="M388" s="177"/>
      <c r="N388" s="182"/>
    </row>
    <row r="389" spans="1:14" s="240" customFormat="1" ht="31.2">
      <c r="A389" s="254"/>
      <c r="B389" s="183">
        <f>1+B380</f>
        <v>7</v>
      </c>
      <c r="C389" s="183"/>
      <c r="D389" s="184" t="str">
        <f>CONCATENATE($A$359,".",B389,)</f>
        <v>7.7</v>
      </c>
      <c r="E389" s="256" t="s">
        <v>261</v>
      </c>
      <c r="F389" s="255" t="s">
        <v>6448</v>
      </c>
      <c r="G389" s="257"/>
      <c r="H389" s="257"/>
      <c r="I389" s="257"/>
      <c r="J389" s="257"/>
      <c r="K389" s="258"/>
      <c r="L389" s="257">
        <f>SUM(L390:L399)</f>
        <v>460.05999999999995</v>
      </c>
      <c r="M389" s="266"/>
      <c r="N389" s="267"/>
    </row>
    <row r="390" spans="1:14" s="240" customFormat="1" ht="15.6">
      <c r="A390" s="254"/>
      <c r="B390" s="254"/>
      <c r="C390" s="254"/>
      <c r="D390" s="262"/>
      <c r="E390" s="263" t="s">
        <v>6569</v>
      </c>
      <c r="F390" s="270"/>
      <c r="G390" s="265"/>
      <c r="H390" s="265"/>
      <c r="I390" s="265"/>
      <c r="J390" s="265"/>
      <c r="K390" s="265">
        <v>200.32</v>
      </c>
      <c r="L390" s="238">
        <f t="shared" ref="L390:L398" si="11">PRODUCT(G390:K390)</f>
        <v>200.32</v>
      </c>
      <c r="M390" s="266"/>
      <c r="N390" s="267"/>
    </row>
    <row r="391" spans="1:14" s="240" customFormat="1" ht="15.6">
      <c r="A391" s="254"/>
      <c r="B391" s="254"/>
      <c r="C391" s="254"/>
      <c r="D391" s="262"/>
      <c r="E391" s="263" t="s">
        <v>6569</v>
      </c>
      <c r="F391" s="270"/>
      <c r="G391" s="265"/>
      <c r="H391" s="265"/>
      <c r="I391" s="265"/>
      <c r="J391" s="265"/>
      <c r="K391" s="265">
        <v>123.58</v>
      </c>
      <c r="L391" s="238">
        <f t="shared" si="11"/>
        <v>123.58</v>
      </c>
      <c r="M391" s="266"/>
      <c r="N391" s="267"/>
    </row>
    <row r="392" spans="1:14" s="240" customFormat="1" ht="15.6">
      <c r="A392" s="254"/>
      <c r="B392" s="254"/>
      <c r="C392" s="254"/>
      <c r="D392" s="262"/>
      <c r="E392" s="263" t="s">
        <v>6569</v>
      </c>
      <c r="F392" s="270"/>
      <c r="G392" s="265"/>
      <c r="H392" s="265"/>
      <c r="I392" s="265"/>
      <c r="J392" s="265"/>
      <c r="K392" s="265">
        <v>29.6</v>
      </c>
      <c r="L392" s="238">
        <f t="shared" si="11"/>
        <v>29.6</v>
      </c>
      <c r="M392" s="266"/>
      <c r="N392" s="267"/>
    </row>
    <row r="393" spans="1:14" s="240" customFormat="1" ht="15.6">
      <c r="A393" s="254"/>
      <c r="B393" s="254"/>
      <c r="C393" s="254"/>
      <c r="D393" s="262"/>
      <c r="E393" s="263" t="s">
        <v>6570</v>
      </c>
      <c r="F393" s="270"/>
      <c r="G393" s="265"/>
      <c r="H393" s="265"/>
      <c r="I393" s="265"/>
      <c r="J393" s="265"/>
      <c r="K393" s="265">
        <v>3.9</v>
      </c>
      <c r="L393" s="238">
        <f t="shared" si="11"/>
        <v>3.9</v>
      </c>
      <c r="M393" s="266"/>
      <c r="N393" s="267"/>
    </row>
    <row r="394" spans="1:14" s="240" customFormat="1" ht="15.6">
      <c r="A394" s="254"/>
      <c r="B394" s="254"/>
      <c r="C394" s="254"/>
      <c r="D394" s="262"/>
      <c r="E394" s="263" t="s">
        <v>6571</v>
      </c>
      <c r="F394" s="270"/>
      <c r="G394" s="265"/>
      <c r="H394" s="265"/>
      <c r="I394" s="265"/>
      <c r="J394" s="265"/>
      <c r="K394" s="265">
        <v>21.53</v>
      </c>
      <c r="L394" s="238">
        <f t="shared" si="11"/>
        <v>21.53</v>
      </c>
      <c r="M394" s="266"/>
      <c r="N394" s="267"/>
    </row>
    <row r="395" spans="1:14" s="175" customFormat="1" ht="15.6">
      <c r="A395" s="254"/>
      <c r="B395" s="254"/>
      <c r="C395" s="254"/>
      <c r="D395" s="241"/>
      <c r="E395" s="263" t="s">
        <v>6572</v>
      </c>
      <c r="F395" s="270"/>
      <c r="G395" s="265"/>
      <c r="H395" s="265"/>
      <c r="I395" s="265"/>
      <c r="J395" s="265"/>
      <c r="K395" s="265">
        <v>3.04</v>
      </c>
      <c r="L395" s="238">
        <f t="shared" si="11"/>
        <v>3.04</v>
      </c>
      <c r="M395" s="177"/>
      <c r="N395" s="182"/>
    </row>
    <row r="396" spans="1:14" s="175" customFormat="1" ht="15.6">
      <c r="A396" s="254"/>
      <c r="B396" s="254"/>
      <c r="C396" s="254"/>
      <c r="D396" s="241"/>
      <c r="E396" s="263" t="s">
        <v>6573</v>
      </c>
      <c r="F396" s="270"/>
      <c r="G396" s="265"/>
      <c r="H396" s="265"/>
      <c r="I396" s="265"/>
      <c r="J396" s="265"/>
      <c r="K396" s="265">
        <v>3.96</v>
      </c>
      <c r="L396" s="238">
        <f t="shared" si="11"/>
        <v>3.96</v>
      </c>
      <c r="M396" s="177"/>
      <c r="N396" s="182"/>
    </row>
    <row r="397" spans="1:14" s="175" customFormat="1" ht="15.6">
      <c r="A397" s="254"/>
      <c r="B397" s="254"/>
      <c r="C397" s="254"/>
      <c r="D397" s="241"/>
      <c r="E397" s="263" t="s">
        <v>6574</v>
      </c>
      <c r="F397" s="271"/>
      <c r="G397" s="187"/>
      <c r="H397" s="187">
        <v>56.5</v>
      </c>
      <c r="I397" s="187"/>
      <c r="J397" s="187"/>
      <c r="K397" s="187">
        <v>0.7</v>
      </c>
      <c r="L397" s="238">
        <f t="shared" si="11"/>
        <v>39.549999999999997</v>
      </c>
      <c r="M397" s="177"/>
      <c r="N397" s="182"/>
    </row>
    <row r="398" spans="1:14" s="175" customFormat="1" ht="15.6">
      <c r="A398" s="254"/>
      <c r="B398" s="254"/>
      <c r="C398" s="254"/>
      <c r="D398" s="241"/>
      <c r="E398" s="263" t="s">
        <v>6574</v>
      </c>
      <c r="F398" s="271"/>
      <c r="G398" s="187"/>
      <c r="H398" s="187">
        <v>49.4</v>
      </c>
      <c r="I398" s="187"/>
      <c r="J398" s="187"/>
      <c r="K398" s="187">
        <v>0.7</v>
      </c>
      <c r="L398" s="238">
        <f t="shared" si="11"/>
        <v>34.58</v>
      </c>
      <c r="M398" s="177"/>
      <c r="N398" s="182"/>
    </row>
    <row r="399" spans="1:14" s="175" customFormat="1" ht="15.6">
      <c r="A399" s="254"/>
      <c r="B399" s="254"/>
      <c r="C399" s="254"/>
      <c r="D399" s="241"/>
      <c r="E399" s="242"/>
      <c r="F399" s="271"/>
      <c r="G399" s="187"/>
      <c r="H399" s="187"/>
      <c r="I399" s="187"/>
      <c r="J399" s="187"/>
      <c r="K399" s="187"/>
      <c r="L399" s="272"/>
      <c r="M399" s="177"/>
      <c r="N399" s="182"/>
    </row>
    <row r="400" spans="1:14" s="175" customFormat="1" ht="31.2">
      <c r="A400" s="254"/>
      <c r="B400" s="183">
        <f>1+B389</f>
        <v>8</v>
      </c>
      <c r="C400" s="183"/>
      <c r="D400" s="184" t="str">
        <f>CONCATENATE($A$359,".",B400,)</f>
        <v>7.8</v>
      </c>
      <c r="E400" s="198" t="s">
        <v>264</v>
      </c>
      <c r="F400" s="185" t="s">
        <v>6448</v>
      </c>
      <c r="G400" s="176"/>
      <c r="H400" s="176"/>
      <c r="I400" s="176"/>
      <c r="J400" s="176"/>
      <c r="K400" s="230"/>
      <c r="L400" s="176">
        <f>SUM(L401:L407)</f>
        <v>385.92999999999995</v>
      </c>
      <c r="M400" s="177"/>
      <c r="N400" s="182"/>
    </row>
    <row r="401" spans="1:14" s="239" customFormat="1" ht="15.6">
      <c r="A401" s="254"/>
      <c r="B401" s="254"/>
      <c r="C401" s="254"/>
      <c r="D401" s="261"/>
      <c r="E401" s="263" t="s">
        <v>6569</v>
      </c>
      <c r="F401" s="270"/>
      <c r="G401" s="265"/>
      <c r="H401" s="265"/>
      <c r="I401" s="265"/>
      <c r="J401" s="265"/>
      <c r="K401" s="265">
        <v>200.32</v>
      </c>
      <c r="L401" s="238">
        <f t="shared" ref="L401:L407" si="12">PRODUCT(G401:K401)</f>
        <v>200.32</v>
      </c>
      <c r="M401" s="259"/>
      <c r="N401" s="260"/>
    </row>
    <row r="402" spans="1:14" s="239" customFormat="1" ht="15.6">
      <c r="A402" s="254"/>
      <c r="B402" s="254"/>
      <c r="C402" s="254"/>
      <c r="D402" s="261"/>
      <c r="E402" s="263" t="s">
        <v>6569</v>
      </c>
      <c r="F402" s="270"/>
      <c r="G402" s="265"/>
      <c r="H402" s="265"/>
      <c r="I402" s="265"/>
      <c r="J402" s="265"/>
      <c r="K402" s="265">
        <v>123.58</v>
      </c>
      <c r="L402" s="238">
        <f t="shared" si="12"/>
        <v>123.58</v>
      </c>
      <c r="M402" s="259"/>
      <c r="N402" s="260"/>
    </row>
    <row r="403" spans="1:14" s="239" customFormat="1" ht="15.6">
      <c r="A403" s="273"/>
      <c r="B403" s="273"/>
      <c r="C403" s="273"/>
      <c r="D403" s="261"/>
      <c r="E403" s="263" t="s">
        <v>6569</v>
      </c>
      <c r="F403" s="270"/>
      <c r="G403" s="265"/>
      <c r="H403" s="265"/>
      <c r="I403" s="265"/>
      <c r="J403" s="265"/>
      <c r="K403" s="265">
        <v>29.6</v>
      </c>
      <c r="L403" s="238">
        <f t="shared" si="12"/>
        <v>29.6</v>
      </c>
      <c r="M403" s="259"/>
      <c r="N403" s="260"/>
    </row>
    <row r="404" spans="1:14" s="239" customFormat="1" ht="15.6">
      <c r="A404" s="175"/>
      <c r="B404" s="183"/>
      <c r="C404" s="183"/>
      <c r="D404" s="261"/>
      <c r="E404" s="263" t="s">
        <v>6570</v>
      </c>
      <c r="F404" s="270"/>
      <c r="G404" s="265"/>
      <c r="H404" s="265"/>
      <c r="I404" s="265"/>
      <c r="J404" s="265"/>
      <c r="K404" s="265">
        <v>3.9</v>
      </c>
      <c r="L404" s="238">
        <f t="shared" si="12"/>
        <v>3.9</v>
      </c>
      <c r="M404" s="259"/>
      <c r="N404" s="260"/>
    </row>
    <row r="405" spans="1:14" s="239" customFormat="1" ht="15.6">
      <c r="A405" s="273"/>
      <c r="B405" s="273"/>
      <c r="C405" s="273"/>
      <c r="D405" s="261"/>
      <c r="E405" s="263" t="s">
        <v>6571</v>
      </c>
      <c r="F405" s="270"/>
      <c r="G405" s="265"/>
      <c r="H405" s="265"/>
      <c r="I405" s="265"/>
      <c r="J405" s="265"/>
      <c r="K405" s="265">
        <v>21.53</v>
      </c>
      <c r="L405" s="238">
        <f t="shared" si="12"/>
        <v>21.53</v>
      </c>
      <c r="M405" s="259"/>
      <c r="N405" s="260"/>
    </row>
    <row r="406" spans="1:14" s="175" customFormat="1" ht="15.6">
      <c r="A406" s="273"/>
      <c r="B406" s="273"/>
      <c r="C406" s="273"/>
      <c r="D406" s="241"/>
      <c r="E406" s="263" t="s">
        <v>6572</v>
      </c>
      <c r="F406" s="270"/>
      <c r="G406" s="265"/>
      <c r="H406" s="265"/>
      <c r="I406" s="265"/>
      <c r="J406" s="265"/>
      <c r="K406" s="265">
        <v>3.04</v>
      </c>
      <c r="L406" s="238">
        <f t="shared" si="12"/>
        <v>3.04</v>
      </c>
      <c r="M406" s="177"/>
      <c r="N406" s="182"/>
    </row>
    <row r="407" spans="1:14" s="175" customFormat="1" ht="15.6">
      <c r="A407" s="273"/>
      <c r="B407" s="273"/>
      <c r="C407" s="273"/>
      <c r="D407" s="241"/>
      <c r="E407" s="263" t="s">
        <v>6573</v>
      </c>
      <c r="F407" s="270"/>
      <c r="G407" s="265"/>
      <c r="H407" s="265"/>
      <c r="I407" s="265"/>
      <c r="J407" s="265"/>
      <c r="K407" s="265">
        <v>3.96</v>
      </c>
      <c r="L407" s="238">
        <f t="shared" si="12"/>
        <v>3.96</v>
      </c>
      <c r="M407" s="177"/>
      <c r="N407" s="182"/>
    </row>
    <row r="408" spans="1:14" s="239" customFormat="1" ht="15.6">
      <c r="A408" s="273"/>
      <c r="B408" s="273"/>
      <c r="C408" s="273"/>
      <c r="D408" s="261"/>
      <c r="E408" s="274"/>
      <c r="F408" s="275"/>
      <c r="G408" s="276"/>
      <c r="H408" s="277"/>
      <c r="I408" s="277"/>
      <c r="J408" s="277"/>
      <c r="K408" s="277"/>
      <c r="L408" s="278"/>
      <c r="M408" s="259"/>
      <c r="N408" s="260"/>
    </row>
    <row r="409" spans="1:14" s="175" customFormat="1" ht="31.2">
      <c r="A409" s="273"/>
      <c r="B409" s="183">
        <f>1+B400</f>
        <v>9</v>
      </c>
      <c r="C409" s="183"/>
      <c r="D409" s="184" t="str">
        <f>CONCATENATE($A$359,".",B409,)</f>
        <v>7.9</v>
      </c>
      <c r="E409" s="198" t="s">
        <v>267</v>
      </c>
      <c r="F409" s="255" t="s">
        <v>268</v>
      </c>
      <c r="G409" s="176"/>
      <c r="H409" s="176"/>
      <c r="I409" s="176"/>
      <c r="J409" s="176"/>
      <c r="K409" s="230"/>
      <c r="L409" s="176">
        <f>SUM(L410)</f>
        <v>21</v>
      </c>
      <c r="M409" s="177"/>
      <c r="N409" s="182"/>
    </row>
    <row r="410" spans="1:14" s="175" customFormat="1" ht="15.6">
      <c r="A410" s="273"/>
      <c r="B410" s="273"/>
      <c r="C410" s="273"/>
      <c r="D410" s="241"/>
      <c r="E410" s="242" t="s">
        <v>6567</v>
      </c>
      <c r="F410" s="271"/>
      <c r="G410" s="187"/>
      <c r="H410" s="187"/>
      <c r="I410" s="187"/>
      <c r="J410" s="187"/>
      <c r="K410" s="187">
        <v>21</v>
      </c>
      <c r="L410" s="238">
        <f>PRODUCT(G410:K410)</f>
        <v>21</v>
      </c>
      <c r="M410" s="177"/>
      <c r="N410" s="182"/>
    </row>
    <row r="411" spans="1:14" s="175" customFormat="1" ht="15.6">
      <c r="A411" s="273"/>
      <c r="B411" s="273"/>
      <c r="C411" s="273"/>
      <c r="D411" s="241"/>
      <c r="E411" s="242"/>
      <c r="F411" s="243"/>
      <c r="G411" s="244"/>
      <c r="H411" s="250"/>
      <c r="I411" s="250"/>
      <c r="J411" s="250"/>
      <c r="K411" s="187"/>
      <c r="L411" s="188"/>
      <c r="M411" s="177"/>
      <c r="N411" s="182"/>
    </row>
    <row r="412" spans="1:14" s="240" customFormat="1" ht="31.2">
      <c r="A412" s="273"/>
      <c r="B412" s="183">
        <f>1+B409</f>
        <v>10</v>
      </c>
      <c r="C412" s="183"/>
      <c r="D412" s="184" t="str">
        <f>CONCATENATE($A$359,".",B412,)</f>
        <v>7.10</v>
      </c>
      <c r="E412" s="256" t="s">
        <v>271</v>
      </c>
      <c r="F412" s="255" t="s">
        <v>114</v>
      </c>
      <c r="G412" s="257"/>
      <c r="H412" s="257"/>
      <c r="I412" s="257"/>
      <c r="J412" s="257"/>
      <c r="K412" s="258"/>
      <c r="L412" s="257">
        <f>SUM(L413:L415)</f>
        <v>473.5</v>
      </c>
      <c r="M412" s="266"/>
      <c r="N412" s="267"/>
    </row>
    <row r="413" spans="1:14" s="240" customFormat="1" ht="15.6">
      <c r="A413" s="273"/>
      <c r="B413" s="273"/>
      <c r="C413" s="273"/>
      <c r="D413" s="262"/>
      <c r="E413" s="263" t="s">
        <v>6520</v>
      </c>
      <c r="F413" s="264"/>
      <c r="G413" s="268"/>
      <c r="H413" s="265"/>
      <c r="I413" s="265"/>
      <c r="J413" s="265"/>
      <c r="K413" s="265">
        <v>236.75</v>
      </c>
      <c r="L413" s="238">
        <f>PRODUCT(G413:K413)</f>
        <v>236.75</v>
      </c>
      <c r="M413" s="266"/>
      <c r="N413" s="267"/>
    </row>
    <row r="414" spans="1:14" s="240" customFormat="1" ht="15.6">
      <c r="A414" s="273"/>
      <c r="B414" s="273"/>
      <c r="C414" s="273"/>
      <c r="D414" s="279"/>
      <c r="E414" s="263" t="s">
        <v>6520</v>
      </c>
      <c r="F414" s="264"/>
      <c r="G414" s="268"/>
      <c r="H414" s="265"/>
      <c r="I414" s="265"/>
      <c r="J414" s="265"/>
      <c r="K414" s="265">
        <v>236.75</v>
      </c>
      <c r="L414" s="238">
        <f>PRODUCT(G414:K414)</f>
        <v>236.75</v>
      </c>
      <c r="M414" s="266"/>
      <c r="N414" s="267"/>
    </row>
    <row r="415" spans="1:14" s="240" customFormat="1" ht="15.6">
      <c r="A415" s="273"/>
      <c r="B415" s="273"/>
      <c r="C415" s="273"/>
      <c r="D415" s="279"/>
      <c r="E415" s="263"/>
      <c r="F415" s="264"/>
      <c r="G415" s="268"/>
      <c r="H415" s="265"/>
      <c r="I415" s="265"/>
      <c r="J415" s="265"/>
      <c r="K415" s="265"/>
      <c r="L415" s="280"/>
      <c r="M415" s="266"/>
      <c r="N415" s="267"/>
    </row>
    <row r="416" spans="1:14" s="175" customFormat="1" ht="15.6">
      <c r="A416" s="273"/>
      <c r="B416" s="183">
        <f>1+B412</f>
        <v>11</v>
      </c>
      <c r="C416" s="183"/>
      <c r="D416" s="184" t="str">
        <f>CONCATENATE($A$359,".",B416,)</f>
        <v>7.11</v>
      </c>
      <c r="E416" s="256" t="s">
        <v>6575</v>
      </c>
      <c r="F416" s="243" t="s">
        <v>6504</v>
      </c>
      <c r="G416" s="244"/>
      <c r="H416" s="187"/>
      <c r="I416" s="187"/>
      <c r="J416" s="187"/>
      <c r="K416" s="187"/>
      <c r="L416" s="281">
        <f>L417</f>
        <v>20.45</v>
      </c>
      <c r="M416" s="177"/>
      <c r="N416" s="182"/>
    </row>
    <row r="417" spans="1:14" s="175" customFormat="1" ht="15.6">
      <c r="A417" s="273"/>
      <c r="B417" s="273"/>
      <c r="C417" s="273"/>
      <c r="D417" s="245"/>
      <c r="E417" s="242" t="s">
        <v>6576</v>
      </c>
      <c r="F417" s="243"/>
      <c r="G417" s="244"/>
      <c r="H417" s="187"/>
      <c r="I417" s="187"/>
      <c r="J417" s="187"/>
      <c r="K417" s="187">
        <f>3.7*2.5+2*2.8+2*2.8</f>
        <v>20.45</v>
      </c>
      <c r="L417" s="238">
        <f>PRODUCT(G417:K417)</f>
        <v>20.45</v>
      </c>
      <c r="M417" s="177"/>
      <c r="N417" s="182"/>
    </row>
    <row r="418" spans="1:14" s="175" customFormat="1" ht="15.6">
      <c r="A418" s="273"/>
      <c r="B418" s="273"/>
      <c r="C418" s="273"/>
      <c r="D418" s="245"/>
      <c r="E418" s="242"/>
      <c r="F418" s="243"/>
      <c r="G418" s="244"/>
      <c r="H418" s="187"/>
      <c r="I418" s="187"/>
      <c r="J418" s="187"/>
      <c r="K418" s="187"/>
      <c r="L418" s="188"/>
      <c r="M418" s="177"/>
      <c r="N418" s="182"/>
    </row>
    <row r="419" spans="1:14" s="175" customFormat="1" ht="46.8">
      <c r="B419" s="183">
        <f>1+B416</f>
        <v>12</v>
      </c>
      <c r="C419" s="183"/>
      <c r="D419" s="184" t="str">
        <f>CONCATENATE($A$359,".",B419,)</f>
        <v>7.12</v>
      </c>
      <c r="E419" s="256" t="s">
        <v>278</v>
      </c>
      <c r="F419" s="243" t="s">
        <v>6504</v>
      </c>
      <c r="G419" s="244"/>
      <c r="H419" s="187"/>
      <c r="I419" s="187"/>
      <c r="J419" s="187"/>
      <c r="K419" s="187"/>
      <c r="L419" s="257">
        <f>SUM(L420:L426)</f>
        <v>1037.26</v>
      </c>
      <c r="M419" s="177"/>
      <c r="N419" s="182"/>
    </row>
    <row r="420" spans="1:14" s="175" customFormat="1" ht="15.6">
      <c r="B420" s="183"/>
      <c r="C420" s="183"/>
      <c r="D420" s="241"/>
      <c r="E420" s="199" t="s">
        <v>6565</v>
      </c>
      <c r="F420" s="185"/>
      <c r="G420" s="176"/>
      <c r="H420" s="176"/>
      <c r="I420" s="176"/>
      <c r="J420" s="176"/>
      <c r="K420" s="230">
        <v>131.72999999999999</v>
      </c>
      <c r="L420" s="238">
        <f t="shared" ref="L420:L426" si="13">PRODUCT(G420:K420)</f>
        <v>131.72999999999999</v>
      </c>
      <c r="M420" s="177"/>
      <c r="N420" s="182"/>
    </row>
    <row r="421" spans="1:14" s="175" customFormat="1" ht="15.6">
      <c r="D421" s="241"/>
      <c r="E421" s="199" t="s">
        <v>6282</v>
      </c>
      <c r="F421" s="185"/>
      <c r="G421" s="176"/>
      <c r="H421" s="176"/>
      <c r="I421" s="176"/>
      <c r="J421" s="176"/>
      <c r="K421" s="230">
        <v>131.72999999999999</v>
      </c>
      <c r="L421" s="238">
        <f t="shared" si="13"/>
        <v>131.72999999999999</v>
      </c>
      <c r="M421" s="177"/>
      <c r="N421" s="182"/>
    </row>
    <row r="422" spans="1:14" s="175" customFormat="1" ht="15.6">
      <c r="D422" s="241"/>
      <c r="E422" s="242" t="s">
        <v>6285</v>
      </c>
      <c r="F422" s="243"/>
      <c r="G422" s="244"/>
      <c r="H422" s="250"/>
      <c r="I422" s="250"/>
      <c r="J422" s="250"/>
      <c r="K422" s="187">
        <v>26.33</v>
      </c>
      <c r="L422" s="238">
        <f t="shared" si="13"/>
        <v>26.33</v>
      </c>
      <c r="M422" s="177"/>
      <c r="N422" s="182"/>
    </row>
    <row r="423" spans="1:14" s="175" customFormat="1" ht="15.6">
      <c r="B423" s="183"/>
      <c r="C423" s="183"/>
      <c r="D423" s="241"/>
      <c r="E423" s="242" t="s">
        <v>6288</v>
      </c>
      <c r="F423" s="243"/>
      <c r="G423" s="244"/>
      <c r="H423" s="187"/>
      <c r="I423" s="187"/>
      <c r="J423" s="187"/>
      <c r="K423" s="187">
        <v>26.33</v>
      </c>
      <c r="L423" s="238">
        <f t="shared" si="13"/>
        <v>26.33</v>
      </c>
      <c r="M423" s="177"/>
      <c r="N423" s="182"/>
    </row>
    <row r="424" spans="1:14" s="175" customFormat="1" ht="15.6">
      <c r="D424" s="241"/>
      <c r="E424" s="242" t="s">
        <v>6291</v>
      </c>
      <c r="F424" s="243"/>
      <c r="G424" s="244"/>
      <c r="H424" s="187"/>
      <c r="I424" s="187"/>
      <c r="J424" s="187"/>
      <c r="K424" s="187">
        <v>421.39</v>
      </c>
      <c r="L424" s="238">
        <f t="shared" si="13"/>
        <v>421.39</v>
      </c>
      <c r="M424" s="177"/>
      <c r="N424" s="182"/>
    </row>
    <row r="425" spans="1:14" s="175" customFormat="1" ht="15.6">
      <c r="D425" s="241"/>
      <c r="E425" s="242" t="s">
        <v>6294</v>
      </c>
      <c r="F425" s="243"/>
      <c r="G425" s="244"/>
      <c r="H425" s="187"/>
      <c r="I425" s="187"/>
      <c r="J425" s="187"/>
      <c r="K425" s="187">
        <v>299.75</v>
      </c>
      <c r="L425" s="238">
        <f t="shared" si="13"/>
        <v>299.75</v>
      </c>
      <c r="M425" s="177"/>
      <c r="N425" s="182"/>
    </row>
    <row r="426" spans="1:14" s="175" customFormat="1" ht="15.6">
      <c r="B426" s="183"/>
      <c r="C426" s="183"/>
      <c r="D426" s="241"/>
      <c r="E426" s="242"/>
      <c r="F426" s="243"/>
      <c r="G426" s="244"/>
      <c r="H426" s="187"/>
      <c r="I426" s="187"/>
      <c r="J426" s="187"/>
      <c r="K426" s="187"/>
      <c r="L426" s="238">
        <f t="shared" si="13"/>
        <v>0</v>
      </c>
      <c r="M426" s="177"/>
      <c r="N426" s="182"/>
    </row>
    <row r="427" spans="1:14" s="175" customFormat="1" ht="15.6">
      <c r="D427" s="178">
        <v>8</v>
      </c>
      <c r="E427" s="200" t="s">
        <v>28</v>
      </c>
      <c r="F427" s="178"/>
      <c r="G427" s="180"/>
      <c r="H427" s="180"/>
      <c r="I427" s="180"/>
      <c r="J427" s="180"/>
      <c r="K427" s="181"/>
      <c r="L427" s="180"/>
      <c r="M427" s="177"/>
      <c r="N427" s="182"/>
    </row>
    <row r="428" spans="1:14" s="175" customFormat="1" ht="15.6">
      <c r="D428" s="178" t="s">
        <v>6577</v>
      </c>
      <c r="E428" s="200" t="s">
        <v>281</v>
      </c>
      <c r="F428" s="178"/>
      <c r="G428" s="180"/>
      <c r="H428" s="180"/>
      <c r="I428" s="180"/>
      <c r="J428" s="180"/>
      <c r="K428" s="181"/>
      <c r="L428" s="180"/>
      <c r="M428" s="177"/>
      <c r="N428" s="182"/>
    </row>
    <row r="429" spans="1:14" s="254" customFormat="1" ht="31.2">
      <c r="A429" s="175">
        <v>8</v>
      </c>
      <c r="B429" s="183">
        <v>1</v>
      </c>
      <c r="C429" s="183">
        <v>1</v>
      </c>
      <c r="D429" s="184" t="str">
        <f>CONCATENATE($A$429,".",B429,".",C429)</f>
        <v>8.1.1</v>
      </c>
      <c r="E429" s="256" t="s">
        <v>6578</v>
      </c>
      <c r="F429" s="255" t="s">
        <v>114</v>
      </c>
      <c r="G429" s="257"/>
      <c r="H429" s="257"/>
      <c r="I429" s="257"/>
      <c r="J429" s="257"/>
      <c r="K429" s="282"/>
      <c r="L429" s="257">
        <f>SUM(L430:L454)</f>
        <v>229.60000000000002</v>
      </c>
      <c r="M429" s="266"/>
      <c r="N429" s="267"/>
    </row>
    <row r="430" spans="1:14" s="254" customFormat="1" ht="15.6">
      <c r="A430" s="175"/>
      <c r="B430" s="175"/>
      <c r="C430" s="175"/>
      <c r="D430" s="283"/>
      <c r="E430" s="242" t="s">
        <v>6523</v>
      </c>
      <c r="F430" s="243"/>
      <c r="G430" s="244"/>
      <c r="H430" s="187">
        <f>0.4+4.75</f>
        <v>5.15</v>
      </c>
      <c r="I430" s="187"/>
      <c r="J430" s="187"/>
      <c r="K430" s="187">
        <v>1</v>
      </c>
      <c r="L430" s="238">
        <f t="shared" ref="L430:L454" si="14">PRODUCT(G430:K430)</f>
        <v>5.15</v>
      </c>
      <c r="M430" s="266"/>
      <c r="N430" s="267"/>
    </row>
    <row r="431" spans="1:14" s="254" customFormat="1" ht="15.6">
      <c r="A431" s="175"/>
      <c r="B431" s="175"/>
      <c r="C431" s="175"/>
      <c r="D431" s="283"/>
      <c r="E431" s="242" t="s">
        <v>6524</v>
      </c>
      <c r="F431" s="243"/>
      <c r="G431" s="244"/>
      <c r="H431" s="187">
        <f>0.4+2.4</f>
        <v>2.8</v>
      </c>
      <c r="I431" s="187"/>
      <c r="J431" s="187"/>
      <c r="K431" s="187">
        <v>1</v>
      </c>
      <c r="L431" s="238">
        <f t="shared" si="14"/>
        <v>2.8</v>
      </c>
      <c r="M431" s="266"/>
      <c r="N431" s="267"/>
    </row>
    <row r="432" spans="1:14" s="254" customFormat="1" ht="15.6">
      <c r="A432" s="175"/>
      <c r="B432" s="183"/>
      <c r="C432" s="183"/>
      <c r="D432" s="283"/>
      <c r="E432" s="242" t="s">
        <v>6525</v>
      </c>
      <c r="F432" s="243"/>
      <c r="G432" s="244"/>
      <c r="H432" s="187">
        <f>0.4+2</f>
        <v>2.4</v>
      </c>
      <c r="I432" s="187"/>
      <c r="J432" s="187"/>
      <c r="K432" s="187">
        <v>6</v>
      </c>
      <c r="L432" s="238">
        <f t="shared" si="14"/>
        <v>14.399999999999999</v>
      </c>
      <c r="M432" s="266"/>
      <c r="N432" s="267"/>
    </row>
    <row r="433" spans="1:14" s="254" customFormat="1" ht="15.6">
      <c r="A433" s="175"/>
      <c r="B433" s="175"/>
      <c r="C433" s="175"/>
      <c r="D433" s="283"/>
      <c r="E433" s="242" t="s">
        <v>6526</v>
      </c>
      <c r="F433" s="243"/>
      <c r="G433" s="244"/>
      <c r="H433" s="187">
        <f>0.4+1</f>
        <v>1.4</v>
      </c>
      <c r="I433" s="187"/>
      <c r="J433" s="187"/>
      <c r="K433" s="187">
        <v>4</v>
      </c>
      <c r="L433" s="238">
        <f t="shared" si="14"/>
        <v>5.6</v>
      </c>
      <c r="M433" s="266"/>
      <c r="N433" s="267"/>
    </row>
    <row r="434" spans="1:14" s="254" customFormat="1" ht="15.6">
      <c r="A434" s="175"/>
      <c r="B434" s="175"/>
      <c r="C434" s="175"/>
      <c r="D434" s="283"/>
      <c r="E434" s="242" t="s">
        <v>6527</v>
      </c>
      <c r="F434" s="243"/>
      <c r="G434" s="244"/>
      <c r="H434" s="187">
        <f>0.4+0.8</f>
        <v>1.2000000000000002</v>
      </c>
      <c r="I434" s="187"/>
      <c r="J434" s="187"/>
      <c r="K434" s="187">
        <v>2</v>
      </c>
      <c r="L434" s="238">
        <f t="shared" si="14"/>
        <v>2.4000000000000004</v>
      </c>
      <c r="M434" s="266"/>
      <c r="N434" s="267"/>
    </row>
    <row r="435" spans="1:14" s="254" customFormat="1" ht="15.6">
      <c r="A435" s="175"/>
      <c r="B435" s="183"/>
      <c r="C435" s="183"/>
      <c r="D435" s="283"/>
      <c r="E435" s="242" t="s">
        <v>6528</v>
      </c>
      <c r="F435" s="243"/>
      <c r="G435" s="244"/>
      <c r="H435" s="187">
        <f>0.4+1.3</f>
        <v>1.7000000000000002</v>
      </c>
      <c r="I435" s="187"/>
      <c r="J435" s="187"/>
      <c r="K435" s="187">
        <v>2</v>
      </c>
      <c r="L435" s="238">
        <f t="shared" si="14"/>
        <v>3.4000000000000004</v>
      </c>
      <c r="M435" s="266"/>
      <c r="N435" s="267"/>
    </row>
    <row r="436" spans="1:14" s="254" customFormat="1" ht="15.6">
      <c r="A436" s="175"/>
      <c r="B436" s="175"/>
      <c r="C436" s="175"/>
      <c r="D436" s="283"/>
      <c r="E436" s="242" t="s">
        <v>6529</v>
      </c>
      <c r="F436" s="243"/>
      <c r="G436" s="244"/>
      <c r="H436" s="187">
        <f>0.4+4</f>
        <v>4.4000000000000004</v>
      </c>
      <c r="I436" s="187"/>
      <c r="J436" s="187"/>
      <c r="K436" s="187">
        <v>10</v>
      </c>
      <c r="L436" s="238">
        <f t="shared" si="14"/>
        <v>44</v>
      </c>
      <c r="M436" s="266"/>
      <c r="N436" s="267"/>
    </row>
    <row r="437" spans="1:14" s="254" customFormat="1" ht="15.6">
      <c r="A437" s="175"/>
      <c r="B437" s="175"/>
      <c r="C437" s="175"/>
      <c r="D437" s="283"/>
      <c r="E437" s="242" t="s">
        <v>6530</v>
      </c>
      <c r="F437" s="243"/>
      <c r="G437" s="244"/>
      <c r="H437" s="187">
        <f>0.4+3</f>
        <v>3.4</v>
      </c>
      <c r="I437" s="187"/>
      <c r="J437" s="187"/>
      <c r="K437" s="187">
        <v>2</v>
      </c>
      <c r="L437" s="238">
        <f t="shared" si="14"/>
        <v>6.8</v>
      </c>
      <c r="M437" s="266"/>
      <c r="N437" s="267"/>
    </row>
    <row r="438" spans="1:14" s="254" customFormat="1" ht="15.6">
      <c r="A438" s="175"/>
      <c r="B438" s="183"/>
      <c r="C438" s="183"/>
      <c r="D438" s="185"/>
      <c r="E438" s="242" t="s">
        <v>6531</v>
      </c>
      <c r="F438" s="243"/>
      <c r="G438" s="244"/>
      <c r="H438" s="187">
        <f>0.4+3</f>
        <v>3.4</v>
      </c>
      <c r="I438" s="187"/>
      <c r="J438" s="187"/>
      <c r="K438" s="187">
        <v>2</v>
      </c>
      <c r="L438" s="238">
        <f t="shared" si="14"/>
        <v>6.8</v>
      </c>
      <c r="M438" s="266"/>
      <c r="N438" s="267"/>
    </row>
    <row r="439" spans="1:14" s="254" customFormat="1" ht="15.6">
      <c r="A439" s="175"/>
      <c r="B439" s="175"/>
      <c r="C439" s="175"/>
      <c r="D439" s="185"/>
      <c r="E439" s="242" t="s">
        <v>6532</v>
      </c>
      <c r="F439" s="243"/>
      <c r="G439" s="244"/>
      <c r="H439" s="187">
        <f>0.4+1</f>
        <v>1.4</v>
      </c>
      <c r="I439" s="187"/>
      <c r="J439" s="187"/>
      <c r="K439" s="187">
        <v>1</v>
      </c>
      <c r="L439" s="238">
        <f t="shared" si="14"/>
        <v>1.4</v>
      </c>
      <c r="M439" s="266"/>
      <c r="N439" s="267"/>
    </row>
    <row r="440" spans="1:14" s="254" customFormat="1" ht="15.6">
      <c r="A440" s="175"/>
      <c r="B440" s="175"/>
      <c r="C440" s="175"/>
      <c r="D440" s="185"/>
      <c r="E440" s="242" t="s">
        <v>6533</v>
      </c>
      <c r="F440" s="243"/>
      <c r="G440" s="244"/>
      <c r="H440" s="187">
        <f>0.4+2</f>
        <v>2.4</v>
      </c>
      <c r="I440" s="187"/>
      <c r="J440" s="187"/>
      <c r="K440" s="187">
        <v>14</v>
      </c>
      <c r="L440" s="238">
        <f t="shared" si="14"/>
        <v>33.6</v>
      </c>
      <c r="M440" s="266"/>
      <c r="N440" s="267"/>
    </row>
    <row r="441" spans="1:14" s="254" customFormat="1" ht="15.6">
      <c r="A441" s="175"/>
      <c r="B441" s="175"/>
      <c r="C441" s="175"/>
      <c r="D441" s="185"/>
      <c r="E441" s="242" t="s">
        <v>6534</v>
      </c>
      <c r="F441" s="243"/>
      <c r="G441" s="244"/>
      <c r="H441" s="187">
        <f>0.4+1.4</f>
        <v>1.7999999999999998</v>
      </c>
      <c r="I441" s="187"/>
      <c r="J441" s="187"/>
      <c r="K441" s="187">
        <v>8</v>
      </c>
      <c r="L441" s="238">
        <f t="shared" si="14"/>
        <v>14.399999999999999</v>
      </c>
      <c r="M441" s="266"/>
      <c r="N441" s="267"/>
    </row>
    <row r="442" spans="1:14" s="254" customFormat="1" ht="15.6">
      <c r="A442" s="175"/>
      <c r="B442" s="175"/>
      <c r="C442" s="175"/>
      <c r="D442" s="185"/>
      <c r="E442" s="242" t="s">
        <v>6535</v>
      </c>
      <c r="F442" s="243"/>
      <c r="G442" s="244"/>
      <c r="H442" s="187">
        <f>0.4+2.5</f>
        <v>2.9</v>
      </c>
      <c r="I442" s="187"/>
      <c r="J442" s="187"/>
      <c r="K442" s="187">
        <v>1</v>
      </c>
      <c r="L442" s="238">
        <f t="shared" si="14"/>
        <v>2.9</v>
      </c>
      <c r="M442" s="266"/>
      <c r="N442" s="267"/>
    </row>
    <row r="443" spans="1:14" s="254" customFormat="1" ht="15.6">
      <c r="A443" s="175"/>
      <c r="B443" s="183"/>
      <c r="C443" s="183"/>
      <c r="D443" s="283"/>
      <c r="E443" s="242"/>
      <c r="F443" s="243"/>
      <c r="G443" s="244"/>
      <c r="H443" s="187"/>
      <c r="I443" s="187"/>
      <c r="J443" s="187"/>
      <c r="K443" s="187"/>
      <c r="L443" s="238">
        <f t="shared" si="14"/>
        <v>0</v>
      </c>
      <c r="M443" s="266"/>
      <c r="N443" s="267"/>
    </row>
    <row r="444" spans="1:14" s="254" customFormat="1" ht="15.6">
      <c r="A444" s="175"/>
      <c r="B444" s="175"/>
      <c r="C444" s="175"/>
      <c r="D444" s="283"/>
      <c r="E444" s="242" t="s">
        <v>6536</v>
      </c>
      <c r="F444" s="243"/>
      <c r="G444" s="244"/>
      <c r="H444" s="187">
        <f>0.4+3</f>
        <v>3.4</v>
      </c>
      <c r="I444" s="187"/>
      <c r="J444" s="187"/>
      <c r="K444" s="187">
        <v>4</v>
      </c>
      <c r="L444" s="238">
        <f t="shared" si="14"/>
        <v>13.6</v>
      </c>
      <c r="M444" s="266"/>
      <c r="N444" s="267"/>
    </row>
    <row r="445" spans="1:14" s="254" customFormat="1" ht="15.6">
      <c r="A445" s="175"/>
      <c r="B445" s="175"/>
      <c r="C445" s="175"/>
      <c r="D445" s="283"/>
      <c r="E445" s="242" t="s">
        <v>6537</v>
      </c>
      <c r="F445" s="243"/>
      <c r="G445" s="244"/>
      <c r="H445" s="187">
        <f>0.4+1.25</f>
        <v>1.65</v>
      </c>
      <c r="I445" s="187"/>
      <c r="J445" s="187"/>
      <c r="K445" s="187">
        <v>1</v>
      </c>
      <c r="L445" s="238">
        <f t="shared" si="14"/>
        <v>1.65</v>
      </c>
      <c r="M445" s="266"/>
      <c r="N445" s="267"/>
    </row>
    <row r="446" spans="1:14" s="254" customFormat="1" ht="15.6">
      <c r="A446" s="175"/>
      <c r="B446" s="175"/>
      <c r="C446" s="175"/>
      <c r="D446" s="283"/>
      <c r="E446" s="242" t="s">
        <v>6538</v>
      </c>
      <c r="F446" s="243"/>
      <c r="G446" s="244"/>
      <c r="H446" s="187">
        <f>0.4+0.8</f>
        <v>1.2000000000000002</v>
      </c>
      <c r="I446" s="187"/>
      <c r="J446" s="187"/>
      <c r="K446" s="187">
        <v>14</v>
      </c>
      <c r="L446" s="238">
        <f t="shared" si="14"/>
        <v>16.800000000000004</v>
      </c>
      <c r="M446" s="266"/>
      <c r="N446" s="267"/>
    </row>
    <row r="447" spans="1:14" s="254" customFormat="1" ht="15.6">
      <c r="A447" s="175"/>
      <c r="B447" s="175"/>
      <c r="C447" s="175"/>
      <c r="D447" s="283"/>
      <c r="E447" s="242" t="s">
        <v>6539</v>
      </c>
      <c r="F447" s="243"/>
      <c r="G447" s="244"/>
      <c r="H447" s="187">
        <f>0.4+0.8</f>
        <v>1.2000000000000002</v>
      </c>
      <c r="I447" s="187"/>
      <c r="J447" s="187"/>
      <c r="K447" s="187">
        <v>25</v>
      </c>
      <c r="L447" s="238">
        <f t="shared" si="14"/>
        <v>30.000000000000004</v>
      </c>
      <c r="M447" s="266"/>
      <c r="N447" s="267"/>
    </row>
    <row r="448" spans="1:14" s="254" customFormat="1" ht="15.6">
      <c r="A448" s="175"/>
      <c r="B448" s="175"/>
      <c r="C448" s="175"/>
      <c r="D448" s="283"/>
      <c r="E448" s="242" t="s">
        <v>6540</v>
      </c>
      <c r="F448" s="243"/>
      <c r="G448" s="244"/>
      <c r="H448" s="187">
        <f>0.4+0.9</f>
        <v>1.3</v>
      </c>
      <c r="I448" s="187"/>
      <c r="J448" s="187"/>
      <c r="K448" s="187">
        <v>4</v>
      </c>
      <c r="L448" s="238">
        <f t="shared" si="14"/>
        <v>5.2</v>
      </c>
      <c r="M448" s="266"/>
      <c r="N448" s="267"/>
    </row>
    <row r="449" spans="1:14" s="254" customFormat="1" ht="15.6">
      <c r="A449" s="175"/>
      <c r="B449" s="175"/>
      <c r="C449" s="175"/>
      <c r="D449" s="283"/>
      <c r="E449" s="242" t="s">
        <v>6541</v>
      </c>
      <c r="F449" s="243"/>
      <c r="G449" s="244"/>
      <c r="H449" s="187">
        <f>0.4+0.8</f>
        <v>1.2000000000000002</v>
      </c>
      <c r="I449" s="187"/>
      <c r="J449" s="187"/>
      <c r="K449" s="187">
        <v>4</v>
      </c>
      <c r="L449" s="238">
        <f t="shared" si="14"/>
        <v>4.8000000000000007</v>
      </c>
      <c r="M449" s="266"/>
      <c r="N449" s="267"/>
    </row>
    <row r="450" spans="1:14" s="254" customFormat="1" ht="15.6">
      <c r="A450" s="175"/>
      <c r="B450" s="175"/>
      <c r="C450" s="175"/>
      <c r="D450" s="283"/>
      <c r="E450" s="242" t="s">
        <v>6547</v>
      </c>
      <c r="F450" s="243"/>
      <c r="G450" s="244"/>
      <c r="H450" s="187">
        <f>0.4+0.8</f>
        <v>1.2000000000000002</v>
      </c>
      <c r="I450" s="187"/>
      <c r="J450" s="187"/>
      <c r="K450" s="187">
        <v>1</v>
      </c>
      <c r="L450" s="238">
        <f t="shared" si="14"/>
        <v>1.2000000000000002</v>
      </c>
      <c r="M450" s="266"/>
      <c r="N450" s="267"/>
    </row>
    <row r="451" spans="1:14" s="254" customFormat="1" ht="15.6">
      <c r="A451" s="175"/>
      <c r="B451" s="175"/>
      <c r="C451" s="175"/>
      <c r="D451" s="283"/>
      <c r="E451" s="242" t="s">
        <v>6545</v>
      </c>
      <c r="F451" s="243"/>
      <c r="G451" s="244"/>
      <c r="H451" s="187">
        <f>0.4+1.2</f>
        <v>1.6</v>
      </c>
      <c r="I451" s="187"/>
      <c r="J451" s="187"/>
      <c r="K451" s="187">
        <v>1</v>
      </c>
      <c r="L451" s="238">
        <f t="shared" si="14"/>
        <v>1.6</v>
      </c>
      <c r="M451" s="266"/>
      <c r="N451" s="267"/>
    </row>
    <row r="452" spans="1:14" s="254" customFormat="1" ht="15.6">
      <c r="A452" s="175"/>
      <c r="B452" s="183"/>
      <c r="C452" s="183"/>
      <c r="D452" s="283"/>
      <c r="E452" s="242" t="s">
        <v>6542</v>
      </c>
      <c r="F452" s="243"/>
      <c r="G452" s="244"/>
      <c r="H452" s="187">
        <f>0.4+1.85</f>
        <v>2.25</v>
      </c>
      <c r="I452" s="187"/>
      <c r="J452" s="187"/>
      <c r="K452" s="187">
        <v>2</v>
      </c>
      <c r="L452" s="238">
        <f t="shared" si="14"/>
        <v>4.5</v>
      </c>
      <c r="M452" s="266"/>
      <c r="N452" s="267"/>
    </row>
    <row r="453" spans="1:14" s="254" customFormat="1" ht="15.6">
      <c r="A453" s="175"/>
      <c r="B453" s="175"/>
      <c r="C453" s="175"/>
      <c r="D453" s="283"/>
      <c r="E453" s="242" t="s">
        <v>6579</v>
      </c>
      <c r="F453" s="243"/>
      <c r="G453" s="244"/>
      <c r="H453" s="187">
        <f>0.4+1.4</f>
        <v>1.7999999999999998</v>
      </c>
      <c r="I453" s="187"/>
      <c r="J453" s="187"/>
      <c r="K453" s="187">
        <v>1</v>
      </c>
      <c r="L453" s="238">
        <f t="shared" si="14"/>
        <v>1.7999999999999998</v>
      </c>
      <c r="M453" s="266"/>
      <c r="N453" s="267"/>
    </row>
    <row r="454" spans="1:14" s="254" customFormat="1" ht="15.6">
      <c r="A454" s="175"/>
      <c r="B454" s="175"/>
      <c r="C454" s="175"/>
      <c r="D454" s="283"/>
      <c r="E454" s="242" t="s">
        <v>6543</v>
      </c>
      <c r="F454" s="243"/>
      <c r="G454" s="244"/>
      <c r="H454" s="187">
        <v>2.4</v>
      </c>
      <c r="I454" s="187"/>
      <c r="J454" s="187"/>
      <c r="K454" s="187">
        <v>2</v>
      </c>
      <c r="L454" s="238">
        <f t="shared" si="14"/>
        <v>4.8</v>
      </c>
      <c r="M454" s="266"/>
      <c r="N454" s="267"/>
    </row>
    <row r="455" spans="1:14" s="254" customFormat="1" ht="15.6">
      <c r="A455" s="175"/>
      <c r="B455" s="175"/>
      <c r="C455" s="175"/>
      <c r="D455" s="283"/>
      <c r="E455" s="242"/>
      <c r="F455" s="243"/>
      <c r="G455" s="244"/>
      <c r="H455" s="187"/>
      <c r="I455" s="187"/>
      <c r="J455" s="187"/>
      <c r="K455" s="187"/>
      <c r="L455" s="272"/>
      <c r="M455" s="266"/>
      <c r="N455" s="267"/>
    </row>
    <row r="456" spans="1:14" s="254" customFormat="1" ht="31.2">
      <c r="A456" s="175">
        <v>8</v>
      </c>
      <c r="B456" s="183">
        <v>1</v>
      </c>
      <c r="C456" s="183">
        <f>1+C429</f>
        <v>2</v>
      </c>
      <c r="D456" s="184" t="str">
        <f>CONCATENATE($A$429,".",B456,".",C456)</f>
        <v>8.1.2</v>
      </c>
      <c r="E456" s="256" t="s">
        <v>6580</v>
      </c>
      <c r="F456" s="255" t="s">
        <v>114</v>
      </c>
      <c r="G456" s="257"/>
      <c r="H456" s="257"/>
      <c r="I456" s="257"/>
      <c r="J456" s="265"/>
      <c r="K456" s="282"/>
      <c r="L456" s="257">
        <f>SUM(L458:L470)</f>
        <v>143.65</v>
      </c>
      <c r="M456" s="266"/>
      <c r="N456" s="267"/>
    </row>
    <row r="457" spans="1:14" s="254" customFormat="1" ht="15.6">
      <c r="A457" s="175"/>
      <c r="B457" s="175"/>
      <c r="C457" s="175"/>
      <c r="D457" s="283"/>
      <c r="E457" s="263"/>
      <c r="F457" s="264"/>
      <c r="G457" s="268"/>
      <c r="H457" s="265"/>
      <c r="I457" s="265"/>
      <c r="J457" s="265"/>
      <c r="K457" s="265"/>
      <c r="L457" s="188"/>
      <c r="M457" s="266"/>
      <c r="N457" s="267"/>
    </row>
    <row r="458" spans="1:14" s="254" customFormat="1" ht="15.6">
      <c r="A458" s="175"/>
      <c r="B458" s="175"/>
      <c r="C458" s="175"/>
      <c r="D458" s="283"/>
      <c r="E458" s="242" t="s">
        <v>6523</v>
      </c>
      <c r="F458" s="243"/>
      <c r="G458" s="244"/>
      <c r="H458" s="187">
        <f>0.4+4.75</f>
        <v>5.15</v>
      </c>
      <c r="I458" s="187"/>
      <c r="J458" s="187"/>
      <c r="K458" s="187">
        <v>1</v>
      </c>
      <c r="L458" s="238">
        <f t="shared" ref="L458:L470" si="15">PRODUCT(G458:K458)</f>
        <v>5.15</v>
      </c>
      <c r="M458" s="266"/>
      <c r="N458" s="267"/>
    </row>
    <row r="459" spans="1:14" s="254" customFormat="1" ht="15.6">
      <c r="A459" s="175"/>
      <c r="B459" s="175"/>
      <c r="C459" s="175"/>
      <c r="D459" s="283"/>
      <c r="E459" s="242" t="s">
        <v>6524</v>
      </c>
      <c r="F459" s="243"/>
      <c r="G459" s="244"/>
      <c r="H459" s="187">
        <f>0.4+2.4</f>
        <v>2.8</v>
      </c>
      <c r="I459" s="187"/>
      <c r="J459" s="187"/>
      <c r="K459" s="187">
        <v>1</v>
      </c>
      <c r="L459" s="238">
        <f t="shared" si="15"/>
        <v>2.8</v>
      </c>
      <c r="M459" s="266"/>
      <c r="N459" s="267"/>
    </row>
    <row r="460" spans="1:14" s="254" customFormat="1" ht="15.6">
      <c r="A460" s="175"/>
      <c r="B460" s="183"/>
      <c r="C460" s="183"/>
      <c r="D460" s="283"/>
      <c r="E460" s="242" t="s">
        <v>6525</v>
      </c>
      <c r="F460" s="243"/>
      <c r="G460" s="244"/>
      <c r="H460" s="187">
        <f>0.4+2</f>
        <v>2.4</v>
      </c>
      <c r="I460" s="187"/>
      <c r="J460" s="187"/>
      <c r="K460" s="187">
        <v>6</v>
      </c>
      <c r="L460" s="238">
        <f t="shared" si="15"/>
        <v>14.399999999999999</v>
      </c>
      <c r="M460" s="266"/>
      <c r="N460" s="267"/>
    </row>
    <row r="461" spans="1:14" s="254" customFormat="1" ht="15.6">
      <c r="A461" s="175"/>
      <c r="B461" s="175"/>
      <c r="C461" s="175"/>
      <c r="D461" s="283"/>
      <c r="E461" s="242" t="s">
        <v>6526</v>
      </c>
      <c r="F461" s="243"/>
      <c r="G461" s="244"/>
      <c r="H461" s="187">
        <f>0.4+1</f>
        <v>1.4</v>
      </c>
      <c r="I461" s="187"/>
      <c r="J461" s="187"/>
      <c r="K461" s="187">
        <v>4</v>
      </c>
      <c r="L461" s="238">
        <f t="shared" si="15"/>
        <v>5.6</v>
      </c>
      <c r="M461" s="266"/>
      <c r="N461" s="267"/>
    </row>
    <row r="462" spans="1:14" s="254" customFormat="1" ht="15.6">
      <c r="A462" s="175"/>
      <c r="B462" s="175"/>
      <c r="C462" s="175"/>
      <c r="D462" s="283"/>
      <c r="E462" s="242" t="s">
        <v>6527</v>
      </c>
      <c r="F462" s="243"/>
      <c r="G462" s="244"/>
      <c r="H462" s="187">
        <f>0.4+0.8</f>
        <v>1.2000000000000002</v>
      </c>
      <c r="I462" s="187"/>
      <c r="J462" s="187"/>
      <c r="K462" s="187">
        <v>2</v>
      </c>
      <c r="L462" s="238">
        <f t="shared" si="15"/>
        <v>2.4000000000000004</v>
      </c>
      <c r="M462" s="266"/>
      <c r="N462" s="267"/>
    </row>
    <row r="463" spans="1:14" s="254" customFormat="1" ht="15.6">
      <c r="A463" s="175"/>
      <c r="B463" s="175"/>
      <c r="C463" s="175"/>
      <c r="D463" s="283"/>
      <c r="E463" s="242" t="s">
        <v>6528</v>
      </c>
      <c r="F463" s="243"/>
      <c r="G463" s="244"/>
      <c r="H463" s="187">
        <f>0.4+1.3</f>
        <v>1.7000000000000002</v>
      </c>
      <c r="I463" s="187"/>
      <c r="J463" s="187"/>
      <c r="K463" s="187">
        <v>2</v>
      </c>
      <c r="L463" s="238">
        <f t="shared" si="15"/>
        <v>3.4000000000000004</v>
      </c>
      <c r="M463" s="266"/>
      <c r="N463" s="267"/>
    </row>
    <row r="464" spans="1:14" s="254" customFormat="1" ht="15.6">
      <c r="A464" s="175"/>
      <c r="B464" s="175"/>
      <c r="C464" s="175"/>
      <c r="D464" s="283"/>
      <c r="E464" s="242" t="s">
        <v>6529</v>
      </c>
      <c r="F464" s="243"/>
      <c r="G464" s="244"/>
      <c r="H464" s="187">
        <f>0.4+4</f>
        <v>4.4000000000000004</v>
      </c>
      <c r="I464" s="187"/>
      <c r="J464" s="187"/>
      <c r="K464" s="187">
        <v>10</v>
      </c>
      <c r="L464" s="238">
        <f t="shared" si="15"/>
        <v>44</v>
      </c>
      <c r="M464" s="266"/>
      <c r="N464" s="267"/>
    </row>
    <row r="465" spans="1:14" s="254" customFormat="1" ht="15.6">
      <c r="A465" s="175"/>
      <c r="B465" s="183"/>
      <c r="C465" s="183"/>
      <c r="D465" s="283"/>
      <c r="E465" s="242" t="s">
        <v>6530</v>
      </c>
      <c r="F465" s="243"/>
      <c r="G465" s="244"/>
      <c r="H465" s="187">
        <f>0.4+3</f>
        <v>3.4</v>
      </c>
      <c r="I465" s="187"/>
      <c r="J465" s="187"/>
      <c r="K465" s="187">
        <v>2</v>
      </c>
      <c r="L465" s="238">
        <f t="shared" si="15"/>
        <v>6.8</v>
      </c>
      <c r="M465" s="266"/>
      <c r="N465" s="267"/>
    </row>
    <row r="466" spans="1:14" s="254" customFormat="1" ht="15.6">
      <c r="A466" s="175"/>
      <c r="B466" s="175"/>
      <c r="C466" s="175"/>
      <c r="D466" s="283"/>
      <c r="E466" s="242" t="s">
        <v>6531</v>
      </c>
      <c r="F466" s="243"/>
      <c r="G466" s="244"/>
      <c r="H466" s="187">
        <f>0.4+3</f>
        <v>3.4</v>
      </c>
      <c r="I466" s="187"/>
      <c r="J466" s="187"/>
      <c r="K466" s="187">
        <v>2</v>
      </c>
      <c r="L466" s="238">
        <f t="shared" si="15"/>
        <v>6.8</v>
      </c>
      <c r="M466" s="266"/>
      <c r="N466" s="267"/>
    </row>
    <row r="467" spans="1:14" s="254" customFormat="1" ht="15.6">
      <c r="A467" s="175"/>
      <c r="B467" s="175"/>
      <c r="C467" s="175"/>
      <c r="D467" s="283"/>
      <c r="E467" s="242" t="s">
        <v>6532</v>
      </c>
      <c r="F467" s="243"/>
      <c r="G467" s="244"/>
      <c r="H467" s="187">
        <f>0.4+1</f>
        <v>1.4</v>
      </c>
      <c r="I467" s="277"/>
      <c r="J467" s="187"/>
      <c r="K467" s="187">
        <v>1</v>
      </c>
      <c r="L467" s="238">
        <f t="shared" si="15"/>
        <v>1.4</v>
      </c>
      <c r="M467" s="266"/>
      <c r="N467" s="267"/>
    </row>
    <row r="468" spans="1:14" s="254" customFormat="1" ht="15.6">
      <c r="A468" s="175"/>
      <c r="B468" s="175"/>
      <c r="C468" s="175"/>
      <c r="D468" s="283"/>
      <c r="E468" s="242" t="s">
        <v>6533</v>
      </c>
      <c r="F468" s="243"/>
      <c r="G468" s="244"/>
      <c r="H468" s="187">
        <f>0.4+2</f>
        <v>2.4</v>
      </c>
      <c r="I468" s="187"/>
      <c r="J468" s="187"/>
      <c r="K468" s="187">
        <v>14</v>
      </c>
      <c r="L468" s="238">
        <f t="shared" si="15"/>
        <v>33.6</v>
      </c>
      <c r="M468" s="266"/>
      <c r="N468" s="267"/>
    </row>
    <row r="469" spans="1:14" s="254" customFormat="1" ht="15.6">
      <c r="A469" s="175"/>
      <c r="B469" s="175"/>
      <c r="C469" s="175"/>
      <c r="D469" s="283"/>
      <c r="E469" s="242" t="s">
        <v>6534</v>
      </c>
      <c r="F469" s="243"/>
      <c r="G469" s="244"/>
      <c r="H469" s="187">
        <f>0.4+1.4</f>
        <v>1.7999999999999998</v>
      </c>
      <c r="I469" s="187"/>
      <c r="J469" s="187"/>
      <c r="K469" s="187">
        <v>8</v>
      </c>
      <c r="L469" s="238">
        <f t="shared" si="15"/>
        <v>14.399999999999999</v>
      </c>
      <c r="M469" s="266"/>
      <c r="N469" s="267"/>
    </row>
    <row r="470" spans="1:14" s="254" customFormat="1" ht="15.6">
      <c r="A470" s="175"/>
      <c r="B470" s="175"/>
      <c r="C470" s="175"/>
      <c r="D470" s="283"/>
      <c r="E470" s="242" t="s">
        <v>6535</v>
      </c>
      <c r="F470" s="243"/>
      <c r="G470" s="244"/>
      <c r="H470" s="187">
        <f>0.4+2.5</f>
        <v>2.9</v>
      </c>
      <c r="I470" s="187"/>
      <c r="J470" s="187"/>
      <c r="K470" s="187">
        <v>1</v>
      </c>
      <c r="L470" s="238">
        <f t="shared" si="15"/>
        <v>2.9</v>
      </c>
      <c r="M470" s="266"/>
      <c r="N470" s="267"/>
    </row>
    <row r="471" spans="1:14" s="273" customFormat="1" ht="15.6">
      <c r="A471" s="175"/>
      <c r="B471" s="183"/>
      <c r="C471" s="183"/>
      <c r="D471" s="284"/>
      <c r="E471" s="285"/>
      <c r="F471" s="286"/>
      <c r="G471" s="287"/>
      <c r="H471" s="288"/>
      <c r="I471" s="288"/>
      <c r="J471" s="288"/>
      <c r="K471" s="288"/>
      <c r="L471" s="289"/>
      <c r="M471" s="290"/>
      <c r="N471" s="291"/>
    </row>
    <row r="472" spans="1:14" s="175" customFormat="1" ht="31.2">
      <c r="A472" s="175">
        <v>8</v>
      </c>
      <c r="B472" s="183">
        <v>1</v>
      </c>
      <c r="C472" s="183">
        <f>1+C456</f>
        <v>3</v>
      </c>
      <c r="D472" s="184" t="str">
        <f>CONCATENATE($A$429,".",B472,".",C472)</f>
        <v>8.1.3</v>
      </c>
      <c r="E472" s="198" t="s">
        <v>6581</v>
      </c>
      <c r="F472" s="185" t="s">
        <v>114</v>
      </c>
      <c r="G472" s="176"/>
      <c r="H472" s="176"/>
      <c r="I472" s="176"/>
      <c r="J472" s="176"/>
      <c r="K472" s="230"/>
      <c r="L472" s="176">
        <f>SUM(L473:L485)</f>
        <v>143.65</v>
      </c>
      <c r="M472" s="177"/>
      <c r="N472" s="182"/>
    </row>
    <row r="473" spans="1:14" s="273" customFormat="1" ht="15.6">
      <c r="A473" s="175"/>
      <c r="B473" s="175"/>
      <c r="C473" s="175"/>
      <c r="D473" s="284"/>
      <c r="E473" s="242" t="s">
        <v>6523</v>
      </c>
      <c r="F473" s="243"/>
      <c r="G473" s="244"/>
      <c r="H473" s="187">
        <f>0.4+4.75</f>
        <v>5.15</v>
      </c>
      <c r="I473" s="187"/>
      <c r="J473" s="187"/>
      <c r="K473" s="187">
        <v>1</v>
      </c>
      <c r="L473" s="238">
        <f t="shared" ref="L473:L485" si="16">PRODUCT(G473:K473)</f>
        <v>5.15</v>
      </c>
      <c r="M473" s="290"/>
      <c r="N473" s="291"/>
    </row>
    <row r="474" spans="1:14" s="273" customFormat="1" ht="15.6">
      <c r="A474" s="175"/>
      <c r="B474" s="175"/>
      <c r="C474" s="175"/>
      <c r="D474" s="284"/>
      <c r="E474" s="242" t="s">
        <v>6524</v>
      </c>
      <c r="F474" s="243"/>
      <c r="G474" s="244"/>
      <c r="H474" s="187">
        <f>0.4+2.4</f>
        <v>2.8</v>
      </c>
      <c r="I474" s="187"/>
      <c r="J474" s="187"/>
      <c r="K474" s="187">
        <v>1</v>
      </c>
      <c r="L474" s="238">
        <f t="shared" si="16"/>
        <v>2.8</v>
      </c>
      <c r="M474" s="290"/>
      <c r="N474" s="291"/>
    </row>
    <row r="475" spans="1:14" s="273" customFormat="1" ht="15.6">
      <c r="A475" s="175"/>
      <c r="B475" s="175"/>
      <c r="C475" s="175"/>
      <c r="D475" s="284"/>
      <c r="E475" s="242" t="s">
        <v>6525</v>
      </c>
      <c r="F475" s="243"/>
      <c r="G475" s="244"/>
      <c r="H475" s="187">
        <f>0.4+2</f>
        <v>2.4</v>
      </c>
      <c r="I475" s="187"/>
      <c r="J475" s="187"/>
      <c r="K475" s="187">
        <v>6</v>
      </c>
      <c r="L475" s="238">
        <f t="shared" si="16"/>
        <v>14.399999999999999</v>
      </c>
      <c r="M475" s="290"/>
      <c r="N475" s="291"/>
    </row>
    <row r="476" spans="1:14" s="273" customFormat="1" ht="15.6">
      <c r="A476" s="175"/>
      <c r="B476" s="175"/>
      <c r="C476" s="175"/>
      <c r="D476" s="284"/>
      <c r="E476" s="242" t="s">
        <v>6526</v>
      </c>
      <c r="F476" s="243"/>
      <c r="G476" s="244"/>
      <c r="H476" s="187">
        <f>0.4+1</f>
        <v>1.4</v>
      </c>
      <c r="I476" s="187"/>
      <c r="J476" s="187"/>
      <c r="K476" s="187">
        <v>4</v>
      </c>
      <c r="L476" s="238">
        <f t="shared" si="16"/>
        <v>5.6</v>
      </c>
      <c r="M476" s="290"/>
      <c r="N476" s="291"/>
    </row>
    <row r="477" spans="1:14" s="273" customFormat="1" ht="15.6">
      <c r="A477" s="175"/>
      <c r="B477" s="175"/>
      <c r="C477" s="175"/>
      <c r="D477" s="284"/>
      <c r="E477" s="242" t="s">
        <v>6527</v>
      </c>
      <c r="F477" s="243"/>
      <c r="G477" s="244"/>
      <c r="H477" s="187">
        <f>0.4+0.8</f>
        <v>1.2000000000000002</v>
      </c>
      <c r="I477" s="187"/>
      <c r="J477" s="187"/>
      <c r="K477" s="187">
        <v>2</v>
      </c>
      <c r="L477" s="238">
        <f t="shared" si="16"/>
        <v>2.4000000000000004</v>
      </c>
      <c r="M477" s="290"/>
      <c r="N477" s="291"/>
    </row>
    <row r="478" spans="1:14" s="273" customFormat="1" ht="15.6">
      <c r="A478" s="175"/>
      <c r="B478" s="175"/>
      <c r="C478" s="175"/>
      <c r="D478" s="284"/>
      <c r="E478" s="242" t="s">
        <v>6528</v>
      </c>
      <c r="F478" s="243"/>
      <c r="G478" s="244"/>
      <c r="H478" s="187">
        <f>0.4+1.3</f>
        <v>1.7000000000000002</v>
      </c>
      <c r="I478" s="187"/>
      <c r="J478" s="187"/>
      <c r="K478" s="187">
        <v>2</v>
      </c>
      <c r="L478" s="238">
        <f t="shared" si="16"/>
        <v>3.4000000000000004</v>
      </c>
      <c r="M478" s="290"/>
      <c r="N478" s="291"/>
    </row>
    <row r="479" spans="1:14" s="273" customFormat="1" ht="15.6">
      <c r="A479" s="175"/>
      <c r="B479" s="183"/>
      <c r="C479" s="183"/>
      <c r="D479" s="284"/>
      <c r="E479" s="242" t="s">
        <v>6529</v>
      </c>
      <c r="F479" s="243"/>
      <c r="G479" s="244"/>
      <c r="H479" s="187">
        <f>0.4+4</f>
        <v>4.4000000000000004</v>
      </c>
      <c r="I479" s="187"/>
      <c r="J479" s="187"/>
      <c r="K479" s="187">
        <v>10</v>
      </c>
      <c r="L479" s="238">
        <f t="shared" si="16"/>
        <v>44</v>
      </c>
      <c r="M479" s="290"/>
      <c r="N479" s="291"/>
    </row>
    <row r="480" spans="1:14" s="273" customFormat="1" ht="15.6">
      <c r="A480" s="175"/>
      <c r="B480" s="175"/>
      <c r="C480" s="175"/>
      <c r="D480" s="284"/>
      <c r="E480" s="242" t="s">
        <v>6530</v>
      </c>
      <c r="F480" s="243"/>
      <c r="G480" s="244"/>
      <c r="H480" s="187">
        <f>0.4+3</f>
        <v>3.4</v>
      </c>
      <c r="I480" s="187"/>
      <c r="J480" s="187"/>
      <c r="K480" s="187">
        <v>2</v>
      </c>
      <c r="L480" s="238">
        <f t="shared" si="16"/>
        <v>6.8</v>
      </c>
      <c r="M480" s="290"/>
      <c r="N480" s="291"/>
    </row>
    <row r="481" spans="1:14" s="273" customFormat="1" ht="15.6">
      <c r="A481" s="175"/>
      <c r="B481" s="175"/>
      <c r="C481" s="175"/>
      <c r="D481" s="284"/>
      <c r="E481" s="242" t="s">
        <v>6531</v>
      </c>
      <c r="F481" s="243"/>
      <c r="G481" s="244"/>
      <c r="H481" s="187">
        <f>0.4+3</f>
        <v>3.4</v>
      </c>
      <c r="I481" s="187"/>
      <c r="J481" s="187"/>
      <c r="K481" s="187">
        <v>2</v>
      </c>
      <c r="L481" s="238">
        <f t="shared" si="16"/>
        <v>6.8</v>
      </c>
      <c r="M481" s="290"/>
      <c r="N481" s="291"/>
    </row>
    <row r="482" spans="1:14" s="273" customFormat="1" ht="15.6">
      <c r="A482" s="175"/>
      <c r="B482" s="175"/>
      <c r="C482" s="175"/>
      <c r="D482" s="284"/>
      <c r="E482" s="242" t="s">
        <v>6532</v>
      </c>
      <c r="F482" s="243"/>
      <c r="G482" s="244"/>
      <c r="H482" s="187">
        <f>0.4+1</f>
        <v>1.4</v>
      </c>
      <c r="I482" s="277"/>
      <c r="J482" s="187"/>
      <c r="K482" s="187">
        <v>1</v>
      </c>
      <c r="L482" s="238">
        <f t="shared" si="16"/>
        <v>1.4</v>
      </c>
      <c r="M482" s="290"/>
      <c r="N482" s="291"/>
    </row>
    <row r="483" spans="1:14" s="273" customFormat="1" ht="15.6">
      <c r="A483" s="175"/>
      <c r="B483" s="175"/>
      <c r="C483" s="175"/>
      <c r="D483" s="284"/>
      <c r="E483" s="242" t="s">
        <v>6533</v>
      </c>
      <c r="F483" s="243"/>
      <c r="G483" s="244"/>
      <c r="H483" s="187">
        <f>0.4+2</f>
        <v>2.4</v>
      </c>
      <c r="I483" s="187"/>
      <c r="J483" s="187"/>
      <c r="K483" s="187">
        <v>14</v>
      </c>
      <c r="L483" s="238">
        <f t="shared" si="16"/>
        <v>33.6</v>
      </c>
      <c r="M483" s="290"/>
      <c r="N483" s="291"/>
    </row>
    <row r="484" spans="1:14" s="273" customFormat="1" ht="15.6">
      <c r="A484" s="175"/>
      <c r="B484" s="175"/>
      <c r="C484" s="175"/>
      <c r="D484" s="284"/>
      <c r="E484" s="242" t="s">
        <v>6534</v>
      </c>
      <c r="F484" s="243"/>
      <c r="G484" s="244"/>
      <c r="H484" s="187">
        <f>0.4+1.4</f>
        <v>1.7999999999999998</v>
      </c>
      <c r="I484" s="187"/>
      <c r="J484" s="187"/>
      <c r="K484" s="187">
        <v>8</v>
      </c>
      <c r="L484" s="238">
        <f t="shared" si="16"/>
        <v>14.399999999999999</v>
      </c>
      <c r="M484" s="290"/>
      <c r="N484" s="291"/>
    </row>
    <row r="485" spans="1:14" s="273" customFormat="1" ht="15.6">
      <c r="A485" s="175"/>
      <c r="B485" s="175"/>
      <c r="C485" s="175"/>
      <c r="D485" s="284"/>
      <c r="E485" s="242" t="s">
        <v>6535</v>
      </c>
      <c r="F485" s="243"/>
      <c r="G485" s="244"/>
      <c r="H485" s="187">
        <f>0.4+2.5</f>
        <v>2.9</v>
      </c>
      <c r="I485" s="187"/>
      <c r="J485" s="187"/>
      <c r="K485" s="187">
        <v>1</v>
      </c>
      <c r="L485" s="238">
        <f t="shared" si="16"/>
        <v>2.9</v>
      </c>
      <c r="M485" s="290"/>
      <c r="N485" s="291"/>
    </row>
    <row r="486" spans="1:14" s="273" customFormat="1" ht="15.6">
      <c r="A486" s="175"/>
      <c r="B486" s="175"/>
      <c r="C486" s="175"/>
      <c r="D486" s="284"/>
      <c r="E486" s="285"/>
      <c r="F486" s="286"/>
      <c r="G486" s="287"/>
      <c r="H486" s="288"/>
      <c r="I486" s="288"/>
      <c r="J486" s="288"/>
      <c r="K486" s="288"/>
      <c r="L486" s="292"/>
      <c r="M486" s="290"/>
      <c r="N486" s="291"/>
    </row>
    <row r="487" spans="1:14" s="175" customFormat="1" ht="15.6">
      <c r="B487" s="183"/>
      <c r="C487" s="183"/>
      <c r="D487" s="178" t="s">
        <v>6582</v>
      </c>
      <c r="E487" s="293" t="s">
        <v>293</v>
      </c>
      <c r="F487" s="178"/>
      <c r="G487" s="180"/>
      <c r="H487" s="180"/>
      <c r="I487" s="180"/>
      <c r="J487" s="180"/>
      <c r="K487" s="181"/>
      <c r="L487" s="181"/>
      <c r="M487" s="177"/>
      <c r="N487" s="182"/>
    </row>
    <row r="488" spans="1:14" s="175" customFormat="1" ht="60" customHeight="1">
      <c r="A488" s="175">
        <v>8</v>
      </c>
      <c r="B488" s="183">
        <v>2</v>
      </c>
      <c r="C488" s="183">
        <v>1</v>
      </c>
      <c r="D488" s="184" t="str">
        <f>CONCATENATE($A$429,".",B488,".",C488)</f>
        <v>8.2.1</v>
      </c>
      <c r="E488" s="198" t="s">
        <v>296</v>
      </c>
      <c r="F488" s="185" t="s">
        <v>268</v>
      </c>
      <c r="G488" s="176"/>
      <c r="H488" s="176"/>
      <c r="I488" s="176"/>
      <c r="J488" s="176"/>
      <c r="K488" s="230"/>
      <c r="L488" s="176">
        <f>SUM(L489:L489)</f>
        <v>4</v>
      </c>
      <c r="M488" s="177"/>
      <c r="N488" s="182"/>
    </row>
    <row r="489" spans="1:14" s="175" customFormat="1" ht="15.6">
      <c r="D489" s="185"/>
      <c r="E489" s="242" t="s">
        <v>6540</v>
      </c>
      <c r="F489" s="294"/>
      <c r="G489" s="295"/>
      <c r="H489" s="295"/>
      <c r="I489" s="295"/>
      <c r="J489" s="295"/>
      <c r="K489" s="296">
        <v>4</v>
      </c>
      <c r="L489" s="238">
        <f>PRODUCT(G489:K489)</f>
        <v>4</v>
      </c>
      <c r="M489" s="177"/>
      <c r="N489" s="182"/>
    </row>
    <row r="490" spans="1:14" s="175" customFormat="1" ht="15.6">
      <c r="D490" s="185"/>
      <c r="E490" s="242"/>
      <c r="F490" s="294"/>
      <c r="G490" s="295"/>
      <c r="H490" s="295"/>
      <c r="I490" s="295"/>
      <c r="J490" s="295"/>
      <c r="K490" s="296"/>
      <c r="L490" s="297"/>
      <c r="M490" s="177"/>
      <c r="N490" s="182"/>
    </row>
    <row r="491" spans="1:14" s="175" customFormat="1" ht="31.2">
      <c r="B491" s="183"/>
      <c r="C491" s="183">
        <f>1+C488</f>
        <v>2</v>
      </c>
      <c r="D491" s="184" t="str">
        <f>CONCATENATE($A$429,".",$B$488,".",C491)</f>
        <v>8.2.2</v>
      </c>
      <c r="E491" s="198" t="s">
        <v>300</v>
      </c>
      <c r="F491" s="185" t="s">
        <v>6448</v>
      </c>
      <c r="G491" s="176"/>
      <c r="H491" s="176"/>
      <c r="I491" s="176"/>
      <c r="J491" s="176"/>
      <c r="K491" s="230"/>
      <c r="L491" s="176">
        <f>SUM(L492:L492)</f>
        <v>3.6</v>
      </c>
      <c r="M491" s="177"/>
      <c r="N491" s="182"/>
    </row>
    <row r="492" spans="1:14" s="175" customFormat="1" ht="15.6">
      <c r="D492" s="241"/>
      <c r="E492" s="242" t="s">
        <v>6540</v>
      </c>
      <c r="F492" s="243"/>
      <c r="G492" s="244"/>
      <c r="H492" s="250"/>
      <c r="I492" s="187">
        <v>0.5</v>
      </c>
      <c r="J492" s="187">
        <v>0.9</v>
      </c>
      <c r="K492" s="296">
        <v>8</v>
      </c>
      <c r="L492" s="238">
        <f>PRODUCT(G492:K492)</f>
        <v>3.6</v>
      </c>
      <c r="M492" s="177"/>
      <c r="N492" s="182"/>
    </row>
    <row r="493" spans="1:14" s="175" customFormat="1" ht="15.6">
      <c r="D493" s="241"/>
      <c r="E493" s="242"/>
      <c r="F493" s="243"/>
      <c r="G493" s="244"/>
      <c r="H493" s="250"/>
      <c r="I493" s="187"/>
      <c r="J493" s="187"/>
      <c r="K493" s="296"/>
      <c r="L493" s="297"/>
      <c r="M493" s="177"/>
      <c r="N493" s="182"/>
    </row>
    <row r="494" spans="1:14" s="175" customFormat="1" ht="46.8">
      <c r="C494" s="183">
        <f>1+C491</f>
        <v>3</v>
      </c>
      <c r="D494" s="184" t="str">
        <f>CONCATENATE($A$429,".",$B$488,".",C494)</f>
        <v>8.2.3</v>
      </c>
      <c r="E494" s="198" t="s">
        <v>303</v>
      </c>
      <c r="F494" s="185" t="s">
        <v>268</v>
      </c>
      <c r="G494" s="176"/>
      <c r="H494" s="176"/>
      <c r="I494" s="176"/>
      <c r="J494" s="176"/>
      <c r="K494" s="230"/>
      <c r="L494" s="176">
        <f>SUM(L495:L496)</f>
        <v>4</v>
      </c>
      <c r="M494" s="177"/>
      <c r="N494" s="182"/>
    </row>
    <row r="495" spans="1:14" s="175" customFormat="1" ht="15.6">
      <c r="D495" s="241"/>
      <c r="E495" s="242" t="s">
        <v>6540</v>
      </c>
      <c r="F495" s="243"/>
      <c r="G495" s="244"/>
      <c r="H495" s="187"/>
      <c r="I495" s="187"/>
      <c r="J495" s="187"/>
      <c r="K495" s="296">
        <v>4</v>
      </c>
      <c r="L495" s="238">
        <f>PRODUCT(G495:K495)</f>
        <v>4</v>
      </c>
      <c r="M495" s="177"/>
      <c r="N495" s="182"/>
    </row>
    <row r="496" spans="1:14" s="175" customFormat="1" ht="15.6">
      <c r="B496" s="183"/>
      <c r="C496" s="183"/>
      <c r="D496" s="241"/>
      <c r="E496" s="242"/>
      <c r="F496" s="243"/>
      <c r="G496" s="244"/>
      <c r="H496" s="187"/>
      <c r="I496" s="187"/>
      <c r="J496" s="187"/>
      <c r="K496" s="296"/>
      <c r="L496" s="297"/>
      <c r="M496" s="177"/>
      <c r="N496" s="182"/>
    </row>
    <row r="497" spans="1:14" s="175" customFormat="1" ht="15.6">
      <c r="C497" s="183">
        <f>1+C494</f>
        <v>4</v>
      </c>
      <c r="D497" s="184" t="str">
        <f>CONCATENATE($A$429,".",$B$488,".",C497)</f>
        <v>8.2.4</v>
      </c>
      <c r="E497" s="198" t="s">
        <v>306</v>
      </c>
      <c r="F497" s="185" t="s">
        <v>268</v>
      </c>
      <c r="G497" s="176"/>
      <c r="H497" s="176"/>
      <c r="I497" s="176"/>
      <c r="J497" s="176"/>
      <c r="K497" s="230"/>
      <c r="L497" s="176">
        <f>SUM(L498:L498)</f>
        <v>8</v>
      </c>
      <c r="M497" s="177"/>
      <c r="N497" s="182"/>
    </row>
    <row r="498" spans="1:14" s="175" customFormat="1" ht="15.6">
      <c r="D498" s="241"/>
      <c r="E498" s="242" t="s">
        <v>6540</v>
      </c>
      <c r="F498" s="243"/>
      <c r="G498" s="244"/>
      <c r="H498" s="187"/>
      <c r="I498" s="187"/>
      <c r="J498" s="187"/>
      <c r="K498" s="187">
        <v>8</v>
      </c>
      <c r="L498" s="238">
        <f>PRODUCT(G498:K498)</f>
        <v>8</v>
      </c>
      <c r="M498" s="177"/>
      <c r="N498" s="182"/>
    </row>
    <row r="499" spans="1:14" s="175" customFormat="1" ht="15.6">
      <c r="B499" s="183"/>
      <c r="C499" s="183"/>
      <c r="D499" s="241"/>
      <c r="E499" s="242"/>
      <c r="F499" s="243"/>
      <c r="G499" s="244"/>
      <c r="H499" s="187"/>
      <c r="I499" s="187"/>
      <c r="J499" s="187"/>
      <c r="K499" s="187"/>
      <c r="L499" s="272"/>
      <c r="M499" s="177"/>
      <c r="N499" s="182"/>
    </row>
    <row r="500" spans="1:14" s="175" customFormat="1" ht="46.8">
      <c r="C500" s="183">
        <f>1+C497</f>
        <v>5</v>
      </c>
      <c r="D500" s="184" t="str">
        <f>CONCATENATE($A$429,".",$B$488,".",C500)</f>
        <v>8.2.5</v>
      </c>
      <c r="E500" s="198" t="s">
        <v>310</v>
      </c>
      <c r="F500" s="185" t="s">
        <v>268</v>
      </c>
      <c r="G500" s="287"/>
      <c r="H500" s="288"/>
      <c r="I500" s="288"/>
      <c r="J500" s="288"/>
      <c r="K500" s="187"/>
      <c r="L500" s="176">
        <f>SUM(L501:L501)</f>
        <v>14</v>
      </c>
      <c r="M500" s="177"/>
      <c r="N500" s="182"/>
    </row>
    <row r="501" spans="1:14" s="175" customFormat="1" ht="15.6">
      <c r="D501" s="284"/>
      <c r="E501" s="242" t="s">
        <v>6538</v>
      </c>
      <c r="F501" s="286"/>
      <c r="G501" s="287"/>
      <c r="H501" s="288"/>
      <c r="I501" s="288"/>
      <c r="J501" s="288"/>
      <c r="K501" s="187">
        <v>14</v>
      </c>
      <c r="L501" s="238">
        <f>PRODUCT(G501:K501)</f>
        <v>14</v>
      </c>
      <c r="M501" s="177"/>
      <c r="N501" s="182"/>
    </row>
    <row r="502" spans="1:14" s="175" customFormat="1" ht="15.6">
      <c r="B502" s="183"/>
      <c r="C502" s="183"/>
      <c r="D502" s="284"/>
      <c r="E502" s="242"/>
      <c r="F502" s="286"/>
      <c r="G502" s="287"/>
      <c r="H502" s="288"/>
      <c r="I502" s="288"/>
      <c r="J502" s="288"/>
      <c r="K502" s="187"/>
      <c r="L502" s="188"/>
      <c r="M502" s="177"/>
      <c r="N502" s="182"/>
    </row>
    <row r="503" spans="1:14" s="175" customFormat="1" ht="46.8">
      <c r="C503" s="183">
        <f>1+C500</f>
        <v>6</v>
      </c>
      <c r="D503" s="184" t="str">
        <f>CONCATENATE($A$429,".",$B$488,".",C503)</f>
        <v>8.2.6</v>
      </c>
      <c r="E503" s="198" t="s">
        <v>313</v>
      </c>
      <c r="F503" s="185" t="s">
        <v>268</v>
      </c>
      <c r="G503" s="287"/>
      <c r="H503" s="288"/>
      <c r="I503" s="288"/>
      <c r="J503" s="288"/>
      <c r="K503" s="187"/>
      <c r="L503" s="176">
        <f>SUM(L504:L504)</f>
        <v>4</v>
      </c>
      <c r="M503" s="177"/>
      <c r="N503" s="182"/>
    </row>
    <row r="504" spans="1:14" s="175" customFormat="1" ht="15.6">
      <c r="A504" s="193"/>
      <c r="B504" s="193"/>
      <c r="C504" s="193"/>
      <c r="D504" s="284"/>
      <c r="E504" s="242" t="s">
        <v>6541</v>
      </c>
      <c r="F504" s="286"/>
      <c r="G504" s="287"/>
      <c r="H504" s="288"/>
      <c r="I504" s="288"/>
      <c r="J504" s="288"/>
      <c r="K504" s="187">
        <v>4</v>
      </c>
      <c r="L504" s="238">
        <f>PRODUCT(G504:K504)</f>
        <v>4</v>
      </c>
      <c r="M504" s="177"/>
      <c r="N504" s="182"/>
    </row>
    <row r="505" spans="1:14" s="175" customFormat="1" ht="15.6">
      <c r="B505" s="183"/>
      <c r="C505" s="183"/>
      <c r="D505" s="284"/>
      <c r="E505" s="242"/>
      <c r="F505" s="286"/>
      <c r="G505" s="287"/>
      <c r="H505" s="288"/>
      <c r="I505" s="288"/>
      <c r="J505" s="288"/>
      <c r="K505" s="187"/>
      <c r="L505" s="188"/>
      <c r="M505" s="177"/>
      <c r="N505" s="182"/>
    </row>
    <row r="506" spans="1:14" s="175" customFormat="1" ht="46.8">
      <c r="C506" s="183">
        <f>1+C503</f>
        <v>7</v>
      </c>
      <c r="D506" s="184" t="str">
        <f>CONCATENATE($A$429,".",$B$488,".",C506)</f>
        <v>8.2.7</v>
      </c>
      <c r="E506" s="198" t="s">
        <v>316</v>
      </c>
      <c r="F506" s="185" t="s">
        <v>268</v>
      </c>
      <c r="G506" s="287"/>
      <c r="H506" s="288"/>
      <c r="I506" s="288"/>
      <c r="J506" s="288"/>
      <c r="K506" s="187"/>
      <c r="L506" s="176">
        <f>SUM(L507:L509)</f>
        <v>18</v>
      </c>
      <c r="M506" s="177"/>
      <c r="N506" s="182"/>
    </row>
    <row r="507" spans="1:14" s="175" customFormat="1" ht="15.6">
      <c r="A507" s="193"/>
      <c r="B507" s="193"/>
      <c r="C507" s="193"/>
      <c r="D507" s="284"/>
      <c r="E507" s="242" t="s">
        <v>6538</v>
      </c>
      <c r="F507" s="286"/>
      <c r="G507" s="287"/>
      <c r="H507" s="288"/>
      <c r="I507" s="288"/>
      <c r="J507" s="288"/>
      <c r="K507" s="187">
        <v>14</v>
      </c>
      <c r="L507" s="238">
        <f>PRODUCT(G507:K507)</f>
        <v>14</v>
      </c>
      <c r="M507" s="177"/>
      <c r="N507" s="182"/>
    </row>
    <row r="508" spans="1:14" s="175" customFormat="1" ht="15.6">
      <c r="B508" s="183"/>
      <c r="C508" s="183"/>
      <c r="D508" s="284"/>
      <c r="E508" s="242" t="s">
        <v>6541</v>
      </c>
      <c r="F508" s="286"/>
      <c r="G508" s="287"/>
      <c r="H508" s="288"/>
      <c r="I508" s="288"/>
      <c r="J508" s="288"/>
      <c r="K508" s="187">
        <v>4</v>
      </c>
      <c r="L508" s="238">
        <f>PRODUCT(G508:K508)</f>
        <v>4</v>
      </c>
      <c r="M508" s="177"/>
      <c r="N508" s="182"/>
    </row>
    <row r="509" spans="1:14" s="175" customFormat="1" ht="15.6">
      <c r="D509" s="284"/>
      <c r="E509" s="242"/>
      <c r="F509" s="286"/>
      <c r="G509" s="287"/>
      <c r="H509" s="288"/>
      <c r="I509" s="288"/>
      <c r="J509" s="288"/>
      <c r="K509" s="187"/>
      <c r="L509" s="188"/>
      <c r="M509" s="177"/>
      <c r="N509" s="182"/>
    </row>
    <row r="510" spans="1:14" s="175" customFormat="1" ht="15.6">
      <c r="A510" s="193"/>
      <c r="B510" s="193"/>
      <c r="C510" s="193"/>
      <c r="D510" s="178" t="s">
        <v>6583</v>
      </c>
      <c r="E510" s="200" t="s">
        <v>318</v>
      </c>
      <c r="F510" s="178"/>
      <c r="G510" s="180"/>
      <c r="H510" s="180"/>
      <c r="I510" s="180"/>
      <c r="J510" s="180"/>
      <c r="K510" s="181"/>
      <c r="L510" s="181"/>
      <c r="M510" s="177"/>
      <c r="N510" s="182"/>
    </row>
    <row r="511" spans="1:14" s="175" customFormat="1" ht="46.8">
      <c r="A511" s="175">
        <v>8</v>
      </c>
      <c r="B511" s="183">
        <v>3</v>
      </c>
      <c r="C511" s="183">
        <v>1</v>
      </c>
      <c r="D511" s="184" t="str">
        <f>CONCATENATE($A$429,".",$B$511,".",C511)</f>
        <v>8.3.1</v>
      </c>
      <c r="E511" s="198" t="s">
        <v>6584</v>
      </c>
      <c r="F511" s="185" t="s">
        <v>6448</v>
      </c>
      <c r="G511" s="176"/>
      <c r="H511" s="176"/>
      <c r="I511" s="176"/>
      <c r="J511" s="176"/>
      <c r="K511" s="230"/>
      <c r="L511" s="176">
        <f>SUM(L512:L518)</f>
        <v>141.5</v>
      </c>
      <c r="M511" s="177"/>
      <c r="N511" s="182"/>
    </row>
    <row r="512" spans="1:14" s="175" customFormat="1" ht="15.6">
      <c r="D512" s="241"/>
      <c r="E512" s="242" t="s">
        <v>6523</v>
      </c>
      <c r="F512" s="243"/>
      <c r="G512" s="244"/>
      <c r="H512" s="187"/>
      <c r="I512" s="187">
        <v>4.75</v>
      </c>
      <c r="J512" s="187">
        <v>2</v>
      </c>
      <c r="K512" s="187">
        <v>1</v>
      </c>
      <c r="L512" s="238">
        <f t="shared" ref="L512:L518" si="17">PRODUCT(G512:K512)</f>
        <v>9.5</v>
      </c>
      <c r="M512" s="177"/>
      <c r="N512" s="182"/>
    </row>
    <row r="513" spans="2:14" s="175" customFormat="1" ht="15.6">
      <c r="B513" s="183"/>
      <c r="C513" s="183"/>
      <c r="D513" s="241"/>
      <c r="E513" s="242" t="s">
        <v>6524</v>
      </c>
      <c r="F513" s="243"/>
      <c r="G513" s="244"/>
      <c r="H513" s="187"/>
      <c r="I513" s="187">
        <v>2.4</v>
      </c>
      <c r="J513" s="187">
        <v>2</v>
      </c>
      <c r="K513" s="187">
        <v>1</v>
      </c>
      <c r="L513" s="238">
        <f t="shared" si="17"/>
        <v>4.8</v>
      </c>
      <c r="M513" s="177"/>
      <c r="N513" s="182"/>
    </row>
    <row r="514" spans="2:14" s="175" customFormat="1" ht="15.6">
      <c r="D514" s="241"/>
      <c r="E514" s="242" t="s">
        <v>6525</v>
      </c>
      <c r="F514" s="243"/>
      <c r="G514" s="244"/>
      <c r="H514" s="187"/>
      <c r="I514" s="187">
        <v>2</v>
      </c>
      <c r="J514" s="187">
        <v>1</v>
      </c>
      <c r="K514" s="187">
        <v>6</v>
      </c>
      <c r="L514" s="238">
        <f t="shared" si="17"/>
        <v>12</v>
      </c>
      <c r="M514" s="177"/>
      <c r="N514" s="182"/>
    </row>
    <row r="515" spans="2:14" s="175" customFormat="1" ht="15.6">
      <c r="D515" s="241"/>
      <c r="E515" s="242" t="s">
        <v>6528</v>
      </c>
      <c r="F515" s="243"/>
      <c r="G515" s="244"/>
      <c r="H515" s="187"/>
      <c r="I515" s="187">
        <v>1.3</v>
      </c>
      <c r="J515" s="187">
        <v>1</v>
      </c>
      <c r="K515" s="187">
        <v>2</v>
      </c>
      <c r="L515" s="238">
        <f t="shared" si="17"/>
        <v>2.6</v>
      </c>
      <c r="M515" s="177"/>
      <c r="N515" s="182"/>
    </row>
    <row r="516" spans="2:14" s="175" customFormat="1" ht="15.6">
      <c r="D516" s="241"/>
      <c r="E516" s="242" t="s">
        <v>6529</v>
      </c>
      <c r="F516" s="243"/>
      <c r="G516" s="244"/>
      <c r="H516" s="187"/>
      <c r="I516" s="187">
        <v>4</v>
      </c>
      <c r="J516" s="187">
        <v>2.5</v>
      </c>
      <c r="K516" s="187">
        <v>10</v>
      </c>
      <c r="L516" s="238">
        <f t="shared" si="17"/>
        <v>100</v>
      </c>
      <c r="M516" s="177"/>
      <c r="N516" s="182"/>
    </row>
    <row r="517" spans="2:14" s="175" customFormat="1" ht="15.6">
      <c r="D517" s="241"/>
      <c r="E517" s="242" t="s">
        <v>6530</v>
      </c>
      <c r="F517" s="243"/>
      <c r="G517" s="244"/>
      <c r="H517" s="187"/>
      <c r="I517" s="187">
        <v>3</v>
      </c>
      <c r="J517" s="187">
        <v>1.1000000000000001</v>
      </c>
      <c r="K517" s="187">
        <v>2</v>
      </c>
      <c r="L517" s="238">
        <f t="shared" si="17"/>
        <v>6.6000000000000005</v>
      </c>
      <c r="M517" s="177"/>
      <c r="N517" s="182"/>
    </row>
    <row r="518" spans="2:14" s="175" customFormat="1" ht="15.6">
      <c r="D518" s="241"/>
      <c r="E518" s="242" t="s">
        <v>6531</v>
      </c>
      <c r="F518" s="243"/>
      <c r="G518" s="244"/>
      <c r="H518" s="187"/>
      <c r="I518" s="187">
        <v>3</v>
      </c>
      <c r="J518" s="187">
        <v>1</v>
      </c>
      <c r="K518" s="187">
        <v>2</v>
      </c>
      <c r="L518" s="238">
        <f t="shared" si="17"/>
        <v>6</v>
      </c>
      <c r="M518" s="177"/>
      <c r="N518" s="182"/>
    </row>
    <row r="519" spans="2:14" s="175" customFormat="1" ht="15.6">
      <c r="D519" s="241"/>
      <c r="E519" s="242"/>
      <c r="F519" s="243"/>
      <c r="G519" s="244"/>
      <c r="H519" s="187"/>
      <c r="I519" s="187"/>
      <c r="J519" s="187"/>
      <c r="K519" s="187"/>
      <c r="L519" s="272"/>
      <c r="M519" s="177"/>
      <c r="N519" s="182"/>
    </row>
    <row r="520" spans="2:14" s="175" customFormat="1" ht="46.8">
      <c r="B520" s="183">
        <v>3</v>
      </c>
      <c r="C520" s="183">
        <f>C511+1</f>
        <v>2</v>
      </c>
      <c r="D520" s="184" t="str">
        <f>CONCATENATE($A$429,".",$B$511,".",C520)</f>
        <v>8.3.2</v>
      </c>
      <c r="E520" s="198" t="s">
        <v>6585</v>
      </c>
      <c r="F520" s="185" t="s">
        <v>6448</v>
      </c>
      <c r="G520" s="176"/>
      <c r="H520" s="257"/>
      <c r="I520" s="257"/>
      <c r="J520" s="176"/>
      <c r="K520" s="230"/>
      <c r="L520" s="176">
        <f>SUM(L521:L526)</f>
        <v>74.22</v>
      </c>
      <c r="M520" s="177"/>
      <c r="N520" s="182"/>
    </row>
    <row r="521" spans="2:14" s="175" customFormat="1" ht="15.6">
      <c r="D521" s="241"/>
      <c r="E521" s="242" t="s">
        <v>6526</v>
      </c>
      <c r="F521" s="243"/>
      <c r="G521" s="244"/>
      <c r="H521" s="187"/>
      <c r="I521" s="187">
        <v>1</v>
      </c>
      <c r="J521" s="187">
        <v>0.5</v>
      </c>
      <c r="K521" s="187">
        <v>4</v>
      </c>
      <c r="L521" s="238">
        <f t="shared" ref="L521:L526" si="18">PRODUCT(G521:K521)</f>
        <v>2</v>
      </c>
      <c r="M521" s="177"/>
      <c r="N521" s="182"/>
    </row>
    <row r="522" spans="2:14" s="175" customFormat="1" ht="15.6">
      <c r="D522" s="241"/>
      <c r="E522" s="242" t="s">
        <v>6527</v>
      </c>
      <c r="F522" s="243"/>
      <c r="G522" s="244"/>
      <c r="H522" s="187"/>
      <c r="I522" s="187">
        <v>0.8</v>
      </c>
      <c r="J522" s="187">
        <v>0.5</v>
      </c>
      <c r="K522" s="187">
        <v>2</v>
      </c>
      <c r="L522" s="238">
        <f t="shared" si="18"/>
        <v>0.8</v>
      </c>
      <c r="M522" s="177"/>
      <c r="N522" s="182"/>
    </row>
    <row r="523" spans="2:14" s="175" customFormat="1" ht="15.6">
      <c r="D523" s="241"/>
      <c r="E523" s="242" t="s">
        <v>6532</v>
      </c>
      <c r="F523" s="243"/>
      <c r="G523" s="244"/>
      <c r="H523" s="187"/>
      <c r="I523" s="187">
        <v>1</v>
      </c>
      <c r="J523" s="187">
        <v>0.6</v>
      </c>
      <c r="K523" s="187">
        <v>1</v>
      </c>
      <c r="L523" s="238">
        <f t="shared" si="18"/>
        <v>0.6</v>
      </c>
      <c r="M523" s="177"/>
      <c r="N523" s="182"/>
    </row>
    <row r="524" spans="2:14" s="175" customFormat="1" ht="15.6">
      <c r="D524" s="241"/>
      <c r="E524" s="242" t="s">
        <v>6533</v>
      </c>
      <c r="F524" s="243"/>
      <c r="G524" s="244"/>
      <c r="H524" s="187"/>
      <c r="I524" s="187">
        <v>2</v>
      </c>
      <c r="J524" s="187">
        <v>1.6</v>
      </c>
      <c r="K524" s="187">
        <v>14</v>
      </c>
      <c r="L524" s="238">
        <f t="shared" si="18"/>
        <v>44.800000000000004</v>
      </c>
      <c r="M524" s="177"/>
      <c r="N524" s="182"/>
    </row>
    <row r="525" spans="2:14" s="175" customFormat="1" ht="15.6">
      <c r="D525" s="241"/>
      <c r="E525" s="242" t="s">
        <v>6534</v>
      </c>
      <c r="F525" s="243"/>
      <c r="G525" s="244"/>
      <c r="H525" s="187"/>
      <c r="I525" s="187">
        <v>1.4</v>
      </c>
      <c r="J525" s="187">
        <v>2.1</v>
      </c>
      <c r="K525" s="187">
        <v>8</v>
      </c>
      <c r="L525" s="238">
        <f t="shared" si="18"/>
        <v>23.52</v>
      </c>
      <c r="M525" s="177"/>
      <c r="N525" s="182"/>
    </row>
    <row r="526" spans="2:14" s="175" customFormat="1" ht="15.6">
      <c r="D526" s="241"/>
      <c r="E526" s="242" t="s">
        <v>6535</v>
      </c>
      <c r="F526" s="243"/>
      <c r="G526" s="244"/>
      <c r="H526" s="187"/>
      <c r="I526" s="187">
        <v>2.5</v>
      </c>
      <c r="J526" s="187">
        <v>1</v>
      </c>
      <c r="K526" s="187">
        <v>1</v>
      </c>
      <c r="L526" s="238">
        <f t="shared" si="18"/>
        <v>2.5</v>
      </c>
      <c r="M526" s="177"/>
      <c r="N526" s="182"/>
    </row>
    <row r="527" spans="2:14" s="175" customFormat="1" ht="15.6">
      <c r="D527" s="241"/>
      <c r="E527" s="242"/>
      <c r="F527" s="243"/>
      <c r="G527" s="244"/>
      <c r="H527" s="187"/>
      <c r="I527" s="187"/>
      <c r="J527" s="187"/>
      <c r="K527" s="187"/>
      <c r="L527" s="272"/>
      <c r="M527" s="177"/>
      <c r="N527" s="182"/>
    </row>
    <row r="528" spans="2:14" s="175" customFormat="1" ht="31.2">
      <c r="B528" s="183">
        <v>3</v>
      </c>
      <c r="C528" s="183">
        <f>C520+1</f>
        <v>3</v>
      </c>
      <c r="D528" s="184" t="str">
        <f>CONCATENATE($A$429,".",$B$511,".",C528)</f>
        <v>8.3.3</v>
      </c>
      <c r="E528" s="198" t="s">
        <v>6586</v>
      </c>
      <c r="F528" s="185" t="s">
        <v>6448</v>
      </c>
      <c r="G528" s="176"/>
      <c r="H528" s="176"/>
      <c r="I528" s="176"/>
      <c r="J528" s="176"/>
      <c r="K528" s="230"/>
      <c r="L528" s="176">
        <f>SUM(L529:L531)</f>
        <v>54.750000000000007</v>
      </c>
      <c r="M528" s="177"/>
      <c r="N528" s="182"/>
    </row>
    <row r="529" spans="2:14" s="175" customFormat="1" ht="17.25" customHeight="1">
      <c r="D529" s="241"/>
      <c r="E529" s="242" t="s">
        <v>6539</v>
      </c>
      <c r="F529" s="243"/>
      <c r="G529" s="244"/>
      <c r="H529" s="250"/>
      <c r="I529" s="187">
        <v>0.8</v>
      </c>
      <c r="J529" s="187">
        <v>2.1</v>
      </c>
      <c r="K529" s="187">
        <v>25</v>
      </c>
      <c r="L529" s="238">
        <f>PRODUCT(G529:K529)</f>
        <v>42.000000000000007</v>
      </c>
      <c r="M529" s="177"/>
      <c r="N529" s="182"/>
    </row>
    <row r="530" spans="2:14" s="175" customFormat="1" ht="15.6">
      <c r="D530" s="241"/>
      <c r="E530" s="242" t="s">
        <v>6542</v>
      </c>
      <c r="F530" s="243"/>
      <c r="G530" s="244"/>
      <c r="H530" s="250"/>
      <c r="I530" s="187">
        <v>1.85</v>
      </c>
      <c r="J530" s="187">
        <v>2.5</v>
      </c>
      <c r="K530" s="187">
        <v>2</v>
      </c>
      <c r="L530" s="238">
        <f>PRODUCT(G530:K530)</f>
        <v>9.25</v>
      </c>
      <c r="M530" s="177"/>
      <c r="N530" s="182"/>
    </row>
    <row r="531" spans="2:14" s="175" customFormat="1" ht="15.6">
      <c r="D531" s="241"/>
      <c r="E531" s="242" t="s">
        <v>6579</v>
      </c>
      <c r="F531" s="243"/>
      <c r="G531" s="244"/>
      <c r="H531" s="250"/>
      <c r="I531" s="187">
        <v>1.4</v>
      </c>
      <c r="J531" s="187">
        <v>2.5</v>
      </c>
      <c r="K531" s="187">
        <v>1</v>
      </c>
      <c r="L531" s="238">
        <f>PRODUCT(G531:K531)</f>
        <v>3.5</v>
      </c>
      <c r="M531" s="177"/>
      <c r="N531" s="182"/>
    </row>
    <row r="532" spans="2:14" s="175" customFormat="1" ht="15.6">
      <c r="D532" s="241"/>
      <c r="E532" s="242"/>
      <c r="F532" s="243"/>
      <c r="G532" s="244"/>
      <c r="H532" s="250"/>
      <c r="I532" s="250"/>
      <c r="J532" s="187"/>
      <c r="K532" s="187"/>
      <c r="L532" s="188"/>
      <c r="M532" s="177"/>
      <c r="N532" s="182"/>
    </row>
    <row r="533" spans="2:14" s="175" customFormat="1" ht="31.2">
      <c r="B533" s="183">
        <v>3</v>
      </c>
      <c r="C533" s="183">
        <f>C528+1</f>
        <v>4</v>
      </c>
      <c r="D533" s="184" t="str">
        <f>CONCATENATE($A$429,".",$B$511,".",C533)</f>
        <v>8.3.4</v>
      </c>
      <c r="E533" s="198" t="s">
        <v>6587</v>
      </c>
      <c r="F533" s="185" t="s">
        <v>6448</v>
      </c>
      <c r="G533" s="176"/>
      <c r="H533" s="176"/>
      <c r="I533" s="176"/>
      <c r="J533" s="176"/>
      <c r="K533" s="230"/>
      <c r="L533" s="176">
        <f>SUM(L534:L537)</f>
        <v>14.5</v>
      </c>
      <c r="M533" s="177"/>
      <c r="N533" s="182"/>
    </row>
    <row r="534" spans="2:14" s="175" customFormat="1" ht="15.6">
      <c r="D534" s="241"/>
      <c r="E534" s="242" t="s">
        <v>6530</v>
      </c>
      <c r="F534" s="243"/>
      <c r="G534" s="244"/>
      <c r="H534" s="250"/>
      <c r="I534" s="187">
        <v>3</v>
      </c>
      <c r="J534" s="187">
        <v>1.1000000000000001</v>
      </c>
      <c r="K534" s="187">
        <v>1</v>
      </c>
      <c r="L534" s="238">
        <f>PRODUCT(G534:K534)</f>
        <v>3.3000000000000003</v>
      </c>
      <c r="M534" s="177"/>
      <c r="N534" s="182"/>
    </row>
    <row r="535" spans="2:14" s="175" customFormat="1" ht="15.6">
      <c r="D535" s="241"/>
      <c r="E535" s="242" t="s">
        <v>6531</v>
      </c>
      <c r="F535" s="243"/>
      <c r="G535" s="244"/>
      <c r="H535" s="187"/>
      <c r="I535" s="187">
        <v>3</v>
      </c>
      <c r="J535" s="187">
        <v>1</v>
      </c>
      <c r="K535" s="187">
        <v>2</v>
      </c>
      <c r="L535" s="238">
        <f>PRODUCT(G535:K535)</f>
        <v>6</v>
      </c>
      <c r="M535" s="177"/>
      <c r="N535" s="182"/>
    </row>
    <row r="536" spans="2:14" s="175" customFormat="1" ht="15.6">
      <c r="D536" s="241"/>
      <c r="E536" s="242" t="s">
        <v>6525</v>
      </c>
      <c r="F536" s="243"/>
      <c r="G536" s="244"/>
      <c r="H536" s="250"/>
      <c r="I536" s="187">
        <v>2</v>
      </c>
      <c r="J536" s="187">
        <v>1</v>
      </c>
      <c r="K536" s="187">
        <v>1</v>
      </c>
      <c r="L536" s="238">
        <f>PRODUCT(G536:K536)</f>
        <v>2</v>
      </c>
      <c r="M536" s="177"/>
      <c r="N536" s="182"/>
    </row>
    <row r="537" spans="2:14" s="175" customFormat="1" ht="15.6">
      <c r="D537" s="241"/>
      <c r="E537" s="242" t="s">
        <v>6533</v>
      </c>
      <c r="F537" s="243"/>
      <c r="G537" s="244"/>
      <c r="H537" s="250"/>
      <c r="I537" s="187">
        <v>2</v>
      </c>
      <c r="J537" s="187">
        <v>1.6</v>
      </c>
      <c r="K537" s="187">
        <v>1</v>
      </c>
      <c r="L537" s="238">
        <f>PRODUCT(G537:K537)</f>
        <v>3.2</v>
      </c>
      <c r="M537" s="177"/>
      <c r="N537" s="182"/>
    </row>
    <row r="538" spans="2:14" s="175" customFormat="1" ht="15.6">
      <c r="D538" s="241"/>
      <c r="E538" s="242"/>
      <c r="F538" s="243"/>
      <c r="G538" s="244"/>
      <c r="H538" s="250"/>
      <c r="I538" s="187"/>
      <c r="J538" s="187"/>
      <c r="K538" s="187"/>
      <c r="L538" s="188"/>
      <c r="M538" s="177"/>
      <c r="N538" s="182"/>
    </row>
    <row r="539" spans="2:14" s="175" customFormat="1" ht="62.4">
      <c r="B539" s="183">
        <v>3</v>
      </c>
      <c r="C539" s="183">
        <f>C533+1</f>
        <v>5</v>
      </c>
      <c r="D539" s="184" t="str">
        <f>CONCATENATE($A$429,".",$B$511,".",C539)</f>
        <v>8.3.5</v>
      </c>
      <c r="E539" s="198" t="s">
        <v>6588</v>
      </c>
      <c r="F539" s="185" t="s">
        <v>114</v>
      </c>
      <c r="G539" s="176"/>
      <c r="H539" s="176"/>
      <c r="I539" s="176"/>
      <c r="J539" s="176"/>
      <c r="K539" s="230"/>
      <c r="L539" s="176">
        <f>SUM(L540:L545)</f>
        <v>26.800000000000004</v>
      </c>
      <c r="M539" s="177"/>
      <c r="N539" s="182"/>
    </row>
    <row r="540" spans="2:14" s="175" customFormat="1" ht="15.6">
      <c r="D540" s="241"/>
      <c r="E540" s="242" t="s">
        <v>6589</v>
      </c>
      <c r="F540" s="243"/>
      <c r="G540" s="244"/>
      <c r="H540" s="250"/>
      <c r="I540" s="187">
        <v>4.7</v>
      </c>
      <c r="J540" s="250"/>
      <c r="K540" s="187">
        <v>3</v>
      </c>
      <c r="L540" s="238">
        <f t="shared" ref="L540:L545" si="19">PRODUCT(G540:K540)</f>
        <v>14.100000000000001</v>
      </c>
      <c r="M540" s="177"/>
      <c r="N540" s="182"/>
    </row>
    <row r="541" spans="2:14" s="175" customFormat="1" ht="15.6">
      <c r="D541" s="241"/>
      <c r="E541" s="242" t="s">
        <v>6589</v>
      </c>
      <c r="F541" s="243"/>
      <c r="G541" s="244"/>
      <c r="H541" s="250"/>
      <c r="I541" s="187">
        <v>4.4000000000000004</v>
      </c>
      <c r="J541" s="250"/>
      <c r="K541" s="187">
        <v>1</v>
      </c>
      <c r="L541" s="238">
        <f t="shared" si="19"/>
        <v>4.4000000000000004</v>
      </c>
      <c r="M541" s="177"/>
      <c r="N541" s="182"/>
    </row>
    <row r="542" spans="2:14" s="175" customFormat="1" ht="15.6">
      <c r="D542" s="241"/>
      <c r="E542" s="242" t="s">
        <v>6590</v>
      </c>
      <c r="F542" s="243"/>
      <c r="G542" s="244"/>
      <c r="H542" s="250"/>
      <c r="I542" s="187">
        <v>1.65</v>
      </c>
      <c r="J542" s="250"/>
      <c r="K542" s="187">
        <v>2</v>
      </c>
      <c r="L542" s="238">
        <f t="shared" si="19"/>
        <v>3.3</v>
      </c>
      <c r="M542" s="177"/>
      <c r="N542" s="182"/>
    </row>
    <row r="543" spans="2:14" s="175" customFormat="1" ht="15.6">
      <c r="D543" s="241"/>
      <c r="E543" s="242" t="s">
        <v>6591</v>
      </c>
      <c r="F543" s="243"/>
      <c r="G543" s="244"/>
      <c r="H543" s="250"/>
      <c r="I543" s="187">
        <v>0.75</v>
      </c>
      <c r="J543" s="250"/>
      <c r="K543" s="187">
        <v>2</v>
      </c>
      <c r="L543" s="238">
        <f t="shared" si="19"/>
        <v>1.5</v>
      </c>
      <c r="M543" s="177"/>
      <c r="N543" s="182"/>
    </row>
    <row r="544" spans="2:14" s="175" customFormat="1" ht="15.6">
      <c r="D544" s="241"/>
      <c r="E544" s="242" t="s">
        <v>6592</v>
      </c>
      <c r="F544" s="243"/>
      <c r="G544" s="244"/>
      <c r="H544" s="250"/>
      <c r="I544" s="187">
        <v>1.04</v>
      </c>
      <c r="J544" s="250"/>
      <c r="K544" s="187">
        <v>2</v>
      </c>
      <c r="L544" s="238">
        <f t="shared" si="19"/>
        <v>2.08</v>
      </c>
      <c r="M544" s="177"/>
      <c r="N544" s="182"/>
    </row>
    <row r="545" spans="2:14" s="175" customFormat="1" ht="15.6">
      <c r="D545" s="241"/>
      <c r="E545" s="242" t="s">
        <v>6593</v>
      </c>
      <c r="F545" s="243"/>
      <c r="G545" s="244"/>
      <c r="H545" s="250"/>
      <c r="I545" s="187">
        <v>1.42</v>
      </c>
      <c r="J545" s="250"/>
      <c r="K545" s="187">
        <v>1</v>
      </c>
      <c r="L545" s="238">
        <f t="shared" si="19"/>
        <v>1.42</v>
      </c>
      <c r="M545" s="177"/>
      <c r="N545" s="182"/>
    </row>
    <row r="546" spans="2:14" s="175" customFormat="1" ht="15.6">
      <c r="D546" s="241"/>
      <c r="E546" s="242"/>
      <c r="F546" s="243"/>
      <c r="G546" s="244"/>
      <c r="H546" s="250"/>
      <c r="I546" s="187"/>
      <c r="J546" s="250"/>
      <c r="K546" s="187"/>
      <c r="L546" s="188"/>
      <c r="M546" s="177"/>
      <c r="N546" s="182"/>
    </row>
    <row r="547" spans="2:14" s="175" customFormat="1" ht="46.35" customHeight="1">
      <c r="B547" s="183">
        <v>3</v>
      </c>
      <c r="C547" s="183">
        <f>C539+1</f>
        <v>6</v>
      </c>
      <c r="D547" s="184" t="str">
        <f>CONCATENATE($A$429,".",$B$511,".",C547)</f>
        <v>8.3.6</v>
      </c>
      <c r="E547" s="198" t="s">
        <v>6594</v>
      </c>
      <c r="F547" s="185" t="s">
        <v>6504</v>
      </c>
      <c r="G547" s="176"/>
      <c r="H547" s="176"/>
      <c r="I547" s="176"/>
      <c r="J547" s="176"/>
      <c r="K547" s="230"/>
      <c r="L547" s="176">
        <f>SUM(L548:L553)</f>
        <v>25.39</v>
      </c>
      <c r="M547" s="177"/>
      <c r="N547" s="182"/>
    </row>
    <row r="548" spans="2:14" s="175" customFormat="1" ht="15.6">
      <c r="D548" s="241"/>
      <c r="E548" s="242" t="s">
        <v>6547</v>
      </c>
      <c r="F548" s="243"/>
      <c r="G548" s="244"/>
      <c r="H548" s="250"/>
      <c r="I548" s="187">
        <v>0.8</v>
      </c>
      <c r="J548" s="187">
        <v>1.8</v>
      </c>
      <c r="K548" s="187">
        <v>1</v>
      </c>
      <c r="L548" s="238">
        <f t="shared" ref="L548:L553" si="20">PRODUCT(G548:K548)</f>
        <v>1.4400000000000002</v>
      </c>
      <c r="M548" s="177"/>
      <c r="N548" s="182"/>
    </row>
    <row r="549" spans="2:14" s="175" customFormat="1" ht="15.6">
      <c r="D549" s="241"/>
      <c r="E549" s="242" t="s">
        <v>6545</v>
      </c>
      <c r="F549" s="243"/>
      <c r="G549" s="244"/>
      <c r="H549" s="250"/>
      <c r="I549" s="187">
        <v>1.2</v>
      </c>
      <c r="J549" s="187">
        <v>1.4</v>
      </c>
      <c r="K549" s="187">
        <v>1</v>
      </c>
      <c r="L549" s="238">
        <f t="shared" si="20"/>
        <v>1.68</v>
      </c>
      <c r="M549" s="177"/>
      <c r="N549" s="182"/>
    </row>
    <row r="550" spans="2:14" s="175" customFormat="1" ht="15.6">
      <c r="D550" s="241"/>
      <c r="E550" s="242" t="s">
        <v>6595</v>
      </c>
      <c r="F550" s="243"/>
      <c r="G550" s="244"/>
      <c r="H550" s="250"/>
      <c r="I550" s="187">
        <v>1.2</v>
      </c>
      <c r="J550" s="187">
        <v>2.1</v>
      </c>
      <c r="K550" s="187">
        <v>1</v>
      </c>
      <c r="L550" s="238">
        <f t="shared" si="20"/>
        <v>2.52</v>
      </c>
      <c r="M550" s="177"/>
      <c r="N550" s="182"/>
    </row>
    <row r="551" spans="2:14" s="175" customFormat="1" ht="15.6">
      <c r="D551" s="241"/>
      <c r="E551" s="242" t="s">
        <v>6596</v>
      </c>
      <c r="F551" s="243"/>
      <c r="G551" s="244"/>
      <c r="H551" s="187"/>
      <c r="I551" s="187">
        <v>2</v>
      </c>
      <c r="J551" s="187">
        <v>2.5</v>
      </c>
      <c r="K551" s="187"/>
      <c r="L551" s="238">
        <f t="shared" si="20"/>
        <v>5</v>
      </c>
      <c r="M551" s="177"/>
      <c r="N551" s="182"/>
    </row>
    <row r="552" spans="2:14" s="175" customFormat="1" ht="15.6">
      <c r="D552" s="241"/>
      <c r="E552" s="242" t="s">
        <v>6597</v>
      </c>
      <c r="F552" s="243"/>
      <c r="G552" s="244"/>
      <c r="H552" s="187"/>
      <c r="I552" s="187">
        <v>2.4</v>
      </c>
      <c r="J552" s="187">
        <v>2.5</v>
      </c>
      <c r="K552" s="187"/>
      <c r="L552" s="238">
        <f t="shared" si="20"/>
        <v>6</v>
      </c>
      <c r="M552" s="177"/>
      <c r="N552" s="182"/>
    </row>
    <row r="553" spans="2:14" s="175" customFormat="1" ht="15.6">
      <c r="D553" s="241"/>
      <c r="E553" s="242" t="s">
        <v>6598</v>
      </c>
      <c r="F553" s="243"/>
      <c r="G553" s="244"/>
      <c r="H553" s="187"/>
      <c r="I553" s="187">
        <v>3.5</v>
      </c>
      <c r="J553" s="187">
        <v>2.5</v>
      </c>
      <c r="K553" s="187"/>
      <c r="L553" s="238">
        <f t="shared" si="20"/>
        <v>8.75</v>
      </c>
      <c r="M553" s="177"/>
      <c r="N553" s="182"/>
    </row>
    <row r="554" spans="2:14" s="175" customFormat="1" ht="15.6">
      <c r="D554" s="241"/>
      <c r="E554" s="242"/>
      <c r="F554" s="243"/>
      <c r="G554" s="244"/>
      <c r="H554" s="250"/>
      <c r="I554" s="187"/>
      <c r="J554" s="187"/>
      <c r="K554" s="187"/>
      <c r="L554" s="188"/>
      <c r="M554" s="177"/>
      <c r="N554" s="182"/>
    </row>
    <row r="555" spans="2:14" s="175" customFormat="1" ht="46.35" customHeight="1">
      <c r="B555" s="183">
        <v>3</v>
      </c>
      <c r="C555" s="183">
        <f>C547+1</f>
        <v>7</v>
      </c>
      <c r="D555" s="184" t="str">
        <f>CONCATENATE($A$429,".",$B$511,".",C555)</f>
        <v>8.3.7</v>
      </c>
      <c r="E555" s="198" t="s">
        <v>339</v>
      </c>
      <c r="F555" s="185" t="s">
        <v>114</v>
      </c>
      <c r="G555" s="176"/>
      <c r="H555" s="176"/>
      <c r="I555" s="176"/>
      <c r="J555" s="176"/>
      <c r="K555" s="230"/>
      <c r="L555" s="176">
        <f>SUM(L556:L562)</f>
        <v>68.849999999999994</v>
      </c>
      <c r="M555" s="177"/>
      <c r="N555" s="182"/>
    </row>
    <row r="556" spans="2:14" s="175" customFormat="1" ht="15.6">
      <c r="D556" s="241"/>
      <c r="E556" s="242" t="s">
        <v>6599</v>
      </c>
      <c r="F556" s="243"/>
      <c r="G556" s="244"/>
      <c r="H556" s="250"/>
      <c r="I556" s="187">
        <v>2.0499999999999998</v>
      </c>
      <c r="J556" s="187"/>
      <c r="K556" s="187">
        <v>1</v>
      </c>
      <c r="L556" s="238">
        <f t="shared" ref="L556:L562" si="21">PRODUCT(G556:K556)</f>
        <v>2.0499999999999998</v>
      </c>
      <c r="M556" s="177"/>
      <c r="N556" s="182"/>
    </row>
    <row r="557" spans="2:14" s="175" customFormat="1" ht="15.6">
      <c r="D557" s="241"/>
      <c r="E557" s="242" t="s">
        <v>6599</v>
      </c>
      <c r="F557" s="243"/>
      <c r="G557" s="244"/>
      <c r="H557" s="250"/>
      <c r="I557" s="187">
        <v>2.75</v>
      </c>
      <c r="J557" s="187"/>
      <c r="K557" s="187">
        <v>5</v>
      </c>
      <c r="L557" s="238">
        <f t="shared" si="21"/>
        <v>13.75</v>
      </c>
      <c r="M557" s="177"/>
      <c r="N557" s="182"/>
    </row>
    <row r="558" spans="2:14" s="175" customFormat="1" ht="15.6">
      <c r="D558" s="241"/>
      <c r="E558" s="242" t="s">
        <v>6600</v>
      </c>
      <c r="F558" s="243"/>
      <c r="G558" s="244"/>
      <c r="H558" s="250"/>
      <c r="I558" s="187">
        <v>5.45</v>
      </c>
      <c r="J558" s="187"/>
      <c r="K558" s="187">
        <v>2</v>
      </c>
      <c r="L558" s="238">
        <f t="shared" si="21"/>
        <v>10.9</v>
      </c>
      <c r="M558" s="177"/>
      <c r="N558" s="182"/>
    </row>
    <row r="559" spans="2:14" s="175" customFormat="1" ht="15.6">
      <c r="D559" s="241"/>
      <c r="E559" s="242" t="s">
        <v>6600</v>
      </c>
      <c r="F559" s="243"/>
      <c r="G559" s="244"/>
      <c r="H559" s="250"/>
      <c r="I559" s="187">
        <v>7.7</v>
      </c>
      <c r="J559" s="187"/>
      <c r="K559" s="187">
        <v>2</v>
      </c>
      <c r="L559" s="238">
        <f t="shared" si="21"/>
        <v>15.4</v>
      </c>
      <c r="M559" s="177"/>
      <c r="N559" s="182"/>
    </row>
    <row r="560" spans="2:14" s="175" customFormat="1" ht="15.6">
      <c r="D560" s="241"/>
      <c r="E560" s="242" t="s">
        <v>6600</v>
      </c>
      <c r="F560" s="243"/>
      <c r="G560" s="244"/>
      <c r="H560" s="250"/>
      <c r="I560" s="187">
        <v>1.5</v>
      </c>
      <c r="J560" s="187"/>
      <c r="K560" s="187">
        <v>1</v>
      </c>
      <c r="L560" s="238">
        <f t="shared" si="21"/>
        <v>1.5</v>
      </c>
      <c r="M560" s="177"/>
      <c r="N560" s="182"/>
    </row>
    <row r="561" spans="1:14" s="175" customFormat="1" ht="15.6">
      <c r="D561" s="241"/>
      <c r="E561" s="242" t="s">
        <v>6599</v>
      </c>
      <c r="F561" s="243"/>
      <c r="G561" s="244"/>
      <c r="H561" s="250"/>
      <c r="I561" s="187">
        <v>17.75</v>
      </c>
      <c r="J561" s="187"/>
      <c r="K561" s="187">
        <v>1</v>
      </c>
      <c r="L561" s="238">
        <f t="shared" si="21"/>
        <v>17.75</v>
      </c>
      <c r="M561" s="177"/>
      <c r="N561" s="182"/>
    </row>
    <row r="562" spans="1:14" s="175" customFormat="1" ht="15.6">
      <c r="D562" s="241"/>
      <c r="E562" s="242" t="s">
        <v>6599</v>
      </c>
      <c r="F562" s="243"/>
      <c r="G562" s="244"/>
      <c r="H562" s="250"/>
      <c r="I562" s="187">
        <v>2.5</v>
      </c>
      <c r="J562" s="187"/>
      <c r="K562" s="187">
        <v>3</v>
      </c>
      <c r="L562" s="238">
        <f t="shared" si="21"/>
        <v>7.5</v>
      </c>
      <c r="M562" s="177"/>
      <c r="N562" s="182"/>
    </row>
    <row r="563" spans="1:14" s="175" customFormat="1" ht="15.6">
      <c r="D563" s="241"/>
      <c r="E563" s="242"/>
      <c r="F563" s="243"/>
      <c r="G563" s="244"/>
      <c r="H563" s="250"/>
      <c r="I563" s="187"/>
      <c r="J563" s="187"/>
      <c r="K563" s="187"/>
      <c r="L563" s="188"/>
      <c r="M563" s="177"/>
      <c r="N563" s="182"/>
    </row>
    <row r="564" spans="1:14" s="175" customFormat="1" ht="15.6">
      <c r="B564" s="183">
        <v>3</v>
      </c>
      <c r="C564" s="183">
        <f>C555+1</f>
        <v>8</v>
      </c>
      <c r="D564" s="184" t="str">
        <f>CONCATENATE($A$429,".",$B$511,".",C564)</f>
        <v>8.3.8</v>
      </c>
      <c r="E564" s="198" t="s">
        <v>342</v>
      </c>
      <c r="F564" s="185" t="s">
        <v>268</v>
      </c>
      <c r="G564" s="176"/>
      <c r="H564" s="176"/>
      <c r="I564" s="176"/>
      <c r="J564" s="176"/>
      <c r="K564" s="230"/>
      <c r="L564" s="176">
        <f>SUM(L565:L565)</f>
        <v>4</v>
      </c>
      <c r="M564" s="177"/>
      <c r="N564" s="182"/>
    </row>
    <row r="565" spans="1:14" s="175" customFormat="1" ht="15.6">
      <c r="D565" s="241"/>
      <c r="E565" s="242" t="s">
        <v>6536</v>
      </c>
      <c r="F565" s="243"/>
      <c r="G565" s="244"/>
      <c r="H565" s="250"/>
      <c r="I565" s="187"/>
      <c r="J565" s="187"/>
      <c r="K565" s="187">
        <v>4</v>
      </c>
      <c r="L565" s="238">
        <f>PRODUCT(G565:K565)</f>
        <v>4</v>
      </c>
      <c r="M565" s="177"/>
      <c r="N565" s="182"/>
    </row>
    <row r="566" spans="1:14" s="175" customFormat="1" ht="15.6">
      <c r="D566" s="241"/>
      <c r="E566" s="242"/>
      <c r="F566" s="243"/>
      <c r="G566" s="244"/>
      <c r="H566" s="250"/>
      <c r="I566" s="187"/>
      <c r="J566" s="187"/>
      <c r="K566" s="187"/>
      <c r="L566" s="188"/>
      <c r="M566" s="177"/>
      <c r="N566" s="182"/>
    </row>
    <row r="567" spans="1:14" s="175" customFormat="1" ht="15.6">
      <c r="B567" s="183">
        <v>3</v>
      </c>
      <c r="C567" s="183">
        <f>C564+1</f>
        <v>9</v>
      </c>
      <c r="D567" s="184" t="str">
        <f>CONCATENATE($A$429,".",$B$511,".",C567)</f>
        <v>8.3.9</v>
      </c>
      <c r="E567" s="198" t="s">
        <v>6601</v>
      </c>
      <c r="F567" s="185" t="s">
        <v>268</v>
      </c>
      <c r="G567" s="176"/>
      <c r="H567" s="176"/>
      <c r="I567" s="176"/>
      <c r="J567" s="176"/>
      <c r="K567" s="230"/>
      <c r="L567" s="176">
        <f>SUM(L568:L568)</f>
        <v>1</v>
      </c>
      <c r="M567" s="177"/>
      <c r="N567" s="182"/>
    </row>
    <row r="568" spans="1:14" s="175" customFormat="1" ht="15.6">
      <c r="D568" s="241"/>
      <c r="E568" s="242" t="s">
        <v>6537</v>
      </c>
      <c r="F568" s="243"/>
      <c r="G568" s="244"/>
      <c r="H568" s="250"/>
      <c r="I568" s="187"/>
      <c r="J568" s="187"/>
      <c r="K568" s="187">
        <v>1</v>
      </c>
      <c r="L568" s="238">
        <f>PRODUCT(G568:K568)</f>
        <v>1</v>
      </c>
      <c r="M568" s="177"/>
      <c r="N568" s="182"/>
    </row>
    <row r="569" spans="1:14" s="175" customFormat="1" ht="15.6">
      <c r="D569" s="241"/>
      <c r="E569" s="242"/>
      <c r="F569" s="243"/>
      <c r="G569" s="244"/>
      <c r="H569" s="250"/>
      <c r="I569" s="187"/>
      <c r="J569" s="187"/>
      <c r="K569" s="187"/>
      <c r="L569" s="188"/>
      <c r="M569" s="177"/>
      <c r="N569" s="182"/>
    </row>
    <row r="570" spans="1:14" s="175" customFormat="1" ht="46.35" customHeight="1">
      <c r="B570" s="183">
        <v>3</v>
      </c>
      <c r="C570" s="183">
        <f>C567+1</f>
        <v>10</v>
      </c>
      <c r="D570" s="184" t="str">
        <f>CONCATENATE($A$429,".",$B$511,".",C570)</f>
        <v>8.3.10</v>
      </c>
      <c r="E570" s="198" t="s">
        <v>6602</v>
      </c>
      <c r="F570" s="185" t="s">
        <v>114</v>
      </c>
      <c r="G570" s="176"/>
      <c r="H570" s="176"/>
      <c r="I570" s="176"/>
      <c r="J570" s="176"/>
      <c r="K570" s="230"/>
      <c r="L570" s="176">
        <f>SUM(L571:L572)</f>
        <v>29.85</v>
      </c>
      <c r="M570" s="177"/>
      <c r="N570" s="182"/>
    </row>
    <row r="571" spans="1:14" s="175" customFormat="1" ht="15.6">
      <c r="D571" s="241"/>
      <c r="E571" s="298" t="s">
        <v>6603</v>
      </c>
      <c r="F571" s="299"/>
      <c r="G571" s="300"/>
      <c r="H571" s="301"/>
      <c r="I571" s="302"/>
      <c r="J571" s="302"/>
      <c r="K571" s="302">
        <v>29.85</v>
      </c>
      <c r="L571" s="238">
        <f>PRODUCT(G571:K571)</f>
        <v>29.85</v>
      </c>
      <c r="M571" s="177"/>
      <c r="N571" s="182"/>
    </row>
    <row r="572" spans="1:14" ht="15.6">
      <c r="A572" s="175"/>
      <c r="B572" s="175"/>
      <c r="C572" s="175"/>
      <c r="D572" s="241"/>
      <c r="E572" s="298"/>
      <c r="F572" s="299"/>
      <c r="G572" s="300"/>
      <c r="H572" s="301"/>
      <c r="I572" s="302"/>
      <c r="J572" s="302"/>
      <c r="K572" s="302"/>
      <c r="L572" s="272"/>
      <c r="M572" s="303"/>
      <c r="N572" s="304"/>
    </row>
    <row r="573" spans="1:14" s="175" customFormat="1" ht="46.35" customHeight="1">
      <c r="B573" s="183">
        <v>3</v>
      </c>
      <c r="C573" s="183">
        <f>C570+1</f>
        <v>11</v>
      </c>
      <c r="D573" s="184" t="str">
        <f>CONCATENATE($A$429,".",$B$511,".",C573)</f>
        <v>8.3.11</v>
      </c>
      <c r="E573" s="198" t="s">
        <v>6604</v>
      </c>
      <c r="F573" s="185" t="s">
        <v>6504</v>
      </c>
      <c r="G573" s="176"/>
      <c r="H573" s="176"/>
      <c r="I573" s="176"/>
      <c r="J573" s="176"/>
      <c r="K573" s="230"/>
      <c r="L573" s="176">
        <f>SUM(L574:L575)</f>
        <v>4.8000000000000007</v>
      </c>
      <c r="M573" s="177"/>
      <c r="N573" s="182"/>
    </row>
    <row r="574" spans="1:14" s="175" customFormat="1" ht="15.6">
      <c r="D574" s="241"/>
      <c r="E574" s="242" t="s">
        <v>6599</v>
      </c>
      <c r="F574" s="243"/>
      <c r="G574" s="244"/>
      <c r="H574" s="250"/>
      <c r="I574" s="187">
        <v>0.8</v>
      </c>
      <c r="J574" s="187">
        <v>1.5</v>
      </c>
      <c r="K574" s="187">
        <v>4</v>
      </c>
      <c r="L574" s="238">
        <f>PRODUCT(G574:K574)</f>
        <v>4.8000000000000007</v>
      </c>
      <c r="M574" s="177"/>
      <c r="N574" s="182"/>
    </row>
    <row r="575" spans="1:14" ht="15.6">
      <c r="A575" s="175"/>
      <c r="B575" s="175"/>
      <c r="C575" s="175"/>
      <c r="D575" s="241"/>
      <c r="E575" s="298"/>
      <c r="F575" s="299"/>
      <c r="G575" s="300"/>
      <c r="H575" s="301"/>
      <c r="I575" s="302"/>
      <c r="J575" s="302"/>
      <c r="K575" s="302"/>
      <c r="L575" s="272"/>
      <c r="M575" s="303"/>
      <c r="N575" s="304"/>
    </row>
    <row r="576" spans="1:14" s="175" customFormat="1" ht="46.35" customHeight="1">
      <c r="B576" s="183">
        <v>3</v>
      </c>
      <c r="C576" s="183">
        <f>C573+1</f>
        <v>12</v>
      </c>
      <c r="D576" s="184" t="str">
        <f>CONCATENATE($A$429,".",$B$511,".",C576)</f>
        <v>8.3.12</v>
      </c>
      <c r="E576" s="198" t="s">
        <v>6605</v>
      </c>
      <c r="F576" s="185" t="s">
        <v>6504</v>
      </c>
      <c r="G576" s="176"/>
      <c r="H576" s="176"/>
      <c r="I576" s="176"/>
      <c r="J576" s="176"/>
      <c r="K576" s="230"/>
      <c r="L576" s="176">
        <f>SUM(L577:L578)</f>
        <v>10</v>
      </c>
      <c r="M576" s="177"/>
      <c r="N576" s="182"/>
    </row>
    <row r="577" spans="1:14" s="175" customFormat="1" ht="15.6">
      <c r="D577" s="241"/>
      <c r="E577" s="242"/>
      <c r="F577" s="243"/>
      <c r="G577" s="244"/>
      <c r="H577" s="250"/>
      <c r="I577" s="187">
        <v>2</v>
      </c>
      <c r="J577" s="187">
        <v>2.5</v>
      </c>
      <c r="K577" s="187">
        <v>2</v>
      </c>
      <c r="L577" s="238">
        <f>PRODUCT(G577:K577)</f>
        <v>10</v>
      </c>
      <c r="M577" s="177"/>
      <c r="N577" s="182"/>
    </row>
    <row r="578" spans="1:14" ht="15.6">
      <c r="A578" s="175"/>
      <c r="B578" s="175"/>
      <c r="C578" s="175"/>
      <c r="D578" s="241"/>
      <c r="E578" s="298"/>
      <c r="F578" s="299"/>
      <c r="G578" s="300"/>
      <c r="H578" s="301"/>
      <c r="I578" s="302"/>
      <c r="J578" s="302"/>
      <c r="K578" s="302"/>
      <c r="L578" s="272"/>
      <c r="M578" s="303"/>
      <c r="N578" s="304"/>
    </row>
    <row r="579" spans="1:14" s="175" customFormat="1" ht="15.6">
      <c r="D579" s="178">
        <v>9</v>
      </c>
      <c r="E579" s="200" t="s">
        <v>30</v>
      </c>
      <c r="F579" s="178"/>
      <c r="G579" s="180"/>
      <c r="H579" s="180"/>
      <c r="I579" s="180"/>
      <c r="J579" s="180"/>
      <c r="K579" s="181"/>
      <c r="L579" s="180"/>
      <c r="M579" s="177"/>
      <c r="N579" s="182"/>
    </row>
    <row r="580" spans="1:14" s="175" customFormat="1" ht="15.6">
      <c r="D580" s="178" t="s">
        <v>6606</v>
      </c>
      <c r="E580" s="200" t="s">
        <v>356</v>
      </c>
      <c r="F580" s="178"/>
      <c r="G580" s="180"/>
      <c r="H580" s="180"/>
      <c r="I580" s="180"/>
      <c r="J580" s="180"/>
      <c r="K580" s="181"/>
      <c r="L580" s="181"/>
      <c r="M580" s="177"/>
      <c r="N580" s="182"/>
    </row>
    <row r="581" spans="1:14" s="175" customFormat="1" ht="46.8">
      <c r="A581" s="175">
        <v>9</v>
      </c>
      <c r="B581" s="183">
        <v>1</v>
      </c>
      <c r="C581" s="183">
        <v>1</v>
      </c>
      <c r="D581" s="184" t="str">
        <f>CONCATENATE($A$581,".",$B$581,".",C581)</f>
        <v>9.1.1</v>
      </c>
      <c r="E581" s="198" t="s">
        <v>6607</v>
      </c>
      <c r="F581" s="185" t="s">
        <v>6448</v>
      </c>
      <c r="G581" s="176"/>
      <c r="H581" s="176"/>
      <c r="I581" s="176"/>
      <c r="J581" s="176"/>
      <c r="K581" s="230"/>
      <c r="L581" s="176">
        <f>SUM(L582:L715)</f>
        <v>3256.3099999999995</v>
      </c>
      <c r="M581" s="305">
        <f>L191*2</f>
        <v>190.2</v>
      </c>
      <c r="N581" s="306">
        <f>L581-M581</f>
        <v>3066.1099999999997</v>
      </c>
    </row>
    <row r="582" spans="1:14" s="175" customFormat="1" ht="15.6">
      <c r="D582" s="235"/>
      <c r="E582" s="198"/>
      <c r="F582" s="185"/>
      <c r="G582" s="176"/>
      <c r="H582" s="176"/>
      <c r="I582" s="176"/>
      <c r="J582" s="176"/>
      <c r="K582" s="230"/>
      <c r="L582" s="176"/>
      <c r="M582" s="177"/>
      <c r="N582" s="182"/>
    </row>
    <row r="583" spans="1:14" s="175" customFormat="1" ht="15.6">
      <c r="D583" s="235"/>
      <c r="E583" s="198" t="s">
        <v>6509</v>
      </c>
      <c r="F583" s="185"/>
      <c r="G583" s="176"/>
      <c r="H583" s="176"/>
      <c r="I583" s="176"/>
      <c r="J583" s="176"/>
      <c r="K583" s="230"/>
      <c r="L583" s="236"/>
      <c r="M583" s="177"/>
      <c r="N583" s="182"/>
    </row>
    <row r="584" spans="1:14" s="175" customFormat="1" ht="15.6">
      <c r="D584" s="235"/>
      <c r="E584" s="199" t="s">
        <v>6510</v>
      </c>
      <c r="F584" s="237"/>
      <c r="G584" s="230">
        <v>2</v>
      </c>
      <c r="H584" s="230">
        <v>31.7</v>
      </c>
      <c r="I584" s="230"/>
      <c r="J584" s="230">
        <v>3</v>
      </c>
      <c r="K584" s="230"/>
      <c r="L584" s="238">
        <f t="shared" ref="L584:L647" si="22">PRODUCT(G584:K584)</f>
        <v>190.2</v>
      </c>
      <c r="M584" s="177"/>
      <c r="N584" s="182"/>
    </row>
    <row r="585" spans="1:14" s="175" customFormat="1" ht="15.6">
      <c r="D585" s="235"/>
      <c r="E585" s="199" t="s">
        <v>6510</v>
      </c>
      <c r="F585" s="237"/>
      <c r="G585" s="230">
        <v>2</v>
      </c>
      <c r="H585" s="187">
        <v>11.7</v>
      </c>
      <c r="I585" s="187"/>
      <c r="J585" s="187">
        <v>3</v>
      </c>
      <c r="K585" s="187">
        <v>2</v>
      </c>
      <c r="L585" s="238">
        <f t="shared" si="22"/>
        <v>140.39999999999998</v>
      </c>
      <c r="M585" s="177"/>
      <c r="N585" s="182"/>
    </row>
    <row r="586" spans="1:14" s="175" customFormat="1" ht="15.6">
      <c r="D586" s="235"/>
      <c r="E586" s="199" t="s">
        <v>6510</v>
      </c>
      <c r="F586" s="237"/>
      <c r="G586" s="230">
        <v>2</v>
      </c>
      <c r="H586" s="230">
        <v>3.25</v>
      </c>
      <c r="I586" s="187"/>
      <c r="J586" s="187">
        <v>3</v>
      </c>
      <c r="K586" s="187"/>
      <c r="L586" s="238">
        <f t="shared" si="22"/>
        <v>19.5</v>
      </c>
      <c r="M586" s="177"/>
      <c r="N586" s="182"/>
    </row>
    <row r="587" spans="1:14" s="175" customFormat="1" ht="15.6">
      <c r="D587" s="235"/>
      <c r="E587" s="199" t="s">
        <v>6510</v>
      </c>
      <c r="F587" s="237"/>
      <c r="G587" s="230">
        <v>2</v>
      </c>
      <c r="H587" s="230">
        <v>31.85</v>
      </c>
      <c r="I587" s="187"/>
      <c r="J587" s="187">
        <v>3</v>
      </c>
      <c r="K587" s="187"/>
      <c r="L587" s="238">
        <f t="shared" si="22"/>
        <v>191.10000000000002</v>
      </c>
      <c r="M587" s="177"/>
      <c r="N587" s="182"/>
    </row>
    <row r="588" spans="1:14" s="175" customFormat="1" ht="15.6">
      <c r="D588" s="235"/>
      <c r="E588" s="199"/>
      <c r="F588" s="237"/>
      <c r="G588" s="230"/>
      <c r="H588" s="230"/>
      <c r="I588" s="187"/>
      <c r="J588" s="187"/>
      <c r="K588" s="187"/>
      <c r="L588" s="238">
        <f t="shared" si="22"/>
        <v>0</v>
      </c>
      <c r="M588" s="177"/>
      <c r="N588" s="182"/>
    </row>
    <row r="589" spans="1:14" s="175" customFormat="1" ht="15.6">
      <c r="D589" s="235"/>
      <c r="E589" s="199" t="s">
        <v>6511</v>
      </c>
      <c r="F589" s="237"/>
      <c r="G589" s="230">
        <v>2</v>
      </c>
      <c r="H589" s="230">
        <v>13</v>
      </c>
      <c r="I589" s="230"/>
      <c r="J589" s="230">
        <v>3</v>
      </c>
      <c r="K589" s="230"/>
      <c r="L589" s="238">
        <f t="shared" si="22"/>
        <v>78</v>
      </c>
      <c r="M589" s="177"/>
      <c r="N589" s="182"/>
    </row>
    <row r="590" spans="1:14" s="175" customFormat="1" ht="15.6">
      <c r="D590" s="235"/>
      <c r="E590" s="199"/>
      <c r="F590" s="237"/>
      <c r="G590" s="238"/>
      <c r="H590" s="230"/>
      <c r="I590" s="187"/>
      <c r="J590" s="187"/>
      <c r="K590" s="230"/>
      <c r="L590" s="238">
        <f t="shared" si="22"/>
        <v>0</v>
      </c>
      <c r="M590" s="177"/>
      <c r="N590" s="182"/>
    </row>
    <row r="591" spans="1:14" s="175" customFormat="1" ht="15.6">
      <c r="D591" s="235"/>
      <c r="E591" s="199" t="s">
        <v>6512</v>
      </c>
      <c r="F591" s="237"/>
      <c r="G591" s="230">
        <v>2</v>
      </c>
      <c r="H591" s="230">
        <v>13</v>
      </c>
      <c r="I591" s="187"/>
      <c r="J591" s="187">
        <v>3</v>
      </c>
      <c r="K591" s="230">
        <v>3</v>
      </c>
      <c r="L591" s="238">
        <f t="shared" si="22"/>
        <v>234</v>
      </c>
      <c r="M591" s="177"/>
      <c r="N591" s="182"/>
    </row>
    <row r="592" spans="1:14" s="175" customFormat="1" ht="15.6">
      <c r="D592" s="235"/>
      <c r="E592" s="199" t="s">
        <v>6512</v>
      </c>
      <c r="F592" s="237"/>
      <c r="G592" s="230">
        <v>2</v>
      </c>
      <c r="H592" s="230">
        <v>2.6</v>
      </c>
      <c r="I592" s="230"/>
      <c r="J592" s="230">
        <v>3</v>
      </c>
      <c r="K592" s="230"/>
      <c r="L592" s="238">
        <f t="shared" si="22"/>
        <v>15.600000000000001</v>
      </c>
      <c r="M592" s="177"/>
      <c r="N592" s="182"/>
    </row>
    <row r="593" spans="4:14" s="175" customFormat="1" ht="15.6">
      <c r="D593" s="235"/>
      <c r="E593" s="199" t="s">
        <v>6512</v>
      </c>
      <c r="F593" s="237"/>
      <c r="G593" s="230">
        <v>2</v>
      </c>
      <c r="H593" s="230">
        <v>1.65</v>
      </c>
      <c r="I593" s="230"/>
      <c r="J593" s="230">
        <v>3</v>
      </c>
      <c r="K593" s="230">
        <v>2</v>
      </c>
      <c r="L593" s="238">
        <f t="shared" si="22"/>
        <v>19.799999999999997</v>
      </c>
      <c r="M593" s="177"/>
      <c r="N593" s="182"/>
    </row>
    <row r="594" spans="4:14" s="175" customFormat="1" ht="15.6">
      <c r="D594" s="235"/>
      <c r="E594" s="199" t="s">
        <v>6512</v>
      </c>
      <c r="F594" s="237"/>
      <c r="G594" s="230">
        <v>2</v>
      </c>
      <c r="H594" s="230">
        <v>8.8000000000000007</v>
      </c>
      <c r="I594" s="187"/>
      <c r="J594" s="187">
        <v>3</v>
      </c>
      <c r="K594" s="230"/>
      <c r="L594" s="238">
        <f t="shared" si="22"/>
        <v>52.800000000000004</v>
      </c>
      <c r="M594" s="177"/>
      <c r="N594" s="182"/>
    </row>
    <row r="595" spans="4:14" s="175" customFormat="1" ht="15.6">
      <c r="D595" s="235"/>
      <c r="E595" s="199" t="s">
        <v>6512</v>
      </c>
      <c r="F595" s="237"/>
      <c r="G595" s="230">
        <v>2</v>
      </c>
      <c r="H595" s="230">
        <v>3</v>
      </c>
      <c r="I595" s="187"/>
      <c r="J595" s="187">
        <v>3</v>
      </c>
      <c r="K595" s="230"/>
      <c r="L595" s="238">
        <f t="shared" si="22"/>
        <v>18</v>
      </c>
      <c r="M595" s="177"/>
      <c r="N595" s="182"/>
    </row>
    <row r="596" spans="4:14" s="175" customFormat="1" ht="15.6">
      <c r="D596" s="235"/>
      <c r="E596" s="199" t="s">
        <v>6512</v>
      </c>
      <c r="F596" s="237"/>
      <c r="G596" s="230">
        <v>2</v>
      </c>
      <c r="H596" s="230">
        <v>2.6</v>
      </c>
      <c r="I596" s="230"/>
      <c r="J596" s="230">
        <v>3</v>
      </c>
      <c r="K596" s="230"/>
      <c r="L596" s="238">
        <f t="shared" si="22"/>
        <v>15.600000000000001</v>
      </c>
      <c r="M596" s="177"/>
      <c r="N596" s="182"/>
    </row>
    <row r="597" spans="4:14" s="175" customFormat="1" ht="15.6">
      <c r="D597" s="235"/>
      <c r="E597" s="199" t="s">
        <v>6512</v>
      </c>
      <c r="F597" s="237"/>
      <c r="G597" s="230">
        <v>2</v>
      </c>
      <c r="H597" s="230">
        <v>1.65</v>
      </c>
      <c r="I597" s="230"/>
      <c r="J597" s="230">
        <v>3</v>
      </c>
      <c r="K597" s="230">
        <v>2</v>
      </c>
      <c r="L597" s="238">
        <f t="shared" si="22"/>
        <v>19.799999999999997</v>
      </c>
      <c r="M597" s="177"/>
      <c r="N597" s="182"/>
    </row>
    <row r="598" spans="4:14" s="175" customFormat="1" ht="15.6">
      <c r="D598" s="235"/>
      <c r="E598" s="199" t="s">
        <v>6512</v>
      </c>
      <c r="F598" s="237"/>
      <c r="G598" s="230">
        <v>2</v>
      </c>
      <c r="H598" s="187">
        <v>2.5499999999999998</v>
      </c>
      <c r="I598" s="187"/>
      <c r="J598" s="187">
        <v>3</v>
      </c>
      <c r="K598" s="230"/>
      <c r="L598" s="238">
        <f t="shared" si="22"/>
        <v>15.299999999999999</v>
      </c>
      <c r="M598" s="177"/>
      <c r="N598" s="182"/>
    </row>
    <row r="599" spans="4:14" s="175" customFormat="1" ht="15.6">
      <c r="D599" s="235"/>
      <c r="E599" s="199"/>
      <c r="F599" s="237"/>
      <c r="G599" s="238"/>
      <c r="H599" s="230"/>
      <c r="I599" s="187"/>
      <c r="J599" s="187"/>
      <c r="K599" s="187"/>
      <c r="L599" s="238">
        <f t="shared" si="22"/>
        <v>0</v>
      </c>
      <c r="M599" s="177"/>
      <c r="N599" s="182"/>
    </row>
    <row r="600" spans="4:14" s="175" customFormat="1" ht="15.6">
      <c r="D600" s="235"/>
      <c r="E600" s="199" t="s">
        <v>6513</v>
      </c>
      <c r="F600" s="237"/>
      <c r="G600" s="230">
        <v>2</v>
      </c>
      <c r="H600" s="230">
        <v>6.1</v>
      </c>
      <c r="I600" s="187"/>
      <c r="J600" s="187">
        <v>3</v>
      </c>
      <c r="K600" s="230"/>
      <c r="L600" s="238">
        <f t="shared" si="22"/>
        <v>36.599999999999994</v>
      </c>
      <c r="M600" s="177"/>
      <c r="N600" s="182"/>
    </row>
    <row r="601" spans="4:14" s="175" customFormat="1" ht="15.6">
      <c r="D601" s="235"/>
      <c r="E601" s="199" t="s">
        <v>6513</v>
      </c>
      <c r="F601" s="237"/>
      <c r="G601" s="230">
        <v>2</v>
      </c>
      <c r="H601" s="230">
        <v>5.85</v>
      </c>
      <c r="I601" s="230"/>
      <c r="J601" s="230">
        <v>3</v>
      </c>
      <c r="K601" s="230"/>
      <c r="L601" s="238">
        <f t="shared" si="22"/>
        <v>35.099999999999994</v>
      </c>
      <c r="M601" s="177"/>
      <c r="N601" s="182"/>
    </row>
    <row r="602" spans="4:14" s="175" customFormat="1" ht="15.6">
      <c r="D602" s="235"/>
      <c r="E602" s="199" t="s">
        <v>6513</v>
      </c>
      <c r="F602" s="237"/>
      <c r="G602" s="230">
        <v>2</v>
      </c>
      <c r="H602" s="230">
        <v>3.35</v>
      </c>
      <c r="I602" s="230"/>
      <c r="J602" s="230">
        <v>3</v>
      </c>
      <c r="K602" s="230"/>
      <c r="L602" s="238">
        <f t="shared" si="22"/>
        <v>20.100000000000001</v>
      </c>
      <c r="M602" s="177"/>
      <c r="N602" s="182"/>
    </row>
    <row r="603" spans="4:14" s="175" customFormat="1" ht="15.6">
      <c r="D603" s="235"/>
      <c r="E603" s="199"/>
      <c r="F603" s="237"/>
      <c r="G603" s="230"/>
      <c r="H603" s="230"/>
      <c r="I603" s="187"/>
      <c r="J603" s="187"/>
      <c r="K603" s="187"/>
      <c r="L603" s="238">
        <f t="shared" si="22"/>
        <v>0</v>
      </c>
      <c r="M603" s="177"/>
      <c r="N603" s="182"/>
    </row>
    <row r="604" spans="4:14" s="175" customFormat="1" ht="15.6">
      <c r="D604" s="235"/>
      <c r="E604" s="199" t="s">
        <v>6514</v>
      </c>
      <c r="F604" s="237"/>
      <c r="G604" s="230">
        <v>2</v>
      </c>
      <c r="H604" s="230">
        <v>5.8</v>
      </c>
      <c r="I604" s="230"/>
      <c r="J604" s="230">
        <v>3</v>
      </c>
      <c r="K604" s="230"/>
      <c r="L604" s="238">
        <f t="shared" si="22"/>
        <v>34.799999999999997</v>
      </c>
      <c r="M604" s="177"/>
      <c r="N604" s="182"/>
    </row>
    <row r="605" spans="4:14" s="175" customFormat="1" ht="15.6">
      <c r="D605" s="235"/>
      <c r="E605" s="199" t="s">
        <v>6514</v>
      </c>
      <c r="F605" s="237"/>
      <c r="G605" s="230">
        <v>2</v>
      </c>
      <c r="H605" s="187">
        <v>7.85</v>
      </c>
      <c r="I605" s="187"/>
      <c r="J605" s="187">
        <v>3</v>
      </c>
      <c r="K605" s="230"/>
      <c r="L605" s="238">
        <f t="shared" si="22"/>
        <v>47.099999999999994</v>
      </c>
      <c r="M605" s="177"/>
      <c r="N605" s="182"/>
    </row>
    <row r="606" spans="4:14" s="175" customFormat="1" ht="15.6">
      <c r="D606" s="235"/>
      <c r="E606" s="199" t="s">
        <v>6514</v>
      </c>
      <c r="F606" s="237"/>
      <c r="G606" s="230">
        <v>2</v>
      </c>
      <c r="H606" s="230">
        <v>3.35</v>
      </c>
      <c r="I606" s="187"/>
      <c r="J606" s="187">
        <v>3</v>
      </c>
      <c r="K606" s="187"/>
      <c r="L606" s="238">
        <f t="shared" si="22"/>
        <v>20.100000000000001</v>
      </c>
      <c r="M606" s="177"/>
      <c r="N606" s="182"/>
    </row>
    <row r="607" spans="4:14" s="175" customFormat="1" ht="15.6">
      <c r="D607" s="235"/>
      <c r="E607" s="199" t="s">
        <v>6514</v>
      </c>
      <c r="F607" s="237"/>
      <c r="G607" s="230">
        <v>2</v>
      </c>
      <c r="H607" s="230">
        <v>11.7</v>
      </c>
      <c r="I607" s="187"/>
      <c r="J607" s="187">
        <v>3</v>
      </c>
      <c r="K607" s="230"/>
      <c r="L607" s="238">
        <f t="shared" si="22"/>
        <v>70.199999999999989</v>
      </c>
      <c r="M607" s="177"/>
      <c r="N607" s="182"/>
    </row>
    <row r="608" spans="4:14" s="175" customFormat="1" ht="15.6">
      <c r="D608" s="235"/>
      <c r="E608" s="199"/>
      <c r="F608" s="237"/>
      <c r="G608" s="230"/>
      <c r="H608" s="230"/>
      <c r="I608" s="230"/>
      <c r="J608" s="230"/>
      <c r="K608" s="230"/>
      <c r="L608" s="238">
        <f t="shared" si="22"/>
        <v>0</v>
      </c>
      <c r="M608" s="177"/>
      <c r="N608" s="182"/>
    </row>
    <row r="609" spans="4:14" s="175" customFormat="1" ht="15.6">
      <c r="D609" s="235"/>
      <c r="E609" s="199" t="s">
        <v>6515</v>
      </c>
      <c r="F609" s="237"/>
      <c r="G609" s="230">
        <v>2</v>
      </c>
      <c r="H609" s="230">
        <v>8.85</v>
      </c>
      <c r="I609" s="230"/>
      <c r="J609" s="230">
        <v>3</v>
      </c>
      <c r="K609" s="230">
        <v>2</v>
      </c>
      <c r="L609" s="238">
        <f t="shared" si="22"/>
        <v>106.19999999999999</v>
      </c>
      <c r="M609" s="177"/>
      <c r="N609" s="182"/>
    </row>
    <row r="610" spans="4:14" s="175" customFormat="1" ht="15.6">
      <c r="D610" s="235"/>
      <c r="E610" s="199" t="s">
        <v>6515</v>
      </c>
      <c r="F610" s="237"/>
      <c r="G610" s="230">
        <v>2</v>
      </c>
      <c r="H610" s="230">
        <v>2.5</v>
      </c>
      <c r="I610" s="187"/>
      <c r="J610" s="187">
        <v>3</v>
      </c>
      <c r="K610" s="230"/>
      <c r="L610" s="238">
        <f t="shared" si="22"/>
        <v>15</v>
      </c>
      <c r="M610" s="177"/>
      <c r="N610" s="182"/>
    </row>
    <row r="611" spans="4:14" s="175" customFormat="1" ht="15.6">
      <c r="D611" s="235"/>
      <c r="E611" s="199"/>
      <c r="F611" s="237"/>
      <c r="G611" s="238"/>
      <c r="H611" s="230"/>
      <c r="I611" s="187"/>
      <c r="J611" s="187"/>
      <c r="K611" s="230"/>
      <c r="L611" s="238">
        <f t="shared" si="22"/>
        <v>0</v>
      </c>
      <c r="M611" s="177"/>
      <c r="N611" s="182"/>
    </row>
    <row r="612" spans="4:14" s="175" customFormat="1" ht="15.6">
      <c r="D612" s="235"/>
      <c r="E612" s="199" t="s">
        <v>6516</v>
      </c>
      <c r="F612" s="237"/>
      <c r="G612" s="230">
        <v>2</v>
      </c>
      <c r="H612" s="230">
        <v>4.1500000000000004</v>
      </c>
      <c r="I612" s="230"/>
      <c r="J612" s="230">
        <v>3</v>
      </c>
      <c r="K612" s="230"/>
      <c r="L612" s="238">
        <f t="shared" si="22"/>
        <v>24.900000000000002</v>
      </c>
      <c r="M612" s="177"/>
      <c r="N612" s="182"/>
    </row>
    <row r="613" spans="4:14" s="175" customFormat="1" ht="15.6">
      <c r="D613" s="235"/>
      <c r="E613" s="199" t="s">
        <v>6516</v>
      </c>
      <c r="F613" s="237"/>
      <c r="G613" s="230">
        <v>2</v>
      </c>
      <c r="H613" s="230">
        <v>15.85</v>
      </c>
      <c r="I613" s="230"/>
      <c r="J613" s="230">
        <v>3</v>
      </c>
      <c r="K613" s="230"/>
      <c r="L613" s="238">
        <f t="shared" si="22"/>
        <v>95.1</v>
      </c>
      <c r="M613" s="177"/>
      <c r="N613" s="182"/>
    </row>
    <row r="614" spans="4:14" s="175" customFormat="1" ht="15.6">
      <c r="D614" s="235"/>
      <c r="E614" s="199"/>
      <c r="F614" s="237"/>
      <c r="G614" s="238"/>
      <c r="H614" s="230"/>
      <c r="I614" s="187"/>
      <c r="J614" s="187"/>
      <c r="K614" s="230"/>
      <c r="L614" s="238">
        <f t="shared" si="22"/>
        <v>0</v>
      </c>
      <c r="M614" s="177"/>
      <c r="N614" s="182"/>
    </row>
    <row r="615" spans="4:14" s="175" customFormat="1" ht="15.6">
      <c r="D615" s="235"/>
      <c r="E615" s="199" t="s">
        <v>6517</v>
      </c>
      <c r="F615" s="237"/>
      <c r="G615" s="230">
        <v>2</v>
      </c>
      <c r="H615" s="230">
        <v>0.75</v>
      </c>
      <c r="I615" s="230"/>
      <c r="J615" s="230">
        <v>1.05</v>
      </c>
      <c r="K615" s="230">
        <v>2</v>
      </c>
      <c r="L615" s="238">
        <f t="shared" si="22"/>
        <v>3.1500000000000004</v>
      </c>
      <c r="M615" s="177"/>
      <c r="N615" s="182"/>
    </row>
    <row r="616" spans="4:14" s="175" customFormat="1" ht="15.6">
      <c r="D616" s="235"/>
      <c r="E616" s="199" t="s">
        <v>6517</v>
      </c>
      <c r="F616" s="237"/>
      <c r="G616" s="230">
        <v>2</v>
      </c>
      <c r="H616" s="230">
        <v>2.75</v>
      </c>
      <c r="I616" s="230"/>
      <c r="J616" s="230">
        <v>1.05</v>
      </c>
      <c r="K616" s="230">
        <v>2</v>
      </c>
      <c r="L616" s="238">
        <f t="shared" si="22"/>
        <v>11.55</v>
      </c>
      <c r="M616" s="177"/>
      <c r="N616" s="182"/>
    </row>
    <row r="617" spans="4:14" s="175" customFormat="1" ht="15.6">
      <c r="D617" s="235"/>
      <c r="E617" s="199" t="s">
        <v>6517</v>
      </c>
      <c r="F617" s="237"/>
      <c r="G617" s="230">
        <v>2</v>
      </c>
      <c r="H617" s="187">
        <v>0.9</v>
      </c>
      <c r="I617" s="187"/>
      <c r="J617" s="187">
        <v>0.75</v>
      </c>
      <c r="K617" s="230">
        <v>2</v>
      </c>
      <c r="L617" s="238">
        <f t="shared" si="22"/>
        <v>2.7</v>
      </c>
      <c r="M617" s="177"/>
      <c r="N617" s="182"/>
    </row>
    <row r="618" spans="4:14" s="175" customFormat="1" ht="15.6">
      <c r="D618" s="235"/>
      <c r="E618" s="199" t="s">
        <v>6517</v>
      </c>
      <c r="F618" s="237"/>
      <c r="G618" s="230">
        <v>2</v>
      </c>
      <c r="H618" s="230">
        <v>0.9</v>
      </c>
      <c r="I618" s="187"/>
      <c r="J618" s="187">
        <v>0.6</v>
      </c>
      <c r="K618" s="187">
        <v>2</v>
      </c>
      <c r="L618" s="238">
        <f t="shared" si="22"/>
        <v>2.16</v>
      </c>
      <c r="M618" s="177"/>
      <c r="N618" s="182"/>
    </row>
    <row r="619" spans="4:14" s="175" customFormat="1" ht="15.6">
      <c r="D619" s="235"/>
      <c r="E619" s="199" t="s">
        <v>6517</v>
      </c>
      <c r="F619" s="237"/>
      <c r="G619" s="230">
        <v>2</v>
      </c>
      <c r="H619" s="230">
        <v>0.9</v>
      </c>
      <c r="I619" s="187"/>
      <c r="J619" s="187">
        <v>0.45</v>
      </c>
      <c r="K619" s="230">
        <v>2</v>
      </c>
      <c r="L619" s="238">
        <f t="shared" si="22"/>
        <v>1.62</v>
      </c>
      <c r="M619" s="177"/>
      <c r="N619" s="182"/>
    </row>
    <row r="620" spans="4:14" s="175" customFormat="1" ht="15.6">
      <c r="D620" s="235"/>
      <c r="E620" s="199" t="s">
        <v>6517</v>
      </c>
      <c r="F620" s="237"/>
      <c r="G620" s="230">
        <v>2</v>
      </c>
      <c r="H620" s="230">
        <v>0.9</v>
      </c>
      <c r="I620" s="230"/>
      <c r="J620" s="230">
        <v>0.3</v>
      </c>
      <c r="K620" s="230">
        <v>2</v>
      </c>
      <c r="L620" s="238">
        <f t="shared" si="22"/>
        <v>1.08</v>
      </c>
      <c r="M620" s="177"/>
      <c r="N620" s="182"/>
    </row>
    <row r="621" spans="4:14" s="175" customFormat="1" ht="15.6">
      <c r="D621" s="235"/>
      <c r="E621" s="199" t="s">
        <v>6517</v>
      </c>
      <c r="F621" s="237"/>
      <c r="G621" s="230">
        <v>2</v>
      </c>
      <c r="H621" s="230">
        <v>0.9</v>
      </c>
      <c r="I621" s="230"/>
      <c r="J621" s="230">
        <v>0.15</v>
      </c>
      <c r="K621" s="230">
        <v>2</v>
      </c>
      <c r="L621" s="238">
        <f t="shared" si="22"/>
        <v>0.54</v>
      </c>
      <c r="M621" s="177"/>
      <c r="N621" s="182"/>
    </row>
    <row r="622" spans="4:14" s="175" customFormat="1" ht="15.6">
      <c r="D622" s="235"/>
      <c r="E622" s="199"/>
      <c r="F622" s="237"/>
      <c r="G622" s="238"/>
      <c r="H622" s="187"/>
      <c r="I622" s="187"/>
      <c r="J622" s="187"/>
      <c r="K622" s="230"/>
      <c r="L622" s="238">
        <f t="shared" si="22"/>
        <v>0</v>
      </c>
      <c r="M622" s="177"/>
      <c r="N622" s="182"/>
    </row>
    <row r="623" spans="4:14" s="175" customFormat="1" ht="15.6">
      <c r="D623" s="235"/>
      <c r="E623" s="199" t="s">
        <v>6518</v>
      </c>
      <c r="F623" s="237"/>
      <c r="G623" s="230">
        <v>2</v>
      </c>
      <c r="H623" s="230">
        <v>2</v>
      </c>
      <c r="I623" s="187">
        <v>0.75</v>
      </c>
      <c r="J623" s="187"/>
      <c r="K623" s="187">
        <v>1.05</v>
      </c>
      <c r="L623" s="238">
        <f t="shared" si="22"/>
        <v>3.1500000000000004</v>
      </c>
      <c r="M623" s="177"/>
      <c r="N623" s="182"/>
    </row>
    <row r="624" spans="4:14" s="175" customFormat="1" ht="15.6">
      <c r="D624" s="235"/>
      <c r="E624" s="199" t="s">
        <v>6518</v>
      </c>
      <c r="F624" s="237"/>
      <c r="G624" s="230">
        <v>2</v>
      </c>
      <c r="H624" s="230">
        <v>2</v>
      </c>
      <c r="I624" s="187">
        <v>2.25</v>
      </c>
      <c r="J624" s="187"/>
      <c r="K624" s="230">
        <v>1.05</v>
      </c>
      <c r="L624" s="238">
        <f t="shared" si="22"/>
        <v>9.4500000000000011</v>
      </c>
      <c r="M624" s="177"/>
      <c r="N624" s="182"/>
    </row>
    <row r="625" spans="4:14" s="175" customFormat="1" ht="15.6">
      <c r="D625" s="235"/>
      <c r="E625" s="199" t="s">
        <v>6518</v>
      </c>
      <c r="F625" s="237"/>
      <c r="G625" s="230">
        <v>2</v>
      </c>
      <c r="H625" s="230">
        <v>2</v>
      </c>
      <c r="I625" s="230">
        <v>0.9</v>
      </c>
      <c r="J625" s="230"/>
      <c r="K625" s="230">
        <v>0.75</v>
      </c>
      <c r="L625" s="238">
        <f t="shared" si="22"/>
        <v>2.7</v>
      </c>
      <c r="M625" s="177"/>
      <c r="N625" s="182"/>
    </row>
    <row r="626" spans="4:14" s="175" customFormat="1" ht="15.6">
      <c r="D626" s="235"/>
      <c r="E626" s="199" t="s">
        <v>6518</v>
      </c>
      <c r="F626" s="237"/>
      <c r="G626" s="230">
        <v>2</v>
      </c>
      <c r="H626" s="230">
        <v>2</v>
      </c>
      <c r="I626" s="230">
        <v>0.9</v>
      </c>
      <c r="J626" s="230"/>
      <c r="K626" s="230">
        <v>0.6</v>
      </c>
      <c r="L626" s="238">
        <f t="shared" si="22"/>
        <v>2.16</v>
      </c>
      <c r="M626" s="177"/>
      <c r="N626" s="182"/>
    </row>
    <row r="627" spans="4:14" s="175" customFormat="1" ht="15.6">
      <c r="D627" s="235"/>
      <c r="E627" s="199" t="s">
        <v>6518</v>
      </c>
      <c r="F627" s="237"/>
      <c r="G627" s="230">
        <v>2</v>
      </c>
      <c r="H627" s="187">
        <v>2</v>
      </c>
      <c r="I627" s="187">
        <v>0.9</v>
      </c>
      <c r="J627" s="187"/>
      <c r="K627" s="230">
        <v>0.45</v>
      </c>
      <c r="L627" s="238">
        <f t="shared" si="22"/>
        <v>1.62</v>
      </c>
      <c r="M627" s="177"/>
      <c r="N627" s="182"/>
    </row>
    <row r="628" spans="4:14" s="175" customFormat="1" ht="15.6">
      <c r="D628" s="235"/>
      <c r="E628" s="199" t="s">
        <v>6518</v>
      </c>
      <c r="F628" s="237"/>
      <c r="G628" s="230">
        <v>2</v>
      </c>
      <c r="H628" s="230">
        <v>2</v>
      </c>
      <c r="I628" s="187">
        <v>0.9</v>
      </c>
      <c r="J628" s="187"/>
      <c r="K628" s="187">
        <v>0.3</v>
      </c>
      <c r="L628" s="238">
        <f t="shared" si="22"/>
        <v>1.08</v>
      </c>
      <c r="M628" s="177"/>
      <c r="N628" s="182"/>
    </row>
    <row r="629" spans="4:14" s="175" customFormat="1" ht="15.6">
      <c r="D629" s="235"/>
      <c r="E629" s="199" t="s">
        <v>6518</v>
      </c>
      <c r="F629" s="237"/>
      <c r="G629" s="230">
        <v>2</v>
      </c>
      <c r="H629" s="230">
        <v>2</v>
      </c>
      <c r="I629" s="187">
        <v>0.9</v>
      </c>
      <c r="J629" s="187"/>
      <c r="K629" s="230">
        <v>0.15</v>
      </c>
      <c r="L629" s="238">
        <f t="shared" si="22"/>
        <v>0.54</v>
      </c>
      <c r="M629" s="177"/>
      <c r="N629" s="182"/>
    </row>
    <row r="630" spans="4:14" s="175" customFormat="1" ht="15.6">
      <c r="D630" s="235"/>
      <c r="E630" s="199"/>
      <c r="F630" s="237"/>
      <c r="G630" s="230"/>
      <c r="H630" s="230"/>
      <c r="I630" s="230"/>
      <c r="J630" s="230"/>
      <c r="K630" s="230"/>
      <c r="L630" s="238">
        <f t="shared" si="22"/>
        <v>0</v>
      </c>
      <c r="M630" s="177"/>
      <c r="N630" s="182"/>
    </row>
    <row r="631" spans="4:14" s="175" customFormat="1" ht="15.6">
      <c r="D631" s="235"/>
      <c r="E631" s="198" t="s">
        <v>6519</v>
      </c>
      <c r="F631" s="237"/>
      <c r="G631" s="230"/>
      <c r="H631" s="230"/>
      <c r="I631" s="230"/>
      <c r="J631" s="230"/>
      <c r="K631" s="230"/>
      <c r="L631" s="238">
        <f t="shared" si="22"/>
        <v>0</v>
      </c>
      <c r="M631" s="177"/>
      <c r="N631" s="182"/>
    </row>
    <row r="632" spans="4:14" s="175" customFormat="1" ht="15.6">
      <c r="D632" s="235"/>
      <c r="E632" s="199" t="s">
        <v>6510</v>
      </c>
      <c r="F632" s="237"/>
      <c r="G632" s="230">
        <v>2</v>
      </c>
      <c r="H632" s="187">
        <v>8.5500000000000007</v>
      </c>
      <c r="I632" s="187"/>
      <c r="J632" s="187">
        <v>3</v>
      </c>
      <c r="K632" s="230">
        <v>2</v>
      </c>
      <c r="L632" s="238">
        <f t="shared" si="22"/>
        <v>102.60000000000001</v>
      </c>
      <c r="M632" s="177"/>
      <c r="N632" s="182"/>
    </row>
    <row r="633" spans="4:14" s="175" customFormat="1" ht="15.6">
      <c r="D633" s="235"/>
      <c r="E633" s="199" t="s">
        <v>6510</v>
      </c>
      <c r="F633" s="237"/>
      <c r="G633" s="230">
        <v>2</v>
      </c>
      <c r="H633" s="230">
        <v>15.95</v>
      </c>
      <c r="I633" s="187"/>
      <c r="J633" s="187">
        <v>3</v>
      </c>
      <c r="K633" s="187"/>
      <c r="L633" s="238">
        <f t="shared" si="22"/>
        <v>95.699999999999989</v>
      </c>
      <c r="M633" s="177"/>
      <c r="N633" s="182"/>
    </row>
    <row r="634" spans="4:14" s="175" customFormat="1" ht="15.6">
      <c r="D634" s="235"/>
      <c r="E634" s="199" t="s">
        <v>6510</v>
      </c>
      <c r="F634" s="237"/>
      <c r="G634" s="230">
        <v>2</v>
      </c>
      <c r="H634" s="230">
        <v>26.4</v>
      </c>
      <c r="I634" s="187"/>
      <c r="J634" s="187">
        <v>3</v>
      </c>
      <c r="K634" s="230"/>
      <c r="L634" s="238">
        <f t="shared" si="22"/>
        <v>158.39999999999998</v>
      </c>
      <c r="M634" s="177"/>
      <c r="N634" s="182"/>
    </row>
    <row r="635" spans="4:14" s="175" customFormat="1" ht="15.6">
      <c r="D635" s="235"/>
      <c r="E635" s="199" t="s">
        <v>6510</v>
      </c>
      <c r="F635" s="237"/>
      <c r="G635" s="230">
        <v>2</v>
      </c>
      <c r="H635" s="230">
        <v>5.25</v>
      </c>
      <c r="I635" s="187"/>
      <c r="J635" s="187">
        <v>3</v>
      </c>
      <c r="K635" s="230"/>
      <c r="L635" s="238">
        <f t="shared" si="22"/>
        <v>31.5</v>
      </c>
      <c r="M635" s="177"/>
      <c r="N635" s="182"/>
    </row>
    <row r="636" spans="4:14" s="175" customFormat="1" ht="15.6">
      <c r="D636" s="235"/>
      <c r="E636" s="199"/>
      <c r="F636" s="237"/>
      <c r="G636" s="230"/>
      <c r="H636" s="230"/>
      <c r="I636" s="230"/>
      <c r="J636" s="230"/>
      <c r="K636" s="230"/>
      <c r="L636" s="238">
        <f t="shared" si="22"/>
        <v>0</v>
      </c>
      <c r="M636" s="177"/>
      <c r="N636" s="182"/>
    </row>
    <row r="637" spans="4:14" s="175" customFormat="1" ht="15.6">
      <c r="D637" s="235"/>
      <c r="E637" s="199" t="s">
        <v>6511</v>
      </c>
      <c r="F637" s="237"/>
      <c r="G637" s="230">
        <v>2</v>
      </c>
      <c r="H637" s="230">
        <v>7.7</v>
      </c>
      <c r="I637" s="230"/>
      <c r="J637" s="230">
        <v>3</v>
      </c>
      <c r="K637" s="230">
        <v>2</v>
      </c>
      <c r="L637" s="238">
        <f t="shared" si="22"/>
        <v>92.4</v>
      </c>
      <c r="M637" s="177"/>
      <c r="N637" s="182"/>
    </row>
    <row r="638" spans="4:14" s="175" customFormat="1" ht="15.6">
      <c r="D638" s="235"/>
      <c r="E638" s="199" t="s">
        <v>6511</v>
      </c>
      <c r="F638" s="237"/>
      <c r="G638" s="230">
        <v>2</v>
      </c>
      <c r="H638" s="187">
        <v>7.85</v>
      </c>
      <c r="I638" s="187"/>
      <c r="J638" s="187">
        <v>3</v>
      </c>
      <c r="K638" s="230"/>
      <c r="L638" s="238">
        <f t="shared" si="22"/>
        <v>47.099999999999994</v>
      </c>
      <c r="M638" s="177"/>
      <c r="N638" s="182"/>
    </row>
    <row r="639" spans="4:14" s="175" customFormat="1" ht="15.6">
      <c r="D639" s="235"/>
      <c r="E639" s="199"/>
      <c r="F639" s="237"/>
      <c r="G639" s="238"/>
      <c r="H639" s="230"/>
      <c r="I639" s="187"/>
      <c r="J639" s="187"/>
      <c r="K639" s="187"/>
      <c r="L639" s="238">
        <f t="shared" si="22"/>
        <v>0</v>
      </c>
      <c r="M639" s="177"/>
      <c r="N639" s="182"/>
    </row>
    <row r="640" spans="4:14" s="175" customFormat="1" ht="15.6">
      <c r="D640" s="235"/>
      <c r="E640" s="199" t="s">
        <v>6512</v>
      </c>
      <c r="F640" s="237"/>
      <c r="G640" s="230">
        <v>2</v>
      </c>
      <c r="H640" s="230">
        <v>5.45</v>
      </c>
      <c r="I640" s="187"/>
      <c r="J640" s="187">
        <v>3</v>
      </c>
      <c r="K640" s="230">
        <v>2</v>
      </c>
      <c r="L640" s="238">
        <f t="shared" si="22"/>
        <v>65.400000000000006</v>
      </c>
      <c r="M640" s="177"/>
      <c r="N640" s="182"/>
    </row>
    <row r="641" spans="2:14" s="175" customFormat="1" ht="15.6">
      <c r="D641" s="235"/>
      <c r="E641" s="199" t="s">
        <v>6512</v>
      </c>
      <c r="F641" s="237"/>
      <c r="G641" s="230">
        <v>2</v>
      </c>
      <c r="H641" s="230">
        <v>1.5</v>
      </c>
      <c r="I641" s="230"/>
      <c r="J641" s="230">
        <v>3</v>
      </c>
      <c r="K641" s="230"/>
      <c r="L641" s="238">
        <f t="shared" si="22"/>
        <v>9</v>
      </c>
      <c r="M641" s="177"/>
      <c r="N641" s="182"/>
    </row>
    <row r="642" spans="2:14" s="175" customFormat="1" ht="15.6">
      <c r="D642" s="235"/>
      <c r="E642" s="199" t="s">
        <v>6512</v>
      </c>
      <c r="F642" s="237"/>
      <c r="G642" s="230">
        <v>2</v>
      </c>
      <c r="H642" s="230">
        <v>4.55</v>
      </c>
      <c r="I642" s="230"/>
      <c r="J642" s="230">
        <v>3</v>
      </c>
      <c r="K642" s="230"/>
      <c r="L642" s="238">
        <f t="shared" si="22"/>
        <v>27.299999999999997</v>
      </c>
      <c r="M642" s="177"/>
      <c r="N642" s="182"/>
    </row>
    <row r="643" spans="2:14" s="175" customFormat="1" ht="15.6">
      <c r="D643" s="235"/>
      <c r="E643" s="199" t="s">
        <v>6512</v>
      </c>
      <c r="F643" s="237"/>
      <c r="G643" s="230">
        <v>2</v>
      </c>
      <c r="H643" s="230">
        <v>1.35</v>
      </c>
      <c r="I643" s="187"/>
      <c r="J643" s="187">
        <v>3</v>
      </c>
      <c r="K643" s="230"/>
      <c r="L643" s="238">
        <f t="shared" si="22"/>
        <v>8.1000000000000014</v>
      </c>
      <c r="M643" s="177"/>
      <c r="N643" s="182"/>
    </row>
    <row r="644" spans="2:14" s="175" customFormat="1" ht="15.6">
      <c r="D644" s="235"/>
      <c r="E644" s="199" t="s">
        <v>6512</v>
      </c>
      <c r="F644" s="237"/>
      <c r="G644" s="230">
        <v>2</v>
      </c>
      <c r="H644" s="230">
        <v>4.4000000000000004</v>
      </c>
      <c r="I644" s="187"/>
      <c r="J644" s="187">
        <v>3</v>
      </c>
      <c r="K644" s="230">
        <v>2</v>
      </c>
      <c r="L644" s="238">
        <f t="shared" si="22"/>
        <v>52.800000000000004</v>
      </c>
      <c r="M644" s="177"/>
      <c r="N644" s="182"/>
    </row>
    <row r="645" spans="2:14" s="175" customFormat="1" ht="15.6">
      <c r="D645" s="235"/>
      <c r="E645" s="199" t="s">
        <v>6512</v>
      </c>
      <c r="F645" s="237"/>
      <c r="G645" s="230">
        <v>2</v>
      </c>
      <c r="H645" s="230">
        <v>11.95</v>
      </c>
      <c r="I645" s="230"/>
      <c r="J645" s="230">
        <v>3</v>
      </c>
      <c r="K645" s="230"/>
      <c r="L645" s="238">
        <f t="shared" si="22"/>
        <v>71.699999999999989</v>
      </c>
      <c r="M645" s="177"/>
      <c r="N645" s="182"/>
    </row>
    <row r="646" spans="2:14" s="175" customFormat="1" ht="15.6">
      <c r="D646" s="235"/>
      <c r="E646" s="199"/>
      <c r="F646" s="237"/>
      <c r="G646" s="230"/>
      <c r="H646" s="230"/>
      <c r="I646" s="230"/>
      <c r="J646" s="230"/>
      <c r="K646" s="230"/>
      <c r="L646" s="238">
        <f t="shared" si="22"/>
        <v>0</v>
      </c>
      <c r="M646" s="177"/>
      <c r="N646" s="182"/>
    </row>
    <row r="647" spans="2:14" s="175" customFormat="1" ht="15.6">
      <c r="D647" s="235"/>
      <c r="E647" s="199" t="s">
        <v>6513</v>
      </c>
      <c r="F647" s="237"/>
      <c r="G647" s="230">
        <v>2</v>
      </c>
      <c r="H647" s="187">
        <v>7.7</v>
      </c>
      <c r="I647" s="187"/>
      <c r="J647" s="187">
        <v>3</v>
      </c>
      <c r="K647" s="230">
        <v>3</v>
      </c>
      <c r="L647" s="238">
        <f t="shared" si="22"/>
        <v>138.60000000000002</v>
      </c>
      <c r="M647" s="177"/>
      <c r="N647" s="182"/>
    </row>
    <row r="648" spans="2:14" s="175" customFormat="1" ht="15.6">
      <c r="B648" s="183"/>
      <c r="C648" s="183"/>
      <c r="D648" s="235"/>
      <c r="E648" s="199" t="s">
        <v>6513</v>
      </c>
      <c r="F648" s="237"/>
      <c r="G648" s="230">
        <v>2</v>
      </c>
      <c r="H648" s="230">
        <v>2.25</v>
      </c>
      <c r="I648" s="187"/>
      <c r="J648" s="187">
        <v>3</v>
      </c>
      <c r="K648" s="187"/>
      <c r="L648" s="238">
        <f t="shared" ref="L648:L711" si="23">PRODUCT(G648:K648)</f>
        <v>13.5</v>
      </c>
      <c r="M648" s="177"/>
      <c r="N648" s="182"/>
    </row>
    <row r="649" spans="2:14" s="175" customFormat="1" ht="15.6">
      <c r="D649" s="235"/>
      <c r="E649" s="199"/>
      <c r="F649" s="237"/>
      <c r="G649" s="238"/>
      <c r="H649" s="230"/>
      <c r="I649" s="187"/>
      <c r="J649" s="187"/>
      <c r="K649" s="230"/>
      <c r="L649" s="238">
        <f t="shared" si="23"/>
        <v>0</v>
      </c>
      <c r="M649" s="177"/>
      <c r="N649" s="182"/>
    </row>
    <row r="650" spans="2:14" s="175" customFormat="1" ht="15.6">
      <c r="D650" s="235"/>
      <c r="E650" s="199" t="s">
        <v>6514</v>
      </c>
      <c r="F650" s="237"/>
      <c r="G650" s="230">
        <v>2</v>
      </c>
      <c r="H650" s="230">
        <v>7.7</v>
      </c>
      <c r="I650" s="187"/>
      <c r="J650" s="187">
        <v>3</v>
      </c>
      <c r="K650" s="230">
        <v>5</v>
      </c>
      <c r="L650" s="238">
        <f t="shared" si="23"/>
        <v>231</v>
      </c>
      <c r="M650" s="177"/>
      <c r="N650" s="182"/>
    </row>
    <row r="651" spans="2:14" s="175" customFormat="1" ht="15.6">
      <c r="D651" s="235"/>
      <c r="E651" s="199" t="s">
        <v>6514</v>
      </c>
      <c r="F651" s="237"/>
      <c r="G651" s="230">
        <v>2</v>
      </c>
      <c r="H651" s="230">
        <v>2.25</v>
      </c>
      <c r="I651" s="230"/>
      <c r="J651" s="230">
        <v>3</v>
      </c>
      <c r="K651" s="230"/>
      <c r="L651" s="238">
        <f t="shared" si="23"/>
        <v>13.5</v>
      </c>
      <c r="M651" s="177"/>
      <c r="N651" s="182"/>
    </row>
    <row r="652" spans="2:14" s="175" customFormat="1" ht="15.6">
      <c r="B652" s="183"/>
      <c r="C652" s="183"/>
      <c r="D652" s="235"/>
      <c r="E652" s="199"/>
      <c r="F652" s="237"/>
      <c r="G652" s="238"/>
      <c r="H652" s="230"/>
      <c r="I652" s="187"/>
      <c r="J652" s="187"/>
      <c r="K652" s="230"/>
      <c r="L652" s="238">
        <f t="shared" si="23"/>
        <v>0</v>
      </c>
      <c r="M652" s="177"/>
      <c r="N652" s="182"/>
    </row>
    <row r="653" spans="2:14" s="175" customFormat="1" ht="15.6">
      <c r="D653" s="235"/>
      <c r="E653" s="199" t="s">
        <v>6515</v>
      </c>
      <c r="F653" s="237"/>
      <c r="G653" s="230">
        <v>2</v>
      </c>
      <c r="H653" s="230">
        <v>7.85</v>
      </c>
      <c r="I653" s="187"/>
      <c r="J653" s="187">
        <v>3</v>
      </c>
      <c r="K653" s="230"/>
      <c r="L653" s="238">
        <f t="shared" si="23"/>
        <v>47.099999999999994</v>
      </c>
      <c r="M653" s="177"/>
      <c r="N653" s="182"/>
    </row>
    <row r="654" spans="2:14" s="175" customFormat="1" ht="15.6">
      <c r="D654" s="235"/>
      <c r="E654" s="199" t="s">
        <v>6515</v>
      </c>
      <c r="F654" s="237"/>
      <c r="G654" s="230">
        <v>2</v>
      </c>
      <c r="H654" s="230">
        <v>2.5499999999999998</v>
      </c>
      <c r="I654" s="230"/>
      <c r="J654" s="230">
        <v>3</v>
      </c>
      <c r="K654" s="230">
        <v>3</v>
      </c>
      <c r="L654" s="238">
        <f t="shared" si="23"/>
        <v>45.9</v>
      </c>
      <c r="M654" s="177"/>
      <c r="N654" s="182"/>
    </row>
    <row r="655" spans="2:14" s="175" customFormat="1" ht="15.6">
      <c r="B655" s="183"/>
      <c r="C655" s="183"/>
      <c r="D655" s="235"/>
      <c r="E655" s="199" t="s">
        <v>6515</v>
      </c>
      <c r="F655" s="237"/>
      <c r="G655" s="230">
        <v>2</v>
      </c>
      <c r="H655" s="230">
        <v>3.85</v>
      </c>
      <c r="I655" s="187"/>
      <c r="J655" s="187">
        <v>3</v>
      </c>
      <c r="K655" s="230"/>
      <c r="L655" s="238">
        <f t="shared" si="23"/>
        <v>23.1</v>
      </c>
      <c r="M655" s="177"/>
      <c r="N655" s="182"/>
    </row>
    <row r="656" spans="2:14" s="175" customFormat="1" ht="15.6">
      <c r="D656" s="235"/>
      <c r="E656" s="199" t="s">
        <v>6515</v>
      </c>
      <c r="F656" s="237"/>
      <c r="G656" s="230">
        <v>2</v>
      </c>
      <c r="H656" s="230">
        <v>7.85</v>
      </c>
      <c r="I656" s="230"/>
      <c r="J656" s="230">
        <v>3</v>
      </c>
      <c r="K656" s="230"/>
      <c r="L656" s="238">
        <f t="shared" si="23"/>
        <v>47.099999999999994</v>
      </c>
      <c r="M656" s="177"/>
      <c r="N656" s="182"/>
    </row>
    <row r="657" spans="4:14" s="175" customFormat="1" ht="15.6">
      <c r="D657" s="235"/>
      <c r="E657" s="199"/>
      <c r="F657" s="237"/>
      <c r="G657" s="230"/>
      <c r="H657" s="230"/>
      <c r="I657" s="230"/>
      <c r="J657" s="230"/>
      <c r="K657" s="230"/>
      <c r="L657" s="238">
        <f t="shared" si="23"/>
        <v>0</v>
      </c>
      <c r="M657" s="177"/>
      <c r="N657" s="182"/>
    </row>
    <row r="658" spans="4:14" s="175" customFormat="1" ht="15.6">
      <c r="D658" s="235"/>
      <c r="E658" s="199" t="s">
        <v>6516</v>
      </c>
      <c r="F658" s="237"/>
      <c r="G658" s="230">
        <v>2</v>
      </c>
      <c r="H658" s="230">
        <v>10.55</v>
      </c>
      <c r="I658" s="230"/>
      <c r="J658" s="230">
        <v>3</v>
      </c>
      <c r="K658" s="230"/>
      <c r="L658" s="238">
        <f t="shared" si="23"/>
        <v>63.300000000000004</v>
      </c>
      <c r="M658" s="177"/>
      <c r="N658" s="182"/>
    </row>
    <row r="659" spans="4:14" s="175" customFormat="1" ht="15.6">
      <c r="D659" s="235"/>
      <c r="E659" s="199" t="s">
        <v>6516</v>
      </c>
      <c r="F659" s="237"/>
      <c r="G659" s="230">
        <v>2</v>
      </c>
      <c r="H659" s="230">
        <v>7.7</v>
      </c>
      <c r="I659" s="187"/>
      <c r="J659" s="187">
        <v>3</v>
      </c>
      <c r="K659" s="230">
        <v>3</v>
      </c>
      <c r="L659" s="238">
        <f t="shared" si="23"/>
        <v>138.60000000000002</v>
      </c>
      <c r="M659" s="177"/>
      <c r="N659" s="182"/>
    </row>
    <row r="660" spans="4:14" s="175" customFormat="1" ht="15.6">
      <c r="D660" s="235"/>
      <c r="E660" s="199"/>
      <c r="F660" s="237"/>
      <c r="G660" s="238"/>
      <c r="H660" s="230"/>
      <c r="I660" s="230"/>
      <c r="J660" s="230"/>
      <c r="K660" s="230"/>
      <c r="L660" s="238">
        <f t="shared" si="23"/>
        <v>0</v>
      </c>
      <c r="M660" s="177"/>
      <c r="N660" s="182"/>
    </row>
    <row r="661" spans="4:14" s="175" customFormat="1" ht="15.6">
      <c r="D661" s="235"/>
      <c r="E661" s="199" t="s">
        <v>6520</v>
      </c>
      <c r="F661" s="237"/>
      <c r="G661" s="230">
        <v>2</v>
      </c>
      <c r="H661" s="230">
        <v>31.7</v>
      </c>
      <c r="I661" s="230"/>
      <c r="J661" s="230">
        <v>1.85</v>
      </c>
      <c r="K661" s="230"/>
      <c r="L661" s="238">
        <f t="shared" si="23"/>
        <v>117.29</v>
      </c>
      <c r="M661" s="177"/>
      <c r="N661" s="182"/>
    </row>
    <row r="662" spans="4:14" s="175" customFormat="1" ht="15.6">
      <c r="D662" s="235"/>
      <c r="E662" s="199" t="s">
        <v>6520</v>
      </c>
      <c r="F662" s="237"/>
      <c r="G662" s="230">
        <v>2</v>
      </c>
      <c r="H662" s="230">
        <v>11.7</v>
      </c>
      <c r="I662" s="230"/>
      <c r="J662" s="230">
        <v>1.85</v>
      </c>
      <c r="K662" s="230">
        <v>2</v>
      </c>
      <c r="L662" s="238">
        <f t="shared" si="23"/>
        <v>86.58</v>
      </c>
      <c r="M662" s="177"/>
      <c r="N662" s="182"/>
    </row>
    <row r="663" spans="4:14" s="175" customFormat="1" ht="15.6">
      <c r="D663" s="235"/>
      <c r="E663" s="199" t="s">
        <v>6520</v>
      </c>
      <c r="F663" s="237"/>
      <c r="G663" s="230">
        <v>2</v>
      </c>
      <c r="H663" s="230">
        <v>3.25</v>
      </c>
      <c r="I663" s="187"/>
      <c r="J663" s="187">
        <v>1.85</v>
      </c>
      <c r="K663" s="230"/>
      <c r="L663" s="238">
        <f t="shared" si="23"/>
        <v>12.025</v>
      </c>
      <c r="M663" s="177"/>
      <c r="N663" s="182"/>
    </row>
    <row r="664" spans="4:14" s="175" customFormat="1" ht="15.6">
      <c r="D664" s="235"/>
      <c r="E664" s="199" t="s">
        <v>6520</v>
      </c>
      <c r="F664" s="237"/>
      <c r="G664" s="230">
        <v>2</v>
      </c>
      <c r="H664" s="230">
        <v>31.85</v>
      </c>
      <c r="I664" s="187"/>
      <c r="J664" s="187">
        <v>1.85</v>
      </c>
      <c r="K664" s="230"/>
      <c r="L664" s="238">
        <f t="shared" si="23"/>
        <v>117.84500000000001</v>
      </c>
      <c r="M664" s="177"/>
      <c r="N664" s="182"/>
    </row>
    <row r="665" spans="4:14" s="175" customFormat="1" ht="15.6">
      <c r="D665" s="235"/>
      <c r="E665" s="199" t="s">
        <v>6520</v>
      </c>
      <c r="F665" s="237"/>
      <c r="G665" s="230">
        <v>2</v>
      </c>
      <c r="H665" s="230">
        <v>8.5500000000000007</v>
      </c>
      <c r="I665" s="187"/>
      <c r="J665" s="187">
        <v>1.85</v>
      </c>
      <c r="K665" s="230">
        <v>2</v>
      </c>
      <c r="L665" s="238">
        <f t="shared" si="23"/>
        <v>63.27000000000001</v>
      </c>
      <c r="M665" s="177"/>
      <c r="N665" s="182"/>
    </row>
    <row r="666" spans="4:14" s="175" customFormat="1" ht="15.6">
      <c r="D666" s="235"/>
      <c r="E666" s="199" t="s">
        <v>6520</v>
      </c>
      <c r="F666" s="237"/>
      <c r="G666" s="230">
        <v>2</v>
      </c>
      <c r="H666" s="230">
        <v>15.95</v>
      </c>
      <c r="I666" s="230"/>
      <c r="J666" s="230">
        <v>1.85</v>
      </c>
      <c r="K666" s="230"/>
      <c r="L666" s="238">
        <f t="shared" si="23"/>
        <v>59.015000000000001</v>
      </c>
      <c r="M666" s="177"/>
      <c r="N666" s="182"/>
    </row>
    <row r="667" spans="4:14" s="175" customFormat="1" ht="15.6">
      <c r="D667" s="235"/>
      <c r="E667" s="199" t="s">
        <v>6520</v>
      </c>
      <c r="F667" s="237"/>
      <c r="G667" s="230">
        <v>2</v>
      </c>
      <c r="H667" s="230">
        <v>26.4</v>
      </c>
      <c r="I667" s="187"/>
      <c r="J667" s="187">
        <v>1.85</v>
      </c>
      <c r="K667" s="230"/>
      <c r="L667" s="238">
        <f t="shared" si="23"/>
        <v>97.679999999999993</v>
      </c>
      <c r="M667" s="177"/>
      <c r="N667" s="182"/>
    </row>
    <row r="668" spans="4:14" s="175" customFormat="1" ht="15.6">
      <c r="D668" s="235"/>
      <c r="E668" s="199" t="s">
        <v>6520</v>
      </c>
      <c r="F668" s="237"/>
      <c r="G668" s="230">
        <v>2</v>
      </c>
      <c r="H668" s="230">
        <v>5.25</v>
      </c>
      <c r="I668" s="187"/>
      <c r="J668" s="187">
        <v>1.85</v>
      </c>
      <c r="K668" s="230"/>
      <c r="L668" s="238">
        <f t="shared" si="23"/>
        <v>19.425000000000001</v>
      </c>
      <c r="M668" s="177"/>
      <c r="N668" s="182"/>
    </row>
    <row r="669" spans="4:14" s="175" customFormat="1" ht="15.6">
      <c r="D669" s="235"/>
      <c r="E669" s="199"/>
      <c r="F669" s="237"/>
      <c r="G669" s="230"/>
      <c r="H669" s="230"/>
      <c r="I669" s="230"/>
      <c r="J669" s="230"/>
      <c r="K669" s="230"/>
      <c r="L669" s="238">
        <f t="shared" si="23"/>
        <v>0</v>
      </c>
      <c r="M669" s="177"/>
      <c r="N669" s="182"/>
    </row>
    <row r="670" spans="4:14" s="175" customFormat="1" ht="15.6">
      <c r="D670" s="235"/>
      <c r="E670" s="199" t="s">
        <v>6521</v>
      </c>
      <c r="F670" s="237"/>
      <c r="G670" s="230">
        <v>2</v>
      </c>
      <c r="H670" s="230">
        <v>0.9</v>
      </c>
      <c r="I670" s="230"/>
      <c r="J670" s="230">
        <v>0.5</v>
      </c>
      <c r="K670" s="230"/>
      <c r="L670" s="238">
        <f t="shared" si="23"/>
        <v>0.9</v>
      </c>
      <c r="M670" s="177"/>
      <c r="N670" s="182"/>
    </row>
    <row r="671" spans="4:14" s="175" customFormat="1" ht="15.6">
      <c r="D671" s="235"/>
      <c r="E671" s="199" t="s">
        <v>6521</v>
      </c>
      <c r="F671" s="237"/>
      <c r="G671" s="230">
        <v>2</v>
      </c>
      <c r="H671" s="230">
        <v>7.7</v>
      </c>
      <c r="I671" s="187"/>
      <c r="J671" s="187">
        <v>0.5</v>
      </c>
      <c r="K671" s="230"/>
      <c r="L671" s="238">
        <f t="shared" si="23"/>
        <v>7.7</v>
      </c>
      <c r="M671" s="177"/>
      <c r="N671" s="182"/>
    </row>
    <row r="672" spans="4:14" s="175" customFormat="1" ht="15.6">
      <c r="D672" s="235"/>
      <c r="E672" s="199" t="s">
        <v>6521</v>
      </c>
      <c r="F672" s="237"/>
      <c r="G672" s="230">
        <v>2</v>
      </c>
      <c r="H672" s="230">
        <v>3.65</v>
      </c>
      <c r="I672" s="187"/>
      <c r="J672" s="187">
        <v>0.5</v>
      </c>
      <c r="K672" s="230">
        <v>2</v>
      </c>
      <c r="L672" s="238">
        <f t="shared" si="23"/>
        <v>7.3</v>
      </c>
      <c r="M672" s="177"/>
      <c r="N672" s="182"/>
    </row>
    <row r="673" spans="4:14" s="175" customFormat="1" ht="15.6">
      <c r="D673" s="235"/>
      <c r="E673" s="199" t="s">
        <v>6521</v>
      </c>
      <c r="F673" s="237"/>
      <c r="G673" s="230">
        <v>2</v>
      </c>
      <c r="H673" s="230">
        <v>4.0999999999999996</v>
      </c>
      <c r="I673" s="187"/>
      <c r="J673" s="187">
        <v>0.5</v>
      </c>
      <c r="K673" s="230"/>
      <c r="L673" s="238">
        <f t="shared" si="23"/>
        <v>4.0999999999999996</v>
      </c>
      <c r="M673" s="177"/>
      <c r="N673" s="182"/>
    </row>
    <row r="674" spans="4:14" s="175" customFormat="1" ht="15.6">
      <c r="D674" s="235"/>
      <c r="E674" s="199" t="s">
        <v>6521</v>
      </c>
      <c r="F674" s="237"/>
      <c r="G674" s="230">
        <v>2</v>
      </c>
      <c r="H674" s="230">
        <v>4.45</v>
      </c>
      <c r="I674" s="187"/>
      <c r="J674" s="187">
        <v>0.5</v>
      </c>
      <c r="K674" s="230"/>
      <c r="L674" s="238">
        <f t="shared" si="23"/>
        <v>4.45</v>
      </c>
      <c r="M674" s="177"/>
      <c r="N674" s="182"/>
    </row>
    <row r="675" spans="4:14" s="175" customFormat="1" ht="15.6">
      <c r="D675" s="235"/>
      <c r="E675" s="199" t="s">
        <v>6521</v>
      </c>
      <c r="F675" s="237"/>
      <c r="G675" s="230">
        <v>2</v>
      </c>
      <c r="H675" s="230">
        <v>0.75</v>
      </c>
      <c r="I675" s="187"/>
      <c r="J675" s="187">
        <v>0.5</v>
      </c>
      <c r="K675" s="187"/>
      <c r="L675" s="238">
        <f t="shared" si="23"/>
        <v>0.75</v>
      </c>
      <c r="M675" s="177"/>
      <c r="N675" s="182"/>
    </row>
    <row r="676" spans="4:14" s="175" customFormat="1" ht="15.6">
      <c r="D676" s="235"/>
      <c r="E676" s="199"/>
      <c r="F676" s="237"/>
      <c r="G676" s="230"/>
      <c r="H676" s="230"/>
      <c r="I676" s="187"/>
      <c r="J676" s="187"/>
      <c r="K676" s="187"/>
      <c r="L676" s="238">
        <f t="shared" si="23"/>
        <v>0</v>
      </c>
      <c r="M676" s="177"/>
      <c r="N676" s="182"/>
    </row>
    <row r="677" spans="4:14" s="175" customFormat="1" ht="15.6">
      <c r="D677" s="235"/>
      <c r="E677" s="198" t="s">
        <v>6522</v>
      </c>
      <c r="F677" s="237"/>
      <c r="G677" s="238"/>
      <c r="H677" s="230"/>
      <c r="I677" s="230"/>
      <c r="J677" s="230"/>
      <c r="K677" s="230"/>
      <c r="L677" s="238">
        <f t="shared" si="23"/>
        <v>0</v>
      </c>
      <c r="M677" s="177"/>
      <c r="N677" s="182"/>
    </row>
    <row r="678" spans="4:14" s="175" customFormat="1" ht="15.6">
      <c r="D678" s="235"/>
      <c r="E678" s="199" t="s">
        <v>6523</v>
      </c>
      <c r="F678" s="237"/>
      <c r="G678" s="238">
        <v>-1</v>
      </c>
      <c r="H678" s="230">
        <v>2</v>
      </c>
      <c r="I678" s="230">
        <v>2</v>
      </c>
      <c r="J678" s="230">
        <v>1</v>
      </c>
      <c r="K678" s="230">
        <v>4.75</v>
      </c>
      <c r="L678" s="238">
        <f t="shared" si="23"/>
        <v>-19</v>
      </c>
      <c r="M678" s="177"/>
      <c r="N678" s="182"/>
    </row>
    <row r="679" spans="4:14" s="175" customFormat="1" ht="15.6">
      <c r="D679" s="235"/>
      <c r="E679" s="199" t="s">
        <v>6524</v>
      </c>
      <c r="F679" s="237"/>
      <c r="G679" s="238">
        <v>-1</v>
      </c>
      <c r="H679" s="230">
        <v>2</v>
      </c>
      <c r="I679" s="230">
        <v>2</v>
      </c>
      <c r="J679" s="187">
        <v>1</v>
      </c>
      <c r="K679" s="230">
        <v>0.4</v>
      </c>
      <c r="L679" s="238">
        <f t="shared" si="23"/>
        <v>-1.6</v>
      </c>
      <c r="M679" s="177"/>
      <c r="N679" s="182"/>
    </row>
    <row r="680" spans="4:14" s="175" customFormat="1" ht="15.6">
      <c r="D680" s="235"/>
      <c r="E680" s="199" t="s">
        <v>6525</v>
      </c>
      <c r="F680" s="237"/>
      <c r="G680" s="238">
        <v>-1</v>
      </c>
      <c r="H680" s="230">
        <v>1</v>
      </c>
      <c r="I680" s="230">
        <v>2</v>
      </c>
      <c r="J680" s="187">
        <v>6</v>
      </c>
      <c r="K680" s="230">
        <v>2</v>
      </c>
      <c r="L680" s="238">
        <f t="shared" si="23"/>
        <v>-24</v>
      </c>
      <c r="M680" s="177"/>
      <c r="N680" s="182"/>
    </row>
    <row r="681" spans="4:14" s="175" customFormat="1" ht="15.6">
      <c r="D681" s="235"/>
      <c r="E681" s="199" t="s">
        <v>6526</v>
      </c>
      <c r="F681" s="237"/>
      <c r="G681" s="238">
        <v>-1</v>
      </c>
      <c r="H681" s="230">
        <v>0.5</v>
      </c>
      <c r="I681" s="230">
        <v>2</v>
      </c>
      <c r="J681" s="187">
        <v>4</v>
      </c>
      <c r="K681" s="230">
        <v>1</v>
      </c>
      <c r="L681" s="238">
        <f t="shared" si="23"/>
        <v>-4</v>
      </c>
      <c r="M681" s="177"/>
      <c r="N681" s="182"/>
    </row>
    <row r="682" spans="4:14" s="175" customFormat="1" ht="15.6">
      <c r="D682" s="235"/>
      <c r="E682" s="199" t="s">
        <v>6527</v>
      </c>
      <c r="F682" s="237"/>
      <c r="G682" s="238">
        <v>-1</v>
      </c>
      <c r="H682" s="230">
        <v>0.5</v>
      </c>
      <c r="I682" s="230">
        <v>2</v>
      </c>
      <c r="J682" s="230">
        <v>2</v>
      </c>
      <c r="K682" s="230">
        <v>0.8</v>
      </c>
      <c r="L682" s="238">
        <f t="shared" si="23"/>
        <v>-1.6</v>
      </c>
      <c r="M682" s="177"/>
      <c r="N682" s="182"/>
    </row>
    <row r="683" spans="4:14" s="175" customFormat="1" ht="15.6">
      <c r="D683" s="235"/>
      <c r="E683" s="199" t="s">
        <v>6528</v>
      </c>
      <c r="F683" s="237"/>
      <c r="G683" s="238">
        <v>-1</v>
      </c>
      <c r="H683" s="230">
        <v>1</v>
      </c>
      <c r="I683" s="230">
        <v>2</v>
      </c>
      <c r="J683" s="187">
        <v>2</v>
      </c>
      <c r="K683" s="230">
        <v>1.3</v>
      </c>
      <c r="L683" s="238">
        <f t="shared" si="23"/>
        <v>-5.2</v>
      </c>
      <c r="M683" s="177"/>
      <c r="N683" s="182"/>
    </row>
    <row r="684" spans="4:14" s="175" customFormat="1" ht="15.6">
      <c r="D684" s="235"/>
      <c r="E684" s="199" t="s">
        <v>6529</v>
      </c>
      <c r="F684" s="237"/>
      <c r="G684" s="238">
        <v>-1</v>
      </c>
      <c r="H684" s="230">
        <v>2.5</v>
      </c>
      <c r="I684" s="230">
        <v>2</v>
      </c>
      <c r="J684" s="187">
        <v>10</v>
      </c>
      <c r="K684" s="230">
        <v>4</v>
      </c>
      <c r="L684" s="238">
        <f t="shared" si="23"/>
        <v>-200</v>
      </c>
      <c r="M684" s="177"/>
      <c r="N684" s="182"/>
    </row>
    <row r="685" spans="4:14" s="175" customFormat="1" ht="15.6">
      <c r="D685" s="235"/>
      <c r="E685" s="199" t="s">
        <v>6530</v>
      </c>
      <c r="F685" s="237"/>
      <c r="G685" s="238">
        <v>-1</v>
      </c>
      <c r="H685" s="230">
        <v>1.1000000000000001</v>
      </c>
      <c r="I685" s="230">
        <v>2</v>
      </c>
      <c r="J685" s="230">
        <v>2</v>
      </c>
      <c r="K685" s="230">
        <v>3</v>
      </c>
      <c r="L685" s="238">
        <f t="shared" si="23"/>
        <v>-13.200000000000001</v>
      </c>
      <c r="M685" s="177"/>
      <c r="N685" s="182"/>
    </row>
    <row r="686" spans="4:14" s="175" customFormat="1" ht="15.6">
      <c r="D686" s="235"/>
      <c r="E686" s="199" t="s">
        <v>6531</v>
      </c>
      <c r="F686" s="237"/>
      <c r="G686" s="238">
        <v>-1</v>
      </c>
      <c r="H686" s="230">
        <v>1</v>
      </c>
      <c r="I686" s="230">
        <v>2</v>
      </c>
      <c r="J686" s="230">
        <v>2</v>
      </c>
      <c r="K686" s="230">
        <v>3</v>
      </c>
      <c r="L686" s="238">
        <f t="shared" si="23"/>
        <v>-12</v>
      </c>
      <c r="M686" s="177"/>
      <c r="N686" s="182"/>
    </row>
    <row r="687" spans="4:14" s="175" customFormat="1" ht="15.6">
      <c r="D687" s="235"/>
      <c r="E687" s="199" t="s">
        <v>6532</v>
      </c>
      <c r="F687" s="237"/>
      <c r="G687" s="238">
        <v>-1</v>
      </c>
      <c r="H687" s="230">
        <v>0.6</v>
      </c>
      <c r="I687" s="230">
        <v>2</v>
      </c>
      <c r="J687" s="187">
        <v>1</v>
      </c>
      <c r="K687" s="230">
        <v>1</v>
      </c>
      <c r="L687" s="238">
        <f t="shared" si="23"/>
        <v>-1.2</v>
      </c>
      <c r="M687" s="177"/>
      <c r="N687" s="182"/>
    </row>
    <row r="688" spans="4:14" s="175" customFormat="1" ht="15.6">
      <c r="D688" s="235"/>
      <c r="E688" s="199" t="s">
        <v>6533</v>
      </c>
      <c r="F688" s="237"/>
      <c r="G688" s="238">
        <v>-1</v>
      </c>
      <c r="H688" s="230">
        <v>1.6</v>
      </c>
      <c r="I688" s="230">
        <v>2</v>
      </c>
      <c r="J688" s="187">
        <v>14</v>
      </c>
      <c r="K688" s="230">
        <v>2</v>
      </c>
      <c r="L688" s="238">
        <f t="shared" si="23"/>
        <v>-89.600000000000009</v>
      </c>
      <c r="M688" s="177"/>
      <c r="N688" s="182"/>
    </row>
    <row r="689" spans="2:14" s="175" customFormat="1" ht="15.6">
      <c r="D689" s="235"/>
      <c r="E689" s="199" t="s">
        <v>6534</v>
      </c>
      <c r="F689" s="237"/>
      <c r="G689" s="238">
        <v>-1</v>
      </c>
      <c r="H689" s="230">
        <v>2.1</v>
      </c>
      <c r="I689" s="230">
        <v>2</v>
      </c>
      <c r="J689" s="230">
        <v>8</v>
      </c>
      <c r="K689" s="230">
        <v>1.4</v>
      </c>
      <c r="L689" s="238">
        <f t="shared" si="23"/>
        <v>-47.04</v>
      </c>
      <c r="M689" s="177"/>
      <c r="N689" s="182"/>
    </row>
    <row r="690" spans="2:14" s="175" customFormat="1" ht="15.6">
      <c r="D690" s="235"/>
      <c r="E690" s="199" t="s">
        <v>6535</v>
      </c>
      <c r="F690" s="237"/>
      <c r="G690" s="238">
        <v>-1</v>
      </c>
      <c r="H690" s="230">
        <v>1</v>
      </c>
      <c r="I690" s="230">
        <v>2</v>
      </c>
      <c r="J690" s="230">
        <v>1</v>
      </c>
      <c r="K690" s="230">
        <v>2.5</v>
      </c>
      <c r="L690" s="238">
        <f t="shared" si="23"/>
        <v>-5</v>
      </c>
      <c r="M690" s="177"/>
      <c r="N690" s="182"/>
    </row>
    <row r="691" spans="2:14" s="175" customFormat="1" ht="15.6">
      <c r="D691" s="235"/>
      <c r="E691" s="199" t="s">
        <v>6536</v>
      </c>
      <c r="F691" s="237"/>
      <c r="G691" s="238">
        <v>-1</v>
      </c>
      <c r="H691" s="230">
        <v>2.5</v>
      </c>
      <c r="I691" s="230">
        <v>2</v>
      </c>
      <c r="J691" s="187">
        <v>4</v>
      </c>
      <c r="K691" s="230">
        <v>3</v>
      </c>
      <c r="L691" s="238">
        <f t="shared" si="23"/>
        <v>-60</v>
      </c>
      <c r="M691" s="177"/>
      <c r="N691" s="182"/>
    </row>
    <row r="692" spans="2:14" s="175" customFormat="1" ht="15.6">
      <c r="D692" s="235"/>
      <c r="E692" s="199" t="s">
        <v>6537</v>
      </c>
      <c r="F692" s="237"/>
      <c r="G692" s="238">
        <v>-1</v>
      </c>
      <c r="H692" s="230">
        <v>2.5</v>
      </c>
      <c r="I692" s="230">
        <v>2</v>
      </c>
      <c r="J692" s="230">
        <v>1</v>
      </c>
      <c r="K692" s="230">
        <v>1.25</v>
      </c>
      <c r="L692" s="238">
        <f t="shared" si="23"/>
        <v>-6.25</v>
      </c>
      <c r="M692" s="177"/>
      <c r="N692" s="182"/>
    </row>
    <row r="693" spans="2:14" s="175" customFormat="1" ht="15.6">
      <c r="D693" s="235"/>
      <c r="E693" s="199" t="s">
        <v>6538</v>
      </c>
      <c r="F693" s="237"/>
      <c r="G693" s="238">
        <v>-1</v>
      </c>
      <c r="H693" s="230">
        <v>2.1</v>
      </c>
      <c r="I693" s="230">
        <v>2</v>
      </c>
      <c r="J693" s="230">
        <v>14</v>
      </c>
      <c r="K693" s="230">
        <v>0.8</v>
      </c>
      <c r="L693" s="238">
        <f t="shared" si="23"/>
        <v>-47.040000000000006</v>
      </c>
      <c r="M693" s="177"/>
      <c r="N693" s="182"/>
    </row>
    <row r="694" spans="2:14" s="175" customFormat="1" ht="15.6">
      <c r="D694" s="235"/>
      <c r="E694" s="199" t="s">
        <v>6539</v>
      </c>
      <c r="F694" s="237"/>
      <c r="G694" s="238">
        <v>-1</v>
      </c>
      <c r="H694" s="187">
        <v>2.1</v>
      </c>
      <c r="I694" s="230">
        <v>2</v>
      </c>
      <c r="J694" s="187">
        <v>25</v>
      </c>
      <c r="K694" s="230">
        <v>0.8</v>
      </c>
      <c r="L694" s="238">
        <f t="shared" si="23"/>
        <v>-84</v>
      </c>
      <c r="M694" s="177"/>
      <c r="N694" s="182"/>
    </row>
    <row r="695" spans="2:14" s="175" customFormat="1" ht="15.6">
      <c r="D695" s="235"/>
      <c r="E695" s="199" t="s">
        <v>6540</v>
      </c>
      <c r="F695" s="237"/>
      <c r="G695" s="238">
        <v>-1</v>
      </c>
      <c r="H695" s="230">
        <v>2.1</v>
      </c>
      <c r="I695" s="230">
        <v>2</v>
      </c>
      <c r="J695" s="187">
        <v>4</v>
      </c>
      <c r="K695" s="187">
        <v>0.9</v>
      </c>
      <c r="L695" s="238">
        <f t="shared" si="23"/>
        <v>-15.120000000000001</v>
      </c>
      <c r="M695" s="177"/>
      <c r="N695" s="182"/>
    </row>
    <row r="696" spans="2:14" s="175" customFormat="1" ht="15.6">
      <c r="B696" s="183"/>
      <c r="C696" s="183"/>
      <c r="D696" s="235"/>
      <c r="E696" s="199" t="s">
        <v>6541</v>
      </c>
      <c r="F696" s="237"/>
      <c r="G696" s="238">
        <v>-1</v>
      </c>
      <c r="H696" s="230">
        <v>2.1</v>
      </c>
      <c r="I696" s="230">
        <v>2</v>
      </c>
      <c r="J696" s="187">
        <v>4</v>
      </c>
      <c r="K696" s="230">
        <v>0.8</v>
      </c>
      <c r="L696" s="238">
        <f t="shared" si="23"/>
        <v>-13.440000000000001</v>
      </c>
      <c r="M696" s="177"/>
      <c r="N696" s="182"/>
    </row>
    <row r="697" spans="2:14" s="175" customFormat="1" ht="15.6">
      <c r="D697" s="235"/>
      <c r="E697" s="199" t="s">
        <v>6542</v>
      </c>
      <c r="F697" s="237"/>
      <c r="G697" s="238">
        <v>-1</v>
      </c>
      <c r="H697" s="230">
        <v>2.5</v>
      </c>
      <c r="I697" s="230">
        <v>2</v>
      </c>
      <c r="J697" s="230">
        <v>3</v>
      </c>
      <c r="K697" s="230">
        <v>1.85</v>
      </c>
      <c r="L697" s="238">
        <f t="shared" si="23"/>
        <v>-27.75</v>
      </c>
      <c r="M697" s="177"/>
      <c r="N697" s="182"/>
    </row>
    <row r="698" spans="2:14" s="175" customFormat="1" ht="15.6">
      <c r="D698" s="235"/>
      <c r="E698" s="199" t="s">
        <v>6543</v>
      </c>
      <c r="F698" s="237"/>
      <c r="G698" s="238">
        <v>-1</v>
      </c>
      <c r="H698" s="230">
        <v>2.5</v>
      </c>
      <c r="I698" s="230">
        <v>2</v>
      </c>
      <c r="J698" s="230">
        <v>2</v>
      </c>
      <c r="K698" s="230">
        <v>2</v>
      </c>
      <c r="L698" s="238">
        <f t="shared" si="23"/>
        <v>-20</v>
      </c>
      <c r="M698" s="177"/>
      <c r="N698" s="182"/>
    </row>
    <row r="699" spans="2:14" s="175" customFormat="1" ht="15.6">
      <c r="D699" s="235"/>
      <c r="E699" s="199"/>
      <c r="F699" s="237"/>
      <c r="G699" s="238"/>
      <c r="H699" s="187"/>
      <c r="I699" s="187"/>
      <c r="J699" s="187"/>
      <c r="K699" s="230"/>
      <c r="L699" s="238">
        <f t="shared" si="23"/>
        <v>0</v>
      </c>
      <c r="M699" s="177"/>
      <c r="N699" s="182"/>
    </row>
    <row r="700" spans="2:14" s="175" customFormat="1" ht="15.6">
      <c r="D700" s="235"/>
      <c r="E700" s="199" t="s">
        <v>6544</v>
      </c>
      <c r="F700" s="237"/>
      <c r="G700" s="230">
        <v>2</v>
      </c>
      <c r="H700" s="230">
        <v>2.2999999999999998</v>
      </c>
      <c r="I700" s="187"/>
      <c r="J700" s="187">
        <v>1.65</v>
      </c>
      <c r="K700" s="187">
        <v>2</v>
      </c>
      <c r="L700" s="238">
        <f t="shared" si="23"/>
        <v>15.179999999999998</v>
      </c>
      <c r="M700" s="177"/>
      <c r="N700" s="182"/>
    </row>
    <row r="701" spans="2:14" s="175" customFormat="1" ht="15.6">
      <c r="D701" s="235"/>
      <c r="E701" s="199" t="s">
        <v>6544</v>
      </c>
      <c r="F701" s="237"/>
      <c r="G701" s="230">
        <v>2</v>
      </c>
      <c r="H701" s="230">
        <v>0.95</v>
      </c>
      <c r="I701" s="187"/>
      <c r="J701" s="187">
        <v>1.65</v>
      </c>
      <c r="K701" s="230">
        <v>2</v>
      </c>
      <c r="L701" s="238">
        <f t="shared" si="23"/>
        <v>6.27</v>
      </c>
      <c r="M701" s="177"/>
      <c r="N701" s="182"/>
    </row>
    <row r="702" spans="2:14" s="175" customFormat="1" ht="15.6">
      <c r="D702" s="235"/>
      <c r="E702" s="199" t="s">
        <v>6545</v>
      </c>
      <c r="F702" s="237"/>
      <c r="G702" s="238">
        <v>-1</v>
      </c>
      <c r="H702" s="230">
        <v>1.4</v>
      </c>
      <c r="I702" s="230">
        <v>2</v>
      </c>
      <c r="J702" s="230">
        <v>1</v>
      </c>
      <c r="K702" s="230">
        <v>1.2</v>
      </c>
      <c r="L702" s="238">
        <f t="shared" si="23"/>
        <v>-3.36</v>
      </c>
      <c r="M702" s="177"/>
      <c r="N702" s="182"/>
    </row>
    <row r="703" spans="2:14" s="175" customFormat="1" ht="15.6">
      <c r="D703" s="235"/>
      <c r="E703" s="199"/>
      <c r="F703" s="237"/>
      <c r="G703" s="230"/>
      <c r="H703" s="230"/>
      <c r="I703" s="230"/>
      <c r="J703" s="230"/>
      <c r="K703" s="230"/>
      <c r="L703" s="238">
        <f t="shared" si="23"/>
        <v>0</v>
      </c>
      <c r="M703" s="177"/>
      <c r="N703" s="182"/>
    </row>
    <row r="704" spans="2:14" s="175" customFormat="1" ht="15.6">
      <c r="D704" s="235"/>
      <c r="E704" s="199" t="s">
        <v>6546</v>
      </c>
      <c r="F704" s="237"/>
      <c r="G704" s="230">
        <v>2</v>
      </c>
      <c r="H704" s="230">
        <v>1.45</v>
      </c>
      <c r="I704" s="230"/>
      <c r="J704" s="187">
        <v>3.5</v>
      </c>
      <c r="K704" s="187"/>
      <c r="L704" s="238">
        <f t="shared" si="23"/>
        <v>10.15</v>
      </c>
      <c r="M704" s="177"/>
      <c r="N704" s="182"/>
    </row>
    <row r="705" spans="2:14" s="175" customFormat="1" ht="15.6">
      <c r="D705" s="235"/>
      <c r="E705" s="199" t="s">
        <v>6546</v>
      </c>
      <c r="F705" s="237"/>
      <c r="G705" s="230">
        <v>2</v>
      </c>
      <c r="H705" s="230">
        <v>2.4</v>
      </c>
      <c r="I705" s="230"/>
      <c r="J705" s="187">
        <v>3.5</v>
      </c>
      <c r="K705" s="187">
        <v>2</v>
      </c>
      <c r="L705" s="238">
        <f t="shared" si="23"/>
        <v>33.6</v>
      </c>
      <c r="M705" s="177"/>
      <c r="N705" s="182"/>
    </row>
    <row r="706" spans="2:14" s="175" customFormat="1" ht="15.6">
      <c r="D706" s="235"/>
      <c r="E706" s="199" t="s">
        <v>6547</v>
      </c>
      <c r="F706" s="237"/>
      <c r="G706" s="238">
        <v>-1</v>
      </c>
      <c r="H706" s="230">
        <v>1.8</v>
      </c>
      <c r="I706" s="230">
        <v>2</v>
      </c>
      <c r="J706" s="187">
        <v>1</v>
      </c>
      <c r="K706" s="187">
        <v>0.8</v>
      </c>
      <c r="L706" s="238">
        <f t="shared" si="23"/>
        <v>-2.8800000000000003</v>
      </c>
      <c r="M706" s="177"/>
      <c r="N706" s="182"/>
    </row>
    <row r="707" spans="2:14" s="175" customFormat="1" ht="15.6">
      <c r="D707" s="235"/>
      <c r="E707" s="199" t="s">
        <v>6548</v>
      </c>
      <c r="F707" s="237"/>
      <c r="G707" s="230">
        <v>2</v>
      </c>
      <c r="H707" s="230">
        <v>3.2</v>
      </c>
      <c r="I707" s="230"/>
      <c r="J707" s="187">
        <v>3.5</v>
      </c>
      <c r="K707" s="187"/>
      <c r="L707" s="238">
        <f t="shared" si="23"/>
        <v>22.400000000000002</v>
      </c>
      <c r="M707" s="177"/>
      <c r="N707" s="182"/>
    </row>
    <row r="708" spans="2:14" s="175" customFormat="1" ht="15.6">
      <c r="D708" s="235"/>
      <c r="E708" s="199" t="s">
        <v>6548</v>
      </c>
      <c r="F708" s="237"/>
      <c r="G708" s="230">
        <v>2</v>
      </c>
      <c r="H708" s="230">
        <v>7</v>
      </c>
      <c r="I708" s="230"/>
      <c r="J708" s="230">
        <v>3.5</v>
      </c>
      <c r="K708" s="230"/>
      <c r="L708" s="238">
        <f t="shared" si="23"/>
        <v>49</v>
      </c>
      <c r="M708" s="177"/>
      <c r="N708" s="182"/>
    </row>
    <row r="709" spans="2:14" s="175" customFormat="1" ht="15.6">
      <c r="D709" s="235"/>
      <c r="E709" s="199" t="s">
        <v>6548</v>
      </c>
      <c r="F709" s="237"/>
      <c r="G709" s="230">
        <v>2</v>
      </c>
      <c r="H709" s="238">
        <v>3.2</v>
      </c>
      <c r="I709" s="230"/>
      <c r="J709" s="187">
        <v>3.5</v>
      </c>
      <c r="K709" s="187"/>
      <c r="L709" s="238">
        <f t="shared" si="23"/>
        <v>22.400000000000002</v>
      </c>
      <c r="M709" s="177"/>
      <c r="N709" s="182"/>
    </row>
    <row r="710" spans="2:14" s="175" customFormat="1" ht="15.6">
      <c r="D710" s="235"/>
      <c r="E710" s="199" t="s">
        <v>6549</v>
      </c>
      <c r="F710" s="237"/>
      <c r="G710" s="230">
        <v>2</v>
      </c>
      <c r="H710" s="238">
        <v>3.2</v>
      </c>
      <c r="I710" s="230"/>
      <c r="J710" s="187">
        <v>2.2000000000000002</v>
      </c>
      <c r="K710" s="187">
        <v>2</v>
      </c>
      <c r="L710" s="238">
        <f t="shared" si="23"/>
        <v>28.160000000000004</v>
      </c>
      <c r="M710" s="177"/>
      <c r="N710" s="182"/>
    </row>
    <row r="711" spans="2:14" s="175" customFormat="1" ht="15.6">
      <c r="D711" s="235"/>
      <c r="E711" s="199" t="s">
        <v>6549</v>
      </c>
      <c r="F711" s="237"/>
      <c r="G711" s="230">
        <v>2</v>
      </c>
      <c r="H711" s="230">
        <v>7</v>
      </c>
      <c r="I711" s="187"/>
      <c r="J711" s="187">
        <v>2.2000000000000002</v>
      </c>
      <c r="K711" s="230">
        <v>2</v>
      </c>
      <c r="L711" s="238">
        <f t="shared" si="23"/>
        <v>61.600000000000009</v>
      </c>
      <c r="M711" s="177"/>
      <c r="N711" s="182"/>
    </row>
    <row r="712" spans="2:14" s="175" customFormat="1" ht="15.6">
      <c r="D712" s="235"/>
      <c r="E712" s="199"/>
      <c r="F712" s="237"/>
      <c r="G712" s="230"/>
      <c r="H712" s="230"/>
      <c r="I712" s="230"/>
      <c r="J712" s="230"/>
      <c r="K712" s="230"/>
      <c r="L712" s="238">
        <f>PRODUCT(G712:K712)</f>
        <v>0</v>
      </c>
      <c r="M712" s="177"/>
      <c r="N712" s="182"/>
    </row>
    <row r="713" spans="2:14" s="175" customFormat="1" ht="15.6">
      <c r="D713" s="235"/>
      <c r="E713" s="199" t="s">
        <v>6550</v>
      </c>
      <c r="F713" s="237"/>
      <c r="G713" s="230">
        <v>2</v>
      </c>
      <c r="H713" s="230">
        <v>2.7</v>
      </c>
      <c r="I713" s="187"/>
      <c r="J713" s="187">
        <v>2.5</v>
      </c>
      <c r="K713" s="230"/>
      <c r="L713" s="238">
        <f>PRODUCT(G713:K713)</f>
        <v>13.5</v>
      </c>
      <c r="M713" s="177"/>
      <c r="N713" s="182"/>
    </row>
    <row r="714" spans="2:14" s="175" customFormat="1" ht="15.6">
      <c r="D714" s="235"/>
      <c r="E714" s="199" t="s">
        <v>6550</v>
      </c>
      <c r="F714" s="237"/>
      <c r="G714" s="230">
        <v>2</v>
      </c>
      <c r="H714" s="230">
        <v>1.65</v>
      </c>
      <c r="I714" s="187"/>
      <c r="J714" s="187">
        <v>2.5</v>
      </c>
      <c r="K714" s="230">
        <v>2</v>
      </c>
      <c r="L714" s="238">
        <f>PRODUCT(G714:K714)</f>
        <v>16.5</v>
      </c>
      <c r="M714" s="177"/>
      <c r="N714" s="182"/>
    </row>
    <row r="715" spans="2:14" s="175" customFormat="1" ht="15.6">
      <c r="D715" s="235"/>
      <c r="E715" s="263"/>
      <c r="F715" s="307"/>
      <c r="G715" s="187"/>
      <c r="H715" s="187"/>
      <c r="I715" s="187"/>
      <c r="J715" s="187"/>
      <c r="K715" s="187"/>
      <c r="L715" s="238"/>
      <c r="M715" s="177"/>
      <c r="N715" s="182"/>
    </row>
    <row r="716" spans="2:14" s="175" customFormat="1" ht="62.4">
      <c r="B716" s="183"/>
      <c r="C716" s="183">
        <f>1+C581</f>
        <v>2</v>
      </c>
      <c r="D716" s="184" t="str">
        <f>CONCATENATE($A$581,".",$B$581,".",C716)</f>
        <v>9.1.2</v>
      </c>
      <c r="E716" s="198" t="s">
        <v>6608</v>
      </c>
      <c r="F716" s="185" t="s">
        <v>6448</v>
      </c>
      <c r="G716" s="176"/>
      <c r="H716" s="176"/>
      <c r="I716" s="176"/>
      <c r="J716" s="176"/>
      <c r="K716" s="230"/>
      <c r="L716" s="176">
        <f>SUM(L717:L719)</f>
        <v>1886.3089999999995</v>
      </c>
      <c r="M716" s="305"/>
      <c r="N716" s="182"/>
    </row>
    <row r="717" spans="2:14" s="175" customFormat="1" ht="15.6">
      <c r="D717" s="241"/>
      <c r="E717" s="242" t="s">
        <v>6609</v>
      </c>
      <c r="F717" s="243"/>
      <c r="G717" s="308">
        <v>-1</v>
      </c>
      <c r="H717" s="187"/>
      <c r="I717" s="187"/>
      <c r="J717" s="187"/>
      <c r="K717" s="187">
        <f>L720</f>
        <v>1370.001</v>
      </c>
      <c r="L717" s="238">
        <f>PRODUCT(G717:K717)</f>
        <v>-1370.001</v>
      </c>
      <c r="M717" s="177"/>
      <c r="N717" s="182"/>
    </row>
    <row r="718" spans="2:14" s="175" customFormat="1" ht="15.6">
      <c r="D718" s="241"/>
      <c r="E718" s="242" t="s">
        <v>6609</v>
      </c>
      <c r="F718" s="243"/>
      <c r="G718" s="244"/>
      <c r="H718" s="187"/>
      <c r="I718" s="187"/>
      <c r="J718" s="187"/>
      <c r="K718" s="187">
        <f>L581</f>
        <v>3256.3099999999995</v>
      </c>
      <c r="L718" s="238">
        <f>PRODUCT(G718:K718)</f>
        <v>3256.3099999999995</v>
      </c>
      <c r="M718" s="177"/>
      <c r="N718" s="182"/>
    </row>
    <row r="719" spans="2:14" s="175" customFormat="1" ht="15.6">
      <c r="D719" s="241"/>
      <c r="E719" s="242"/>
      <c r="F719" s="243"/>
      <c r="G719" s="244"/>
      <c r="H719" s="187"/>
      <c r="I719" s="187"/>
      <c r="J719" s="187"/>
      <c r="K719" s="187"/>
      <c r="L719" s="272"/>
      <c r="M719" s="177"/>
      <c r="N719" s="182"/>
    </row>
    <row r="720" spans="2:14" s="175" customFormat="1" ht="62.4">
      <c r="C720" s="183">
        <f>1+C716</f>
        <v>3</v>
      </c>
      <c r="D720" s="184" t="str">
        <f>CONCATENATE($A$581,".",$B$581,".",C720)</f>
        <v>9.1.3</v>
      </c>
      <c r="E720" s="198" t="s">
        <v>6610</v>
      </c>
      <c r="F720" s="185" t="s">
        <v>6448</v>
      </c>
      <c r="G720" s="176"/>
      <c r="H720" s="176"/>
      <c r="I720" s="176"/>
      <c r="J720" s="176"/>
      <c r="K720" s="230"/>
      <c r="L720" s="176">
        <f>SUM(L721:L722)</f>
        <v>1370.001</v>
      </c>
      <c r="M720" s="177"/>
      <c r="N720" s="182"/>
    </row>
    <row r="721" spans="3:14" s="175" customFormat="1" ht="15.6">
      <c r="D721" s="241"/>
      <c r="E721" s="242" t="s">
        <v>6611</v>
      </c>
      <c r="F721" s="243"/>
      <c r="G721" s="244"/>
      <c r="H721" s="187"/>
      <c r="I721" s="250"/>
      <c r="J721" s="187"/>
      <c r="K721" s="187">
        <f>L723+L764+L821</f>
        <v>1370.001</v>
      </c>
      <c r="L721" s="238">
        <f>PRODUCT(G721:K721)</f>
        <v>1370.001</v>
      </c>
      <c r="M721" s="177"/>
      <c r="N721" s="182"/>
    </row>
    <row r="722" spans="3:14" s="175" customFormat="1" ht="15.6">
      <c r="D722" s="241"/>
      <c r="E722" s="242"/>
      <c r="F722" s="243"/>
      <c r="G722" s="244"/>
      <c r="H722" s="187"/>
      <c r="I722" s="250"/>
      <c r="J722" s="187"/>
      <c r="K722" s="187"/>
      <c r="L722" s="188"/>
      <c r="M722" s="177"/>
      <c r="N722" s="182"/>
    </row>
    <row r="723" spans="3:14" s="175" customFormat="1" ht="31.2">
      <c r="C723" s="183">
        <f>1+C720</f>
        <v>4</v>
      </c>
      <c r="D723" s="184" t="str">
        <f>CONCATENATE($A$581,".",$B$581,".",C723)</f>
        <v>9.1.4</v>
      </c>
      <c r="E723" s="198" t="s">
        <v>6612</v>
      </c>
      <c r="F723" s="185" t="s">
        <v>6448</v>
      </c>
      <c r="G723" s="176"/>
      <c r="H723" s="176"/>
      <c r="I723" s="176"/>
      <c r="J723" s="176"/>
      <c r="K723" s="230"/>
      <c r="L723" s="176">
        <f>SUM(L724:L762)</f>
        <v>498.65</v>
      </c>
      <c r="M723" s="177"/>
      <c r="N723" s="182"/>
    </row>
    <row r="724" spans="3:14" s="175" customFormat="1" ht="15.6">
      <c r="D724" s="241"/>
      <c r="E724" s="242"/>
      <c r="F724" s="243"/>
      <c r="G724" s="244"/>
      <c r="H724" s="187"/>
      <c r="I724" s="265"/>
      <c r="J724" s="265"/>
      <c r="K724" s="187"/>
      <c r="L724" s="188"/>
      <c r="M724" s="177"/>
      <c r="N724" s="182"/>
    </row>
    <row r="725" spans="3:14" s="175" customFormat="1" ht="15.6">
      <c r="D725" s="241"/>
      <c r="E725" s="242" t="s">
        <v>6613</v>
      </c>
      <c r="F725" s="243"/>
      <c r="G725" s="244"/>
      <c r="H725" s="187">
        <v>8.5</v>
      </c>
      <c r="I725" s="265"/>
      <c r="J725" s="265">
        <v>2.5</v>
      </c>
      <c r="K725" s="187"/>
      <c r="L725" s="238">
        <f t="shared" ref="L725:L762" si="24">PRODUCT(G725:K725)</f>
        <v>21.25</v>
      </c>
      <c r="M725" s="177"/>
      <c r="N725" s="182"/>
    </row>
    <row r="726" spans="3:14" s="175" customFormat="1" ht="15.6">
      <c r="D726" s="253"/>
      <c r="E726" s="242" t="s">
        <v>6614</v>
      </c>
      <c r="F726" s="307"/>
      <c r="G726" s="238">
        <v>-1</v>
      </c>
      <c r="H726" s="187"/>
      <c r="I726" s="187"/>
      <c r="J726" s="187"/>
      <c r="K726" s="187">
        <v>2.39</v>
      </c>
      <c r="L726" s="238">
        <f t="shared" si="24"/>
        <v>-2.39</v>
      </c>
      <c r="M726" s="177"/>
      <c r="N726" s="182"/>
    </row>
    <row r="727" spans="3:14" s="175" customFormat="1" ht="15.6">
      <c r="D727" s="241"/>
      <c r="E727" s="242" t="s">
        <v>6615</v>
      </c>
      <c r="F727" s="243"/>
      <c r="G727" s="244"/>
      <c r="H727" s="187">
        <v>17.3</v>
      </c>
      <c r="I727" s="187"/>
      <c r="J727" s="265">
        <v>2.5</v>
      </c>
      <c r="K727" s="187"/>
      <c r="L727" s="238">
        <f t="shared" si="24"/>
        <v>43.25</v>
      </c>
      <c r="M727" s="177"/>
      <c r="N727" s="182"/>
    </row>
    <row r="728" spans="3:14" s="175" customFormat="1" ht="15.6">
      <c r="D728" s="241"/>
      <c r="E728" s="242" t="s">
        <v>6615</v>
      </c>
      <c r="F728" s="243"/>
      <c r="G728" s="244"/>
      <c r="H728" s="187">
        <v>3.95</v>
      </c>
      <c r="I728" s="187"/>
      <c r="J728" s="265">
        <v>0.75</v>
      </c>
      <c r="K728" s="187"/>
      <c r="L728" s="238">
        <f t="shared" si="24"/>
        <v>2.9625000000000004</v>
      </c>
      <c r="M728" s="177"/>
      <c r="N728" s="182"/>
    </row>
    <row r="729" spans="3:14" s="175" customFormat="1" ht="15.6">
      <c r="D729" s="253"/>
      <c r="E729" s="242" t="s">
        <v>6616</v>
      </c>
      <c r="F729" s="307"/>
      <c r="G729" s="238">
        <v>-1</v>
      </c>
      <c r="H729" s="187"/>
      <c r="I729" s="187"/>
      <c r="J729" s="187"/>
      <c r="K729" s="187">
        <v>5.36</v>
      </c>
      <c r="L729" s="238">
        <f t="shared" si="24"/>
        <v>-5.36</v>
      </c>
      <c r="M729" s="177"/>
      <c r="N729" s="182"/>
    </row>
    <row r="730" spans="3:14" s="175" customFormat="1" ht="15.6">
      <c r="D730" s="241"/>
      <c r="E730" s="242" t="s">
        <v>6617</v>
      </c>
      <c r="F730" s="243"/>
      <c r="G730" s="244"/>
      <c r="H730" s="187">
        <v>17.3</v>
      </c>
      <c r="I730" s="187"/>
      <c r="J730" s="265">
        <v>2.5</v>
      </c>
      <c r="K730" s="187"/>
      <c r="L730" s="238">
        <f t="shared" si="24"/>
        <v>43.25</v>
      </c>
      <c r="M730" s="177"/>
      <c r="N730" s="182"/>
    </row>
    <row r="731" spans="3:14" s="175" customFormat="1" ht="15.6">
      <c r="D731" s="241"/>
      <c r="E731" s="242" t="s">
        <v>6615</v>
      </c>
      <c r="F731" s="243"/>
      <c r="G731" s="244"/>
      <c r="H731" s="187">
        <v>3.95</v>
      </c>
      <c r="I731" s="187"/>
      <c r="J731" s="265">
        <v>0.75</v>
      </c>
      <c r="K731" s="187"/>
      <c r="L731" s="238">
        <f t="shared" si="24"/>
        <v>2.9625000000000004</v>
      </c>
      <c r="M731" s="177"/>
      <c r="N731" s="182"/>
    </row>
    <row r="732" spans="3:14" s="175" customFormat="1" ht="15.6">
      <c r="D732" s="253"/>
      <c r="E732" s="242" t="s">
        <v>6618</v>
      </c>
      <c r="F732" s="307"/>
      <c r="G732" s="238">
        <v>-1</v>
      </c>
      <c r="H732" s="187"/>
      <c r="I732" s="187"/>
      <c r="J732" s="187"/>
      <c r="K732" s="187">
        <v>5.36</v>
      </c>
      <c r="L732" s="238">
        <f t="shared" si="24"/>
        <v>-5.36</v>
      </c>
      <c r="M732" s="177"/>
      <c r="N732" s="182"/>
    </row>
    <row r="733" spans="3:14" s="175" customFormat="1" ht="15.6">
      <c r="D733" s="241"/>
      <c r="E733" s="242" t="s">
        <v>6619</v>
      </c>
      <c r="F733" s="243"/>
      <c r="G733" s="244"/>
      <c r="H733" s="187">
        <v>8.5</v>
      </c>
      <c r="I733" s="265"/>
      <c r="J733" s="265">
        <v>2.5</v>
      </c>
      <c r="K733" s="187"/>
      <c r="L733" s="238">
        <f t="shared" si="24"/>
        <v>21.25</v>
      </c>
      <c r="M733" s="177"/>
      <c r="N733" s="182"/>
    </row>
    <row r="734" spans="3:14" s="175" customFormat="1" ht="15.6">
      <c r="D734" s="253"/>
      <c r="E734" s="242" t="s">
        <v>6620</v>
      </c>
      <c r="F734" s="307"/>
      <c r="G734" s="238">
        <v>-1</v>
      </c>
      <c r="H734" s="187"/>
      <c r="I734" s="187"/>
      <c r="J734" s="187"/>
      <c r="K734" s="187">
        <v>2.39</v>
      </c>
      <c r="L734" s="238">
        <f t="shared" si="24"/>
        <v>-2.39</v>
      </c>
      <c r="M734" s="177"/>
      <c r="N734" s="182"/>
    </row>
    <row r="735" spans="3:14" s="175" customFormat="1" ht="15.6">
      <c r="D735" s="241"/>
      <c r="E735" s="242" t="s">
        <v>6621</v>
      </c>
      <c r="F735" s="243"/>
      <c r="G735" s="244"/>
      <c r="H735" s="187">
        <v>21.4</v>
      </c>
      <c r="I735" s="187"/>
      <c r="J735" s="265">
        <v>2.5</v>
      </c>
      <c r="K735" s="187"/>
      <c r="L735" s="238">
        <f t="shared" si="24"/>
        <v>53.5</v>
      </c>
      <c r="M735" s="177"/>
      <c r="N735" s="182"/>
    </row>
    <row r="736" spans="3:14" s="175" customFormat="1" ht="15.6">
      <c r="D736" s="241"/>
      <c r="E736" s="242" t="s">
        <v>6621</v>
      </c>
      <c r="F736" s="243"/>
      <c r="G736" s="244"/>
      <c r="H736" s="187">
        <v>3.45</v>
      </c>
      <c r="I736" s="187"/>
      <c r="J736" s="265">
        <v>0.75</v>
      </c>
      <c r="K736" s="187"/>
      <c r="L736" s="238">
        <f t="shared" si="24"/>
        <v>2.5875000000000004</v>
      </c>
      <c r="M736" s="177"/>
      <c r="N736" s="182"/>
    </row>
    <row r="737" spans="4:14" s="175" customFormat="1" ht="15.6">
      <c r="D737" s="253"/>
      <c r="E737" s="242" t="s">
        <v>6622</v>
      </c>
      <c r="F737" s="307"/>
      <c r="G737" s="238">
        <v>-1</v>
      </c>
      <c r="H737" s="187"/>
      <c r="I737" s="187"/>
      <c r="J737" s="187"/>
      <c r="K737" s="187">
        <v>5.8599999999999994</v>
      </c>
      <c r="L737" s="238">
        <f t="shared" si="24"/>
        <v>-5.8599999999999994</v>
      </c>
      <c r="M737" s="177"/>
      <c r="N737" s="182"/>
    </row>
    <row r="738" spans="4:14" s="175" customFormat="1" ht="15.6">
      <c r="D738" s="241"/>
      <c r="E738" s="242" t="s">
        <v>6623</v>
      </c>
      <c r="F738" s="243"/>
      <c r="G738" s="244"/>
      <c r="H738" s="187">
        <v>8.6999999999999993</v>
      </c>
      <c r="I738" s="187"/>
      <c r="J738" s="265">
        <v>2.5</v>
      </c>
      <c r="K738" s="187"/>
      <c r="L738" s="238">
        <f t="shared" si="24"/>
        <v>21.75</v>
      </c>
      <c r="M738" s="177"/>
      <c r="N738" s="182"/>
    </row>
    <row r="739" spans="4:14" s="175" customFormat="1" ht="15.6">
      <c r="D739" s="253"/>
      <c r="E739" s="242" t="s">
        <v>6624</v>
      </c>
      <c r="F739" s="307"/>
      <c r="G739" s="238">
        <v>-1</v>
      </c>
      <c r="H739" s="187"/>
      <c r="I739" s="187"/>
      <c r="J739" s="187"/>
      <c r="K739" s="187">
        <v>2.9800000000000004</v>
      </c>
      <c r="L739" s="238">
        <f t="shared" si="24"/>
        <v>-2.9800000000000004</v>
      </c>
      <c r="M739" s="177"/>
      <c r="N739" s="182"/>
    </row>
    <row r="740" spans="4:14" s="175" customFormat="1" ht="15.6">
      <c r="D740" s="241"/>
      <c r="E740" s="242" t="s">
        <v>6625</v>
      </c>
      <c r="F740" s="243"/>
      <c r="G740" s="244"/>
      <c r="H740" s="187">
        <v>7.5</v>
      </c>
      <c r="I740" s="265"/>
      <c r="J740" s="265">
        <v>2.5</v>
      </c>
      <c r="K740" s="187"/>
      <c r="L740" s="238">
        <f t="shared" si="24"/>
        <v>18.75</v>
      </c>
      <c r="M740" s="177"/>
      <c r="N740" s="182"/>
    </row>
    <row r="741" spans="4:14" s="175" customFormat="1" ht="15.6">
      <c r="D741" s="253"/>
      <c r="E741" s="242" t="s">
        <v>6626</v>
      </c>
      <c r="F741" s="307"/>
      <c r="G741" s="238">
        <v>-1</v>
      </c>
      <c r="H741" s="187"/>
      <c r="I741" s="187"/>
      <c r="J741" s="187"/>
      <c r="K741" s="187">
        <v>2.1800000000000002</v>
      </c>
      <c r="L741" s="238">
        <f t="shared" si="24"/>
        <v>-2.1800000000000002</v>
      </c>
      <c r="M741" s="177"/>
      <c r="N741" s="182"/>
    </row>
    <row r="742" spans="4:14" s="175" customFormat="1" ht="15.6">
      <c r="D742" s="241"/>
      <c r="E742" s="242" t="s">
        <v>6627</v>
      </c>
      <c r="F742" s="243"/>
      <c r="G742" s="244"/>
      <c r="H742" s="187">
        <v>12.3</v>
      </c>
      <c r="I742" s="187"/>
      <c r="J742" s="265">
        <v>2.5</v>
      </c>
      <c r="K742" s="187"/>
      <c r="L742" s="238">
        <f t="shared" si="24"/>
        <v>30.75</v>
      </c>
      <c r="M742" s="177"/>
      <c r="N742" s="182"/>
    </row>
    <row r="743" spans="4:14" s="175" customFormat="1" ht="15.6">
      <c r="D743" s="253"/>
      <c r="E743" s="242" t="s">
        <v>6628</v>
      </c>
      <c r="F743" s="307"/>
      <c r="G743" s="238">
        <v>-1</v>
      </c>
      <c r="H743" s="187"/>
      <c r="I743" s="187"/>
      <c r="J743" s="187"/>
      <c r="K743" s="187">
        <v>3.68</v>
      </c>
      <c r="L743" s="238">
        <f t="shared" si="24"/>
        <v>-3.68</v>
      </c>
      <c r="M743" s="177"/>
      <c r="N743" s="182"/>
    </row>
    <row r="744" spans="4:14" s="175" customFormat="1" ht="15.6">
      <c r="D744" s="241"/>
      <c r="E744" s="242" t="s">
        <v>6629</v>
      </c>
      <c r="F744" s="243"/>
      <c r="G744" s="244"/>
      <c r="H744" s="187">
        <v>7.5</v>
      </c>
      <c r="I744" s="187"/>
      <c r="J744" s="265">
        <v>2.5</v>
      </c>
      <c r="K744" s="187"/>
      <c r="L744" s="238">
        <f t="shared" si="24"/>
        <v>18.75</v>
      </c>
      <c r="M744" s="177"/>
      <c r="N744" s="182"/>
    </row>
    <row r="745" spans="4:14" s="175" customFormat="1" ht="15.6">
      <c r="D745" s="253"/>
      <c r="E745" s="242" t="s">
        <v>6630</v>
      </c>
      <c r="F745" s="307"/>
      <c r="G745" s="238">
        <v>-1</v>
      </c>
      <c r="H745" s="187"/>
      <c r="I745" s="187"/>
      <c r="J745" s="187"/>
      <c r="K745" s="187">
        <v>6.5824999999999996</v>
      </c>
      <c r="L745" s="238">
        <f t="shared" si="24"/>
        <v>-6.5824999999999996</v>
      </c>
      <c r="M745" s="177"/>
      <c r="N745" s="182"/>
    </row>
    <row r="746" spans="4:14" s="175" customFormat="1" ht="15.6">
      <c r="D746" s="241"/>
      <c r="E746" s="242" t="s">
        <v>6631</v>
      </c>
      <c r="F746" s="243"/>
      <c r="G746" s="244"/>
      <c r="H746" s="187">
        <v>27.7</v>
      </c>
      <c r="I746" s="265"/>
      <c r="J746" s="265">
        <v>2.5</v>
      </c>
      <c r="K746" s="187"/>
      <c r="L746" s="238">
        <f t="shared" si="24"/>
        <v>69.25</v>
      </c>
      <c r="M746" s="177"/>
      <c r="N746" s="182"/>
    </row>
    <row r="747" spans="4:14" s="175" customFormat="1" ht="15.6">
      <c r="D747" s="253"/>
      <c r="E747" s="242" t="s">
        <v>6632</v>
      </c>
      <c r="F747" s="307"/>
      <c r="G747" s="238">
        <v>-1</v>
      </c>
      <c r="H747" s="187"/>
      <c r="I747" s="187"/>
      <c r="J747" s="187"/>
      <c r="K747" s="187">
        <v>18.439999999999998</v>
      </c>
      <c r="L747" s="238">
        <f t="shared" si="24"/>
        <v>-18.439999999999998</v>
      </c>
      <c r="M747" s="177"/>
      <c r="N747" s="182"/>
    </row>
    <row r="748" spans="4:14" s="175" customFormat="1" ht="15.6">
      <c r="D748" s="241"/>
      <c r="E748" s="242" t="s">
        <v>6633</v>
      </c>
      <c r="F748" s="243"/>
      <c r="G748" s="244"/>
      <c r="H748" s="187">
        <v>19.399999999999999</v>
      </c>
      <c r="I748" s="187"/>
      <c r="J748" s="265">
        <v>2.5</v>
      </c>
      <c r="K748" s="187"/>
      <c r="L748" s="238">
        <f t="shared" si="24"/>
        <v>48.5</v>
      </c>
      <c r="M748" s="177"/>
      <c r="N748" s="182"/>
    </row>
    <row r="749" spans="4:14" s="175" customFormat="1" ht="15.6">
      <c r="D749" s="241"/>
      <c r="E749" s="242" t="s">
        <v>6633</v>
      </c>
      <c r="F749" s="243"/>
      <c r="G749" s="244"/>
      <c r="H749" s="187">
        <f>3.7+0.9</f>
        <v>4.6000000000000005</v>
      </c>
      <c r="I749" s="187"/>
      <c r="J749" s="265">
        <v>0.75</v>
      </c>
      <c r="K749" s="187"/>
      <c r="L749" s="238">
        <f t="shared" si="24"/>
        <v>3.45</v>
      </c>
      <c r="M749" s="177"/>
      <c r="N749" s="182"/>
    </row>
    <row r="750" spans="4:14" s="175" customFormat="1" ht="15.6">
      <c r="D750" s="253"/>
      <c r="E750" s="242" t="s">
        <v>6634</v>
      </c>
      <c r="F750" s="307"/>
      <c r="G750" s="238">
        <v>-1</v>
      </c>
      <c r="H750" s="187"/>
      <c r="I750" s="187"/>
      <c r="J750" s="187"/>
      <c r="K750" s="187">
        <v>3.68</v>
      </c>
      <c r="L750" s="238">
        <f t="shared" si="24"/>
        <v>-3.68</v>
      </c>
      <c r="M750" s="177"/>
      <c r="N750" s="182"/>
    </row>
    <row r="751" spans="4:14" s="175" customFormat="1" ht="15.6">
      <c r="D751" s="241"/>
      <c r="E751" s="242" t="s">
        <v>6635</v>
      </c>
      <c r="F751" s="243"/>
      <c r="G751" s="244"/>
      <c r="H751" s="187">
        <v>19</v>
      </c>
      <c r="I751" s="265"/>
      <c r="J751" s="265">
        <v>2.5</v>
      </c>
      <c r="K751" s="187"/>
      <c r="L751" s="238">
        <f t="shared" si="24"/>
        <v>47.5</v>
      </c>
      <c r="M751" s="177"/>
      <c r="N751" s="182"/>
    </row>
    <row r="752" spans="4:14" s="175" customFormat="1" ht="15.6">
      <c r="D752" s="241"/>
      <c r="E752" s="242" t="s">
        <v>6635</v>
      </c>
      <c r="F752" s="243"/>
      <c r="G752" s="244"/>
      <c r="H752" s="187">
        <f>3.7+0.9</f>
        <v>4.6000000000000005</v>
      </c>
      <c r="I752" s="187"/>
      <c r="J752" s="265">
        <v>0.75</v>
      </c>
      <c r="K752" s="187"/>
      <c r="L752" s="238">
        <f t="shared" si="24"/>
        <v>3.45</v>
      </c>
      <c r="M752" s="177"/>
      <c r="N752" s="182"/>
    </row>
    <row r="753" spans="2:14" s="175" customFormat="1" ht="15.6">
      <c r="B753" s="183"/>
      <c r="C753" s="183"/>
      <c r="D753" s="253"/>
      <c r="E753" s="242" t="s">
        <v>6636</v>
      </c>
      <c r="F753" s="307"/>
      <c r="G753" s="238">
        <v>-1</v>
      </c>
      <c r="H753" s="187"/>
      <c r="I753" s="187"/>
      <c r="J753" s="187"/>
      <c r="K753" s="187">
        <v>3.68</v>
      </c>
      <c r="L753" s="238">
        <f t="shared" si="24"/>
        <v>-3.68</v>
      </c>
      <c r="M753" s="177"/>
      <c r="N753" s="182"/>
    </row>
    <row r="754" spans="2:14" s="175" customFormat="1" ht="15.6">
      <c r="D754" s="241"/>
      <c r="E754" s="242" t="s">
        <v>6637</v>
      </c>
      <c r="F754" s="243"/>
      <c r="G754" s="244"/>
      <c r="H754" s="187">
        <v>13.4</v>
      </c>
      <c r="I754" s="265"/>
      <c r="J754" s="265">
        <v>2.5</v>
      </c>
      <c r="K754" s="187"/>
      <c r="L754" s="238">
        <f t="shared" si="24"/>
        <v>33.5</v>
      </c>
      <c r="M754" s="177"/>
      <c r="N754" s="182"/>
    </row>
    <row r="755" spans="2:14" s="175" customFormat="1" ht="15.6">
      <c r="D755" s="253"/>
      <c r="E755" s="242" t="s">
        <v>6638</v>
      </c>
      <c r="F755" s="307"/>
      <c r="G755" s="238">
        <v>-1</v>
      </c>
      <c r="H755" s="187"/>
      <c r="I755" s="187"/>
      <c r="J755" s="187"/>
      <c r="K755" s="187">
        <v>8.08</v>
      </c>
      <c r="L755" s="238">
        <f t="shared" si="24"/>
        <v>-8.08</v>
      </c>
      <c r="M755" s="177"/>
      <c r="N755" s="182"/>
    </row>
    <row r="756" spans="2:14" s="175" customFormat="1" ht="15.6">
      <c r="D756" s="241"/>
      <c r="E756" s="242" t="s">
        <v>6639</v>
      </c>
      <c r="F756" s="243"/>
      <c r="G756" s="244"/>
      <c r="H756" s="187">
        <v>5.5</v>
      </c>
      <c r="I756" s="187"/>
      <c r="J756" s="265">
        <v>2.5</v>
      </c>
      <c r="K756" s="187"/>
      <c r="L756" s="238">
        <f t="shared" si="24"/>
        <v>13.75</v>
      </c>
      <c r="M756" s="177"/>
      <c r="N756" s="182"/>
    </row>
    <row r="757" spans="2:14" s="175" customFormat="1" ht="15.6">
      <c r="D757" s="253"/>
      <c r="E757" s="242" t="s">
        <v>6640</v>
      </c>
      <c r="F757" s="307"/>
      <c r="G757" s="238">
        <v>-1</v>
      </c>
      <c r="H757" s="187"/>
      <c r="I757" s="187"/>
      <c r="J757" s="187"/>
      <c r="K757" s="187">
        <v>1.6800000000000002</v>
      </c>
      <c r="L757" s="238">
        <f t="shared" si="24"/>
        <v>-1.6800000000000002</v>
      </c>
      <c r="M757" s="177"/>
      <c r="N757" s="182"/>
    </row>
    <row r="758" spans="2:14" s="175" customFormat="1" ht="15.6">
      <c r="D758" s="241"/>
      <c r="E758" s="242" t="s">
        <v>6641</v>
      </c>
      <c r="F758" s="243"/>
      <c r="G758" s="244"/>
      <c r="H758" s="187">
        <v>9.35</v>
      </c>
      <c r="I758" s="187"/>
      <c r="J758" s="265">
        <v>2.5</v>
      </c>
      <c r="K758" s="187"/>
      <c r="L758" s="238">
        <f t="shared" si="24"/>
        <v>23.375</v>
      </c>
      <c r="M758" s="177"/>
      <c r="N758" s="182"/>
    </row>
    <row r="759" spans="2:14" s="175" customFormat="1" ht="15.6">
      <c r="D759" s="253"/>
      <c r="E759" s="242" t="s">
        <v>6642</v>
      </c>
      <c r="F759" s="307"/>
      <c r="G759" s="238">
        <v>-1</v>
      </c>
      <c r="H759" s="187"/>
      <c r="I759" s="187"/>
      <c r="J759" s="187"/>
      <c r="K759" s="187">
        <v>2.29</v>
      </c>
      <c r="L759" s="238">
        <f t="shared" si="24"/>
        <v>-2.29</v>
      </c>
      <c r="M759" s="177"/>
      <c r="N759" s="182"/>
    </row>
    <row r="760" spans="2:14" s="175" customFormat="1" ht="15.6">
      <c r="D760" s="241"/>
      <c r="E760" s="242" t="s">
        <v>6643</v>
      </c>
      <c r="F760" s="243"/>
      <c r="G760" s="244"/>
      <c r="H760" s="187">
        <v>9.35</v>
      </c>
      <c r="I760" s="265"/>
      <c r="J760" s="265">
        <v>2.5</v>
      </c>
      <c r="K760" s="187"/>
      <c r="L760" s="238">
        <f t="shared" si="24"/>
        <v>23.375</v>
      </c>
      <c r="M760" s="177"/>
      <c r="N760" s="182"/>
    </row>
    <row r="761" spans="2:14" s="175" customFormat="1" ht="15.6">
      <c r="B761" s="183"/>
      <c r="C761" s="183"/>
      <c r="D761" s="253"/>
      <c r="E761" s="242" t="s">
        <v>6644</v>
      </c>
      <c r="F761" s="307"/>
      <c r="G761" s="238">
        <v>-1</v>
      </c>
      <c r="H761" s="187"/>
      <c r="I761" s="187"/>
      <c r="J761" s="187"/>
      <c r="K761" s="187">
        <v>2.29</v>
      </c>
      <c r="L761" s="238">
        <f t="shared" si="24"/>
        <v>-2.29</v>
      </c>
      <c r="M761" s="177"/>
      <c r="N761" s="182"/>
    </row>
    <row r="762" spans="2:14" s="175" customFormat="1" ht="15.6">
      <c r="D762" s="241"/>
      <c r="E762" s="242" t="s">
        <v>6645</v>
      </c>
      <c r="F762" s="243"/>
      <c r="G762" s="244"/>
      <c r="H762" s="187"/>
      <c r="I762" s="250"/>
      <c r="J762" s="187"/>
      <c r="K762" s="187">
        <f>L821</f>
        <v>28.409999999999997</v>
      </c>
      <c r="L762" s="238">
        <f t="shared" si="24"/>
        <v>28.409999999999997</v>
      </c>
      <c r="M762" s="177"/>
      <c r="N762" s="182"/>
    </row>
    <row r="763" spans="2:14" s="175" customFormat="1" ht="15.6">
      <c r="D763" s="241"/>
      <c r="E763" s="242"/>
      <c r="F763" s="243"/>
      <c r="G763" s="244"/>
      <c r="H763" s="187"/>
      <c r="I763" s="250"/>
      <c r="J763" s="187"/>
      <c r="K763" s="187"/>
      <c r="L763" s="188"/>
      <c r="M763" s="177"/>
      <c r="N763" s="182"/>
    </row>
    <row r="764" spans="2:14" s="175" customFormat="1" ht="46.8">
      <c r="C764" s="183">
        <f>1+C723</f>
        <v>5</v>
      </c>
      <c r="D764" s="184" t="str">
        <f>CONCATENATE($A$581,".",$B$581,".",C764)</f>
        <v>9.1.5</v>
      </c>
      <c r="E764" s="198" t="s">
        <v>374</v>
      </c>
      <c r="F764" s="185" t="s">
        <v>6448</v>
      </c>
      <c r="G764" s="176"/>
      <c r="H764" s="176"/>
      <c r="I764" s="176"/>
      <c r="J764" s="176"/>
      <c r="K764" s="230"/>
      <c r="L764" s="176">
        <f>SUM(L766:L819)</f>
        <v>842.94100000000003</v>
      </c>
      <c r="M764" s="177"/>
      <c r="N764" s="182"/>
    </row>
    <row r="765" spans="2:14" s="175" customFormat="1" ht="15.6">
      <c r="B765" s="183"/>
      <c r="C765" s="183"/>
      <c r="D765" s="241"/>
      <c r="E765" s="242"/>
      <c r="F765" s="243"/>
      <c r="G765" s="244"/>
      <c r="H765" s="187"/>
      <c r="I765" s="250"/>
      <c r="J765" s="187"/>
      <c r="K765" s="187"/>
      <c r="L765" s="188"/>
      <c r="M765" s="177"/>
      <c r="N765" s="182"/>
    </row>
    <row r="766" spans="2:14" s="175" customFormat="1" ht="15.6">
      <c r="D766" s="241"/>
      <c r="E766" s="242" t="s">
        <v>6646</v>
      </c>
      <c r="F766" s="243"/>
      <c r="G766" s="244"/>
      <c r="H766" s="187"/>
      <c r="I766" s="265">
        <v>26.8</v>
      </c>
      <c r="J766" s="265">
        <v>1.1000000000000001</v>
      </c>
      <c r="K766" s="187"/>
      <c r="L766" s="238">
        <f t="shared" ref="L766:L819" si="25">PRODUCT(G766:K766)</f>
        <v>29.480000000000004</v>
      </c>
      <c r="M766" s="177"/>
      <c r="N766" s="182"/>
    </row>
    <row r="767" spans="2:14" s="175" customFormat="1" ht="15.6">
      <c r="D767" s="241"/>
      <c r="E767" s="242" t="s">
        <v>6529</v>
      </c>
      <c r="F767" s="243"/>
      <c r="G767" s="238">
        <v>-1</v>
      </c>
      <c r="H767" s="187"/>
      <c r="I767" s="265">
        <v>4</v>
      </c>
      <c r="J767" s="265">
        <v>1.1000000000000001</v>
      </c>
      <c r="K767" s="187">
        <v>1</v>
      </c>
      <c r="L767" s="238">
        <f t="shared" si="25"/>
        <v>-4.4000000000000004</v>
      </c>
      <c r="M767" s="177"/>
      <c r="N767" s="182"/>
    </row>
    <row r="768" spans="2:14" s="175" customFormat="1" ht="15.6">
      <c r="D768" s="241"/>
      <c r="E768" s="242" t="s">
        <v>6533</v>
      </c>
      <c r="F768" s="243"/>
      <c r="G768" s="238">
        <v>-1</v>
      </c>
      <c r="H768" s="187"/>
      <c r="I768" s="265">
        <v>2</v>
      </c>
      <c r="J768" s="265">
        <v>1.6</v>
      </c>
      <c r="K768" s="187">
        <v>1</v>
      </c>
      <c r="L768" s="238">
        <f t="shared" si="25"/>
        <v>-3.2</v>
      </c>
      <c r="M768" s="177"/>
      <c r="N768" s="182"/>
    </row>
    <row r="769" spans="2:14" s="175" customFormat="1" ht="15.6">
      <c r="D769" s="241"/>
      <c r="E769" s="242" t="s">
        <v>6539</v>
      </c>
      <c r="F769" s="243"/>
      <c r="G769" s="238">
        <v>-1</v>
      </c>
      <c r="H769" s="187"/>
      <c r="I769" s="265">
        <v>0.8</v>
      </c>
      <c r="J769" s="265">
        <v>1.1000000000000001</v>
      </c>
      <c r="K769" s="187">
        <v>2</v>
      </c>
      <c r="L769" s="238">
        <f t="shared" si="25"/>
        <v>-1.7600000000000002</v>
      </c>
      <c r="M769" s="177"/>
      <c r="N769" s="182"/>
    </row>
    <row r="770" spans="2:14" s="175" customFormat="1" ht="15.6">
      <c r="D770" s="241"/>
      <c r="E770" s="242" t="s">
        <v>6647</v>
      </c>
      <c r="F770" s="243"/>
      <c r="G770" s="244"/>
      <c r="H770" s="187"/>
      <c r="I770" s="265">
        <v>26.8</v>
      </c>
      <c r="J770" s="265">
        <v>1.1000000000000001</v>
      </c>
      <c r="K770" s="187"/>
      <c r="L770" s="238">
        <f t="shared" si="25"/>
        <v>29.480000000000004</v>
      </c>
      <c r="M770" s="177"/>
      <c r="N770" s="182"/>
    </row>
    <row r="771" spans="2:14" s="175" customFormat="1" ht="15.6">
      <c r="D771" s="241"/>
      <c r="E771" s="242" t="s">
        <v>6529</v>
      </c>
      <c r="F771" s="243"/>
      <c r="G771" s="238">
        <v>-1</v>
      </c>
      <c r="H771" s="187"/>
      <c r="I771" s="265">
        <v>4</v>
      </c>
      <c r="J771" s="265">
        <v>1.1000000000000001</v>
      </c>
      <c r="K771" s="187">
        <v>1</v>
      </c>
      <c r="L771" s="238">
        <f t="shared" si="25"/>
        <v>-4.4000000000000004</v>
      </c>
      <c r="M771" s="177"/>
      <c r="N771" s="182"/>
    </row>
    <row r="772" spans="2:14" s="175" customFormat="1" ht="15.6">
      <c r="D772" s="241"/>
      <c r="E772" s="242" t="s">
        <v>6533</v>
      </c>
      <c r="F772" s="243"/>
      <c r="G772" s="238">
        <v>-1</v>
      </c>
      <c r="H772" s="187"/>
      <c r="I772" s="265">
        <v>2</v>
      </c>
      <c r="J772" s="265">
        <v>1.6</v>
      </c>
      <c r="K772" s="187">
        <v>1</v>
      </c>
      <c r="L772" s="238">
        <f t="shared" si="25"/>
        <v>-3.2</v>
      </c>
      <c r="M772" s="177"/>
      <c r="N772" s="182"/>
    </row>
    <row r="773" spans="2:14" s="175" customFormat="1" ht="15.6">
      <c r="B773" s="183"/>
      <c r="C773" s="183"/>
      <c r="D773" s="241"/>
      <c r="E773" s="242" t="s">
        <v>6539</v>
      </c>
      <c r="F773" s="243"/>
      <c r="G773" s="238">
        <v>-1</v>
      </c>
      <c r="H773" s="187"/>
      <c r="I773" s="265">
        <v>0.8</v>
      </c>
      <c r="J773" s="265">
        <v>1.1000000000000001</v>
      </c>
      <c r="K773" s="187">
        <v>2</v>
      </c>
      <c r="L773" s="238">
        <f t="shared" si="25"/>
        <v>-1.7600000000000002</v>
      </c>
      <c r="M773" s="177"/>
      <c r="N773" s="182"/>
    </row>
    <row r="774" spans="2:14" s="175" customFormat="1" ht="15.6">
      <c r="D774" s="241"/>
      <c r="E774" s="242" t="s">
        <v>6648</v>
      </c>
      <c r="F774" s="243"/>
      <c r="G774" s="244"/>
      <c r="H774" s="187"/>
      <c r="I774" s="265">
        <v>26.8</v>
      </c>
      <c r="J774" s="265">
        <v>1.1000000000000001</v>
      </c>
      <c r="K774" s="187"/>
      <c r="L774" s="238">
        <f t="shared" si="25"/>
        <v>29.480000000000004</v>
      </c>
      <c r="M774" s="177"/>
      <c r="N774" s="182"/>
    </row>
    <row r="775" spans="2:14" s="175" customFormat="1" ht="15.6">
      <c r="D775" s="241"/>
      <c r="E775" s="242" t="s">
        <v>6529</v>
      </c>
      <c r="F775" s="243"/>
      <c r="G775" s="238">
        <v>-1</v>
      </c>
      <c r="H775" s="187"/>
      <c r="I775" s="265">
        <v>4</v>
      </c>
      <c r="J775" s="265">
        <v>1.1000000000000001</v>
      </c>
      <c r="K775" s="187">
        <v>1</v>
      </c>
      <c r="L775" s="238">
        <f t="shared" si="25"/>
        <v>-4.4000000000000004</v>
      </c>
      <c r="M775" s="177"/>
      <c r="N775" s="182"/>
    </row>
    <row r="776" spans="2:14" s="175" customFormat="1" ht="15.6">
      <c r="B776" s="183"/>
      <c r="C776" s="183"/>
      <c r="D776" s="241"/>
      <c r="E776" s="242" t="s">
        <v>6533</v>
      </c>
      <c r="F776" s="243"/>
      <c r="G776" s="238">
        <v>-1</v>
      </c>
      <c r="H776" s="187"/>
      <c r="I776" s="265">
        <v>2</v>
      </c>
      <c r="J776" s="265">
        <v>1.6</v>
      </c>
      <c r="K776" s="187">
        <v>1</v>
      </c>
      <c r="L776" s="238">
        <f t="shared" si="25"/>
        <v>-3.2</v>
      </c>
      <c r="M776" s="177"/>
      <c r="N776" s="182"/>
    </row>
    <row r="777" spans="2:14" s="175" customFormat="1" ht="15.6">
      <c r="D777" s="241"/>
      <c r="E777" s="242" t="s">
        <v>6539</v>
      </c>
      <c r="F777" s="243"/>
      <c r="G777" s="238">
        <v>-1</v>
      </c>
      <c r="H777" s="187"/>
      <c r="I777" s="265">
        <v>0.8</v>
      </c>
      <c r="J777" s="265">
        <v>1.1000000000000001</v>
      </c>
      <c r="K777" s="187">
        <v>2</v>
      </c>
      <c r="L777" s="238">
        <f t="shared" si="25"/>
        <v>-1.7600000000000002</v>
      </c>
      <c r="M777" s="177"/>
      <c r="N777" s="182"/>
    </row>
    <row r="778" spans="2:14" s="175" customFormat="1" ht="15.6">
      <c r="D778" s="241"/>
      <c r="E778" s="242" t="s">
        <v>6649</v>
      </c>
      <c r="F778" s="243"/>
      <c r="G778" s="244"/>
      <c r="H778" s="187"/>
      <c r="I778" s="265">
        <v>26.8</v>
      </c>
      <c r="J778" s="265">
        <v>1.1000000000000001</v>
      </c>
      <c r="K778" s="187"/>
      <c r="L778" s="238">
        <f t="shared" si="25"/>
        <v>29.480000000000004</v>
      </c>
      <c r="M778" s="177"/>
      <c r="N778" s="182"/>
    </row>
    <row r="779" spans="2:14" s="175" customFormat="1" ht="15.6">
      <c r="D779" s="241"/>
      <c r="E779" s="242" t="s">
        <v>6529</v>
      </c>
      <c r="F779" s="243"/>
      <c r="G779" s="238">
        <v>-1</v>
      </c>
      <c r="H779" s="187"/>
      <c r="I779" s="265">
        <v>4</v>
      </c>
      <c r="J779" s="265">
        <v>1.1000000000000001</v>
      </c>
      <c r="K779" s="187">
        <v>1</v>
      </c>
      <c r="L779" s="238">
        <f t="shared" si="25"/>
        <v>-4.4000000000000004</v>
      </c>
      <c r="M779" s="177"/>
      <c r="N779" s="182"/>
    </row>
    <row r="780" spans="2:14" s="175" customFormat="1" ht="15.6">
      <c r="D780" s="241"/>
      <c r="E780" s="242" t="s">
        <v>6533</v>
      </c>
      <c r="F780" s="243"/>
      <c r="G780" s="238">
        <v>-1</v>
      </c>
      <c r="H780" s="187"/>
      <c r="I780" s="265">
        <v>2</v>
      </c>
      <c r="J780" s="265">
        <v>1.6</v>
      </c>
      <c r="K780" s="187">
        <v>1</v>
      </c>
      <c r="L780" s="238">
        <f t="shared" si="25"/>
        <v>-3.2</v>
      </c>
      <c r="M780" s="177"/>
      <c r="N780" s="182"/>
    </row>
    <row r="781" spans="2:14" s="175" customFormat="1" ht="15.6">
      <c r="D781" s="241"/>
      <c r="E781" s="242" t="s">
        <v>6539</v>
      </c>
      <c r="F781" s="243"/>
      <c r="G781" s="238">
        <v>-1</v>
      </c>
      <c r="H781" s="187"/>
      <c r="I781" s="265">
        <v>0.8</v>
      </c>
      <c r="J781" s="265">
        <v>1.1000000000000001</v>
      </c>
      <c r="K781" s="187">
        <v>2</v>
      </c>
      <c r="L781" s="238">
        <f t="shared" si="25"/>
        <v>-1.7600000000000002</v>
      </c>
      <c r="M781" s="177"/>
      <c r="N781" s="182"/>
    </row>
    <row r="782" spans="2:14" s="175" customFormat="1" ht="15.6">
      <c r="D782" s="241"/>
      <c r="E782" s="242" t="s">
        <v>6650</v>
      </c>
      <c r="F782" s="243"/>
      <c r="G782" s="244"/>
      <c r="H782" s="187"/>
      <c r="I782" s="265">
        <v>26.8</v>
      </c>
      <c r="J782" s="265">
        <v>1.1000000000000001</v>
      </c>
      <c r="K782" s="187"/>
      <c r="L782" s="238">
        <f t="shared" si="25"/>
        <v>29.480000000000004</v>
      </c>
      <c r="M782" s="177"/>
      <c r="N782" s="182"/>
    </row>
    <row r="783" spans="2:14" s="175" customFormat="1" ht="15.6">
      <c r="D783" s="241"/>
      <c r="E783" s="242" t="s">
        <v>6529</v>
      </c>
      <c r="F783" s="243"/>
      <c r="G783" s="238">
        <v>-1</v>
      </c>
      <c r="H783" s="187"/>
      <c r="I783" s="265">
        <v>4</v>
      </c>
      <c r="J783" s="265">
        <v>1.1000000000000001</v>
      </c>
      <c r="K783" s="187">
        <v>1</v>
      </c>
      <c r="L783" s="238">
        <f t="shared" si="25"/>
        <v>-4.4000000000000004</v>
      </c>
      <c r="M783" s="177"/>
      <c r="N783" s="182"/>
    </row>
    <row r="784" spans="2:14" s="175" customFormat="1" ht="15.6">
      <c r="D784" s="241"/>
      <c r="E784" s="242" t="s">
        <v>6533</v>
      </c>
      <c r="F784" s="243"/>
      <c r="G784" s="238">
        <v>-1</v>
      </c>
      <c r="H784" s="187"/>
      <c r="I784" s="265">
        <v>2</v>
      </c>
      <c r="J784" s="265">
        <v>1.6</v>
      </c>
      <c r="K784" s="187">
        <v>1</v>
      </c>
      <c r="L784" s="238">
        <f t="shared" si="25"/>
        <v>-3.2</v>
      </c>
      <c r="M784" s="177"/>
      <c r="N784" s="182"/>
    </row>
    <row r="785" spans="4:14" s="175" customFormat="1" ht="15.6">
      <c r="D785" s="241"/>
      <c r="E785" s="242" t="s">
        <v>6539</v>
      </c>
      <c r="F785" s="243"/>
      <c r="G785" s="238">
        <v>-1</v>
      </c>
      <c r="H785" s="187"/>
      <c r="I785" s="265">
        <v>0.8</v>
      </c>
      <c r="J785" s="265">
        <v>1.1000000000000001</v>
      </c>
      <c r="K785" s="187">
        <v>2</v>
      </c>
      <c r="L785" s="238">
        <f t="shared" si="25"/>
        <v>-1.7600000000000002</v>
      </c>
      <c r="M785" s="177"/>
      <c r="N785" s="182"/>
    </row>
    <row r="786" spans="4:14" s="175" customFormat="1" ht="15.6">
      <c r="D786" s="241"/>
      <c r="E786" s="242" t="s">
        <v>6651</v>
      </c>
      <c r="F786" s="243"/>
      <c r="G786" s="244"/>
      <c r="H786" s="187"/>
      <c r="I786" s="265">
        <v>26.8</v>
      </c>
      <c r="J786" s="265">
        <v>1.1000000000000001</v>
      </c>
      <c r="K786" s="187"/>
      <c r="L786" s="238">
        <f t="shared" si="25"/>
        <v>29.480000000000004</v>
      </c>
      <c r="M786" s="177"/>
      <c r="N786" s="182"/>
    </row>
    <row r="787" spans="4:14" s="175" customFormat="1" ht="15.6">
      <c r="D787" s="241"/>
      <c r="E787" s="242" t="s">
        <v>6529</v>
      </c>
      <c r="F787" s="243"/>
      <c r="G787" s="238">
        <v>-1</v>
      </c>
      <c r="H787" s="187"/>
      <c r="I787" s="265">
        <v>4</v>
      </c>
      <c r="J787" s="265">
        <v>1.1000000000000001</v>
      </c>
      <c r="K787" s="187">
        <v>1</v>
      </c>
      <c r="L787" s="238">
        <f t="shared" si="25"/>
        <v>-4.4000000000000004</v>
      </c>
      <c r="M787" s="177"/>
      <c r="N787" s="182"/>
    </row>
    <row r="788" spans="4:14" s="175" customFormat="1" ht="15.6">
      <c r="D788" s="241"/>
      <c r="E788" s="242" t="s">
        <v>6533</v>
      </c>
      <c r="F788" s="243"/>
      <c r="G788" s="238">
        <v>-1</v>
      </c>
      <c r="H788" s="187"/>
      <c r="I788" s="265">
        <v>2</v>
      </c>
      <c r="J788" s="265">
        <v>1.6</v>
      </c>
      <c r="K788" s="187">
        <v>1</v>
      </c>
      <c r="L788" s="238">
        <f t="shared" si="25"/>
        <v>-3.2</v>
      </c>
      <c r="M788" s="177"/>
      <c r="N788" s="182"/>
    </row>
    <row r="789" spans="4:14" s="175" customFormat="1" ht="15.6">
      <c r="D789" s="241"/>
      <c r="E789" s="242" t="s">
        <v>6539</v>
      </c>
      <c r="F789" s="243"/>
      <c r="G789" s="238">
        <v>-1</v>
      </c>
      <c r="H789" s="187"/>
      <c r="I789" s="265">
        <v>0.8</v>
      </c>
      <c r="J789" s="265">
        <v>1.1000000000000001</v>
      </c>
      <c r="K789" s="187">
        <v>2</v>
      </c>
      <c r="L789" s="238">
        <f t="shared" si="25"/>
        <v>-1.7600000000000002</v>
      </c>
      <c r="M789" s="177"/>
      <c r="N789" s="182"/>
    </row>
    <row r="790" spans="4:14" s="175" customFormat="1" ht="15.6">
      <c r="D790" s="241"/>
      <c r="E790" s="242" t="s">
        <v>6652</v>
      </c>
      <c r="F790" s="243"/>
      <c r="G790" s="244"/>
      <c r="H790" s="250"/>
      <c r="I790" s="265">
        <v>26.49</v>
      </c>
      <c r="J790" s="265">
        <v>1.1000000000000001</v>
      </c>
      <c r="K790" s="187"/>
      <c r="L790" s="238">
        <f t="shared" si="25"/>
        <v>29.138999999999999</v>
      </c>
      <c r="M790" s="177"/>
      <c r="N790" s="182"/>
    </row>
    <row r="791" spans="4:14" s="175" customFormat="1" ht="15.6">
      <c r="D791" s="241"/>
      <c r="E791" s="242" t="s">
        <v>6529</v>
      </c>
      <c r="F791" s="243"/>
      <c r="G791" s="238">
        <v>-1</v>
      </c>
      <c r="H791" s="250"/>
      <c r="I791" s="265">
        <v>4</v>
      </c>
      <c r="J791" s="265">
        <v>1.1000000000000001</v>
      </c>
      <c r="K791" s="187">
        <v>1</v>
      </c>
      <c r="L791" s="238">
        <f t="shared" si="25"/>
        <v>-4.4000000000000004</v>
      </c>
      <c r="M791" s="177"/>
      <c r="N791" s="182"/>
    </row>
    <row r="792" spans="4:14" s="175" customFormat="1" ht="15.6">
      <c r="D792" s="241"/>
      <c r="E792" s="242" t="s">
        <v>6533</v>
      </c>
      <c r="F792" s="243"/>
      <c r="G792" s="238">
        <v>-1</v>
      </c>
      <c r="H792" s="250"/>
      <c r="I792" s="265">
        <v>2</v>
      </c>
      <c r="J792" s="265">
        <v>1.6</v>
      </c>
      <c r="K792" s="187">
        <v>1</v>
      </c>
      <c r="L792" s="238">
        <f t="shared" si="25"/>
        <v>-3.2</v>
      </c>
      <c r="M792" s="177"/>
      <c r="N792" s="182"/>
    </row>
    <row r="793" spans="4:14" s="175" customFormat="1" ht="15.6">
      <c r="D793" s="241"/>
      <c r="E793" s="242" t="s">
        <v>6539</v>
      </c>
      <c r="F793" s="243"/>
      <c r="G793" s="238">
        <v>-1</v>
      </c>
      <c r="H793" s="250"/>
      <c r="I793" s="265">
        <v>0.8</v>
      </c>
      <c r="J793" s="265">
        <v>1.1000000000000001</v>
      </c>
      <c r="K793" s="187">
        <v>2</v>
      </c>
      <c r="L793" s="238">
        <f t="shared" si="25"/>
        <v>-1.7600000000000002</v>
      </c>
      <c r="M793" s="177"/>
      <c r="N793" s="182"/>
    </row>
    <row r="794" spans="4:14" s="175" customFormat="1" ht="15.6">
      <c r="D794" s="241"/>
      <c r="E794" s="242" t="s">
        <v>6653</v>
      </c>
      <c r="F794" s="243"/>
      <c r="G794" s="244"/>
      <c r="H794" s="250"/>
      <c r="I794" s="265">
        <v>26.4</v>
      </c>
      <c r="J794" s="265">
        <v>1.1000000000000001</v>
      </c>
      <c r="K794" s="187"/>
      <c r="L794" s="238">
        <f t="shared" si="25"/>
        <v>29.04</v>
      </c>
      <c r="M794" s="177"/>
      <c r="N794" s="182"/>
    </row>
    <row r="795" spans="4:14" s="175" customFormat="1" ht="15.6">
      <c r="D795" s="241"/>
      <c r="E795" s="242" t="s">
        <v>6529</v>
      </c>
      <c r="F795" s="243"/>
      <c r="G795" s="238">
        <v>-1</v>
      </c>
      <c r="H795" s="250"/>
      <c r="I795" s="265">
        <v>4</v>
      </c>
      <c r="J795" s="265">
        <v>1.1000000000000001</v>
      </c>
      <c r="K795" s="187">
        <v>1</v>
      </c>
      <c r="L795" s="238">
        <f t="shared" si="25"/>
        <v>-4.4000000000000004</v>
      </c>
      <c r="M795" s="177"/>
      <c r="N795" s="182"/>
    </row>
    <row r="796" spans="4:14" s="175" customFormat="1" ht="15.6">
      <c r="D796" s="241"/>
      <c r="E796" s="242" t="s">
        <v>6533</v>
      </c>
      <c r="F796" s="243"/>
      <c r="G796" s="238">
        <v>-1</v>
      </c>
      <c r="H796" s="250"/>
      <c r="I796" s="265">
        <v>2</v>
      </c>
      <c r="J796" s="265">
        <v>1.6</v>
      </c>
      <c r="K796" s="187">
        <v>1</v>
      </c>
      <c r="L796" s="238">
        <f t="shared" si="25"/>
        <v>-3.2</v>
      </c>
      <c r="M796" s="177"/>
      <c r="N796" s="182"/>
    </row>
    <row r="797" spans="4:14" s="175" customFormat="1" ht="15.6">
      <c r="D797" s="241"/>
      <c r="E797" s="242" t="s">
        <v>6539</v>
      </c>
      <c r="F797" s="243"/>
      <c r="G797" s="238">
        <v>-1</v>
      </c>
      <c r="H797" s="250"/>
      <c r="I797" s="265">
        <v>0.8</v>
      </c>
      <c r="J797" s="265">
        <v>1.1000000000000001</v>
      </c>
      <c r="K797" s="187">
        <v>1</v>
      </c>
      <c r="L797" s="238">
        <f t="shared" si="25"/>
        <v>-0.88000000000000012</v>
      </c>
      <c r="M797" s="177"/>
      <c r="N797" s="182"/>
    </row>
    <row r="798" spans="4:14" s="175" customFormat="1" ht="15.6">
      <c r="D798" s="241"/>
      <c r="E798" s="242" t="s">
        <v>6542</v>
      </c>
      <c r="F798" s="243"/>
      <c r="G798" s="238">
        <v>-1</v>
      </c>
      <c r="H798" s="250"/>
      <c r="I798" s="265">
        <v>1.85</v>
      </c>
      <c r="J798" s="265">
        <v>2.5</v>
      </c>
      <c r="K798" s="187">
        <v>1</v>
      </c>
      <c r="L798" s="238">
        <f t="shared" si="25"/>
        <v>-4.625</v>
      </c>
      <c r="M798" s="177"/>
      <c r="N798" s="182"/>
    </row>
    <row r="799" spans="4:14" s="175" customFormat="1" ht="15.6">
      <c r="D799" s="241"/>
      <c r="E799" s="242" t="s">
        <v>6654</v>
      </c>
      <c r="F799" s="243"/>
      <c r="G799" s="244"/>
      <c r="H799" s="250"/>
      <c r="I799" s="265">
        <v>26.5</v>
      </c>
      <c r="J799" s="265">
        <v>1.1000000000000001</v>
      </c>
      <c r="K799" s="187"/>
      <c r="L799" s="238">
        <f t="shared" si="25"/>
        <v>29.150000000000002</v>
      </c>
      <c r="M799" s="177"/>
      <c r="N799" s="182"/>
    </row>
    <row r="800" spans="4:14" s="175" customFormat="1" ht="15.6">
      <c r="D800" s="241"/>
      <c r="E800" s="242" t="s">
        <v>6529</v>
      </c>
      <c r="F800" s="243"/>
      <c r="G800" s="238">
        <v>-1</v>
      </c>
      <c r="H800" s="250"/>
      <c r="I800" s="265">
        <v>4</v>
      </c>
      <c r="J800" s="265">
        <v>1.1000000000000001</v>
      </c>
      <c r="K800" s="187">
        <v>1</v>
      </c>
      <c r="L800" s="238">
        <f t="shared" si="25"/>
        <v>-4.4000000000000004</v>
      </c>
      <c r="M800" s="177"/>
      <c r="N800" s="182"/>
    </row>
    <row r="801" spans="4:14" s="175" customFormat="1" ht="15.6">
      <c r="D801" s="241"/>
      <c r="E801" s="242" t="s">
        <v>6533</v>
      </c>
      <c r="F801" s="243"/>
      <c r="G801" s="238">
        <v>-1</v>
      </c>
      <c r="H801" s="250"/>
      <c r="I801" s="265">
        <v>2</v>
      </c>
      <c r="J801" s="265">
        <v>1.6</v>
      </c>
      <c r="K801" s="187">
        <v>1</v>
      </c>
      <c r="L801" s="238">
        <f t="shared" si="25"/>
        <v>-3.2</v>
      </c>
      <c r="M801" s="177"/>
      <c r="N801" s="182"/>
    </row>
    <row r="802" spans="4:14" s="175" customFormat="1" ht="15.6">
      <c r="D802" s="241"/>
      <c r="E802" s="242" t="s">
        <v>6539</v>
      </c>
      <c r="F802" s="243"/>
      <c r="G802" s="238">
        <v>-1</v>
      </c>
      <c r="H802" s="250"/>
      <c r="I802" s="265">
        <v>0.8</v>
      </c>
      <c r="J802" s="265">
        <v>1.1000000000000001</v>
      </c>
      <c r="K802" s="187">
        <v>2</v>
      </c>
      <c r="L802" s="238">
        <f t="shared" si="25"/>
        <v>-1.7600000000000002</v>
      </c>
      <c r="M802" s="177"/>
      <c r="N802" s="182"/>
    </row>
    <row r="803" spans="4:14" s="175" customFormat="1" ht="15.6">
      <c r="D803" s="241"/>
      <c r="E803" s="242" t="s">
        <v>6655</v>
      </c>
      <c r="F803" s="243"/>
      <c r="G803" s="244"/>
      <c r="H803" s="250"/>
      <c r="I803" s="265">
        <v>26.4</v>
      </c>
      <c r="J803" s="265">
        <v>1.1000000000000001</v>
      </c>
      <c r="K803" s="187"/>
      <c r="L803" s="238">
        <f t="shared" si="25"/>
        <v>29.04</v>
      </c>
      <c r="M803" s="177"/>
      <c r="N803" s="182"/>
    </row>
    <row r="804" spans="4:14" s="175" customFormat="1" ht="15.6">
      <c r="D804" s="241"/>
      <c r="E804" s="242" t="s">
        <v>6529</v>
      </c>
      <c r="F804" s="243"/>
      <c r="G804" s="238">
        <v>-1</v>
      </c>
      <c r="H804" s="250"/>
      <c r="I804" s="265">
        <v>4</v>
      </c>
      <c r="J804" s="265">
        <v>1.1000000000000001</v>
      </c>
      <c r="K804" s="187">
        <v>1</v>
      </c>
      <c r="L804" s="238">
        <f t="shared" si="25"/>
        <v>-4.4000000000000004</v>
      </c>
      <c r="M804" s="177"/>
      <c r="N804" s="182"/>
    </row>
    <row r="805" spans="4:14" s="175" customFormat="1" ht="15.6">
      <c r="D805" s="241"/>
      <c r="E805" s="242" t="s">
        <v>6533</v>
      </c>
      <c r="F805" s="243"/>
      <c r="G805" s="238">
        <v>-1</v>
      </c>
      <c r="H805" s="250"/>
      <c r="I805" s="265">
        <v>2</v>
      </c>
      <c r="J805" s="265">
        <v>1.6</v>
      </c>
      <c r="K805" s="187">
        <v>1</v>
      </c>
      <c r="L805" s="238">
        <f t="shared" si="25"/>
        <v>-3.2</v>
      </c>
      <c r="M805" s="177"/>
      <c r="N805" s="182"/>
    </row>
    <row r="806" spans="4:14" s="175" customFormat="1" ht="15.6">
      <c r="D806" s="241"/>
      <c r="E806" s="242" t="s">
        <v>6539</v>
      </c>
      <c r="F806" s="243"/>
      <c r="G806" s="238">
        <v>-1</v>
      </c>
      <c r="H806" s="250"/>
      <c r="I806" s="265">
        <v>0.8</v>
      </c>
      <c r="J806" s="265">
        <v>1.1000000000000001</v>
      </c>
      <c r="K806" s="187">
        <v>2</v>
      </c>
      <c r="L806" s="238">
        <f t="shared" si="25"/>
        <v>-1.7600000000000002</v>
      </c>
      <c r="M806" s="177"/>
      <c r="N806" s="182"/>
    </row>
    <row r="807" spans="4:14" s="175" customFormat="1" ht="15.6">
      <c r="D807" s="241"/>
      <c r="E807" s="263" t="s">
        <v>6656</v>
      </c>
      <c r="F807" s="264"/>
      <c r="G807" s="268"/>
      <c r="H807" s="265"/>
      <c r="I807" s="265">
        <v>28.4</v>
      </c>
      <c r="J807" s="265">
        <v>1.1000000000000001</v>
      </c>
      <c r="K807" s="265"/>
      <c r="L807" s="238">
        <f t="shared" si="25"/>
        <v>31.240000000000002</v>
      </c>
      <c r="M807" s="177"/>
      <c r="N807" s="182"/>
    </row>
    <row r="808" spans="4:14" s="175" customFormat="1" ht="15.6">
      <c r="D808" s="241"/>
      <c r="E808" s="263" t="s">
        <v>6536</v>
      </c>
      <c r="F808" s="264"/>
      <c r="G808" s="238">
        <v>-1</v>
      </c>
      <c r="H808" s="265"/>
      <c r="I808" s="265">
        <v>3</v>
      </c>
      <c r="J808" s="265">
        <v>1.1000000000000001</v>
      </c>
      <c r="K808" s="265">
        <v>1</v>
      </c>
      <c r="L808" s="238">
        <f t="shared" si="25"/>
        <v>-3.3000000000000003</v>
      </c>
      <c r="M808" s="177"/>
      <c r="N808" s="182"/>
    </row>
    <row r="809" spans="4:14" s="175" customFormat="1" ht="15.6">
      <c r="D809" s="241"/>
      <c r="E809" s="263" t="s">
        <v>6533</v>
      </c>
      <c r="F809" s="264"/>
      <c r="G809" s="238">
        <v>-1</v>
      </c>
      <c r="H809" s="265"/>
      <c r="I809" s="265">
        <v>2</v>
      </c>
      <c r="J809" s="265">
        <v>1.6</v>
      </c>
      <c r="K809" s="265">
        <v>2</v>
      </c>
      <c r="L809" s="238">
        <f t="shared" si="25"/>
        <v>-6.4</v>
      </c>
      <c r="M809" s="177"/>
      <c r="N809" s="182"/>
    </row>
    <row r="810" spans="4:14" s="175" customFormat="1" ht="15.6">
      <c r="D810" s="241"/>
      <c r="E810" s="263" t="s">
        <v>6657</v>
      </c>
      <c r="F810" s="264"/>
      <c r="G810" s="268"/>
      <c r="H810" s="265"/>
      <c r="I810" s="265">
        <v>35</v>
      </c>
      <c r="J810" s="265">
        <v>1.1000000000000001</v>
      </c>
      <c r="K810" s="265"/>
      <c r="L810" s="238">
        <f t="shared" si="25"/>
        <v>38.5</v>
      </c>
      <c r="M810" s="177"/>
      <c r="N810" s="182"/>
    </row>
    <row r="811" spans="4:14" s="175" customFormat="1" ht="15.6">
      <c r="D811" s="241"/>
      <c r="E811" s="263" t="s">
        <v>6536</v>
      </c>
      <c r="F811" s="264"/>
      <c r="G811" s="238">
        <v>-1</v>
      </c>
      <c r="H811" s="265"/>
      <c r="I811" s="265">
        <v>3</v>
      </c>
      <c r="J811" s="265">
        <v>1.1000000000000001</v>
      </c>
      <c r="K811" s="265">
        <v>1</v>
      </c>
      <c r="L811" s="238">
        <f t="shared" si="25"/>
        <v>-3.3000000000000003</v>
      </c>
      <c r="M811" s="177"/>
      <c r="N811" s="182"/>
    </row>
    <row r="812" spans="4:14" s="175" customFormat="1" ht="15.6">
      <c r="D812" s="241"/>
      <c r="E812" s="263" t="s">
        <v>6537</v>
      </c>
      <c r="F812" s="264"/>
      <c r="G812" s="238">
        <v>-1</v>
      </c>
      <c r="H812" s="265"/>
      <c r="I812" s="265">
        <v>1.25</v>
      </c>
      <c r="J812" s="265">
        <v>1.1000000000000001</v>
      </c>
      <c r="K812" s="265">
        <v>1</v>
      </c>
      <c r="L812" s="238">
        <f t="shared" si="25"/>
        <v>-1.375</v>
      </c>
      <c r="M812" s="177"/>
      <c r="N812" s="182"/>
    </row>
    <row r="813" spans="4:14" s="175" customFormat="1" ht="15.6">
      <c r="D813" s="241"/>
      <c r="E813" s="263" t="s">
        <v>6658</v>
      </c>
      <c r="F813" s="264"/>
      <c r="G813" s="268"/>
      <c r="H813" s="265"/>
      <c r="I813" s="265">
        <v>195.32</v>
      </c>
      <c r="J813" s="265">
        <v>1.1000000000000001</v>
      </c>
      <c r="K813" s="265"/>
      <c r="L813" s="238">
        <f t="shared" si="25"/>
        <v>214.852</v>
      </c>
      <c r="M813" s="177"/>
      <c r="N813" s="182"/>
    </row>
    <row r="814" spans="4:14" s="175" customFormat="1" ht="15.6">
      <c r="D814" s="241"/>
      <c r="E814" s="263" t="s">
        <v>6542</v>
      </c>
      <c r="F814" s="264"/>
      <c r="G814" s="238">
        <v>-1</v>
      </c>
      <c r="H814" s="265"/>
      <c r="I814" s="265">
        <v>1.85</v>
      </c>
      <c r="J814" s="265">
        <v>2.5</v>
      </c>
      <c r="K814" s="265">
        <v>3</v>
      </c>
      <c r="L814" s="238">
        <f t="shared" si="25"/>
        <v>-13.875</v>
      </c>
      <c r="M814" s="177"/>
      <c r="N814" s="182"/>
    </row>
    <row r="815" spans="4:14" s="175" customFormat="1" ht="15.6">
      <c r="D815" s="241"/>
      <c r="E815" s="263" t="s">
        <v>6536</v>
      </c>
      <c r="F815" s="264"/>
      <c r="G815" s="238">
        <v>-1</v>
      </c>
      <c r="H815" s="265"/>
      <c r="I815" s="265">
        <v>3</v>
      </c>
      <c r="J815" s="265">
        <v>1.1000000000000001</v>
      </c>
      <c r="K815" s="265">
        <v>3</v>
      </c>
      <c r="L815" s="238">
        <f t="shared" si="25"/>
        <v>-9.9</v>
      </c>
      <c r="M815" s="177"/>
      <c r="N815" s="182"/>
    </row>
    <row r="816" spans="4:14" s="175" customFormat="1" ht="15.6">
      <c r="D816" s="241"/>
      <c r="E816" s="263" t="s">
        <v>6659</v>
      </c>
      <c r="F816" s="264"/>
      <c r="G816" s="268"/>
      <c r="H816" s="265"/>
      <c r="I816" s="265">
        <v>19.350000000000001</v>
      </c>
      <c r="J816" s="265">
        <v>1.1000000000000001</v>
      </c>
      <c r="K816" s="265"/>
      <c r="L816" s="238">
        <f t="shared" si="25"/>
        <v>21.285000000000004</v>
      </c>
      <c r="M816" s="177"/>
      <c r="N816" s="182"/>
    </row>
    <row r="817" spans="2:14" s="175" customFormat="1" ht="15.6">
      <c r="D817" s="241"/>
      <c r="E817" s="263" t="s">
        <v>6520</v>
      </c>
      <c r="F817" s="264"/>
      <c r="G817" s="268"/>
      <c r="H817" s="265"/>
      <c r="I817" s="265">
        <v>214.3</v>
      </c>
      <c r="J817" s="265">
        <v>1.7</v>
      </c>
      <c r="K817" s="265"/>
      <c r="L817" s="238">
        <f t="shared" si="25"/>
        <v>364.31</v>
      </c>
      <c r="M817" s="177"/>
      <c r="N817" s="182"/>
    </row>
    <row r="818" spans="2:14" s="175" customFormat="1" ht="15.6">
      <c r="D818" s="241"/>
      <c r="E818" s="263" t="s">
        <v>6660</v>
      </c>
      <c r="F818" s="264"/>
      <c r="G818" s="268"/>
      <c r="H818" s="265"/>
      <c r="I818" s="265">
        <v>19.2</v>
      </c>
      <c r="J818" s="265">
        <v>0.25</v>
      </c>
      <c r="K818" s="265">
        <v>2</v>
      </c>
      <c r="L818" s="238">
        <f t="shared" si="25"/>
        <v>9.6</v>
      </c>
      <c r="M818" s="177"/>
      <c r="N818" s="182"/>
    </row>
    <row r="819" spans="2:14" s="175" customFormat="1" ht="15.6">
      <c r="D819" s="241"/>
      <c r="E819" s="263" t="s">
        <v>6660</v>
      </c>
      <c r="F819" s="264"/>
      <c r="G819" s="268"/>
      <c r="H819" s="265"/>
      <c r="I819" s="265">
        <v>5.4</v>
      </c>
      <c r="J819" s="265">
        <v>0.25</v>
      </c>
      <c r="K819" s="265">
        <v>4</v>
      </c>
      <c r="L819" s="238">
        <f t="shared" si="25"/>
        <v>5.4</v>
      </c>
      <c r="M819" s="177"/>
      <c r="N819" s="182"/>
    </row>
    <row r="820" spans="2:14" s="175" customFormat="1" ht="15.6">
      <c r="D820" s="241"/>
      <c r="E820" s="263"/>
      <c r="F820" s="264"/>
      <c r="G820" s="268"/>
      <c r="H820" s="265"/>
      <c r="I820" s="265"/>
      <c r="J820" s="265"/>
      <c r="K820" s="265"/>
      <c r="L820" s="269"/>
      <c r="M820" s="177"/>
      <c r="N820" s="182"/>
    </row>
    <row r="821" spans="2:14" s="175" customFormat="1" ht="31.2">
      <c r="C821" s="183">
        <f>1+C764</f>
        <v>6</v>
      </c>
      <c r="D821" s="184" t="str">
        <f>CONCATENATE($A$581,".",$B$581,".",C821)</f>
        <v>9.1.6</v>
      </c>
      <c r="E821" s="198" t="s">
        <v>6661</v>
      </c>
      <c r="F821" s="185" t="s">
        <v>6448</v>
      </c>
      <c r="G821" s="176"/>
      <c r="H821" s="176"/>
      <c r="I821" s="176"/>
      <c r="J821" s="176"/>
      <c r="K821" s="230"/>
      <c r="L821" s="176">
        <f>SUM(L823:L827)</f>
        <v>28.409999999999997</v>
      </c>
      <c r="M821" s="177"/>
      <c r="N821" s="182"/>
    </row>
    <row r="822" spans="2:14" s="175" customFormat="1" ht="15.6">
      <c r="D822" s="241"/>
      <c r="E822" s="242"/>
      <c r="F822" s="243"/>
      <c r="G822" s="244"/>
      <c r="H822" s="250"/>
      <c r="I822" s="268"/>
      <c r="J822" s="265"/>
      <c r="K822" s="187"/>
      <c r="L822" s="188"/>
      <c r="M822" s="177"/>
      <c r="N822" s="182"/>
    </row>
    <row r="823" spans="2:14" s="175" customFormat="1" ht="15.6">
      <c r="D823" s="241"/>
      <c r="E823" s="242" t="s">
        <v>6662</v>
      </c>
      <c r="F823" s="243"/>
      <c r="G823" s="244"/>
      <c r="H823" s="250"/>
      <c r="I823" s="265">
        <v>17.2</v>
      </c>
      <c r="J823" s="265">
        <v>0.3</v>
      </c>
      <c r="K823" s="187"/>
      <c r="L823" s="238">
        <f>PRODUCT(G823:K823)</f>
        <v>5.1599999999999993</v>
      </c>
      <c r="M823" s="177"/>
      <c r="N823" s="182"/>
    </row>
    <row r="824" spans="2:14" s="175" customFormat="1" ht="15.6">
      <c r="B824" s="183"/>
      <c r="C824" s="183"/>
      <c r="D824" s="241"/>
      <c r="E824" s="242" t="s">
        <v>6663</v>
      </c>
      <c r="F824" s="243"/>
      <c r="G824" s="244"/>
      <c r="H824" s="250"/>
      <c r="I824" s="265">
        <v>17.3</v>
      </c>
      <c r="J824" s="265">
        <v>0.3</v>
      </c>
      <c r="K824" s="187"/>
      <c r="L824" s="238">
        <f>PRODUCT(G824:K824)</f>
        <v>5.19</v>
      </c>
      <c r="M824" s="177"/>
      <c r="N824" s="182"/>
    </row>
    <row r="825" spans="2:14" s="175" customFormat="1" ht="15.6">
      <c r="D825" s="241"/>
      <c r="E825" s="242" t="s">
        <v>6664</v>
      </c>
      <c r="F825" s="243"/>
      <c r="G825" s="244"/>
      <c r="H825" s="250"/>
      <c r="I825" s="265">
        <v>19.399999999999999</v>
      </c>
      <c r="J825" s="265">
        <v>0.3</v>
      </c>
      <c r="K825" s="187"/>
      <c r="L825" s="238">
        <f>PRODUCT(G825:K825)</f>
        <v>5.8199999999999994</v>
      </c>
      <c r="M825" s="177"/>
      <c r="N825" s="182"/>
    </row>
    <row r="826" spans="2:14" s="175" customFormat="1" ht="15.6">
      <c r="D826" s="241"/>
      <c r="E826" s="242" t="s">
        <v>6665</v>
      </c>
      <c r="F826" s="243"/>
      <c r="G826" s="244"/>
      <c r="H826" s="250"/>
      <c r="I826" s="265">
        <v>19.399999999999999</v>
      </c>
      <c r="J826" s="265">
        <v>0.3</v>
      </c>
      <c r="K826" s="187"/>
      <c r="L826" s="238">
        <f>PRODUCT(G826:K826)</f>
        <v>5.8199999999999994</v>
      </c>
      <c r="M826" s="177"/>
      <c r="N826" s="182"/>
    </row>
    <row r="827" spans="2:14" s="175" customFormat="1" ht="15.6">
      <c r="D827" s="241"/>
      <c r="E827" s="242" t="s">
        <v>6666</v>
      </c>
      <c r="F827" s="243"/>
      <c r="G827" s="244"/>
      <c r="H827" s="250"/>
      <c r="I827" s="265">
        <v>21.4</v>
      </c>
      <c r="J827" s="265">
        <v>0.3</v>
      </c>
      <c r="K827" s="187"/>
      <c r="L827" s="238">
        <f>PRODUCT(G827:K827)</f>
        <v>6.419999999999999</v>
      </c>
      <c r="M827" s="177"/>
      <c r="N827" s="182"/>
    </row>
    <row r="828" spans="2:14" s="175" customFormat="1" ht="15.6">
      <c r="D828" s="241"/>
      <c r="E828" s="242"/>
      <c r="F828" s="243"/>
      <c r="G828" s="244"/>
      <c r="H828" s="250"/>
      <c r="I828" s="268"/>
      <c r="J828" s="265"/>
      <c r="K828" s="187"/>
      <c r="L828" s="188"/>
      <c r="M828" s="177"/>
      <c r="N828" s="182"/>
    </row>
    <row r="829" spans="2:14" s="175" customFormat="1" ht="15.6">
      <c r="C829" s="183">
        <f>1+C821</f>
        <v>7</v>
      </c>
      <c r="D829" s="184" t="str">
        <f>CONCATENATE($A$581,".",$B$581,".",C829)</f>
        <v>9.1.7</v>
      </c>
      <c r="E829" s="198" t="s">
        <v>381</v>
      </c>
      <c r="F829" s="185" t="s">
        <v>6448</v>
      </c>
      <c r="G829" s="176"/>
      <c r="H829" s="176"/>
      <c r="I829" s="176"/>
      <c r="J829" s="176"/>
      <c r="K829" s="230"/>
      <c r="L829" s="176">
        <f>SUM(L830)</f>
        <v>99.02</v>
      </c>
      <c r="M829" s="177"/>
      <c r="N829" s="182"/>
    </row>
    <row r="830" spans="2:14" s="175" customFormat="1" ht="15.6">
      <c r="D830" s="241"/>
      <c r="E830" s="242" t="s">
        <v>6667</v>
      </c>
      <c r="F830" s="243"/>
      <c r="G830" s="244"/>
      <c r="H830" s="250"/>
      <c r="I830" s="250"/>
      <c r="J830" s="187"/>
      <c r="K830" s="187">
        <v>99.02</v>
      </c>
      <c r="L830" s="188">
        <f>K830</f>
        <v>99.02</v>
      </c>
      <c r="M830" s="177"/>
      <c r="N830" s="182"/>
    </row>
    <row r="831" spans="2:14" s="175" customFormat="1" ht="15.6">
      <c r="D831" s="241"/>
      <c r="E831" s="242"/>
      <c r="F831" s="243"/>
      <c r="G831" s="244"/>
      <c r="H831" s="250"/>
      <c r="I831" s="250"/>
      <c r="J831" s="250"/>
      <c r="K831" s="187"/>
      <c r="L831" s="188"/>
      <c r="M831" s="177"/>
      <c r="N831" s="182"/>
    </row>
    <row r="832" spans="2:14" s="175" customFormat="1" ht="15.6">
      <c r="D832" s="178" t="s">
        <v>6668</v>
      </c>
      <c r="E832" s="200" t="s">
        <v>383</v>
      </c>
      <c r="F832" s="178"/>
      <c r="G832" s="180"/>
      <c r="H832" s="180"/>
      <c r="I832" s="180"/>
      <c r="J832" s="180"/>
      <c r="K832" s="181"/>
      <c r="L832" s="181"/>
      <c r="M832" s="177"/>
      <c r="N832" s="182"/>
    </row>
    <row r="833" spans="1:14" s="175" customFormat="1" ht="31.2">
      <c r="A833" s="175">
        <v>9</v>
      </c>
      <c r="B833" s="183">
        <v>2</v>
      </c>
      <c r="C833" s="183">
        <v>1</v>
      </c>
      <c r="D833" s="184" t="str">
        <f>CONCATENATE($A$833,".",B833,".",C833)</f>
        <v>9.2.1</v>
      </c>
      <c r="E833" s="198" t="s">
        <v>386</v>
      </c>
      <c r="F833" s="185" t="s">
        <v>6448</v>
      </c>
      <c r="G833" s="176"/>
      <c r="H833" s="176"/>
      <c r="I833" s="176"/>
      <c r="J833" s="176"/>
      <c r="K833" s="176"/>
      <c r="L833" s="176">
        <f>SUM(L834:L840)</f>
        <v>528.47000000000014</v>
      </c>
      <c r="M833" s="177"/>
      <c r="N833" s="182"/>
    </row>
    <row r="834" spans="1:14" s="175" customFormat="1" ht="15.6">
      <c r="D834" s="241"/>
      <c r="E834" s="242" t="s">
        <v>6669</v>
      </c>
      <c r="F834" s="307"/>
      <c r="G834" s="250"/>
      <c r="H834" s="250"/>
      <c r="I834" s="250"/>
      <c r="J834" s="250"/>
      <c r="K834" s="187">
        <v>3.12</v>
      </c>
      <c r="L834" s="309">
        <f t="shared" ref="L834:L839" si="26">PRODUCT(G834:K834)</f>
        <v>3.12</v>
      </c>
      <c r="M834" s="177"/>
      <c r="N834" s="182"/>
    </row>
    <row r="835" spans="1:14" s="175" customFormat="1" ht="15.6">
      <c r="D835" s="241"/>
      <c r="E835" s="242" t="s">
        <v>6670</v>
      </c>
      <c r="F835" s="307"/>
      <c r="G835" s="250"/>
      <c r="H835" s="250"/>
      <c r="I835" s="250"/>
      <c r="J835" s="250"/>
      <c r="K835" s="187">
        <v>3.96</v>
      </c>
      <c r="L835" s="309">
        <f t="shared" si="26"/>
        <v>3.96</v>
      </c>
      <c r="M835" s="177"/>
      <c r="N835" s="182"/>
    </row>
    <row r="836" spans="1:14" s="175" customFormat="1" ht="15.6">
      <c r="D836" s="241"/>
      <c r="E836" s="242" t="s">
        <v>6555</v>
      </c>
      <c r="F836" s="307"/>
      <c r="G836" s="250"/>
      <c r="H836" s="250"/>
      <c r="I836" s="250"/>
      <c r="J836" s="250"/>
      <c r="K836" s="187">
        <v>21.53</v>
      </c>
      <c r="L836" s="309">
        <f t="shared" si="26"/>
        <v>21.53</v>
      </c>
      <c r="M836" s="177"/>
      <c r="N836" s="182"/>
    </row>
    <row r="837" spans="1:14" s="175" customFormat="1" ht="15.6">
      <c r="D837" s="241"/>
      <c r="E837" s="242" t="s">
        <v>6671</v>
      </c>
      <c r="F837" s="307"/>
      <c r="G837" s="250"/>
      <c r="H837" s="250"/>
      <c r="I837" s="250"/>
      <c r="J837" s="250"/>
      <c r="K837" s="187">
        <v>2</v>
      </c>
      <c r="L837" s="309">
        <f t="shared" si="26"/>
        <v>2</v>
      </c>
      <c r="M837" s="177"/>
      <c r="N837" s="182"/>
    </row>
    <row r="838" spans="1:14" s="175" customFormat="1" ht="15.6">
      <c r="D838" s="241"/>
      <c r="E838" s="242" t="s">
        <v>6671</v>
      </c>
      <c r="F838" s="307"/>
      <c r="G838" s="250"/>
      <c r="H838" s="250"/>
      <c r="I838" s="250"/>
      <c r="J838" s="250"/>
      <c r="K838" s="187">
        <v>24.66</v>
      </c>
      <c r="L838" s="309">
        <f t="shared" si="26"/>
        <v>24.66</v>
      </c>
      <c r="M838" s="177"/>
      <c r="N838" s="182"/>
    </row>
    <row r="839" spans="1:14" s="175" customFormat="1" ht="15.6">
      <c r="D839" s="241"/>
      <c r="E839" s="242" t="s">
        <v>6672</v>
      </c>
      <c r="F839" s="307"/>
      <c r="G839" s="250"/>
      <c r="H839" s="250"/>
      <c r="I839" s="250"/>
      <c r="J839" s="250"/>
      <c r="K839" s="187">
        <f>254.58+15.95+15.95+22.55+22.55+5.5+20.41+20.41+18.55+18.25+29.5+29</f>
        <v>473.2000000000001</v>
      </c>
      <c r="L839" s="309">
        <f t="shared" si="26"/>
        <v>473.2000000000001</v>
      </c>
      <c r="M839" s="177"/>
      <c r="N839" s="182"/>
    </row>
    <row r="840" spans="1:14" s="175" customFormat="1" ht="15.6">
      <c r="D840" s="241"/>
      <c r="E840" s="242"/>
      <c r="F840" s="243"/>
      <c r="G840" s="244"/>
      <c r="H840" s="250"/>
      <c r="I840" s="250"/>
      <c r="J840" s="250"/>
      <c r="K840" s="187"/>
      <c r="L840" s="188"/>
      <c r="M840" s="177"/>
      <c r="N840" s="182"/>
    </row>
    <row r="841" spans="1:14" s="175" customFormat="1" ht="31.2">
      <c r="B841" s="183">
        <v>2</v>
      </c>
      <c r="C841" s="183">
        <f>C833+1</f>
        <v>2</v>
      </c>
      <c r="D841" s="184" t="str">
        <f>CONCATENATE($A$833,".",B841,".",C841)</f>
        <v>9.2.2</v>
      </c>
      <c r="E841" s="198" t="s">
        <v>389</v>
      </c>
      <c r="F841" s="185" t="s">
        <v>6448</v>
      </c>
      <c r="G841" s="176"/>
      <c r="H841" s="176"/>
      <c r="I841" s="176"/>
      <c r="J841" s="176"/>
      <c r="K841" s="230"/>
      <c r="L841" s="176">
        <f>SUM(L842:L843)</f>
        <v>528.47000000000014</v>
      </c>
      <c r="M841" s="177"/>
      <c r="N841" s="182"/>
    </row>
    <row r="842" spans="1:14" s="175" customFormat="1" ht="15.6">
      <c r="D842" s="241"/>
      <c r="E842" s="242" t="s">
        <v>6673</v>
      </c>
      <c r="F842" s="243"/>
      <c r="G842" s="244"/>
      <c r="H842" s="250"/>
      <c r="I842" s="250"/>
      <c r="J842" s="250"/>
      <c r="K842" s="187">
        <f>L833</f>
        <v>528.47000000000014</v>
      </c>
      <c r="L842" s="309">
        <f>PRODUCT(G842:K842)</f>
        <v>528.47000000000014</v>
      </c>
      <c r="M842" s="177"/>
      <c r="N842" s="182"/>
    </row>
    <row r="843" spans="1:14" s="175" customFormat="1" ht="15.6">
      <c r="D843" s="241"/>
      <c r="E843" s="242"/>
      <c r="F843" s="243"/>
      <c r="G843" s="244"/>
      <c r="H843" s="250"/>
      <c r="I843" s="250"/>
      <c r="J843" s="250"/>
      <c r="K843" s="187"/>
      <c r="L843" s="188"/>
      <c r="M843" s="177"/>
      <c r="N843" s="182"/>
    </row>
    <row r="844" spans="1:14" s="175" customFormat="1" ht="46.8">
      <c r="B844" s="183">
        <v>2</v>
      </c>
      <c r="C844" s="183">
        <f>C841+1</f>
        <v>3</v>
      </c>
      <c r="D844" s="184" t="str">
        <f>CONCATENATE($A$833,".",B844,".",C844)</f>
        <v>9.2.3</v>
      </c>
      <c r="E844" s="198" t="s">
        <v>392</v>
      </c>
      <c r="F844" s="185" t="s">
        <v>6448</v>
      </c>
      <c r="G844" s="176"/>
      <c r="H844" s="176"/>
      <c r="I844" s="176"/>
      <c r="J844" s="176"/>
      <c r="K844" s="230"/>
      <c r="L844" s="176">
        <f>SUM(L845:L891)</f>
        <v>1908.1200000000003</v>
      </c>
      <c r="M844" s="177"/>
      <c r="N844" s="182"/>
    </row>
    <row r="845" spans="1:14" s="175" customFormat="1" ht="15.6">
      <c r="D845" s="185"/>
      <c r="E845" s="199" t="s">
        <v>6655</v>
      </c>
      <c r="F845" s="237"/>
      <c r="G845" s="230"/>
      <c r="H845" s="230"/>
      <c r="I845" s="230"/>
      <c r="J845" s="230"/>
      <c r="K845" s="230">
        <v>42.35</v>
      </c>
      <c r="L845" s="309">
        <f t="shared" ref="L845:L890" si="27">PRODUCT(G845:K845)</f>
        <v>42.35</v>
      </c>
      <c r="M845" s="177"/>
      <c r="N845" s="182"/>
    </row>
    <row r="846" spans="1:14" s="175" customFormat="1" ht="15.6">
      <c r="D846" s="185"/>
      <c r="E846" s="199" t="s">
        <v>6674</v>
      </c>
      <c r="F846" s="237"/>
      <c r="G846" s="230"/>
      <c r="H846" s="230"/>
      <c r="I846" s="230"/>
      <c r="J846" s="230"/>
      <c r="K846" s="230">
        <v>42.73</v>
      </c>
      <c r="L846" s="309">
        <f t="shared" si="27"/>
        <v>42.73</v>
      </c>
      <c r="M846" s="177"/>
      <c r="N846" s="182"/>
    </row>
    <row r="847" spans="1:14" s="175" customFormat="1" ht="15.6">
      <c r="D847" s="185"/>
      <c r="E847" s="199" t="s">
        <v>6675</v>
      </c>
      <c r="F847" s="237"/>
      <c r="G847" s="230"/>
      <c r="H847" s="230"/>
      <c r="I847" s="230"/>
      <c r="J847" s="230"/>
      <c r="K847" s="230">
        <v>42.35</v>
      </c>
      <c r="L847" s="309">
        <f t="shared" si="27"/>
        <v>42.35</v>
      </c>
      <c r="M847" s="177"/>
      <c r="N847" s="182"/>
    </row>
    <row r="848" spans="1:14" s="175" customFormat="1" ht="15.6">
      <c r="D848" s="185"/>
      <c r="E848" s="199" t="s">
        <v>6652</v>
      </c>
      <c r="F848" s="237"/>
      <c r="G848" s="230"/>
      <c r="H848" s="230"/>
      <c r="I848" s="230"/>
      <c r="J848" s="230"/>
      <c r="K848" s="230">
        <v>42.73</v>
      </c>
      <c r="L848" s="309">
        <f t="shared" si="27"/>
        <v>42.73</v>
      </c>
      <c r="M848" s="177"/>
      <c r="N848" s="182"/>
    </row>
    <row r="849" spans="4:14" s="175" customFormat="1" ht="15.6">
      <c r="D849" s="185"/>
      <c r="E849" s="199" t="s">
        <v>6651</v>
      </c>
      <c r="F849" s="237"/>
      <c r="G849" s="230"/>
      <c r="H849" s="230"/>
      <c r="I849" s="230"/>
      <c r="J849" s="230"/>
      <c r="K849" s="230">
        <v>43.89</v>
      </c>
      <c r="L849" s="309">
        <f t="shared" si="27"/>
        <v>43.89</v>
      </c>
      <c r="M849" s="177"/>
      <c r="N849" s="182"/>
    </row>
    <row r="850" spans="4:14" s="175" customFormat="1" ht="15.6">
      <c r="D850" s="185"/>
      <c r="E850" s="199" t="s">
        <v>6650</v>
      </c>
      <c r="F850" s="237"/>
      <c r="G850" s="230"/>
      <c r="H850" s="230"/>
      <c r="I850" s="230"/>
      <c r="J850" s="230"/>
      <c r="K850" s="230">
        <v>43.89</v>
      </c>
      <c r="L850" s="309">
        <f t="shared" si="27"/>
        <v>43.89</v>
      </c>
      <c r="M850" s="177"/>
      <c r="N850" s="182"/>
    </row>
    <row r="851" spans="4:14" s="175" customFormat="1" ht="15.6">
      <c r="D851" s="185"/>
      <c r="E851" s="199" t="s">
        <v>6648</v>
      </c>
      <c r="F851" s="237"/>
      <c r="G851" s="230"/>
      <c r="H851" s="230"/>
      <c r="I851" s="230"/>
      <c r="J851" s="230"/>
      <c r="K851" s="230">
        <v>43.89</v>
      </c>
      <c r="L851" s="309">
        <f t="shared" si="27"/>
        <v>43.89</v>
      </c>
      <c r="M851" s="177"/>
      <c r="N851" s="182"/>
    </row>
    <row r="852" spans="4:14" s="175" customFormat="1" ht="15.6">
      <c r="D852" s="185"/>
      <c r="E852" s="199" t="s">
        <v>6649</v>
      </c>
      <c r="F852" s="237"/>
      <c r="G852" s="230"/>
      <c r="H852" s="230"/>
      <c r="I852" s="230"/>
      <c r="J852" s="230"/>
      <c r="K852" s="230">
        <v>43.89</v>
      </c>
      <c r="L852" s="309">
        <f t="shared" si="27"/>
        <v>43.89</v>
      </c>
      <c r="M852" s="177"/>
      <c r="N852" s="182"/>
    </row>
    <row r="853" spans="4:14" s="175" customFormat="1" ht="15.6">
      <c r="D853" s="185"/>
      <c r="E853" s="199" t="s">
        <v>6593</v>
      </c>
      <c r="F853" s="237"/>
      <c r="G853" s="230"/>
      <c r="H853" s="230"/>
      <c r="I853" s="230"/>
      <c r="J853" s="230"/>
      <c r="K853" s="230">
        <v>43.89</v>
      </c>
      <c r="L853" s="309">
        <f t="shared" si="27"/>
        <v>43.89</v>
      </c>
      <c r="M853" s="177"/>
      <c r="N853" s="182"/>
    </row>
    <row r="854" spans="4:14" s="175" customFormat="1" ht="15.6">
      <c r="D854" s="185"/>
      <c r="E854" s="199" t="s">
        <v>6647</v>
      </c>
      <c r="F854" s="237"/>
      <c r="G854" s="230"/>
      <c r="H854" s="230"/>
      <c r="I854" s="230"/>
      <c r="J854" s="230"/>
      <c r="K854" s="230">
        <v>43.89</v>
      </c>
      <c r="L854" s="309">
        <f t="shared" si="27"/>
        <v>43.89</v>
      </c>
      <c r="M854" s="177"/>
      <c r="N854" s="182"/>
    </row>
    <row r="855" spans="4:14" s="175" customFormat="1" ht="15.6">
      <c r="D855" s="185"/>
      <c r="E855" s="199" t="s">
        <v>6676</v>
      </c>
      <c r="F855" s="237"/>
      <c r="G855" s="230"/>
      <c r="H855" s="230"/>
      <c r="I855" s="230"/>
      <c r="J855" s="230"/>
      <c r="K855" s="230">
        <v>382.16</v>
      </c>
      <c r="L855" s="309">
        <f t="shared" si="27"/>
        <v>382.16</v>
      </c>
      <c r="M855" s="177"/>
      <c r="N855" s="182"/>
    </row>
    <row r="856" spans="4:14" s="175" customFormat="1" ht="15.6">
      <c r="D856" s="185"/>
      <c r="E856" s="199" t="s">
        <v>6677</v>
      </c>
      <c r="F856" s="237"/>
      <c r="G856" s="230"/>
      <c r="H856" s="230"/>
      <c r="I856" s="230"/>
      <c r="J856" s="230"/>
      <c r="K856" s="230">
        <v>28.48</v>
      </c>
      <c r="L856" s="309">
        <f t="shared" si="27"/>
        <v>28.48</v>
      </c>
      <c r="M856" s="177"/>
      <c r="N856" s="182"/>
    </row>
    <row r="857" spans="4:14" s="175" customFormat="1" ht="15.6">
      <c r="D857" s="185"/>
      <c r="E857" s="199" t="s">
        <v>6678</v>
      </c>
      <c r="F857" s="237"/>
      <c r="G857" s="230"/>
      <c r="H857" s="230"/>
      <c r="I857" s="230"/>
      <c r="J857" s="230"/>
      <c r="K857" s="230">
        <v>9</v>
      </c>
      <c r="L857" s="309">
        <f t="shared" si="27"/>
        <v>9</v>
      </c>
      <c r="M857" s="177"/>
      <c r="N857" s="182"/>
    </row>
    <row r="858" spans="4:14" s="175" customFormat="1" ht="15.6">
      <c r="D858" s="185"/>
      <c r="E858" s="199" t="s">
        <v>6679</v>
      </c>
      <c r="F858" s="237"/>
      <c r="G858" s="230"/>
      <c r="H858" s="230"/>
      <c r="I858" s="230"/>
      <c r="J858" s="230"/>
      <c r="K858" s="230">
        <v>5.98</v>
      </c>
      <c r="L858" s="309">
        <f t="shared" si="27"/>
        <v>5.98</v>
      </c>
      <c r="M858" s="177"/>
      <c r="N858" s="182"/>
    </row>
    <row r="859" spans="4:14" s="175" customFormat="1" ht="15.6">
      <c r="D859" s="185"/>
      <c r="E859" s="199" t="s">
        <v>6680</v>
      </c>
      <c r="F859" s="237"/>
      <c r="G859" s="230"/>
      <c r="H859" s="230"/>
      <c r="I859" s="230"/>
      <c r="J859" s="230"/>
      <c r="K859" s="230">
        <v>35.72</v>
      </c>
      <c r="L859" s="309">
        <f t="shared" si="27"/>
        <v>35.72</v>
      </c>
      <c r="M859" s="177"/>
      <c r="N859" s="182"/>
    </row>
    <row r="860" spans="4:14" s="175" customFormat="1" ht="15.6">
      <c r="D860" s="185"/>
      <c r="E860" s="199" t="s">
        <v>6681</v>
      </c>
      <c r="F860" s="237"/>
      <c r="G860" s="230"/>
      <c r="H860" s="230"/>
      <c r="I860" s="230"/>
      <c r="J860" s="230"/>
      <c r="K860" s="230">
        <v>8.6999999999999993</v>
      </c>
      <c r="L860" s="309">
        <f t="shared" si="27"/>
        <v>8.6999999999999993</v>
      </c>
      <c r="M860" s="177"/>
      <c r="N860" s="182"/>
    </row>
    <row r="861" spans="4:14" s="175" customFormat="1" ht="15.6">
      <c r="D861" s="185"/>
      <c r="E861" s="199" t="s">
        <v>6682</v>
      </c>
      <c r="F861" s="237"/>
      <c r="G861" s="230"/>
      <c r="H861" s="230"/>
      <c r="I861" s="230"/>
      <c r="J861" s="230"/>
      <c r="K861" s="230">
        <v>7.54</v>
      </c>
      <c r="L861" s="309">
        <f t="shared" si="27"/>
        <v>7.54</v>
      </c>
      <c r="M861" s="177"/>
      <c r="N861" s="182"/>
    </row>
    <row r="862" spans="4:14" s="175" customFormat="1" ht="15.6">
      <c r="D862" s="185"/>
      <c r="E862" s="199" t="s">
        <v>6683</v>
      </c>
      <c r="F862" s="237"/>
      <c r="G862" s="230"/>
      <c r="H862" s="230"/>
      <c r="I862" s="230"/>
      <c r="J862" s="230"/>
      <c r="K862" s="230">
        <v>16.39</v>
      </c>
      <c r="L862" s="309">
        <f t="shared" si="27"/>
        <v>16.39</v>
      </c>
      <c r="M862" s="177"/>
      <c r="N862" s="182"/>
    </row>
    <row r="863" spans="4:14" s="175" customFormat="1" ht="15.6">
      <c r="D863" s="185"/>
      <c r="E863" s="199" t="s">
        <v>6684</v>
      </c>
      <c r="F863" s="237"/>
      <c r="G863" s="230"/>
      <c r="H863" s="230"/>
      <c r="I863" s="230"/>
      <c r="J863" s="230"/>
      <c r="K863" s="230">
        <v>8.06</v>
      </c>
      <c r="L863" s="309">
        <f t="shared" si="27"/>
        <v>8.06</v>
      </c>
      <c r="M863" s="177"/>
      <c r="N863" s="182"/>
    </row>
    <row r="864" spans="4:14" s="175" customFormat="1" ht="15.6">
      <c r="D864" s="185"/>
      <c r="E864" s="199" t="s">
        <v>6685</v>
      </c>
      <c r="F864" s="237"/>
      <c r="G864" s="230"/>
      <c r="H864" s="230"/>
      <c r="I864" s="230"/>
      <c r="J864" s="230"/>
      <c r="K864" s="230">
        <v>63.16</v>
      </c>
      <c r="L864" s="309">
        <f t="shared" si="27"/>
        <v>63.16</v>
      </c>
      <c r="M864" s="177"/>
      <c r="N864" s="182"/>
    </row>
    <row r="865" spans="4:14" s="175" customFormat="1" ht="15.6">
      <c r="D865" s="185"/>
      <c r="E865" s="199" t="s">
        <v>6686</v>
      </c>
      <c r="F865" s="237"/>
      <c r="G865" s="230"/>
      <c r="H865" s="230"/>
      <c r="I865" s="230"/>
      <c r="J865" s="230"/>
      <c r="K865" s="230">
        <v>19.12</v>
      </c>
      <c r="L865" s="309">
        <f t="shared" si="27"/>
        <v>19.12</v>
      </c>
      <c r="M865" s="177"/>
      <c r="N865" s="182"/>
    </row>
    <row r="866" spans="4:14" s="175" customFormat="1" ht="15.6">
      <c r="D866" s="185"/>
      <c r="E866" s="199" t="s">
        <v>6687</v>
      </c>
      <c r="F866" s="237"/>
      <c r="G866" s="230"/>
      <c r="H866" s="230"/>
      <c r="I866" s="230"/>
      <c r="J866" s="230"/>
      <c r="K866" s="230">
        <v>18</v>
      </c>
      <c r="L866" s="309">
        <f t="shared" si="27"/>
        <v>18</v>
      </c>
      <c r="M866" s="177"/>
      <c r="N866" s="182"/>
    </row>
    <row r="867" spans="4:14" s="175" customFormat="1" ht="15.6">
      <c r="D867" s="185"/>
      <c r="E867" s="199" t="s">
        <v>6631</v>
      </c>
      <c r="F867" s="237"/>
      <c r="G867" s="230"/>
      <c r="H867" s="230"/>
      <c r="I867" s="230"/>
      <c r="J867" s="230"/>
      <c r="K867" s="230">
        <v>36.93</v>
      </c>
      <c r="L867" s="309">
        <f t="shared" si="27"/>
        <v>36.93</v>
      </c>
      <c r="M867" s="177"/>
      <c r="N867" s="182"/>
    </row>
    <row r="868" spans="4:14" s="175" customFormat="1" ht="15.6">
      <c r="D868" s="185"/>
      <c r="E868" s="199" t="s">
        <v>6688</v>
      </c>
      <c r="F868" s="237"/>
      <c r="G868" s="230"/>
      <c r="H868" s="230"/>
      <c r="I868" s="230"/>
      <c r="J868" s="230"/>
      <c r="K868" s="230">
        <v>3.18</v>
      </c>
      <c r="L868" s="309">
        <f t="shared" si="27"/>
        <v>3.18</v>
      </c>
      <c r="M868" s="177"/>
      <c r="N868" s="182"/>
    </row>
    <row r="869" spans="4:14" s="175" customFormat="1" ht="15.6">
      <c r="D869" s="185"/>
      <c r="E869" s="199" t="s">
        <v>6623</v>
      </c>
      <c r="F869" s="237"/>
      <c r="G869" s="230"/>
      <c r="H869" s="230"/>
      <c r="I869" s="230"/>
      <c r="J869" s="230"/>
      <c r="K869" s="230">
        <v>8.16</v>
      </c>
      <c r="L869" s="309">
        <f t="shared" si="27"/>
        <v>8.16</v>
      </c>
      <c r="M869" s="177"/>
      <c r="N869" s="182"/>
    </row>
    <row r="870" spans="4:14" s="175" customFormat="1" ht="15.6">
      <c r="D870" s="185"/>
      <c r="E870" s="199" t="s">
        <v>6689</v>
      </c>
      <c r="F870" s="237"/>
      <c r="G870" s="230"/>
      <c r="H870" s="230"/>
      <c r="I870" s="230"/>
      <c r="J870" s="230"/>
      <c r="K870" s="230">
        <v>9.18</v>
      </c>
      <c r="L870" s="309">
        <f t="shared" si="27"/>
        <v>9.18</v>
      </c>
      <c r="M870" s="177"/>
      <c r="N870" s="182"/>
    </row>
    <row r="871" spans="4:14" s="175" customFormat="1" ht="15.6">
      <c r="D871" s="185"/>
      <c r="E871" s="199" t="s">
        <v>6629</v>
      </c>
      <c r="F871" s="237"/>
      <c r="G871" s="230"/>
      <c r="H871" s="230"/>
      <c r="I871" s="230"/>
      <c r="J871" s="230"/>
      <c r="K871" s="230">
        <v>12.6</v>
      </c>
      <c r="L871" s="309">
        <f t="shared" si="27"/>
        <v>12.6</v>
      </c>
      <c r="M871" s="177"/>
      <c r="N871" s="182"/>
    </row>
    <row r="872" spans="4:14" s="175" customFormat="1" ht="15.6">
      <c r="D872" s="185"/>
      <c r="E872" s="199" t="s">
        <v>6690</v>
      </c>
      <c r="F872" s="237"/>
      <c r="G872" s="230"/>
      <c r="H872" s="230"/>
      <c r="I872" s="230"/>
      <c r="J872" s="230"/>
      <c r="K872" s="230">
        <v>149.04</v>
      </c>
      <c r="L872" s="309">
        <f t="shared" si="27"/>
        <v>149.04</v>
      </c>
      <c r="M872" s="177"/>
      <c r="N872" s="182"/>
    </row>
    <row r="873" spans="4:14" s="175" customFormat="1" ht="15.6">
      <c r="D873" s="185"/>
      <c r="E873" s="242" t="s">
        <v>6666</v>
      </c>
      <c r="F873" s="243"/>
      <c r="G873" s="244"/>
      <c r="H873" s="187"/>
      <c r="I873" s="265"/>
      <c r="J873" s="265"/>
      <c r="K873" s="265">
        <v>23.1</v>
      </c>
      <c r="L873" s="309">
        <f t="shared" si="27"/>
        <v>23.1</v>
      </c>
      <c r="M873" s="177"/>
      <c r="N873" s="182"/>
    </row>
    <row r="874" spans="4:14" s="175" customFormat="1" ht="15.6">
      <c r="D874" s="185"/>
      <c r="E874" s="242" t="s">
        <v>6691</v>
      </c>
      <c r="F874" s="243"/>
      <c r="G874" s="244"/>
      <c r="H874" s="187"/>
      <c r="I874" s="265"/>
      <c r="J874" s="265"/>
      <c r="K874" s="265">
        <v>5.41</v>
      </c>
      <c r="L874" s="309">
        <f t="shared" si="27"/>
        <v>5.41</v>
      </c>
      <c r="M874" s="177"/>
      <c r="N874" s="182"/>
    </row>
    <row r="875" spans="4:14" s="175" customFormat="1" ht="15.6">
      <c r="D875" s="185"/>
      <c r="E875" s="242" t="s">
        <v>6691</v>
      </c>
      <c r="F875" s="243"/>
      <c r="G875" s="244"/>
      <c r="H875" s="187"/>
      <c r="I875" s="265"/>
      <c r="J875" s="265"/>
      <c r="K875" s="265">
        <v>5.41</v>
      </c>
      <c r="L875" s="309">
        <f t="shared" si="27"/>
        <v>5.41</v>
      </c>
      <c r="M875" s="177"/>
      <c r="N875" s="182"/>
    </row>
    <row r="876" spans="4:14" s="175" customFormat="1" ht="15.6">
      <c r="D876" s="185"/>
      <c r="E876" s="242" t="s">
        <v>6639</v>
      </c>
      <c r="F876" s="243"/>
      <c r="G876" s="244"/>
      <c r="H876" s="187"/>
      <c r="I876" s="265"/>
      <c r="J876" s="265"/>
      <c r="K876" s="265">
        <v>1.89</v>
      </c>
      <c r="L876" s="309">
        <f t="shared" si="27"/>
        <v>1.89</v>
      </c>
      <c r="M876" s="177"/>
      <c r="N876" s="182"/>
    </row>
    <row r="877" spans="4:14" s="175" customFormat="1" ht="15.6">
      <c r="D877" s="241"/>
      <c r="E877" s="242" t="s">
        <v>6692</v>
      </c>
      <c r="F877" s="243"/>
      <c r="G877" s="244"/>
      <c r="H877" s="187"/>
      <c r="I877" s="265"/>
      <c r="J877" s="265"/>
      <c r="K877" s="265">
        <v>4.5</v>
      </c>
      <c r="L877" s="309">
        <f t="shared" si="27"/>
        <v>4.5</v>
      </c>
      <c r="M877" s="177"/>
      <c r="N877" s="182"/>
    </row>
    <row r="878" spans="4:14" s="175" customFormat="1" ht="15.6">
      <c r="D878" s="241"/>
      <c r="E878" s="242" t="s">
        <v>6693</v>
      </c>
      <c r="F878" s="243"/>
      <c r="G878" s="244"/>
      <c r="H878" s="187"/>
      <c r="I878" s="265"/>
      <c r="J878" s="265"/>
      <c r="K878" s="265">
        <v>17.75</v>
      </c>
      <c r="L878" s="309">
        <f t="shared" si="27"/>
        <v>17.75</v>
      </c>
      <c r="M878" s="177"/>
      <c r="N878" s="182"/>
    </row>
    <row r="879" spans="4:14" s="175" customFormat="1" ht="15.6">
      <c r="D879" s="241"/>
      <c r="E879" s="242" t="s">
        <v>6694</v>
      </c>
      <c r="F879" s="243"/>
      <c r="G879" s="244"/>
      <c r="H879" s="187"/>
      <c r="I879" s="265"/>
      <c r="J879" s="265"/>
      <c r="K879" s="265">
        <v>17.75</v>
      </c>
      <c r="L879" s="309">
        <f t="shared" si="27"/>
        <v>17.75</v>
      </c>
      <c r="M879" s="177"/>
      <c r="N879" s="182"/>
    </row>
    <row r="880" spans="4:14" s="175" customFormat="1" ht="15.6">
      <c r="D880" s="241"/>
      <c r="E880" s="242" t="s">
        <v>6695</v>
      </c>
      <c r="F880" s="243"/>
      <c r="G880" s="244"/>
      <c r="H880" s="187"/>
      <c r="I880" s="265"/>
      <c r="J880" s="265"/>
      <c r="K880" s="265">
        <v>4.5</v>
      </c>
      <c r="L880" s="309">
        <f t="shared" si="27"/>
        <v>4.5</v>
      </c>
      <c r="M880" s="177"/>
      <c r="N880" s="182"/>
    </row>
    <row r="881" spans="2:14" s="175" customFormat="1" ht="15.6">
      <c r="D881" s="241"/>
      <c r="E881" s="242" t="s">
        <v>6664</v>
      </c>
      <c r="F881" s="243"/>
      <c r="G881" s="244"/>
      <c r="H881" s="187"/>
      <c r="I881" s="265"/>
      <c r="J881" s="265"/>
      <c r="K881" s="265">
        <v>15.4</v>
      </c>
      <c r="L881" s="309">
        <f t="shared" si="27"/>
        <v>15.4</v>
      </c>
      <c r="M881" s="177"/>
      <c r="N881" s="182"/>
    </row>
    <row r="882" spans="2:14" s="175" customFormat="1" ht="15.6">
      <c r="D882" s="241"/>
      <c r="E882" s="242" t="s">
        <v>6696</v>
      </c>
      <c r="F882" s="243"/>
      <c r="G882" s="244"/>
      <c r="H882" s="187"/>
      <c r="I882" s="265"/>
      <c r="J882" s="265"/>
      <c r="K882" s="265">
        <v>15.4</v>
      </c>
      <c r="L882" s="309">
        <f t="shared" si="27"/>
        <v>15.4</v>
      </c>
      <c r="M882" s="177"/>
      <c r="N882" s="182"/>
    </row>
    <row r="883" spans="2:14" s="175" customFormat="1" ht="15.6">
      <c r="D883" s="241"/>
      <c r="E883" s="242" t="s">
        <v>6552</v>
      </c>
      <c r="F883" s="243"/>
      <c r="G883" s="244"/>
      <c r="H883" s="187"/>
      <c r="I883" s="265"/>
      <c r="J883" s="265"/>
      <c r="K883" s="265">
        <v>10.58</v>
      </c>
      <c r="L883" s="309">
        <f t="shared" si="27"/>
        <v>10.58</v>
      </c>
      <c r="M883" s="177"/>
      <c r="N883" s="182"/>
    </row>
    <row r="884" spans="2:14" s="175" customFormat="1" ht="15.6">
      <c r="D884" s="241"/>
      <c r="E884" s="242" t="s">
        <v>6625</v>
      </c>
      <c r="F884" s="243"/>
      <c r="G884" s="244"/>
      <c r="H884" s="187"/>
      <c r="I884" s="265"/>
      <c r="J884" s="265"/>
      <c r="K884" s="265">
        <v>3.06</v>
      </c>
      <c r="L884" s="309">
        <f t="shared" si="27"/>
        <v>3.06</v>
      </c>
      <c r="M884" s="177"/>
      <c r="N884" s="182"/>
    </row>
    <row r="885" spans="2:14" s="175" customFormat="1" ht="15.6">
      <c r="D885" s="241"/>
      <c r="E885" s="242" t="s">
        <v>6669</v>
      </c>
      <c r="F885" s="307"/>
      <c r="G885" s="250"/>
      <c r="H885" s="250"/>
      <c r="I885" s="250"/>
      <c r="J885" s="250"/>
      <c r="K885" s="187">
        <v>3.12</v>
      </c>
      <c r="L885" s="309">
        <f t="shared" si="27"/>
        <v>3.12</v>
      </c>
      <c r="M885" s="177"/>
      <c r="N885" s="182"/>
    </row>
    <row r="886" spans="2:14" s="175" customFormat="1" ht="15.6">
      <c r="D886" s="241"/>
      <c r="E886" s="242" t="s">
        <v>6670</v>
      </c>
      <c r="F886" s="307"/>
      <c r="G886" s="250"/>
      <c r="H886" s="250"/>
      <c r="I886" s="250"/>
      <c r="J886" s="250"/>
      <c r="K886" s="187">
        <v>3.96</v>
      </c>
      <c r="L886" s="309">
        <f t="shared" si="27"/>
        <v>3.96</v>
      </c>
      <c r="M886" s="177"/>
      <c r="N886" s="182"/>
    </row>
    <row r="887" spans="2:14" s="175" customFormat="1" ht="15.6">
      <c r="D887" s="241"/>
      <c r="E887" s="242" t="s">
        <v>6555</v>
      </c>
      <c r="F887" s="307"/>
      <c r="G887" s="250"/>
      <c r="H887" s="250"/>
      <c r="I887" s="250"/>
      <c r="J887" s="250"/>
      <c r="K887" s="187">
        <v>21.53</v>
      </c>
      <c r="L887" s="309">
        <f t="shared" si="27"/>
        <v>21.53</v>
      </c>
      <c r="M887" s="177"/>
      <c r="N887" s="182"/>
    </row>
    <row r="888" spans="2:14" s="175" customFormat="1" ht="15.6">
      <c r="D888" s="241"/>
      <c r="E888" s="242" t="s">
        <v>6671</v>
      </c>
      <c r="F888" s="307"/>
      <c r="G888" s="250"/>
      <c r="H888" s="250"/>
      <c r="I888" s="250"/>
      <c r="J888" s="250"/>
      <c r="K888" s="187">
        <v>2</v>
      </c>
      <c r="L888" s="309">
        <f t="shared" si="27"/>
        <v>2</v>
      </c>
      <c r="M888" s="177"/>
      <c r="N888" s="182"/>
    </row>
    <row r="889" spans="2:14" s="175" customFormat="1" ht="15.6">
      <c r="D889" s="241"/>
      <c r="E889" s="242" t="s">
        <v>6671</v>
      </c>
      <c r="F889" s="307"/>
      <c r="G889" s="250"/>
      <c r="H889" s="250"/>
      <c r="I889" s="250"/>
      <c r="J889" s="250"/>
      <c r="K889" s="187">
        <v>24.66</v>
      </c>
      <c r="L889" s="309">
        <f t="shared" si="27"/>
        <v>24.66</v>
      </c>
      <c r="M889" s="177"/>
      <c r="N889" s="182"/>
    </row>
    <row r="890" spans="2:14" s="175" customFormat="1" ht="15.6">
      <c r="D890" s="241"/>
      <c r="E890" s="242" t="s">
        <v>6672</v>
      </c>
      <c r="F890" s="307"/>
      <c r="G890" s="250"/>
      <c r="H890" s="250"/>
      <c r="I890" s="250"/>
      <c r="J890" s="250"/>
      <c r="K890" s="187">
        <f>254.58+15.95+15.95+22.55+22.55+5.5+20.41+20.41+18.55+18.25+29.5+29</f>
        <v>473.2000000000001</v>
      </c>
      <c r="L890" s="309">
        <f t="shared" si="27"/>
        <v>473.2000000000001</v>
      </c>
      <c r="M890" s="177"/>
      <c r="N890" s="182"/>
    </row>
    <row r="891" spans="2:14" s="175" customFormat="1" ht="15.6">
      <c r="D891" s="241"/>
      <c r="E891" s="242"/>
      <c r="F891" s="243"/>
      <c r="G891" s="244"/>
      <c r="H891" s="250"/>
      <c r="I891" s="250"/>
      <c r="J891" s="250"/>
      <c r="K891" s="187"/>
      <c r="L891" s="188"/>
      <c r="M891" s="177"/>
      <c r="N891" s="182"/>
    </row>
    <row r="892" spans="2:14" s="175" customFormat="1" ht="62.4">
      <c r="B892" s="183">
        <v>2</v>
      </c>
      <c r="C892" s="183">
        <f>C844+1</f>
        <v>4</v>
      </c>
      <c r="D892" s="184" t="str">
        <f>CONCATENATE($A$833,".",B892,".",C892)</f>
        <v>9.2.4</v>
      </c>
      <c r="E892" s="198" t="s">
        <v>396</v>
      </c>
      <c r="F892" s="185" t="s">
        <v>6448</v>
      </c>
      <c r="G892" s="176"/>
      <c r="H892" s="176"/>
      <c r="I892" s="176"/>
      <c r="J892" s="176"/>
      <c r="K892" s="230"/>
      <c r="L892" s="176">
        <f>SUM(L893:L920)</f>
        <v>1254.9000000000001</v>
      </c>
      <c r="M892" s="177"/>
      <c r="N892" s="182"/>
    </row>
    <row r="893" spans="2:14" s="175" customFormat="1" ht="15.6">
      <c r="D893" s="185"/>
      <c r="E893" s="199" t="s">
        <v>6655</v>
      </c>
      <c r="F893" s="237"/>
      <c r="G893" s="230"/>
      <c r="H893" s="230">
        <v>42.35</v>
      </c>
      <c r="I893" s="230"/>
      <c r="J893" s="230"/>
      <c r="K893" s="230"/>
      <c r="L893" s="309">
        <f t="shared" ref="L893:L920" si="28">PRODUCT(G893:K893)</f>
        <v>42.35</v>
      </c>
      <c r="M893" s="177"/>
      <c r="N893" s="182"/>
    </row>
    <row r="894" spans="2:14" s="175" customFormat="1" ht="15.6">
      <c r="D894" s="185"/>
      <c r="E894" s="199" t="s">
        <v>6674</v>
      </c>
      <c r="F894" s="237"/>
      <c r="G894" s="230"/>
      <c r="H894" s="230">
        <v>42.73</v>
      </c>
      <c r="I894" s="230"/>
      <c r="J894" s="230"/>
      <c r="K894" s="230"/>
      <c r="L894" s="309">
        <f t="shared" si="28"/>
        <v>42.73</v>
      </c>
      <c r="M894" s="177"/>
      <c r="N894" s="182"/>
    </row>
    <row r="895" spans="2:14" s="175" customFormat="1" ht="15.6">
      <c r="D895" s="185"/>
      <c r="E895" s="199" t="s">
        <v>6675</v>
      </c>
      <c r="F895" s="237"/>
      <c r="G895" s="230"/>
      <c r="H895" s="230">
        <v>42.35</v>
      </c>
      <c r="I895" s="230"/>
      <c r="J895" s="230"/>
      <c r="K895" s="230"/>
      <c r="L895" s="309">
        <f t="shared" si="28"/>
        <v>42.35</v>
      </c>
      <c r="M895" s="177"/>
      <c r="N895" s="182"/>
    </row>
    <row r="896" spans="2:14" s="175" customFormat="1" ht="15.6">
      <c r="D896" s="185"/>
      <c r="E896" s="199" t="s">
        <v>6652</v>
      </c>
      <c r="F896" s="237"/>
      <c r="G896" s="230"/>
      <c r="H896" s="230">
        <v>42.73</v>
      </c>
      <c r="I896" s="230"/>
      <c r="J896" s="230"/>
      <c r="K896" s="230"/>
      <c r="L896" s="309">
        <f t="shared" si="28"/>
        <v>42.73</v>
      </c>
      <c r="M896" s="177"/>
      <c r="N896" s="182"/>
    </row>
    <row r="897" spans="4:14" s="175" customFormat="1" ht="15.6">
      <c r="D897" s="185"/>
      <c r="E897" s="199" t="s">
        <v>6651</v>
      </c>
      <c r="F897" s="237"/>
      <c r="G897" s="230"/>
      <c r="H897" s="230">
        <v>43.89</v>
      </c>
      <c r="I897" s="230"/>
      <c r="J897" s="230"/>
      <c r="K897" s="230"/>
      <c r="L897" s="309">
        <f t="shared" si="28"/>
        <v>43.89</v>
      </c>
      <c r="M897" s="177"/>
      <c r="N897" s="182"/>
    </row>
    <row r="898" spans="4:14" s="175" customFormat="1" ht="15.6">
      <c r="D898" s="185"/>
      <c r="E898" s="199" t="s">
        <v>6650</v>
      </c>
      <c r="F898" s="237"/>
      <c r="G898" s="230"/>
      <c r="H898" s="230">
        <v>43.89</v>
      </c>
      <c r="I898" s="230"/>
      <c r="J898" s="230"/>
      <c r="K898" s="230"/>
      <c r="L898" s="309">
        <f t="shared" si="28"/>
        <v>43.89</v>
      </c>
      <c r="M898" s="177"/>
      <c r="N898" s="182"/>
    </row>
    <row r="899" spans="4:14" s="175" customFormat="1" ht="15.6">
      <c r="D899" s="185"/>
      <c r="E899" s="199" t="s">
        <v>6648</v>
      </c>
      <c r="F899" s="237"/>
      <c r="G899" s="230"/>
      <c r="H899" s="230">
        <v>43.89</v>
      </c>
      <c r="I899" s="230"/>
      <c r="J899" s="230"/>
      <c r="K899" s="230"/>
      <c r="L899" s="309">
        <f t="shared" si="28"/>
        <v>43.89</v>
      </c>
      <c r="M899" s="177"/>
      <c r="N899" s="182"/>
    </row>
    <row r="900" spans="4:14" s="175" customFormat="1" ht="15.6">
      <c r="D900" s="185"/>
      <c r="E900" s="199" t="s">
        <v>6649</v>
      </c>
      <c r="F900" s="237"/>
      <c r="G900" s="230"/>
      <c r="H900" s="230">
        <v>43.89</v>
      </c>
      <c r="I900" s="230"/>
      <c r="J900" s="230"/>
      <c r="K900" s="230"/>
      <c r="L900" s="309">
        <f t="shared" si="28"/>
        <v>43.89</v>
      </c>
      <c r="M900" s="177"/>
      <c r="N900" s="182"/>
    </row>
    <row r="901" spans="4:14" s="175" customFormat="1" ht="15.6">
      <c r="D901" s="185"/>
      <c r="E901" s="199" t="s">
        <v>6593</v>
      </c>
      <c r="F901" s="237"/>
      <c r="G901" s="230"/>
      <c r="H901" s="230">
        <v>43.89</v>
      </c>
      <c r="I901" s="230"/>
      <c r="J901" s="230"/>
      <c r="K901" s="230"/>
      <c r="L901" s="309">
        <f t="shared" si="28"/>
        <v>43.89</v>
      </c>
      <c r="M901" s="177"/>
      <c r="N901" s="182"/>
    </row>
    <row r="902" spans="4:14" s="175" customFormat="1" ht="15.6">
      <c r="D902" s="185"/>
      <c r="E902" s="199" t="s">
        <v>6647</v>
      </c>
      <c r="F902" s="237"/>
      <c r="G902" s="230"/>
      <c r="H902" s="230">
        <v>43.89</v>
      </c>
      <c r="I902" s="230"/>
      <c r="J902" s="230"/>
      <c r="K902" s="230"/>
      <c r="L902" s="309">
        <f t="shared" si="28"/>
        <v>43.89</v>
      </c>
      <c r="M902" s="177"/>
      <c r="N902" s="182"/>
    </row>
    <row r="903" spans="4:14" s="175" customFormat="1" ht="15.6">
      <c r="D903" s="185"/>
      <c r="E903" s="199" t="s">
        <v>6676</v>
      </c>
      <c r="F903" s="237"/>
      <c r="G903" s="230"/>
      <c r="H903" s="230">
        <v>382.16</v>
      </c>
      <c r="I903" s="230"/>
      <c r="J903" s="230"/>
      <c r="K903" s="230"/>
      <c r="L903" s="309">
        <f t="shared" si="28"/>
        <v>382.16</v>
      </c>
      <c r="M903" s="177"/>
      <c r="N903" s="182"/>
    </row>
    <row r="904" spans="4:14" s="175" customFormat="1" ht="15.6">
      <c r="D904" s="185"/>
      <c r="E904" s="199" t="s">
        <v>6677</v>
      </c>
      <c r="F904" s="237"/>
      <c r="G904" s="230"/>
      <c r="H904" s="230">
        <v>28.48</v>
      </c>
      <c r="I904" s="230"/>
      <c r="J904" s="230"/>
      <c r="K904" s="230"/>
      <c r="L904" s="309">
        <f t="shared" si="28"/>
        <v>28.48</v>
      </c>
      <c r="M904" s="177"/>
      <c r="N904" s="182"/>
    </row>
    <row r="905" spans="4:14" s="175" customFormat="1" ht="15.6">
      <c r="D905" s="185"/>
      <c r="E905" s="199" t="s">
        <v>6678</v>
      </c>
      <c r="F905" s="237"/>
      <c r="G905" s="230"/>
      <c r="H905" s="230">
        <v>9</v>
      </c>
      <c r="I905" s="230"/>
      <c r="J905" s="230"/>
      <c r="K905" s="230"/>
      <c r="L905" s="309">
        <f t="shared" si="28"/>
        <v>9</v>
      </c>
      <c r="M905" s="177"/>
      <c r="N905" s="182"/>
    </row>
    <row r="906" spans="4:14" s="175" customFormat="1" ht="15.6">
      <c r="D906" s="185"/>
      <c r="E906" s="199" t="s">
        <v>6679</v>
      </c>
      <c r="F906" s="237"/>
      <c r="G906" s="230"/>
      <c r="H906" s="230">
        <v>5.98</v>
      </c>
      <c r="I906" s="230"/>
      <c r="J906" s="230"/>
      <c r="K906" s="230"/>
      <c r="L906" s="309">
        <f t="shared" si="28"/>
        <v>5.98</v>
      </c>
      <c r="M906" s="177"/>
      <c r="N906" s="182"/>
    </row>
    <row r="907" spans="4:14" s="175" customFormat="1" ht="15.6">
      <c r="D907" s="185"/>
      <c r="E907" s="199" t="s">
        <v>6680</v>
      </c>
      <c r="F907" s="237"/>
      <c r="G907" s="230"/>
      <c r="H907" s="230">
        <v>35.72</v>
      </c>
      <c r="I907" s="230"/>
      <c r="J907" s="230"/>
      <c r="K907" s="230"/>
      <c r="L907" s="309">
        <f t="shared" si="28"/>
        <v>35.72</v>
      </c>
      <c r="M907" s="177"/>
      <c r="N907" s="182"/>
    </row>
    <row r="908" spans="4:14" s="175" customFormat="1" ht="15.6">
      <c r="D908" s="185"/>
      <c r="E908" s="199" t="s">
        <v>6681</v>
      </c>
      <c r="F908" s="237"/>
      <c r="G908" s="230"/>
      <c r="H908" s="230">
        <v>8.6999999999999993</v>
      </c>
      <c r="I908" s="230"/>
      <c r="J908" s="230"/>
      <c r="K908" s="230"/>
      <c r="L908" s="309">
        <f t="shared" si="28"/>
        <v>8.6999999999999993</v>
      </c>
      <c r="M908" s="177"/>
      <c r="N908" s="182"/>
    </row>
    <row r="909" spans="4:14" s="175" customFormat="1" ht="15.6">
      <c r="D909" s="185"/>
      <c r="E909" s="199" t="s">
        <v>6682</v>
      </c>
      <c r="F909" s="237"/>
      <c r="G909" s="230"/>
      <c r="H909" s="230">
        <v>7.54</v>
      </c>
      <c r="I909" s="230"/>
      <c r="J909" s="230"/>
      <c r="K909" s="230"/>
      <c r="L909" s="309">
        <f t="shared" si="28"/>
        <v>7.54</v>
      </c>
      <c r="M909" s="177"/>
      <c r="N909" s="182"/>
    </row>
    <row r="910" spans="4:14" s="175" customFormat="1" ht="15.6">
      <c r="D910" s="185"/>
      <c r="E910" s="199" t="s">
        <v>6683</v>
      </c>
      <c r="F910" s="237"/>
      <c r="G910" s="230"/>
      <c r="H910" s="230">
        <v>16.39</v>
      </c>
      <c r="I910" s="230"/>
      <c r="J910" s="230"/>
      <c r="K910" s="230"/>
      <c r="L910" s="309">
        <f t="shared" si="28"/>
        <v>16.39</v>
      </c>
      <c r="M910" s="177"/>
      <c r="N910" s="182"/>
    </row>
    <row r="911" spans="4:14" s="175" customFormat="1" ht="15.6">
      <c r="D911" s="185"/>
      <c r="E911" s="199" t="s">
        <v>6684</v>
      </c>
      <c r="F911" s="237"/>
      <c r="G911" s="230"/>
      <c r="H911" s="230">
        <v>8.06</v>
      </c>
      <c r="I911" s="230"/>
      <c r="J911" s="230"/>
      <c r="K911" s="230"/>
      <c r="L911" s="309">
        <f t="shared" si="28"/>
        <v>8.06</v>
      </c>
      <c r="M911" s="177"/>
      <c r="N911" s="182"/>
    </row>
    <row r="912" spans="4:14" s="175" customFormat="1" ht="15.6">
      <c r="D912" s="185"/>
      <c r="E912" s="199" t="s">
        <v>6685</v>
      </c>
      <c r="F912" s="237"/>
      <c r="G912" s="230"/>
      <c r="H912" s="230">
        <v>63.16</v>
      </c>
      <c r="I912" s="230"/>
      <c r="J912" s="230"/>
      <c r="K912" s="230"/>
      <c r="L912" s="309">
        <f t="shared" si="28"/>
        <v>63.16</v>
      </c>
      <c r="M912" s="177"/>
      <c r="N912" s="182"/>
    </row>
    <row r="913" spans="2:14" s="175" customFormat="1" ht="15.6">
      <c r="D913" s="185"/>
      <c r="E913" s="199" t="s">
        <v>6686</v>
      </c>
      <c r="F913" s="237"/>
      <c r="G913" s="230"/>
      <c r="H913" s="230">
        <v>19.12</v>
      </c>
      <c r="I913" s="230"/>
      <c r="J913" s="230"/>
      <c r="K913" s="230"/>
      <c r="L913" s="309">
        <f t="shared" si="28"/>
        <v>19.12</v>
      </c>
      <c r="M913" s="177"/>
      <c r="N913" s="182"/>
    </row>
    <row r="914" spans="2:14" s="175" customFormat="1" ht="15.6">
      <c r="D914" s="185"/>
      <c r="E914" s="199" t="s">
        <v>6687</v>
      </c>
      <c r="F914" s="237"/>
      <c r="G914" s="230"/>
      <c r="H914" s="230">
        <v>18</v>
      </c>
      <c r="I914" s="230"/>
      <c r="J914" s="230"/>
      <c r="K914" s="230"/>
      <c r="L914" s="309">
        <f t="shared" si="28"/>
        <v>18</v>
      </c>
      <c r="M914" s="177"/>
      <c r="N914" s="182"/>
    </row>
    <row r="915" spans="2:14" s="175" customFormat="1" ht="15.6">
      <c r="D915" s="185"/>
      <c r="E915" s="199" t="s">
        <v>6631</v>
      </c>
      <c r="F915" s="237"/>
      <c r="G915" s="230"/>
      <c r="H915" s="230">
        <v>36.93</v>
      </c>
      <c r="I915" s="230"/>
      <c r="J915" s="230"/>
      <c r="K915" s="230"/>
      <c r="L915" s="309">
        <f t="shared" si="28"/>
        <v>36.93</v>
      </c>
      <c r="M915" s="177"/>
      <c r="N915" s="182"/>
    </row>
    <row r="916" spans="2:14" s="175" customFormat="1" ht="15.6">
      <c r="D916" s="185"/>
      <c r="E916" s="199" t="s">
        <v>6688</v>
      </c>
      <c r="F916" s="237"/>
      <c r="G916" s="230"/>
      <c r="H916" s="230">
        <v>3.18</v>
      </c>
      <c r="I916" s="230"/>
      <c r="J916" s="230"/>
      <c r="K916" s="230"/>
      <c r="L916" s="309">
        <f t="shared" si="28"/>
        <v>3.18</v>
      </c>
      <c r="M916" s="177"/>
      <c r="N916" s="182"/>
    </row>
    <row r="917" spans="2:14" s="175" customFormat="1" ht="15.6">
      <c r="D917" s="185"/>
      <c r="E917" s="199" t="s">
        <v>6623</v>
      </c>
      <c r="F917" s="237"/>
      <c r="G917" s="230"/>
      <c r="H917" s="230">
        <v>8.16</v>
      </c>
      <c r="I917" s="230"/>
      <c r="J917" s="230"/>
      <c r="K917" s="230"/>
      <c r="L917" s="309">
        <f t="shared" si="28"/>
        <v>8.16</v>
      </c>
      <c r="M917" s="177"/>
      <c r="N917" s="182"/>
    </row>
    <row r="918" spans="2:14" s="175" customFormat="1" ht="15.6">
      <c r="D918" s="185"/>
      <c r="E918" s="199" t="s">
        <v>6689</v>
      </c>
      <c r="F918" s="237"/>
      <c r="G918" s="230"/>
      <c r="H918" s="230">
        <v>9.18</v>
      </c>
      <c r="I918" s="230"/>
      <c r="J918" s="230"/>
      <c r="K918" s="230"/>
      <c r="L918" s="309">
        <f t="shared" si="28"/>
        <v>9.18</v>
      </c>
      <c r="M918" s="177"/>
      <c r="N918" s="182"/>
    </row>
    <row r="919" spans="2:14" s="175" customFormat="1" ht="15.6">
      <c r="D919" s="185"/>
      <c r="E919" s="199" t="s">
        <v>6629</v>
      </c>
      <c r="F919" s="237"/>
      <c r="G919" s="230"/>
      <c r="H919" s="230">
        <v>12.6</v>
      </c>
      <c r="I919" s="230"/>
      <c r="J919" s="230"/>
      <c r="K919" s="230"/>
      <c r="L919" s="309">
        <f t="shared" si="28"/>
        <v>12.6</v>
      </c>
      <c r="M919" s="177"/>
      <c r="N919" s="182"/>
    </row>
    <row r="920" spans="2:14" s="175" customFormat="1" ht="15.6">
      <c r="D920" s="185"/>
      <c r="E920" s="199" t="s">
        <v>6690</v>
      </c>
      <c r="F920" s="237"/>
      <c r="G920" s="230"/>
      <c r="H920" s="230">
        <v>149.04</v>
      </c>
      <c r="I920" s="230"/>
      <c r="J920" s="230"/>
      <c r="K920" s="230"/>
      <c r="L920" s="309">
        <f t="shared" si="28"/>
        <v>149.04</v>
      </c>
      <c r="M920" s="177"/>
      <c r="N920" s="182"/>
    </row>
    <row r="921" spans="2:14" s="175" customFormat="1" ht="15.6">
      <c r="D921" s="185"/>
      <c r="E921" s="199"/>
      <c r="F921" s="237"/>
      <c r="G921" s="230"/>
      <c r="H921" s="230"/>
      <c r="I921" s="230"/>
      <c r="J921" s="230"/>
      <c r="K921" s="230"/>
      <c r="L921" s="230"/>
      <c r="M921" s="177"/>
      <c r="N921" s="182"/>
    </row>
    <row r="922" spans="2:14" s="175" customFormat="1" ht="15.6">
      <c r="B922" s="183">
        <v>2</v>
      </c>
      <c r="C922" s="183">
        <f>C892+1</f>
        <v>5</v>
      </c>
      <c r="D922" s="184" t="str">
        <f>CONCATENATE($A$833,".",B922,".",C922)</f>
        <v>9.2.5</v>
      </c>
      <c r="E922" s="198" t="s">
        <v>399</v>
      </c>
      <c r="F922" s="185" t="s">
        <v>6448</v>
      </c>
      <c r="G922" s="176"/>
      <c r="H922" s="176"/>
      <c r="I922" s="176"/>
      <c r="J922" s="176"/>
      <c r="K922" s="230"/>
      <c r="L922" s="176">
        <f>SUM(L923:L948)</f>
        <v>172.63000000000005</v>
      </c>
      <c r="M922" s="177"/>
      <c r="N922" s="182"/>
    </row>
    <row r="923" spans="2:14" s="175" customFormat="1" ht="15.6">
      <c r="D923" s="241"/>
      <c r="E923" s="242"/>
      <c r="F923" s="271"/>
      <c r="G923" s="187"/>
      <c r="H923" s="187"/>
      <c r="I923" s="187"/>
      <c r="J923" s="187"/>
      <c r="K923" s="187"/>
      <c r="L923" s="272"/>
      <c r="M923" s="177"/>
      <c r="N923" s="182"/>
    </row>
    <row r="924" spans="2:14" s="175" customFormat="1" ht="15.6">
      <c r="D924" s="185"/>
      <c r="E924" s="242" t="s">
        <v>6666</v>
      </c>
      <c r="F924" s="243"/>
      <c r="G924" s="244"/>
      <c r="H924" s="265">
        <v>23.1</v>
      </c>
      <c r="I924" s="265"/>
      <c r="J924" s="265"/>
      <c r="K924" s="187"/>
      <c r="L924" s="309">
        <f t="shared" ref="L924:L935" si="29">PRODUCT(G924:K924)</f>
        <v>23.1</v>
      </c>
      <c r="M924" s="177"/>
      <c r="N924" s="182"/>
    </row>
    <row r="925" spans="2:14" s="175" customFormat="1" ht="15.6">
      <c r="D925" s="185"/>
      <c r="E925" s="242" t="s">
        <v>6691</v>
      </c>
      <c r="F925" s="243"/>
      <c r="G925" s="244"/>
      <c r="H925" s="265">
        <v>5.41</v>
      </c>
      <c r="I925" s="265"/>
      <c r="J925" s="265"/>
      <c r="K925" s="187"/>
      <c r="L925" s="309">
        <f t="shared" si="29"/>
        <v>5.41</v>
      </c>
      <c r="M925" s="177"/>
      <c r="N925" s="182"/>
    </row>
    <row r="926" spans="2:14" s="175" customFormat="1" ht="15.6">
      <c r="D926" s="185"/>
      <c r="E926" s="242" t="s">
        <v>6691</v>
      </c>
      <c r="F926" s="243"/>
      <c r="G926" s="244"/>
      <c r="H926" s="265">
        <v>5.41</v>
      </c>
      <c r="I926" s="265"/>
      <c r="J926" s="265"/>
      <c r="K926" s="187"/>
      <c r="L926" s="309">
        <f t="shared" si="29"/>
        <v>5.41</v>
      </c>
      <c r="M926" s="177"/>
      <c r="N926" s="182"/>
    </row>
    <row r="927" spans="2:14" s="175" customFormat="1" ht="15.6">
      <c r="D927" s="185"/>
      <c r="E927" s="242" t="s">
        <v>6639</v>
      </c>
      <c r="F927" s="243"/>
      <c r="G927" s="244"/>
      <c r="H927" s="265">
        <v>1.89</v>
      </c>
      <c r="I927" s="265"/>
      <c r="J927" s="265"/>
      <c r="K927" s="187"/>
      <c r="L927" s="309">
        <f t="shared" si="29"/>
        <v>1.89</v>
      </c>
      <c r="M927" s="177"/>
      <c r="N927" s="182"/>
    </row>
    <row r="928" spans="2:14" s="175" customFormat="1" ht="15.6">
      <c r="D928" s="241"/>
      <c r="E928" s="242" t="s">
        <v>6692</v>
      </c>
      <c r="F928" s="243"/>
      <c r="G928" s="244"/>
      <c r="H928" s="265">
        <v>4.5</v>
      </c>
      <c r="I928" s="265"/>
      <c r="J928" s="265"/>
      <c r="K928" s="187"/>
      <c r="L928" s="309">
        <f t="shared" si="29"/>
        <v>4.5</v>
      </c>
      <c r="M928" s="177"/>
      <c r="N928" s="182"/>
    </row>
    <row r="929" spans="4:14" s="175" customFormat="1" ht="15.6">
      <c r="D929" s="241"/>
      <c r="E929" s="242" t="s">
        <v>6693</v>
      </c>
      <c r="F929" s="243"/>
      <c r="G929" s="244"/>
      <c r="H929" s="265">
        <v>17.75</v>
      </c>
      <c r="I929" s="265"/>
      <c r="J929" s="265"/>
      <c r="K929" s="187"/>
      <c r="L929" s="309">
        <f t="shared" si="29"/>
        <v>17.75</v>
      </c>
      <c r="M929" s="177"/>
      <c r="N929" s="182"/>
    </row>
    <row r="930" spans="4:14" s="175" customFormat="1" ht="15.6">
      <c r="D930" s="241"/>
      <c r="E930" s="242" t="s">
        <v>6694</v>
      </c>
      <c r="F930" s="243"/>
      <c r="G930" s="244"/>
      <c r="H930" s="265">
        <v>17.75</v>
      </c>
      <c r="I930" s="265"/>
      <c r="J930" s="265"/>
      <c r="K930" s="187"/>
      <c r="L930" s="309">
        <f t="shared" si="29"/>
        <v>17.75</v>
      </c>
      <c r="M930" s="177"/>
      <c r="N930" s="182"/>
    </row>
    <row r="931" spans="4:14" s="175" customFormat="1" ht="15.6">
      <c r="D931" s="241"/>
      <c r="E931" s="242" t="s">
        <v>6695</v>
      </c>
      <c r="F931" s="243"/>
      <c r="G931" s="244"/>
      <c r="H931" s="265">
        <v>4.5</v>
      </c>
      <c r="I931" s="265"/>
      <c r="J931" s="265"/>
      <c r="K931" s="187"/>
      <c r="L931" s="309">
        <f t="shared" si="29"/>
        <v>4.5</v>
      </c>
      <c r="M931" s="177"/>
      <c r="N931" s="182"/>
    </row>
    <row r="932" spans="4:14" s="175" customFormat="1" ht="15.6">
      <c r="D932" s="241"/>
      <c r="E932" s="242" t="s">
        <v>6664</v>
      </c>
      <c r="F932" s="243"/>
      <c r="G932" s="244"/>
      <c r="H932" s="265">
        <v>15.4</v>
      </c>
      <c r="I932" s="265"/>
      <c r="J932" s="265"/>
      <c r="K932" s="187"/>
      <c r="L932" s="309">
        <f t="shared" si="29"/>
        <v>15.4</v>
      </c>
      <c r="M932" s="177"/>
      <c r="N932" s="182"/>
    </row>
    <row r="933" spans="4:14" s="175" customFormat="1" ht="15.6">
      <c r="D933" s="241"/>
      <c r="E933" s="242" t="s">
        <v>6696</v>
      </c>
      <c r="F933" s="243"/>
      <c r="G933" s="244"/>
      <c r="H933" s="265">
        <v>15.4</v>
      </c>
      <c r="I933" s="265"/>
      <c r="J933" s="265"/>
      <c r="K933" s="187"/>
      <c r="L933" s="309">
        <f t="shared" si="29"/>
        <v>15.4</v>
      </c>
      <c r="M933" s="177"/>
      <c r="N933" s="182"/>
    </row>
    <row r="934" spans="4:14" s="175" customFormat="1" ht="15.6">
      <c r="D934" s="241"/>
      <c r="E934" s="242" t="s">
        <v>6552</v>
      </c>
      <c r="F934" s="243"/>
      <c r="G934" s="244"/>
      <c r="H934" s="265">
        <v>10.58</v>
      </c>
      <c r="I934" s="265"/>
      <c r="J934" s="265"/>
      <c r="K934" s="187"/>
      <c r="L934" s="309">
        <f t="shared" si="29"/>
        <v>10.58</v>
      </c>
      <c r="M934" s="177"/>
      <c r="N934" s="182"/>
    </row>
    <row r="935" spans="4:14" s="175" customFormat="1" ht="15.6">
      <c r="D935" s="241"/>
      <c r="E935" s="242" t="s">
        <v>6625</v>
      </c>
      <c r="F935" s="243"/>
      <c r="G935" s="244"/>
      <c r="H935" s="265">
        <v>3.06</v>
      </c>
      <c r="I935" s="265"/>
      <c r="J935" s="265"/>
      <c r="K935" s="187"/>
      <c r="L935" s="309">
        <f t="shared" si="29"/>
        <v>3.06</v>
      </c>
      <c r="M935" s="177"/>
      <c r="N935" s="182"/>
    </row>
    <row r="936" spans="4:14" s="175" customFormat="1" ht="15.6">
      <c r="D936" s="241"/>
      <c r="E936" s="242"/>
      <c r="F936" s="271"/>
      <c r="G936" s="187"/>
      <c r="H936" s="187"/>
      <c r="I936" s="187"/>
      <c r="J936" s="187"/>
      <c r="K936" s="187"/>
      <c r="L936" s="272"/>
      <c r="M936" s="177"/>
      <c r="N936" s="182"/>
    </row>
    <row r="937" spans="4:14" s="175" customFormat="1" ht="15.6">
      <c r="D937" s="185"/>
      <c r="E937" s="242" t="s">
        <v>6666</v>
      </c>
      <c r="F937" s="243"/>
      <c r="G937" s="244"/>
      <c r="H937" s="265">
        <v>21.4</v>
      </c>
      <c r="I937" s="265"/>
      <c r="J937" s="265">
        <v>0.3</v>
      </c>
      <c r="K937" s="187"/>
      <c r="L937" s="309">
        <f t="shared" ref="L937:L948" si="30">PRODUCT(G937:K937)</f>
        <v>6.419999999999999</v>
      </c>
      <c r="M937" s="177"/>
      <c r="N937" s="182"/>
    </row>
    <row r="938" spans="4:14" s="175" customFormat="1" ht="15.6">
      <c r="D938" s="185"/>
      <c r="E938" s="242" t="s">
        <v>6691</v>
      </c>
      <c r="F938" s="243"/>
      <c r="G938" s="244"/>
      <c r="H938" s="265">
        <v>8.5</v>
      </c>
      <c r="I938" s="265"/>
      <c r="J938" s="265">
        <v>0.3</v>
      </c>
      <c r="K938" s="187"/>
      <c r="L938" s="309">
        <f t="shared" si="30"/>
        <v>2.5499999999999998</v>
      </c>
      <c r="M938" s="177"/>
      <c r="N938" s="182"/>
    </row>
    <row r="939" spans="4:14" s="175" customFormat="1" ht="15.6">
      <c r="D939" s="185"/>
      <c r="E939" s="242" t="s">
        <v>6691</v>
      </c>
      <c r="F939" s="243"/>
      <c r="G939" s="244"/>
      <c r="H939" s="265">
        <v>8.5</v>
      </c>
      <c r="I939" s="265"/>
      <c r="J939" s="265">
        <v>0.3</v>
      </c>
      <c r="K939" s="187"/>
      <c r="L939" s="309">
        <f t="shared" si="30"/>
        <v>2.5499999999999998</v>
      </c>
      <c r="M939" s="177"/>
      <c r="N939" s="182"/>
    </row>
    <row r="940" spans="4:14" s="175" customFormat="1" ht="15.6">
      <c r="D940" s="185"/>
      <c r="E940" s="242" t="s">
        <v>6639</v>
      </c>
      <c r="F940" s="243"/>
      <c r="G940" s="244"/>
      <c r="H940" s="265">
        <v>5.5</v>
      </c>
      <c r="I940" s="265"/>
      <c r="J940" s="265">
        <v>0.3</v>
      </c>
      <c r="K940" s="187"/>
      <c r="L940" s="309">
        <f t="shared" si="30"/>
        <v>1.65</v>
      </c>
      <c r="M940" s="177"/>
      <c r="N940" s="182"/>
    </row>
    <row r="941" spans="4:14" s="175" customFormat="1" ht="15.6">
      <c r="D941" s="241"/>
      <c r="E941" s="242" t="s">
        <v>6692</v>
      </c>
      <c r="F941" s="243"/>
      <c r="G941" s="244"/>
      <c r="H941" s="265">
        <v>8.5</v>
      </c>
      <c r="I941" s="265"/>
      <c r="J941" s="265">
        <v>0.3</v>
      </c>
      <c r="K941" s="187"/>
      <c r="L941" s="309">
        <f t="shared" si="30"/>
        <v>2.5499999999999998</v>
      </c>
      <c r="M941" s="177"/>
      <c r="N941" s="182"/>
    </row>
    <row r="942" spans="4:14" s="175" customFormat="1" ht="15.6">
      <c r="D942" s="241"/>
      <c r="E942" s="242" t="s">
        <v>6693</v>
      </c>
      <c r="F942" s="243"/>
      <c r="G942" s="244"/>
      <c r="H942" s="265">
        <v>17.3</v>
      </c>
      <c r="I942" s="265"/>
      <c r="J942" s="265">
        <v>0.3</v>
      </c>
      <c r="K942" s="187"/>
      <c r="L942" s="309">
        <f t="shared" si="30"/>
        <v>5.19</v>
      </c>
      <c r="M942" s="177"/>
      <c r="N942" s="182"/>
    </row>
    <row r="943" spans="4:14" s="175" customFormat="1" ht="15.6">
      <c r="D943" s="241"/>
      <c r="E943" s="242" t="s">
        <v>6694</v>
      </c>
      <c r="F943" s="243"/>
      <c r="G943" s="244"/>
      <c r="H943" s="265">
        <v>17.3</v>
      </c>
      <c r="I943" s="265"/>
      <c r="J943" s="265">
        <v>0.3</v>
      </c>
      <c r="K943" s="187"/>
      <c r="L943" s="309">
        <f t="shared" si="30"/>
        <v>5.19</v>
      </c>
      <c r="M943" s="177"/>
      <c r="N943" s="182"/>
    </row>
    <row r="944" spans="4:14" s="175" customFormat="1" ht="15.6">
      <c r="D944" s="241"/>
      <c r="E944" s="242" t="s">
        <v>6695</v>
      </c>
      <c r="F944" s="243"/>
      <c r="G944" s="244"/>
      <c r="H944" s="265">
        <v>8.5</v>
      </c>
      <c r="I944" s="265"/>
      <c r="J944" s="265">
        <v>0.3</v>
      </c>
      <c r="K944" s="187"/>
      <c r="L944" s="309">
        <f t="shared" si="30"/>
        <v>2.5499999999999998</v>
      </c>
      <c r="M944" s="177"/>
      <c r="N944" s="182"/>
    </row>
    <row r="945" spans="2:14" s="175" customFormat="1" ht="15.6">
      <c r="D945" s="241"/>
      <c r="E945" s="242" t="s">
        <v>6664</v>
      </c>
      <c r="F945" s="243"/>
      <c r="G945" s="244"/>
      <c r="H945" s="265">
        <v>19</v>
      </c>
      <c r="I945" s="265"/>
      <c r="J945" s="265">
        <v>0.3</v>
      </c>
      <c r="K945" s="187"/>
      <c r="L945" s="309">
        <f t="shared" si="30"/>
        <v>5.7</v>
      </c>
      <c r="M945" s="177"/>
      <c r="N945" s="182"/>
    </row>
    <row r="946" spans="2:14" s="175" customFormat="1" ht="15.6">
      <c r="D946" s="241"/>
      <c r="E946" s="242" t="s">
        <v>6696</v>
      </c>
      <c r="F946" s="243"/>
      <c r="G946" s="244"/>
      <c r="H946" s="265">
        <v>19.399999999999999</v>
      </c>
      <c r="I946" s="265"/>
      <c r="J946" s="265">
        <v>0.3</v>
      </c>
      <c r="K946" s="187"/>
      <c r="L946" s="309">
        <f t="shared" si="30"/>
        <v>5.8199999999999994</v>
      </c>
      <c r="M946" s="177"/>
      <c r="N946" s="182"/>
    </row>
    <row r="947" spans="2:14" s="175" customFormat="1" ht="15.6">
      <c r="D947" s="241"/>
      <c r="E947" s="242" t="s">
        <v>6552</v>
      </c>
      <c r="F947" s="243"/>
      <c r="G947" s="244"/>
      <c r="H947" s="265">
        <v>13.4</v>
      </c>
      <c r="I947" s="265"/>
      <c r="J947" s="265">
        <v>0.3</v>
      </c>
      <c r="K947" s="187"/>
      <c r="L947" s="309">
        <f t="shared" si="30"/>
        <v>4.0199999999999996</v>
      </c>
      <c r="M947" s="177"/>
      <c r="N947" s="182"/>
    </row>
    <row r="948" spans="2:14" s="175" customFormat="1" ht="15.6">
      <c r="D948" s="241"/>
      <c r="E948" s="242" t="s">
        <v>6625</v>
      </c>
      <c r="F948" s="243"/>
      <c r="G948" s="244"/>
      <c r="H948" s="265">
        <v>12.3</v>
      </c>
      <c r="I948" s="265"/>
      <c r="J948" s="265">
        <v>0.3</v>
      </c>
      <c r="K948" s="187"/>
      <c r="L948" s="309">
        <f t="shared" si="30"/>
        <v>3.69</v>
      </c>
      <c r="M948" s="177"/>
      <c r="N948" s="182"/>
    </row>
    <row r="949" spans="2:14" s="175" customFormat="1" ht="15.6">
      <c r="D949" s="241"/>
      <c r="E949" s="242"/>
      <c r="F949" s="271"/>
      <c r="G949" s="187"/>
      <c r="H949" s="187"/>
      <c r="I949" s="187"/>
      <c r="J949" s="187"/>
      <c r="K949" s="187"/>
      <c r="L949" s="272"/>
      <c r="M949" s="177"/>
      <c r="N949" s="182"/>
    </row>
    <row r="950" spans="2:14" s="175" customFormat="1" ht="31.2">
      <c r="B950" s="183">
        <v>2</v>
      </c>
      <c r="C950" s="183">
        <f>C922+1</f>
        <v>6</v>
      </c>
      <c r="D950" s="184" t="str">
        <f>CONCATENATE($A$833,".",B950,".",C950)</f>
        <v>9.2.6</v>
      </c>
      <c r="E950" s="198" t="s">
        <v>402</v>
      </c>
      <c r="F950" s="185" t="s">
        <v>6448</v>
      </c>
      <c r="G950" s="176"/>
      <c r="H950" s="176"/>
      <c r="I950" s="176"/>
      <c r="J950" s="176"/>
      <c r="K950" s="230"/>
      <c r="L950" s="176">
        <f>SUM(L951:L977)</f>
        <v>172.63000000000005</v>
      </c>
      <c r="M950" s="177"/>
      <c r="N950" s="182"/>
    </row>
    <row r="951" spans="2:14" s="175" customFormat="1" ht="15.6">
      <c r="D951" s="241"/>
      <c r="E951" s="242"/>
      <c r="F951" s="243"/>
      <c r="G951" s="244"/>
      <c r="H951" s="250"/>
      <c r="I951" s="250"/>
      <c r="J951" s="250"/>
      <c r="K951" s="187"/>
      <c r="L951" s="188"/>
      <c r="M951" s="177"/>
      <c r="N951" s="182"/>
    </row>
    <row r="952" spans="2:14" s="175" customFormat="1" ht="15.6">
      <c r="D952" s="185"/>
      <c r="E952" s="242" t="s">
        <v>6666</v>
      </c>
      <c r="F952" s="243"/>
      <c r="G952" s="244"/>
      <c r="H952" s="265">
        <v>23.1</v>
      </c>
      <c r="I952" s="265"/>
      <c r="J952" s="265"/>
      <c r="K952" s="187"/>
      <c r="L952" s="309">
        <f t="shared" ref="L952:L963" si="31">PRODUCT(G952:K952)</f>
        <v>23.1</v>
      </c>
      <c r="M952" s="177"/>
      <c r="N952" s="182"/>
    </row>
    <row r="953" spans="2:14" s="175" customFormat="1" ht="15.6">
      <c r="D953" s="185"/>
      <c r="E953" s="242" t="s">
        <v>6691</v>
      </c>
      <c r="F953" s="243"/>
      <c r="G953" s="244"/>
      <c r="H953" s="265">
        <v>5.41</v>
      </c>
      <c r="I953" s="265"/>
      <c r="J953" s="265"/>
      <c r="K953" s="187"/>
      <c r="L953" s="309">
        <f t="shared" si="31"/>
        <v>5.41</v>
      </c>
      <c r="M953" s="177"/>
      <c r="N953" s="182"/>
    </row>
    <row r="954" spans="2:14" s="175" customFormat="1" ht="15.6">
      <c r="D954" s="185"/>
      <c r="E954" s="242" t="s">
        <v>6691</v>
      </c>
      <c r="F954" s="243"/>
      <c r="G954" s="244"/>
      <c r="H954" s="265">
        <v>5.41</v>
      </c>
      <c r="I954" s="265"/>
      <c r="J954" s="265"/>
      <c r="K954" s="187"/>
      <c r="L954" s="309">
        <f t="shared" si="31"/>
        <v>5.41</v>
      </c>
      <c r="M954" s="177"/>
      <c r="N954" s="182"/>
    </row>
    <row r="955" spans="2:14" s="175" customFormat="1" ht="15.6">
      <c r="D955" s="185"/>
      <c r="E955" s="242" t="s">
        <v>6639</v>
      </c>
      <c r="F955" s="243"/>
      <c r="G955" s="244"/>
      <c r="H955" s="265">
        <v>1.89</v>
      </c>
      <c r="I955" s="265"/>
      <c r="J955" s="265"/>
      <c r="K955" s="187"/>
      <c r="L955" s="309">
        <f t="shared" si="31"/>
        <v>1.89</v>
      </c>
      <c r="M955" s="177"/>
      <c r="N955" s="182"/>
    </row>
    <row r="956" spans="2:14" s="175" customFormat="1" ht="15.6">
      <c r="D956" s="241"/>
      <c r="E956" s="242" t="s">
        <v>6692</v>
      </c>
      <c r="F956" s="243"/>
      <c r="G956" s="244"/>
      <c r="H956" s="265">
        <v>4.5</v>
      </c>
      <c r="I956" s="265"/>
      <c r="J956" s="265"/>
      <c r="K956" s="187"/>
      <c r="L956" s="309">
        <f t="shared" si="31"/>
        <v>4.5</v>
      </c>
      <c r="M956" s="177"/>
      <c r="N956" s="182"/>
    </row>
    <row r="957" spans="2:14" s="175" customFormat="1" ht="15.6">
      <c r="D957" s="241"/>
      <c r="E957" s="242" t="s">
        <v>6693</v>
      </c>
      <c r="F957" s="243"/>
      <c r="G957" s="244"/>
      <c r="H957" s="265">
        <v>17.75</v>
      </c>
      <c r="I957" s="265"/>
      <c r="J957" s="265"/>
      <c r="K957" s="187"/>
      <c r="L957" s="309">
        <f t="shared" si="31"/>
        <v>17.75</v>
      </c>
      <c r="M957" s="177"/>
      <c r="N957" s="182"/>
    </row>
    <row r="958" spans="2:14" s="175" customFormat="1" ht="15.6">
      <c r="D958" s="241"/>
      <c r="E958" s="242" t="s">
        <v>6694</v>
      </c>
      <c r="F958" s="243"/>
      <c r="G958" s="244"/>
      <c r="H958" s="265">
        <v>17.75</v>
      </c>
      <c r="I958" s="265"/>
      <c r="J958" s="265"/>
      <c r="K958" s="187"/>
      <c r="L958" s="309">
        <f t="shared" si="31"/>
        <v>17.75</v>
      </c>
      <c r="M958" s="177"/>
      <c r="N958" s="182"/>
    </row>
    <row r="959" spans="2:14" s="175" customFormat="1" ht="15.6">
      <c r="D959" s="241"/>
      <c r="E959" s="242" t="s">
        <v>6695</v>
      </c>
      <c r="F959" s="243"/>
      <c r="G959" s="244"/>
      <c r="H959" s="265">
        <v>4.5</v>
      </c>
      <c r="I959" s="265"/>
      <c r="J959" s="265"/>
      <c r="K959" s="187"/>
      <c r="L959" s="309">
        <f t="shared" si="31"/>
        <v>4.5</v>
      </c>
      <c r="M959" s="177"/>
      <c r="N959" s="182"/>
    </row>
    <row r="960" spans="2:14" s="175" customFormat="1" ht="15.6">
      <c r="D960" s="241"/>
      <c r="E960" s="242" t="s">
        <v>6664</v>
      </c>
      <c r="F960" s="243"/>
      <c r="G960" s="244"/>
      <c r="H960" s="265">
        <v>15.4</v>
      </c>
      <c r="I960" s="265"/>
      <c r="J960" s="265"/>
      <c r="K960" s="187"/>
      <c r="L960" s="309">
        <f t="shared" si="31"/>
        <v>15.4</v>
      </c>
      <c r="M960" s="177"/>
      <c r="N960" s="182"/>
    </row>
    <row r="961" spans="4:14" s="175" customFormat="1" ht="15.6">
      <c r="D961" s="241"/>
      <c r="E961" s="242" t="s">
        <v>6696</v>
      </c>
      <c r="F961" s="243"/>
      <c r="G961" s="244"/>
      <c r="H961" s="265">
        <v>15.4</v>
      </c>
      <c r="I961" s="265"/>
      <c r="J961" s="265"/>
      <c r="K961" s="187"/>
      <c r="L961" s="309">
        <f t="shared" si="31"/>
        <v>15.4</v>
      </c>
      <c r="M961" s="177"/>
      <c r="N961" s="182"/>
    </row>
    <row r="962" spans="4:14" s="175" customFormat="1" ht="15.6">
      <c r="D962" s="241"/>
      <c r="E962" s="242" t="s">
        <v>6637</v>
      </c>
      <c r="F962" s="243"/>
      <c r="G962" s="244"/>
      <c r="H962" s="265">
        <v>10.58</v>
      </c>
      <c r="I962" s="265"/>
      <c r="J962" s="265"/>
      <c r="K962" s="187"/>
      <c r="L962" s="309">
        <f t="shared" si="31"/>
        <v>10.58</v>
      </c>
      <c r="M962" s="177"/>
      <c r="N962" s="182"/>
    </row>
    <row r="963" spans="4:14" s="175" customFormat="1" ht="15.6">
      <c r="D963" s="241"/>
      <c r="E963" s="242" t="s">
        <v>6625</v>
      </c>
      <c r="F963" s="243"/>
      <c r="G963" s="244"/>
      <c r="H963" s="265">
        <v>3.06</v>
      </c>
      <c r="I963" s="265"/>
      <c r="J963" s="265"/>
      <c r="K963" s="187"/>
      <c r="L963" s="309">
        <f t="shared" si="31"/>
        <v>3.06</v>
      </c>
      <c r="M963" s="177"/>
      <c r="N963" s="182"/>
    </row>
    <row r="964" spans="4:14" s="175" customFormat="1" ht="15.6">
      <c r="D964" s="241"/>
      <c r="E964" s="242"/>
      <c r="F964" s="271"/>
      <c r="G964" s="187"/>
      <c r="H964" s="187"/>
      <c r="I964" s="187"/>
      <c r="J964" s="187"/>
      <c r="K964" s="187"/>
      <c r="L964" s="272"/>
      <c r="M964" s="177"/>
      <c r="N964" s="182"/>
    </row>
    <row r="965" spans="4:14" s="175" customFormat="1" ht="15.6">
      <c r="D965" s="185"/>
      <c r="E965" s="242" t="s">
        <v>6666</v>
      </c>
      <c r="F965" s="243"/>
      <c r="G965" s="244"/>
      <c r="H965" s="265">
        <v>21.4</v>
      </c>
      <c r="I965" s="265"/>
      <c r="J965" s="265">
        <v>0.3</v>
      </c>
      <c r="K965" s="187"/>
      <c r="L965" s="309">
        <f t="shared" ref="L965:L976" si="32">PRODUCT(G965:K965)</f>
        <v>6.419999999999999</v>
      </c>
      <c r="M965" s="177"/>
      <c r="N965" s="182"/>
    </row>
    <row r="966" spans="4:14" s="175" customFormat="1" ht="15.6">
      <c r="D966" s="185"/>
      <c r="E966" s="242" t="s">
        <v>6691</v>
      </c>
      <c r="F966" s="243"/>
      <c r="G966" s="244"/>
      <c r="H966" s="265">
        <v>8.5</v>
      </c>
      <c r="I966" s="265"/>
      <c r="J966" s="265">
        <v>0.3</v>
      </c>
      <c r="K966" s="187"/>
      <c r="L966" s="309">
        <f t="shared" si="32"/>
        <v>2.5499999999999998</v>
      </c>
      <c r="M966" s="177"/>
      <c r="N966" s="182"/>
    </row>
    <row r="967" spans="4:14" s="175" customFormat="1" ht="15.6">
      <c r="D967" s="185"/>
      <c r="E967" s="242" t="s">
        <v>6691</v>
      </c>
      <c r="F967" s="243"/>
      <c r="G967" s="244"/>
      <c r="H967" s="265">
        <v>8.5</v>
      </c>
      <c r="I967" s="265"/>
      <c r="J967" s="265">
        <v>0.3</v>
      </c>
      <c r="K967" s="187"/>
      <c r="L967" s="309">
        <f t="shared" si="32"/>
        <v>2.5499999999999998</v>
      </c>
      <c r="M967" s="177"/>
      <c r="N967" s="182"/>
    </row>
    <row r="968" spans="4:14" s="175" customFormat="1" ht="15.6">
      <c r="D968" s="185"/>
      <c r="E968" s="242" t="s">
        <v>6639</v>
      </c>
      <c r="F968" s="243"/>
      <c r="G968" s="244"/>
      <c r="H968" s="265">
        <v>5.5</v>
      </c>
      <c r="I968" s="265"/>
      <c r="J968" s="265">
        <v>0.3</v>
      </c>
      <c r="K968" s="187"/>
      <c r="L968" s="309">
        <f t="shared" si="32"/>
        <v>1.65</v>
      </c>
      <c r="M968" s="177"/>
      <c r="N968" s="182"/>
    </row>
    <row r="969" spans="4:14" s="175" customFormat="1" ht="15.6">
      <c r="D969" s="241"/>
      <c r="E969" s="242" t="s">
        <v>6692</v>
      </c>
      <c r="F969" s="243"/>
      <c r="G969" s="244"/>
      <c r="H969" s="265">
        <v>8.5</v>
      </c>
      <c r="I969" s="265"/>
      <c r="J969" s="265">
        <v>0.3</v>
      </c>
      <c r="K969" s="187"/>
      <c r="L969" s="309">
        <f t="shared" si="32"/>
        <v>2.5499999999999998</v>
      </c>
      <c r="M969" s="177"/>
      <c r="N969" s="182"/>
    </row>
    <row r="970" spans="4:14" s="175" customFormat="1" ht="15.6">
      <c r="D970" s="241"/>
      <c r="E970" s="242" t="s">
        <v>6697</v>
      </c>
      <c r="F970" s="243"/>
      <c r="G970" s="244"/>
      <c r="H970" s="265">
        <v>17.3</v>
      </c>
      <c r="I970" s="265"/>
      <c r="J970" s="265">
        <v>0.3</v>
      </c>
      <c r="K970" s="187"/>
      <c r="L970" s="309">
        <f t="shared" si="32"/>
        <v>5.19</v>
      </c>
      <c r="M970" s="177"/>
      <c r="N970" s="182"/>
    </row>
    <row r="971" spans="4:14" s="175" customFormat="1" ht="15.6">
      <c r="D971" s="241"/>
      <c r="E971" s="242" t="s">
        <v>6694</v>
      </c>
      <c r="F971" s="243"/>
      <c r="G971" s="244"/>
      <c r="H971" s="265">
        <v>17.3</v>
      </c>
      <c r="I971" s="265"/>
      <c r="J971" s="265">
        <v>0.3</v>
      </c>
      <c r="K971" s="187"/>
      <c r="L971" s="309">
        <f t="shared" si="32"/>
        <v>5.19</v>
      </c>
      <c r="M971" s="177"/>
      <c r="N971" s="182"/>
    </row>
    <row r="972" spans="4:14" s="175" customFormat="1" ht="15.6">
      <c r="D972" s="241"/>
      <c r="E972" s="242" t="s">
        <v>6695</v>
      </c>
      <c r="F972" s="243"/>
      <c r="G972" s="244"/>
      <c r="H972" s="265">
        <v>8.5</v>
      </c>
      <c r="I972" s="265"/>
      <c r="J972" s="265">
        <v>0.3</v>
      </c>
      <c r="K972" s="187"/>
      <c r="L972" s="309">
        <f t="shared" si="32"/>
        <v>2.5499999999999998</v>
      </c>
      <c r="M972" s="177"/>
      <c r="N972" s="182"/>
    </row>
    <row r="973" spans="4:14" s="175" customFormat="1" ht="15.6">
      <c r="D973" s="241"/>
      <c r="E973" s="242" t="s">
        <v>6664</v>
      </c>
      <c r="F973" s="243"/>
      <c r="G973" s="244"/>
      <c r="H973" s="265">
        <v>19</v>
      </c>
      <c r="I973" s="265"/>
      <c r="J973" s="265">
        <v>0.3</v>
      </c>
      <c r="K973" s="187"/>
      <c r="L973" s="309">
        <f t="shared" si="32"/>
        <v>5.7</v>
      </c>
      <c r="M973" s="177"/>
      <c r="N973" s="182"/>
    </row>
    <row r="974" spans="4:14" s="175" customFormat="1" ht="15.6">
      <c r="D974" s="241"/>
      <c r="E974" s="242" t="s">
        <v>6696</v>
      </c>
      <c r="F974" s="243"/>
      <c r="G974" s="244"/>
      <c r="H974" s="265">
        <v>19.399999999999999</v>
      </c>
      <c r="I974" s="265"/>
      <c r="J974" s="265">
        <v>0.3</v>
      </c>
      <c r="K974" s="187"/>
      <c r="L974" s="309">
        <f t="shared" si="32"/>
        <v>5.8199999999999994</v>
      </c>
      <c r="M974" s="177"/>
      <c r="N974" s="182"/>
    </row>
    <row r="975" spans="4:14" s="175" customFormat="1" ht="15.6">
      <c r="D975" s="241"/>
      <c r="E975" s="242" t="s">
        <v>6637</v>
      </c>
      <c r="F975" s="243"/>
      <c r="G975" s="244"/>
      <c r="H975" s="265">
        <v>13.4</v>
      </c>
      <c r="I975" s="265"/>
      <c r="J975" s="265">
        <v>0.3</v>
      </c>
      <c r="K975" s="187"/>
      <c r="L975" s="309">
        <f t="shared" si="32"/>
        <v>4.0199999999999996</v>
      </c>
      <c r="M975" s="177"/>
      <c r="N975" s="182"/>
    </row>
    <row r="976" spans="4:14" s="175" customFormat="1" ht="15.6">
      <c r="D976" s="241"/>
      <c r="E976" s="242" t="s">
        <v>6625</v>
      </c>
      <c r="F976" s="243"/>
      <c r="G976" s="244"/>
      <c r="H976" s="265">
        <v>12.3</v>
      </c>
      <c r="I976" s="265"/>
      <c r="J976" s="265">
        <v>0.3</v>
      </c>
      <c r="K976" s="187"/>
      <c r="L976" s="309">
        <f t="shared" si="32"/>
        <v>3.69</v>
      </c>
      <c r="M976" s="177"/>
      <c r="N976" s="182"/>
    </row>
    <row r="977" spans="2:14" s="175" customFormat="1" ht="15.6">
      <c r="D977" s="241"/>
      <c r="E977" s="242"/>
      <c r="F977" s="271"/>
      <c r="G977" s="187"/>
      <c r="H977" s="187"/>
      <c r="I977" s="187"/>
      <c r="J977" s="187"/>
      <c r="K977" s="187"/>
      <c r="L977" s="272"/>
      <c r="M977" s="177"/>
      <c r="N977" s="182"/>
    </row>
    <row r="978" spans="2:14" s="175" customFormat="1" ht="46.8">
      <c r="B978" s="183">
        <v>2</v>
      </c>
      <c r="C978" s="183">
        <f>C950+1</f>
        <v>7</v>
      </c>
      <c r="D978" s="184" t="str">
        <f>CONCATENATE($A$833,".",B978,".",C978)</f>
        <v>9.2.7</v>
      </c>
      <c r="E978" s="198" t="s">
        <v>6698</v>
      </c>
      <c r="F978" s="185" t="s">
        <v>6448</v>
      </c>
      <c r="G978" s="176"/>
      <c r="H978" s="176"/>
      <c r="I978" s="176"/>
      <c r="J978" s="176"/>
      <c r="K978" s="230"/>
      <c r="L978" s="176">
        <f>SUM(L979:L990)</f>
        <v>124.75000000000001</v>
      </c>
      <c r="M978" s="177"/>
      <c r="N978" s="182"/>
    </row>
    <row r="979" spans="2:14" s="175" customFormat="1" ht="15.6">
      <c r="D979" s="185"/>
      <c r="E979" s="242" t="s">
        <v>6666</v>
      </c>
      <c r="F979" s="243"/>
      <c r="G979" s="244"/>
      <c r="H979" s="187"/>
      <c r="I979" s="265"/>
      <c r="J979" s="265">
        <v>23.1</v>
      </c>
      <c r="K979" s="187"/>
      <c r="L979" s="309">
        <f t="shared" ref="L979:L990" si="33">PRODUCT(G979:K979)</f>
        <v>23.1</v>
      </c>
      <c r="M979" s="177"/>
      <c r="N979" s="182"/>
    </row>
    <row r="980" spans="2:14" s="175" customFormat="1" ht="15.6">
      <c r="D980" s="185"/>
      <c r="E980" s="242" t="s">
        <v>6691</v>
      </c>
      <c r="F980" s="243"/>
      <c r="G980" s="244"/>
      <c r="H980" s="187"/>
      <c r="I980" s="265"/>
      <c r="J980" s="265">
        <v>5.41</v>
      </c>
      <c r="K980" s="187"/>
      <c r="L980" s="309">
        <f t="shared" si="33"/>
        <v>5.41</v>
      </c>
      <c r="M980" s="177"/>
      <c r="N980" s="182"/>
    </row>
    <row r="981" spans="2:14" s="175" customFormat="1" ht="15.6">
      <c r="D981" s="185"/>
      <c r="E981" s="242" t="s">
        <v>6691</v>
      </c>
      <c r="F981" s="243"/>
      <c r="G981" s="244"/>
      <c r="H981" s="187"/>
      <c r="I981" s="265"/>
      <c r="J981" s="265">
        <v>5.41</v>
      </c>
      <c r="K981" s="187"/>
      <c r="L981" s="309">
        <f t="shared" si="33"/>
        <v>5.41</v>
      </c>
      <c r="M981" s="177"/>
      <c r="N981" s="182"/>
    </row>
    <row r="982" spans="2:14" s="175" customFormat="1" ht="15.6">
      <c r="D982" s="185"/>
      <c r="E982" s="242" t="s">
        <v>6639</v>
      </c>
      <c r="F982" s="243"/>
      <c r="G982" s="244"/>
      <c r="H982" s="187"/>
      <c r="I982" s="265"/>
      <c r="J982" s="265">
        <v>1.89</v>
      </c>
      <c r="K982" s="187"/>
      <c r="L982" s="309">
        <f t="shared" si="33"/>
        <v>1.89</v>
      </c>
      <c r="M982" s="177"/>
      <c r="N982" s="182"/>
    </row>
    <row r="983" spans="2:14" s="175" customFormat="1" ht="15.6">
      <c r="D983" s="241"/>
      <c r="E983" s="242" t="s">
        <v>6692</v>
      </c>
      <c r="F983" s="243"/>
      <c r="G983" s="244"/>
      <c r="H983" s="187"/>
      <c r="I983" s="265"/>
      <c r="J983" s="265">
        <v>4.5</v>
      </c>
      <c r="K983" s="187"/>
      <c r="L983" s="309">
        <f t="shared" si="33"/>
        <v>4.5</v>
      </c>
      <c r="M983" s="177"/>
      <c r="N983" s="182"/>
    </row>
    <row r="984" spans="2:14" s="175" customFormat="1" ht="15.6">
      <c r="D984" s="241"/>
      <c r="E984" s="242" t="s">
        <v>6693</v>
      </c>
      <c r="F984" s="243"/>
      <c r="G984" s="244"/>
      <c r="H984" s="187"/>
      <c r="I984" s="265"/>
      <c r="J984" s="265">
        <v>17.75</v>
      </c>
      <c r="K984" s="187"/>
      <c r="L984" s="309">
        <f t="shared" si="33"/>
        <v>17.75</v>
      </c>
      <c r="M984" s="177"/>
      <c r="N984" s="182"/>
    </row>
    <row r="985" spans="2:14" s="175" customFormat="1" ht="15.6">
      <c r="D985" s="241"/>
      <c r="E985" s="242" t="s">
        <v>6694</v>
      </c>
      <c r="F985" s="243"/>
      <c r="G985" s="244"/>
      <c r="H985" s="187"/>
      <c r="I985" s="265"/>
      <c r="J985" s="265">
        <v>17.75</v>
      </c>
      <c r="K985" s="187"/>
      <c r="L985" s="309">
        <f t="shared" si="33"/>
        <v>17.75</v>
      </c>
      <c r="M985" s="177"/>
      <c r="N985" s="182"/>
    </row>
    <row r="986" spans="2:14" s="175" customFormat="1" ht="15.6">
      <c r="D986" s="241"/>
      <c r="E986" s="242" t="s">
        <v>6695</v>
      </c>
      <c r="F986" s="243"/>
      <c r="G986" s="244"/>
      <c r="H986" s="187"/>
      <c r="I986" s="265"/>
      <c r="J986" s="265">
        <v>4.5</v>
      </c>
      <c r="K986" s="187"/>
      <c r="L986" s="309">
        <f t="shared" si="33"/>
        <v>4.5</v>
      </c>
      <c r="M986" s="177"/>
      <c r="N986" s="182"/>
    </row>
    <row r="987" spans="2:14" s="175" customFormat="1" ht="15.6">
      <c r="D987" s="241"/>
      <c r="E987" s="242" t="s">
        <v>6664</v>
      </c>
      <c r="F987" s="243"/>
      <c r="G987" s="244"/>
      <c r="H987" s="187"/>
      <c r="I987" s="265"/>
      <c r="J987" s="265">
        <v>15.4</v>
      </c>
      <c r="K987" s="187"/>
      <c r="L987" s="309">
        <f t="shared" si="33"/>
        <v>15.4</v>
      </c>
      <c r="M987" s="177"/>
      <c r="N987" s="182"/>
    </row>
    <row r="988" spans="2:14" s="175" customFormat="1" ht="15.6">
      <c r="D988" s="241"/>
      <c r="E988" s="242" t="s">
        <v>6696</v>
      </c>
      <c r="F988" s="243"/>
      <c r="G988" s="244"/>
      <c r="H988" s="187"/>
      <c r="I988" s="265"/>
      <c r="J988" s="265">
        <v>15.4</v>
      </c>
      <c r="K988" s="187"/>
      <c r="L988" s="309">
        <f t="shared" si="33"/>
        <v>15.4</v>
      </c>
      <c r="M988" s="177"/>
      <c r="N988" s="182"/>
    </row>
    <row r="989" spans="2:14" s="175" customFormat="1" ht="15.6">
      <c r="D989" s="241"/>
      <c r="E989" s="242" t="s">
        <v>6552</v>
      </c>
      <c r="F989" s="243"/>
      <c r="G989" s="244"/>
      <c r="H989" s="187"/>
      <c r="I989" s="265"/>
      <c r="J989" s="265">
        <v>10.58</v>
      </c>
      <c r="K989" s="187"/>
      <c r="L989" s="309">
        <f t="shared" si="33"/>
        <v>10.58</v>
      </c>
      <c r="M989" s="177"/>
      <c r="N989" s="182"/>
    </row>
    <row r="990" spans="2:14" s="175" customFormat="1" ht="15.6">
      <c r="D990" s="241"/>
      <c r="E990" s="242" t="s">
        <v>6625</v>
      </c>
      <c r="F990" s="243"/>
      <c r="G990" s="244"/>
      <c r="H990" s="187"/>
      <c r="I990" s="265"/>
      <c r="J990" s="265">
        <v>3.06</v>
      </c>
      <c r="K990" s="187"/>
      <c r="L990" s="309">
        <f t="shared" si="33"/>
        <v>3.06</v>
      </c>
      <c r="M990" s="177"/>
      <c r="N990" s="182"/>
    </row>
    <row r="991" spans="2:14" s="175" customFormat="1" ht="15.6">
      <c r="D991" s="241"/>
      <c r="E991" s="242"/>
      <c r="F991" s="243"/>
      <c r="G991" s="244"/>
      <c r="H991" s="250"/>
      <c r="I991" s="250"/>
      <c r="J991" s="250"/>
      <c r="K991" s="187"/>
      <c r="L991" s="188"/>
      <c r="M991" s="177"/>
      <c r="N991" s="182"/>
    </row>
    <row r="992" spans="2:14" s="175" customFormat="1" ht="31.2">
      <c r="B992" s="183">
        <v>2</v>
      </c>
      <c r="C992" s="183">
        <f>C978+1</f>
        <v>8</v>
      </c>
      <c r="D992" s="184" t="str">
        <f>CONCATENATE($A$833,".",B992,".",C992)</f>
        <v>9.2.8</v>
      </c>
      <c r="E992" s="198" t="s">
        <v>6699</v>
      </c>
      <c r="F992" s="185" t="s">
        <v>6450</v>
      </c>
      <c r="G992" s="176"/>
      <c r="H992" s="176"/>
      <c r="I992" s="176"/>
      <c r="J992" s="176"/>
      <c r="K992" s="230"/>
      <c r="L992" s="176">
        <f>SUM(L993:L995)</f>
        <v>6.9428000000000001</v>
      </c>
      <c r="M992" s="177"/>
      <c r="N992" s="182"/>
    </row>
    <row r="993" spans="1:14" s="175" customFormat="1" ht="15.6">
      <c r="D993" s="185"/>
      <c r="E993" s="242" t="s">
        <v>6697</v>
      </c>
      <c r="F993" s="243"/>
      <c r="G993" s="244"/>
      <c r="H993" s="187">
        <v>3.55</v>
      </c>
      <c r="I993" s="265"/>
      <c r="J993" s="265">
        <v>0.68</v>
      </c>
      <c r="K993" s="187"/>
      <c r="L993" s="309">
        <f>PRODUCT(G993:K993)</f>
        <v>2.4140000000000001</v>
      </c>
      <c r="M993" s="177"/>
      <c r="N993" s="182"/>
    </row>
    <row r="994" spans="1:14" s="175" customFormat="1" ht="15.6">
      <c r="D994" s="185"/>
      <c r="E994" s="242" t="s">
        <v>6694</v>
      </c>
      <c r="F994" s="243"/>
      <c r="G994" s="244"/>
      <c r="H994" s="187">
        <v>3.55</v>
      </c>
      <c r="I994" s="265"/>
      <c r="J994" s="265">
        <v>0.68</v>
      </c>
      <c r="K994" s="187"/>
      <c r="L994" s="309">
        <f>PRODUCT(G994:K994)</f>
        <v>2.4140000000000001</v>
      </c>
      <c r="M994" s="177"/>
      <c r="N994" s="182"/>
    </row>
    <row r="995" spans="1:14" s="175" customFormat="1" ht="15.6">
      <c r="D995" s="185"/>
      <c r="E995" s="242" t="s">
        <v>6666</v>
      </c>
      <c r="F995" s="243"/>
      <c r="G995" s="244"/>
      <c r="H995" s="187">
        <v>3.11</v>
      </c>
      <c r="I995" s="265"/>
      <c r="J995" s="265">
        <v>0.68</v>
      </c>
      <c r="K995" s="187"/>
      <c r="L995" s="309">
        <f>PRODUCT(G995:K995)</f>
        <v>2.1148000000000002</v>
      </c>
      <c r="M995" s="177"/>
      <c r="N995" s="182"/>
    </row>
    <row r="996" spans="1:14" s="175" customFormat="1" ht="15.6">
      <c r="D996" s="241"/>
      <c r="E996" s="242"/>
      <c r="F996" s="243"/>
      <c r="G996" s="244"/>
      <c r="H996" s="250"/>
      <c r="I996" s="250"/>
      <c r="J996" s="250"/>
      <c r="K996" s="187"/>
      <c r="L996" s="188"/>
      <c r="M996" s="177"/>
      <c r="N996" s="182"/>
    </row>
    <row r="997" spans="1:14" s="175" customFormat="1" ht="15.6">
      <c r="B997" s="183"/>
      <c r="C997" s="183"/>
      <c r="D997" s="178" t="s">
        <v>6700</v>
      </c>
      <c r="E997" s="200" t="s">
        <v>408</v>
      </c>
      <c r="F997" s="178"/>
      <c r="G997" s="180"/>
      <c r="H997" s="180"/>
      <c r="I997" s="180"/>
      <c r="J997" s="180"/>
      <c r="K997" s="181"/>
      <c r="L997" s="178"/>
      <c r="M997" s="177"/>
      <c r="N997" s="182"/>
    </row>
    <row r="998" spans="1:14" s="175" customFormat="1" ht="31.2">
      <c r="B998" s="175">
        <v>3</v>
      </c>
      <c r="C998" s="183">
        <v>1</v>
      </c>
      <c r="D998" s="184" t="str">
        <f>CONCATENATE($A$581,".",$B$998,".",C998)</f>
        <v>9.3.1</v>
      </c>
      <c r="E998" s="198" t="s">
        <v>411</v>
      </c>
      <c r="F998" s="185" t="s">
        <v>6448</v>
      </c>
      <c r="G998" s="176"/>
      <c r="H998" s="176"/>
      <c r="I998" s="176"/>
      <c r="J998" s="176"/>
      <c r="K998" s="230"/>
      <c r="L998" s="176">
        <f>SUM(L999:L1040)</f>
        <v>1419.9200000000005</v>
      </c>
      <c r="M998" s="177"/>
      <c r="N998" s="182"/>
    </row>
    <row r="999" spans="1:14" s="175" customFormat="1" ht="15.6">
      <c r="D999" s="241"/>
      <c r="E999" s="242"/>
      <c r="F999" s="307"/>
      <c r="G999" s="187"/>
      <c r="H999" s="250"/>
      <c r="I999" s="250"/>
      <c r="J999" s="250"/>
      <c r="K999" s="187"/>
      <c r="L999" s="188"/>
      <c r="M999" s="177"/>
      <c r="N999" s="182"/>
    </row>
    <row r="1000" spans="1:14" s="175" customFormat="1" ht="15.6">
      <c r="B1000" s="183"/>
      <c r="C1000" s="183"/>
      <c r="D1000" s="185"/>
      <c r="E1000" s="199" t="s">
        <v>6655</v>
      </c>
      <c r="F1000" s="237"/>
      <c r="G1000" s="230"/>
      <c r="H1000" s="230">
        <v>42.35</v>
      </c>
      <c r="I1000" s="230"/>
      <c r="J1000" s="230"/>
      <c r="K1000" s="230"/>
      <c r="L1000" s="238">
        <f t="shared" ref="L1000:L1039" si="34">PRODUCT(G1000:K1000)</f>
        <v>42.35</v>
      </c>
      <c r="M1000" s="177"/>
      <c r="N1000" s="182"/>
    </row>
    <row r="1001" spans="1:14" s="175" customFormat="1" ht="15.6">
      <c r="D1001" s="185"/>
      <c r="E1001" s="199" t="s">
        <v>6674</v>
      </c>
      <c r="F1001" s="237"/>
      <c r="G1001" s="230"/>
      <c r="H1001" s="230">
        <v>42.73</v>
      </c>
      <c r="I1001" s="230"/>
      <c r="J1001" s="230"/>
      <c r="K1001" s="230"/>
      <c r="L1001" s="238">
        <f t="shared" si="34"/>
        <v>42.73</v>
      </c>
      <c r="M1001" s="177"/>
      <c r="N1001" s="182"/>
    </row>
    <row r="1002" spans="1:14" s="175" customFormat="1" ht="15.6">
      <c r="D1002" s="185"/>
      <c r="E1002" s="199" t="s">
        <v>6675</v>
      </c>
      <c r="F1002" s="237"/>
      <c r="G1002" s="230"/>
      <c r="H1002" s="230">
        <v>42.35</v>
      </c>
      <c r="I1002" s="230"/>
      <c r="J1002" s="230"/>
      <c r="K1002" s="230"/>
      <c r="L1002" s="238">
        <f t="shared" si="34"/>
        <v>42.35</v>
      </c>
      <c r="M1002" s="177"/>
      <c r="N1002" s="182"/>
    </row>
    <row r="1003" spans="1:14" s="175" customFormat="1" ht="15.6">
      <c r="A1003" s="240"/>
      <c r="B1003" s="183"/>
      <c r="C1003" s="183"/>
      <c r="D1003" s="185"/>
      <c r="E1003" s="199" t="s">
        <v>6652</v>
      </c>
      <c r="F1003" s="237"/>
      <c r="G1003" s="230"/>
      <c r="H1003" s="230">
        <v>42.73</v>
      </c>
      <c r="I1003" s="230"/>
      <c r="J1003" s="230"/>
      <c r="K1003" s="230"/>
      <c r="L1003" s="238">
        <f t="shared" si="34"/>
        <v>42.73</v>
      </c>
      <c r="M1003" s="177"/>
      <c r="N1003" s="182"/>
    </row>
    <row r="1004" spans="1:14" s="175" customFormat="1" ht="15.6">
      <c r="A1004" s="240"/>
      <c r="B1004" s="240"/>
      <c r="C1004" s="240"/>
      <c r="D1004" s="185"/>
      <c r="E1004" s="199" t="s">
        <v>6651</v>
      </c>
      <c r="F1004" s="237"/>
      <c r="G1004" s="230"/>
      <c r="H1004" s="230">
        <v>43.89</v>
      </c>
      <c r="I1004" s="230"/>
      <c r="J1004" s="230"/>
      <c r="K1004" s="230"/>
      <c r="L1004" s="238">
        <f t="shared" si="34"/>
        <v>43.89</v>
      </c>
      <c r="M1004" s="177"/>
      <c r="N1004" s="182"/>
    </row>
    <row r="1005" spans="1:14" s="175" customFormat="1" ht="15.6">
      <c r="A1005" s="240"/>
      <c r="B1005" s="240"/>
      <c r="C1005" s="240"/>
      <c r="D1005" s="185"/>
      <c r="E1005" s="199" t="s">
        <v>6650</v>
      </c>
      <c r="F1005" s="237"/>
      <c r="G1005" s="230"/>
      <c r="H1005" s="230">
        <v>43.89</v>
      </c>
      <c r="I1005" s="230"/>
      <c r="J1005" s="230"/>
      <c r="K1005" s="230"/>
      <c r="L1005" s="238">
        <f t="shared" si="34"/>
        <v>43.89</v>
      </c>
      <c r="M1005" s="177"/>
      <c r="N1005" s="182"/>
    </row>
    <row r="1006" spans="1:14" s="175" customFormat="1" ht="15.6">
      <c r="D1006" s="185"/>
      <c r="E1006" s="199" t="s">
        <v>6648</v>
      </c>
      <c r="F1006" s="237"/>
      <c r="G1006" s="230"/>
      <c r="H1006" s="230">
        <v>43.89</v>
      </c>
      <c r="I1006" s="230"/>
      <c r="J1006" s="230"/>
      <c r="K1006" s="230"/>
      <c r="L1006" s="238">
        <f t="shared" si="34"/>
        <v>43.89</v>
      </c>
      <c r="M1006" s="177"/>
      <c r="N1006" s="182"/>
    </row>
    <row r="1007" spans="1:14" s="175" customFormat="1" ht="15.6">
      <c r="B1007" s="183"/>
      <c r="C1007" s="183"/>
      <c r="D1007" s="185"/>
      <c r="E1007" s="199" t="s">
        <v>6649</v>
      </c>
      <c r="F1007" s="237"/>
      <c r="G1007" s="230"/>
      <c r="H1007" s="230">
        <v>43.89</v>
      </c>
      <c r="I1007" s="230"/>
      <c r="J1007" s="230"/>
      <c r="K1007" s="230"/>
      <c r="L1007" s="238">
        <f t="shared" si="34"/>
        <v>43.89</v>
      </c>
      <c r="M1007" s="177"/>
      <c r="N1007" s="182"/>
    </row>
    <row r="1008" spans="1:14" s="175" customFormat="1" ht="15.6">
      <c r="D1008" s="185"/>
      <c r="E1008" s="199" t="s">
        <v>6593</v>
      </c>
      <c r="F1008" s="237"/>
      <c r="G1008" s="230"/>
      <c r="H1008" s="230">
        <v>43.89</v>
      </c>
      <c r="I1008" s="230"/>
      <c r="J1008" s="230"/>
      <c r="K1008" s="230"/>
      <c r="L1008" s="238">
        <f t="shared" si="34"/>
        <v>43.89</v>
      </c>
      <c r="M1008" s="177"/>
      <c r="N1008" s="182"/>
    </row>
    <row r="1009" spans="2:14" s="175" customFormat="1" ht="15.6">
      <c r="D1009" s="185"/>
      <c r="E1009" s="199" t="s">
        <v>6647</v>
      </c>
      <c r="F1009" s="237"/>
      <c r="G1009" s="230"/>
      <c r="H1009" s="230">
        <v>43.89</v>
      </c>
      <c r="I1009" s="230"/>
      <c r="J1009" s="230"/>
      <c r="K1009" s="230"/>
      <c r="L1009" s="238">
        <f t="shared" si="34"/>
        <v>43.89</v>
      </c>
      <c r="M1009" s="177"/>
      <c r="N1009" s="182"/>
    </row>
    <row r="1010" spans="2:14" s="175" customFormat="1" ht="15.6">
      <c r="D1010" s="185"/>
      <c r="E1010" s="199" t="s">
        <v>6676</v>
      </c>
      <c r="F1010" s="237"/>
      <c r="G1010" s="230"/>
      <c r="H1010" s="230">
        <v>382.16</v>
      </c>
      <c r="I1010" s="230"/>
      <c r="J1010" s="230"/>
      <c r="K1010" s="230"/>
      <c r="L1010" s="238">
        <f t="shared" si="34"/>
        <v>382.16</v>
      </c>
      <c r="M1010" s="177"/>
      <c r="N1010" s="182"/>
    </row>
    <row r="1011" spans="2:14" s="175" customFormat="1" ht="15.6">
      <c r="D1011" s="185"/>
      <c r="E1011" s="199" t="s">
        <v>6677</v>
      </c>
      <c r="F1011" s="237"/>
      <c r="G1011" s="230"/>
      <c r="H1011" s="230">
        <v>28.48</v>
      </c>
      <c r="I1011" s="230"/>
      <c r="J1011" s="230"/>
      <c r="K1011" s="230"/>
      <c r="L1011" s="238">
        <f t="shared" si="34"/>
        <v>28.48</v>
      </c>
      <c r="M1011" s="177"/>
      <c r="N1011" s="182"/>
    </row>
    <row r="1012" spans="2:14" s="175" customFormat="1" ht="15.6">
      <c r="D1012" s="185"/>
      <c r="E1012" s="199" t="s">
        <v>6678</v>
      </c>
      <c r="F1012" s="237"/>
      <c r="G1012" s="230"/>
      <c r="H1012" s="230">
        <v>9</v>
      </c>
      <c r="I1012" s="230"/>
      <c r="J1012" s="230"/>
      <c r="K1012" s="230"/>
      <c r="L1012" s="238">
        <f t="shared" si="34"/>
        <v>9</v>
      </c>
      <c r="M1012" s="177"/>
      <c r="N1012" s="182"/>
    </row>
    <row r="1013" spans="2:14" s="175" customFormat="1" ht="15.6">
      <c r="C1013" s="183"/>
      <c r="D1013" s="184"/>
      <c r="E1013" s="199" t="s">
        <v>6679</v>
      </c>
      <c r="F1013" s="237"/>
      <c r="G1013" s="230"/>
      <c r="H1013" s="230">
        <v>5.98</v>
      </c>
      <c r="I1013" s="230"/>
      <c r="J1013" s="230"/>
      <c r="K1013" s="230"/>
      <c r="L1013" s="238">
        <f t="shared" si="34"/>
        <v>5.98</v>
      </c>
      <c r="M1013" s="177"/>
      <c r="N1013" s="182"/>
    </row>
    <row r="1014" spans="2:14" s="175" customFormat="1" ht="15.6">
      <c r="D1014" s="185"/>
      <c r="E1014" s="199" t="s">
        <v>6680</v>
      </c>
      <c r="F1014" s="237"/>
      <c r="G1014" s="230"/>
      <c r="H1014" s="230">
        <v>35.72</v>
      </c>
      <c r="I1014" s="230"/>
      <c r="J1014" s="230"/>
      <c r="K1014" s="230"/>
      <c r="L1014" s="238">
        <f t="shared" si="34"/>
        <v>35.72</v>
      </c>
      <c r="M1014" s="177"/>
      <c r="N1014" s="182"/>
    </row>
    <row r="1015" spans="2:14" s="175" customFormat="1" ht="15.6">
      <c r="D1015" s="185"/>
      <c r="E1015" s="199" t="s">
        <v>6681</v>
      </c>
      <c r="F1015" s="237"/>
      <c r="G1015" s="230"/>
      <c r="H1015" s="230">
        <v>8.6999999999999993</v>
      </c>
      <c r="I1015" s="230"/>
      <c r="J1015" s="230"/>
      <c r="K1015" s="230"/>
      <c r="L1015" s="238">
        <f t="shared" si="34"/>
        <v>8.6999999999999993</v>
      </c>
      <c r="M1015" s="177"/>
      <c r="N1015" s="182"/>
    </row>
    <row r="1016" spans="2:14" s="175" customFormat="1" ht="15.6">
      <c r="D1016" s="185"/>
      <c r="E1016" s="199" t="s">
        <v>6682</v>
      </c>
      <c r="F1016" s="237"/>
      <c r="G1016" s="230"/>
      <c r="H1016" s="230">
        <v>7.54</v>
      </c>
      <c r="I1016" s="230"/>
      <c r="J1016" s="230"/>
      <c r="K1016" s="230"/>
      <c r="L1016" s="238">
        <f t="shared" si="34"/>
        <v>7.54</v>
      </c>
      <c r="M1016" s="177"/>
      <c r="N1016" s="182"/>
    </row>
    <row r="1017" spans="2:14" s="175" customFormat="1" ht="15.6">
      <c r="D1017" s="185"/>
      <c r="E1017" s="199" t="s">
        <v>6683</v>
      </c>
      <c r="F1017" s="237"/>
      <c r="G1017" s="230"/>
      <c r="H1017" s="230">
        <v>16.39</v>
      </c>
      <c r="I1017" s="230"/>
      <c r="J1017" s="230"/>
      <c r="K1017" s="230"/>
      <c r="L1017" s="238">
        <f t="shared" si="34"/>
        <v>16.39</v>
      </c>
      <c r="M1017" s="177"/>
      <c r="N1017" s="182"/>
    </row>
    <row r="1018" spans="2:14" s="175" customFormat="1" ht="15.6">
      <c r="D1018" s="185"/>
      <c r="E1018" s="199" t="s">
        <v>6684</v>
      </c>
      <c r="F1018" s="237"/>
      <c r="G1018" s="230"/>
      <c r="H1018" s="230">
        <v>5.89</v>
      </c>
      <c r="I1018" s="230"/>
      <c r="J1018" s="230"/>
      <c r="K1018" s="230"/>
      <c r="L1018" s="238">
        <f t="shared" si="34"/>
        <v>5.89</v>
      </c>
      <c r="M1018" s="177"/>
      <c r="N1018" s="182"/>
    </row>
    <row r="1019" spans="2:14" s="175" customFormat="1" ht="15.6">
      <c r="B1019" s="183"/>
      <c r="C1019" s="183"/>
      <c r="D1019" s="185"/>
      <c r="E1019" s="199" t="s">
        <v>6685</v>
      </c>
      <c r="F1019" s="237"/>
      <c r="G1019" s="230"/>
      <c r="H1019" s="230">
        <v>63.16</v>
      </c>
      <c r="I1019" s="230"/>
      <c r="J1019" s="230"/>
      <c r="K1019" s="230"/>
      <c r="L1019" s="238">
        <f t="shared" si="34"/>
        <v>63.16</v>
      </c>
      <c r="M1019" s="177"/>
      <c r="N1019" s="182"/>
    </row>
    <row r="1020" spans="2:14" s="175" customFormat="1" ht="15.6">
      <c r="D1020" s="185"/>
      <c r="E1020" s="199" t="s">
        <v>6686</v>
      </c>
      <c r="F1020" s="237"/>
      <c r="G1020" s="230"/>
      <c r="H1020" s="230">
        <v>19.12</v>
      </c>
      <c r="I1020" s="230"/>
      <c r="J1020" s="230"/>
      <c r="K1020" s="230"/>
      <c r="L1020" s="238">
        <f t="shared" si="34"/>
        <v>19.12</v>
      </c>
      <c r="M1020" s="177"/>
      <c r="N1020" s="182"/>
    </row>
    <row r="1021" spans="2:14" s="175" customFormat="1" ht="15.6">
      <c r="D1021" s="185"/>
      <c r="E1021" s="199"/>
      <c r="F1021" s="237"/>
      <c r="G1021" s="230"/>
      <c r="H1021" s="230"/>
      <c r="I1021" s="230"/>
      <c r="J1021" s="230"/>
      <c r="K1021" s="230"/>
      <c r="L1021" s="238">
        <f t="shared" si="34"/>
        <v>0</v>
      </c>
      <c r="M1021" s="177"/>
      <c r="N1021" s="182"/>
    </row>
    <row r="1022" spans="2:14" s="175" customFormat="1" ht="15.6">
      <c r="D1022" s="185"/>
      <c r="E1022" s="199" t="s">
        <v>6631</v>
      </c>
      <c r="F1022" s="237"/>
      <c r="G1022" s="230"/>
      <c r="H1022" s="230">
        <v>36.93</v>
      </c>
      <c r="I1022" s="230"/>
      <c r="J1022" s="230"/>
      <c r="K1022" s="230"/>
      <c r="L1022" s="238">
        <f t="shared" si="34"/>
        <v>36.93</v>
      </c>
      <c r="M1022" s="177"/>
      <c r="N1022" s="182"/>
    </row>
    <row r="1023" spans="2:14" s="175" customFormat="1" ht="15.6">
      <c r="D1023" s="185"/>
      <c r="E1023" s="199" t="s">
        <v>6688</v>
      </c>
      <c r="F1023" s="237"/>
      <c r="G1023" s="230"/>
      <c r="H1023" s="230">
        <v>3.18</v>
      </c>
      <c r="I1023" s="230"/>
      <c r="J1023" s="230"/>
      <c r="K1023" s="230"/>
      <c r="L1023" s="238">
        <f t="shared" si="34"/>
        <v>3.18</v>
      </c>
      <c r="M1023" s="177"/>
      <c r="N1023" s="182"/>
    </row>
    <row r="1024" spans="2:14" s="175" customFormat="1" ht="15.6">
      <c r="D1024" s="185"/>
      <c r="E1024" s="199" t="s">
        <v>6623</v>
      </c>
      <c r="F1024" s="237"/>
      <c r="G1024" s="230"/>
      <c r="H1024" s="230">
        <v>8.16</v>
      </c>
      <c r="I1024" s="230"/>
      <c r="J1024" s="230"/>
      <c r="K1024" s="230"/>
      <c r="L1024" s="238">
        <f t="shared" si="34"/>
        <v>8.16</v>
      </c>
      <c r="M1024" s="177"/>
      <c r="N1024" s="182"/>
    </row>
    <row r="1025" spans="2:14" s="175" customFormat="1" ht="15.6">
      <c r="B1025" s="183"/>
      <c r="C1025" s="183"/>
      <c r="D1025" s="185"/>
      <c r="E1025" s="199" t="s">
        <v>6689</v>
      </c>
      <c r="F1025" s="237"/>
      <c r="G1025" s="230"/>
      <c r="H1025" s="230">
        <v>9.18</v>
      </c>
      <c r="I1025" s="230"/>
      <c r="J1025" s="230"/>
      <c r="K1025" s="230"/>
      <c r="L1025" s="238">
        <f t="shared" si="34"/>
        <v>9.18</v>
      </c>
      <c r="M1025" s="177"/>
      <c r="N1025" s="182"/>
    </row>
    <row r="1026" spans="2:14" s="175" customFormat="1" ht="15.6">
      <c r="D1026" s="185"/>
      <c r="E1026" s="199" t="s">
        <v>6690</v>
      </c>
      <c r="F1026" s="237"/>
      <c r="G1026" s="230"/>
      <c r="H1026" s="230">
        <f>16+7.42+35.91+26.6+16</f>
        <v>101.93</v>
      </c>
      <c r="I1026" s="230"/>
      <c r="J1026" s="230"/>
      <c r="K1026" s="230"/>
      <c r="L1026" s="238">
        <f t="shared" si="34"/>
        <v>101.93</v>
      </c>
      <c r="M1026" s="177"/>
      <c r="N1026" s="182"/>
    </row>
    <row r="1027" spans="2:14" s="175" customFormat="1" ht="15.6">
      <c r="D1027" s="185"/>
      <c r="E1027" s="242" t="s">
        <v>6666</v>
      </c>
      <c r="F1027" s="243"/>
      <c r="G1027" s="244"/>
      <c r="H1027" s="187"/>
      <c r="I1027" s="265"/>
      <c r="J1027" s="265">
        <v>23.1</v>
      </c>
      <c r="K1027" s="187"/>
      <c r="L1027" s="238">
        <f t="shared" si="34"/>
        <v>23.1</v>
      </c>
      <c r="M1027" s="177"/>
      <c r="N1027" s="182"/>
    </row>
    <row r="1028" spans="2:14" s="175" customFormat="1" ht="15.6">
      <c r="D1028" s="185"/>
      <c r="E1028" s="242" t="s">
        <v>6691</v>
      </c>
      <c r="F1028" s="243"/>
      <c r="G1028" s="244"/>
      <c r="H1028" s="187"/>
      <c r="I1028" s="265"/>
      <c r="J1028" s="265">
        <v>5.41</v>
      </c>
      <c r="K1028" s="187"/>
      <c r="L1028" s="238">
        <f t="shared" si="34"/>
        <v>5.41</v>
      </c>
      <c r="M1028" s="177"/>
      <c r="N1028" s="182"/>
    </row>
    <row r="1029" spans="2:14" s="175" customFormat="1" ht="15.6">
      <c r="D1029" s="185"/>
      <c r="E1029" s="242" t="s">
        <v>6691</v>
      </c>
      <c r="F1029" s="243"/>
      <c r="G1029" s="244"/>
      <c r="H1029" s="187"/>
      <c r="I1029" s="265"/>
      <c r="J1029" s="265">
        <v>5.41</v>
      </c>
      <c r="K1029" s="187"/>
      <c r="L1029" s="238">
        <f t="shared" si="34"/>
        <v>5.41</v>
      </c>
      <c r="M1029" s="177"/>
      <c r="N1029" s="182"/>
    </row>
    <row r="1030" spans="2:14" s="175" customFormat="1" ht="15.6">
      <c r="D1030" s="185"/>
      <c r="E1030" s="242" t="s">
        <v>6639</v>
      </c>
      <c r="F1030" s="243"/>
      <c r="G1030" s="244"/>
      <c r="H1030" s="187"/>
      <c r="I1030" s="265"/>
      <c r="J1030" s="265">
        <v>1.89</v>
      </c>
      <c r="K1030" s="187"/>
      <c r="L1030" s="238">
        <f t="shared" si="34"/>
        <v>1.89</v>
      </c>
      <c r="M1030" s="177"/>
      <c r="N1030" s="182"/>
    </row>
    <row r="1031" spans="2:14" s="175" customFormat="1" ht="15.6">
      <c r="D1031" s="241"/>
      <c r="E1031" s="242" t="s">
        <v>6692</v>
      </c>
      <c r="F1031" s="243"/>
      <c r="G1031" s="244"/>
      <c r="H1031" s="187"/>
      <c r="I1031" s="265"/>
      <c r="J1031" s="265">
        <v>4.5</v>
      </c>
      <c r="K1031" s="187"/>
      <c r="L1031" s="238">
        <f t="shared" si="34"/>
        <v>4.5</v>
      </c>
      <c r="M1031" s="177"/>
      <c r="N1031" s="182"/>
    </row>
    <row r="1032" spans="2:14" s="175" customFormat="1" ht="15.6">
      <c r="B1032" s="183"/>
      <c r="C1032" s="183"/>
      <c r="D1032" s="241"/>
      <c r="E1032" s="242" t="s">
        <v>6693</v>
      </c>
      <c r="F1032" s="243"/>
      <c r="G1032" s="244"/>
      <c r="H1032" s="187"/>
      <c r="I1032" s="265"/>
      <c r="J1032" s="265">
        <v>17.75</v>
      </c>
      <c r="K1032" s="187"/>
      <c r="L1032" s="238">
        <f t="shared" si="34"/>
        <v>17.75</v>
      </c>
      <c r="M1032" s="177"/>
      <c r="N1032" s="182"/>
    </row>
    <row r="1033" spans="2:14" s="175" customFormat="1" ht="15.6">
      <c r="D1033" s="241"/>
      <c r="E1033" s="242" t="s">
        <v>6694</v>
      </c>
      <c r="F1033" s="243"/>
      <c r="G1033" s="244"/>
      <c r="H1033" s="187"/>
      <c r="I1033" s="265"/>
      <c r="J1033" s="265">
        <v>17.75</v>
      </c>
      <c r="K1033" s="187"/>
      <c r="L1033" s="238">
        <f t="shared" si="34"/>
        <v>17.75</v>
      </c>
      <c r="M1033" s="177"/>
      <c r="N1033" s="182"/>
    </row>
    <row r="1034" spans="2:14" s="175" customFormat="1" ht="15.6">
      <c r="D1034" s="241"/>
      <c r="E1034" s="242" t="s">
        <v>6695</v>
      </c>
      <c r="F1034" s="243"/>
      <c r="G1034" s="244"/>
      <c r="H1034" s="187"/>
      <c r="I1034" s="265"/>
      <c r="J1034" s="265">
        <v>4.5</v>
      </c>
      <c r="K1034" s="187"/>
      <c r="L1034" s="238">
        <f t="shared" si="34"/>
        <v>4.5</v>
      </c>
      <c r="M1034" s="177"/>
      <c r="N1034" s="182"/>
    </row>
    <row r="1035" spans="2:14" s="175" customFormat="1" ht="15.6">
      <c r="D1035" s="241"/>
      <c r="E1035" s="242" t="s">
        <v>6664</v>
      </c>
      <c r="F1035" s="243"/>
      <c r="G1035" s="244"/>
      <c r="H1035" s="187"/>
      <c r="I1035" s="265"/>
      <c r="J1035" s="265">
        <v>15.4</v>
      </c>
      <c r="K1035" s="187"/>
      <c r="L1035" s="238">
        <f t="shared" si="34"/>
        <v>15.4</v>
      </c>
      <c r="M1035" s="177"/>
      <c r="N1035" s="182"/>
    </row>
    <row r="1036" spans="2:14" s="175" customFormat="1" ht="15.6">
      <c r="B1036" s="183"/>
      <c r="C1036" s="183"/>
      <c r="D1036" s="241"/>
      <c r="E1036" s="242" t="s">
        <v>6696</v>
      </c>
      <c r="F1036" s="243"/>
      <c r="G1036" s="244"/>
      <c r="H1036" s="187"/>
      <c r="I1036" s="265"/>
      <c r="J1036" s="265">
        <v>15.4</v>
      </c>
      <c r="K1036" s="187"/>
      <c r="L1036" s="238">
        <f t="shared" si="34"/>
        <v>15.4</v>
      </c>
      <c r="M1036" s="177"/>
      <c r="N1036" s="182"/>
    </row>
    <row r="1037" spans="2:14" s="175" customFormat="1" ht="15.6">
      <c r="D1037" s="241"/>
      <c r="E1037" s="242" t="s">
        <v>6552</v>
      </c>
      <c r="F1037" s="243"/>
      <c r="G1037" s="244"/>
      <c r="H1037" s="187"/>
      <c r="I1037" s="265"/>
      <c r="J1037" s="265">
        <v>10.58</v>
      </c>
      <c r="K1037" s="187"/>
      <c r="L1037" s="238">
        <f t="shared" si="34"/>
        <v>10.58</v>
      </c>
      <c r="M1037" s="177"/>
      <c r="N1037" s="182"/>
    </row>
    <row r="1038" spans="2:14" s="175" customFormat="1" ht="15.6">
      <c r="D1038" s="241"/>
      <c r="E1038" s="242" t="s">
        <v>6625</v>
      </c>
      <c r="F1038" s="243"/>
      <c r="G1038" s="244"/>
      <c r="H1038" s="187"/>
      <c r="I1038" s="265"/>
      <c r="J1038" s="265">
        <v>3.06</v>
      </c>
      <c r="K1038" s="187"/>
      <c r="L1038" s="238">
        <f t="shared" si="34"/>
        <v>3.06</v>
      </c>
      <c r="M1038" s="177"/>
      <c r="N1038" s="182"/>
    </row>
    <row r="1039" spans="2:14" s="175" customFormat="1" ht="15.6">
      <c r="D1039" s="241"/>
      <c r="E1039" s="242" t="s">
        <v>6701</v>
      </c>
      <c r="F1039" s="307"/>
      <c r="G1039" s="187"/>
      <c r="H1039" s="265">
        <v>120.15</v>
      </c>
      <c r="I1039" s="250"/>
      <c r="J1039" s="250"/>
      <c r="K1039" s="187"/>
      <c r="L1039" s="238">
        <f t="shared" si="34"/>
        <v>120.15</v>
      </c>
      <c r="M1039" s="177"/>
      <c r="N1039" s="182"/>
    </row>
    <row r="1040" spans="2:14" s="175" customFormat="1" ht="15.6">
      <c r="D1040" s="241"/>
      <c r="E1040" s="242"/>
      <c r="F1040" s="243"/>
      <c r="G1040" s="244"/>
      <c r="H1040" s="250"/>
      <c r="I1040" s="250"/>
      <c r="J1040" s="250"/>
      <c r="K1040" s="187"/>
      <c r="L1040" s="188"/>
      <c r="M1040" s="177"/>
      <c r="N1040" s="182"/>
    </row>
    <row r="1041" spans="1:14" s="175" customFormat="1" ht="31.2">
      <c r="B1041" s="183"/>
      <c r="C1041" s="183">
        <f>1+C998</f>
        <v>2</v>
      </c>
      <c r="D1041" s="184" t="str">
        <f>CONCATENATE($A$581,".",$B$998,".",C1041)</f>
        <v>9.3.2</v>
      </c>
      <c r="E1041" s="198" t="s">
        <v>415</v>
      </c>
      <c r="F1041" s="185" t="s">
        <v>6448</v>
      </c>
      <c r="G1041" s="176"/>
      <c r="H1041" s="176"/>
      <c r="I1041" s="176"/>
      <c r="J1041" s="176"/>
      <c r="K1041" s="230"/>
      <c r="L1041" s="176">
        <f>SUM(L1042:L1044)</f>
        <v>32.339999999999996</v>
      </c>
      <c r="M1041" s="177"/>
      <c r="N1041" s="182"/>
    </row>
    <row r="1042" spans="1:14" s="175" customFormat="1" ht="15.6">
      <c r="D1042" s="241"/>
      <c r="E1042" s="242" t="s">
        <v>6702</v>
      </c>
      <c r="F1042" s="243"/>
      <c r="G1042" s="244"/>
      <c r="H1042" s="250"/>
      <c r="I1042" s="250"/>
      <c r="J1042" s="250"/>
      <c r="K1042" s="187">
        <f>2.99</f>
        <v>2.99</v>
      </c>
      <c r="L1042" s="238">
        <f>PRODUCT(G1042:K1042)</f>
        <v>2.99</v>
      </c>
      <c r="M1042" s="177"/>
      <c r="N1042" s="182"/>
    </row>
    <row r="1043" spans="1:14" s="175" customFormat="1" ht="15.6">
      <c r="D1043" s="241"/>
      <c r="E1043" s="242" t="s">
        <v>6670</v>
      </c>
      <c r="F1043" s="243"/>
      <c r="G1043" s="244"/>
      <c r="H1043" s="250"/>
      <c r="I1043" s="250"/>
      <c r="J1043" s="250"/>
      <c r="K1043" s="187">
        <f>4.86</f>
        <v>4.8600000000000003</v>
      </c>
      <c r="L1043" s="238">
        <f>PRODUCT(G1043:K1043)</f>
        <v>4.8600000000000003</v>
      </c>
      <c r="M1043" s="177"/>
      <c r="N1043" s="182"/>
    </row>
    <row r="1044" spans="1:14" s="175" customFormat="1" ht="15.6">
      <c r="D1044" s="241"/>
      <c r="E1044" s="242" t="s">
        <v>6551</v>
      </c>
      <c r="F1044" s="243"/>
      <c r="G1044" s="244"/>
      <c r="H1044" s="250"/>
      <c r="I1044" s="250"/>
      <c r="J1044" s="250"/>
      <c r="K1044" s="187">
        <v>24.49</v>
      </c>
      <c r="L1044" s="238">
        <f>PRODUCT(G1044:K1044)</f>
        <v>24.49</v>
      </c>
      <c r="M1044" s="177"/>
      <c r="N1044" s="182"/>
    </row>
    <row r="1045" spans="1:14" s="175" customFormat="1" ht="15.6">
      <c r="D1045" s="241"/>
      <c r="E1045" s="242"/>
      <c r="F1045" s="243"/>
      <c r="G1045" s="244"/>
      <c r="H1045" s="250"/>
      <c r="I1045" s="250"/>
      <c r="J1045" s="250"/>
      <c r="K1045" s="187"/>
      <c r="L1045" s="188"/>
      <c r="M1045" s="177"/>
      <c r="N1045" s="182"/>
    </row>
    <row r="1046" spans="1:14" s="175" customFormat="1" ht="46.8">
      <c r="C1046" s="183">
        <f>1+C1041</f>
        <v>3</v>
      </c>
      <c r="D1046" s="184" t="str">
        <f>CONCATENATE($A$581,".",$B$998,".",C1046)</f>
        <v>9.3.3</v>
      </c>
      <c r="E1046" s="198" t="s">
        <v>6703</v>
      </c>
      <c r="F1046" s="185" t="s">
        <v>6448</v>
      </c>
      <c r="G1046" s="176"/>
      <c r="H1046" s="176"/>
      <c r="I1046" s="176"/>
      <c r="J1046" s="176"/>
      <c r="K1046" s="230"/>
      <c r="L1046" s="176">
        <f>SUM(L1047:L1049)</f>
        <v>32.339999999999996</v>
      </c>
      <c r="M1046" s="177"/>
      <c r="N1046" s="182"/>
    </row>
    <row r="1047" spans="1:14" s="175" customFormat="1" ht="15.6">
      <c r="D1047" s="241"/>
      <c r="E1047" s="242" t="s">
        <v>6702</v>
      </c>
      <c r="F1047" s="243"/>
      <c r="G1047" s="244"/>
      <c r="H1047" s="250"/>
      <c r="I1047" s="250"/>
      <c r="J1047" s="250"/>
      <c r="K1047" s="187">
        <f>2.99</f>
        <v>2.99</v>
      </c>
      <c r="L1047" s="238">
        <f>PRODUCT(G1047:K1047)</f>
        <v>2.99</v>
      </c>
      <c r="M1047" s="177"/>
      <c r="N1047" s="182"/>
    </row>
    <row r="1048" spans="1:14" s="175" customFormat="1" ht="15.6">
      <c r="D1048" s="241"/>
      <c r="E1048" s="242" t="s">
        <v>6670</v>
      </c>
      <c r="F1048" s="243"/>
      <c r="G1048" s="244"/>
      <c r="H1048" s="250"/>
      <c r="I1048" s="250"/>
      <c r="J1048" s="250"/>
      <c r="K1048" s="187">
        <f>4.86</f>
        <v>4.8600000000000003</v>
      </c>
      <c r="L1048" s="238">
        <f>PRODUCT(G1048:K1048)</f>
        <v>4.8600000000000003</v>
      </c>
      <c r="M1048" s="177"/>
      <c r="N1048" s="182"/>
    </row>
    <row r="1049" spans="1:14" s="175" customFormat="1" ht="15.6">
      <c r="D1049" s="241"/>
      <c r="E1049" s="242" t="s">
        <v>6551</v>
      </c>
      <c r="F1049" s="243"/>
      <c r="G1049" s="244"/>
      <c r="H1049" s="250"/>
      <c r="I1049" s="250"/>
      <c r="J1049" s="250"/>
      <c r="K1049" s="187">
        <v>24.49</v>
      </c>
      <c r="L1049" s="238">
        <f>PRODUCT(G1049:K1049)</f>
        <v>24.49</v>
      </c>
      <c r="M1049" s="177"/>
      <c r="N1049" s="182"/>
    </row>
    <row r="1050" spans="1:14" s="175" customFormat="1" ht="15.6">
      <c r="D1050" s="241"/>
      <c r="E1050" s="242"/>
      <c r="F1050" s="243"/>
      <c r="G1050" s="244"/>
      <c r="H1050" s="250"/>
      <c r="I1050" s="250"/>
      <c r="J1050" s="250"/>
      <c r="K1050" s="187"/>
      <c r="L1050" s="188"/>
      <c r="M1050" s="177"/>
      <c r="N1050" s="182"/>
    </row>
    <row r="1051" spans="1:14" s="175" customFormat="1" ht="15.6">
      <c r="D1051" s="178">
        <v>10</v>
      </c>
      <c r="E1051" s="200" t="s">
        <v>32</v>
      </c>
      <c r="F1051" s="178"/>
      <c r="G1051" s="180"/>
      <c r="H1051" s="180"/>
      <c r="I1051" s="180"/>
      <c r="J1051" s="180"/>
      <c r="K1051" s="181"/>
      <c r="L1051" s="180"/>
      <c r="M1051" s="177"/>
      <c r="N1051" s="182"/>
    </row>
    <row r="1052" spans="1:14" s="175" customFormat="1" ht="15.6">
      <c r="D1052" s="178" t="s">
        <v>6704</v>
      </c>
      <c r="E1052" s="200" t="s">
        <v>356</v>
      </c>
      <c r="F1052" s="178"/>
      <c r="G1052" s="180"/>
      <c r="H1052" s="180"/>
      <c r="I1052" s="180"/>
      <c r="J1052" s="180"/>
      <c r="K1052" s="181"/>
      <c r="L1052" s="180"/>
      <c r="M1052" s="177"/>
      <c r="N1052" s="182"/>
    </row>
    <row r="1053" spans="1:14" s="175" customFormat="1" ht="31.2">
      <c r="A1053" s="175">
        <v>10</v>
      </c>
      <c r="B1053" s="175">
        <v>1</v>
      </c>
      <c r="C1053" s="183">
        <f>1+C1048</f>
        <v>1</v>
      </c>
      <c r="D1053" s="184" t="str">
        <f>CONCATENATE($A$1053,".",$B$1053,".",C1053)</f>
        <v>10.1.1</v>
      </c>
      <c r="E1053" s="198" t="s">
        <v>423</v>
      </c>
      <c r="F1053" s="185" t="s">
        <v>6448</v>
      </c>
      <c r="G1053" s="176"/>
      <c r="H1053" s="176"/>
      <c r="I1053" s="176"/>
      <c r="J1053" s="176"/>
      <c r="K1053" s="230"/>
      <c r="L1053" s="176">
        <f>SUM(L1054:L1059)</f>
        <v>2615.6389999999997</v>
      </c>
      <c r="M1053" s="305" t="e">
        <f>L1053+L764+L723-#REF!+L1066+L821+L829</f>
        <v>#REF!</v>
      </c>
      <c r="N1053" s="182"/>
    </row>
    <row r="1054" spans="1:14" s="175" customFormat="1" ht="15.6">
      <c r="B1054" s="183"/>
      <c r="C1054" s="183"/>
      <c r="D1054" s="253"/>
      <c r="E1054" s="199" t="s">
        <v>6705</v>
      </c>
      <c r="F1054" s="237"/>
      <c r="G1054" s="230"/>
      <c r="H1054" s="230"/>
      <c r="I1054" s="230"/>
      <c r="J1054" s="230"/>
      <c r="K1054" s="230">
        <f>L716</f>
        <v>1886.3089999999995</v>
      </c>
      <c r="L1054" s="238">
        <f t="shared" ref="L1054:L1059" si="35">PRODUCT(G1054:K1054)</f>
        <v>1886.3089999999995</v>
      </c>
      <c r="M1054" s="177"/>
      <c r="N1054" s="182"/>
    </row>
    <row r="1055" spans="1:14" s="175" customFormat="1" ht="15.6">
      <c r="D1055" s="253"/>
      <c r="E1055" s="199" t="s">
        <v>6706</v>
      </c>
      <c r="F1055" s="237"/>
      <c r="G1055" s="238">
        <v>-1</v>
      </c>
      <c r="H1055" s="230"/>
      <c r="I1055" s="230"/>
      <c r="J1055" s="230"/>
      <c r="K1055" s="230">
        <f>L829</f>
        <v>99.02</v>
      </c>
      <c r="L1055" s="238">
        <f t="shared" si="35"/>
        <v>-99.02</v>
      </c>
      <c r="M1055" s="177"/>
      <c r="N1055" s="182"/>
    </row>
    <row r="1056" spans="1:14" s="175" customFormat="1" ht="15.6">
      <c r="D1056" s="241"/>
      <c r="E1056" s="242" t="s">
        <v>6553</v>
      </c>
      <c r="F1056" s="243"/>
      <c r="G1056" s="187">
        <v>2</v>
      </c>
      <c r="H1056" s="187">
        <v>60</v>
      </c>
      <c r="I1056" s="187"/>
      <c r="J1056" s="187">
        <v>2.5</v>
      </c>
      <c r="K1056" s="187">
        <v>2</v>
      </c>
      <c r="L1056" s="238">
        <f t="shared" si="35"/>
        <v>600</v>
      </c>
      <c r="M1056" s="177"/>
      <c r="N1056" s="182"/>
    </row>
    <row r="1057" spans="1:14" s="175" customFormat="1" ht="15.6">
      <c r="D1057" s="241"/>
      <c r="E1057" s="242" t="s">
        <v>6553</v>
      </c>
      <c r="F1057" s="243"/>
      <c r="G1057" s="187">
        <v>2</v>
      </c>
      <c r="H1057" s="187">
        <v>39.700000000000003</v>
      </c>
      <c r="I1057" s="187"/>
      <c r="J1057" s="187">
        <v>2.5</v>
      </c>
      <c r="K1057" s="187"/>
      <c r="L1057" s="238">
        <f t="shared" si="35"/>
        <v>198.5</v>
      </c>
      <c r="M1057" s="177"/>
      <c r="N1057" s="182"/>
    </row>
    <row r="1058" spans="1:14" s="175" customFormat="1" ht="15.6">
      <c r="D1058" s="241"/>
      <c r="E1058" s="242" t="s">
        <v>6553</v>
      </c>
      <c r="F1058" s="243"/>
      <c r="G1058" s="187">
        <v>2</v>
      </c>
      <c r="H1058" s="187">
        <v>29.85</v>
      </c>
      <c r="I1058" s="187"/>
      <c r="J1058" s="187">
        <v>0.5</v>
      </c>
      <c r="K1058" s="187"/>
      <c r="L1058" s="238">
        <f t="shared" si="35"/>
        <v>29.85</v>
      </c>
      <c r="M1058" s="177"/>
      <c r="N1058" s="182"/>
    </row>
    <row r="1059" spans="1:14" s="175" customFormat="1" ht="15.6">
      <c r="B1059" s="183"/>
      <c r="C1059" s="183"/>
      <c r="D1059" s="253"/>
      <c r="E1059" s="263"/>
      <c r="F1059" s="307"/>
      <c r="G1059" s="187"/>
      <c r="H1059" s="187"/>
      <c r="I1059" s="187"/>
      <c r="J1059" s="187"/>
      <c r="K1059" s="187"/>
      <c r="L1059" s="238">
        <f t="shared" si="35"/>
        <v>0</v>
      </c>
      <c r="M1059" s="177"/>
      <c r="N1059" s="182"/>
    </row>
    <row r="1060" spans="1:14" s="175" customFormat="1" ht="31.2">
      <c r="B1060" s="175">
        <v>1</v>
      </c>
      <c r="C1060" s="183">
        <f>1+C1053</f>
        <v>2</v>
      </c>
      <c r="D1060" s="184" t="str">
        <f>CONCATENATE($A$1053,".",$B$1053,".",C1060)</f>
        <v>10.1.2</v>
      </c>
      <c r="E1060" s="198" t="s">
        <v>427</v>
      </c>
      <c r="F1060" s="185" t="s">
        <v>6448</v>
      </c>
      <c r="G1060" s="176"/>
      <c r="H1060" s="176"/>
      <c r="I1060" s="176"/>
      <c r="J1060" s="176"/>
      <c r="K1060" s="230"/>
      <c r="L1060" s="176">
        <f>L1061</f>
        <v>2615.6389999999997</v>
      </c>
      <c r="M1060" s="177"/>
      <c r="N1060" s="182"/>
    </row>
    <row r="1061" spans="1:14" s="175" customFormat="1" ht="15.6">
      <c r="D1061" s="185"/>
      <c r="E1061" s="242" t="s">
        <v>6707</v>
      </c>
      <c r="F1061" s="237"/>
      <c r="G1061" s="230"/>
      <c r="H1061" s="230"/>
      <c r="I1061" s="230"/>
      <c r="J1061" s="230"/>
      <c r="K1061" s="230">
        <f>L1053</f>
        <v>2615.6389999999997</v>
      </c>
      <c r="L1061" s="238">
        <f>PRODUCT(G1061:K1061)</f>
        <v>2615.6389999999997</v>
      </c>
      <c r="M1061" s="177"/>
      <c r="N1061" s="182"/>
    </row>
    <row r="1062" spans="1:14" s="175" customFormat="1" ht="15.6">
      <c r="D1062" s="185"/>
      <c r="E1062" s="199"/>
      <c r="F1062" s="237"/>
      <c r="G1062" s="230"/>
      <c r="H1062" s="230"/>
      <c r="I1062" s="230"/>
      <c r="J1062" s="230"/>
      <c r="K1062" s="230"/>
      <c r="L1062" s="238"/>
      <c r="M1062" s="177"/>
      <c r="N1062" s="182"/>
    </row>
    <row r="1063" spans="1:14" s="175" customFormat="1" ht="31.2">
      <c r="B1063" s="175">
        <v>1</v>
      </c>
      <c r="C1063" s="183">
        <f>1+C1060</f>
        <v>3</v>
      </c>
      <c r="D1063" s="184" t="str">
        <f>CONCATENATE($A$1053,".",$B$1053,".",C1063)</f>
        <v>10.1.3</v>
      </c>
      <c r="E1063" s="198" t="s">
        <v>430</v>
      </c>
      <c r="F1063" s="185" t="s">
        <v>6448</v>
      </c>
      <c r="G1063" s="176"/>
      <c r="H1063" s="176"/>
      <c r="I1063" s="176"/>
      <c r="J1063" s="176"/>
      <c r="K1063" s="230"/>
      <c r="L1063" s="176">
        <f>SUM(L1064:L1065)</f>
        <v>2615.6389999999997</v>
      </c>
      <c r="M1063" s="305" t="e">
        <f>#REF!</f>
        <v>#REF!</v>
      </c>
      <c r="N1063" s="182"/>
    </row>
    <row r="1064" spans="1:14" s="175" customFormat="1" ht="15.6">
      <c r="B1064" s="183"/>
      <c r="C1064" s="183"/>
      <c r="D1064" s="185"/>
      <c r="E1064" s="242" t="s">
        <v>6707</v>
      </c>
      <c r="F1064" s="237"/>
      <c r="G1064" s="230"/>
      <c r="H1064" s="230"/>
      <c r="I1064" s="230"/>
      <c r="J1064" s="230"/>
      <c r="K1064" s="230">
        <f>L1053</f>
        <v>2615.6389999999997</v>
      </c>
      <c r="L1064" s="238">
        <f>PRODUCT(G1064:K1064)</f>
        <v>2615.6389999999997</v>
      </c>
      <c r="M1064" s="305"/>
      <c r="N1064" s="306"/>
    </row>
    <row r="1065" spans="1:14" s="175" customFormat="1" ht="15.6">
      <c r="D1065" s="185"/>
      <c r="E1065" s="263"/>
      <c r="F1065" s="264"/>
      <c r="G1065" s="268"/>
      <c r="H1065" s="265"/>
      <c r="I1065" s="265"/>
      <c r="J1065" s="265"/>
      <c r="K1065" s="265"/>
      <c r="L1065" s="238"/>
      <c r="M1065" s="177"/>
      <c r="N1065" s="182"/>
    </row>
    <row r="1066" spans="1:14" s="240" customFormat="1" ht="31.2">
      <c r="A1066" s="175"/>
      <c r="B1066" s="175">
        <v>1</v>
      </c>
      <c r="C1066" s="183">
        <f>1+C1063</f>
        <v>4</v>
      </c>
      <c r="D1066" s="184" t="str">
        <f>CONCATENATE($A$1053,".",$B$1053,".",C1066)</f>
        <v>10.1.4</v>
      </c>
      <c r="E1066" s="256" t="s">
        <v>6708</v>
      </c>
      <c r="F1066" s="255" t="s">
        <v>6448</v>
      </c>
      <c r="G1066" s="257"/>
      <c r="H1066" s="257"/>
      <c r="I1066" s="257"/>
      <c r="J1066" s="257"/>
      <c r="K1066" s="258"/>
      <c r="L1066" s="257">
        <f>SUM(L1067:L1068)</f>
        <v>20.049999999999997</v>
      </c>
      <c r="M1066" s="266"/>
      <c r="N1066" s="267"/>
    </row>
    <row r="1067" spans="1:14" s="240" customFormat="1" ht="15.6">
      <c r="A1067" s="175"/>
      <c r="B1067" s="175"/>
      <c r="C1067" s="175"/>
      <c r="D1067" s="255"/>
      <c r="E1067" s="310" t="s">
        <v>6667</v>
      </c>
      <c r="F1067" s="255"/>
      <c r="G1067" s="257"/>
      <c r="H1067" s="257"/>
      <c r="I1067" s="257"/>
      <c r="J1067" s="258"/>
      <c r="K1067" s="258">
        <f>16.07+1.99+1.99</f>
        <v>20.049999999999997</v>
      </c>
      <c r="L1067" s="238">
        <f>PRODUCT(G1067:K1067)</f>
        <v>20.049999999999997</v>
      </c>
      <c r="M1067" s="266"/>
      <c r="N1067" s="267"/>
    </row>
    <row r="1068" spans="1:14" s="240" customFormat="1" ht="15.6">
      <c r="A1068" s="175"/>
      <c r="B1068" s="175"/>
      <c r="C1068" s="175"/>
      <c r="D1068" s="255"/>
      <c r="E1068" s="256"/>
      <c r="F1068" s="255"/>
      <c r="G1068" s="257"/>
      <c r="H1068" s="257"/>
      <c r="I1068" s="257"/>
      <c r="J1068" s="257"/>
      <c r="K1068" s="258"/>
      <c r="L1068" s="269"/>
      <c r="M1068" s="266"/>
      <c r="N1068" s="267"/>
    </row>
    <row r="1069" spans="1:14" s="175" customFormat="1" ht="15.6">
      <c r="D1069" s="178" t="s">
        <v>6709</v>
      </c>
      <c r="E1069" s="200" t="s">
        <v>408</v>
      </c>
      <c r="F1069" s="178"/>
      <c r="G1069" s="180"/>
      <c r="H1069" s="180"/>
      <c r="I1069" s="180"/>
      <c r="J1069" s="180"/>
      <c r="K1069" s="181"/>
      <c r="L1069" s="181"/>
      <c r="M1069" s="177"/>
      <c r="N1069" s="182"/>
    </row>
    <row r="1070" spans="1:14" s="175" customFormat="1" ht="15.6">
      <c r="B1070" s="175">
        <v>2</v>
      </c>
      <c r="C1070" s="183">
        <f>1+C1067</f>
        <v>1</v>
      </c>
      <c r="D1070" s="184" t="str">
        <f>CONCATENATE($A$1053,".",$B$1070,".",C1070)</f>
        <v>10.2.1</v>
      </c>
      <c r="E1070" s="198" t="s">
        <v>438</v>
      </c>
      <c r="F1070" s="185" t="s">
        <v>6448</v>
      </c>
      <c r="G1070" s="176"/>
      <c r="H1070" s="176"/>
      <c r="I1070" s="176"/>
      <c r="J1070" s="176"/>
      <c r="K1070" s="230"/>
      <c r="L1070" s="176">
        <f>SUM(L1071:L1075)</f>
        <v>1452.2600000000004</v>
      </c>
      <c r="M1070" s="177"/>
      <c r="N1070" s="182"/>
    </row>
    <row r="1071" spans="1:14" s="175" customFormat="1" ht="15.6">
      <c r="D1071" s="241"/>
      <c r="E1071" s="242" t="s">
        <v>6710</v>
      </c>
      <c r="F1071" s="243"/>
      <c r="G1071" s="244"/>
      <c r="H1071" s="187"/>
      <c r="I1071" s="187"/>
      <c r="J1071" s="187"/>
      <c r="K1071" s="187">
        <f>L998</f>
        <v>1419.9200000000005</v>
      </c>
      <c r="L1071" s="238">
        <f>PRODUCT(G1071:K1071)</f>
        <v>1419.9200000000005</v>
      </c>
      <c r="M1071" s="177"/>
      <c r="N1071" s="182"/>
    </row>
    <row r="1072" spans="1:14" s="175" customFormat="1" ht="15.6">
      <c r="D1072" s="241"/>
      <c r="E1072" s="242" t="s">
        <v>6702</v>
      </c>
      <c r="F1072" s="243"/>
      <c r="G1072" s="244"/>
      <c r="H1072" s="250"/>
      <c r="I1072" s="250"/>
      <c r="J1072" s="250"/>
      <c r="K1072" s="187">
        <f>2.99</f>
        <v>2.99</v>
      </c>
      <c r="L1072" s="238">
        <f>PRODUCT(G1072:K1072)</f>
        <v>2.99</v>
      </c>
      <c r="M1072" s="177"/>
      <c r="N1072" s="182"/>
    </row>
    <row r="1073" spans="2:14" s="175" customFormat="1" ht="15.6">
      <c r="B1073" s="183"/>
      <c r="C1073" s="183"/>
      <c r="D1073" s="241"/>
      <c r="E1073" s="242" t="s">
        <v>6670</v>
      </c>
      <c r="F1073" s="243"/>
      <c r="G1073" s="244"/>
      <c r="H1073" s="250"/>
      <c r="I1073" s="250"/>
      <c r="J1073" s="250"/>
      <c r="K1073" s="187">
        <f>4.86</f>
        <v>4.8600000000000003</v>
      </c>
      <c r="L1073" s="238">
        <f>PRODUCT(G1073:K1073)</f>
        <v>4.8600000000000003</v>
      </c>
      <c r="M1073" s="177"/>
      <c r="N1073" s="182"/>
    </row>
    <row r="1074" spans="2:14" s="175" customFormat="1" ht="15.6">
      <c r="D1074" s="241"/>
      <c r="E1074" s="242" t="s">
        <v>6551</v>
      </c>
      <c r="F1074" s="243"/>
      <c r="G1074" s="244"/>
      <c r="H1074" s="250"/>
      <c r="I1074" s="250"/>
      <c r="J1074" s="250"/>
      <c r="K1074" s="187">
        <v>24.49</v>
      </c>
      <c r="L1074" s="238">
        <f>PRODUCT(G1074:K1074)</f>
        <v>24.49</v>
      </c>
      <c r="M1074" s="177"/>
      <c r="N1074" s="182"/>
    </row>
    <row r="1075" spans="2:14" s="175" customFormat="1" ht="15.6">
      <c r="D1075" s="241"/>
      <c r="E1075" s="242"/>
      <c r="F1075" s="243"/>
      <c r="G1075" s="244"/>
      <c r="H1075" s="250"/>
      <c r="I1075" s="250"/>
      <c r="J1075" s="250"/>
      <c r="K1075" s="187"/>
      <c r="L1075" s="272"/>
      <c r="M1075" s="177"/>
      <c r="N1075" s="182"/>
    </row>
    <row r="1076" spans="2:14" s="175" customFormat="1" ht="31.2">
      <c r="B1076" s="175">
        <v>2</v>
      </c>
      <c r="C1076" s="183">
        <f>1+C1070</f>
        <v>2</v>
      </c>
      <c r="D1076" s="184" t="str">
        <f>CONCATENATE($A$1053,".",$B$1070,".",C1076)</f>
        <v>10.2.2</v>
      </c>
      <c r="E1076" s="198" t="s">
        <v>441</v>
      </c>
      <c r="F1076" s="185" t="s">
        <v>6448</v>
      </c>
      <c r="G1076" s="176"/>
      <c r="H1076" s="176"/>
      <c r="I1076" s="176"/>
      <c r="J1076" s="176"/>
      <c r="K1076" s="230"/>
      <c r="L1076" s="176">
        <f>SUM(L1077:L1081)</f>
        <v>1452.2600000000004</v>
      </c>
      <c r="M1076" s="177"/>
      <c r="N1076" s="182"/>
    </row>
    <row r="1077" spans="2:14" s="175" customFormat="1" ht="15.6">
      <c r="D1077" s="241"/>
      <c r="E1077" s="242" t="s">
        <v>6710</v>
      </c>
      <c r="F1077" s="243"/>
      <c r="G1077" s="244"/>
      <c r="H1077" s="187"/>
      <c r="I1077" s="187"/>
      <c r="J1077" s="187"/>
      <c r="K1077" s="187">
        <f>K1071</f>
        <v>1419.9200000000005</v>
      </c>
      <c r="L1077" s="238">
        <f>PRODUCT(G1077:K1077)</f>
        <v>1419.9200000000005</v>
      </c>
      <c r="M1077" s="177"/>
      <c r="N1077" s="182"/>
    </row>
    <row r="1078" spans="2:14" s="175" customFormat="1" ht="15.6">
      <c r="B1078" s="183"/>
      <c r="C1078" s="183"/>
      <c r="D1078" s="241"/>
      <c r="E1078" s="242" t="s">
        <v>6702</v>
      </c>
      <c r="F1078" s="243"/>
      <c r="G1078" s="244"/>
      <c r="H1078" s="250"/>
      <c r="I1078" s="250"/>
      <c r="J1078" s="250"/>
      <c r="K1078" s="187">
        <f>2.99</f>
        <v>2.99</v>
      </c>
      <c r="L1078" s="238">
        <f>PRODUCT(G1078:K1078)</f>
        <v>2.99</v>
      </c>
      <c r="M1078" s="177"/>
      <c r="N1078" s="182"/>
    </row>
    <row r="1079" spans="2:14" s="175" customFormat="1" ht="15.6">
      <c r="D1079" s="241"/>
      <c r="E1079" s="242" t="s">
        <v>6670</v>
      </c>
      <c r="F1079" s="243"/>
      <c r="G1079" s="244"/>
      <c r="H1079" s="250"/>
      <c r="I1079" s="250"/>
      <c r="J1079" s="250"/>
      <c r="K1079" s="187">
        <f>4.86</f>
        <v>4.8600000000000003</v>
      </c>
      <c r="L1079" s="238">
        <f>PRODUCT(G1079:K1079)</f>
        <v>4.8600000000000003</v>
      </c>
      <c r="M1079" s="177"/>
      <c r="N1079" s="182"/>
    </row>
    <row r="1080" spans="2:14" s="175" customFormat="1" ht="15.6">
      <c r="D1080" s="241"/>
      <c r="E1080" s="242" t="s">
        <v>6551</v>
      </c>
      <c r="F1080" s="243"/>
      <c r="G1080" s="244"/>
      <c r="H1080" s="250"/>
      <c r="I1080" s="250"/>
      <c r="J1080" s="250"/>
      <c r="K1080" s="187">
        <v>24.49</v>
      </c>
      <c r="L1080" s="238">
        <f>PRODUCT(G1080:K1080)</f>
        <v>24.49</v>
      </c>
      <c r="M1080" s="177"/>
      <c r="N1080" s="182"/>
    </row>
    <row r="1081" spans="2:14" s="175" customFormat="1" ht="15.6">
      <c r="D1081" s="241"/>
      <c r="E1081" s="242"/>
      <c r="F1081" s="243"/>
      <c r="G1081" s="244"/>
      <c r="H1081" s="187"/>
      <c r="I1081" s="187"/>
      <c r="J1081" s="187"/>
      <c r="K1081" s="187"/>
      <c r="L1081" s="272"/>
      <c r="M1081" s="177"/>
      <c r="N1081" s="182"/>
    </row>
    <row r="1082" spans="2:14" s="175" customFormat="1" ht="31.2">
      <c r="B1082" s="175">
        <v>2</v>
      </c>
      <c r="C1082" s="183">
        <f>1+C1076</f>
        <v>3</v>
      </c>
      <c r="D1082" s="184" t="str">
        <f>CONCATENATE($A$1053,".",$B$1070,".",C1082)</f>
        <v>10.2.3</v>
      </c>
      <c r="E1082" s="198" t="s">
        <v>444</v>
      </c>
      <c r="F1082" s="185" t="s">
        <v>6448</v>
      </c>
      <c r="G1082" s="176"/>
      <c r="H1082" s="176"/>
      <c r="I1082" s="176"/>
      <c r="J1082" s="176"/>
      <c r="K1082" s="230"/>
      <c r="L1082" s="176">
        <f>SUM(L1083:L1087)</f>
        <v>1452.2600000000004</v>
      </c>
      <c r="M1082" s="177"/>
      <c r="N1082" s="182"/>
    </row>
    <row r="1083" spans="2:14" s="175" customFormat="1" ht="15.6">
      <c r="B1083" s="183"/>
      <c r="C1083" s="183"/>
      <c r="D1083" s="241"/>
      <c r="E1083" s="242" t="s">
        <v>6710</v>
      </c>
      <c r="F1083" s="243"/>
      <c r="G1083" s="244"/>
      <c r="H1083" s="187"/>
      <c r="I1083" s="187"/>
      <c r="J1083" s="187"/>
      <c r="K1083" s="187">
        <f>K1077</f>
        <v>1419.9200000000005</v>
      </c>
      <c r="L1083" s="238">
        <f>PRODUCT(G1083:K1083)</f>
        <v>1419.9200000000005</v>
      </c>
      <c r="M1083" s="177"/>
      <c r="N1083" s="182"/>
    </row>
    <row r="1084" spans="2:14" s="175" customFormat="1" ht="15.6">
      <c r="D1084" s="241"/>
      <c r="E1084" s="242" t="s">
        <v>6702</v>
      </c>
      <c r="F1084" s="243"/>
      <c r="G1084" s="244"/>
      <c r="H1084" s="250"/>
      <c r="I1084" s="250"/>
      <c r="J1084" s="250"/>
      <c r="K1084" s="187">
        <f>2.99</f>
        <v>2.99</v>
      </c>
      <c r="L1084" s="238">
        <f>PRODUCT(G1084:K1084)</f>
        <v>2.99</v>
      </c>
      <c r="M1084" s="177"/>
      <c r="N1084" s="182"/>
    </row>
    <row r="1085" spans="2:14" s="175" customFormat="1" ht="15.6">
      <c r="D1085" s="241"/>
      <c r="E1085" s="242" t="s">
        <v>6670</v>
      </c>
      <c r="F1085" s="243"/>
      <c r="G1085" s="244"/>
      <c r="H1085" s="250"/>
      <c r="I1085" s="250"/>
      <c r="J1085" s="250"/>
      <c r="K1085" s="187">
        <f>4.86</f>
        <v>4.8600000000000003</v>
      </c>
      <c r="L1085" s="238">
        <f>PRODUCT(G1085:K1085)</f>
        <v>4.8600000000000003</v>
      </c>
      <c r="M1085" s="177"/>
      <c r="N1085" s="182"/>
    </row>
    <row r="1086" spans="2:14" s="175" customFormat="1" ht="15.6">
      <c r="B1086" s="183"/>
      <c r="C1086" s="183"/>
      <c r="D1086" s="241"/>
      <c r="E1086" s="242" t="s">
        <v>6551</v>
      </c>
      <c r="F1086" s="243"/>
      <c r="G1086" s="244"/>
      <c r="H1086" s="250"/>
      <c r="I1086" s="250"/>
      <c r="J1086" s="250"/>
      <c r="K1086" s="187">
        <v>24.49</v>
      </c>
      <c r="L1086" s="238">
        <f>PRODUCT(G1086:K1086)</f>
        <v>24.49</v>
      </c>
      <c r="M1086" s="177"/>
      <c r="N1086" s="182"/>
    </row>
    <row r="1087" spans="2:14" s="175" customFormat="1" ht="15.6">
      <c r="D1087" s="241"/>
      <c r="E1087" s="242"/>
      <c r="F1087" s="243"/>
      <c r="G1087" s="244"/>
      <c r="H1087" s="187"/>
      <c r="I1087" s="187"/>
      <c r="J1087" s="187"/>
      <c r="K1087" s="187"/>
      <c r="L1087" s="272"/>
      <c r="M1087" s="177"/>
      <c r="N1087" s="182"/>
    </row>
    <row r="1088" spans="2:14" s="175" customFormat="1" ht="46.8">
      <c r="B1088" s="175">
        <v>2</v>
      </c>
      <c r="C1088" s="183">
        <f>1+C1082</f>
        <v>4</v>
      </c>
      <c r="D1088" s="184" t="str">
        <f>CONCATENATE($A$1053,".",$B$1070,".",C1088)</f>
        <v>10.2.4</v>
      </c>
      <c r="E1088" s="198" t="s">
        <v>447</v>
      </c>
      <c r="F1088" s="185" t="s">
        <v>6448</v>
      </c>
      <c r="G1088" s="176"/>
      <c r="H1088" s="176"/>
      <c r="I1088" s="176"/>
      <c r="J1088" s="176"/>
      <c r="K1088" s="230"/>
      <c r="L1088" s="176">
        <f>SUM(L1089:L1093)</f>
        <v>1170.6405599999998</v>
      </c>
      <c r="M1088" s="177"/>
      <c r="N1088" s="182"/>
    </row>
    <row r="1089" spans="1:14" s="175" customFormat="1" ht="15.6">
      <c r="D1089" s="241"/>
      <c r="E1089" s="242" t="s">
        <v>6711</v>
      </c>
      <c r="F1089" s="243"/>
      <c r="G1089" s="187">
        <v>2</v>
      </c>
      <c r="H1089" s="187">
        <f>(182.51+96.28)</f>
        <v>278.78999999999996</v>
      </c>
      <c r="I1089" s="187">
        <f>0.05*3</f>
        <v>0.15000000000000002</v>
      </c>
      <c r="J1089" s="187"/>
      <c r="K1089" s="187">
        <v>2</v>
      </c>
      <c r="L1089" s="238">
        <f>PRODUCT(G1089:K1089)</f>
        <v>167.274</v>
      </c>
      <c r="M1089" s="177"/>
      <c r="N1089" s="182"/>
    </row>
    <row r="1090" spans="1:14" s="175" customFormat="1" ht="15.6">
      <c r="B1090" s="183"/>
      <c r="C1090" s="183"/>
      <c r="D1090" s="241"/>
      <c r="E1090" s="242" t="s">
        <v>6712</v>
      </c>
      <c r="F1090" s="243"/>
      <c r="G1090" s="187">
        <v>2</v>
      </c>
      <c r="H1090" s="187">
        <f>91.94</f>
        <v>91.94</v>
      </c>
      <c r="I1090" s="187">
        <f>0.052*2+0.152</f>
        <v>0.25600000000000001</v>
      </c>
      <c r="J1090" s="250"/>
      <c r="K1090" s="187">
        <v>2</v>
      </c>
      <c r="L1090" s="238">
        <f>PRODUCT(G1090:K1090)</f>
        <v>94.146559999999994</v>
      </c>
      <c r="M1090" s="177"/>
      <c r="N1090" s="182"/>
    </row>
    <row r="1091" spans="1:14" s="175" customFormat="1" ht="15.6">
      <c r="D1091" s="241"/>
      <c r="E1091" s="242" t="s">
        <v>6713</v>
      </c>
      <c r="F1091" s="243"/>
      <c r="G1091" s="187">
        <v>2</v>
      </c>
      <c r="H1091" s="187">
        <f>80.86</f>
        <v>80.86</v>
      </c>
      <c r="I1091" s="187">
        <f>0.05*2+0.15</f>
        <v>0.25</v>
      </c>
      <c r="J1091" s="250"/>
      <c r="K1091" s="187">
        <v>2</v>
      </c>
      <c r="L1091" s="238">
        <f>PRODUCT(G1091:K1091)</f>
        <v>80.86</v>
      </c>
      <c r="M1091" s="177"/>
      <c r="N1091" s="182"/>
    </row>
    <row r="1092" spans="1:14" s="175" customFormat="1" ht="15.6">
      <c r="B1092" s="183"/>
      <c r="C1092" s="183"/>
      <c r="D1092" s="241"/>
      <c r="E1092" s="242" t="s">
        <v>6714</v>
      </c>
      <c r="F1092" s="243"/>
      <c r="G1092" s="187">
        <v>2</v>
      </c>
      <c r="H1092" s="187">
        <f>531</f>
        <v>531</v>
      </c>
      <c r="I1092" s="187">
        <f>0.075*2+0.2+0.02*2</f>
        <v>0.38999999999999996</v>
      </c>
      <c r="J1092" s="250"/>
      <c r="K1092" s="187">
        <v>2</v>
      </c>
      <c r="L1092" s="238">
        <f>PRODUCT(G1092:K1092)</f>
        <v>828.3599999999999</v>
      </c>
      <c r="M1092" s="177"/>
      <c r="N1092" s="182"/>
    </row>
    <row r="1093" spans="1:14" s="175" customFormat="1" ht="15.6">
      <c r="D1093" s="241"/>
      <c r="E1093" s="242"/>
      <c r="F1093" s="243"/>
      <c r="G1093" s="244"/>
      <c r="H1093" s="187"/>
      <c r="I1093" s="187"/>
      <c r="J1093" s="187"/>
      <c r="K1093" s="187"/>
      <c r="L1093" s="272"/>
      <c r="M1093" s="177"/>
      <c r="N1093" s="182"/>
    </row>
    <row r="1094" spans="1:14" s="175" customFormat="1" ht="15.6">
      <c r="B1094" s="183"/>
      <c r="C1094" s="183"/>
      <c r="D1094" s="178" t="s">
        <v>6715</v>
      </c>
      <c r="E1094" s="200" t="s">
        <v>383</v>
      </c>
      <c r="F1094" s="178"/>
      <c r="G1094" s="180"/>
      <c r="H1094" s="180"/>
      <c r="I1094" s="180"/>
      <c r="J1094" s="180"/>
      <c r="K1094" s="181"/>
      <c r="L1094" s="181"/>
      <c r="M1094" s="177"/>
      <c r="N1094" s="182"/>
    </row>
    <row r="1095" spans="1:14" s="175" customFormat="1" ht="46.8">
      <c r="B1095" s="175">
        <v>3</v>
      </c>
      <c r="C1095" s="183">
        <f>1+C1089</f>
        <v>1</v>
      </c>
      <c r="D1095" s="184" t="str">
        <f>CONCATENATE($A$1053,".",$B$1095,".",C1095)</f>
        <v>10.3.1</v>
      </c>
      <c r="E1095" s="198" t="s">
        <v>6716</v>
      </c>
      <c r="F1095" s="185" t="s">
        <v>6448</v>
      </c>
      <c r="G1095" s="176"/>
      <c r="H1095" s="176"/>
      <c r="I1095" s="176"/>
      <c r="J1095" s="176"/>
      <c r="K1095" s="230"/>
      <c r="L1095" s="176">
        <f>SUM(L1096:L1097)</f>
        <v>27.84</v>
      </c>
      <c r="M1095" s="177"/>
      <c r="N1095" s="182"/>
    </row>
    <row r="1096" spans="1:14" s="175" customFormat="1" ht="15.6">
      <c r="B1096" s="183"/>
      <c r="C1096" s="183"/>
      <c r="D1096" s="241"/>
      <c r="E1096" s="242" t="s">
        <v>6717</v>
      </c>
      <c r="F1096" s="243"/>
      <c r="G1096" s="250"/>
      <c r="H1096" s="250"/>
      <c r="I1096" s="250"/>
      <c r="J1096" s="250"/>
      <c r="K1096" s="187">
        <v>25.2</v>
      </c>
      <c r="L1096" s="238">
        <f>PRODUCT(G1096:K1096)</f>
        <v>25.2</v>
      </c>
      <c r="M1096" s="177"/>
      <c r="N1096" s="182"/>
    </row>
    <row r="1097" spans="1:14" s="175" customFormat="1" ht="15.6">
      <c r="D1097" s="241"/>
      <c r="E1097" s="242" t="s">
        <v>6718</v>
      </c>
      <c r="F1097" s="243"/>
      <c r="G1097" s="250"/>
      <c r="H1097" s="187"/>
      <c r="I1097" s="187"/>
      <c r="J1097" s="250"/>
      <c r="K1097" s="187">
        <f>0.66+0.66+0.66+0.66</f>
        <v>2.64</v>
      </c>
      <c r="L1097" s="238">
        <f>PRODUCT(G1097:K1097)</f>
        <v>2.64</v>
      </c>
      <c r="M1097" s="177"/>
      <c r="N1097" s="182"/>
    </row>
    <row r="1098" spans="1:14" s="175" customFormat="1" ht="15.6">
      <c r="B1098" s="183"/>
      <c r="C1098" s="183"/>
      <c r="D1098" s="185"/>
      <c r="E1098" s="242"/>
      <c r="F1098" s="243"/>
      <c r="G1098" s="244"/>
      <c r="H1098" s="250"/>
      <c r="I1098" s="250"/>
      <c r="J1098" s="250"/>
      <c r="K1098" s="187"/>
      <c r="L1098" s="188"/>
      <c r="M1098" s="177"/>
      <c r="N1098" s="182"/>
    </row>
    <row r="1099" spans="1:14" s="175" customFormat="1" ht="15.6">
      <c r="B1099" s="175">
        <v>3</v>
      </c>
      <c r="C1099" s="183">
        <f>1+C1095</f>
        <v>2</v>
      </c>
      <c r="D1099" s="184" t="str">
        <f>CONCATENATE($A$1053,".",$B$1095,".",C1099)</f>
        <v>10.3.2</v>
      </c>
      <c r="E1099" s="198" t="s">
        <v>456</v>
      </c>
      <c r="F1099" s="185" t="s">
        <v>114</v>
      </c>
      <c r="G1099" s="176"/>
      <c r="H1099" s="176"/>
      <c r="I1099" s="176"/>
      <c r="J1099" s="176"/>
      <c r="K1099" s="230"/>
      <c r="L1099" s="176">
        <f>SUM(L1100:L1101)</f>
        <v>40</v>
      </c>
      <c r="M1099" s="177"/>
      <c r="N1099" s="182"/>
    </row>
    <row r="1100" spans="1:14" s="175" customFormat="1" ht="15.6">
      <c r="B1100" s="183"/>
      <c r="C1100" s="183"/>
      <c r="D1100" s="241"/>
      <c r="E1100" s="242" t="s">
        <v>6719</v>
      </c>
      <c r="F1100" s="243"/>
      <c r="G1100" s="250"/>
      <c r="H1100" s="250"/>
      <c r="I1100" s="250"/>
      <c r="J1100" s="250"/>
      <c r="K1100" s="187">
        <v>40</v>
      </c>
      <c r="L1100" s="238">
        <f>PRODUCT(G1100:K1100)</f>
        <v>40</v>
      </c>
      <c r="M1100" s="177"/>
      <c r="N1100" s="182"/>
    </row>
    <row r="1101" spans="1:14" s="175" customFormat="1" ht="15.6">
      <c r="D1101" s="241"/>
      <c r="E1101" s="311"/>
      <c r="F1101" s="243"/>
      <c r="G1101" s="250">
        <v>1</v>
      </c>
      <c r="H1101" s="250">
        <v>1</v>
      </c>
      <c r="I1101" s="250">
        <v>1</v>
      </c>
      <c r="J1101" s="250">
        <v>1</v>
      </c>
      <c r="K1101" s="187"/>
      <c r="L1101" s="188"/>
      <c r="M1101" s="177"/>
      <c r="N1101" s="182"/>
    </row>
    <row r="1102" spans="1:14" s="175" customFormat="1" ht="15.6">
      <c r="D1102" s="178">
        <v>11</v>
      </c>
      <c r="E1102" s="200" t="s">
        <v>6720</v>
      </c>
      <c r="F1102" s="178"/>
      <c r="G1102" s="180"/>
      <c r="H1102" s="180"/>
      <c r="I1102" s="180"/>
      <c r="J1102" s="180"/>
      <c r="K1102" s="181"/>
      <c r="L1102" s="180"/>
      <c r="M1102" s="177"/>
      <c r="N1102" s="182"/>
    </row>
    <row r="1103" spans="1:14" s="175" customFormat="1" ht="15.6">
      <c r="B1103" s="183"/>
      <c r="C1103" s="183"/>
      <c r="D1103" s="178" t="s">
        <v>6721</v>
      </c>
      <c r="E1103" s="200" t="s">
        <v>6722</v>
      </c>
      <c r="F1103" s="178"/>
      <c r="G1103" s="180"/>
      <c r="H1103" s="180"/>
      <c r="I1103" s="180"/>
      <c r="J1103" s="180"/>
      <c r="K1103" s="181"/>
      <c r="L1103" s="180"/>
      <c r="M1103" s="177"/>
      <c r="N1103" s="182"/>
    </row>
    <row r="1104" spans="1:14" ht="31.2">
      <c r="A1104" s="175">
        <v>11</v>
      </c>
      <c r="B1104" s="175">
        <v>1</v>
      </c>
      <c r="C1104" s="183">
        <v>1</v>
      </c>
      <c r="D1104" s="184" t="str">
        <f>CONCATENATE($A$1104,".",$B$1104,".",C1104)</f>
        <v>11.1.1</v>
      </c>
      <c r="E1104" s="198" t="s">
        <v>461</v>
      </c>
      <c r="F1104" s="185" t="s">
        <v>114</v>
      </c>
      <c r="G1104" s="312"/>
      <c r="H1104" s="176"/>
      <c r="I1104" s="312"/>
      <c r="J1104" s="176"/>
      <c r="K1104" s="313"/>
      <c r="L1104" s="176">
        <f>SUM(L1105)</f>
        <v>252.19</v>
      </c>
      <c r="M1104" s="303"/>
      <c r="N1104" s="304"/>
    </row>
    <row r="1105" spans="1:14" ht="15.6">
      <c r="A1105" s="175"/>
      <c r="B1105" s="175"/>
      <c r="C1105" s="175"/>
      <c r="D1105" s="185"/>
      <c r="E1105" s="199"/>
      <c r="F1105" s="237"/>
      <c r="G1105" s="313"/>
      <c r="H1105" s="230"/>
      <c r="I1105" s="312"/>
      <c r="J1105" s="176"/>
      <c r="K1105" s="313">
        <v>252.19</v>
      </c>
      <c r="L1105" s="238">
        <f>PRODUCT(G1105:K1105)</f>
        <v>252.19</v>
      </c>
      <c r="M1105" s="303"/>
      <c r="N1105" s="304"/>
    </row>
    <row r="1106" spans="1:14" ht="31.2">
      <c r="A1106" s="175"/>
      <c r="B1106" s="175"/>
      <c r="C1106" s="183">
        <f>1+C1104</f>
        <v>2</v>
      </c>
      <c r="D1106" s="184" t="str">
        <f>CONCATENATE($A$1104,".",$B$1104,".",C1106)</f>
        <v>11.1.2</v>
      </c>
      <c r="E1106" s="198" t="s">
        <v>465</v>
      </c>
      <c r="F1106" s="185" t="s">
        <v>114</v>
      </c>
      <c r="G1106" s="312"/>
      <c r="H1106" s="176"/>
      <c r="I1106" s="312"/>
      <c r="J1106" s="176"/>
      <c r="K1106" s="313"/>
      <c r="L1106" s="176">
        <f>SUM(L1107)</f>
        <v>155.02000000000001</v>
      </c>
      <c r="M1106" s="303"/>
      <c r="N1106" s="304"/>
    </row>
    <row r="1107" spans="1:14" ht="15.6">
      <c r="A1107" s="175"/>
      <c r="B1107" s="175"/>
      <c r="C1107" s="175"/>
      <c r="D1107" s="185"/>
      <c r="E1107" s="199"/>
      <c r="F1107" s="237"/>
      <c r="G1107" s="313"/>
      <c r="H1107" s="230"/>
      <c r="I1107" s="312"/>
      <c r="J1107" s="176"/>
      <c r="K1107" s="313">
        <v>155.02000000000001</v>
      </c>
      <c r="L1107" s="238">
        <f>PRODUCT(G1107:K1107)</f>
        <v>155.02000000000001</v>
      </c>
      <c r="M1107" s="303"/>
      <c r="N1107" s="304"/>
    </row>
    <row r="1108" spans="1:14" ht="31.2">
      <c r="A1108" s="175"/>
      <c r="B1108" s="175"/>
      <c r="C1108" s="183">
        <f>1+C1106</f>
        <v>3</v>
      </c>
      <c r="D1108" s="184" t="str">
        <f>CONCATENATE($A$1104,".",$B$1104,".",C1108)</f>
        <v>11.1.3</v>
      </c>
      <c r="E1108" s="198" t="s">
        <v>469</v>
      </c>
      <c r="F1108" s="185" t="s">
        <v>114</v>
      </c>
      <c r="G1108" s="312"/>
      <c r="H1108" s="176"/>
      <c r="I1108" s="312"/>
      <c r="J1108" s="176"/>
      <c r="K1108" s="313"/>
      <c r="L1108" s="176">
        <f>SUM(L1109)</f>
        <v>235.48</v>
      </c>
      <c r="M1108" s="303"/>
      <c r="N1108" s="304"/>
    </row>
    <row r="1109" spans="1:14" ht="15.6">
      <c r="A1109" s="175"/>
      <c r="B1109" s="183"/>
      <c r="C1109" s="183"/>
      <c r="D1109" s="185"/>
      <c r="E1109" s="199"/>
      <c r="F1109" s="237"/>
      <c r="G1109" s="313"/>
      <c r="H1109" s="230"/>
      <c r="I1109" s="312"/>
      <c r="J1109" s="176"/>
      <c r="K1109" s="313">
        <v>235.48</v>
      </c>
      <c r="L1109" s="238">
        <f>PRODUCT(G1109:K1109)</f>
        <v>235.48</v>
      </c>
      <c r="M1109" s="303"/>
      <c r="N1109" s="304"/>
    </row>
    <row r="1110" spans="1:14" ht="31.2">
      <c r="A1110" s="175"/>
      <c r="B1110" s="175"/>
      <c r="C1110" s="183">
        <f>1+C1108</f>
        <v>4</v>
      </c>
      <c r="D1110" s="184" t="str">
        <f>CONCATENATE($A$1104,".",$B$1104,".",C1110)</f>
        <v>11.1.4</v>
      </c>
      <c r="E1110" s="198" t="s">
        <v>472</v>
      </c>
      <c r="F1110" s="185" t="s">
        <v>114</v>
      </c>
      <c r="G1110" s="312"/>
      <c r="H1110" s="176"/>
      <c r="I1110" s="312"/>
      <c r="J1110" s="176"/>
      <c r="K1110" s="313"/>
      <c r="L1110" s="176">
        <f>SUM(L1111)</f>
        <v>4.67</v>
      </c>
      <c r="M1110" s="303"/>
      <c r="N1110" s="304"/>
    </row>
    <row r="1111" spans="1:14" ht="15.6">
      <c r="A1111" s="175"/>
      <c r="B1111" s="183"/>
      <c r="C1111" s="183"/>
      <c r="D1111" s="185"/>
      <c r="E1111" s="199"/>
      <c r="F1111" s="237"/>
      <c r="G1111" s="313"/>
      <c r="H1111" s="230"/>
      <c r="I1111" s="312"/>
      <c r="J1111" s="176"/>
      <c r="K1111" s="313">
        <v>4.67</v>
      </c>
      <c r="L1111" s="238">
        <f>PRODUCT(G1111:K1111)</f>
        <v>4.67</v>
      </c>
      <c r="M1111" s="303"/>
      <c r="N1111" s="304"/>
    </row>
    <row r="1112" spans="1:14" ht="46.8">
      <c r="A1112" s="175"/>
      <c r="B1112" s="175"/>
      <c r="C1112" s="183">
        <f>1+C1110</f>
        <v>5</v>
      </c>
      <c r="D1112" s="184" t="str">
        <f>CONCATENATE($A$1104,".",$B$1104,".",C1112)</f>
        <v>11.1.5</v>
      </c>
      <c r="E1112" s="198" t="s">
        <v>475</v>
      </c>
      <c r="F1112" s="185" t="s">
        <v>268</v>
      </c>
      <c r="G1112" s="312"/>
      <c r="H1112" s="176"/>
      <c r="I1112" s="312"/>
      <c r="J1112" s="176"/>
      <c r="K1112" s="313"/>
      <c r="L1112" s="176">
        <f>SUM(L1113)</f>
        <v>2</v>
      </c>
      <c r="M1112" s="303"/>
      <c r="N1112" s="304"/>
    </row>
    <row r="1113" spans="1:14" ht="15.6">
      <c r="A1113" s="175"/>
      <c r="B1113" s="175"/>
      <c r="C1113" s="175"/>
      <c r="D1113" s="185"/>
      <c r="E1113" s="199"/>
      <c r="F1113" s="237"/>
      <c r="G1113" s="313"/>
      <c r="H1113" s="230"/>
      <c r="I1113" s="312"/>
      <c r="J1113" s="176"/>
      <c r="K1113" s="313">
        <v>2</v>
      </c>
      <c r="L1113" s="238">
        <f>PRODUCT(G1113:K1113)</f>
        <v>2</v>
      </c>
      <c r="M1113" s="303"/>
      <c r="N1113" s="304"/>
    </row>
    <row r="1114" spans="1:14" ht="46.8">
      <c r="A1114" s="175"/>
      <c r="B1114" s="175"/>
      <c r="C1114" s="183">
        <f>1+C1112</f>
        <v>6</v>
      </c>
      <c r="D1114" s="184" t="str">
        <f>CONCATENATE($A$1104,".",$B$1104,".",C1114)</f>
        <v>11.1.6</v>
      </c>
      <c r="E1114" s="198" t="s">
        <v>478</v>
      </c>
      <c r="F1114" s="185" t="s">
        <v>268</v>
      </c>
      <c r="G1114" s="312"/>
      <c r="H1114" s="176"/>
      <c r="I1114" s="312"/>
      <c r="J1114" s="176"/>
      <c r="K1114" s="313"/>
      <c r="L1114" s="176">
        <f>SUM(L1115)</f>
        <v>4</v>
      </c>
      <c r="M1114" s="303"/>
      <c r="N1114" s="304"/>
    </row>
    <row r="1115" spans="1:14" ht="15.6">
      <c r="A1115" s="175"/>
      <c r="B1115" s="175"/>
      <c r="C1115" s="175"/>
      <c r="D1115" s="185"/>
      <c r="E1115" s="199"/>
      <c r="F1115" s="237"/>
      <c r="G1115" s="313"/>
      <c r="H1115" s="230"/>
      <c r="I1115" s="312"/>
      <c r="J1115" s="176"/>
      <c r="K1115" s="313">
        <v>4</v>
      </c>
      <c r="L1115" s="238">
        <f>PRODUCT(G1115:K1115)</f>
        <v>4</v>
      </c>
      <c r="M1115" s="303"/>
      <c r="N1115" s="304"/>
    </row>
    <row r="1116" spans="1:14" ht="46.8">
      <c r="A1116" s="175"/>
      <c r="B1116" s="175"/>
      <c r="C1116" s="183">
        <f>1+C1114</f>
        <v>7</v>
      </c>
      <c r="D1116" s="184" t="str">
        <f>CONCATENATE($A$1104,".",$B$1104,".",C1116)</f>
        <v>11.1.7</v>
      </c>
      <c r="E1116" s="198" t="s">
        <v>481</v>
      </c>
      <c r="F1116" s="185" t="s">
        <v>268</v>
      </c>
      <c r="G1116" s="312"/>
      <c r="H1116" s="176"/>
      <c r="I1116" s="312"/>
      <c r="J1116" s="176"/>
      <c r="K1116" s="313"/>
      <c r="L1116" s="176">
        <f>SUM(L1117)</f>
        <v>2</v>
      </c>
      <c r="M1116" s="303"/>
      <c r="N1116" s="304"/>
    </row>
    <row r="1117" spans="1:14" ht="15.6">
      <c r="A1117" s="175"/>
      <c r="B1117" s="175"/>
      <c r="C1117" s="175"/>
      <c r="D1117" s="185"/>
      <c r="E1117" s="199"/>
      <c r="F1117" s="237"/>
      <c r="G1117" s="313"/>
      <c r="H1117" s="230"/>
      <c r="I1117" s="312"/>
      <c r="J1117" s="176"/>
      <c r="K1117" s="313">
        <v>2</v>
      </c>
      <c r="L1117" s="238">
        <f>PRODUCT(G1117:K1117)</f>
        <v>2</v>
      </c>
      <c r="M1117" s="303"/>
      <c r="N1117" s="304"/>
    </row>
    <row r="1118" spans="1:14" ht="46.8">
      <c r="A1118" s="175"/>
      <c r="B1118" s="183"/>
      <c r="C1118" s="183">
        <f>1+C1116</f>
        <v>8</v>
      </c>
      <c r="D1118" s="184" t="str">
        <f>CONCATENATE($A$1104,".",$B$1104,".",C1118)</f>
        <v>11.1.8</v>
      </c>
      <c r="E1118" s="198" t="s">
        <v>484</v>
      </c>
      <c r="F1118" s="185" t="s">
        <v>268</v>
      </c>
      <c r="G1118" s="312"/>
      <c r="H1118" s="176"/>
      <c r="I1118" s="312"/>
      <c r="J1118" s="176"/>
      <c r="K1118" s="313"/>
      <c r="L1118" s="176">
        <f>SUM(L1119)</f>
        <v>2</v>
      </c>
      <c r="M1118" s="303"/>
      <c r="N1118" s="304"/>
    </row>
    <row r="1119" spans="1:14" ht="15.6">
      <c r="A1119" s="175"/>
      <c r="B1119" s="175"/>
      <c r="C1119" s="175"/>
      <c r="D1119" s="185"/>
      <c r="E1119" s="199"/>
      <c r="F1119" s="237"/>
      <c r="G1119" s="313"/>
      <c r="H1119" s="230"/>
      <c r="I1119" s="312"/>
      <c r="J1119" s="176"/>
      <c r="K1119" s="313">
        <v>2</v>
      </c>
      <c r="L1119" s="238">
        <f>PRODUCT(G1119:K1119)</f>
        <v>2</v>
      </c>
      <c r="M1119" s="303"/>
      <c r="N1119" s="304"/>
    </row>
    <row r="1120" spans="1:14" ht="46.8">
      <c r="A1120" s="175"/>
      <c r="B1120" s="183"/>
      <c r="C1120" s="183">
        <f>1+C1118</f>
        <v>9</v>
      </c>
      <c r="D1120" s="184" t="str">
        <f>CONCATENATE($A$1104,".",$B$1104,".",C1120)</f>
        <v>11.1.9</v>
      </c>
      <c r="E1120" s="198" t="s">
        <v>487</v>
      </c>
      <c r="F1120" s="185" t="s">
        <v>268</v>
      </c>
      <c r="G1120" s="312"/>
      <c r="H1120" s="176"/>
      <c r="I1120" s="312"/>
      <c r="J1120" s="176"/>
      <c r="K1120" s="313"/>
      <c r="L1120" s="176">
        <f>SUM(L1121)</f>
        <v>27</v>
      </c>
      <c r="M1120" s="303"/>
      <c r="N1120" s="304"/>
    </row>
    <row r="1121" spans="1:14" ht="15.6">
      <c r="A1121" s="175"/>
      <c r="B1121" s="175"/>
      <c r="C1121" s="175"/>
      <c r="D1121" s="185"/>
      <c r="E1121" s="199"/>
      <c r="F1121" s="237"/>
      <c r="G1121" s="313"/>
      <c r="H1121" s="230"/>
      <c r="I1121" s="312"/>
      <c r="J1121" s="176"/>
      <c r="K1121" s="313">
        <v>27</v>
      </c>
      <c r="L1121" s="238">
        <f>PRODUCT(G1121:K1121)</f>
        <v>27</v>
      </c>
      <c r="M1121" s="303"/>
      <c r="N1121" s="304"/>
    </row>
    <row r="1122" spans="1:14" ht="46.8">
      <c r="A1122" s="175"/>
      <c r="B1122" s="175"/>
      <c r="C1122" s="183">
        <f>1+C1120</f>
        <v>10</v>
      </c>
      <c r="D1122" s="184" t="str">
        <f>CONCATENATE($A$1104,".",$B$1104,".",C1122)</f>
        <v>11.1.10</v>
      </c>
      <c r="E1122" s="198" t="s">
        <v>490</v>
      </c>
      <c r="F1122" s="185" t="s">
        <v>268</v>
      </c>
      <c r="G1122" s="312"/>
      <c r="H1122" s="176"/>
      <c r="I1122" s="312"/>
      <c r="J1122" s="176"/>
      <c r="K1122" s="313"/>
      <c r="L1122" s="176">
        <f>SUM(L1123)</f>
        <v>4</v>
      </c>
      <c r="M1122" s="303"/>
      <c r="N1122" s="304"/>
    </row>
    <row r="1123" spans="1:14" ht="15.6">
      <c r="A1123" s="175"/>
      <c r="B1123" s="175"/>
      <c r="C1123" s="175"/>
      <c r="D1123" s="185"/>
      <c r="E1123" s="199"/>
      <c r="F1123" s="237"/>
      <c r="G1123" s="313"/>
      <c r="H1123" s="230"/>
      <c r="I1123" s="312"/>
      <c r="J1123" s="176"/>
      <c r="K1123" s="313">
        <v>4</v>
      </c>
      <c r="L1123" s="238">
        <f>PRODUCT(G1123:K1123)</f>
        <v>4</v>
      </c>
      <c r="M1123" s="303"/>
      <c r="N1123" s="304"/>
    </row>
    <row r="1124" spans="1:14" ht="46.8">
      <c r="A1124" s="175"/>
      <c r="B1124" s="183"/>
      <c r="C1124" s="183">
        <f>1+C1122</f>
        <v>11</v>
      </c>
      <c r="D1124" s="184" t="str">
        <f>CONCATENATE($A$1104,".",$B$1104,".",C1124)</f>
        <v>11.1.11</v>
      </c>
      <c r="E1124" s="198" t="s">
        <v>493</v>
      </c>
      <c r="F1124" s="185" t="s">
        <v>268</v>
      </c>
      <c r="G1124" s="312"/>
      <c r="H1124" s="176"/>
      <c r="I1124" s="312"/>
      <c r="J1124" s="176"/>
      <c r="K1124" s="313"/>
      <c r="L1124" s="176">
        <f>SUM(L1125)</f>
        <v>78</v>
      </c>
      <c r="M1124" s="303"/>
      <c r="N1124" s="304"/>
    </row>
    <row r="1125" spans="1:14" ht="15.6">
      <c r="A1125" s="175"/>
      <c r="B1125" s="175"/>
      <c r="C1125" s="175"/>
      <c r="D1125" s="185"/>
      <c r="E1125" s="199"/>
      <c r="F1125" s="237"/>
      <c r="G1125" s="313"/>
      <c r="H1125" s="230"/>
      <c r="I1125" s="312"/>
      <c r="J1125" s="176"/>
      <c r="K1125" s="313">
        <v>78</v>
      </c>
      <c r="L1125" s="238">
        <f>PRODUCT(G1125:K1125)</f>
        <v>78</v>
      </c>
      <c r="M1125" s="303"/>
      <c r="N1125" s="304"/>
    </row>
    <row r="1126" spans="1:14" ht="31.2">
      <c r="A1126" s="175"/>
      <c r="B1126" s="175"/>
      <c r="C1126" s="183">
        <f>1+C1124</f>
        <v>12</v>
      </c>
      <c r="D1126" s="184" t="str">
        <f>CONCATENATE($A$1104,".",$B$1104,".",C1126)</f>
        <v>11.1.12</v>
      </c>
      <c r="E1126" s="198" t="s">
        <v>496</v>
      </c>
      <c r="F1126" s="185" t="s">
        <v>268</v>
      </c>
      <c r="G1126" s="312"/>
      <c r="H1126" s="176"/>
      <c r="I1126" s="312"/>
      <c r="J1126" s="176"/>
      <c r="K1126" s="313"/>
      <c r="L1126" s="176">
        <f>SUM(L1127)</f>
        <v>2</v>
      </c>
      <c r="M1126" s="303"/>
      <c r="N1126" s="304"/>
    </row>
    <row r="1127" spans="1:14" ht="15.6">
      <c r="A1127" s="175"/>
      <c r="B1127" s="175"/>
      <c r="C1127" s="175"/>
      <c r="D1127" s="185"/>
      <c r="E1127" s="199"/>
      <c r="F1127" s="237"/>
      <c r="G1127" s="313"/>
      <c r="H1127" s="230"/>
      <c r="I1127" s="312"/>
      <c r="J1127" s="176"/>
      <c r="K1127" s="313">
        <v>2</v>
      </c>
      <c r="L1127" s="238">
        <f>PRODUCT(G1127:K1127)</f>
        <v>2</v>
      </c>
      <c r="M1127" s="303"/>
      <c r="N1127" s="304"/>
    </row>
    <row r="1128" spans="1:14" ht="31.2">
      <c r="A1128" s="175"/>
      <c r="B1128" s="183"/>
      <c r="C1128" s="183">
        <f>1+C1126</f>
        <v>13</v>
      </c>
      <c r="D1128" s="184" t="str">
        <f>CONCATENATE($A$1104,".",$B$1104,".",C1128)</f>
        <v>11.1.13</v>
      </c>
      <c r="E1128" s="198" t="s">
        <v>499</v>
      </c>
      <c r="F1128" s="185" t="s">
        <v>268</v>
      </c>
      <c r="G1128" s="312"/>
      <c r="H1128" s="176"/>
      <c r="I1128" s="312"/>
      <c r="J1128" s="176"/>
      <c r="K1128" s="313"/>
      <c r="L1128" s="176">
        <f>SUM(L1129)</f>
        <v>1</v>
      </c>
      <c r="M1128" s="303"/>
      <c r="N1128" s="304"/>
    </row>
    <row r="1129" spans="1:14" ht="15.6">
      <c r="A1129" s="175"/>
      <c r="B1129" s="175"/>
      <c r="C1129" s="175"/>
      <c r="D1129" s="185"/>
      <c r="E1129" s="199"/>
      <c r="F1129" s="237"/>
      <c r="G1129" s="313"/>
      <c r="H1129" s="230"/>
      <c r="I1129" s="312"/>
      <c r="J1129" s="176"/>
      <c r="K1129" s="313">
        <v>1</v>
      </c>
      <c r="L1129" s="238">
        <f>PRODUCT(G1129:K1129)</f>
        <v>1</v>
      </c>
      <c r="M1129" s="303"/>
      <c r="N1129" s="304"/>
    </row>
    <row r="1130" spans="1:14" ht="31.2">
      <c r="A1130" s="175"/>
      <c r="B1130" s="183"/>
      <c r="C1130" s="183">
        <f>1+C1128</f>
        <v>14</v>
      </c>
      <c r="D1130" s="184" t="str">
        <f>CONCATENATE($A$1104,".",$B$1104,".",C1130)</f>
        <v>11.1.14</v>
      </c>
      <c r="E1130" s="198" t="s">
        <v>502</v>
      </c>
      <c r="F1130" s="185" t="s">
        <v>268</v>
      </c>
      <c r="G1130" s="312"/>
      <c r="H1130" s="176"/>
      <c r="I1130" s="312"/>
      <c r="J1130" s="176"/>
      <c r="K1130" s="313"/>
      <c r="L1130" s="176">
        <f>SUM(L1131)</f>
        <v>20</v>
      </c>
      <c r="M1130" s="303"/>
      <c r="N1130" s="304"/>
    </row>
    <row r="1131" spans="1:14" ht="15.6">
      <c r="A1131" s="175"/>
      <c r="B1131" s="175"/>
      <c r="C1131" s="175"/>
      <c r="D1131" s="185"/>
      <c r="E1131" s="199"/>
      <c r="F1131" s="237"/>
      <c r="G1131" s="313"/>
      <c r="H1131" s="230"/>
      <c r="I1131" s="312"/>
      <c r="J1131" s="176"/>
      <c r="K1131" s="313">
        <v>20</v>
      </c>
      <c r="L1131" s="238">
        <f>PRODUCT(G1131:K1131)</f>
        <v>20</v>
      </c>
      <c r="M1131" s="303"/>
      <c r="N1131" s="304"/>
    </row>
    <row r="1132" spans="1:14" ht="31.2">
      <c r="A1132" s="175"/>
      <c r="B1132" s="175"/>
      <c r="C1132" s="183">
        <f>1+C1130</f>
        <v>15</v>
      </c>
      <c r="D1132" s="184" t="str">
        <f>CONCATENATE($A$1104,".",$B$1104,".",C1132)</f>
        <v>11.1.15</v>
      </c>
      <c r="E1132" s="198" t="s">
        <v>505</v>
      </c>
      <c r="F1132" s="185" t="s">
        <v>268</v>
      </c>
      <c r="G1132" s="312"/>
      <c r="H1132" s="176"/>
      <c r="I1132" s="312"/>
      <c r="J1132" s="176"/>
      <c r="K1132" s="313"/>
      <c r="L1132" s="176">
        <f>SUM(L1133)</f>
        <v>71</v>
      </c>
      <c r="M1132" s="303"/>
      <c r="N1132" s="304"/>
    </row>
    <row r="1133" spans="1:14" ht="15.6">
      <c r="A1133" s="175"/>
      <c r="B1133" s="175"/>
      <c r="C1133" s="175"/>
      <c r="D1133" s="185"/>
      <c r="E1133" s="199"/>
      <c r="F1133" s="237"/>
      <c r="G1133" s="313"/>
      <c r="H1133" s="230"/>
      <c r="I1133" s="312"/>
      <c r="J1133" s="176"/>
      <c r="K1133" s="313">
        <v>71</v>
      </c>
      <c r="L1133" s="238">
        <f>PRODUCT(G1133:K1133)</f>
        <v>71</v>
      </c>
      <c r="M1133" s="303"/>
      <c r="N1133" s="304"/>
    </row>
    <row r="1134" spans="1:14" ht="31.2">
      <c r="A1134" s="175"/>
      <c r="B1134" s="175"/>
      <c r="C1134" s="183">
        <f>1+C1132</f>
        <v>16</v>
      </c>
      <c r="D1134" s="184" t="str">
        <f>CONCATENATE($A$1104,".",$B$1104,".",C1134)</f>
        <v>11.1.16</v>
      </c>
      <c r="E1134" s="198" t="s">
        <v>508</v>
      </c>
      <c r="F1134" s="185" t="s">
        <v>268</v>
      </c>
      <c r="G1134" s="312"/>
      <c r="H1134" s="176"/>
      <c r="I1134" s="312"/>
      <c r="J1134" s="176"/>
      <c r="K1134" s="313"/>
      <c r="L1134" s="176">
        <f>SUM(L1135)</f>
        <v>39</v>
      </c>
      <c r="M1134" s="303"/>
      <c r="N1134" s="304"/>
    </row>
    <row r="1135" spans="1:14" ht="15.6">
      <c r="A1135" s="175"/>
      <c r="B1135" s="175"/>
      <c r="C1135" s="175"/>
      <c r="D1135" s="185"/>
      <c r="E1135" s="199"/>
      <c r="F1135" s="237"/>
      <c r="G1135" s="313"/>
      <c r="H1135" s="230"/>
      <c r="I1135" s="312"/>
      <c r="J1135" s="176"/>
      <c r="K1135" s="313">
        <v>39</v>
      </c>
      <c r="L1135" s="238">
        <f>PRODUCT(G1135:K1135)</f>
        <v>39</v>
      </c>
      <c r="M1135" s="303"/>
      <c r="N1135" s="304"/>
    </row>
    <row r="1136" spans="1:14" ht="31.2">
      <c r="A1136" s="175"/>
      <c r="B1136" s="175"/>
      <c r="C1136" s="183">
        <f>1+C1134</f>
        <v>17</v>
      </c>
      <c r="D1136" s="184" t="str">
        <f>CONCATENATE($A$1104,".",$B$1104,".",C1136)</f>
        <v>11.1.17</v>
      </c>
      <c r="E1136" s="198" t="s">
        <v>511</v>
      </c>
      <c r="F1136" s="185" t="s">
        <v>268</v>
      </c>
      <c r="G1136" s="312"/>
      <c r="H1136" s="176"/>
      <c r="I1136" s="312"/>
      <c r="J1136" s="176"/>
      <c r="K1136" s="313"/>
      <c r="L1136" s="176">
        <f>SUM(L1137)</f>
        <v>29</v>
      </c>
      <c r="M1136" s="303"/>
      <c r="N1136" s="304"/>
    </row>
    <row r="1137" spans="1:14" ht="15.6">
      <c r="A1137" s="175"/>
      <c r="B1137" s="183"/>
      <c r="C1137" s="175"/>
      <c r="D1137" s="185"/>
      <c r="E1137" s="199"/>
      <c r="F1137" s="237"/>
      <c r="G1137" s="313"/>
      <c r="H1137" s="230"/>
      <c r="I1137" s="312"/>
      <c r="J1137" s="176"/>
      <c r="K1137" s="313">
        <v>29</v>
      </c>
      <c r="L1137" s="238">
        <f>PRODUCT(G1137:K1137)</f>
        <v>29</v>
      </c>
      <c r="M1137" s="303"/>
      <c r="N1137" s="304"/>
    </row>
    <row r="1138" spans="1:14" ht="31.2">
      <c r="A1138" s="175"/>
      <c r="B1138" s="175"/>
      <c r="C1138" s="183">
        <f>1+C1136</f>
        <v>18</v>
      </c>
      <c r="D1138" s="184" t="str">
        <f>CONCATENATE($A$1104,".",$B$1104,".",C1138)</f>
        <v>11.1.18</v>
      </c>
      <c r="E1138" s="198" t="s">
        <v>514</v>
      </c>
      <c r="F1138" s="185" t="s">
        <v>268</v>
      </c>
      <c r="G1138" s="312"/>
      <c r="H1138" s="176"/>
      <c r="I1138" s="312"/>
      <c r="J1138" s="176"/>
      <c r="K1138" s="313"/>
      <c r="L1138" s="176">
        <f>SUM(L1139)</f>
        <v>1</v>
      </c>
      <c r="M1138" s="303"/>
      <c r="N1138" s="304"/>
    </row>
    <row r="1139" spans="1:14" ht="15.6">
      <c r="A1139" s="175"/>
      <c r="B1139" s="183"/>
      <c r="C1139" s="175"/>
      <c r="D1139" s="185"/>
      <c r="E1139" s="199"/>
      <c r="F1139" s="237"/>
      <c r="G1139" s="313"/>
      <c r="H1139" s="230"/>
      <c r="I1139" s="312"/>
      <c r="J1139" s="176"/>
      <c r="K1139" s="313">
        <v>1</v>
      </c>
      <c r="L1139" s="238">
        <f>PRODUCT(G1139:K1139)</f>
        <v>1</v>
      </c>
      <c r="M1139" s="303"/>
      <c r="N1139" s="304"/>
    </row>
    <row r="1140" spans="1:14" ht="46.8">
      <c r="A1140" s="175"/>
      <c r="B1140" s="175"/>
      <c r="C1140" s="183">
        <f>1+C1138</f>
        <v>19</v>
      </c>
      <c r="D1140" s="184" t="str">
        <f>CONCATENATE($A$1104,".",$B$1104,".",C1140)</f>
        <v>11.1.19</v>
      </c>
      <c r="E1140" s="198" t="s">
        <v>517</v>
      </c>
      <c r="F1140" s="185" t="s">
        <v>268</v>
      </c>
      <c r="G1140" s="312"/>
      <c r="H1140" s="176"/>
      <c r="I1140" s="312"/>
      <c r="J1140" s="176"/>
      <c r="K1140" s="313"/>
      <c r="L1140" s="176">
        <f>SUM(L1141)</f>
        <v>88</v>
      </c>
      <c r="M1140" s="303"/>
      <c r="N1140" s="304"/>
    </row>
    <row r="1141" spans="1:14" ht="15.6">
      <c r="A1141" s="175"/>
      <c r="B1141" s="175"/>
      <c r="C1141" s="175"/>
      <c r="D1141" s="185"/>
      <c r="E1141" s="199"/>
      <c r="F1141" s="237"/>
      <c r="G1141" s="313"/>
      <c r="H1141" s="230"/>
      <c r="I1141" s="312"/>
      <c r="J1141" s="176"/>
      <c r="K1141" s="313">
        <v>88</v>
      </c>
      <c r="L1141" s="238">
        <f>PRODUCT(G1141:K1141)</f>
        <v>88</v>
      </c>
      <c r="M1141" s="303"/>
      <c r="N1141" s="304"/>
    </row>
    <row r="1142" spans="1:14" ht="31.2">
      <c r="A1142" s="175"/>
      <c r="B1142" s="175"/>
      <c r="C1142" s="183">
        <f>1+C1140</f>
        <v>20</v>
      </c>
      <c r="D1142" s="184" t="str">
        <f>CONCATENATE($A$1104,".",$B$1104,".",C1142)</f>
        <v>11.1.20</v>
      </c>
      <c r="E1142" s="198" t="s">
        <v>520</v>
      </c>
      <c r="F1142" s="185" t="s">
        <v>268</v>
      </c>
      <c r="G1142" s="312"/>
      <c r="H1142" s="176"/>
      <c r="I1142" s="312"/>
      <c r="J1142" s="176"/>
      <c r="K1142" s="313"/>
      <c r="L1142" s="176">
        <f>SUM(L1143)</f>
        <v>3</v>
      </c>
      <c r="M1142" s="303"/>
      <c r="N1142" s="304"/>
    </row>
    <row r="1143" spans="1:14" ht="15.6">
      <c r="A1143" s="175"/>
      <c r="B1143" s="175"/>
      <c r="C1143" s="175"/>
      <c r="D1143" s="185"/>
      <c r="E1143" s="199"/>
      <c r="F1143" s="237"/>
      <c r="G1143" s="313"/>
      <c r="H1143" s="230"/>
      <c r="I1143" s="312"/>
      <c r="J1143" s="176"/>
      <c r="K1143" s="313">
        <v>3</v>
      </c>
      <c r="L1143" s="238">
        <f>PRODUCT(G1143:K1143)</f>
        <v>3</v>
      </c>
      <c r="M1143" s="303"/>
      <c r="N1143" s="304"/>
    </row>
    <row r="1144" spans="1:14" ht="31.2">
      <c r="A1144" s="175"/>
      <c r="B1144" s="175"/>
      <c r="C1144" s="183">
        <f>1+C1142</f>
        <v>21</v>
      </c>
      <c r="D1144" s="184" t="str">
        <f>CONCATENATE($A$1104,".",$B$1104,".",C1144)</f>
        <v>11.1.21</v>
      </c>
      <c r="E1144" s="198" t="s">
        <v>523</v>
      </c>
      <c r="F1144" s="185" t="s">
        <v>268</v>
      </c>
      <c r="G1144" s="312"/>
      <c r="H1144" s="176"/>
      <c r="I1144" s="312"/>
      <c r="J1144" s="176"/>
      <c r="K1144" s="313"/>
      <c r="L1144" s="176">
        <f>SUM(L1145)</f>
        <v>4</v>
      </c>
      <c r="M1144" s="303"/>
      <c r="N1144" s="304"/>
    </row>
    <row r="1145" spans="1:14" ht="15.6">
      <c r="A1145" s="175"/>
      <c r="B1145" s="175"/>
      <c r="C1145" s="175"/>
      <c r="D1145" s="185"/>
      <c r="E1145" s="199"/>
      <c r="F1145" s="237"/>
      <c r="G1145" s="313"/>
      <c r="H1145" s="230"/>
      <c r="I1145" s="312"/>
      <c r="J1145" s="176"/>
      <c r="K1145" s="313">
        <v>4</v>
      </c>
      <c r="L1145" s="238">
        <f>PRODUCT(G1145:K1145)</f>
        <v>4</v>
      </c>
      <c r="M1145" s="303"/>
      <c r="N1145" s="304"/>
    </row>
    <row r="1146" spans="1:14" ht="31.2">
      <c r="A1146" s="175"/>
      <c r="B1146" s="183"/>
      <c r="C1146" s="183">
        <f>1+C1144</f>
        <v>22</v>
      </c>
      <c r="D1146" s="184" t="str">
        <f>CONCATENATE($A$1104,".",$B$1104,".",C1146)</f>
        <v>11.1.22</v>
      </c>
      <c r="E1146" s="198" t="s">
        <v>526</v>
      </c>
      <c r="F1146" s="185" t="s">
        <v>268</v>
      </c>
      <c r="G1146" s="312"/>
      <c r="H1146" s="176"/>
      <c r="I1146" s="312"/>
      <c r="J1146" s="176"/>
      <c r="K1146" s="313"/>
      <c r="L1146" s="176">
        <f>SUM(L1147)</f>
        <v>4</v>
      </c>
      <c r="M1146" s="303"/>
      <c r="N1146" s="304"/>
    </row>
    <row r="1147" spans="1:14" ht="15.6">
      <c r="A1147" s="175"/>
      <c r="B1147" s="175"/>
      <c r="C1147" s="175"/>
      <c r="D1147" s="185"/>
      <c r="E1147" s="199"/>
      <c r="F1147" s="237"/>
      <c r="G1147" s="313"/>
      <c r="H1147" s="230"/>
      <c r="I1147" s="312"/>
      <c r="J1147" s="176"/>
      <c r="K1147" s="313">
        <v>4</v>
      </c>
      <c r="L1147" s="238">
        <f>PRODUCT(G1147:K1147)</f>
        <v>4</v>
      </c>
      <c r="M1147" s="303"/>
      <c r="N1147" s="304"/>
    </row>
    <row r="1148" spans="1:14" ht="31.2">
      <c r="A1148" s="175"/>
      <c r="B1148" s="175"/>
      <c r="C1148" s="183">
        <f>1+C1146</f>
        <v>23</v>
      </c>
      <c r="D1148" s="184" t="str">
        <f>CONCATENATE($A$1104,".",$B$1104,".",C1148)</f>
        <v>11.1.23</v>
      </c>
      <c r="E1148" s="198" t="s">
        <v>529</v>
      </c>
      <c r="F1148" s="185" t="s">
        <v>268</v>
      </c>
      <c r="G1148" s="312"/>
      <c r="H1148" s="176"/>
      <c r="I1148" s="312"/>
      <c r="J1148" s="176"/>
      <c r="K1148" s="313"/>
      <c r="L1148" s="176">
        <f>SUM(L1149)</f>
        <v>11</v>
      </c>
      <c r="M1148" s="303"/>
      <c r="N1148" s="304"/>
    </row>
    <row r="1149" spans="1:14" ht="15.6">
      <c r="A1149" s="175"/>
      <c r="B1149" s="175"/>
      <c r="C1149" s="175"/>
      <c r="D1149" s="185"/>
      <c r="E1149" s="199"/>
      <c r="F1149" s="237"/>
      <c r="G1149" s="313"/>
      <c r="H1149" s="230"/>
      <c r="I1149" s="312"/>
      <c r="J1149" s="176"/>
      <c r="K1149" s="313">
        <v>11</v>
      </c>
      <c r="L1149" s="238">
        <f>PRODUCT(G1149:K1149)</f>
        <v>11</v>
      </c>
      <c r="M1149" s="303"/>
      <c r="N1149" s="304"/>
    </row>
    <row r="1150" spans="1:14" ht="31.2">
      <c r="A1150" s="175"/>
      <c r="B1150" s="175"/>
      <c r="C1150" s="183">
        <f>1+C1148</f>
        <v>24</v>
      </c>
      <c r="D1150" s="184" t="str">
        <f>CONCATENATE($A$1104,".",$B$1104,".",C1150)</f>
        <v>11.1.24</v>
      </c>
      <c r="E1150" s="198" t="s">
        <v>532</v>
      </c>
      <c r="F1150" s="185" t="s">
        <v>268</v>
      </c>
      <c r="G1150" s="312"/>
      <c r="H1150" s="176"/>
      <c r="I1150" s="312"/>
      <c r="J1150" s="176"/>
      <c r="K1150" s="313"/>
      <c r="L1150" s="176">
        <f>SUM(L1151)</f>
        <v>19</v>
      </c>
      <c r="M1150" s="303"/>
      <c r="N1150" s="304"/>
    </row>
    <row r="1151" spans="1:14" ht="15.6">
      <c r="A1151" s="175"/>
      <c r="B1151" s="175"/>
      <c r="C1151" s="175"/>
      <c r="D1151" s="185"/>
      <c r="E1151" s="199"/>
      <c r="F1151" s="237"/>
      <c r="G1151" s="313"/>
      <c r="H1151" s="230"/>
      <c r="I1151" s="312"/>
      <c r="J1151" s="176"/>
      <c r="K1151" s="313">
        <v>19</v>
      </c>
      <c r="L1151" s="238">
        <f>PRODUCT(G1151:K1151)</f>
        <v>19</v>
      </c>
      <c r="M1151" s="303"/>
      <c r="N1151" s="304"/>
    </row>
    <row r="1152" spans="1:14" ht="31.2">
      <c r="A1152" s="175"/>
      <c r="B1152" s="175"/>
      <c r="C1152" s="183">
        <f>1+C1150</f>
        <v>25</v>
      </c>
      <c r="D1152" s="184" t="str">
        <f>CONCATENATE($A$1104,".",$B$1104,".",C1152)</f>
        <v>11.1.25</v>
      </c>
      <c r="E1152" s="198" t="s">
        <v>535</v>
      </c>
      <c r="F1152" s="185" t="s">
        <v>268</v>
      </c>
      <c r="G1152" s="312"/>
      <c r="H1152" s="176"/>
      <c r="I1152" s="312"/>
      <c r="J1152" s="176"/>
      <c r="K1152" s="313"/>
      <c r="L1152" s="176">
        <f>SUM(L1153)</f>
        <v>1</v>
      </c>
      <c r="M1152" s="303"/>
      <c r="N1152" s="304"/>
    </row>
    <row r="1153" spans="1:14" ht="15.6">
      <c r="A1153" s="175"/>
      <c r="B1153" s="175"/>
      <c r="C1153" s="175"/>
      <c r="D1153" s="185"/>
      <c r="E1153" s="199"/>
      <c r="F1153" s="237"/>
      <c r="G1153" s="313"/>
      <c r="H1153" s="230"/>
      <c r="I1153" s="312"/>
      <c r="J1153" s="176"/>
      <c r="K1153" s="313">
        <v>1</v>
      </c>
      <c r="L1153" s="238">
        <f>PRODUCT(G1153:K1153)</f>
        <v>1</v>
      </c>
      <c r="M1153" s="303"/>
      <c r="N1153" s="304"/>
    </row>
    <row r="1154" spans="1:14" ht="31.2">
      <c r="A1154" s="175"/>
      <c r="B1154" s="175"/>
      <c r="C1154" s="183">
        <f>1+C1152</f>
        <v>26</v>
      </c>
      <c r="D1154" s="184" t="str">
        <f>CONCATENATE($A$1104,".",$B$1104,".",C1154)</f>
        <v>11.1.26</v>
      </c>
      <c r="E1154" s="198" t="s">
        <v>538</v>
      </c>
      <c r="F1154" s="185" t="s">
        <v>268</v>
      </c>
      <c r="G1154" s="312"/>
      <c r="H1154" s="176"/>
      <c r="I1154" s="312"/>
      <c r="J1154" s="176"/>
      <c r="K1154" s="313"/>
      <c r="L1154" s="176">
        <f>SUM(L1155)</f>
        <v>2</v>
      </c>
      <c r="M1154" s="303"/>
      <c r="N1154" s="304"/>
    </row>
    <row r="1155" spans="1:14" ht="15.6">
      <c r="A1155" s="175"/>
      <c r="B1155" s="183"/>
      <c r="C1155" s="183"/>
      <c r="D1155" s="185"/>
      <c r="E1155" s="199"/>
      <c r="F1155" s="237"/>
      <c r="G1155" s="313"/>
      <c r="H1155" s="230"/>
      <c r="I1155" s="312"/>
      <c r="J1155" s="176"/>
      <c r="K1155" s="313">
        <v>2</v>
      </c>
      <c r="L1155" s="238">
        <f>PRODUCT(G1155:K1155)</f>
        <v>2</v>
      </c>
      <c r="M1155" s="303"/>
      <c r="N1155" s="304"/>
    </row>
    <row r="1156" spans="1:14" ht="31.2">
      <c r="A1156" s="175"/>
      <c r="B1156" s="175"/>
      <c r="C1156" s="183">
        <f>1+C1154</f>
        <v>27</v>
      </c>
      <c r="D1156" s="184" t="str">
        <f>CONCATENATE($A$1104,".",$B$1104,".",C1156)</f>
        <v>11.1.27</v>
      </c>
      <c r="E1156" s="198" t="s">
        <v>541</v>
      </c>
      <c r="F1156" s="185" t="s">
        <v>268</v>
      </c>
      <c r="G1156" s="312"/>
      <c r="H1156" s="176"/>
      <c r="I1156" s="312"/>
      <c r="J1156" s="176"/>
      <c r="K1156" s="313"/>
      <c r="L1156" s="176">
        <f>SUM(L1157)</f>
        <v>1</v>
      </c>
      <c r="M1156" s="303"/>
      <c r="N1156" s="304"/>
    </row>
    <row r="1157" spans="1:14" ht="15.6">
      <c r="A1157" s="175"/>
      <c r="B1157" s="183"/>
      <c r="C1157" s="183"/>
      <c r="D1157" s="185"/>
      <c r="E1157" s="199"/>
      <c r="F1157" s="237"/>
      <c r="G1157" s="313"/>
      <c r="H1157" s="230"/>
      <c r="I1157" s="312"/>
      <c r="J1157" s="176"/>
      <c r="K1157" s="313">
        <v>1</v>
      </c>
      <c r="L1157" s="238">
        <f>PRODUCT(G1157:K1157)</f>
        <v>1</v>
      </c>
      <c r="M1157" s="303"/>
      <c r="N1157" s="304"/>
    </row>
    <row r="1158" spans="1:14" ht="31.2">
      <c r="A1158" s="175"/>
      <c r="B1158" s="175"/>
      <c r="C1158" s="183">
        <f>1+C1156</f>
        <v>28</v>
      </c>
      <c r="D1158" s="184" t="str">
        <f>CONCATENATE($A$1104,".",$B$1104,".",C1158)</f>
        <v>11.1.28</v>
      </c>
      <c r="E1158" s="198" t="s">
        <v>544</v>
      </c>
      <c r="F1158" s="185" t="s">
        <v>268</v>
      </c>
      <c r="G1158" s="312"/>
      <c r="H1158" s="176"/>
      <c r="I1158" s="312"/>
      <c r="J1158" s="176"/>
      <c r="K1158" s="313"/>
      <c r="L1158" s="176">
        <f>SUM(L1159)</f>
        <v>5</v>
      </c>
      <c r="M1158" s="303"/>
      <c r="N1158" s="304"/>
    </row>
    <row r="1159" spans="1:14" ht="15.6">
      <c r="A1159" s="175"/>
      <c r="B1159" s="175"/>
      <c r="C1159" s="183"/>
      <c r="D1159" s="185"/>
      <c r="E1159" s="199"/>
      <c r="F1159" s="237"/>
      <c r="G1159" s="313"/>
      <c r="H1159" s="230"/>
      <c r="I1159" s="312"/>
      <c r="J1159" s="176"/>
      <c r="K1159" s="313">
        <v>5</v>
      </c>
      <c r="L1159" s="238">
        <f>PRODUCT(G1159:K1159)</f>
        <v>5</v>
      </c>
      <c r="M1159" s="303"/>
      <c r="N1159" s="304"/>
    </row>
    <row r="1160" spans="1:14" ht="31.2">
      <c r="A1160" s="175"/>
      <c r="B1160" s="175"/>
      <c r="C1160" s="183">
        <f>1+C1158</f>
        <v>29</v>
      </c>
      <c r="D1160" s="184" t="str">
        <f>CONCATENATE($A$1104,".",$B$1104,".",C1160)</f>
        <v>11.1.29</v>
      </c>
      <c r="E1160" s="198" t="s">
        <v>547</v>
      </c>
      <c r="F1160" s="185" t="s">
        <v>268</v>
      </c>
      <c r="G1160" s="312"/>
      <c r="H1160" s="176"/>
      <c r="I1160" s="312"/>
      <c r="J1160" s="176"/>
      <c r="K1160" s="313"/>
      <c r="L1160" s="176">
        <f>SUM(L1161)</f>
        <v>7</v>
      </c>
      <c r="M1160" s="303"/>
      <c r="N1160" s="304"/>
    </row>
    <row r="1161" spans="1:14" ht="15.6">
      <c r="A1161" s="175"/>
      <c r="B1161" s="175"/>
      <c r="C1161" s="183"/>
      <c r="D1161" s="185"/>
      <c r="E1161" s="199"/>
      <c r="F1161" s="237"/>
      <c r="G1161" s="313"/>
      <c r="H1161" s="230"/>
      <c r="I1161" s="312"/>
      <c r="J1161" s="176"/>
      <c r="K1161" s="313">
        <v>7</v>
      </c>
      <c r="L1161" s="238">
        <f>PRODUCT(G1161:K1161)</f>
        <v>7</v>
      </c>
      <c r="M1161" s="303"/>
      <c r="N1161" s="304"/>
    </row>
    <row r="1162" spans="1:14" ht="31.2">
      <c r="A1162" s="175"/>
      <c r="B1162" s="183"/>
      <c r="C1162" s="183">
        <f>1+C1160</f>
        <v>30</v>
      </c>
      <c r="D1162" s="184" t="str">
        <f>CONCATENATE($A$1104,".",$B$1104,".",C1162)</f>
        <v>11.1.30</v>
      </c>
      <c r="E1162" s="198" t="s">
        <v>550</v>
      </c>
      <c r="F1162" s="185" t="s">
        <v>268</v>
      </c>
      <c r="G1162" s="312"/>
      <c r="H1162" s="176"/>
      <c r="I1162" s="312"/>
      <c r="J1162" s="176"/>
      <c r="K1162" s="313"/>
      <c r="L1162" s="176">
        <f>SUM(L1163)</f>
        <v>32</v>
      </c>
      <c r="M1162" s="303"/>
      <c r="N1162" s="304"/>
    </row>
    <row r="1163" spans="1:14" ht="15.6">
      <c r="A1163" s="175"/>
      <c r="B1163" s="175"/>
      <c r="C1163" s="175"/>
      <c r="D1163" s="185"/>
      <c r="E1163" s="199"/>
      <c r="F1163" s="237"/>
      <c r="G1163" s="313"/>
      <c r="H1163" s="230"/>
      <c r="I1163" s="312"/>
      <c r="J1163" s="176"/>
      <c r="K1163" s="313">
        <v>32</v>
      </c>
      <c r="L1163" s="238">
        <f>PRODUCT(G1163:K1163)</f>
        <v>32</v>
      </c>
      <c r="M1163" s="303"/>
      <c r="N1163" s="304"/>
    </row>
    <row r="1164" spans="1:14" ht="31.2">
      <c r="A1164" s="175"/>
      <c r="B1164" s="183"/>
      <c r="C1164" s="183">
        <f>1+C1162</f>
        <v>31</v>
      </c>
      <c r="D1164" s="184" t="str">
        <f>CONCATENATE($A$1104,".",$B$1104,".",C1164)</f>
        <v>11.1.31</v>
      </c>
      <c r="E1164" s="198" t="s">
        <v>553</v>
      </c>
      <c r="F1164" s="185" t="s">
        <v>268</v>
      </c>
      <c r="G1164" s="312"/>
      <c r="H1164" s="176"/>
      <c r="I1164" s="312"/>
      <c r="J1164" s="176"/>
      <c r="K1164" s="313"/>
      <c r="L1164" s="176">
        <f>SUM(L1165)</f>
        <v>1</v>
      </c>
      <c r="M1164" s="303"/>
      <c r="N1164" s="304"/>
    </row>
    <row r="1165" spans="1:14" ht="15.6">
      <c r="A1165" s="175"/>
      <c r="B1165" s="175"/>
      <c r="C1165" s="175"/>
      <c r="D1165" s="185"/>
      <c r="E1165" s="199"/>
      <c r="F1165" s="237"/>
      <c r="G1165" s="313"/>
      <c r="H1165" s="230"/>
      <c r="I1165" s="312"/>
      <c r="J1165" s="176"/>
      <c r="K1165" s="313">
        <v>1</v>
      </c>
      <c r="L1165" s="238">
        <f>PRODUCT(G1165:K1165)</f>
        <v>1</v>
      </c>
      <c r="M1165" s="303"/>
      <c r="N1165" s="304"/>
    </row>
    <row r="1166" spans="1:14" ht="46.8">
      <c r="A1166" s="175"/>
      <c r="B1166" s="175"/>
      <c r="C1166" s="183">
        <f>1+C1164</f>
        <v>32</v>
      </c>
      <c r="D1166" s="184" t="str">
        <f>CONCATENATE($A$1104,".",$B$1104,".",C1166)</f>
        <v>11.1.32</v>
      </c>
      <c r="E1166" s="198" t="s">
        <v>556</v>
      </c>
      <c r="F1166" s="185" t="s">
        <v>268</v>
      </c>
      <c r="G1166" s="312"/>
      <c r="H1166" s="176"/>
      <c r="I1166" s="312"/>
      <c r="J1166" s="176"/>
      <c r="K1166" s="313"/>
      <c r="L1166" s="176">
        <f>SUM(L1167)</f>
        <v>12</v>
      </c>
      <c r="M1166" s="303"/>
      <c r="N1166" s="304"/>
    </row>
    <row r="1167" spans="1:14" ht="15.6">
      <c r="A1167" s="175"/>
      <c r="B1167" s="175"/>
      <c r="C1167" s="175"/>
      <c r="D1167" s="185"/>
      <c r="E1167" s="199"/>
      <c r="F1167" s="237"/>
      <c r="G1167" s="313"/>
      <c r="H1167" s="230"/>
      <c r="I1167" s="312"/>
      <c r="J1167" s="176"/>
      <c r="K1167" s="313">
        <v>12</v>
      </c>
      <c r="L1167" s="238">
        <f>PRODUCT(G1167:K1167)</f>
        <v>12</v>
      </c>
      <c r="M1167" s="303"/>
      <c r="N1167" s="304"/>
    </row>
    <row r="1168" spans="1:14" ht="31.2">
      <c r="A1168" s="175"/>
      <c r="B1168" s="175"/>
      <c r="C1168" s="183">
        <f>1+C1166</f>
        <v>33</v>
      </c>
      <c r="D1168" s="184" t="str">
        <f>CONCATENATE($A$1104,".",$B$1104,".",C1168)</f>
        <v>11.1.33</v>
      </c>
      <c r="E1168" s="198" t="s">
        <v>559</v>
      </c>
      <c r="F1168" s="185" t="s">
        <v>268</v>
      </c>
      <c r="G1168" s="312"/>
      <c r="H1168" s="176"/>
      <c r="I1168" s="312"/>
      <c r="J1168" s="176"/>
      <c r="K1168" s="313"/>
      <c r="L1168" s="176">
        <f>SUM(L1169)</f>
        <v>5</v>
      </c>
      <c r="M1168" s="303"/>
      <c r="N1168" s="304"/>
    </row>
    <row r="1169" spans="1:14" ht="15.6">
      <c r="A1169" s="175"/>
      <c r="B1169" s="183"/>
      <c r="C1169" s="175"/>
      <c r="D1169" s="185"/>
      <c r="E1169" s="198"/>
      <c r="F1169" s="237"/>
      <c r="G1169" s="313"/>
      <c r="H1169" s="230"/>
      <c r="I1169" s="312"/>
      <c r="J1169" s="176"/>
      <c r="K1169" s="313">
        <v>5</v>
      </c>
      <c r="L1169" s="238">
        <f>PRODUCT(G1169:K1169)</f>
        <v>5</v>
      </c>
      <c r="M1169" s="303"/>
      <c r="N1169" s="304"/>
    </row>
    <row r="1170" spans="1:14" ht="31.2">
      <c r="A1170" s="175"/>
      <c r="B1170" s="175"/>
      <c r="C1170" s="183">
        <f>1+C1168</f>
        <v>34</v>
      </c>
      <c r="D1170" s="184" t="str">
        <f>CONCATENATE($A$1104,".",$B$1104,".",C1170)</f>
        <v>11.1.34</v>
      </c>
      <c r="E1170" s="198" t="s">
        <v>562</v>
      </c>
      <c r="F1170" s="185" t="s">
        <v>268</v>
      </c>
      <c r="G1170" s="312"/>
      <c r="H1170" s="176"/>
      <c r="I1170" s="312"/>
      <c r="J1170" s="176"/>
      <c r="K1170" s="313"/>
      <c r="L1170" s="176">
        <f>SUM(L1171)</f>
        <v>18</v>
      </c>
      <c r="M1170" s="303"/>
      <c r="N1170" s="304"/>
    </row>
    <row r="1171" spans="1:14" ht="15.6">
      <c r="A1171" s="175"/>
      <c r="B1171" s="183"/>
      <c r="C1171" s="175"/>
      <c r="D1171" s="185"/>
      <c r="E1171" s="199"/>
      <c r="F1171" s="237"/>
      <c r="G1171" s="313"/>
      <c r="H1171" s="230"/>
      <c r="I1171" s="312"/>
      <c r="J1171" s="176"/>
      <c r="K1171" s="313">
        <v>18</v>
      </c>
      <c r="L1171" s="238">
        <f>PRODUCT(G1171:K1171)</f>
        <v>18</v>
      </c>
      <c r="M1171" s="303"/>
      <c r="N1171" s="304"/>
    </row>
    <row r="1172" spans="1:14" ht="31.2">
      <c r="A1172" s="175"/>
      <c r="B1172" s="175"/>
      <c r="C1172" s="183">
        <f>1+C1170</f>
        <v>35</v>
      </c>
      <c r="D1172" s="184" t="str">
        <f>CONCATENATE($A$1104,".",$B$1104,".",C1172)</f>
        <v>11.1.35</v>
      </c>
      <c r="E1172" s="198" t="s">
        <v>565</v>
      </c>
      <c r="F1172" s="185" t="s">
        <v>268</v>
      </c>
      <c r="G1172" s="312"/>
      <c r="H1172" s="176"/>
      <c r="I1172" s="312"/>
      <c r="J1172" s="176"/>
      <c r="K1172" s="313"/>
      <c r="L1172" s="176">
        <f>SUM(L1173)</f>
        <v>22</v>
      </c>
      <c r="M1172" s="303"/>
      <c r="N1172" s="304"/>
    </row>
    <row r="1173" spans="1:14" ht="15.6">
      <c r="A1173" s="175"/>
      <c r="B1173" s="175"/>
      <c r="C1173" s="175"/>
      <c r="D1173" s="185"/>
      <c r="E1173" s="199"/>
      <c r="F1173" s="237"/>
      <c r="G1173" s="313"/>
      <c r="H1173" s="230"/>
      <c r="I1173" s="312"/>
      <c r="J1173" s="176"/>
      <c r="K1173" s="313">
        <v>22</v>
      </c>
      <c r="L1173" s="238">
        <f>PRODUCT(G1173:K1173)</f>
        <v>22</v>
      </c>
      <c r="M1173" s="303"/>
      <c r="N1173" s="304"/>
    </row>
    <row r="1174" spans="1:14" ht="31.2">
      <c r="A1174" s="175"/>
      <c r="B1174" s="175"/>
      <c r="C1174" s="183">
        <f>1+C1172</f>
        <v>36</v>
      </c>
      <c r="D1174" s="184" t="str">
        <f>CONCATENATE($A$1104,".",$B$1104,".",C1174)</f>
        <v>11.1.36</v>
      </c>
      <c r="E1174" s="198" t="s">
        <v>568</v>
      </c>
      <c r="F1174" s="185" t="s">
        <v>268</v>
      </c>
      <c r="G1174" s="312"/>
      <c r="H1174" s="176"/>
      <c r="I1174" s="312"/>
      <c r="J1174" s="176"/>
      <c r="K1174" s="313"/>
      <c r="L1174" s="176">
        <f>SUM(L1175)</f>
        <v>56</v>
      </c>
      <c r="M1174" s="303"/>
      <c r="N1174" s="304"/>
    </row>
    <row r="1175" spans="1:14" ht="15.6">
      <c r="A1175" s="175"/>
      <c r="B1175" s="175"/>
      <c r="C1175" s="175"/>
      <c r="D1175" s="185"/>
      <c r="E1175" s="199"/>
      <c r="F1175" s="237"/>
      <c r="G1175" s="313"/>
      <c r="H1175" s="230"/>
      <c r="I1175" s="312"/>
      <c r="J1175" s="176"/>
      <c r="K1175" s="313">
        <v>56</v>
      </c>
      <c r="L1175" s="238">
        <f>PRODUCT(G1175:K1175)</f>
        <v>56</v>
      </c>
      <c r="M1175" s="303"/>
      <c r="N1175" s="304"/>
    </row>
    <row r="1176" spans="1:14" ht="31.2">
      <c r="A1176" s="175"/>
      <c r="B1176" s="175"/>
      <c r="C1176" s="183">
        <f>1+C1174</f>
        <v>37</v>
      </c>
      <c r="D1176" s="184" t="str">
        <f>CONCATENATE($A$1104,".",$B$1104,".",C1176)</f>
        <v>11.1.37</v>
      </c>
      <c r="E1176" s="198" t="s">
        <v>571</v>
      </c>
      <c r="F1176" s="185" t="s">
        <v>268</v>
      </c>
      <c r="G1176" s="312"/>
      <c r="H1176" s="176"/>
      <c r="I1176" s="312"/>
      <c r="J1176" s="176"/>
      <c r="K1176" s="313"/>
      <c r="L1176" s="176">
        <f>SUM(L1177)</f>
        <v>1</v>
      </c>
      <c r="M1176" s="303"/>
      <c r="N1176" s="304"/>
    </row>
    <row r="1177" spans="1:14" ht="15.6">
      <c r="A1177" s="175"/>
      <c r="B1177" s="175"/>
      <c r="C1177" s="175"/>
      <c r="D1177" s="185"/>
      <c r="E1177" s="199"/>
      <c r="F1177" s="237"/>
      <c r="G1177" s="313"/>
      <c r="H1177" s="230"/>
      <c r="I1177" s="312"/>
      <c r="J1177" s="176"/>
      <c r="K1177" s="313">
        <v>1</v>
      </c>
      <c r="L1177" s="238">
        <f>PRODUCT(G1177:K1177)</f>
        <v>1</v>
      </c>
      <c r="M1177" s="303"/>
      <c r="N1177" s="304"/>
    </row>
    <row r="1178" spans="1:14" ht="31.2">
      <c r="A1178" s="175"/>
      <c r="B1178" s="183"/>
      <c r="C1178" s="183">
        <f>1+C1176</f>
        <v>38</v>
      </c>
      <c r="D1178" s="184" t="str">
        <f>CONCATENATE($A$1104,".",$B$1104,".",C1178)</f>
        <v>11.1.38</v>
      </c>
      <c r="E1178" s="198" t="s">
        <v>574</v>
      </c>
      <c r="F1178" s="185" t="s">
        <v>268</v>
      </c>
      <c r="G1178" s="312"/>
      <c r="H1178" s="176"/>
      <c r="I1178" s="312"/>
      <c r="J1178" s="176"/>
      <c r="K1178" s="313"/>
      <c r="L1178" s="176">
        <f>SUM(L1179)</f>
        <v>2</v>
      </c>
      <c r="M1178" s="303"/>
      <c r="N1178" s="304"/>
    </row>
    <row r="1179" spans="1:14" ht="15.6">
      <c r="A1179" s="175"/>
      <c r="B1179" s="175"/>
      <c r="C1179" s="175"/>
      <c r="D1179" s="185"/>
      <c r="E1179" s="199"/>
      <c r="F1179" s="237"/>
      <c r="G1179" s="313"/>
      <c r="H1179" s="230"/>
      <c r="I1179" s="312"/>
      <c r="J1179" s="176"/>
      <c r="K1179" s="313">
        <v>2</v>
      </c>
      <c r="L1179" s="238">
        <f>PRODUCT(G1179:K1179)</f>
        <v>2</v>
      </c>
      <c r="M1179" s="303"/>
      <c r="N1179" s="304"/>
    </row>
    <row r="1180" spans="1:14" ht="31.2">
      <c r="A1180" s="175"/>
      <c r="B1180" s="175"/>
      <c r="C1180" s="183">
        <f>1+C1178</f>
        <v>39</v>
      </c>
      <c r="D1180" s="184" t="str">
        <f>CONCATENATE($A$1104,".",$B$1104,".",C1180)</f>
        <v>11.1.39</v>
      </c>
      <c r="E1180" s="198" t="s">
        <v>577</v>
      </c>
      <c r="F1180" s="185" t="s">
        <v>268</v>
      </c>
      <c r="G1180" s="312"/>
      <c r="H1180" s="176"/>
      <c r="I1180" s="312"/>
      <c r="J1180" s="176"/>
      <c r="K1180" s="313"/>
      <c r="L1180" s="176">
        <f>SUM(L1181)</f>
        <v>2</v>
      </c>
      <c r="M1180" s="303"/>
      <c r="N1180" s="304"/>
    </row>
    <row r="1181" spans="1:14" ht="15.6">
      <c r="A1181" s="175"/>
      <c r="B1181" s="175"/>
      <c r="C1181" s="175"/>
      <c r="D1181" s="185"/>
      <c r="E1181" s="199"/>
      <c r="F1181" s="237"/>
      <c r="G1181" s="313"/>
      <c r="H1181" s="230"/>
      <c r="I1181" s="312"/>
      <c r="J1181" s="176"/>
      <c r="K1181" s="313">
        <v>2</v>
      </c>
      <c r="L1181" s="238">
        <f>PRODUCT(G1181:K1181)</f>
        <v>2</v>
      </c>
      <c r="M1181" s="303"/>
      <c r="N1181" s="304"/>
    </row>
    <row r="1182" spans="1:14" ht="31.2">
      <c r="A1182" s="175"/>
      <c r="B1182" s="175"/>
      <c r="C1182" s="183">
        <f>1+C1180</f>
        <v>40</v>
      </c>
      <c r="D1182" s="184" t="str">
        <f>CONCATENATE($A$1104,".",$B$1104,".",C1182)</f>
        <v>11.1.40</v>
      </c>
      <c r="E1182" s="198" t="s">
        <v>580</v>
      </c>
      <c r="F1182" s="185" t="s">
        <v>268</v>
      </c>
      <c r="G1182" s="312"/>
      <c r="H1182" s="176"/>
      <c r="I1182" s="312"/>
      <c r="J1182" s="176"/>
      <c r="K1182" s="313"/>
      <c r="L1182" s="176">
        <f>SUM(L1183)</f>
        <v>3</v>
      </c>
      <c r="M1182" s="303"/>
      <c r="N1182" s="304"/>
    </row>
    <row r="1183" spans="1:14" ht="15.6">
      <c r="A1183" s="175"/>
      <c r="B1183" s="175"/>
      <c r="C1183" s="175"/>
      <c r="D1183" s="185"/>
      <c r="E1183" s="199"/>
      <c r="F1183" s="237"/>
      <c r="G1183" s="313"/>
      <c r="H1183" s="230"/>
      <c r="I1183" s="312"/>
      <c r="J1183" s="176"/>
      <c r="K1183" s="313">
        <v>3</v>
      </c>
      <c r="L1183" s="238">
        <f>PRODUCT(G1183:K1183)</f>
        <v>3</v>
      </c>
      <c r="M1183" s="303"/>
      <c r="N1183" s="304"/>
    </row>
    <row r="1184" spans="1:14" ht="31.2">
      <c r="A1184" s="175"/>
      <c r="B1184" s="175"/>
      <c r="C1184" s="183">
        <f>1+C1182</f>
        <v>41</v>
      </c>
      <c r="D1184" s="184" t="str">
        <f>CONCATENATE($A$1104,".",$B$1104,".",C1184)</f>
        <v>11.1.41</v>
      </c>
      <c r="E1184" s="198" t="s">
        <v>583</v>
      </c>
      <c r="F1184" s="185" t="s">
        <v>268</v>
      </c>
      <c r="G1184" s="312"/>
      <c r="H1184" s="176"/>
      <c r="I1184" s="312"/>
      <c r="J1184" s="176"/>
      <c r="K1184" s="313"/>
      <c r="L1184" s="176">
        <f>SUM(L1185)</f>
        <v>1</v>
      </c>
      <c r="M1184" s="303"/>
      <c r="N1184" s="304"/>
    </row>
    <row r="1185" spans="1:14" ht="15.6">
      <c r="A1185" s="175"/>
      <c r="B1185" s="175"/>
      <c r="C1185" s="175"/>
      <c r="D1185" s="185"/>
      <c r="E1185" s="199"/>
      <c r="F1185" s="237"/>
      <c r="G1185" s="313"/>
      <c r="H1185" s="230"/>
      <c r="I1185" s="312"/>
      <c r="J1185" s="176"/>
      <c r="K1185" s="313">
        <v>1</v>
      </c>
      <c r="L1185" s="238">
        <f>PRODUCT(G1185:K1185)</f>
        <v>1</v>
      </c>
      <c r="M1185" s="303"/>
      <c r="N1185" s="304"/>
    </row>
    <row r="1186" spans="1:14" ht="15.6">
      <c r="A1186" s="175"/>
      <c r="B1186" s="183"/>
      <c r="C1186" s="183">
        <f>1+C1184</f>
        <v>42</v>
      </c>
      <c r="D1186" s="184" t="str">
        <f>CONCATENATE($A$1104,".",$B$1104,".",C1186)</f>
        <v>11.1.42</v>
      </c>
      <c r="E1186" s="198" t="s">
        <v>586</v>
      </c>
      <c r="F1186" s="185" t="s">
        <v>268</v>
      </c>
      <c r="G1186" s="312"/>
      <c r="H1186" s="176"/>
      <c r="I1186" s="312"/>
      <c r="J1186" s="176"/>
      <c r="K1186" s="313"/>
      <c r="L1186" s="176">
        <f>SUM(L1187)</f>
        <v>1</v>
      </c>
      <c r="M1186" s="303"/>
      <c r="N1186" s="304"/>
    </row>
    <row r="1187" spans="1:14" ht="15.6">
      <c r="A1187" s="175"/>
      <c r="B1187" s="175"/>
      <c r="C1187" s="175"/>
      <c r="D1187" s="185"/>
      <c r="E1187" s="199"/>
      <c r="F1187" s="237"/>
      <c r="G1187" s="313"/>
      <c r="H1187" s="230"/>
      <c r="I1187" s="312"/>
      <c r="J1187" s="176"/>
      <c r="K1187" s="313">
        <v>1</v>
      </c>
      <c r="L1187" s="238">
        <f>PRODUCT(G1187:K1187)</f>
        <v>1</v>
      </c>
      <c r="M1187" s="303"/>
      <c r="N1187" s="304"/>
    </row>
    <row r="1188" spans="1:14" ht="31.2">
      <c r="A1188" s="175"/>
      <c r="B1188" s="175"/>
      <c r="C1188" s="183">
        <f>1+C1186</f>
        <v>43</v>
      </c>
      <c r="D1188" s="184" t="str">
        <f>CONCATENATE($A$1104,".",$B$1104,".",C1188)</f>
        <v>11.1.43</v>
      </c>
      <c r="E1188" s="198" t="s">
        <v>590</v>
      </c>
      <c r="F1188" s="185" t="s">
        <v>268</v>
      </c>
      <c r="G1188" s="312"/>
      <c r="H1188" s="176"/>
      <c r="I1188" s="312"/>
      <c r="J1188" s="176"/>
      <c r="K1188" s="313"/>
      <c r="L1188" s="176">
        <f>SUM(L1189)</f>
        <v>20</v>
      </c>
      <c r="M1188" s="303"/>
      <c r="N1188" s="304"/>
    </row>
    <row r="1189" spans="1:14" ht="15.6">
      <c r="A1189" s="175"/>
      <c r="B1189" s="175"/>
      <c r="C1189" s="175"/>
      <c r="D1189" s="185"/>
      <c r="E1189" s="199"/>
      <c r="F1189" s="237"/>
      <c r="G1189" s="313"/>
      <c r="H1189" s="230"/>
      <c r="I1189" s="312"/>
      <c r="J1189" s="176"/>
      <c r="K1189" s="313">
        <v>20</v>
      </c>
      <c r="L1189" s="238">
        <f>PRODUCT(G1189:K1189)</f>
        <v>20</v>
      </c>
      <c r="M1189" s="303"/>
      <c r="N1189" s="304"/>
    </row>
    <row r="1190" spans="1:14" ht="31.2">
      <c r="A1190" s="175"/>
      <c r="B1190" s="175"/>
      <c r="C1190" s="183">
        <f>1+C1188</f>
        <v>44</v>
      </c>
      <c r="D1190" s="184" t="str">
        <f>CONCATENATE($A$1104,".",$B$1104,".",C1190)</f>
        <v>11.1.44</v>
      </c>
      <c r="E1190" s="198" t="s">
        <v>594</v>
      </c>
      <c r="F1190" s="185" t="s">
        <v>268</v>
      </c>
      <c r="G1190" s="312"/>
      <c r="H1190" s="176"/>
      <c r="I1190" s="312"/>
      <c r="J1190" s="176"/>
      <c r="K1190" s="313"/>
      <c r="L1190" s="176">
        <f>SUM(L1191)</f>
        <v>2</v>
      </c>
      <c r="M1190" s="303"/>
      <c r="N1190" s="304"/>
    </row>
    <row r="1191" spans="1:14" ht="15.6">
      <c r="A1191" s="175"/>
      <c r="B1191" s="175"/>
      <c r="C1191" s="175"/>
      <c r="D1191" s="185"/>
      <c r="E1191" s="199"/>
      <c r="F1191" s="237"/>
      <c r="G1191" s="313"/>
      <c r="H1191" s="230"/>
      <c r="I1191" s="312"/>
      <c r="J1191" s="176"/>
      <c r="K1191" s="313">
        <v>2</v>
      </c>
      <c r="L1191" s="238">
        <f>PRODUCT(G1191:K1191)</f>
        <v>2</v>
      </c>
      <c r="M1191" s="303"/>
      <c r="N1191" s="304"/>
    </row>
    <row r="1192" spans="1:14" ht="31.2">
      <c r="A1192" s="175"/>
      <c r="B1192" s="175"/>
      <c r="C1192" s="183">
        <f>1+C1190</f>
        <v>45</v>
      </c>
      <c r="D1192" s="184" t="str">
        <f>CONCATENATE($A$1104,".",$B$1104,".",C1192)</f>
        <v>11.1.45</v>
      </c>
      <c r="E1192" s="198" t="s">
        <v>597</v>
      </c>
      <c r="F1192" s="185" t="s">
        <v>268</v>
      </c>
      <c r="G1192" s="312"/>
      <c r="H1192" s="176"/>
      <c r="I1192" s="312"/>
      <c r="J1192" s="176"/>
      <c r="K1192" s="313"/>
      <c r="L1192" s="176">
        <f>SUM(L1193)</f>
        <v>19</v>
      </c>
      <c r="M1192" s="303"/>
      <c r="N1192" s="304"/>
    </row>
    <row r="1193" spans="1:14" ht="15.6">
      <c r="A1193" s="175"/>
      <c r="B1193" s="183"/>
      <c r="C1193" s="183"/>
      <c r="D1193" s="185"/>
      <c r="E1193" s="199"/>
      <c r="F1193" s="237"/>
      <c r="G1193" s="313"/>
      <c r="H1193" s="230"/>
      <c r="I1193" s="312"/>
      <c r="J1193" s="176"/>
      <c r="K1193" s="313">
        <v>19</v>
      </c>
      <c r="L1193" s="238">
        <f>PRODUCT(G1193:K1193)</f>
        <v>19</v>
      </c>
      <c r="M1193" s="303"/>
      <c r="N1193" s="304"/>
    </row>
    <row r="1194" spans="1:14" ht="31.2">
      <c r="A1194" s="175"/>
      <c r="B1194" s="175"/>
      <c r="C1194" s="183">
        <f>1+C1192</f>
        <v>46</v>
      </c>
      <c r="D1194" s="184" t="str">
        <f>CONCATENATE($A$1104,".",$B$1104,".",C1194)</f>
        <v>11.1.46</v>
      </c>
      <c r="E1194" s="198" t="s">
        <v>600</v>
      </c>
      <c r="F1194" s="185" t="s">
        <v>268</v>
      </c>
      <c r="G1194" s="312"/>
      <c r="H1194" s="176"/>
      <c r="I1194" s="312"/>
      <c r="J1194" s="176"/>
      <c r="K1194" s="313"/>
      <c r="L1194" s="176">
        <f>SUM(L1195)</f>
        <v>4</v>
      </c>
      <c r="M1194" s="303"/>
      <c r="N1194" s="304"/>
    </row>
    <row r="1195" spans="1:14" ht="15.6">
      <c r="A1195" s="175"/>
      <c r="B1195" s="175"/>
      <c r="C1195" s="175"/>
      <c r="D1195" s="185"/>
      <c r="E1195" s="199"/>
      <c r="F1195" s="237"/>
      <c r="G1195" s="313"/>
      <c r="H1195" s="230"/>
      <c r="I1195" s="312"/>
      <c r="J1195" s="176"/>
      <c r="K1195" s="313">
        <v>4</v>
      </c>
      <c r="L1195" s="238">
        <f>PRODUCT(G1195:K1195)</f>
        <v>4</v>
      </c>
      <c r="M1195" s="303"/>
      <c r="N1195" s="304"/>
    </row>
    <row r="1196" spans="1:14" ht="31.2">
      <c r="A1196" s="175"/>
      <c r="B1196" s="175"/>
      <c r="C1196" s="183">
        <f>1+C1194</f>
        <v>47</v>
      </c>
      <c r="D1196" s="184" t="str">
        <f>CONCATENATE($A$1104,".",$B$1104,".",C1196)</f>
        <v>11.1.47</v>
      </c>
      <c r="E1196" s="198" t="s">
        <v>603</v>
      </c>
      <c r="F1196" s="185" t="s">
        <v>268</v>
      </c>
      <c r="G1196" s="312"/>
      <c r="H1196" s="176"/>
      <c r="I1196" s="312"/>
      <c r="J1196" s="176"/>
      <c r="K1196" s="313"/>
      <c r="L1196" s="176">
        <f>SUM(L1197)</f>
        <v>11</v>
      </c>
      <c r="M1196" s="303"/>
      <c r="N1196" s="304"/>
    </row>
    <row r="1197" spans="1:14" ht="15.6">
      <c r="A1197" s="175"/>
      <c r="B1197" s="183"/>
      <c r="C1197" s="183"/>
      <c r="D1197" s="185"/>
      <c r="E1197" s="199"/>
      <c r="F1197" s="237"/>
      <c r="G1197" s="313"/>
      <c r="H1197" s="230"/>
      <c r="I1197" s="312"/>
      <c r="J1197" s="176"/>
      <c r="K1197" s="313">
        <v>11</v>
      </c>
      <c r="L1197" s="238">
        <f>PRODUCT(G1197:K1197)</f>
        <v>11</v>
      </c>
      <c r="M1197" s="303"/>
      <c r="N1197" s="304"/>
    </row>
    <row r="1198" spans="1:14" ht="31.2">
      <c r="A1198" s="175"/>
      <c r="B1198" s="175"/>
      <c r="C1198" s="183">
        <f>1+C1196</f>
        <v>48</v>
      </c>
      <c r="D1198" s="184" t="str">
        <f>CONCATENATE($A$1104,".",$B$1104,".",C1198)</f>
        <v>11.1.48</v>
      </c>
      <c r="E1198" s="198" t="s">
        <v>606</v>
      </c>
      <c r="F1198" s="185" t="s">
        <v>268</v>
      </c>
      <c r="G1198" s="312"/>
      <c r="H1198" s="176"/>
      <c r="I1198" s="312"/>
      <c r="J1198" s="176"/>
      <c r="K1198" s="313"/>
      <c r="L1198" s="176">
        <f>SUM(L1199)</f>
        <v>1</v>
      </c>
      <c r="M1198" s="303"/>
      <c r="N1198" s="304"/>
    </row>
    <row r="1199" spans="1:14" ht="15.6">
      <c r="A1199" s="175"/>
      <c r="B1199" s="183"/>
      <c r="C1199" s="183"/>
      <c r="D1199" s="185"/>
      <c r="E1199" s="199"/>
      <c r="F1199" s="237"/>
      <c r="G1199" s="313"/>
      <c r="H1199" s="230"/>
      <c r="I1199" s="312"/>
      <c r="J1199" s="176"/>
      <c r="K1199" s="313">
        <v>1</v>
      </c>
      <c r="L1199" s="238">
        <f>PRODUCT(G1199:K1199)</f>
        <v>1</v>
      </c>
      <c r="M1199" s="303"/>
      <c r="N1199" s="304"/>
    </row>
    <row r="1200" spans="1:14" ht="31.2">
      <c r="A1200" s="175"/>
      <c r="B1200" s="175"/>
      <c r="C1200" s="183">
        <f>1+C1198</f>
        <v>49</v>
      </c>
      <c r="D1200" s="184" t="str">
        <f>CONCATENATE($A$1104,".",$B$1104,".",C1200)</f>
        <v>11.1.49</v>
      </c>
      <c r="E1200" s="198" t="s">
        <v>609</v>
      </c>
      <c r="F1200" s="185" t="s">
        <v>268</v>
      </c>
      <c r="G1200" s="312"/>
      <c r="H1200" s="176"/>
      <c r="I1200" s="312"/>
      <c r="J1200" s="176"/>
      <c r="K1200" s="313"/>
      <c r="L1200" s="176">
        <f>SUM(L1201)</f>
        <v>2</v>
      </c>
      <c r="M1200" s="303"/>
      <c r="N1200" s="304"/>
    </row>
    <row r="1201" spans="1:14" ht="15.6">
      <c r="A1201" s="175"/>
      <c r="B1201" s="175"/>
      <c r="C1201" s="183"/>
      <c r="D1201" s="185"/>
      <c r="E1201" s="199"/>
      <c r="F1201" s="237"/>
      <c r="G1201" s="313"/>
      <c r="H1201" s="230"/>
      <c r="I1201" s="312"/>
      <c r="J1201" s="176"/>
      <c r="K1201" s="313">
        <v>2</v>
      </c>
      <c r="L1201" s="238">
        <f>PRODUCT(G1201:K1201)</f>
        <v>2</v>
      </c>
      <c r="M1201" s="303"/>
      <c r="N1201" s="304"/>
    </row>
    <row r="1202" spans="1:14" ht="31.2">
      <c r="A1202" s="175"/>
      <c r="B1202" s="175"/>
      <c r="C1202" s="183">
        <f>1+C1200</f>
        <v>50</v>
      </c>
      <c r="D1202" s="184" t="str">
        <f>CONCATENATE($A$1104,".",$B$1104,".",C1202)</f>
        <v>11.1.50</v>
      </c>
      <c r="E1202" s="198" t="s">
        <v>612</v>
      </c>
      <c r="F1202" s="185" t="s">
        <v>268</v>
      </c>
      <c r="G1202" s="312"/>
      <c r="H1202" s="176"/>
      <c r="I1202" s="312"/>
      <c r="J1202" s="176"/>
      <c r="K1202" s="313"/>
      <c r="L1202" s="176">
        <f>SUM(L1203)</f>
        <v>2</v>
      </c>
      <c r="M1202" s="303"/>
      <c r="N1202" s="304"/>
    </row>
    <row r="1203" spans="1:14" ht="15.6">
      <c r="A1203" s="175"/>
      <c r="B1203" s="175"/>
      <c r="C1203" s="183"/>
      <c r="D1203" s="185"/>
      <c r="E1203" s="199"/>
      <c r="F1203" s="237"/>
      <c r="G1203" s="313"/>
      <c r="H1203" s="230"/>
      <c r="I1203" s="312"/>
      <c r="J1203" s="176"/>
      <c r="K1203" s="313">
        <v>2</v>
      </c>
      <c r="L1203" s="238">
        <f>PRODUCT(G1203:K1203)</f>
        <v>2</v>
      </c>
      <c r="M1203" s="303"/>
      <c r="N1203" s="304"/>
    </row>
    <row r="1204" spans="1:14" ht="31.2">
      <c r="A1204" s="175"/>
      <c r="B1204" s="175"/>
      <c r="C1204" s="183">
        <f>1+C1202</f>
        <v>51</v>
      </c>
      <c r="D1204" s="184" t="str">
        <f>CONCATENATE($A$1104,".",$B$1104,".",C1204)</f>
        <v>11.1.51</v>
      </c>
      <c r="E1204" s="198" t="s">
        <v>615</v>
      </c>
      <c r="F1204" s="185" t="s">
        <v>268</v>
      </c>
      <c r="G1204" s="312"/>
      <c r="H1204" s="176"/>
      <c r="I1204" s="312"/>
      <c r="J1204" s="176"/>
      <c r="K1204" s="313"/>
      <c r="L1204" s="176">
        <f>SUM(L1205)</f>
        <v>1</v>
      </c>
      <c r="M1204" s="303"/>
      <c r="N1204" s="304"/>
    </row>
    <row r="1205" spans="1:14" ht="15.6">
      <c r="A1205" s="175"/>
      <c r="B1205" s="175"/>
      <c r="C1205" s="183"/>
      <c r="D1205" s="185"/>
      <c r="E1205" s="199"/>
      <c r="F1205" s="237"/>
      <c r="G1205" s="313"/>
      <c r="H1205" s="230"/>
      <c r="I1205" s="312"/>
      <c r="J1205" s="176"/>
      <c r="K1205" s="313">
        <v>1</v>
      </c>
      <c r="L1205" s="238">
        <f>PRODUCT(G1205:K1205)</f>
        <v>1</v>
      </c>
      <c r="M1205" s="303"/>
      <c r="N1205" s="304"/>
    </row>
    <row r="1206" spans="1:14" ht="15.6">
      <c r="A1206" s="175"/>
      <c r="B1206" s="183"/>
      <c r="C1206" s="183">
        <f>1+C1204</f>
        <v>52</v>
      </c>
      <c r="D1206" s="184" t="str">
        <f>CONCATENATE($A$1104,".",$B$1104,".",C1206)</f>
        <v>11.1.52</v>
      </c>
      <c r="E1206" s="198" t="s">
        <v>618</v>
      </c>
      <c r="F1206" s="185" t="s">
        <v>268</v>
      </c>
      <c r="G1206" s="312"/>
      <c r="H1206" s="176"/>
      <c r="I1206" s="312"/>
      <c r="J1206" s="176"/>
      <c r="K1206" s="313"/>
      <c r="L1206" s="176">
        <f>SUM(L1207)</f>
        <v>2</v>
      </c>
      <c r="M1206" s="303"/>
      <c r="N1206" s="304"/>
    </row>
    <row r="1207" spans="1:14" ht="15.6">
      <c r="A1207" s="175"/>
      <c r="B1207" s="175"/>
      <c r="C1207" s="183"/>
      <c r="D1207" s="185"/>
      <c r="E1207" s="199"/>
      <c r="F1207" s="237"/>
      <c r="G1207" s="313"/>
      <c r="H1207" s="230"/>
      <c r="I1207" s="312"/>
      <c r="J1207" s="176"/>
      <c r="K1207" s="313">
        <v>2</v>
      </c>
      <c r="L1207" s="238">
        <f>PRODUCT(G1207:K1207)</f>
        <v>2</v>
      </c>
      <c r="M1207" s="303"/>
      <c r="N1207" s="304"/>
    </row>
    <row r="1208" spans="1:14" ht="15.6">
      <c r="A1208" s="175"/>
      <c r="B1208" s="183"/>
      <c r="C1208" s="183">
        <f>1+C1206</f>
        <v>53</v>
      </c>
      <c r="D1208" s="184" t="str">
        <f>CONCATENATE($A$1104,".",$B$1104,".",C1208)</f>
        <v>11.1.53</v>
      </c>
      <c r="E1208" s="198" t="s">
        <v>621</v>
      </c>
      <c r="F1208" s="185" t="s">
        <v>268</v>
      </c>
      <c r="G1208" s="312"/>
      <c r="H1208" s="176"/>
      <c r="I1208" s="312"/>
      <c r="J1208" s="176"/>
      <c r="K1208" s="313"/>
      <c r="L1208" s="176">
        <f>SUM(L1209)</f>
        <v>1</v>
      </c>
      <c r="M1208" s="303"/>
      <c r="N1208" s="304"/>
    </row>
    <row r="1209" spans="1:14" ht="15.6">
      <c r="A1209" s="175"/>
      <c r="B1209" s="175"/>
      <c r="C1209" s="183"/>
      <c r="D1209" s="185"/>
      <c r="E1209" s="199"/>
      <c r="F1209" s="237"/>
      <c r="G1209" s="313"/>
      <c r="H1209" s="230"/>
      <c r="I1209" s="312"/>
      <c r="J1209" s="176"/>
      <c r="K1209" s="313">
        <v>1</v>
      </c>
      <c r="L1209" s="238">
        <f>PRODUCT(G1209:K1209)</f>
        <v>1</v>
      </c>
      <c r="M1209" s="303"/>
      <c r="N1209" s="304"/>
    </row>
    <row r="1210" spans="1:14" ht="31.2">
      <c r="A1210" s="175"/>
      <c r="B1210" s="175"/>
      <c r="C1210" s="183">
        <f>1+C1208</f>
        <v>54</v>
      </c>
      <c r="D1210" s="184" t="str">
        <f>CONCATENATE($A$1104,".",$B$1104,".",C1210)</f>
        <v>11.1.54</v>
      </c>
      <c r="E1210" s="198" t="s">
        <v>624</v>
      </c>
      <c r="F1210" s="185" t="s">
        <v>268</v>
      </c>
      <c r="G1210" s="312"/>
      <c r="H1210" s="176"/>
      <c r="I1210" s="312"/>
      <c r="J1210" s="176"/>
      <c r="K1210" s="313"/>
      <c r="L1210" s="176">
        <f>SUM(L1211)</f>
        <v>2</v>
      </c>
      <c r="M1210" s="303"/>
      <c r="N1210" s="304"/>
    </row>
    <row r="1211" spans="1:14" ht="15.6">
      <c r="A1211" s="175"/>
      <c r="B1211" s="175"/>
      <c r="C1211" s="183"/>
      <c r="D1211" s="185"/>
      <c r="E1211" s="199"/>
      <c r="F1211" s="237"/>
      <c r="G1211" s="313"/>
      <c r="H1211" s="230"/>
      <c r="I1211" s="312"/>
      <c r="J1211" s="176"/>
      <c r="K1211" s="313">
        <v>2</v>
      </c>
      <c r="L1211" s="238">
        <f>PRODUCT(G1211:K1211)</f>
        <v>2</v>
      </c>
      <c r="M1211" s="303"/>
      <c r="N1211" s="304"/>
    </row>
    <row r="1212" spans="1:14" ht="31.2">
      <c r="A1212" s="175"/>
      <c r="B1212" s="175"/>
      <c r="C1212" s="183">
        <f>1+C1210</f>
        <v>55</v>
      </c>
      <c r="D1212" s="184" t="str">
        <f>CONCATENATE($A$1104,".",$B$1104,".",C1212)</f>
        <v>11.1.55</v>
      </c>
      <c r="E1212" s="198" t="s">
        <v>628</v>
      </c>
      <c r="F1212" s="185" t="s">
        <v>268</v>
      </c>
      <c r="G1212" s="312"/>
      <c r="H1212" s="176"/>
      <c r="I1212" s="312"/>
      <c r="J1212" s="176"/>
      <c r="K1212" s="313"/>
      <c r="L1212" s="176">
        <f>SUM(L1213)</f>
        <v>2</v>
      </c>
      <c r="M1212" s="303"/>
      <c r="N1212" s="304"/>
    </row>
    <row r="1213" spans="1:14" ht="15.6">
      <c r="A1213" s="175"/>
      <c r="B1213" s="175"/>
      <c r="C1213" s="175"/>
      <c r="D1213" s="185"/>
      <c r="E1213" s="199"/>
      <c r="F1213" s="237"/>
      <c r="G1213" s="313"/>
      <c r="H1213" s="230"/>
      <c r="I1213" s="312"/>
      <c r="J1213" s="176"/>
      <c r="K1213" s="313">
        <v>2</v>
      </c>
      <c r="L1213" s="238">
        <f>PRODUCT(G1213:K1213)</f>
        <v>2</v>
      </c>
      <c r="M1213" s="303"/>
      <c r="N1213" s="304"/>
    </row>
    <row r="1214" spans="1:14" ht="15.6">
      <c r="A1214" s="175"/>
      <c r="B1214" s="175"/>
      <c r="C1214" s="175"/>
      <c r="D1214" s="178" t="s">
        <v>6723</v>
      </c>
      <c r="E1214" s="200" t="s">
        <v>631</v>
      </c>
      <c r="F1214" s="178"/>
      <c r="G1214" s="314"/>
      <c r="H1214" s="180"/>
      <c r="I1214" s="314"/>
      <c r="J1214" s="180"/>
      <c r="K1214" s="315"/>
      <c r="L1214" s="180"/>
      <c r="M1214" s="303"/>
      <c r="N1214" s="304"/>
    </row>
    <row r="1215" spans="1:14" ht="15.6">
      <c r="A1215" s="175">
        <v>11</v>
      </c>
      <c r="B1215" s="175">
        <v>2</v>
      </c>
      <c r="C1215" s="183">
        <v>1</v>
      </c>
      <c r="D1215" s="184" t="str">
        <f>CONCATENATE($A$1215,".",$B$1215,".",C1215)</f>
        <v>11.2.1</v>
      </c>
      <c r="E1215" s="198" t="s">
        <v>634</v>
      </c>
      <c r="F1215" s="185" t="s">
        <v>268</v>
      </c>
      <c r="G1215" s="312"/>
      <c r="H1215" s="176"/>
      <c r="I1215" s="312"/>
      <c r="J1215" s="176"/>
      <c r="K1215" s="313"/>
      <c r="L1215" s="176">
        <f>SUM(L1216)</f>
        <v>23</v>
      </c>
      <c r="M1215" s="303"/>
      <c r="N1215" s="304"/>
    </row>
    <row r="1216" spans="1:14" ht="15.6">
      <c r="A1216" s="175"/>
      <c r="B1216" s="175"/>
      <c r="C1216" s="175"/>
      <c r="D1216" s="185"/>
      <c r="E1216" s="199"/>
      <c r="F1216" s="237"/>
      <c r="G1216" s="313"/>
      <c r="H1216" s="230"/>
      <c r="I1216" s="312"/>
      <c r="J1216" s="176"/>
      <c r="K1216" s="313">
        <v>23</v>
      </c>
      <c r="L1216" s="238">
        <f>PRODUCT(G1216:K1216)</f>
        <v>23</v>
      </c>
      <c r="M1216" s="303"/>
      <c r="N1216" s="304"/>
    </row>
    <row r="1217" spans="1:14" ht="46.8">
      <c r="A1217" s="175"/>
      <c r="B1217" s="175"/>
      <c r="C1217" s="183">
        <f>C1215+1</f>
        <v>2</v>
      </c>
      <c r="D1217" s="184" t="str">
        <f>CONCATENATE($A$1215,".",$B$1215,".",C1217)</f>
        <v>11.2.2</v>
      </c>
      <c r="E1217" s="198" t="s">
        <v>637</v>
      </c>
      <c r="F1217" s="185" t="s">
        <v>268</v>
      </c>
      <c r="G1217" s="312"/>
      <c r="H1217" s="176"/>
      <c r="I1217" s="312"/>
      <c r="J1217" s="176"/>
      <c r="K1217" s="313"/>
      <c r="L1217" s="176">
        <f>SUM(L1218)</f>
        <v>23</v>
      </c>
      <c r="M1217" s="303"/>
      <c r="N1217" s="304"/>
    </row>
    <row r="1218" spans="1:14" ht="15.6">
      <c r="A1218" s="175"/>
      <c r="B1218" s="175"/>
      <c r="C1218" s="175"/>
      <c r="D1218" s="185"/>
      <c r="E1218" s="199"/>
      <c r="F1218" s="237"/>
      <c r="G1218" s="313"/>
      <c r="H1218" s="230"/>
      <c r="I1218" s="312"/>
      <c r="J1218" s="176"/>
      <c r="K1218" s="313">
        <v>23</v>
      </c>
      <c r="L1218" s="238">
        <f>PRODUCT(G1218:K1218)</f>
        <v>23</v>
      </c>
      <c r="M1218" s="303"/>
      <c r="N1218" s="304"/>
    </row>
    <row r="1219" spans="1:14" ht="46.8">
      <c r="A1219" s="175"/>
      <c r="B1219" s="175"/>
      <c r="C1219" s="183">
        <f>C1217+1</f>
        <v>3</v>
      </c>
      <c r="D1219" s="184" t="str">
        <f>CONCATENATE($A$1215,".",$B$1215,".",C1219)</f>
        <v>11.2.3</v>
      </c>
      <c r="E1219" s="198" t="s">
        <v>641</v>
      </c>
      <c r="F1219" s="185" t="s">
        <v>268</v>
      </c>
      <c r="G1219" s="312"/>
      <c r="H1219" s="176"/>
      <c r="I1219" s="312"/>
      <c r="J1219" s="176"/>
      <c r="K1219" s="313"/>
      <c r="L1219" s="176">
        <f>SUM(L1220)</f>
        <v>31</v>
      </c>
      <c r="M1219" s="303"/>
      <c r="N1219" s="304"/>
    </row>
    <row r="1220" spans="1:14" ht="15.6">
      <c r="A1220" s="175"/>
      <c r="B1220" s="175"/>
      <c r="C1220" s="175"/>
      <c r="D1220" s="185"/>
      <c r="E1220" s="199"/>
      <c r="F1220" s="237"/>
      <c r="G1220" s="313"/>
      <c r="H1220" s="230"/>
      <c r="I1220" s="312"/>
      <c r="J1220" s="176"/>
      <c r="K1220" s="313">
        <v>31</v>
      </c>
      <c r="L1220" s="238">
        <f>PRODUCT(G1220:K1220)</f>
        <v>31</v>
      </c>
      <c r="M1220" s="303"/>
      <c r="N1220" s="304"/>
    </row>
    <row r="1221" spans="1:14" ht="31.2">
      <c r="A1221" s="175"/>
      <c r="B1221" s="175"/>
      <c r="C1221" s="183">
        <f>C1219+1</f>
        <v>4</v>
      </c>
      <c r="D1221" s="184" t="str">
        <f>CONCATENATE($A$1215,".",$B$1215,".",C1221)</f>
        <v>11.2.4</v>
      </c>
      <c r="E1221" s="198" t="s">
        <v>644</v>
      </c>
      <c r="F1221" s="185" t="s">
        <v>268</v>
      </c>
      <c r="G1221" s="312"/>
      <c r="H1221" s="176"/>
      <c r="I1221" s="312"/>
      <c r="J1221" s="176"/>
      <c r="K1221" s="313"/>
      <c r="L1221" s="176">
        <f>SUM(L1222)</f>
        <v>2</v>
      </c>
      <c r="M1221" s="303"/>
      <c r="N1221" s="304"/>
    </row>
    <row r="1222" spans="1:14" ht="15.6">
      <c r="A1222" s="175"/>
      <c r="B1222" s="175"/>
      <c r="C1222" s="175"/>
      <c r="D1222" s="185"/>
      <c r="E1222" s="199"/>
      <c r="F1222" s="237"/>
      <c r="G1222" s="313"/>
      <c r="H1222" s="230"/>
      <c r="I1222" s="312"/>
      <c r="J1222" s="176"/>
      <c r="K1222" s="313">
        <v>2</v>
      </c>
      <c r="L1222" s="238">
        <f>PRODUCT(G1222:K1222)</f>
        <v>2</v>
      </c>
      <c r="M1222" s="303"/>
      <c r="N1222" s="304"/>
    </row>
    <row r="1223" spans="1:14" ht="46.8">
      <c r="A1223" s="175"/>
      <c r="B1223" s="175"/>
      <c r="C1223" s="183">
        <f>C1221+1</f>
        <v>5</v>
      </c>
      <c r="D1223" s="184" t="str">
        <f>CONCATENATE($A$1215,".",$B$1215,".",C1223)</f>
        <v>11.2.5</v>
      </c>
      <c r="E1223" s="198" t="s">
        <v>648</v>
      </c>
      <c r="F1223" s="185" t="s">
        <v>268</v>
      </c>
      <c r="G1223" s="312"/>
      <c r="H1223" s="176"/>
      <c r="I1223" s="312"/>
      <c r="J1223" s="176"/>
      <c r="K1223" s="313"/>
      <c r="L1223" s="176">
        <f>SUM(L1224)</f>
        <v>16</v>
      </c>
      <c r="M1223" s="303"/>
      <c r="N1223" s="304"/>
    </row>
    <row r="1224" spans="1:14" ht="15.6">
      <c r="A1224" s="175"/>
      <c r="B1224" s="183"/>
      <c r="C1224" s="183"/>
      <c r="D1224" s="185"/>
      <c r="E1224" s="199"/>
      <c r="F1224" s="237"/>
      <c r="G1224" s="313"/>
      <c r="H1224" s="230"/>
      <c r="I1224" s="312"/>
      <c r="J1224" s="176"/>
      <c r="K1224" s="313">
        <v>16</v>
      </c>
      <c r="L1224" s="238">
        <f>PRODUCT(G1224:K1224)</f>
        <v>16</v>
      </c>
      <c r="M1224" s="303"/>
      <c r="N1224" s="304"/>
    </row>
    <row r="1225" spans="1:14" ht="46.8">
      <c r="A1225" s="175"/>
      <c r="B1225" s="175"/>
      <c r="C1225" s="183">
        <f>C1223+1</f>
        <v>6</v>
      </c>
      <c r="D1225" s="184" t="str">
        <f>CONCATENATE($A$1215,".",$B$1215,".",C1225)</f>
        <v>11.2.6</v>
      </c>
      <c r="E1225" s="198" t="s">
        <v>651</v>
      </c>
      <c r="F1225" s="185" t="s">
        <v>268</v>
      </c>
      <c r="G1225" s="312"/>
      <c r="H1225" s="176"/>
      <c r="I1225" s="312"/>
      <c r="J1225" s="176"/>
      <c r="K1225" s="313"/>
      <c r="L1225" s="176">
        <f>SUM(L1226)</f>
        <v>5</v>
      </c>
      <c r="M1225" s="303"/>
      <c r="N1225" s="304"/>
    </row>
    <row r="1226" spans="1:14" ht="15.6">
      <c r="A1226" s="175"/>
      <c r="B1226" s="175"/>
      <c r="C1226" s="175"/>
      <c r="D1226" s="185"/>
      <c r="E1226" s="199"/>
      <c r="F1226" s="237"/>
      <c r="G1226" s="313"/>
      <c r="H1226" s="230"/>
      <c r="I1226" s="312"/>
      <c r="J1226" s="176"/>
      <c r="K1226" s="313">
        <v>5</v>
      </c>
      <c r="L1226" s="238">
        <f>PRODUCT(G1226:K1226)</f>
        <v>5</v>
      </c>
      <c r="M1226" s="303"/>
      <c r="N1226" s="304"/>
    </row>
    <row r="1227" spans="1:14" ht="46.8">
      <c r="A1227" s="175"/>
      <c r="B1227" s="175"/>
      <c r="C1227" s="183">
        <f>C1225+1</f>
        <v>7</v>
      </c>
      <c r="D1227" s="184" t="str">
        <f>CONCATENATE($A$1215,".",$B$1215,".",C1227)</f>
        <v>11.2.7</v>
      </c>
      <c r="E1227" s="198" t="s">
        <v>654</v>
      </c>
      <c r="F1227" s="185" t="s">
        <v>268</v>
      </c>
      <c r="G1227" s="312"/>
      <c r="H1227" s="176"/>
      <c r="I1227" s="312"/>
      <c r="J1227" s="176"/>
      <c r="K1227" s="313"/>
      <c r="L1227" s="176">
        <f>SUM(L1228)</f>
        <v>10</v>
      </c>
      <c r="M1227" s="303"/>
      <c r="N1227" s="304"/>
    </row>
    <row r="1228" spans="1:14" ht="15.6">
      <c r="A1228" s="175"/>
      <c r="B1228" s="175"/>
      <c r="C1228" s="175"/>
      <c r="D1228" s="185"/>
      <c r="E1228" s="198"/>
      <c r="F1228" s="237"/>
      <c r="G1228" s="313"/>
      <c r="H1228" s="230"/>
      <c r="I1228" s="312"/>
      <c r="J1228" s="176"/>
      <c r="K1228" s="313">
        <v>10</v>
      </c>
      <c r="L1228" s="238">
        <f>PRODUCT(G1228:K1228)</f>
        <v>10</v>
      </c>
      <c r="M1228" s="303"/>
      <c r="N1228" s="304"/>
    </row>
    <row r="1229" spans="1:14" ht="31.2">
      <c r="A1229" s="175"/>
      <c r="B1229" s="175"/>
      <c r="C1229" s="183">
        <f>C1227+1</f>
        <v>8</v>
      </c>
      <c r="D1229" s="184" t="str">
        <f>CONCATENATE($A$1215,".",$B$1215,".",C1229)</f>
        <v>11.2.8</v>
      </c>
      <c r="E1229" s="198" t="s">
        <v>657</v>
      </c>
      <c r="F1229" s="185" t="s">
        <v>268</v>
      </c>
      <c r="G1229" s="312"/>
      <c r="H1229" s="176"/>
      <c r="I1229" s="312"/>
      <c r="J1229" s="176"/>
      <c r="K1229" s="313"/>
      <c r="L1229" s="176">
        <f>SUM(L1230)</f>
        <v>41</v>
      </c>
      <c r="M1229" s="303"/>
      <c r="N1229" s="304"/>
    </row>
    <row r="1230" spans="1:14" ht="15.6">
      <c r="A1230" s="175"/>
      <c r="B1230" s="175"/>
      <c r="C1230" s="175"/>
      <c r="D1230" s="185"/>
      <c r="E1230" s="199"/>
      <c r="F1230" s="237"/>
      <c r="G1230" s="313"/>
      <c r="H1230" s="230"/>
      <c r="I1230" s="312"/>
      <c r="J1230" s="176"/>
      <c r="K1230" s="313">
        <v>41</v>
      </c>
      <c r="L1230" s="238">
        <f>PRODUCT(G1230:K1230)</f>
        <v>41</v>
      </c>
      <c r="M1230" s="303"/>
      <c r="N1230" s="304"/>
    </row>
    <row r="1231" spans="1:14" ht="31.2">
      <c r="A1231" s="175"/>
      <c r="B1231" s="183"/>
      <c r="C1231" s="183">
        <f>C1229+1</f>
        <v>9</v>
      </c>
      <c r="D1231" s="184" t="str">
        <f>CONCATENATE($A$1215,".",$B$1215,".",C1231)</f>
        <v>11.2.9</v>
      </c>
      <c r="E1231" s="198" t="s">
        <v>660</v>
      </c>
      <c r="F1231" s="185" t="s">
        <v>268</v>
      </c>
      <c r="G1231" s="312"/>
      <c r="H1231" s="176"/>
      <c r="I1231" s="312"/>
      <c r="J1231" s="176"/>
      <c r="K1231" s="313"/>
      <c r="L1231" s="176">
        <f>SUM(L1232)</f>
        <v>24</v>
      </c>
      <c r="M1231" s="303"/>
      <c r="N1231" s="304"/>
    </row>
    <row r="1232" spans="1:14" ht="15.6">
      <c r="A1232" s="175"/>
      <c r="B1232" s="175"/>
      <c r="C1232" s="175"/>
      <c r="D1232" s="185"/>
      <c r="E1232" s="199"/>
      <c r="F1232" s="237"/>
      <c r="G1232" s="313"/>
      <c r="H1232" s="230"/>
      <c r="I1232" s="312"/>
      <c r="J1232" s="176"/>
      <c r="K1232" s="313">
        <v>24</v>
      </c>
      <c r="L1232" s="238">
        <f>PRODUCT(G1232:K1232)</f>
        <v>24</v>
      </c>
      <c r="M1232" s="303"/>
      <c r="N1232" s="304"/>
    </row>
    <row r="1233" spans="1:14" ht="46.8">
      <c r="A1233" s="175"/>
      <c r="B1233" s="175"/>
      <c r="C1233" s="183">
        <f>C1231+1</f>
        <v>10</v>
      </c>
      <c r="D1233" s="184" t="str">
        <f>CONCATENATE($A$1215,".",$B$1215,".",C1233)</f>
        <v>11.2.10</v>
      </c>
      <c r="E1233" s="198" t="s">
        <v>663</v>
      </c>
      <c r="F1233" s="185" t="s">
        <v>268</v>
      </c>
      <c r="G1233" s="312"/>
      <c r="H1233" s="176"/>
      <c r="I1233" s="312"/>
      <c r="J1233" s="176"/>
      <c r="K1233" s="313"/>
      <c r="L1233" s="176">
        <f>SUM(L1234)</f>
        <v>48</v>
      </c>
      <c r="M1233" s="303"/>
      <c r="N1233" s="304"/>
    </row>
    <row r="1234" spans="1:14" ht="15.6">
      <c r="A1234" s="175"/>
      <c r="B1234" s="175"/>
      <c r="C1234" s="175"/>
      <c r="D1234" s="185"/>
      <c r="E1234" s="199"/>
      <c r="F1234" s="237"/>
      <c r="G1234" s="313"/>
      <c r="H1234" s="230"/>
      <c r="I1234" s="312"/>
      <c r="J1234" s="176"/>
      <c r="K1234" s="313">
        <v>48</v>
      </c>
      <c r="L1234" s="238">
        <f>PRODUCT(G1234:K1234)</f>
        <v>48</v>
      </c>
      <c r="M1234" s="303"/>
      <c r="N1234" s="304"/>
    </row>
    <row r="1235" spans="1:14" ht="46.8">
      <c r="A1235" s="175"/>
      <c r="B1235" s="175"/>
      <c r="C1235" s="183">
        <f>C1233+1</f>
        <v>11</v>
      </c>
      <c r="D1235" s="184" t="str">
        <f>CONCATENATE($A$1215,".",$B$1215,".",C1235)</f>
        <v>11.2.11</v>
      </c>
      <c r="E1235" s="198" t="s">
        <v>666</v>
      </c>
      <c r="F1235" s="185" t="s">
        <v>268</v>
      </c>
      <c r="G1235" s="312"/>
      <c r="H1235" s="176"/>
      <c r="I1235" s="312"/>
      <c r="J1235" s="176"/>
      <c r="K1235" s="313"/>
      <c r="L1235" s="176">
        <f>SUM(L1236)</f>
        <v>47</v>
      </c>
      <c r="M1235" s="303"/>
      <c r="N1235" s="304"/>
    </row>
    <row r="1236" spans="1:14" ht="15.6">
      <c r="A1236" s="175"/>
      <c r="B1236" s="175"/>
      <c r="C1236" s="175"/>
      <c r="D1236" s="185"/>
      <c r="E1236" s="199"/>
      <c r="F1236" s="237"/>
      <c r="G1236" s="313"/>
      <c r="H1236" s="230"/>
      <c r="I1236" s="312"/>
      <c r="J1236" s="176"/>
      <c r="K1236" s="313">
        <v>47</v>
      </c>
      <c r="L1236" s="238">
        <f>PRODUCT(G1236:K1236)</f>
        <v>47</v>
      </c>
      <c r="M1236" s="303"/>
      <c r="N1236" s="304"/>
    </row>
    <row r="1237" spans="1:14" ht="46.8">
      <c r="A1237" s="175"/>
      <c r="B1237" s="175"/>
      <c r="C1237" s="183">
        <f>C1235+1</f>
        <v>12</v>
      </c>
      <c r="D1237" s="184" t="str">
        <f>CONCATENATE($A$1215,".",$B$1215,".",C1237)</f>
        <v>11.2.12</v>
      </c>
      <c r="E1237" s="198" t="s">
        <v>669</v>
      </c>
      <c r="F1237" s="185" t="s">
        <v>268</v>
      </c>
      <c r="G1237" s="312"/>
      <c r="H1237" s="176"/>
      <c r="I1237" s="312"/>
      <c r="J1237" s="176"/>
      <c r="K1237" s="313"/>
      <c r="L1237" s="176">
        <f>SUM(L1238)</f>
        <v>13</v>
      </c>
      <c r="M1237" s="303"/>
      <c r="N1237" s="304"/>
    </row>
    <row r="1238" spans="1:14" ht="15.6">
      <c r="A1238" s="175"/>
      <c r="B1238" s="183"/>
      <c r="C1238" s="183"/>
      <c r="D1238" s="185"/>
      <c r="E1238" s="199"/>
      <c r="F1238" s="237"/>
      <c r="G1238" s="313"/>
      <c r="H1238" s="230"/>
      <c r="I1238" s="312"/>
      <c r="J1238" s="176"/>
      <c r="K1238" s="313">
        <v>13</v>
      </c>
      <c r="L1238" s="238">
        <f>PRODUCT(G1238:K1238)</f>
        <v>13</v>
      </c>
      <c r="M1238" s="303"/>
      <c r="N1238" s="304"/>
    </row>
    <row r="1239" spans="1:14" ht="31.2">
      <c r="A1239" s="175"/>
      <c r="B1239" s="175"/>
      <c r="C1239" s="183">
        <f>C1237+1</f>
        <v>13</v>
      </c>
      <c r="D1239" s="184" t="str">
        <f>CONCATENATE($A$1215,".",$B$1215,".",C1239)</f>
        <v>11.2.13</v>
      </c>
      <c r="E1239" s="198" t="s">
        <v>6724</v>
      </c>
      <c r="F1239" s="185" t="s">
        <v>268</v>
      </c>
      <c r="G1239" s="312"/>
      <c r="H1239" s="176"/>
      <c r="I1239" s="312"/>
      <c r="J1239" s="176"/>
      <c r="K1239" s="313"/>
      <c r="L1239" s="176">
        <f>SUM(L1240)</f>
        <v>44</v>
      </c>
      <c r="M1239" s="303"/>
      <c r="N1239" s="304"/>
    </row>
    <row r="1240" spans="1:14" ht="15.6">
      <c r="A1240" s="175"/>
      <c r="B1240" s="175"/>
      <c r="C1240" s="175"/>
      <c r="D1240" s="185"/>
      <c r="E1240" s="199"/>
      <c r="F1240" s="237"/>
      <c r="G1240" s="313"/>
      <c r="H1240" s="230"/>
      <c r="I1240" s="312"/>
      <c r="J1240" s="176"/>
      <c r="K1240" s="313">
        <v>44</v>
      </c>
      <c r="L1240" s="238">
        <f>PRODUCT(G1240:K1240)</f>
        <v>44</v>
      </c>
      <c r="M1240" s="303"/>
      <c r="N1240" s="304"/>
    </row>
    <row r="1241" spans="1:14" ht="31.2">
      <c r="A1241" s="175"/>
      <c r="B1241" s="175"/>
      <c r="C1241" s="183">
        <f>C1239+1</f>
        <v>14</v>
      </c>
      <c r="D1241" s="184" t="str">
        <f>CONCATENATE($A$1215,".",$B$1215,".",C1241)</f>
        <v>11.2.14</v>
      </c>
      <c r="E1241" s="198" t="s">
        <v>526</v>
      </c>
      <c r="F1241" s="185" t="s">
        <v>268</v>
      </c>
      <c r="G1241" s="312"/>
      <c r="H1241" s="176"/>
      <c r="I1241" s="312"/>
      <c r="J1241" s="176"/>
      <c r="K1241" s="313"/>
      <c r="L1241" s="176">
        <f>SUM(L1242)</f>
        <v>3</v>
      </c>
      <c r="M1241" s="303"/>
      <c r="N1241" s="304"/>
    </row>
    <row r="1242" spans="1:14" ht="15.6">
      <c r="A1242" s="175"/>
      <c r="B1242" s="175"/>
      <c r="C1242" s="175"/>
      <c r="D1242" s="185"/>
      <c r="E1242" s="199"/>
      <c r="F1242" s="237"/>
      <c r="G1242" s="313"/>
      <c r="H1242" s="230"/>
      <c r="I1242" s="312"/>
      <c r="J1242" s="176"/>
      <c r="K1242" s="313">
        <v>3</v>
      </c>
      <c r="L1242" s="238">
        <f>PRODUCT(G1242:K1242)</f>
        <v>3</v>
      </c>
      <c r="M1242" s="303"/>
      <c r="N1242" s="304"/>
    </row>
    <row r="1243" spans="1:14" ht="31.2">
      <c r="A1243" s="175"/>
      <c r="B1243" s="183"/>
      <c r="C1243" s="183">
        <f>C1241+1</f>
        <v>15</v>
      </c>
      <c r="D1243" s="184" t="str">
        <f>CONCATENATE($A$1215,".",$B$1215,".",C1243)</f>
        <v>11.2.15</v>
      </c>
      <c r="E1243" s="198" t="s">
        <v>674</v>
      </c>
      <c r="F1243" s="185" t="s">
        <v>268</v>
      </c>
      <c r="G1243" s="312"/>
      <c r="H1243" s="176"/>
      <c r="I1243" s="312"/>
      <c r="J1243" s="176"/>
      <c r="K1243" s="313"/>
      <c r="L1243" s="176">
        <f>SUM(L1244)</f>
        <v>4</v>
      </c>
      <c r="M1243" s="303"/>
      <c r="N1243" s="304"/>
    </row>
    <row r="1244" spans="1:14" ht="15.6">
      <c r="A1244" s="175"/>
      <c r="B1244" s="175"/>
      <c r="C1244" s="175"/>
      <c r="D1244" s="185"/>
      <c r="E1244" s="199"/>
      <c r="F1244" s="237"/>
      <c r="G1244" s="313"/>
      <c r="H1244" s="230"/>
      <c r="I1244" s="312"/>
      <c r="J1244" s="176"/>
      <c r="K1244" s="313">
        <v>4</v>
      </c>
      <c r="L1244" s="238">
        <f>PRODUCT(G1244:K1244)</f>
        <v>4</v>
      </c>
      <c r="M1244" s="303"/>
      <c r="N1244" s="304"/>
    </row>
    <row r="1245" spans="1:14" ht="46.8">
      <c r="A1245" s="175"/>
      <c r="B1245" s="175"/>
      <c r="C1245" s="183">
        <f>C1243+1</f>
        <v>16</v>
      </c>
      <c r="D1245" s="184" t="str">
        <f>CONCATENATE($A$1215,".",$B$1215,".",C1245)</f>
        <v>11.2.16</v>
      </c>
      <c r="E1245" s="198" t="s">
        <v>677</v>
      </c>
      <c r="F1245" s="185" t="s">
        <v>268</v>
      </c>
      <c r="G1245" s="312"/>
      <c r="H1245" s="176"/>
      <c r="I1245" s="312"/>
      <c r="J1245" s="176"/>
      <c r="K1245" s="313"/>
      <c r="L1245" s="176">
        <f>SUM(L1246)</f>
        <v>4</v>
      </c>
      <c r="M1245" s="303"/>
      <c r="N1245" s="304"/>
    </row>
    <row r="1246" spans="1:14" ht="15.6">
      <c r="A1246" s="175"/>
      <c r="B1246" s="175"/>
      <c r="C1246" s="175"/>
      <c r="D1246" s="185"/>
      <c r="E1246" s="199"/>
      <c r="F1246" s="237"/>
      <c r="G1246" s="313"/>
      <c r="H1246" s="230"/>
      <c r="I1246" s="312"/>
      <c r="J1246" s="176"/>
      <c r="K1246" s="313">
        <v>4</v>
      </c>
      <c r="L1246" s="238">
        <f>PRODUCT(G1246:K1246)</f>
        <v>4</v>
      </c>
      <c r="M1246" s="303"/>
      <c r="N1246" s="304"/>
    </row>
    <row r="1247" spans="1:14" ht="46.8">
      <c r="A1247" s="175"/>
      <c r="B1247" s="183">
        <v>3</v>
      </c>
      <c r="C1247" s="183">
        <f>C1245+1</f>
        <v>17</v>
      </c>
      <c r="D1247" s="184" t="str">
        <f>CONCATENATE($A$1215,".",$B$1215,".",C1247)</f>
        <v>11.2.17</v>
      </c>
      <c r="E1247" s="198" t="s">
        <v>680</v>
      </c>
      <c r="F1247" s="185" t="s">
        <v>268</v>
      </c>
      <c r="G1247" s="312"/>
      <c r="H1247" s="176"/>
      <c r="I1247" s="312"/>
      <c r="J1247" s="176"/>
      <c r="K1247" s="313"/>
      <c r="L1247" s="176">
        <f>SUM(L1248)</f>
        <v>10</v>
      </c>
      <c r="M1247" s="303"/>
      <c r="N1247" s="304"/>
    </row>
    <row r="1248" spans="1:14" ht="15.6">
      <c r="A1248" s="175"/>
      <c r="B1248" s="175"/>
      <c r="C1248" s="175"/>
      <c r="D1248" s="185"/>
      <c r="E1248" s="199"/>
      <c r="F1248" s="237"/>
      <c r="G1248" s="313"/>
      <c r="H1248" s="230"/>
      <c r="I1248" s="312"/>
      <c r="J1248" s="176"/>
      <c r="K1248" s="313">
        <v>10</v>
      </c>
      <c r="L1248" s="238">
        <f>PRODUCT(G1248:K1248)</f>
        <v>10</v>
      </c>
      <c r="M1248" s="303"/>
      <c r="N1248" s="304"/>
    </row>
    <row r="1249" spans="1:14" ht="46.8">
      <c r="A1249" s="175"/>
      <c r="B1249" s="175"/>
      <c r="C1249" s="183">
        <f>C1247+1</f>
        <v>18</v>
      </c>
      <c r="D1249" s="184" t="str">
        <f>CONCATENATE($A$1215,".",$B$1215,".",C1249)</f>
        <v>11.2.18</v>
      </c>
      <c r="E1249" s="198" t="s">
        <v>683</v>
      </c>
      <c r="F1249" s="185" t="s">
        <v>268</v>
      </c>
      <c r="G1249" s="312"/>
      <c r="H1249" s="176"/>
      <c r="I1249" s="312"/>
      <c r="J1249" s="176"/>
      <c r="K1249" s="313"/>
      <c r="L1249" s="176">
        <f>SUM(L1250)</f>
        <v>3</v>
      </c>
      <c r="M1249" s="303"/>
      <c r="N1249" s="304"/>
    </row>
    <row r="1250" spans="1:14" ht="15.6">
      <c r="A1250" s="175"/>
      <c r="B1250" s="175"/>
      <c r="C1250" s="175"/>
      <c r="D1250" s="185"/>
      <c r="E1250" s="199"/>
      <c r="F1250" s="237"/>
      <c r="G1250" s="313"/>
      <c r="H1250" s="230"/>
      <c r="I1250" s="312"/>
      <c r="J1250" s="176"/>
      <c r="K1250" s="313">
        <v>3</v>
      </c>
      <c r="L1250" s="238">
        <f>PRODUCT(G1250:K1250)</f>
        <v>3</v>
      </c>
      <c r="M1250" s="303"/>
      <c r="N1250" s="304"/>
    </row>
    <row r="1251" spans="1:14" ht="46.8">
      <c r="A1251" s="175"/>
      <c r="B1251" s="183">
        <v>3</v>
      </c>
      <c r="C1251" s="183">
        <f>C1249+1</f>
        <v>19</v>
      </c>
      <c r="D1251" s="184" t="str">
        <f>CONCATENATE($A$1215,".",$B$1215,".",C1251)</f>
        <v>11.2.19</v>
      </c>
      <c r="E1251" s="198" t="s">
        <v>686</v>
      </c>
      <c r="F1251" s="185" t="s">
        <v>268</v>
      </c>
      <c r="G1251" s="312"/>
      <c r="H1251" s="176"/>
      <c r="I1251" s="312"/>
      <c r="J1251" s="176"/>
      <c r="K1251" s="313"/>
      <c r="L1251" s="176">
        <f>SUM(L1252)</f>
        <v>4</v>
      </c>
      <c r="M1251" s="303"/>
      <c r="N1251" s="304"/>
    </row>
    <row r="1252" spans="1:14" ht="15.6">
      <c r="A1252" s="175"/>
      <c r="B1252" s="175"/>
      <c r="C1252" s="175"/>
      <c r="D1252" s="185"/>
      <c r="E1252" s="199"/>
      <c r="F1252" s="237"/>
      <c r="G1252" s="313"/>
      <c r="H1252" s="230"/>
      <c r="I1252" s="312"/>
      <c r="J1252" s="176"/>
      <c r="K1252" s="313">
        <v>4</v>
      </c>
      <c r="L1252" s="238">
        <f>PRODUCT(G1252:K1252)</f>
        <v>4</v>
      </c>
      <c r="M1252" s="303"/>
      <c r="N1252" s="304"/>
    </row>
    <row r="1253" spans="1:14" ht="46.8">
      <c r="A1253" s="175"/>
      <c r="B1253" s="175"/>
      <c r="C1253" s="183">
        <f>C1251+1</f>
        <v>20</v>
      </c>
      <c r="D1253" s="184" t="str">
        <f>CONCATENATE($A$1215,".",$B$1215,".",C1253)</f>
        <v>11.2.20</v>
      </c>
      <c r="E1253" s="198" t="s">
        <v>689</v>
      </c>
      <c r="F1253" s="185" t="s">
        <v>268</v>
      </c>
      <c r="G1253" s="312"/>
      <c r="H1253" s="176"/>
      <c r="I1253" s="312"/>
      <c r="J1253" s="176"/>
      <c r="K1253" s="313"/>
      <c r="L1253" s="176">
        <f>SUM(L1254)</f>
        <v>11</v>
      </c>
      <c r="M1253" s="303"/>
      <c r="N1253" s="304"/>
    </row>
    <row r="1254" spans="1:14" ht="15.6">
      <c r="A1254" s="175"/>
      <c r="B1254" s="175"/>
      <c r="C1254" s="175"/>
      <c r="D1254" s="185"/>
      <c r="E1254" s="199"/>
      <c r="F1254" s="237"/>
      <c r="G1254" s="313"/>
      <c r="H1254" s="230"/>
      <c r="I1254" s="312"/>
      <c r="J1254" s="176"/>
      <c r="K1254" s="313">
        <v>11</v>
      </c>
      <c r="L1254" s="238">
        <f>PRODUCT(G1254:K1254)</f>
        <v>11</v>
      </c>
      <c r="M1254" s="303"/>
      <c r="N1254" s="304"/>
    </row>
    <row r="1255" spans="1:14" ht="46.8">
      <c r="A1255" s="175"/>
      <c r="B1255" s="183">
        <v>3</v>
      </c>
      <c r="C1255" s="183">
        <f>C1253+1</f>
        <v>21</v>
      </c>
      <c r="D1255" s="184" t="str">
        <f>CONCATENATE($A$1215,".",$B$1215,".",C1255)</f>
        <v>11.2.21</v>
      </c>
      <c r="E1255" s="198" t="s">
        <v>692</v>
      </c>
      <c r="F1255" s="185" t="s">
        <v>268</v>
      </c>
      <c r="G1255" s="312"/>
      <c r="H1255" s="176"/>
      <c r="I1255" s="312"/>
      <c r="J1255" s="176"/>
      <c r="K1255" s="313"/>
      <c r="L1255" s="176">
        <f>SUM(L1256)</f>
        <v>1</v>
      </c>
      <c r="M1255" s="303"/>
      <c r="N1255" s="304"/>
    </row>
    <row r="1256" spans="1:14" ht="15.6">
      <c r="A1256" s="175"/>
      <c r="B1256" s="175"/>
      <c r="C1256" s="175"/>
      <c r="D1256" s="185"/>
      <c r="E1256" s="199"/>
      <c r="F1256" s="237"/>
      <c r="G1256" s="313"/>
      <c r="H1256" s="230"/>
      <c r="I1256" s="312"/>
      <c r="J1256" s="176"/>
      <c r="K1256" s="313">
        <v>1</v>
      </c>
      <c r="L1256" s="238">
        <f>PRODUCT(G1256:K1256)</f>
        <v>1</v>
      </c>
      <c r="M1256" s="303"/>
      <c r="N1256" s="304"/>
    </row>
    <row r="1257" spans="1:14" ht="46.8">
      <c r="A1257" s="175"/>
      <c r="B1257" s="175"/>
      <c r="C1257" s="183">
        <f>C1255+1</f>
        <v>22</v>
      </c>
      <c r="D1257" s="184" t="str">
        <f>CONCATENATE($A$1215,".",$B$1215,".",C1257)</f>
        <v>11.2.22</v>
      </c>
      <c r="E1257" s="198" t="s">
        <v>695</v>
      </c>
      <c r="F1257" s="185" t="s">
        <v>268</v>
      </c>
      <c r="G1257" s="312"/>
      <c r="H1257" s="176"/>
      <c r="I1257" s="312"/>
      <c r="J1257" s="176"/>
      <c r="K1257" s="313"/>
      <c r="L1257" s="176">
        <f>SUM(L1258)</f>
        <v>18</v>
      </c>
      <c r="M1257" s="303"/>
      <c r="N1257" s="304"/>
    </row>
    <row r="1258" spans="1:14" ht="15.6">
      <c r="A1258" s="175"/>
      <c r="B1258" s="175"/>
      <c r="C1258" s="175"/>
      <c r="D1258" s="185"/>
      <c r="E1258" s="199"/>
      <c r="F1258" s="237"/>
      <c r="G1258" s="313"/>
      <c r="H1258" s="230"/>
      <c r="I1258" s="312"/>
      <c r="J1258" s="176"/>
      <c r="K1258" s="313">
        <v>18</v>
      </c>
      <c r="L1258" s="238">
        <f>PRODUCT(G1258:K1258)</f>
        <v>18</v>
      </c>
      <c r="M1258" s="303"/>
      <c r="N1258" s="304"/>
    </row>
    <row r="1259" spans="1:14" ht="46.8">
      <c r="A1259" s="175"/>
      <c r="B1259" s="175"/>
      <c r="C1259" s="183">
        <f>C1257+1</f>
        <v>23</v>
      </c>
      <c r="D1259" s="184" t="str">
        <f>CONCATENATE($A$1215,".",$B$1215,".",C1259)</f>
        <v>11.2.23</v>
      </c>
      <c r="E1259" s="198" t="s">
        <v>698</v>
      </c>
      <c r="F1259" s="185" t="s">
        <v>268</v>
      </c>
      <c r="G1259" s="312"/>
      <c r="H1259" s="176"/>
      <c r="I1259" s="312"/>
      <c r="J1259" s="176"/>
      <c r="K1259" s="313"/>
      <c r="L1259" s="176">
        <f>SUM(L1260)</f>
        <v>73</v>
      </c>
      <c r="M1259" s="303"/>
      <c r="N1259" s="304"/>
    </row>
    <row r="1260" spans="1:14" ht="15.6">
      <c r="A1260" s="175"/>
      <c r="B1260" s="183">
        <v>3</v>
      </c>
      <c r="C1260" s="183">
        <f>C1255+1</f>
        <v>22</v>
      </c>
      <c r="D1260" s="185"/>
      <c r="E1260" s="199"/>
      <c r="F1260" s="237"/>
      <c r="G1260" s="313"/>
      <c r="H1260" s="230"/>
      <c r="I1260" s="312"/>
      <c r="J1260" s="176"/>
      <c r="K1260" s="313">
        <v>73</v>
      </c>
      <c r="L1260" s="238">
        <f>PRODUCT(G1260:K1260)</f>
        <v>73</v>
      </c>
      <c r="M1260" s="303"/>
      <c r="N1260" s="304"/>
    </row>
    <row r="1261" spans="1:14" ht="46.8">
      <c r="A1261" s="175"/>
      <c r="B1261" s="175"/>
      <c r="C1261" s="183">
        <f>C1259+1</f>
        <v>24</v>
      </c>
      <c r="D1261" s="184" t="str">
        <f>CONCATENATE($A$1215,".",$B$1215,".",C1261)</f>
        <v>11.2.24</v>
      </c>
      <c r="E1261" s="198" t="s">
        <v>701</v>
      </c>
      <c r="F1261" s="185" t="s">
        <v>268</v>
      </c>
      <c r="G1261" s="312"/>
      <c r="H1261" s="176"/>
      <c r="I1261" s="312"/>
      <c r="J1261" s="176"/>
      <c r="K1261" s="313"/>
      <c r="L1261" s="176">
        <f>SUM(L1262)</f>
        <v>25</v>
      </c>
      <c r="M1261" s="303"/>
      <c r="N1261" s="304"/>
    </row>
    <row r="1262" spans="1:14" ht="15.6">
      <c r="A1262" s="175"/>
      <c r="B1262" s="175"/>
      <c r="C1262" s="175"/>
      <c r="D1262" s="185"/>
      <c r="E1262" s="199"/>
      <c r="F1262" s="237"/>
      <c r="G1262" s="313"/>
      <c r="H1262" s="230"/>
      <c r="I1262" s="312"/>
      <c r="J1262" s="176"/>
      <c r="K1262" s="313">
        <v>25</v>
      </c>
      <c r="L1262" s="238">
        <f>PRODUCT(G1262:K1262)</f>
        <v>25</v>
      </c>
      <c r="M1262" s="303"/>
      <c r="N1262" s="304"/>
    </row>
    <row r="1263" spans="1:14" ht="46.8">
      <c r="A1263" s="175"/>
      <c r="B1263" s="175"/>
      <c r="C1263" s="183">
        <f>C1261+1</f>
        <v>25</v>
      </c>
      <c r="D1263" s="184" t="str">
        <f>CONCATENATE($A$1215,".",$B$1215,".",C1263)</f>
        <v>11.2.25</v>
      </c>
      <c r="E1263" s="198" t="s">
        <v>704</v>
      </c>
      <c r="F1263" s="185" t="s">
        <v>268</v>
      </c>
      <c r="G1263" s="312"/>
      <c r="H1263" s="176"/>
      <c r="I1263" s="312"/>
      <c r="J1263" s="176"/>
      <c r="K1263" s="313"/>
      <c r="L1263" s="176">
        <f>SUM(L1264)</f>
        <v>63</v>
      </c>
      <c r="M1263" s="303"/>
      <c r="N1263" s="304"/>
    </row>
    <row r="1264" spans="1:14" ht="15.6">
      <c r="A1264" s="175"/>
      <c r="B1264" s="175"/>
      <c r="C1264" s="175"/>
      <c r="D1264" s="185"/>
      <c r="E1264" s="199"/>
      <c r="F1264" s="237"/>
      <c r="G1264" s="313"/>
      <c r="H1264" s="230"/>
      <c r="I1264" s="312"/>
      <c r="J1264" s="176"/>
      <c r="K1264" s="313">
        <v>63</v>
      </c>
      <c r="L1264" s="238">
        <f>PRODUCT(G1264:K1264)</f>
        <v>63</v>
      </c>
      <c r="M1264" s="303"/>
      <c r="N1264" s="304"/>
    </row>
    <row r="1265" spans="1:14" ht="31.2">
      <c r="A1265" s="175"/>
      <c r="B1265" s="183"/>
      <c r="C1265" s="183">
        <f>C1263+1</f>
        <v>26</v>
      </c>
      <c r="D1265" s="184" t="str">
        <f>CONCATENATE($A$1215,".",$B$1215,".",C1265)</f>
        <v>11.2.26</v>
      </c>
      <c r="E1265" s="198" t="s">
        <v>499</v>
      </c>
      <c r="F1265" s="185" t="s">
        <v>268</v>
      </c>
      <c r="G1265" s="312"/>
      <c r="H1265" s="176"/>
      <c r="I1265" s="312"/>
      <c r="J1265" s="176"/>
      <c r="K1265" s="313"/>
      <c r="L1265" s="176">
        <f>SUM(L1266)</f>
        <v>22</v>
      </c>
      <c r="M1265" s="303"/>
      <c r="N1265" s="304"/>
    </row>
    <row r="1266" spans="1:14" ht="15.6">
      <c r="A1266" s="175"/>
      <c r="B1266" s="175"/>
      <c r="C1266" s="175"/>
      <c r="D1266" s="185"/>
      <c r="E1266" s="199"/>
      <c r="F1266" s="237"/>
      <c r="G1266" s="313"/>
      <c r="H1266" s="230"/>
      <c r="I1266" s="312"/>
      <c r="J1266" s="176"/>
      <c r="K1266" s="313">
        <v>22</v>
      </c>
      <c r="L1266" s="238">
        <f>PRODUCT(G1266:K1266)</f>
        <v>22</v>
      </c>
      <c r="M1266" s="303"/>
      <c r="N1266" s="304"/>
    </row>
    <row r="1267" spans="1:14" ht="31.2">
      <c r="A1267" s="175"/>
      <c r="B1267" s="175"/>
      <c r="C1267" s="183">
        <f>C1265+1</f>
        <v>27</v>
      </c>
      <c r="D1267" s="184" t="str">
        <f>CONCATENATE($A$1215,".",$B$1215,".",C1267)</f>
        <v>11.2.27</v>
      </c>
      <c r="E1267" s="198" t="s">
        <v>708</v>
      </c>
      <c r="F1267" s="185" t="s">
        <v>268</v>
      </c>
      <c r="G1267" s="312"/>
      <c r="H1267" s="176"/>
      <c r="I1267" s="312"/>
      <c r="J1267" s="176"/>
      <c r="K1267" s="313"/>
      <c r="L1267" s="176">
        <f>SUM(L1268)</f>
        <v>6</v>
      </c>
      <c r="M1267" s="303"/>
      <c r="N1267" s="304"/>
    </row>
    <row r="1268" spans="1:14" ht="15.6">
      <c r="A1268" s="175"/>
      <c r="B1268" s="175"/>
      <c r="C1268" s="175"/>
      <c r="D1268" s="185"/>
      <c r="E1268" s="199"/>
      <c r="F1268" s="237"/>
      <c r="G1268" s="313"/>
      <c r="H1268" s="230"/>
      <c r="I1268" s="312"/>
      <c r="J1268" s="176"/>
      <c r="K1268" s="313">
        <v>6</v>
      </c>
      <c r="L1268" s="238">
        <f>PRODUCT(G1268:K1268)</f>
        <v>6</v>
      </c>
      <c r="M1268" s="303"/>
      <c r="N1268" s="304"/>
    </row>
    <row r="1269" spans="1:14" ht="31.2">
      <c r="A1269" s="175"/>
      <c r="B1269" s="183"/>
      <c r="C1269" s="183">
        <f>C1267+1</f>
        <v>28</v>
      </c>
      <c r="D1269" s="184" t="str">
        <f>CONCATENATE($A$1215,".",$B$1215,".",C1269)</f>
        <v>11.2.28</v>
      </c>
      <c r="E1269" s="198" t="s">
        <v>711</v>
      </c>
      <c r="F1269" s="185" t="s">
        <v>268</v>
      </c>
      <c r="G1269" s="312"/>
      <c r="H1269" s="176"/>
      <c r="I1269" s="312"/>
      <c r="J1269" s="176"/>
      <c r="K1269" s="313"/>
      <c r="L1269" s="176">
        <f>SUM(L1270)</f>
        <v>4</v>
      </c>
      <c r="M1269" s="303"/>
      <c r="N1269" s="304"/>
    </row>
    <row r="1270" spans="1:14" ht="15.6">
      <c r="A1270" s="175"/>
      <c r="B1270" s="175"/>
      <c r="C1270" s="175"/>
      <c r="D1270" s="185"/>
      <c r="E1270" s="199"/>
      <c r="F1270" s="237"/>
      <c r="G1270" s="313"/>
      <c r="H1270" s="230"/>
      <c r="I1270" s="312"/>
      <c r="J1270" s="176"/>
      <c r="K1270" s="313">
        <v>4</v>
      </c>
      <c r="L1270" s="238">
        <f>PRODUCT(G1270:K1270)</f>
        <v>4</v>
      </c>
      <c r="M1270" s="303"/>
      <c r="N1270" s="304"/>
    </row>
    <row r="1271" spans="1:14" ht="46.8">
      <c r="A1271" s="175"/>
      <c r="B1271" s="175"/>
      <c r="C1271" s="183">
        <f>C1269+1</f>
        <v>29</v>
      </c>
      <c r="D1271" s="184" t="str">
        <f>CONCATENATE($A$1215,".",$B$1215,".",C1271)</f>
        <v>11.2.29</v>
      </c>
      <c r="E1271" s="198" t="s">
        <v>714</v>
      </c>
      <c r="F1271" s="185" t="s">
        <v>268</v>
      </c>
      <c r="G1271" s="312"/>
      <c r="H1271" s="176"/>
      <c r="I1271" s="312"/>
      <c r="J1271" s="176"/>
      <c r="K1271" s="313"/>
      <c r="L1271" s="176">
        <f>SUM(L1272)</f>
        <v>40</v>
      </c>
      <c r="M1271" s="303"/>
      <c r="N1271" s="304"/>
    </row>
    <row r="1272" spans="1:14" ht="15.6">
      <c r="A1272" s="175"/>
      <c r="B1272" s="175"/>
      <c r="C1272" s="175"/>
      <c r="D1272" s="185"/>
      <c r="E1272" s="199"/>
      <c r="F1272" s="237"/>
      <c r="G1272" s="313"/>
      <c r="H1272" s="230"/>
      <c r="I1272" s="312"/>
      <c r="J1272" s="176"/>
      <c r="K1272" s="313">
        <v>40</v>
      </c>
      <c r="L1272" s="238">
        <f>PRODUCT(G1272:K1272)</f>
        <v>40</v>
      </c>
      <c r="M1272" s="303"/>
      <c r="N1272" s="304"/>
    </row>
    <row r="1273" spans="1:14" ht="46.8">
      <c r="A1273" s="175"/>
      <c r="B1273" s="175"/>
      <c r="C1273" s="183">
        <f>C1271+1</f>
        <v>30</v>
      </c>
      <c r="D1273" s="184" t="str">
        <f>CONCATENATE($A$1215,".",$B$1215,".",C1273)</f>
        <v>11.2.30</v>
      </c>
      <c r="E1273" s="198" t="s">
        <v>717</v>
      </c>
      <c r="F1273" s="185" t="s">
        <v>268</v>
      </c>
      <c r="G1273" s="312"/>
      <c r="H1273" s="176"/>
      <c r="I1273" s="312"/>
      <c r="J1273" s="176"/>
      <c r="K1273" s="313"/>
      <c r="L1273" s="176">
        <f>SUM(L1274)</f>
        <v>5</v>
      </c>
      <c r="M1273" s="303"/>
      <c r="N1273" s="304"/>
    </row>
    <row r="1274" spans="1:14" ht="15.6">
      <c r="A1274" s="175"/>
      <c r="B1274" s="183"/>
      <c r="C1274" s="183"/>
      <c r="D1274" s="185"/>
      <c r="E1274" s="199"/>
      <c r="F1274" s="237"/>
      <c r="G1274" s="313"/>
      <c r="H1274" s="230"/>
      <c r="I1274" s="312"/>
      <c r="J1274" s="176"/>
      <c r="K1274" s="313">
        <v>5</v>
      </c>
      <c r="L1274" s="238">
        <f>PRODUCT(G1274:K1274)</f>
        <v>5</v>
      </c>
      <c r="M1274" s="303"/>
      <c r="N1274" s="304"/>
    </row>
    <row r="1275" spans="1:14" ht="31.2">
      <c r="A1275" s="175"/>
      <c r="B1275" s="175"/>
      <c r="C1275" s="183">
        <f>C1273+1</f>
        <v>31</v>
      </c>
      <c r="D1275" s="184" t="str">
        <f>CONCATENATE($A$1215,".",$B$1215,".",C1275)</f>
        <v>11.2.31</v>
      </c>
      <c r="E1275" s="198" t="s">
        <v>720</v>
      </c>
      <c r="F1275" s="185" t="s">
        <v>268</v>
      </c>
      <c r="G1275" s="312"/>
      <c r="H1275" s="176"/>
      <c r="I1275" s="312"/>
      <c r="J1275" s="176"/>
      <c r="K1275" s="313"/>
      <c r="L1275" s="176">
        <f>SUM(L1276)</f>
        <v>3</v>
      </c>
      <c r="M1275" s="303"/>
      <c r="N1275" s="304"/>
    </row>
    <row r="1276" spans="1:14" ht="15.6">
      <c r="A1276" s="175"/>
      <c r="B1276" s="175"/>
      <c r="C1276" s="175"/>
      <c r="D1276" s="185"/>
      <c r="E1276" s="199"/>
      <c r="F1276" s="237"/>
      <c r="G1276" s="313"/>
      <c r="H1276" s="230"/>
      <c r="I1276" s="312"/>
      <c r="J1276" s="176"/>
      <c r="K1276" s="313">
        <v>3</v>
      </c>
      <c r="L1276" s="238">
        <f>PRODUCT(G1276:K1276)</f>
        <v>3</v>
      </c>
      <c r="M1276" s="303"/>
      <c r="N1276" s="304"/>
    </row>
    <row r="1277" spans="1:14" ht="31.2">
      <c r="A1277" s="175"/>
      <c r="B1277" s="175"/>
      <c r="C1277" s="183">
        <f>C1275+1</f>
        <v>32</v>
      </c>
      <c r="D1277" s="184" t="str">
        <f>CONCATENATE($A$1215,".",$B$1215,".",C1277)</f>
        <v>11.2.32</v>
      </c>
      <c r="E1277" s="198" t="s">
        <v>723</v>
      </c>
      <c r="F1277" s="185" t="s">
        <v>268</v>
      </c>
      <c r="G1277" s="312"/>
      <c r="H1277" s="176"/>
      <c r="I1277" s="312"/>
      <c r="J1277" s="176"/>
      <c r="K1277" s="313"/>
      <c r="L1277" s="176">
        <f>SUM(L1278)</f>
        <v>12</v>
      </c>
      <c r="M1277" s="303"/>
      <c r="N1277" s="304"/>
    </row>
    <row r="1278" spans="1:14" ht="15.6">
      <c r="A1278" s="175"/>
      <c r="B1278" s="175"/>
      <c r="C1278" s="175"/>
      <c r="D1278" s="185"/>
      <c r="E1278" s="199"/>
      <c r="F1278" s="237"/>
      <c r="G1278" s="313"/>
      <c r="H1278" s="230"/>
      <c r="I1278" s="312"/>
      <c r="J1278" s="176"/>
      <c r="K1278" s="313">
        <v>12</v>
      </c>
      <c r="L1278" s="238">
        <f>PRODUCT(G1278:K1278)</f>
        <v>12</v>
      </c>
      <c r="M1278" s="303"/>
      <c r="N1278" s="304"/>
    </row>
    <row r="1279" spans="1:14" ht="46.8">
      <c r="A1279" s="175"/>
      <c r="B1279" s="175"/>
      <c r="C1279" s="183">
        <f>C1277+1</f>
        <v>33</v>
      </c>
      <c r="D1279" s="184" t="str">
        <f>CONCATENATE($A$1215,".",$B$1215,".",C1279)</f>
        <v>11.2.33</v>
      </c>
      <c r="E1279" s="198" t="s">
        <v>726</v>
      </c>
      <c r="F1279" s="185" t="s">
        <v>268</v>
      </c>
      <c r="G1279" s="312"/>
      <c r="H1279" s="176"/>
      <c r="I1279" s="312"/>
      <c r="J1279" s="176"/>
      <c r="K1279" s="313"/>
      <c r="L1279" s="176">
        <f>SUM(L1280)</f>
        <v>7</v>
      </c>
      <c r="M1279" s="303"/>
      <c r="N1279" s="304"/>
    </row>
    <row r="1280" spans="1:14" ht="15.6">
      <c r="A1280" s="175"/>
      <c r="B1280" s="183"/>
      <c r="C1280" s="183"/>
      <c r="D1280" s="185"/>
      <c r="E1280" s="199"/>
      <c r="F1280" s="237"/>
      <c r="G1280" s="313"/>
      <c r="H1280" s="230"/>
      <c r="I1280" s="312"/>
      <c r="J1280" s="176"/>
      <c r="K1280" s="313">
        <v>7</v>
      </c>
      <c r="L1280" s="238">
        <f>PRODUCT(G1280:K1280)</f>
        <v>7</v>
      </c>
      <c r="M1280" s="303"/>
      <c r="N1280" s="304"/>
    </row>
    <row r="1281" spans="1:14" ht="31.2">
      <c r="A1281" s="175"/>
      <c r="B1281" s="175"/>
      <c r="C1281" s="183">
        <f>C1279+1</f>
        <v>34</v>
      </c>
      <c r="D1281" s="184" t="str">
        <f>CONCATENATE($A$1215,".",$B$1215,".",C1281)</f>
        <v>11.2.34</v>
      </c>
      <c r="E1281" s="198" t="s">
        <v>729</v>
      </c>
      <c r="F1281" s="185" t="s">
        <v>114</v>
      </c>
      <c r="G1281" s="312"/>
      <c r="H1281" s="176"/>
      <c r="I1281" s="312"/>
      <c r="J1281" s="176"/>
      <c r="K1281" s="313"/>
      <c r="L1281" s="176">
        <f>SUM(L1282)</f>
        <v>84.61</v>
      </c>
      <c r="M1281" s="303"/>
      <c r="N1281" s="304"/>
    </row>
    <row r="1282" spans="1:14" ht="15.6">
      <c r="A1282" s="175"/>
      <c r="B1282" s="175"/>
      <c r="C1282" s="183"/>
      <c r="D1282" s="184"/>
      <c r="E1282" s="199"/>
      <c r="F1282" s="237"/>
      <c r="G1282" s="313"/>
      <c r="H1282" s="230"/>
      <c r="I1282" s="312"/>
      <c r="J1282" s="176"/>
      <c r="K1282" s="313">
        <v>84.61</v>
      </c>
      <c r="L1282" s="238">
        <f>PRODUCT(G1282:K1282)</f>
        <v>84.61</v>
      </c>
      <c r="M1282" s="303"/>
      <c r="N1282" s="304"/>
    </row>
    <row r="1283" spans="1:14" ht="31.2">
      <c r="A1283" s="175"/>
      <c r="B1283" s="183"/>
      <c r="C1283" s="183">
        <f>C1281+1</f>
        <v>35</v>
      </c>
      <c r="D1283" s="184" t="str">
        <f>CONCATENATE($A$1215,".",$B$1215,".",C1283)</f>
        <v>11.2.35</v>
      </c>
      <c r="E1283" s="198" t="s">
        <v>732</v>
      </c>
      <c r="F1283" s="185" t="s">
        <v>114</v>
      </c>
      <c r="G1283" s="312"/>
      <c r="H1283" s="176"/>
      <c r="I1283" s="312"/>
      <c r="J1283" s="176"/>
      <c r="K1283" s="313"/>
      <c r="L1283" s="176">
        <f>SUM(L1284)</f>
        <v>148.88</v>
      </c>
      <c r="M1283" s="303"/>
      <c r="N1283" s="304"/>
    </row>
    <row r="1284" spans="1:14" ht="15.6">
      <c r="A1284" s="175"/>
      <c r="B1284" s="175"/>
      <c r="C1284" s="175"/>
      <c r="D1284" s="185"/>
      <c r="E1284" s="199"/>
      <c r="F1284" s="237"/>
      <c r="G1284" s="313"/>
      <c r="H1284" s="230"/>
      <c r="I1284" s="312"/>
      <c r="J1284" s="176"/>
      <c r="K1284" s="313">
        <v>148.88</v>
      </c>
      <c r="L1284" s="238">
        <f>PRODUCT(G1284:K1284)</f>
        <v>148.88</v>
      </c>
      <c r="M1284" s="303"/>
      <c r="N1284" s="304"/>
    </row>
    <row r="1285" spans="1:14" ht="31.2">
      <c r="A1285" s="175"/>
      <c r="B1285" s="175"/>
      <c r="C1285" s="183">
        <f>C1283+1</f>
        <v>36</v>
      </c>
      <c r="D1285" s="184" t="str">
        <f>CONCATENATE($A$1215,".",$B$1215,".",C1285)</f>
        <v>11.2.36</v>
      </c>
      <c r="E1285" s="198" t="s">
        <v>735</v>
      </c>
      <c r="F1285" s="185" t="s">
        <v>114</v>
      </c>
      <c r="G1285" s="312"/>
      <c r="H1285" s="176"/>
      <c r="I1285" s="312"/>
      <c r="J1285" s="176"/>
      <c r="K1285" s="313"/>
      <c r="L1285" s="176">
        <f>SUM(L1286)</f>
        <v>54.79</v>
      </c>
      <c r="M1285" s="303"/>
      <c r="N1285" s="304"/>
    </row>
    <row r="1286" spans="1:14" ht="15.6">
      <c r="A1286" s="175"/>
      <c r="B1286" s="183"/>
      <c r="C1286" s="183"/>
      <c r="D1286" s="185"/>
      <c r="E1286" s="199"/>
      <c r="F1286" s="237"/>
      <c r="G1286" s="313"/>
      <c r="H1286" s="230"/>
      <c r="I1286" s="312"/>
      <c r="J1286" s="176"/>
      <c r="K1286" s="313">
        <v>54.79</v>
      </c>
      <c r="L1286" s="238">
        <f>PRODUCT(G1286:K1286)</f>
        <v>54.79</v>
      </c>
      <c r="M1286" s="303"/>
      <c r="N1286" s="304"/>
    </row>
    <row r="1287" spans="1:14" ht="31.2">
      <c r="A1287" s="175"/>
      <c r="B1287" s="175"/>
      <c r="C1287" s="183">
        <f>C1285+1</f>
        <v>37</v>
      </c>
      <c r="D1287" s="184" t="str">
        <f>CONCATENATE($A$1215,".",$B$1215,".",C1287)</f>
        <v>11.2.37</v>
      </c>
      <c r="E1287" s="198" t="s">
        <v>738</v>
      </c>
      <c r="F1287" s="185" t="s">
        <v>114</v>
      </c>
      <c r="G1287" s="312"/>
      <c r="H1287" s="176"/>
      <c r="I1287" s="312"/>
      <c r="J1287" s="176"/>
      <c r="K1287" s="313"/>
      <c r="L1287" s="176">
        <f>SUM(L1288)</f>
        <v>98.14</v>
      </c>
      <c r="M1287" s="303"/>
      <c r="N1287" s="304"/>
    </row>
    <row r="1288" spans="1:14" ht="15.6">
      <c r="A1288" s="175"/>
      <c r="B1288" s="175"/>
      <c r="C1288" s="175"/>
      <c r="D1288" s="185"/>
      <c r="E1288" s="199"/>
      <c r="F1288" s="237"/>
      <c r="G1288" s="313"/>
      <c r="H1288" s="230"/>
      <c r="I1288" s="312"/>
      <c r="J1288" s="176"/>
      <c r="K1288" s="313">
        <v>98.14</v>
      </c>
      <c r="L1288" s="238">
        <f>PRODUCT(G1288:K1288)</f>
        <v>98.14</v>
      </c>
      <c r="M1288" s="303"/>
      <c r="N1288" s="304"/>
    </row>
    <row r="1289" spans="1:14" ht="31.2">
      <c r="A1289" s="175"/>
      <c r="B1289" s="175"/>
      <c r="C1289" s="183">
        <f>C1287+1</f>
        <v>38</v>
      </c>
      <c r="D1289" s="184" t="str">
        <f>CONCATENATE($A$1215,".",$B$1215,".",C1289)</f>
        <v>11.2.38</v>
      </c>
      <c r="E1289" s="198" t="s">
        <v>741</v>
      </c>
      <c r="F1289" s="185" t="s">
        <v>114</v>
      </c>
      <c r="G1289" s="312"/>
      <c r="H1289" s="176"/>
      <c r="I1289" s="312"/>
      <c r="J1289" s="176"/>
      <c r="K1289" s="313"/>
      <c r="L1289" s="176">
        <f>SUM(L1290)</f>
        <v>132.88</v>
      </c>
      <c r="M1289" s="303"/>
      <c r="N1289" s="304"/>
    </row>
    <row r="1290" spans="1:14" ht="15.6">
      <c r="A1290" s="175"/>
      <c r="B1290" s="183"/>
      <c r="C1290" s="183"/>
      <c r="D1290" s="185"/>
      <c r="E1290" s="199"/>
      <c r="F1290" s="237"/>
      <c r="G1290" s="313"/>
      <c r="H1290" s="230"/>
      <c r="I1290" s="312"/>
      <c r="J1290" s="176"/>
      <c r="K1290" s="313">
        <v>132.88</v>
      </c>
      <c r="L1290" s="238">
        <f>PRODUCT(G1290:K1290)</f>
        <v>132.88</v>
      </c>
      <c r="M1290" s="303"/>
      <c r="N1290" s="304"/>
    </row>
    <row r="1291" spans="1:14" ht="31.2">
      <c r="A1291" s="175"/>
      <c r="B1291" s="175"/>
      <c r="C1291" s="183">
        <f>C1289+1</f>
        <v>39</v>
      </c>
      <c r="D1291" s="184" t="str">
        <f>CONCATENATE($A$1215,".",$B$1215,".",C1291)</f>
        <v>11.2.39</v>
      </c>
      <c r="E1291" s="198" t="s">
        <v>745</v>
      </c>
      <c r="F1291" s="185" t="s">
        <v>114</v>
      </c>
      <c r="G1291" s="312"/>
      <c r="H1291" s="176"/>
      <c r="I1291" s="312"/>
      <c r="J1291" s="176"/>
      <c r="K1291" s="313"/>
      <c r="L1291" s="176">
        <f>SUM(L1292)</f>
        <v>57.02</v>
      </c>
      <c r="M1291" s="303"/>
      <c r="N1291" s="304"/>
    </row>
    <row r="1292" spans="1:14" ht="15.6">
      <c r="A1292" s="175"/>
      <c r="B1292" s="175"/>
      <c r="C1292" s="175"/>
      <c r="D1292" s="185"/>
      <c r="E1292" s="199"/>
      <c r="F1292" s="237"/>
      <c r="G1292" s="313"/>
      <c r="H1292" s="230"/>
      <c r="I1292" s="312"/>
      <c r="J1292" s="176"/>
      <c r="K1292" s="313">
        <v>57.02</v>
      </c>
      <c r="L1292" s="238">
        <f>PRODUCT(G1292:K1292)</f>
        <v>57.02</v>
      </c>
      <c r="M1292" s="303"/>
      <c r="N1292" s="304"/>
    </row>
    <row r="1293" spans="1:14" ht="31.2">
      <c r="A1293" s="175"/>
      <c r="B1293" s="175"/>
      <c r="C1293" s="183">
        <f>C1291+1</f>
        <v>40</v>
      </c>
      <c r="D1293" s="184" t="str">
        <f>CONCATENATE($A$1215,".",$B$1215,".",C1293)</f>
        <v>11.2.40</v>
      </c>
      <c r="E1293" s="198" t="s">
        <v>748</v>
      </c>
      <c r="F1293" s="185" t="s">
        <v>114</v>
      </c>
      <c r="G1293" s="312"/>
      <c r="H1293" s="176"/>
      <c r="I1293" s="312"/>
      <c r="J1293" s="176"/>
      <c r="K1293" s="313"/>
      <c r="L1293" s="176">
        <f>SUM(L1294)</f>
        <v>99.21</v>
      </c>
      <c r="M1293" s="303"/>
      <c r="N1293" s="304"/>
    </row>
    <row r="1294" spans="1:14" ht="15.6">
      <c r="A1294" s="175"/>
      <c r="B1294" s="175"/>
      <c r="C1294" s="175"/>
      <c r="D1294" s="185"/>
      <c r="E1294" s="199"/>
      <c r="F1294" s="237"/>
      <c r="G1294" s="313"/>
      <c r="H1294" s="230"/>
      <c r="I1294" s="312"/>
      <c r="J1294" s="176"/>
      <c r="K1294" s="313">
        <v>99.21</v>
      </c>
      <c r="L1294" s="238">
        <f>PRODUCT(G1294:K1294)</f>
        <v>99.21</v>
      </c>
      <c r="M1294" s="303"/>
      <c r="N1294" s="304"/>
    </row>
    <row r="1295" spans="1:14" ht="31.2">
      <c r="A1295" s="175"/>
      <c r="B1295" s="175"/>
      <c r="C1295" s="183">
        <f>C1293+1</f>
        <v>41</v>
      </c>
      <c r="D1295" s="184" t="str">
        <f>CONCATENATE($A$1215,".",$B$1215,".",C1295)</f>
        <v>11.2.41</v>
      </c>
      <c r="E1295" s="198" t="s">
        <v>751</v>
      </c>
      <c r="F1295" s="185" t="s">
        <v>268</v>
      </c>
      <c r="G1295" s="312"/>
      <c r="H1295" s="176"/>
      <c r="I1295" s="312"/>
      <c r="J1295" s="176"/>
      <c r="K1295" s="313"/>
      <c r="L1295" s="176">
        <f>SUM(L1296)</f>
        <v>15</v>
      </c>
      <c r="M1295" s="303"/>
      <c r="N1295" s="304"/>
    </row>
    <row r="1296" spans="1:14" ht="15.6">
      <c r="A1296" s="175"/>
      <c r="B1296" s="183"/>
      <c r="C1296" s="183"/>
      <c r="D1296" s="185"/>
      <c r="E1296" s="199"/>
      <c r="F1296" s="237"/>
      <c r="G1296" s="313"/>
      <c r="H1296" s="230"/>
      <c r="I1296" s="312"/>
      <c r="J1296" s="176"/>
      <c r="K1296" s="313">
        <v>15</v>
      </c>
      <c r="L1296" s="238">
        <f>PRODUCT(G1296:K1296)</f>
        <v>15</v>
      </c>
      <c r="M1296" s="303"/>
      <c r="N1296" s="304"/>
    </row>
    <row r="1297" spans="1:14" ht="46.8">
      <c r="A1297" s="175"/>
      <c r="B1297" s="175"/>
      <c r="C1297" s="183">
        <f>C1295+1</f>
        <v>42</v>
      </c>
      <c r="D1297" s="184" t="str">
        <f>CONCATENATE($A$1215,".",$B$1215,".",C1297)</f>
        <v>11.2.42</v>
      </c>
      <c r="E1297" s="198" t="s">
        <v>6725</v>
      </c>
      <c r="F1297" s="185" t="s">
        <v>268</v>
      </c>
      <c r="G1297" s="312"/>
      <c r="H1297" s="176"/>
      <c r="I1297" s="312"/>
      <c r="J1297" s="176"/>
      <c r="K1297" s="313"/>
      <c r="L1297" s="176">
        <f>SUM(L1298)</f>
        <v>9</v>
      </c>
      <c r="M1297" s="303"/>
      <c r="N1297" s="304"/>
    </row>
    <row r="1298" spans="1:14" ht="15.6">
      <c r="A1298" s="175"/>
      <c r="B1298" s="175"/>
      <c r="C1298" s="175"/>
      <c r="D1298" s="185"/>
      <c r="E1298" s="199"/>
      <c r="F1298" s="237"/>
      <c r="G1298" s="313"/>
      <c r="H1298" s="230"/>
      <c r="I1298" s="312"/>
      <c r="J1298" s="176"/>
      <c r="K1298" s="313">
        <v>9</v>
      </c>
      <c r="L1298" s="238">
        <f>PRODUCT(G1298:K1298)</f>
        <v>9</v>
      </c>
      <c r="M1298" s="303"/>
      <c r="N1298" s="304"/>
    </row>
    <row r="1299" spans="1:14" ht="46.8">
      <c r="A1299" s="175"/>
      <c r="B1299" s="183"/>
      <c r="C1299" s="183">
        <f>C1297+1</f>
        <v>43</v>
      </c>
      <c r="D1299" s="184" t="str">
        <f>CONCATENATE($A$1215,".",$B$1215,".",C1299)</f>
        <v>11.2.43</v>
      </c>
      <c r="E1299" s="198" t="s">
        <v>6726</v>
      </c>
      <c r="F1299" s="185" t="s">
        <v>268</v>
      </c>
      <c r="G1299" s="312"/>
      <c r="H1299" s="176"/>
      <c r="I1299" s="312"/>
      <c r="J1299" s="176"/>
      <c r="K1299" s="313"/>
      <c r="L1299" s="176">
        <f>SUM(L1300)</f>
        <v>30</v>
      </c>
      <c r="M1299" s="303"/>
      <c r="N1299" s="304"/>
    </row>
    <row r="1300" spans="1:14" ht="15.6">
      <c r="A1300" s="175"/>
      <c r="B1300" s="175"/>
      <c r="C1300" s="175"/>
      <c r="D1300" s="185"/>
      <c r="E1300" s="199"/>
      <c r="F1300" s="237"/>
      <c r="G1300" s="313"/>
      <c r="H1300" s="230"/>
      <c r="I1300" s="312"/>
      <c r="J1300" s="176"/>
      <c r="K1300" s="313">
        <v>30</v>
      </c>
      <c r="L1300" s="238">
        <f>PRODUCT(G1300:K1300)</f>
        <v>30</v>
      </c>
      <c r="M1300" s="303"/>
      <c r="N1300" s="304"/>
    </row>
    <row r="1301" spans="1:14" ht="15.6">
      <c r="A1301" s="175"/>
      <c r="B1301" s="175"/>
      <c r="C1301" s="175"/>
      <c r="D1301" s="178" t="s">
        <v>6727</v>
      </c>
      <c r="E1301" s="200" t="s">
        <v>759</v>
      </c>
      <c r="F1301" s="178"/>
      <c r="G1301" s="314"/>
      <c r="H1301" s="180"/>
      <c r="I1301" s="314"/>
      <c r="J1301" s="180"/>
      <c r="K1301" s="315"/>
      <c r="L1301" s="180"/>
      <c r="M1301" s="303"/>
      <c r="N1301" s="304"/>
    </row>
    <row r="1302" spans="1:14" ht="31.2">
      <c r="A1302" s="175"/>
      <c r="B1302" s="175">
        <v>3</v>
      </c>
      <c r="C1302" s="183">
        <v>1</v>
      </c>
      <c r="D1302" s="184" t="str">
        <f>CONCATENATE($A$1215,".",$B$1302,".",C1302)</f>
        <v>11.3.1</v>
      </c>
      <c r="E1302" s="198" t="s">
        <v>762</v>
      </c>
      <c r="F1302" s="185" t="s">
        <v>268</v>
      </c>
      <c r="G1302" s="312"/>
      <c r="H1302" s="176"/>
      <c r="I1302" s="312"/>
      <c r="J1302" s="176"/>
      <c r="K1302" s="313"/>
      <c r="L1302" s="176">
        <f>SUM(L1303)</f>
        <v>14</v>
      </c>
      <c r="M1302" s="303"/>
      <c r="N1302" s="304"/>
    </row>
    <row r="1303" spans="1:14" ht="15.6">
      <c r="A1303" s="175"/>
      <c r="B1303" s="175"/>
      <c r="C1303" s="175"/>
      <c r="D1303" s="185"/>
      <c r="E1303" s="199"/>
      <c r="F1303" s="237"/>
      <c r="G1303" s="313"/>
      <c r="H1303" s="230"/>
      <c r="I1303" s="312"/>
      <c r="J1303" s="176"/>
      <c r="K1303" s="313">
        <v>14</v>
      </c>
      <c r="L1303" s="238">
        <f>PRODUCT(G1303:K1303)</f>
        <v>14</v>
      </c>
      <c r="M1303" s="303"/>
      <c r="N1303" s="304"/>
    </row>
    <row r="1304" spans="1:14" ht="31.2">
      <c r="A1304" s="175"/>
      <c r="B1304" s="175"/>
      <c r="C1304" s="183">
        <f>1+C1302</f>
        <v>2</v>
      </c>
      <c r="D1304" s="184" t="str">
        <f>CONCATENATE($A$1215,".",$B$1302,".",C1304)</f>
        <v>11.3.2</v>
      </c>
      <c r="E1304" s="198" t="s">
        <v>765</v>
      </c>
      <c r="F1304" s="185" t="s">
        <v>268</v>
      </c>
      <c r="G1304" s="312"/>
      <c r="H1304" s="176"/>
      <c r="I1304" s="312"/>
      <c r="J1304" s="176"/>
      <c r="K1304" s="313"/>
      <c r="L1304" s="176">
        <f>SUM(L1305)</f>
        <v>4</v>
      </c>
      <c r="M1304" s="303"/>
      <c r="N1304" s="304"/>
    </row>
    <row r="1305" spans="1:14" ht="15.6">
      <c r="A1305" s="175"/>
      <c r="B1305" s="175"/>
      <c r="C1305" s="175"/>
      <c r="D1305" s="185"/>
      <c r="E1305" s="199"/>
      <c r="F1305" s="237"/>
      <c r="G1305" s="313"/>
      <c r="H1305" s="230"/>
      <c r="I1305" s="312"/>
      <c r="J1305" s="176"/>
      <c r="K1305" s="313">
        <v>4</v>
      </c>
      <c r="L1305" s="238">
        <f>PRODUCT(G1305:K1305)</f>
        <v>4</v>
      </c>
      <c r="M1305" s="303"/>
      <c r="N1305" s="304"/>
    </row>
    <row r="1306" spans="1:14" ht="31.2">
      <c r="A1306" s="175"/>
      <c r="B1306" s="175"/>
      <c r="C1306" s="183">
        <f>1+C1304</f>
        <v>3</v>
      </c>
      <c r="D1306" s="184" t="str">
        <f>CONCATENATE($A$1215,".",$B$1302,".",C1306)</f>
        <v>11.3.3</v>
      </c>
      <c r="E1306" s="198" t="s">
        <v>768</v>
      </c>
      <c r="F1306" s="185" t="s">
        <v>268</v>
      </c>
      <c r="G1306" s="312"/>
      <c r="H1306" s="176"/>
      <c r="I1306" s="312"/>
      <c r="J1306" s="176"/>
      <c r="K1306" s="313"/>
      <c r="L1306" s="176">
        <f>SUM(L1307)</f>
        <v>6</v>
      </c>
      <c r="M1306" s="303"/>
      <c r="N1306" s="304"/>
    </row>
    <row r="1307" spans="1:14" ht="15.6">
      <c r="A1307" s="175"/>
      <c r="B1307" s="183"/>
      <c r="C1307" s="183"/>
      <c r="D1307" s="185"/>
      <c r="E1307" s="199"/>
      <c r="F1307" s="237"/>
      <c r="G1307" s="313"/>
      <c r="H1307" s="230"/>
      <c r="I1307" s="312"/>
      <c r="J1307" s="176"/>
      <c r="K1307" s="313">
        <v>6</v>
      </c>
      <c r="L1307" s="238">
        <f>PRODUCT(G1307:K1307)</f>
        <v>6</v>
      </c>
      <c r="M1307" s="303"/>
      <c r="N1307" s="304"/>
    </row>
    <row r="1308" spans="1:14" ht="31.2">
      <c r="A1308" s="175"/>
      <c r="B1308" s="175"/>
      <c r="C1308" s="183">
        <f>1+C1306</f>
        <v>4</v>
      </c>
      <c r="D1308" s="184" t="str">
        <f>CONCATENATE($A$1215,".",$B$1302,".",C1308)</f>
        <v>11.3.4</v>
      </c>
      <c r="E1308" s="198" t="s">
        <v>771</v>
      </c>
      <c r="F1308" s="185" t="s">
        <v>268</v>
      </c>
      <c r="G1308" s="312"/>
      <c r="H1308" s="176"/>
      <c r="I1308" s="312"/>
      <c r="J1308" s="176"/>
      <c r="K1308" s="313"/>
      <c r="L1308" s="176">
        <f>SUM(L1309)</f>
        <v>44</v>
      </c>
      <c r="M1308" s="303"/>
      <c r="N1308" s="304"/>
    </row>
    <row r="1309" spans="1:14" ht="15.6">
      <c r="A1309" s="175"/>
      <c r="B1309" s="175"/>
      <c r="C1309" s="175"/>
      <c r="D1309" s="185"/>
      <c r="E1309" s="199"/>
      <c r="F1309" s="237"/>
      <c r="G1309" s="313"/>
      <c r="H1309" s="230"/>
      <c r="I1309" s="312"/>
      <c r="J1309" s="176"/>
      <c r="K1309" s="313">
        <v>44</v>
      </c>
      <c r="L1309" s="238">
        <f>PRODUCT(G1309:K1309)</f>
        <v>44</v>
      </c>
      <c r="M1309" s="303"/>
      <c r="N1309" s="304"/>
    </row>
    <row r="1310" spans="1:14" ht="31.2">
      <c r="A1310" s="175"/>
      <c r="B1310" s="175"/>
      <c r="C1310" s="183">
        <f>1+C1308</f>
        <v>5</v>
      </c>
      <c r="D1310" s="184" t="str">
        <f>CONCATENATE($A$1215,".",$B$1302,".",C1310)</f>
        <v>11.3.5</v>
      </c>
      <c r="E1310" s="198" t="s">
        <v>774</v>
      </c>
      <c r="F1310" s="185" t="s">
        <v>268</v>
      </c>
      <c r="G1310" s="312"/>
      <c r="H1310" s="176"/>
      <c r="I1310" s="312"/>
      <c r="J1310" s="176"/>
      <c r="K1310" s="313"/>
      <c r="L1310" s="176">
        <f>SUM(L1311)</f>
        <v>2</v>
      </c>
      <c r="M1310" s="303"/>
      <c r="N1310" s="304"/>
    </row>
    <row r="1311" spans="1:14" ht="15.6">
      <c r="A1311" s="175"/>
      <c r="B1311" s="175"/>
      <c r="C1311" s="175"/>
      <c r="D1311" s="185"/>
      <c r="E1311" s="199"/>
      <c r="F1311" s="237"/>
      <c r="G1311" s="313"/>
      <c r="H1311" s="230"/>
      <c r="I1311" s="312"/>
      <c r="J1311" s="176"/>
      <c r="K1311" s="313">
        <v>2</v>
      </c>
      <c r="L1311" s="238">
        <f>PRODUCT(G1311:K1311)</f>
        <v>2</v>
      </c>
      <c r="M1311" s="303"/>
      <c r="N1311" s="304"/>
    </row>
    <row r="1312" spans="1:14" ht="31.2">
      <c r="A1312" s="175"/>
      <c r="B1312" s="183"/>
      <c r="C1312" s="183">
        <f>1+C1310</f>
        <v>6</v>
      </c>
      <c r="D1312" s="184" t="str">
        <f>CONCATENATE($A$1215,".",$B$1302,".",C1312)</f>
        <v>11.3.6</v>
      </c>
      <c r="E1312" s="198" t="s">
        <v>777</v>
      </c>
      <c r="F1312" s="185" t="s">
        <v>268</v>
      </c>
      <c r="G1312" s="312"/>
      <c r="H1312" s="176"/>
      <c r="I1312" s="312"/>
      <c r="J1312" s="176"/>
      <c r="K1312" s="313"/>
      <c r="L1312" s="176">
        <f>SUM(L1313)</f>
        <v>12</v>
      </c>
      <c r="M1312" s="303"/>
      <c r="N1312" s="304"/>
    </row>
    <row r="1313" spans="1:14" ht="15.6">
      <c r="A1313" s="175"/>
      <c r="B1313" s="175"/>
      <c r="C1313" s="175"/>
      <c r="D1313" s="185"/>
      <c r="E1313" s="199"/>
      <c r="F1313" s="237"/>
      <c r="G1313" s="313"/>
      <c r="H1313" s="230"/>
      <c r="I1313" s="312"/>
      <c r="J1313" s="176"/>
      <c r="K1313" s="313">
        <v>12</v>
      </c>
      <c r="L1313" s="238">
        <f>PRODUCT(G1313:K1313)</f>
        <v>12</v>
      </c>
      <c r="M1313" s="303"/>
      <c r="N1313" s="304"/>
    </row>
    <row r="1314" spans="1:14" ht="31.2">
      <c r="A1314" s="175"/>
      <c r="B1314" s="175"/>
      <c r="C1314" s="183">
        <f>1+C1312</f>
        <v>7</v>
      </c>
      <c r="D1314" s="184" t="str">
        <f>CONCATENATE($A$1215,".",$B$1302,".",C1314)</f>
        <v>11.3.7</v>
      </c>
      <c r="E1314" s="198" t="s">
        <v>780</v>
      </c>
      <c r="F1314" s="185" t="s">
        <v>268</v>
      </c>
      <c r="G1314" s="312"/>
      <c r="H1314" s="176"/>
      <c r="I1314" s="312"/>
      <c r="J1314" s="176"/>
      <c r="K1314" s="313"/>
      <c r="L1314" s="176">
        <f>SUM(L1315)</f>
        <v>12</v>
      </c>
      <c r="M1314" s="303"/>
      <c r="N1314" s="304"/>
    </row>
    <row r="1315" spans="1:14" ht="15.6">
      <c r="A1315" s="175"/>
      <c r="B1315" s="183"/>
      <c r="C1315" s="183"/>
      <c r="D1315" s="185"/>
      <c r="E1315" s="199"/>
      <c r="F1315" s="237"/>
      <c r="G1315" s="313"/>
      <c r="H1315" s="230"/>
      <c r="I1315" s="312"/>
      <c r="J1315" s="176"/>
      <c r="K1315" s="313">
        <v>12</v>
      </c>
      <c r="L1315" s="238">
        <f>PRODUCT(G1315:K1315)</f>
        <v>12</v>
      </c>
      <c r="M1315" s="303"/>
      <c r="N1315" s="304"/>
    </row>
    <row r="1316" spans="1:14" ht="31.2">
      <c r="A1316" s="175"/>
      <c r="B1316" s="175"/>
      <c r="C1316" s="183">
        <f>1+C1314</f>
        <v>8</v>
      </c>
      <c r="D1316" s="184" t="str">
        <f>CONCATENATE($A$1215,".",$B$1302,".",C1316)</f>
        <v>11.3.8</v>
      </c>
      <c r="E1316" s="198" t="s">
        <v>783</v>
      </c>
      <c r="F1316" s="185" t="s">
        <v>268</v>
      </c>
      <c r="G1316" s="312"/>
      <c r="H1316" s="176"/>
      <c r="I1316" s="312"/>
      <c r="J1316" s="176"/>
      <c r="K1316" s="313"/>
      <c r="L1316" s="176">
        <f>SUM(L1317)</f>
        <v>27</v>
      </c>
      <c r="M1316" s="303"/>
      <c r="N1316" s="304"/>
    </row>
    <row r="1317" spans="1:14" ht="15.6">
      <c r="A1317" s="175"/>
      <c r="B1317" s="175"/>
      <c r="C1317" s="175"/>
      <c r="D1317" s="185"/>
      <c r="E1317" s="199"/>
      <c r="F1317" s="237"/>
      <c r="G1317" s="313"/>
      <c r="H1317" s="230"/>
      <c r="I1317" s="312"/>
      <c r="J1317" s="176"/>
      <c r="K1317" s="313">
        <v>27</v>
      </c>
      <c r="L1317" s="238">
        <f>PRODUCT(G1317:K1317)</f>
        <v>27</v>
      </c>
      <c r="M1317" s="303"/>
      <c r="N1317" s="304"/>
    </row>
    <row r="1318" spans="1:14" ht="31.2">
      <c r="A1318" s="175"/>
      <c r="B1318" s="183"/>
      <c r="C1318" s="183">
        <f>1+C1316</f>
        <v>9</v>
      </c>
      <c r="D1318" s="184" t="str">
        <f>CONCATENATE($A$1215,".",$B$1302,".",C1318)</f>
        <v>11.3.9</v>
      </c>
      <c r="E1318" s="198" t="s">
        <v>786</v>
      </c>
      <c r="F1318" s="185" t="s">
        <v>268</v>
      </c>
      <c r="G1318" s="312"/>
      <c r="H1318" s="176"/>
      <c r="I1318" s="312"/>
      <c r="J1318" s="176"/>
      <c r="K1318" s="313"/>
      <c r="L1318" s="176">
        <f>SUM(L1319)</f>
        <v>18</v>
      </c>
      <c r="M1318" s="303"/>
      <c r="N1318" s="304"/>
    </row>
    <row r="1319" spans="1:14" ht="15.6">
      <c r="A1319" s="175"/>
      <c r="B1319" s="175"/>
      <c r="C1319" s="175"/>
      <c r="D1319" s="185"/>
      <c r="E1319" s="199"/>
      <c r="F1319" s="237"/>
      <c r="G1319" s="313"/>
      <c r="H1319" s="230"/>
      <c r="I1319" s="312"/>
      <c r="J1319" s="176"/>
      <c r="K1319" s="313">
        <v>18</v>
      </c>
      <c r="L1319" s="238">
        <f>PRODUCT(G1319:K1319)</f>
        <v>18</v>
      </c>
      <c r="M1319" s="303"/>
      <c r="N1319" s="304"/>
    </row>
    <row r="1320" spans="1:14" ht="31.2">
      <c r="A1320" s="175"/>
      <c r="B1320" s="175"/>
      <c r="C1320" s="183">
        <f>1+C1318</f>
        <v>10</v>
      </c>
      <c r="D1320" s="184" t="str">
        <f>CONCATENATE($A$1215,".",$B$1302,".",C1320)</f>
        <v>11.3.10</v>
      </c>
      <c r="E1320" s="198" t="s">
        <v>789</v>
      </c>
      <c r="F1320" s="185" t="s">
        <v>268</v>
      </c>
      <c r="G1320" s="312"/>
      <c r="H1320" s="176"/>
      <c r="I1320" s="312"/>
      <c r="J1320" s="176"/>
      <c r="K1320" s="313"/>
      <c r="L1320" s="176">
        <f>SUM(L1321)</f>
        <v>2</v>
      </c>
      <c r="M1320" s="303"/>
      <c r="N1320" s="304"/>
    </row>
    <row r="1321" spans="1:14" ht="15.6">
      <c r="A1321" s="175"/>
      <c r="B1321" s="175"/>
      <c r="C1321" s="175"/>
      <c r="D1321" s="185"/>
      <c r="E1321" s="199"/>
      <c r="F1321" s="237"/>
      <c r="G1321" s="313"/>
      <c r="H1321" s="230"/>
      <c r="I1321" s="312"/>
      <c r="J1321" s="176"/>
      <c r="K1321" s="313">
        <v>2</v>
      </c>
      <c r="L1321" s="238">
        <f>PRODUCT(G1321:K1321)</f>
        <v>2</v>
      </c>
      <c r="M1321" s="303"/>
      <c r="N1321" s="304"/>
    </row>
    <row r="1322" spans="1:14" ht="31.2">
      <c r="A1322" s="175"/>
      <c r="B1322" s="175"/>
      <c r="C1322" s="183">
        <f>1+C1320</f>
        <v>11</v>
      </c>
      <c r="D1322" s="184" t="str">
        <f>CONCATENATE($A$1215,".",$B$1302,".",C1322)</f>
        <v>11.3.11</v>
      </c>
      <c r="E1322" s="198" t="s">
        <v>792</v>
      </c>
      <c r="F1322" s="185" t="s">
        <v>268</v>
      </c>
      <c r="G1322" s="312"/>
      <c r="H1322" s="176"/>
      <c r="I1322" s="312"/>
      <c r="J1322" s="176"/>
      <c r="K1322" s="313"/>
      <c r="L1322" s="176">
        <f>SUM(L1323)</f>
        <v>51</v>
      </c>
      <c r="M1322" s="303"/>
      <c r="N1322" s="304"/>
    </row>
    <row r="1323" spans="1:14" ht="15.6">
      <c r="A1323" s="175"/>
      <c r="B1323" s="183"/>
      <c r="C1323" s="183"/>
      <c r="D1323" s="185"/>
      <c r="E1323" s="199"/>
      <c r="F1323" s="237"/>
      <c r="G1323" s="313"/>
      <c r="H1323" s="230"/>
      <c r="I1323" s="312"/>
      <c r="J1323" s="176"/>
      <c r="K1323" s="313">
        <v>51</v>
      </c>
      <c r="L1323" s="238">
        <f>PRODUCT(G1323:K1323)</f>
        <v>51</v>
      </c>
      <c r="M1323" s="303"/>
      <c r="N1323" s="304"/>
    </row>
    <row r="1324" spans="1:14" ht="31.2">
      <c r="A1324" s="175"/>
      <c r="B1324" s="175"/>
      <c r="C1324" s="183">
        <f>1+C1322</f>
        <v>12</v>
      </c>
      <c r="D1324" s="184" t="str">
        <f>CONCATENATE($A$1215,".",$B$1302,".",C1324)</f>
        <v>11.3.12</v>
      </c>
      <c r="E1324" s="198" t="s">
        <v>795</v>
      </c>
      <c r="F1324" s="185" t="s">
        <v>268</v>
      </c>
      <c r="G1324" s="312"/>
      <c r="H1324" s="176"/>
      <c r="I1324" s="312"/>
      <c r="J1324" s="176"/>
      <c r="K1324" s="313"/>
      <c r="L1324" s="176">
        <f>SUM(L1325)</f>
        <v>85</v>
      </c>
      <c r="M1324" s="303"/>
      <c r="N1324" s="304"/>
    </row>
    <row r="1325" spans="1:14" ht="15.6">
      <c r="A1325" s="175"/>
      <c r="B1325" s="175"/>
      <c r="C1325" s="175"/>
      <c r="D1325" s="185"/>
      <c r="E1325" s="199"/>
      <c r="F1325" s="237"/>
      <c r="G1325" s="313"/>
      <c r="H1325" s="230"/>
      <c r="I1325" s="312"/>
      <c r="J1325" s="176"/>
      <c r="K1325" s="313">
        <v>85</v>
      </c>
      <c r="L1325" s="238">
        <f>PRODUCT(G1325:K1325)</f>
        <v>85</v>
      </c>
      <c r="M1325" s="303"/>
      <c r="N1325" s="304"/>
    </row>
    <row r="1326" spans="1:14" ht="46.8">
      <c r="A1326" s="175"/>
      <c r="B1326" s="183"/>
      <c r="C1326" s="183">
        <f>1+C1324</f>
        <v>13</v>
      </c>
      <c r="D1326" s="184" t="str">
        <f>CONCATENATE($A$1215,".",$B$1302,".",C1326)</f>
        <v>11.3.13</v>
      </c>
      <c r="E1326" s="198" t="s">
        <v>798</v>
      </c>
      <c r="F1326" s="185" t="s">
        <v>268</v>
      </c>
      <c r="G1326" s="312"/>
      <c r="H1326" s="176"/>
      <c r="I1326" s="312"/>
      <c r="J1326" s="176"/>
      <c r="K1326" s="313"/>
      <c r="L1326" s="176">
        <f>SUM(L1327)</f>
        <v>34</v>
      </c>
      <c r="M1326" s="303"/>
      <c r="N1326" s="304"/>
    </row>
    <row r="1327" spans="1:14" ht="15.6">
      <c r="A1327" s="175"/>
      <c r="B1327" s="175"/>
      <c r="C1327" s="175"/>
      <c r="D1327" s="185"/>
      <c r="E1327" s="199"/>
      <c r="F1327" s="237"/>
      <c r="G1327" s="313"/>
      <c r="H1327" s="230"/>
      <c r="I1327" s="312"/>
      <c r="J1327" s="176"/>
      <c r="K1327" s="313">
        <v>34</v>
      </c>
      <c r="L1327" s="238">
        <f>PRODUCT(G1327:K1327)</f>
        <v>34</v>
      </c>
      <c r="M1327" s="303"/>
      <c r="N1327" s="304"/>
    </row>
    <row r="1328" spans="1:14" ht="31.2">
      <c r="A1328" s="175"/>
      <c r="B1328" s="175"/>
      <c r="C1328" s="183">
        <f>1+C1326</f>
        <v>14</v>
      </c>
      <c r="D1328" s="184" t="str">
        <f>CONCATENATE($A$1215,".",$B$1302,".",C1328)</f>
        <v>11.3.14</v>
      </c>
      <c r="E1328" s="198" t="s">
        <v>801</v>
      </c>
      <c r="F1328" s="185" t="s">
        <v>114</v>
      </c>
      <c r="G1328" s="312"/>
      <c r="H1328" s="176"/>
      <c r="I1328" s="312"/>
      <c r="J1328" s="176"/>
      <c r="K1328" s="313"/>
      <c r="L1328" s="176">
        <f>SUM(L1329)</f>
        <v>24.15</v>
      </c>
      <c r="M1328" s="303"/>
      <c r="N1328" s="304"/>
    </row>
    <row r="1329" spans="1:14" ht="15.6">
      <c r="A1329" s="175"/>
      <c r="B1329" s="183"/>
      <c r="C1329" s="183"/>
      <c r="D1329" s="185"/>
      <c r="E1329" s="199"/>
      <c r="F1329" s="237"/>
      <c r="G1329" s="313"/>
      <c r="H1329" s="230"/>
      <c r="I1329" s="312"/>
      <c r="J1329" s="176"/>
      <c r="K1329" s="313">
        <v>24.15</v>
      </c>
      <c r="L1329" s="238">
        <f>PRODUCT(G1329:K1329)</f>
        <v>24.15</v>
      </c>
      <c r="M1329" s="303"/>
      <c r="N1329" s="304"/>
    </row>
    <row r="1330" spans="1:14" ht="31.2">
      <c r="A1330" s="175"/>
      <c r="B1330" s="175"/>
      <c r="C1330" s="183">
        <f>1+C1328</f>
        <v>15</v>
      </c>
      <c r="D1330" s="184" t="str">
        <f>CONCATENATE($A$1215,".",$B$1302,".",C1330)</f>
        <v>11.3.15</v>
      </c>
      <c r="E1330" s="198" t="s">
        <v>804</v>
      </c>
      <c r="F1330" s="185" t="s">
        <v>114</v>
      </c>
      <c r="G1330" s="312"/>
      <c r="H1330" s="176"/>
      <c r="I1330" s="312"/>
      <c r="J1330" s="176"/>
      <c r="K1330" s="313"/>
      <c r="L1330" s="176">
        <f>SUM(L1331)</f>
        <v>24.62</v>
      </c>
      <c r="M1330" s="303"/>
      <c r="N1330" s="304"/>
    </row>
    <row r="1331" spans="1:14" ht="15.6">
      <c r="A1331" s="175"/>
      <c r="B1331" s="175"/>
      <c r="C1331" s="183"/>
      <c r="D1331" s="184"/>
      <c r="E1331" s="199"/>
      <c r="F1331" s="237"/>
      <c r="G1331" s="313"/>
      <c r="H1331" s="230"/>
      <c r="I1331" s="312"/>
      <c r="J1331" s="176"/>
      <c r="K1331" s="313">
        <v>24.62</v>
      </c>
      <c r="L1331" s="238">
        <f>PRODUCT(G1331:K1331)</f>
        <v>24.62</v>
      </c>
      <c r="M1331" s="303"/>
      <c r="N1331" s="304"/>
    </row>
    <row r="1332" spans="1:14" ht="31.2">
      <c r="A1332" s="175"/>
      <c r="B1332" s="183"/>
      <c r="C1332" s="183">
        <f>1+C1330</f>
        <v>16</v>
      </c>
      <c r="D1332" s="184" t="str">
        <f>CONCATENATE($A$1215,".",$B$1302,".",C1332)</f>
        <v>11.3.16</v>
      </c>
      <c r="E1332" s="198" t="s">
        <v>807</v>
      </c>
      <c r="F1332" s="185" t="s">
        <v>114</v>
      </c>
      <c r="G1332" s="312"/>
      <c r="H1332" s="176"/>
      <c r="I1332" s="312"/>
      <c r="J1332" s="176"/>
      <c r="K1332" s="313"/>
      <c r="L1332" s="176">
        <f>SUM(L1333)</f>
        <v>132.1</v>
      </c>
      <c r="M1332" s="303"/>
      <c r="N1332" s="304"/>
    </row>
    <row r="1333" spans="1:14" ht="15.6">
      <c r="A1333" s="175"/>
      <c r="B1333" s="175"/>
      <c r="C1333" s="175"/>
      <c r="D1333" s="185"/>
      <c r="E1333" s="199"/>
      <c r="F1333" s="237"/>
      <c r="G1333" s="313"/>
      <c r="H1333" s="230"/>
      <c r="I1333" s="312"/>
      <c r="J1333" s="176"/>
      <c r="K1333" s="313">
        <v>132.1</v>
      </c>
      <c r="L1333" s="238">
        <f>PRODUCT(G1333:K1333)</f>
        <v>132.1</v>
      </c>
      <c r="M1333" s="303"/>
      <c r="N1333" s="304"/>
    </row>
    <row r="1334" spans="1:14" ht="31.2">
      <c r="A1334" s="175"/>
      <c r="B1334" s="175"/>
      <c r="C1334" s="183">
        <f>1+C1332</f>
        <v>17</v>
      </c>
      <c r="D1334" s="184" t="str">
        <f>CONCATENATE($A$1215,".",$B$1302,".",C1334)</f>
        <v>11.3.17</v>
      </c>
      <c r="E1334" s="198" t="s">
        <v>810</v>
      </c>
      <c r="F1334" s="185" t="s">
        <v>114</v>
      </c>
      <c r="G1334" s="312"/>
      <c r="H1334" s="176"/>
      <c r="I1334" s="312"/>
      <c r="J1334" s="176"/>
      <c r="K1334" s="313"/>
      <c r="L1334" s="176">
        <f>SUM(L1335)</f>
        <v>152.04</v>
      </c>
      <c r="M1334" s="303"/>
      <c r="N1334" s="304"/>
    </row>
    <row r="1335" spans="1:14" ht="15.6">
      <c r="A1335" s="175"/>
      <c r="B1335" s="183"/>
      <c r="C1335" s="183"/>
      <c r="D1335" s="185"/>
      <c r="E1335" s="199"/>
      <c r="F1335" s="237"/>
      <c r="G1335" s="313"/>
      <c r="H1335" s="230"/>
      <c r="I1335" s="312"/>
      <c r="J1335" s="176"/>
      <c r="K1335" s="313">
        <v>152.04</v>
      </c>
      <c r="L1335" s="238">
        <f>PRODUCT(G1335:K1335)</f>
        <v>152.04</v>
      </c>
      <c r="M1335" s="303"/>
      <c r="N1335" s="304"/>
    </row>
    <row r="1336" spans="1:14" ht="31.2">
      <c r="A1336" s="175"/>
      <c r="B1336" s="175"/>
      <c r="C1336" s="183">
        <f>1+C1334</f>
        <v>18</v>
      </c>
      <c r="D1336" s="184" t="str">
        <f>CONCATENATE($A$1215,".",$B$1302,".",C1336)</f>
        <v>11.3.18</v>
      </c>
      <c r="E1336" s="198" t="s">
        <v>6728</v>
      </c>
      <c r="F1336" s="185" t="s">
        <v>114</v>
      </c>
      <c r="G1336" s="312"/>
      <c r="H1336" s="176"/>
      <c r="I1336" s="312"/>
      <c r="J1336" s="176"/>
      <c r="K1336" s="313"/>
      <c r="L1336" s="176">
        <f>SUM(L1337)</f>
        <v>44.73</v>
      </c>
      <c r="M1336" s="303"/>
      <c r="N1336" s="304"/>
    </row>
    <row r="1337" spans="1:14" ht="15.6">
      <c r="A1337" s="175"/>
      <c r="B1337" s="175"/>
      <c r="C1337" s="175"/>
      <c r="D1337" s="185"/>
      <c r="E1337" s="199"/>
      <c r="F1337" s="237"/>
      <c r="G1337" s="313"/>
      <c r="H1337" s="230"/>
      <c r="I1337" s="312"/>
      <c r="J1337" s="176"/>
      <c r="K1337" s="313">
        <v>44.73</v>
      </c>
      <c r="L1337" s="238">
        <f>PRODUCT(G1337:K1337)</f>
        <v>44.73</v>
      </c>
      <c r="M1337" s="303"/>
      <c r="N1337" s="304"/>
    </row>
    <row r="1338" spans="1:14" ht="31.2">
      <c r="A1338" s="175"/>
      <c r="B1338" s="175"/>
      <c r="C1338" s="183">
        <f>1+C1336</f>
        <v>19</v>
      </c>
      <c r="D1338" s="184" t="str">
        <f>CONCATENATE($A$1215,".",$B$1302,".",C1338)</f>
        <v>11.3.19</v>
      </c>
      <c r="E1338" s="198" t="s">
        <v>6729</v>
      </c>
      <c r="F1338" s="185" t="s">
        <v>114</v>
      </c>
      <c r="G1338" s="312"/>
      <c r="H1338" s="176"/>
      <c r="I1338" s="312"/>
      <c r="J1338" s="176"/>
      <c r="K1338" s="313"/>
      <c r="L1338" s="176">
        <f>SUM(L1339)</f>
        <v>70.709999999999994</v>
      </c>
      <c r="M1338" s="303"/>
      <c r="N1338" s="304"/>
    </row>
    <row r="1339" spans="1:14" ht="15.6">
      <c r="A1339" s="175"/>
      <c r="B1339" s="175"/>
      <c r="C1339" s="175"/>
      <c r="D1339" s="185"/>
      <c r="E1339" s="199"/>
      <c r="F1339" s="237"/>
      <c r="G1339" s="313"/>
      <c r="H1339" s="230"/>
      <c r="I1339" s="312"/>
      <c r="J1339" s="176"/>
      <c r="K1339" s="313">
        <v>70.709999999999994</v>
      </c>
      <c r="L1339" s="238">
        <f>PRODUCT(G1339:K1339)</f>
        <v>70.709999999999994</v>
      </c>
      <c r="M1339" s="303"/>
      <c r="N1339" s="304"/>
    </row>
    <row r="1340" spans="1:14" ht="31.2">
      <c r="A1340" s="175"/>
      <c r="B1340" s="175"/>
      <c r="C1340" s="183">
        <f>1+C1338</f>
        <v>20</v>
      </c>
      <c r="D1340" s="184" t="str">
        <f>CONCATENATE($A$1215,".",$B$1302,".",C1340)</f>
        <v>11.3.20</v>
      </c>
      <c r="E1340" s="198" t="s">
        <v>751</v>
      </c>
      <c r="F1340" s="185" t="s">
        <v>114</v>
      </c>
      <c r="G1340" s="312"/>
      <c r="H1340" s="176"/>
      <c r="I1340" s="312"/>
      <c r="J1340" s="176"/>
      <c r="K1340" s="313"/>
      <c r="L1340" s="176">
        <f>SUM(L1341)</f>
        <v>16</v>
      </c>
      <c r="M1340" s="303"/>
      <c r="N1340" s="304"/>
    </row>
    <row r="1341" spans="1:14" ht="15.6">
      <c r="A1341" s="175"/>
      <c r="B1341" s="183"/>
      <c r="C1341" s="183"/>
      <c r="D1341" s="185"/>
      <c r="E1341" s="199"/>
      <c r="F1341" s="237"/>
      <c r="G1341" s="313"/>
      <c r="H1341" s="230"/>
      <c r="I1341" s="312"/>
      <c r="J1341" s="176"/>
      <c r="K1341" s="313">
        <v>16</v>
      </c>
      <c r="L1341" s="238">
        <f>PRODUCT(G1341:K1341)</f>
        <v>16</v>
      </c>
      <c r="M1341" s="303"/>
      <c r="N1341" s="304"/>
    </row>
    <row r="1342" spans="1:14" ht="31.2">
      <c r="A1342" s="175"/>
      <c r="B1342" s="175"/>
      <c r="C1342" s="183">
        <f>1+C1340</f>
        <v>21</v>
      </c>
      <c r="D1342" s="184" t="str">
        <f>CONCATENATE($A$1215,".",$B$1302,".",C1342)</f>
        <v>11.3.21</v>
      </c>
      <c r="E1342" s="198" t="s">
        <v>6730</v>
      </c>
      <c r="F1342" s="185" t="s">
        <v>114</v>
      </c>
      <c r="G1342" s="312"/>
      <c r="H1342" s="176"/>
      <c r="I1342" s="312"/>
      <c r="J1342" s="176"/>
      <c r="K1342" s="313"/>
      <c r="L1342" s="176">
        <f>SUM(L1343)</f>
        <v>17</v>
      </c>
      <c r="M1342" s="303"/>
      <c r="N1342" s="304"/>
    </row>
    <row r="1343" spans="1:14" ht="15.6">
      <c r="A1343" s="175"/>
      <c r="B1343" s="175"/>
      <c r="C1343" s="175"/>
      <c r="D1343" s="185"/>
      <c r="E1343" s="199"/>
      <c r="F1343" s="237"/>
      <c r="G1343" s="313"/>
      <c r="H1343" s="230"/>
      <c r="I1343" s="312"/>
      <c r="J1343" s="176"/>
      <c r="K1343" s="313">
        <v>17</v>
      </c>
      <c r="L1343" s="238">
        <f>PRODUCT(G1343:K1343)</f>
        <v>17</v>
      </c>
      <c r="M1343" s="303"/>
      <c r="N1343" s="304"/>
    </row>
    <row r="1344" spans="1:14" ht="31.2">
      <c r="A1344" s="175"/>
      <c r="B1344" s="175"/>
      <c r="C1344" s="183">
        <f>1+C1342</f>
        <v>22</v>
      </c>
      <c r="D1344" s="184" t="str">
        <f>CONCATENATE($A$1215,".",$B$1302,".",C1344)</f>
        <v>11.3.22</v>
      </c>
      <c r="E1344" s="198" t="s">
        <v>6731</v>
      </c>
      <c r="F1344" s="185" t="s">
        <v>114</v>
      </c>
      <c r="G1344" s="312"/>
      <c r="H1344" s="176"/>
      <c r="I1344" s="312"/>
      <c r="J1344" s="176"/>
      <c r="K1344" s="313"/>
      <c r="L1344" s="176">
        <f>SUM(L1345)</f>
        <v>3</v>
      </c>
      <c r="M1344" s="303"/>
      <c r="N1344" s="304"/>
    </row>
    <row r="1345" spans="1:14" ht="15.6">
      <c r="A1345" s="175"/>
      <c r="B1345" s="175"/>
      <c r="C1345" s="175"/>
      <c r="D1345" s="185"/>
      <c r="E1345" s="199"/>
      <c r="F1345" s="237"/>
      <c r="G1345" s="313"/>
      <c r="H1345" s="230"/>
      <c r="I1345" s="312"/>
      <c r="J1345" s="176"/>
      <c r="K1345" s="313">
        <v>3</v>
      </c>
      <c r="L1345" s="238">
        <f>PRODUCT(G1345:K1345)</f>
        <v>3</v>
      </c>
      <c r="M1345" s="303"/>
      <c r="N1345" s="304"/>
    </row>
    <row r="1346" spans="1:14" ht="15.6">
      <c r="A1346" s="175"/>
      <c r="B1346" s="175"/>
      <c r="C1346" s="183">
        <f>1+C1344</f>
        <v>23</v>
      </c>
      <c r="D1346" s="184" t="str">
        <f>CONCATENATE($A$1215,".",$B$1302,".",C1346)</f>
        <v>11.3.23</v>
      </c>
      <c r="E1346" s="198" t="s">
        <v>823</v>
      </c>
      <c r="F1346" s="185" t="s">
        <v>268</v>
      </c>
      <c r="G1346" s="312"/>
      <c r="H1346" s="176"/>
      <c r="I1346" s="312"/>
      <c r="J1346" s="176"/>
      <c r="K1346" s="313"/>
      <c r="L1346" s="176">
        <f>SUM(L1347)</f>
        <v>48</v>
      </c>
      <c r="M1346" s="303"/>
      <c r="N1346" s="304"/>
    </row>
    <row r="1347" spans="1:14" ht="15.6">
      <c r="A1347" s="175"/>
      <c r="B1347" s="183"/>
      <c r="C1347" s="183"/>
      <c r="D1347" s="185"/>
      <c r="E1347" s="199"/>
      <c r="F1347" s="237"/>
      <c r="G1347" s="313"/>
      <c r="H1347" s="230"/>
      <c r="I1347" s="312"/>
      <c r="J1347" s="176"/>
      <c r="K1347" s="313">
        <v>48</v>
      </c>
      <c r="L1347" s="238">
        <f>PRODUCT(G1347:K1347)</f>
        <v>48</v>
      </c>
      <c r="M1347" s="303"/>
      <c r="N1347" s="304"/>
    </row>
    <row r="1348" spans="1:14" ht="15.6">
      <c r="A1348" s="175"/>
      <c r="B1348" s="175"/>
      <c r="C1348" s="183">
        <f>1+C1346</f>
        <v>24</v>
      </c>
      <c r="D1348" s="184" t="str">
        <f>CONCATENATE($A$1215,".",$B$1302,".",C1348)</f>
        <v>11.3.24</v>
      </c>
      <c r="E1348" s="198" t="s">
        <v>826</v>
      </c>
      <c r="F1348" s="185" t="s">
        <v>268</v>
      </c>
      <c r="G1348" s="312"/>
      <c r="H1348" s="176"/>
      <c r="I1348" s="312"/>
      <c r="J1348" s="176"/>
      <c r="K1348" s="313"/>
      <c r="L1348" s="176">
        <f>SUM(L1349)</f>
        <v>1</v>
      </c>
      <c r="M1348" s="303"/>
      <c r="N1348" s="304"/>
    </row>
    <row r="1349" spans="1:14" ht="15.6">
      <c r="A1349" s="175"/>
      <c r="B1349" s="175"/>
      <c r="C1349" s="175"/>
      <c r="D1349" s="185"/>
      <c r="E1349" s="199"/>
      <c r="F1349" s="237"/>
      <c r="G1349" s="313"/>
      <c r="H1349" s="230"/>
      <c r="I1349" s="312"/>
      <c r="J1349" s="176"/>
      <c r="K1349" s="313">
        <v>1</v>
      </c>
      <c r="L1349" s="238">
        <f>PRODUCT(G1349:K1349)</f>
        <v>1</v>
      </c>
      <c r="M1349" s="303"/>
      <c r="N1349" s="304"/>
    </row>
    <row r="1350" spans="1:14" s="175" customFormat="1" ht="15.6">
      <c r="D1350" s="178" t="s">
        <v>6732</v>
      </c>
      <c r="E1350" s="200" t="s">
        <v>828</v>
      </c>
      <c r="F1350" s="178"/>
      <c r="G1350" s="180"/>
      <c r="H1350" s="180"/>
      <c r="I1350" s="180"/>
      <c r="J1350" s="180"/>
      <c r="K1350" s="181"/>
      <c r="L1350" s="180"/>
      <c r="M1350" s="177"/>
      <c r="N1350" s="182"/>
    </row>
    <row r="1351" spans="1:14" s="175" customFormat="1" ht="27.6">
      <c r="B1351" s="175">
        <v>4</v>
      </c>
      <c r="C1351" s="183">
        <v>1</v>
      </c>
      <c r="D1351" s="184" t="str">
        <f>CONCATENATE($A$1215,".",$B$1351,".",C1351)</f>
        <v>11.4.1</v>
      </c>
      <c r="E1351" s="223" t="s">
        <v>831</v>
      </c>
      <c r="F1351" s="224" t="s">
        <v>6506</v>
      </c>
      <c r="G1351" s="316"/>
      <c r="H1351" s="316"/>
      <c r="I1351" s="316"/>
      <c r="J1351" s="316"/>
      <c r="K1351" s="316"/>
      <c r="L1351" s="226">
        <f>SUM(L1353:L1355)</f>
        <v>72.632999999999996</v>
      </c>
      <c r="M1351" s="177"/>
      <c r="N1351" s="182"/>
    </row>
    <row r="1352" spans="1:14" s="175" customFormat="1" ht="15.6">
      <c r="D1352" s="227"/>
      <c r="E1352" s="317"/>
      <c r="F1352" s="227"/>
      <c r="G1352" s="228"/>
      <c r="H1352" s="208"/>
      <c r="I1352" s="232"/>
      <c r="J1352" s="208"/>
      <c r="K1352" s="208"/>
      <c r="L1352" s="208"/>
      <c r="M1352" s="177"/>
      <c r="N1352" s="182"/>
    </row>
    <row r="1353" spans="1:14" s="175" customFormat="1" ht="15.6">
      <c r="D1353" s="227"/>
      <c r="E1353" s="317" t="s">
        <v>6733</v>
      </c>
      <c r="F1353" s="208"/>
      <c r="G1353" s="208"/>
      <c r="H1353" s="208">
        <f>1.9*0.9</f>
        <v>1.71</v>
      </c>
      <c r="I1353" s="208"/>
      <c r="J1353" s="208">
        <f>0.7+0.55</f>
        <v>1.25</v>
      </c>
      <c r="K1353" s="227">
        <v>4</v>
      </c>
      <c r="L1353" s="232">
        <f>K1353*H1353*J1353</f>
        <v>8.5500000000000007</v>
      </c>
      <c r="M1353" s="177"/>
      <c r="N1353" s="182"/>
    </row>
    <row r="1354" spans="1:14" s="175" customFormat="1" ht="15.6">
      <c r="D1354" s="227"/>
      <c r="E1354" s="317" t="s">
        <v>6734</v>
      </c>
      <c r="F1354" s="208"/>
      <c r="G1354" s="208"/>
      <c r="H1354" s="208">
        <v>2.19</v>
      </c>
      <c r="I1354" s="208"/>
      <c r="J1354" s="208">
        <f>0.7+0.55</f>
        <v>1.25</v>
      </c>
      <c r="K1354" s="318">
        <v>2</v>
      </c>
      <c r="L1354" s="232">
        <f>K1354*H1354*J1354</f>
        <v>5.4749999999999996</v>
      </c>
      <c r="M1354" s="177"/>
      <c r="N1354" s="182"/>
    </row>
    <row r="1355" spans="1:14" s="175" customFormat="1" ht="15.6">
      <c r="D1355" s="227"/>
      <c r="E1355" s="317" t="s">
        <v>6551</v>
      </c>
      <c r="F1355" s="227"/>
      <c r="G1355" s="208"/>
      <c r="H1355" s="208">
        <f>(1.7+0.8+0.8+0.4)*(0.2+0.8+2.6+2.6+0.8+0.2)</f>
        <v>26.639999999999997</v>
      </c>
      <c r="I1355" s="208"/>
      <c r="J1355" s="208">
        <f>1.65+0.55</f>
        <v>2.2000000000000002</v>
      </c>
      <c r="K1355" s="208"/>
      <c r="L1355" s="232">
        <f>H1355*J1355</f>
        <v>58.607999999999997</v>
      </c>
      <c r="M1355" s="177"/>
      <c r="N1355" s="182"/>
    </row>
    <row r="1356" spans="1:14" s="175" customFormat="1" ht="15.6">
      <c r="D1356" s="227"/>
      <c r="E1356" s="317"/>
      <c r="F1356" s="227"/>
      <c r="G1356" s="208"/>
      <c r="H1356" s="208"/>
      <c r="I1356" s="232"/>
      <c r="J1356" s="208"/>
      <c r="K1356" s="208"/>
      <c r="L1356" s="208"/>
      <c r="M1356" s="177"/>
      <c r="N1356" s="182"/>
    </row>
    <row r="1357" spans="1:14" s="175" customFormat="1" ht="27.6">
      <c r="C1357" s="183">
        <f>C1351+1</f>
        <v>2</v>
      </c>
      <c r="D1357" s="184" t="str">
        <f>CONCATENATE($A$1215,".",$B$1351,".",C1357)</f>
        <v>11.4.2</v>
      </c>
      <c r="E1357" s="223" t="s">
        <v>834</v>
      </c>
      <c r="F1357" s="224" t="s">
        <v>6504</v>
      </c>
      <c r="G1357" s="316"/>
      <c r="H1357" s="316"/>
      <c r="I1357" s="316"/>
      <c r="J1357" s="316"/>
      <c r="K1357" s="316"/>
      <c r="L1357" s="226">
        <f>SUM(L1359:L1361)</f>
        <v>11.219999999999999</v>
      </c>
      <c r="M1357" s="177"/>
      <c r="N1357" s="182"/>
    </row>
    <row r="1358" spans="1:14" s="175" customFormat="1" ht="15.6">
      <c r="D1358" s="227"/>
      <c r="E1358" s="317"/>
      <c r="F1358" s="208"/>
      <c r="G1358" s="228"/>
      <c r="H1358" s="208" t="s">
        <v>6471</v>
      </c>
      <c r="I1358" s="232"/>
      <c r="J1358" s="208"/>
      <c r="K1358" s="227" t="s">
        <v>6735</v>
      </c>
      <c r="L1358" s="208"/>
      <c r="M1358" s="177"/>
      <c r="N1358" s="182"/>
    </row>
    <row r="1359" spans="1:14" s="175" customFormat="1" ht="15.6">
      <c r="D1359" s="227"/>
      <c r="E1359" s="317" t="s">
        <v>6736</v>
      </c>
      <c r="F1359" s="208"/>
      <c r="G1359" s="208"/>
      <c r="H1359" s="208">
        <f>H1353</f>
        <v>1.71</v>
      </c>
      <c r="I1359" s="232"/>
      <c r="J1359" s="208"/>
      <c r="K1359" s="227">
        <f>K1353</f>
        <v>4</v>
      </c>
      <c r="L1359" s="232">
        <f>H1359*K1359</f>
        <v>6.84</v>
      </c>
      <c r="M1359" s="177"/>
      <c r="N1359" s="182"/>
    </row>
    <row r="1360" spans="1:14" s="175" customFormat="1" ht="15.6">
      <c r="D1360" s="227"/>
      <c r="E1360" s="317" t="s">
        <v>6733</v>
      </c>
      <c r="F1360" s="208"/>
      <c r="G1360" s="319"/>
      <c r="H1360" s="208">
        <f>H1354</f>
        <v>2.19</v>
      </c>
      <c r="I1360" s="232"/>
      <c r="J1360" s="208"/>
      <c r="K1360" s="318">
        <f>K1354</f>
        <v>2</v>
      </c>
      <c r="L1360" s="232">
        <f>H1360*K1360</f>
        <v>4.38</v>
      </c>
      <c r="M1360" s="177"/>
      <c r="N1360" s="182"/>
    </row>
    <row r="1361" spans="2:14" s="175" customFormat="1" ht="15.6">
      <c r="D1361" s="227"/>
      <c r="E1361" s="317"/>
      <c r="F1361" s="227"/>
      <c r="G1361" s="208"/>
      <c r="H1361" s="208"/>
      <c r="I1361" s="232"/>
      <c r="J1361" s="208"/>
      <c r="K1361" s="208"/>
      <c r="L1361" s="232"/>
      <c r="M1361" s="177"/>
      <c r="N1361" s="182"/>
    </row>
    <row r="1362" spans="2:14" s="175" customFormat="1" ht="15.6">
      <c r="D1362" s="227"/>
      <c r="E1362" s="317"/>
      <c r="F1362" s="208"/>
      <c r="G1362" s="208"/>
      <c r="H1362" s="224"/>
      <c r="I1362" s="226"/>
      <c r="J1362" s="224"/>
      <c r="K1362" s="226"/>
      <c r="L1362" s="224"/>
      <c r="M1362" s="177"/>
      <c r="N1362" s="182"/>
    </row>
    <row r="1363" spans="2:14" s="175" customFormat="1" ht="15.6">
      <c r="D1363" s="227"/>
      <c r="E1363" s="317"/>
      <c r="F1363" s="208"/>
      <c r="G1363" s="208"/>
      <c r="H1363" s="224"/>
      <c r="I1363" s="226"/>
      <c r="J1363" s="224"/>
      <c r="K1363" s="226"/>
      <c r="L1363" s="224"/>
      <c r="M1363" s="177"/>
      <c r="N1363" s="182"/>
    </row>
    <row r="1364" spans="2:14" s="175" customFormat="1" ht="27.6">
      <c r="B1364" s="183"/>
      <c r="C1364" s="183">
        <f>C1357+1</f>
        <v>3</v>
      </c>
      <c r="D1364" s="184" t="str">
        <f>CONCATENATE($A$1215,".",$B$1351,".",C1364)</f>
        <v>11.4.3</v>
      </c>
      <c r="E1364" s="223" t="s">
        <v>837</v>
      </c>
      <c r="F1364" s="224" t="s">
        <v>6504</v>
      </c>
      <c r="G1364" s="316"/>
      <c r="H1364" s="316"/>
      <c r="I1364" s="316"/>
      <c r="J1364" s="316"/>
      <c r="K1364" s="316"/>
      <c r="L1364" s="226">
        <f>SUM(K1366:K1366)</f>
        <v>21.52</v>
      </c>
      <c r="M1364" s="177"/>
      <c r="N1364" s="182"/>
    </row>
    <row r="1365" spans="2:14" s="175" customFormat="1" ht="15.6">
      <c r="D1365" s="227"/>
      <c r="E1365" s="317"/>
      <c r="F1365" s="227"/>
      <c r="G1365" s="228"/>
      <c r="H1365" s="208"/>
      <c r="I1365" s="232"/>
      <c r="J1365" s="208"/>
      <c r="K1365" s="208" t="s">
        <v>6471</v>
      </c>
      <c r="L1365" s="208"/>
      <c r="M1365" s="177"/>
      <c r="N1365" s="182"/>
    </row>
    <row r="1366" spans="2:14" s="175" customFormat="1" ht="15.6">
      <c r="D1366" s="227"/>
      <c r="E1366" s="317" t="s">
        <v>6737</v>
      </c>
      <c r="F1366" s="227"/>
      <c r="G1366" s="208"/>
      <c r="H1366" s="208"/>
      <c r="I1366" s="232"/>
      <c r="J1366" s="208"/>
      <c r="K1366" s="208">
        <v>21.52</v>
      </c>
      <c r="L1366" s="208"/>
      <c r="M1366" s="177"/>
      <c r="N1366" s="182"/>
    </row>
    <row r="1367" spans="2:14" s="175" customFormat="1" ht="15.6">
      <c r="D1367" s="227"/>
      <c r="E1367" s="317"/>
      <c r="F1367" s="227"/>
      <c r="G1367" s="208"/>
      <c r="H1367" s="208"/>
      <c r="I1367" s="208"/>
      <c r="J1367" s="208"/>
      <c r="K1367" s="208"/>
      <c r="L1367" s="208"/>
      <c r="M1367" s="177"/>
      <c r="N1367" s="182"/>
    </row>
    <row r="1368" spans="2:14" s="175" customFormat="1" ht="41.4">
      <c r="B1368" s="183"/>
      <c r="C1368" s="183">
        <f>C1364+1</f>
        <v>4</v>
      </c>
      <c r="D1368" s="184" t="str">
        <f>CONCATENATE($A$1215,".",$B$1351,".",C1368)</f>
        <v>11.4.4</v>
      </c>
      <c r="E1368" s="223" t="s">
        <v>840</v>
      </c>
      <c r="F1368" s="224" t="s">
        <v>114</v>
      </c>
      <c r="G1368" s="316"/>
      <c r="H1368" s="316"/>
      <c r="I1368" s="316"/>
      <c r="J1368" s="316"/>
      <c r="K1368" s="316"/>
      <c r="L1368" s="226">
        <f>H1370*K1370</f>
        <v>127.39999999999999</v>
      </c>
      <c r="M1368" s="177"/>
      <c r="N1368" s="182"/>
    </row>
    <row r="1369" spans="2:14" s="175" customFormat="1" ht="15.6">
      <c r="D1369" s="227"/>
      <c r="E1369" s="317"/>
      <c r="F1369" s="227"/>
      <c r="G1369" s="208"/>
      <c r="H1369" s="228"/>
      <c r="I1369" s="232"/>
      <c r="J1369" s="208"/>
      <c r="K1369" s="208"/>
      <c r="L1369" s="208"/>
      <c r="M1369" s="177"/>
      <c r="N1369" s="182"/>
    </row>
    <row r="1370" spans="2:14" s="175" customFormat="1" ht="15.6">
      <c r="D1370" s="227"/>
      <c r="E1370" s="219" t="s">
        <v>6738</v>
      </c>
      <c r="F1370" s="208"/>
      <c r="G1370" s="208"/>
      <c r="H1370" s="208">
        <v>9.1</v>
      </c>
      <c r="I1370" s="232"/>
      <c r="J1370" s="208"/>
      <c r="K1370" s="208">
        <v>14</v>
      </c>
      <c r="L1370" s="208">
        <f>PRODUCT(H1370:K1370)</f>
        <v>127.39999999999999</v>
      </c>
      <c r="M1370" s="177"/>
      <c r="N1370" s="182"/>
    </row>
    <row r="1371" spans="2:14" s="175" customFormat="1" ht="15.6">
      <c r="D1371" s="227"/>
      <c r="E1371" s="317"/>
      <c r="F1371" s="227"/>
      <c r="G1371" s="208"/>
      <c r="H1371" s="208"/>
      <c r="I1371" s="208"/>
      <c r="J1371" s="208"/>
      <c r="K1371" s="208"/>
      <c r="L1371" s="208"/>
      <c r="M1371" s="177"/>
      <c r="N1371" s="182"/>
    </row>
    <row r="1372" spans="2:14" s="175" customFormat="1" ht="41.4">
      <c r="B1372" s="183"/>
      <c r="C1372" s="183">
        <f>C1368+1</f>
        <v>5</v>
      </c>
      <c r="D1372" s="184" t="str">
        <f>CONCATENATE($A$1215,".",$B$1351,".",C1372)</f>
        <v>11.4.5</v>
      </c>
      <c r="E1372" s="223" t="s">
        <v>844</v>
      </c>
      <c r="F1372" s="224" t="s">
        <v>6504</v>
      </c>
      <c r="G1372" s="316"/>
      <c r="H1372" s="316"/>
      <c r="I1372" s="316"/>
      <c r="J1372" s="316"/>
      <c r="K1372" s="316"/>
      <c r="L1372" s="226">
        <f>SUM(L1375:L1377)</f>
        <v>100.97999999999999</v>
      </c>
      <c r="M1372" s="177"/>
      <c r="N1372" s="182"/>
    </row>
    <row r="1373" spans="2:14" s="175" customFormat="1" ht="15.6">
      <c r="D1373" s="221"/>
      <c r="E1373" s="223"/>
      <c r="F1373" s="234"/>
      <c r="G1373" s="234"/>
      <c r="H1373" s="234"/>
      <c r="I1373" s="234"/>
      <c r="J1373" s="234"/>
      <c r="K1373" s="234"/>
      <c r="L1373" s="234"/>
      <c r="M1373" s="177"/>
      <c r="N1373" s="182"/>
    </row>
    <row r="1374" spans="2:14" s="175" customFormat="1" ht="15.6">
      <c r="D1374" s="227"/>
      <c r="E1374" s="317"/>
      <c r="F1374" s="227"/>
      <c r="G1374" s="228"/>
      <c r="H1374" s="208"/>
      <c r="I1374" s="232"/>
      <c r="J1374" s="208"/>
      <c r="K1374" s="208"/>
      <c r="L1374" s="208"/>
      <c r="M1374" s="177"/>
      <c r="N1374" s="182"/>
    </row>
    <row r="1375" spans="2:14" s="175" customFormat="1" ht="15.6">
      <c r="D1375" s="227"/>
      <c r="E1375" s="317" t="s">
        <v>6739</v>
      </c>
      <c r="F1375" s="227"/>
      <c r="G1375" s="208"/>
      <c r="H1375" s="208"/>
      <c r="I1375" s="232"/>
      <c r="J1375" s="208"/>
      <c r="K1375" s="208">
        <v>16.2</v>
      </c>
      <c r="L1375" s="208">
        <v>16.2</v>
      </c>
      <c r="M1375" s="177"/>
      <c r="N1375" s="182"/>
    </row>
    <row r="1376" spans="2:14" s="175" customFormat="1" ht="15.6">
      <c r="D1376" s="227"/>
      <c r="E1376" s="317" t="s">
        <v>6740</v>
      </c>
      <c r="F1376" s="227"/>
      <c r="G1376" s="208"/>
      <c r="H1376" s="208"/>
      <c r="I1376" s="232"/>
      <c r="J1376" s="208"/>
      <c r="K1376" s="208">
        <v>15.48</v>
      </c>
      <c r="L1376" s="208">
        <v>15.48</v>
      </c>
      <c r="M1376" s="177"/>
      <c r="N1376" s="182"/>
    </row>
    <row r="1377" spans="2:14" s="175" customFormat="1" ht="15.6">
      <c r="D1377" s="227"/>
      <c r="E1377" s="317" t="s">
        <v>6548</v>
      </c>
      <c r="F1377" s="227"/>
      <c r="G1377" s="208"/>
      <c r="H1377" s="208"/>
      <c r="I1377" s="232"/>
      <c r="J1377" s="208"/>
      <c r="K1377" s="208">
        <v>69.3</v>
      </c>
      <c r="L1377" s="208">
        <v>69.3</v>
      </c>
      <c r="M1377" s="177"/>
      <c r="N1377" s="182"/>
    </row>
    <row r="1378" spans="2:14" s="175" customFormat="1" ht="15.6">
      <c r="D1378" s="227"/>
      <c r="E1378" s="317"/>
      <c r="F1378" s="227"/>
      <c r="G1378" s="208"/>
      <c r="H1378" s="208"/>
      <c r="I1378" s="208"/>
      <c r="J1378" s="208"/>
      <c r="K1378" s="208"/>
      <c r="L1378" s="208"/>
      <c r="M1378" s="177"/>
      <c r="N1378" s="182"/>
    </row>
    <row r="1379" spans="2:14" s="175" customFormat="1" ht="41.4">
      <c r="B1379" s="183"/>
      <c r="C1379" s="183">
        <f>C1372+1</f>
        <v>6</v>
      </c>
      <c r="D1379" s="184" t="str">
        <f>CONCATENATE($A$1215,".",$B$1351,".",C1379)</f>
        <v>11.4.6</v>
      </c>
      <c r="E1379" s="223" t="s">
        <v>6741</v>
      </c>
      <c r="F1379" s="224" t="s">
        <v>6506</v>
      </c>
      <c r="G1379" s="316"/>
      <c r="H1379" s="316"/>
      <c r="I1379" s="316"/>
      <c r="J1379" s="316"/>
      <c r="K1379" s="316"/>
      <c r="L1379" s="226">
        <f>SUM(L1381:L1383)</f>
        <v>12.42</v>
      </c>
      <c r="M1379" s="177"/>
      <c r="N1379" s="182"/>
    </row>
    <row r="1380" spans="2:14" s="175" customFormat="1" ht="15.6">
      <c r="D1380" s="227"/>
      <c r="E1380" s="317"/>
      <c r="F1380" s="227"/>
      <c r="G1380" s="228"/>
      <c r="H1380" s="208"/>
      <c r="I1380" s="232"/>
      <c r="J1380" s="208"/>
      <c r="K1380" s="208"/>
      <c r="L1380" s="208"/>
      <c r="M1380" s="177"/>
      <c r="N1380" s="182"/>
    </row>
    <row r="1381" spans="2:14" s="175" customFormat="1" ht="15.6">
      <c r="D1381" s="227"/>
      <c r="E1381" s="219" t="s">
        <v>6737</v>
      </c>
      <c r="F1381" s="208"/>
      <c r="G1381" s="208"/>
      <c r="H1381" s="208"/>
      <c r="I1381" s="232"/>
      <c r="J1381" s="208"/>
      <c r="K1381" s="208">
        <v>6.65</v>
      </c>
      <c r="L1381" s="208">
        <v>6.65</v>
      </c>
      <c r="M1381" s="177"/>
      <c r="N1381" s="182"/>
    </row>
    <row r="1382" spans="2:14" s="175" customFormat="1" ht="15.6">
      <c r="D1382" s="227"/>
      <c r="E1382" s="219" t="s">
        <v>6742</v>
      </c>
      <c r="F1382" s="208"/>
      <c r="G1382" s="208"/>
      <c r="H1382" s="208"/>
      <c r="I1382" s="232"/>
      <c r="J1382" s="208"/>
      <c r="K1382" s="208">
        <v>4.1900000000000004</v>
      </c>
      <c r="L1382" s="208">
        <v>4.1900000000000004</v>
      </c>
      <c r="M1382" s="177"/>
      <c r="N1382" s="182"/>
    </row>
    <row r="1383" spans="2:14" s="175" customFormat="1" ht="15.6">
      <c r="D1383" s="227"/>
      <c r="E1383" s="219" t="s">
        <v>6743</v>
      </c>
      <c r="F1383" s="208"/>
      <c r="G1383" s="208"/>
      <c r="H1383" s="208"/>
      <c r="I1383" s="232"/>
      <c r="J1383" s="208"/>
      <c r="K1383" s="208">
        <v>1.58</v>
      </c>
      <c r="L1383" s="208">
        <v>1.58</v>
      </c>
      <c r="M1383" s="177"/>
      <c r="N1383" s="182"/>
    </row>
    <row r="1384" spans="2:14" s="175" customFormat="1" ht="15.6">
      <c r="D1384" s="227"/>
      <c r="E1384" s="317"/>
      <c r="F1384" s="227"/>
      <c r="G1384" s="208"/>
      <c r="H1384" s="208"/>
      <c r="I1384" s="208"/>
      <c r="J1384" s="208"/>
      <c r="K1384" s="208"/>
      <c r="L1384" s="208"/>
      <c r="M1384" s="177"/>
      <c r="N1384" s="182"/>
    </row>
    <row r="1385" spans="2:14" s="175" customFormat="1" ht="15.6">
      <c r="D1385" s="227"/>
      <c r="E1385" s="317"/>
      <c r="F1385" s="227"/>
      <c r="G1385" s="208"/>
      <c r="H1385" s="208"/>
      <c r="I1385" s="232"/>
      <c r="J1385" s="208"/>
      <c r="K1385" s="208"/>
      <c r="L1385" s="208"/>
      <c r="M1385" s="177"/>
      <c r="N1385" s="182"/>
    </row>
    <row r="1386" spans="2:14" s="175" customFormat="1" ht="27.6">
      <c r="B1386" s="183"/>
      <c r="C1386" s="183">
        <f>C1379+1</f>
        <v>7</v>
      </c>
      <c r="D1386" s="184" t="str">
        <f>CONCATENATE($A$1215,".",$B$1351,".",C1386)</f>
        <v>11.4.7</v>
      </c>
      <c r="E1386" s="223" t="s">
        <v>848</v>
      </c>
      <c r="F1386" s="224" t="s">
        <v>6506</v>
      </c>
      <c r="G1386" s="316"/>
      <c r="H1386" s="316"/>
      <c r="I1386" s="316"/>
      <c r="J1386" s="316"/>
      <c r="K1386" s="316"/>
      <c r="L1386" s="226">
        <f>SUM(L1388:L1390)</f>
        <v>11.420000000000002</v>
      </c>
      <c r="M1386" s="177"/>
      <c r="N1386" s="182"/>
    </row>
    <row r="1387" spans="2:14" s="175" customFormat="1" ht="15.6">
      <c r="D1387" s="227"/>
      <c r="E1387" s="317"/>
      <c r="F1387" s="227"/>
      <c r="G1387" s="228"/>
      <c r="H1387" s="208"/>
      <c r="I1387" s="232"/>
      <c r="J1387" s="208"/>
      <c r="K1387" s="208"/>
      <c r="L1387" s="208"/>
      <c r="M1387" s="177"/>
      <c r="N1387" s="182"/>
    </row>
    <row r="1388" spans="2:14" s="175" customFormat="1" ht="15.6">
      <c r="D1388" s="227"/>
      <c r="E1388" s="219" t="s">
        <v>6744</v>
      </c>
      <c r="F1388" s="208"/>
      <c r="G1388" s="208"/>
      <c r="H1388" s="208"/>
      <c r="I1388" s="232"/>
      <c r="J1388" s="208"/>
      <c r="K1388" s="208"/>
      <c r="L1388" s="208">
        <v>2.4300000000000002</v>
      </c>
      <c r="M1388" s="177"/>
      <c r="N1388" s="182"/>
    </row>
    <row r="1389" spans="2:14" s="175" customFormat="1" ht="15.6">
      <c r="D1389" s="227"/>
      <c r="E1389" s="219" t="s">
        <v>6743</v>
      </c>
      <c r="F1389" s="208"/>
      <c r="G1389" s="208"/>
      <c r="H1389" s="208"/>
      <c r="I1389" s="232"/>
      <c r="J1389" s="208"/>
      <c r="K1389" s="208"/>
      <c r="L1389" s="208">
        <v>1.55</v>
      </c>
      <c r="M1389" s="177"/>
      <c r="N1389" s="182"/>
    </row>
    <row r="1390" spans="2:14" s="175" customFormat="1" ht="15.6">
      <c r="D1390" s="227"/>
      <c r="E1390" s="219" t="s">
        <v>6548</v>
      </c>
      <c r="F1390" s="208"/>
      <c r="G1390" s="208"/>
      <c r="H1390" s="208"/>
      <c r="I1390" s="232"/>
      <c r="J1390" s="208"/>
      <c r="K1390" s="208"/>
      <c r="L1390" s="208">
        <v>7.44</v>
      </c>
      <c r="M1390" s="177"/>
      <c r="N1390" s="182"/>
    </row>
    <row r="1391" spans="2:14" s="175" customFormat="1" ht="15.6">
      <c r="D1391" s="227"/>
      <c r="E1391" s="317"/>
      <c r="F1391" s="227"/>
      <c r="G1391" s="208"/>
      <c r="H1391" s="208"/>
      <c r="I1391" s="208"/>
      <c r="J1391" s="208"/>
      <c r="K1391" s="208"/>
      <c r="L1391" s="208"/>
      <c r="M1391" s="177"/>
      <c r="N1391" s="182"/>
    </row>
    <row r="1392" spans="2:14" s="175" customFormat="1" ht="15.6">
      <c r="D1392" s="227"/>
      <c r="E1392" s="317"/>
      <c r="F1392" s="227"/>
      <c r="G1392" s="208"/>
      <c r="H1392" s="208"/>
      <c r="I1392" s="232"/>
      <c r="J1392" s="208"/>
      <c r="K1392" s="208"/>
      <c r="L1392" s="208"/>
      <c r="M1392" s="177"/>
      <c r="N1392" s="182"/>
    </row>
    <row r="1393" spans="2:14" s="175" customFormat="1" ht="27.6">
      <c r="B1393" s="183"/>
      <c r="C1393" s="183">
        <f>C1386+1</f>
        <v>8</v>
      </c>
      <c r="D1393" s="184" t="str">
        <f>CONCATENATE($A$1215,".",$B$1351,".",C1393)</f>
        <v>11.4.8</v>
      </c>
      <c r="E1393" s="223" t="s">
        <v>148</v>
      </c>
      <c r="F1393" s="224" t="s">
        <v>136</v>
      </c>
      <c r="G1393" s="316"/>
      <c r="H1393" s="316"/>
      <c r="I1393" s="316"/>
      <c r="J1393" s="316"/>
      <c r="K1393" s="208"/>
      <c r="L1393" s="226">
        <f>SUM(L1395:L1395)</f>
        <v>214.55</v>
      </c>
      <c r="M1393" s="177"/>
      <c r="N1393" s="182"/>
    </row>
    <row r="1394" spans="2:14" s="175" customFormat="1" ht="15.6">
      <c r="D1394" s="227"/>
      <c r="E1394" s="317"/>
      <c r="F1394" s="227"/>
      <c r="G1394" s="228"/>
      <c r="H1394" s="208"/>
      <c r="I1394" s="232"/>
      <c r="J1394" s="208"/>
      <c r="K1394" s="320"/>
      <c r="L1394" s="208"/>
      <c r="M1394" s="177"/>
      <c r="N1394" s="182"/>
    </row>
    <row r="1395" spans="2:14" s="175" customFormat="1" ht="15.6">
      <c r="D1395" s="227"/>
      <c r="E1395" s="219" t="s">
        <v>6737</v>
      </c>
      <c r="F1395" s="208">
        <v>1.1000000000000001</v>
      </c>
      <c r="G1395" s="208"/>
      <c r="H1395" s="208"/>
      <c r="I1395" s="232"/>
      <c r="J1395" s="208"/>
      <c r="K1395" s="208">
        <v>236</v>
      </c>
      <c r="L1395" s="208">
        <f>ROUND(K1395/F1395,2)</f>
        <v>214.55</v>
      </c>
      <c r="M1395" s="177"/>
      <c r="N1395" s="182"/>
    </row>
    <row r="1396" spans="2:14" s="175" customFormat="1" ht="15.6">
      <c r="D1396" s="227"/>
      <c r="E1396" s="317"/>
      <c r="F1396" s="227"/>
      <c r="G1396" s="208"/>
      <c r="H1396" s="208"/>
      <c r="I1396" s="208"/>
      <c r="J1396" s="208"/>
      <c r="K1396" s="208"/>
      <c r="L1396" s="208"/>
      <c r="M1396" s="177"/>
      <c r="N1396" s="182"/>
    </row>
    <row r="1397" spans="2:14" s="175" customFormat="1" ht="15.6">
      <c r="D1397" s="227"/>
      <c r="E1397" s="317"/>
      <c r="F1397" s="227"/>
      <c r="G1397" s="208"/>
      <c r="H1397" s="208"/>
      <c r="I1397" s="232"/>
      <c r="J1397" s="208"/>
      <c r="K1397" s="208"/>
      <c r="L1397" s="208"/>
      <c r="M1397" s="177"/>
      <c r="N1397" s="182"/>
    </row>
    <row r="1398" spans="2:14" s="175" customFormat="1" ht="15.6">
      <c r="B1398" s="183"/>
      <c r="C1398" s="183">
        <f>C1393+1</f>
        <v>9</v>
      </c>
      <c r="D1398" s="184" t="str">
        <f>CONCATENATE($A$1215,".",$B$1351,".",C1398)</f>
        <v>11.4.9</v>
      </c>
      <c r="E1398" s="223" t="s">
        <v>853</v>
      </c>
      <c r="F1398" s="224" t="s">
        <v>136</v>
      </c>
      <c r="G1398" s="316"/>
      <c r="H1398" s="316"/>
      <c r="I1398" s="316"/>
      <c r="J1398" s="316"/>
      <c r="K1398" s="208"/>
      <c r="L1398" s="226">
        <f>SUM(L1400:L1400)</f>
        <v>1.82</v>
      </c>
      <c r="M1398" s="177"/>
      <c r="N1398" s="182"/>
    </row>
    <row r="1399" spans="2:14" s="175" customFormat="1" ht="15.6">
      <c r="D1399" s="227"/>
      <c r="E1399" s="317"/>
      <c r="F1399" s="227"/>
      <c r="G1399" s="228"/>
      <c r="H1399" s="208"/>
      <c r="I1399" s="232"/>
      <c r="J1399" s="208"/>
      <c r="K1399" s="320"/>
      <c r="L1399" s="208"/>
      <c r="M1399" s="177"/>
      <c r="N1399" s="182"/>
    </row>
    <row r="1400" spans="2:14" s="175" customFormat="1" ht="15.6">
      <c r="D1400" s="227"/>
      <c r="E1400" s="219" t="s">
        <v>6737</v>
      </c>
      <c r="F1400" s="208">
        <v>1.1000000000000001</v>
      </c>
      <c r="G1400" s="208"/>
      <c r="H1400" s="208"/>
      <c r="I1400" s="232"/>
      <c r="J1400" s="208"/>
      <c r="K1400" s="208">
        <v>2</v>
      </c>
      <c r="L1400" s="208">
        <f>ROUND(K1400/F1400,2)</f>
        <v>1.82</v>
      </c>
      <c r="M1400" s="177"/>
      <c r="N1400" s="182"/>
    </row>
    <row r="1401" spans="2:14" s="175" customFormat="1" ht="15.6">
      <c r="D1401" s="227"/>
      <c r="E1401" s="317"/>
      <c r="F1401" s="227"/>
      <c r="G1401" s="208"/>
      <c r="H1401" s="208"/>
      <c r="I1401" s="208"/>
      <c r="J1401" s="208"/>
      <c r="K1401" s="208"/>
      <c r="L1401" s="208"/>
      <c r="M1401" s="177"/>
      <c r="N1401" s="182"/>
    </row>
    <row r="1402" spans="2:14" s="175" customFormat="1" ht="15.6">
      <c r="D1402" s="227"/>
      <c r="E1402" s="317"/>
      <c r="F1402" s="227"/>
      <c r="G1402" s="208"/>
      <c r="H1402" s="208"/>
      <c r="I1402" s="232"/>
      <c r="J1402" s="208"/>
      <c r="K1402" s="208"/>
      <c r="L1402" s="208"/>
      <c r="M1402" s="177"/>
      <c r="N1402" s="182"/>
    </row>
    <row r="1403" spans="2:14" s="175" customFormat="1" ht="15.6">
      <c r="B1403" s="183"/>
      <c r="C1403" s="183">
        <f>C1398+1</f>
        <v>10</v>
      </c>
      <c r="D1403" s="184" t="str">
        <f>CONCATENATE($A$1215,".",$B$1351,".",C1403)</f>
        <v>11.4.10</v>
      </c>
      <c r="E1403" s="223" t="s">
        <v>856</v>
      </c>
      <c r="F1403" s="224" t="s">
        <v>136</v>
      </c>
      <c r="G1403" s="316"/>
      <c r="H1403" s="316"/>
      <c r="I1403" s="316"/>
      <c r="J1403" s="316"/>
      <c r="K1403" s="208"/>
      <c r="L1403" s="226">
        <f>SUM(L1405:L1405)</f>
        <v>302.73</v>
      </c>
      <c r="M1403" s="177"/>
      <c r="N1403" s="182"/>
    </row>
    <row r="1404" spans="2:14" s="175" customFormat="1" ht="15.6">
      <c r="D1404" s="227"/>
      <c r="E1404" s="317"/>
      <c r="F1404" s="227"/>
      <c r="G1404" s="228"/>
      <c r="H1404" s="208"/>
      <c r="I1404" s="232"/>
      <c r="J1404" s="208"/>
      <c r="K1404" s="320"/>
      <c r="L1404" s="208"/>
      <c r="M1404" s="177"/>
      <c r="N1404" s="182"/>
    </row>
    <row r="1405" spans="2:14" s="175" customFormat="1" ht="15.6">
      <c r="D1405" s="227"/>
      <c r="E1405" s="219" t="s">
        <v>6737</v>
      </c>
      <c r="F1405" s="208">
        <v>1.1000000000000001</v>
      </c>
      <c r="G1405" s="208"/>
      <c r="H1405" s="208"/>
      <c r="I1405" s="232"/>
      <c r="J1405" s="208"/>
      <c r="K1405" s="208">
        <v>333</v>
      </c>
      <c r="L1405" s="208">
        <f>ROUND(K1405/F1405,2)</f>
        <v>302.73</v>
      </c>
      <c r="M1405" s="177"/>
      <c r="N1405" s="182"/>
    </row>
    <row r="1406" spans="2:14" s="175" customFormat="1" ht="15.6">
      <c r="D1406" s="227"/>
      <c r="E1406" s="317"/>
      <c r="F1406" s="227"/>
      <c r="G1406" s="208"/>
      <c r="H1406" s="208"/>
      <c r="I1406" s="226"/>
      <c r="J1406" s="224"/>
      <c r="K1406" s="208"/>
      <c r="L1406" s="208"/>
      <c r="M1406" s="177"/>
      <c r="N1406" s="182"/>
    </row>
    <row r="1407" spans="2:14" s="175" customFormat="1" ht="15.6">
      <c r="D1407" s="227"/>
      <c r="E1407" s="317"/>
      <c r="F1407" s="227"/>
      <c r="G1407" s="208"/>
      <c r="H1407" s="208"/>
      <c r="I1407" s="232"/>
      <c r="J1407" s="208"/>
      <c r="K1407" s="208"/>
      <c r="L1407" s="208"/>
      <c r="M1407" s="177"/>
      <c r="N1407" s="182"/>
    </row>
    <row r="1408" spans="2:14" s="175" customFormat="1" ht="27.6">
      <c r="B1408" s="183"/>
      <c r="C1408" s="183">
        <f>C1403+1</f>
        <v>11</v>
      </c>
      <c r="D1408" s="184" t="str">
        <f>CONCATENATE($A$1215,".",$B$1351,".",C1408)</f>
        <v>11.4.11</v>
      </c>
      <c r="E1408" s="223" t="s">
        <v>187</v>
      </c>
      <c r="F1408" s="224" t="s">
        <v>136</v>
      </c>
      <c r="G1408" s="316"/>
      <c r="H1408" s="316"/>
      <c r="I1408" s="316"/>
      <c r="J1408" s="316"/>
      <c r="K1408" s="208"/>
      <c r="L1408" s="226">
        <f>SUM(L1410:L1412)</f>
        <v>78.19</v>
      </c>
      <c r="M1408" s="177"/>
      <c r="N1408" s="182"/>
    </row>
    <row r="1409" spans="2:14" s="175" customFormat="1" ht="15.6">
      <c r="D1409" s="227"/>
      <c r="E1409" s="317"/>
      <c r="F1409" s="227"/>
      <c r="G1409" s="228"/>
      <c r="H1409" s="208"/>
      <c r="I1409" s="232"/>
      <c r="J1409" s="208"/>
      <c r="K1409" s="320"/>
      <c r="L1409" s="208"/>
      <c r="M1409" s="177"/>
      <c r="N1409" s="182"/>
    </row>
    <row r="1410" spans="2:14" s="175" customFormat="1" ht="15.6">
      <c r="D1410" s="227"/>
      <c r="E1410" s="219" t="s">
        <v>6742</v>
      </c>
      <c r="F1410" s="208">
        <v>1.1000000000000001</v>
      </c>
      <c r="G1410" s="208"/>
      <c r="H1410" s="208"/>
      <c r="I1410" s="232"/>
      <c r="J1410" s="208"/>
      <c r="K1410" s="208">
        <v>49</v>
      </c>
      <c r="L1410" s="208">
        <f>ROUND(K1410/F1410,2)</f>
        <v>44.55</v>
      </c>
      <c r="M1410" s="177"/>
      <c r="N1410" s="182"/>
    </row>
    <row r="1411" spans="2:14" s="175" customFormat="1" ht="15.6">
      <c r="D1411" s="227"/>
      <c r="E1411" s="219" t="s">
        <v>6745</v>
      </c>
      <c r="F1411" s="208">
        <v>1.1000000000000001</v>
      </c>
      <c r="G1411" s="208"/>
      <c r="H1411" s="208"/>
      <c r="I1411" s="232"/>
      <c r="J1411" s="208"/>
      <c r="K1411" s="208">
        <v>15</v>
      </c>
      <c r="L1411" s="208">
        <f>ROUND(K1411/F1411,2)</f>
        <v>13.64</v>
      </c>
      <c r="M1411" s="177"/>
      <c r="N1411" s="182"/>
    </row>
    <row r="1412" spans="2:14" s="175" customFormat="1" ht="15.6">
      <c r="D1412" s="227"/>
      <c r="E1412" s="219" t="s">
        <v>6746</v>
      </c>
      <c r="F1412" s="208">
        <v>1.1000000000000001</v>
      </c>
      <c r="G1412" s="208"/>
      <c r="H1412" s="208"/>
      <c r="I1412" s="232"/>
      <c r="J1412" s="208"/>
      <c r="K1412" s="208">
        <v>22</v>
      </c>
      <c r="L1412" s="208">
        <f>ROUND(K1412/F1412,2)</f>
        <v>20</v>
      </c>
      <c r="M1412" s="177"/>
      <c r="N1412" s="182"/>
    </row>
    <row r="1413" spans="2:14" s="175" customFormat="1" ht="15.6">
      <c r="D1413" s="227"/>
      <c r="E1413" s="317"/>
      <c r="F1413" s="227"/>
      <c r="G1413" s="208"/>
      <c r="H1413" s="208"/>
      <c r="I1413" s="226"/>
      <c r="J1413" s="224"/>
      <c r="K1413" s="208"/>
      <c r="L1413" s="208"/>
      <c r="M1413" s="177"/>
      <c r="N1413" s="182"/>
    </row>
    <row r="1414" spans="2:14" s="175" customFormat="1" ht="27.6">
      <c r="B1414" s="183"/>
      <c r="C1414" s="183">
        <f>C1408+1</f>
        <v>12</v>
      </c>
      <c r="D1414" s="184" t="str">
        <f>CONCATENATE($A$1215,".",$B$1351,".",C1414)</f>
        <v>11.4.12</v>
      </c>
      <c r="E1414" s="223" t="s">
        <v>180</v>
      </c>
      <c r="F1414" s="224" t="s">
        <v>136</v>
      </c>
      <c r="G1414" s="316"/>
      <c r="H1414" s="316"/>
      <c r="I1414" s="316"/>
      <c r="J1414" s="316"/>
      <c r="K1414" s="208"/>
      <c r="L1414" s="226">
        <f>SUM(L1416:L1418)</f>
        <v>299.10000000000002</v>
      </c>
      <c r="M1414" s="177"/>
      <c r="N1414" s="182"/>
    </row>
    <row r="1415" spans="2:14" s="175" customFormat="1" ht="15.6">
      <c r="D1415" s="227"/>
      <c r="E1415" s="317"/>
      <c r="F1415" s="227"/>
      <c r="G1415" s="228"/>
      <c r="H1415" s="208"/>
      <c r="I1415" s="232"/>
      <c r="J1415" s="208"/>
      <c r="K1415" s="320"/>
      <c r="L1415" s="208"/>
      <c r="M1415" s="177"/>
      <c r="N1415" s="182"/>
    </row>
    <row r="1416" spans="2:14" s="175" customFormat="1" ht="15.6">
      <c r="D1416" s="227"/>
      <c r="E1416" s="317"/>
      <c r="F1416" s="208">
        <v>1.1000000000000001</v>
      </c>
      <c r="G1416" s="208"/>
      <c r="H1416" s="208"/>
      <c r="I1416" s="232"/>
      <c r="J1416" s="208"/>
      <c r="K1416" s="208">
        <v>192</v>
      </c>
      <c r="L1416" s="208">
        <f>ROUND(K1416/F1416,2)</f>
        <v>174.55</v>
      </c>
      <c r="M1416" s="177"/>
      <c r="N1416" s="182"/>
    </row>
    <row r="1417" spans="2:14" s="175" customFormat="1" ht="15.6">
      <c r="D1417" s="227"/>
      <c r="E1417" s="219" t="s">
        <v>6742</v>
      </c>
      <c r="F1417" s="208">
        <v>1.1000000000000001</v>
      </c>
      <c r="G1417" s="208"/>
      <c r="H1417" s="208"/>
      <c r="I1417" s="232"/>
      <c r="J1417" s="208"/>
      <c r="K1417" s="208">
        <v>33</v>
      </c>
      <c r="L1417" s="208">
        <f>ROUND(K1417/F1417,2)</f>
        <v>30</v>
      </c>
      <c r="M1417" s="177"/>
      <c r="N1417" s="182"/>
    </row>
    <row r="1418" spans="2:14" s="175" customFormat="1" ht="15.6">
      <c r="D1418" s="227"/>
      <c r="E1418" s="219" t="s">
        <v>6745</v>
      </c>
      <c r="F1418" s="208">
        <v>1.1000000000000001</v>
      </c>
      <c r="G1418" s="208"/>
      <c r="H1418" s="208"/>
      <c r="I1418" s="232"/>
      <c r="J1418" s="208"/>
      <c r="K1418" s="208">
        <v>104</v>
      </c>
      <c r="L1418" s="208">
        <f>ROUND(K1418/F1418,2)</f>
        <v>94.55</v>
      </c>
      <c r="M1418" s="177"/>
      <c r="N1418" s="182"/>
    </row>
    <row r="1419" spans="2:14" s="175" customFormat="1" ht="15.6">
      <c r="D1419" s="227"/>
      <c r="E1419" s="219" t="s">
        <v>6746</v>
      </c>
      <c r="F1419" s="227"/>
      <c r="G1419" s="208"/>
      <c r="H1419" s="208"/>
      <c r="I1419" s="226"/>
      <c r="J1419" s="224"/>
      <c r="K1419" s="208"/>
      <c r="L1419" s="208"/>
      <c r="M1419" s="177"/>
      <c r="N1419" s="182"/>
    </row>
    <row r="1420" spans="2:14" s="175" customFormat="1" ht="15.6">
      <c r="D1420" s="227"/>
      <c r="E1420" s="317"/>
      <c r="F1420" s="227"/>
      <c r="G1420" s="208"/>
      <c r="H1420" s="208"/>
      <c r="I1420" s="232"/>
      <c r="J1420" s="208"/>
      <c r="K1420" s="208"/>
      <c r="L1420" s="208"/>
      <c r="M1420" s="177"/>
      <c r="N1420" s="182"/>
    </row>
    <row r="1421" spans="2:14" s="175" customFormat="1" ht="27.6">
      <c r="B1421" s="183"/>
      <c r="C1421" s="183">
        <f>C1414+1</f>
        <v>13</v>
      </c>
      <c r="D1421" s="184" t="str">
        <f>CONCATENATE($A$1215,".",$B$1351,".",C1421)</f>
        <v>11.4.13</v>
      </c>
      <c r="E1421" s="223" t="s">
        <v>861</v>
      </c>
      <c r="F1421" s="224" t="s">
        <v>6506</v>
      </c>
      <c r="G1421" s="316"/>
      <c r="H1421" s="316"/>
      <c r="I1421" s="316"/>
      <c r="J1421" s="316"/>
      <c r="K1421" s="316"/>
      <c r="L1421" s="226">
        <f>SUM(L1423:L1423)</f>
        <v>0.42</v>
      </c>
      <c r="M1421" s="177"/>
      <c r="N1421" s="182"/>
    </row>
    <row r="1422" spans="2:14" s="175" customFormat="1" ht="15.6">
      <c r="D1422" s="227"/>
      <c r="E1422" s="317"/>
      <c r="F1422" s="227"/>
      <c r="G1422" s="228"/>
      <c r="H1422" s="208"/>
      <c r="I1422" s="232"/>
      <c r="J1422" s="208"/>
      <c r="K1422" s="208"/>
      <c r="L1422" s="208"/>
      <c r="M1422" s="177"/>
      <c r="N1422" s="182"/>
    </row>
    <row r="1423" spans="2:14" s="175" customFormat="1" ht="15.6">
      <c r="D1423" s="227"/>
      <c r="E1423" s="219" t="s">
        <v>6745</v>
      </c>
      <c r="F1423" s="208"/>
      <c r="G1423" s="208"/>
      <c r="H1423" s="208"/>
      <c r="I1423" s="232"/>
      <c r="J1423" s="208"/>
      <c r="K1423" s="208">
        <f>0.3+0.12</f>
        <v>0.42</v>
      </c>
      <c r="L1423" s="208">
        <f>K1423</f>
        <v>0.42</v>
      </c>
      <c r="M1423" s="177"/>
      <c r="N1423" s="182"/>
    </row>
    <row r="1424" spans="2:14" s="175" customFormat="1" ht="15.6">
      <c r="D1424" s="227"/>
      <c r="E1424" s="317"/>
      <c r="F1424" s="227"/>
      <c r="G1424" s="208"/>
      <c r="H1424" s="208"/>
      <c r="I1424" s="208"/>
      <c r="J1424" s="208"/>
      <c r="K1424" s="208"/>
      <c r="L1424" s="208"/>
      <c r="M1424" s="177"/>
      <c r="N1424" s="182"/>
    </row>
    <row r="1425" spans="2:14" s="175" customFormat="1" ht="41.4">
      <c r="B1425" s="183"/>
      <c r="C1425" s="183">
        <f>C1421+1</f>
        <v>14</v>
      </c>
      <c r="D1425" s="184" t="str">
        <f>CONCATENATE($A$1215,".",$B$1351,".",C1425)</f>
        <v>11.4.14</v>
      </c>
      <c r="E1425" s="223" t="s">
        <v>200</v>
      </c>
      <c r="F1425" s="316" t="s">
        <v>6504</v>
      </c>
      <c r="G1425" s="316"/>
      <c r="H1425" s="316"/>
      <c r="I1425" s="316"/>
      <c r="J1425" s="316"/>
      <c r="K1425" s="316"/>
      <c r="L1425" s="226">
        <f>SUM(L1427:L1427)</f>
        <v>9.1199999999999992</v>
      </c>
      <c r="M1425" s="177"/>
      <c r="N1425" s="182"/>
    </row>
    <row r="1426" spans="2:14" s="175" customFormat="1" ht="15.6">
      <c r="D1426" s="227"/>
      <c r="E1426" s="317"/>
      <c r="F1426" s="227"/>
      <c r="G1426" s="228"/>
      <c r="H1426" s="208"/>
      <c r="I1426" s="232"/>
      <c r="J1426" s="208"/>
      <c r="K1426" s="208"/>
      <c r="L1426" s="208"/>
      <c r="M1426" s="177"/>
      <c r="N1426" s="182"/>
    </row>
    <row r="1427" spans="2:14" s="175" customFormat="1" ht="15.6">
      <c r="D1427" s="227"/>
      <c r="E1427" s="219" t="s">
        <v>6745</v>
      </c>
      <c r="F1427" s="208"/>
      <c r="G1427" s="208"/>
      <c r="H1427" s="208"/>
      <c r="I1427" s="232"/>
      <c r="J1427" s="208"/>
      <c r="K1427" s="208">
        <v>9.1199999999999992</v>
      </c>
      <c r="L1427" s="208">
        <f>K1427</f>
        <v>9.1199999999999992</v>
      </c>
      <c r="M1427" s="177"/>
      <c r="N1427" s="182"/>
    </row>
    <row r="1428" spans="2:14" s="175" customFormat="1" ht="15.6">
      <c r="D1428" s="227"/>
      <c r="E1428" s="317"/>
      <c r="F1428" s="227"/>
      <c r="G1428" s="208"/>
      <c r="H1428" s="208"/>
      <c r="I1428" s="226"/>
      <c r="J1428" s="224"/>
      <c r="K1428" s="208"/>
      <c r="L1428" s="208"/>
      <c r="M1428" s="177"/>
      <c r="N1428" s="182"/>
    </row>
    <row r="1429" spans="2:14" s="175" customFormat="1" ht="15.6">
      <c r="D1429" s="227"/>
      <c r="E1429" s="317"/>
      <c r="F1429" s="227"/>
      <c r="G1429" s="208"/>
      <c r="H1429" s="208"/>
      <c r="I1429" s="232"/>
      <c r="J1429" s="208"/>
      <c r="K1429" s="208"/>
      <c r="L1429" s="208"/>
      <c r="M1429" s="177"/>
      <c r="N1429" s="182"/>
    </row>
    <row r="1430" spans="2:14" s="175" customFormat="1" ht="27.6">
      <c r="B1430" s="183"/>
      <c r="C1430" s="183">
        <f>C1425+1</f>
        <v>15</v>
      </c>
      <c r="D1430" s="184" t="str">
        <f>CONCATENATE($A$1215,".",$B$1351,".",C1430)</f>
        <v>11.4.15</v>
      </c>
      <c r="E1430" s="223" t="s">
        <v>865</v>
      </c>
      <c r="F1430" s="224" t="s">
        <v>136</v>
      </c>
      <c r="G1430" s="316"/>
      <c r="H1430" s="316"/>
      <c r="I1430" s="316"/>
      <c r="J1430" s="316"/>
      <c r="K1430" s="208"/>
      <c r="L1430" s="226">
        <f>SUM(L1432:L1434)</f>
        <v>1622.47</v>
      </c>
      <c r="M1430" s="177"/>
      <c r="N1430" s="182"/>
    </row>
    <row r="1431" spans="2:14" s="175" customFormat="1" ht="15.6">
      <c r="D1431" s="227"/>
      <c r="E1431" s="317"/>
      <c r="F1431" s="227"/>
      <c r="G1431" s="228"/>
      <c r="H1431" s="208"/>
      <c r="I1431" s="232"/>
      <c r="J1431" s="208"/>
      <c r="K1431" s="320"/>
      <c r="L1431" s="208"/>
      <c r="M1431" s="177"/>
      <c r="N1431" s="182"/>
    </row>
    <row r="1432" spans="2:14" s="175" customFormat="1" ht="15.6">
      <c r="D1432" s="227"/>
      <c r="E1432" s="219" t="s">
        <v>6744</v>
      </c>
      <c r="F1432" s="208">
        <v>1.1000000000000001</v>
      </c>
      <c r="G1432" s="208"/>
      <c r="H1432" s="208"/>
      <c r="I1432" s="232"/>
      <c r="J1432" s="208"/>
      <c r="K1432" s="208">
        <v>355.8</v>
      </c>
      <c r="L1432" s="208">
        <f>ROUND(K1432/F1432,2)</f>
        <v>323.45</v>
      </c>
      <c r="M1432" s="177"/>
      <c r="N1432" s="182"/>
    </row>
    <row r="1433" spans="2:14" s="175" customFormat="1" ht="15.6">
      <c r="D1433" s="227"/>
      <c r="E1433" s="219" t="s">
        <v>6743</v>
      </c>
      <c r="F1433" s="208">
        <v>1.1000000000000001</v>
      </c>
      <c r="G1433" s="208"/>
      <c r="H1433" s="208"/>
      <c r="I1433" s="232"/>
      <c r="J1433" s="208"/>
      <c r="K1433" s="208">
        <v>339.12</v>
      </c>
      <c r="L1433" s="208">
        <f>ROUND(K1433/F1433,2)</f>
        <v>308.29000000000002</v>
      </c>
      <c r="M1433" s="177"/>
      <c r="N1433" s="182"/>
    </row>
    <row r="1434" spans="2:14" s="175" customFormat="1" ht="15.6">
      <c r="D1434" s="227"/>
      <c r="E1434" s="219" t="s">
        <v>356</v>
      </c>
      <c r="F1434" s="208">
        <v>1.1000000000000001</v>
      </c>
      <c r="G1434" s="208"/>
      <c r="H1434" s="208"/>
      <c r="I1434" s="232"/>
      <c r="J1434" s="208"/>
      <c r="K1434" s="208">
        <v>1089.8</v>
      </c>
      <c r="L1434" s="208">
        <f>ROUND(K1434/F1434,2)</f>
        <v>990.73</v>
      </c>
      <c r="M1434" s="177"/>
      <c r="N1434" s="182"/>
    </row>
    <row r="1435" spans="2:14" s="175" customFormat="1" ht="15.6">
      <c r="D1435" s="227"/>
      <c r="E1435" s="317"/>
      <c r="F1435" s="321"/>
      <c r="G1435" s="208"/>
      <c r="H1435" s="208"/>
      <c r="I1435" s="226"/>
      <c r="J1435" s="224"/>
      <c r="K1435" s="208"/>
      <c r="L1435" s="208"/>
      <c r="M1435" s="177"/>
      <c r="N1435" s="182"/>
    </row>
    <row r="1436" spans="2:14" s="175" customFormat="1" ht="15.6">
      <c r="D1436" s="227"/>
      <c r="E1436" s="317"/>
      <c r="F1436" s="227"/>
      <c r="G1436" s="208"/>
      <c r="H1436" s="208"/>
      <c r="I1436" s="232"/>
      <c r="J1436" s="208"/>
      <c r="K1436" s="208"/>
      <c r="L1436" s="208"/>
      <c r="M1436" s="177"/>
      <c r="N1436" s="182"/>
    </row>
    <row r="1437" spans="2:14" s="175" customFormat="1" ht="15.6">
      <c r="B1437" s="183"/>
      <c r="C1437" s="183">
        <f>C1430+1</f>
        <v>16</v>
      </c>
      <c r="D1437" s="184" t="str">
        <f>CONCATENATE($A$1215,".",$B$1351,".",C1437)</f>
        <v>11.4.16</v>
      </c>
      <c r="E1437" s="223" t="s">
        <v>868</v>
      </c>
      <c r="F1437" s="224" t="s">
        <v>6506</v>
      </c>
      <c r="G1437" s="316"/>
      <c r="H1437" s="316"/>
      <c r="I1437" s="316"/>
      <c r="J1437" s="316"/>
      <c r="K1437" s="316"/>
      <c r="L1437" s="226">
        <f>SUM(L1440:L1440)-(L1442+L1443+L1444)</f>
        <v>23.084000000000003</v>
      </c>
      <c r="M1437" s="177"/>
      <c r="N1437" s="182"/>
    </row>
    <row r="1438" spans="2:14" s="175" customFormat="1" ht="15.6">
      <c r="D1438" s="221"/>
      <c r="E1438" s="223"/>
      <c r="F1438" s="234"/>
      <c r="G1438" s="234"/>
      <c r="H1438" s="234"/>
      <c r="I1438" s="234"/>
      <c r="J1438" s="234"/>
      <c r="K1438" s="234"/>
      <c r="L1438" s="234"/>
      <c r="M1438" s="177"/>
      <c r="N1438" s="182"/>
    </row>
    <row r="1439" spans="2:14" s="175" customFormat="1" ht="15.6">
      <c r="D1439" s="227"/>
      <c r="E1439" s="317"/>
      <c r="F1439" s="227"/>
      <c r="G1439" s="227"/>
      <c r="H1439" s="228"/>
      <c r="I1439" s="208"/>
      <c r="J1439" s="232"/>
      <c r="K1439" s="208"/>
      <c r="L1439" s="208"/>
      <c r="M1439" s="177"/>
      <c r="N1439" s="182"/>
    </row>
    <row r="1440" spans="2:14" s="175" customFormat="1" ht="15.6">
      <c r="D1440" s="227"/>
      <c r="E1440" s="317" t="s">
        <v>6747</v>
      </c>
      <c r="F1440" s="227"/>
      <c r="G1440" s="227"/>
      <c r="H1440" s="208"/>
      <c r="I1440" s="208"/>
      <c r="J1440" s="232"/>
      <c r="K1440" s="224"/>
      <c r="L1440" s="232">
        <f>L1351</f>
        <v>72.632999999999996</v>
      </c>
      <c r="M1440" s="177"/>
      <c r="N1440" s="182"/>
    </row>
    <row r="1441" spans="2:14" s="175" customFormat="1" ht="15.6">
      <c r="D1441" s="227"/>
      <c r="E1441" s="317"/>
      <c r="F1441" s="227"/>
      <c r="G1441" s="227"/>
      <c r="H1441" s="208"/>
      <c r="I1441" s="208"/>
      <c r="J1441" s="232"/>
      <c r="K1441" s="208"/>
      <c r="L1441" s="208"/>
      <c r="M1441" s="177"/>
      <c r="N1441" s="182"/>
    </row>
    <row r="1442" spans="2:14" s="175" customFormat="1" ht="15.6">
      <c r="D1442" s="227"/>
      <c r="E1442" s="317" t="s">
        <v>6499</v>
      </c>
      <c r="F1442" s="227"/>
      <c r="G1442" s="227"/>
      <c r="H1442" s="208"/>
      <c r="I1442" s="208"/>
      <c r="J1442" s="232"/>
      <c r="K1442" s="208"/>
      <c r="L1442" s="232">
        <f>L1357*0.05</f>
        <v>0.56099999999999994</v>
      </c>
      <c r="M1442" s="177"/>
      <c r="N1442" s="182"/>
    </row>
    <row r="1443" spans="2:14" s="175" customFormat="1" ht="15.6">
      <c r="D1443" s="227"/>
      <c r="E1443" s="317" t="s">
        <v>6748</v>
      </c>
      <c r="F1443" s="227"/>
      <c r="G1443" s="227"/>
      <c r="H1443" s="208"/>
      <c r="I1443" s="208"/>
      <c r="J1443" s="232"/>
      <c r="K1443" s="208"/>
      <c r="L1443" s="232">
        <f>L1381+L1382</f>
        <v>10.84</v>
      </c>
      <c r="M1443" s="177"/>
      <c r="N1443" s="182"/>
    </row>
    <row r="1444" spans="2:14" s="175" customFormat="1" ht="15.6">
      <c r="D1444" s="227"/>
      <c r="E1444" s="317" t="s">
        <v>6551</v>
      </c>
      <c r="F1444" s="227"/>
      <c r="G1444" s="208"/>
      <c r="H1444" s="208"/>
      <c r="I1444" s="208"/>
      <c r="J1444" s="208"/>
      <c r="K1444" s="208"/>
      <c r="L1444" s="232">
        <f>6.8*3.4*1.65</f>
        <v>38.147999999999996</v>
      </c>
      <c r="M1444" s="177"/>
      <c r="N1444" s="182"/>
    </row>
    <row r="1445" spans="2:14" s="175" customFormat="1" ht="15.6">
      <c r="D1445" s="227"/>
      <c r="E1445" s="317"/>
      <c r="F1445" s="227"/>
      <c r="G1445" s="208"/>
      <c r="H1445" s="208"/>
      <c r="I1445" s="232"/>
      <c r="J1445" s="208"/>
      <c r="K1445" s="208"/>
      <c r="L1445" s="208"/>
      <c r="M1445" s="177"/>
      <c r="N1445" s="182"/>
    </row>
    <row r="1446" spans="2:14" s="175" customFormat="1" ht="27.6">
      <c r="B1446" s="183"/>
      <c r="C1446" s="183">
        <f>C1437+1</f>
        <v>17</v>
      </c>
      <c r="D1446" s="184" t="str">
        <f>CONCATENATE($A$1215,".",$B$1351,".",C1446)</f>
        <v>11.4.17</v>
      </c>
      <c r="E1446" s="223" t="s">
        <v>176</v>
      </c>
      <c r="F1446" s="224" t="s">
        <v>6506</v>
      </c>
      <c r="G1446" s="316"/>
      <c r="H1446" s="316"/>
      <c r="I1446" s="316"/>
      <c r="J1446" s="316"/>
      <c r="K1446" s="316"/>
      <c r="L1446" s="226">
        <f>SUM(L1448:L1451)</f>
        <v>152.41</v>
      </c>
      <c r="M1446" s="177"/>
      <c r="N1446" s="182"/>
    </row>
    <row r="1447" spans="2:14" s="175" customFormat="1" ht="15.6">
      <c r="D1447" s="227"/>
      <c r="E1447" s="317"/>
      <c r="F1447" s="227"/>
      <c r="G1447" s="227"/>
      <c r="H1447" s="228"/>
      <c r="I1447" s="208"/>
      <c r="J1447" s="232"/>
      <c r="K1447" s="208"/>
      <c r="L1447" s="208"/>
      <c r="M1447" s="177"/>
      <c r="N1447" s="182"/>
    </row>
    <row r="1448" spans="2:14" s="175" customFormat="1" ht="15.6">
      <c r="D1448" s="227"/>
      <c r="E1448" s="317" t="s">
        <v>6743</v>
      </c>
      <c r="F1448" s="227"/>
      <c r="G1448" s="227"/>
      <c r="H1448" s="208">
        <v>6.8</v>
      </c>
      <c r="I1448" s="208">
        <v>3.4</v>
      </c>
      <c r="J1448" s="208"/>
      <c r="K1448" s="232"/>
      <c r="L1448" s="232">
        <f>H1448*I1448</f>
        <v>23.119999999999997</v>
      </c>
      <c r="M1448" s="177"/>
      <c r="N1448" s="182"/>
    </row>
    <row r="1449" spans="2:14" s="175" customFormat="1" ht="15.6">
      <c r="D1449" s="227"/>
      <c r="E1449" s="317" t="s">
        <v>6749</v>
      </c>
      <c r="F1449" s="227"/>
      <c r="G1449" s="227"/>
      <c r="H1449" s="208"/>
      <c r="I1449" s="208"/>
      <c r="J1449" s="208"/>
      <c r="K1449" s="232"/>
      <c r="L1449" s="232">
        <f>L1377</f>
        <v>69.3</v>
      </c>
      <c r="M1449" s="177"/>
      <c r="N1449" s="182"/>
    </row>
    <row r="1450" spans="2:14" s="175" customFormat="1" ht="15.6">
      <c r="D1450" s="227"/>
      <c r="E1450" s="317" t="s">
        <v>6750</v>
      </c>
      <c r="F1450" s="227"/>
      <c r="G1450" s="227"/>
      <c r="H1450" s="208"/>
      <c r="I1450" s="208"/>
      <c r="J1450" s="208"/>
      <c r="K1450" s="232"/>
      <c r="L1450" s="232">
        <f>L1453</f>
        <v>50.870000000000005</v>
      </c>
      <c r="M1450" s="177"/>
      <c r="N1450" s="182"/>
    </row>
    <row r="1451" spans="2:14" s="175" customFormat="1" ht="15.6">
      <c r="D1451" s="227"/>
      <c r="E1451" s="317" t="s">
        <v>6502</v>
      </c>
      <c r="F1451" s="227"/>
      <c r="G1451" s="227"/>
      <c r="H1451" s="208"/>
      <c r="I1451" s="208"/>
      <c r="J1451" s="208"/>
      <c r="K1451" s="232"/>
      <c r="L1451" s="232">
        <f>L1425</f>
        <v>9.1199999999999992</v>
      </c>
      <c r="M1451" s="177"/>
      <c r="N1451" s="182"/>
    </row>
    <row r="1452" spans="2:14" s="175" customFormat="1" ht="15.6">
      <c r="D1452" s="227"/>
      <c r="E1452" s="317"/>
      <c r="F1452" s="227"/>
      <c r="G1452" s="208"/>
      <c r="H1452" s="208"/>
      <c r="I1452" s="208"/>
      <c r="J1452" s="232"/>
      <c r="K1452" s="208"/>
      <c r="L1452" s="208"/>
      <c r="M1452" s="177"/>
      <c r="N1452" s="182"/>
    </row>
    <row r="1453" spans="2:14" s="175" customFormat="1" ht="41.4">
      <c r="B1453" s="183"/>
      <c r="C1453" s="183">
        <f>C1446+1</f>
        <v>18</v>
      </c>
      <c r="D1453" s="184" t="str">
        <f>CONCATENATE($A$1215,".",$B$1351,".",C1453)</f>
        <v>11.4.18</v>
      </c>
      <c r="E1453" s="223" t="s">
        <v>872</v>
      </c>
      <c r="F1453" s="224" t="s">
        <v>6504</v>
      </c>
      <c r="G1453" s="316"/>
      <c r="H1453" s="316"/>
      <c r="I1453" s="316"/>
      <c r="J1453" s="316"/>
      <c r="K1453" s="316"/>
      <c r="L1453" s="226">
        <f>SUM(L1455:L1456)</f>
        <v>50.870000000000005</v>
      </c>
      <c r="M1453" s="177"/>
      <c r="N1453" s="182"/>
    </row>
    <row r="1454" spans="2:14" s="175" customFormat="1" ht="15.6">
      <c r="D1454" s="221"/>
      <c r="E1454" s="223"/>
      <c r="F1454" s="234"/>
      <c r="G1454" s="234"/>
      <c r="H1454" s="234"/>
      <c r="I1454" s="234"/>
      <c r="J1454" s="234"/>
      <c r="K1454" s="234"/>
      <c r="L1454" s="234"/>
      <c r="M1454" s="177"/>
      <c r="N1454" s="182"/>
    </row>
    <row r="1455" spans="2:14" s="175" customFormat="1" ht="15.6">
      <c r="D1455" s="208"/>
      <c r="E1455" s="317" t="s">
        <v>6742</v>
      </c>
      <c r="F1455" s="227"/>
      <c r="G1455" s="208"/>
      <c r="H1455" s="208"/>
      <c r="I1455" s="232"/>
      <c r="J1455" s="208"/>
      <c r="K1455" s="208">
        <v>30.66</v>
      </c>
      <c r="L1455" s="208">
        <v>30.66</v>
      </c>
      <c r="M1455" s="177"/>
      <c r="N1455" s="182"/>
    </row>
    <row r="1456" spans="2:14" s="175" customFormat="1" ht="15.6">
      <c r="D1456" s="208"/>
      <c r="E1456" s="317" t="s">
        <v>6751</v>
      </c>
      <c r="F1456" s="227"/>
      <c r="G1456" s="208"/>
      <c r="H1456" s="208"/>
      <c r="I1456" s="232"/>
      <c r="J1456" s="208"/>
      <c r="K1456" s="208">
        <v>20.21</v>
      </c>
      <c r="L1456" s="208">
        <v>20.21</v>
      </c>
      <c r="M1456" s="177"/>
      <c r="N1456" s="182"/>
    </row>
    <row r="1457" spans="1:14" s="175" customFormat="1" ht="15.6">
      <c r="D1457" s="208"/>
      <c r="E1457" s="219"/>
      <c r="F1457" s="227"/>
      <c r="G1457" s="208"/>
      <c r="H1457" s="208"/>
      <c r="I1457" s="208"/>
      <c r="J1457" s="208"/>
      <c r="K1457" s="208"/>
      <c r="L1457" s="208"/>
      <c r="M1457" s="177"/>
      <c r="N1457" s="182"/>
    </row>
    <row r="1458" spans="1:14" s="175" customFormat="1" ht="15.6">
      <c r="D1458" s="178" t="s">
        <v>6752</v>
      </c>
      <c r="E1458" s="200" t="s">
        <v>874</v>
      </c>
      <c r="F1458" s="178"/>
      <c r="G1458" s="180"/>
      <c r="H1458" s="180"/>
      <c r="I1458" s="180"/>
      <c r="J1458" s="180"/>
      <c r="K1458" s="181"/>
      <c r="L1458" s="180"/>
      <c r="M1458" s="177"/>
      <c r="N1458" s="182"/>
    </row>
    <row r="1459" spans="1:14" ht="46.8">
      <c r="A1459" s="175"/>
      <c r="B1459" s="175">
        <v>5</v>
      </c>
      <c r="C1459" s="183">
        <v>1</v>
      </c>
      <c r="D1459" s="184" t="str">
        <f>CONCATENATE($A$1215,".",$B$1459,".",C1459)</f>
        <v>11.5.1</v>
      </c>
      <c r="E1459" s="198" t="s">
        <v>877</v>
      </c>
      <c r="F1459" s="185" t="s">
        <v>81</v>
      </c>
      <c r="G1459" s="312"/>
      <c r="H1459" s="176"/>
      <c r="I1459" s="312"/>
      <c r="J1459" s="176"/>
      <c r="K1459" s="312"/>
      <c r="L1459" s="176">
        <f>SUM(L1460:L1462)</f>
        <v>6.620000000000001</v>
      </c>
      <c r="M1459" s="303"/>
      <c r="N1459" s="304"/>
    </row>
    <row r="1460" spans="1:14" ht="15.6">
      <c r="A1460" s="175"/>
      <c r="B1460" s="175"/>
      <c r="C1460" s="175"/>
      <c r="D1460" s="185"/>
      <c r="E1460" s="198"/>
      <c r="F1460" s="185"/>
      <c r="G1460" s="312"/>
      <c r="H1460" s="176"/>
      <c r="I1460" s="312"/>
      <c r="J1460" s="176"/>
      <c r="K1460" s="312"/>
      <c r="L1460" s="176"/>
      <c r="M1460" s="303"/>
      <c r="N1460" s="304"/>
    </row>
    <row r="1461" spans="1:14" ht="15.6">
      <c r="A1461" s="175"/>
      <c r="B1461" s="183"/>
      <c r="C1461" s="183"/>
      <c r="D1461" s="185"/>
      <c r="E1461" s="199" t="s">
        <v>6503</v>
      </c>
      <c r="F1461" s="185"/>
      <c r="G1461" s="322"/>
      <c r="H1461" s="176"/>
      <c r="I1461" s="312"/>
      <c r="J1461" s="176"/>
      <c r="K1461" s="208">
        <v>4.1900000000000004</v>
      </c>
      <c r="L1461" s="230">
        <f>K1461</f>
        <v>4.1900000000000004</v>
      </c>
      <c r="M1461" s="303"/>
      <c r="N1461" s="304"/>
    </row>
    <row r="1462" spans="1:14" ht="15.6">
      <c r="A1462" s="175"/>
      <c r="B1462" s="175"/>
      <c r="C1462" s="175"/>
      <c r="D1462" s="185"/>
      <c r="E1462" s="199" t="s">
        <v>6753</v>
      </c>
      <c r="F1462" s="185"/>
      <c r="G1462" s="322"/>
      <c r="H1462" s="176"/>
      <c r="I1462" s="312"/>
      <c r="J1462" s="176"/>
      <c r="K1462" s="208">
        <v>2.4300000000000002</v>
      </c>
      <c r="L1462" s="230">
        <f>K1462</f>
        <v>2.4300000000000002</v>
      </c>
      <c r="M1462" s="303"/>
      <c r="N1462" s="304"/>
    </row>
    <row r="1463" spans="1:14" ht="15.6">
      <c r="A1463" s="175"/>
      <c r="B1463" s="175"/>
      <c r="C1463" s="175"/>
      <c r="D1463" s="185"/>
      <c r="E1463" s="198"/>
      <c r="F1463" s="185"/>
      <c r="G1463" s="312"/>
      <c r="H1463" s="176"/>
      <c r="I1463" s="312"/>
      <c r="J1463" s="176"/>
      <c r="K1463" s="312"/>
      <c r="L1463" s="176"/>
      <c r="M1463" s="303"/>
      <c r="N1463" s="304"/>
    </row>
    <row r="1464" spans="1:14" ht="31.2">
      <c r="A1464" s="175"/>
      <c r="B1464" s="175">
        <v>5</v>
      </c>
      <c r="C1464" s="183">
        <f>1+C1459</f>
        <v>2</v>
      </c>
      <c r="D1464" s="184" t="str">
        <f>CONCATENATE($A$1215,".",$B$1459,".",C1464)</f>
        <v>11.5.2</v>
      </c>
      <c r="E1464" s="198" t="s">
        <v>196</v>
      </c>
      <c r="F1464" s="185" t="s">
        <v>99</v>
      </c>
      <c r="G1464" s="312"/>
      <c r="H1464" s="176"/>
      <c r="I1464" s="312"/>
      <c r="J1464" s="176"/>
      <c r="K1464" s="312"/>
      <c r="L1464" s="176">
        <f>SUM(L1465:L1466)</f>
        <v>38.72</v>
      </c>
      <c r="M1464" s="303"/>
      <c r="N1464" s="304"/>
    </row>
    <row r="1465" spans="1:14" ht="15.6">
      <c r="A1465" s="175"/>
      <c r="B1465" s="175"/>
      <c r="C1465" s="175"/>
      <c r="D1465" s="185"/>
      <c r="E1465" s="198"/>
      <c r="F1465" s="185"/>
      <c r="G1465" s="312"/>
      <c r="H1465" s="176"/>
      <c r="I1465" s="312"/>
      <c r="J1465" s="176"/>
      <c r="K1465" s="312"/>
      <c r="L1465" s="176"/>
      <c r="M1465" s="303"/>
      <c r="N1465" s="304"/>
    </row>
    <row r="1466" spans="1:14" ht="15.6">
      <c r="A1466" s="175"/>
      <c r="B1466" s="175"/>
      <c r="C1466" s="175"/>
      <c r="D1466" s="185"/>
      <c r="E1466" s="199" t="s">
        <v>6503</v>
      </c>
      <c r="F1466" s="185"/>
      <c r="G1466" s="322"/>
      <c r="H1466" s="176"/>
      <c r="I1466" s="312"/>
      <c r="J1466" s="176"/>
      <c r="K1466" s="312"/>
      <c r="L1466" s="230">
        <f>K1467</f>
        <v>38.72</v>
      </c>
      <c r="M1466" s="303"/>
      <c r="N1466" s="304"/>
    </row>
    <row r="1467" spans="1:14" ht="15.6">
      <c r="A1467" s="175"/>
      <c r="B1467" s="175"/>
      <c r="C1467" s="175"/>
      <c r="D1467" s="185"/>
      <c r="E1467" s="198"/>
      <c r="F1467" s="185"/>
      <c r="G1467" s="312"/>
      <c r="H1467" s="176"/>
      <c r="I1467" s="312"/>
      <c r="J1467" s="176"/>
      <c r="K1467" s="208">
        <v>38.72</v>
      </c>
      <c r="L1467" s="176"/>
      <c r="M1467" s="303"/>
      <c r="N1467" s="304"/>
    </row>
    <row r="1468" spans="1:14" ht="31.2">
      <c r="A1468" s="175"/>
      <c r="B1468" s="175">
        <v>5</v>
      </c>
      <c r="C1468" s="183">
        <f>1+C1464</f>
        <v>3</v>
      </c>
      <c r="D1468" s="184" t="str">
        <f>CONCATENATE($A$1215,".",$B$1459,".",C1468)</f>
        <v>11.5.3</v>
      </c>
      <c r="E1468" s="198" t="s">
        <v>881</v>
      </c>
      <c r="F1468" s="185" t="s">
        <v>99</v>
      </c>
      <c r="G1468" s="312"/>
      <c r="H1468" s="176"/>
      <c r="I1468" s="312"/>
      <c r="J1468" s="176"/>
      <c r="K1468" s="312"/>
      <c r="L1468" s="176">
        <f>SUM(L1469:L1470)</f>
        <v>16.2</v>
      </c>
      <c r="M1468" s="303"/>
      <c r="N1468" s="304"/>
    </row>
    <row r="1469" spans="1:14" ht="15.6">
      <c r="A1469" s="175"/>
      <c r="B1469" s="183"/>
      <c r="C1469" s="183"/>
      <c r="D1469" s="185"/>
      <c r="E1469" s="198"/>
      <c r="F1469" s="185"/>
      <c r="G1469" s="312"/>
      <c r="H1469" s="176"/>
      <c r="I1469" s="312"/>
      <c r="J1469" s="176"/>
      <c r="K1469" s="312"/>
      <c r="L1469" s="176"/>
      <c r="M1469" s="303"/>
      <c r="N1469" s="304"/>
    </row>
    <row r="1470" spans="1:14" ht="15.6">
      <c r="A1470" s="175"/>
      <c r="B1470" s="175"/>
      <c r="C1470" s="175"/>
      <c r="D1470" s="185"/>
      <c r="E1470" s="199" t="s">
        <v>6503</v>
      </c>
      <c r="F1470" s="185"/>
      <c r="G1470" s="322"/>
      <c r="H1470" s="176"/>
      <c r="I1470" s="312"/>
      <c r="J1470" s="176"/>
      <c r="K1470" s="208">
        <v>16.2</v>
      </c>
      <c r="L1470" s="230">
        <f>K1470</f>
        <v>16.2</v>
      </c>
      <c r="M1470" s="303"/>
      <c r="N1470" s="304"/>
    </row>
    <row r="1471" spans="1:14" ht="15.6">
      <c r="A1471" s="175"/>
      <c r="B1471" s="175"/>
      <c r="C1471" s="175"/>
      <c r="D1471" s="185"/>
      <c r="E1471" s="198"/>
      <c r="F1471" s="185"/>
      <c r="G1471" s="312"/>
      <c r="H1471" s="176"/>
      <c r="I1471" s="312"/>
      <c r="J1471" s="176"/>
      <c r="K1471" s="312"/>
      <c r="L1471" s="176"/>
      <c r="M1471" s="303"/>
      <c r="N1471" s="304"/>
    </row>
    <row r="1472" spans="1:14" ht="31.2">
      <c r="A1472" s="175"/>
      <c r="B1472" s="175">
        <v>5</v>
      </c>
      <c r="C1472" s="183">
        <f>1+C1468</f>
        <v>4</v>
      </c>
      <c r="D1472" s="184" t="str">
        <f>CONCATENATE($A$1215,".",$B$1459,".",C1472)</f>
        <v>11.5.4</v>
      </c>
      <c r="E1472" s="198" t="s">
        <v>865</v>
      </c>
      <c r="F1472" s="185" t="s">
        <v>6467</v>
      </c>
      <c r="G1472" s="312"/>
      <c r="H1472" s="176"/>
      <c r="I1472" s="312"/>
      <c r="J1472" s="176"/>
      <c r="K1472" s="312"/>
      <c r="L1472" s="176">
        <f>SUM(L1473:L1474)</f>
        <v>323.45454545454544</v>
      </c>
      <c r="M1472" s="303"/>
      <c r="N1472" s="304"/>
    </row>
    <row r="1473" spans="1:14" ht="15.6">
      <c r="A1473" s="175"/>
      <c r="B1473" s="175"/>
      <c r="C1473" s="175"/>
      <c r="D1473" s="185"/>
      <c r="E1473" s="198"/>
      <c r="F1473" s="185"/>
      <c r="G1473" s="312"/>
      <c r="H1473" s="176"/>
      <c r="I1473" s="312"/>
      <c r="J1473" s="176"/>
      <c r="K1473" s="312"/>
      <c r="L1473" s="176"/>
      <c r="M1473" s="303"/>
      <c r="N1473" s="304"/>
    </row>
    <row r="1474" spans="1:14" ht="15.6">
      <c r="A1474" s="175"/>
      <c r="B1474" s="175"/>
      <c r="C1474" s="175"/>
      <c r="D1474" s="185"/>
      <c r="E1474" s="219" t="s">
        <v>6754</v>
      </c>
      <c r="F1474" s="185"/>
      <c r="G1474" s="322">
        <v>1.1000000000000001</v>
      </c>
      <c r="H1474" s="176"/>
      <c r="I1474" s="312"/>
      <c r="J1474" s="176"/>
      <c r="K1474" s="208">
        <v>355.8</v>
      </c>
      <c r="L1474" s="230">
        <f>K1474/G1474</f>
        <v>323.45454545454544</v>
      </c>
      <c r="M1474" s="303"/>
      <c r="N1474" s="304"/>
    </row>
    <row r="1475" spans="1:14" ht="15.6">
      <c r="A1475" s="175"/>
      <c r="B1475" s="183"/>
      <c r="C1475" s="183"/>
      <c r="D1475" s="185"/>
      <c r="E1475" s="198"/>
      <c r="F1475" s="185"/>
      <c r="G1475" s="312"/>
      <c r="H1475" s="176"/>
      <c r="I1475" s="312"/>
      <c r="J1475" s="176"/>
      <c r="K1475" s="312"/>
      <c r="L1475" s="176"/>
      <c r="M1475" s="303"/>
      <c r="N1475" s="304"/>
    </row>
    <row r="1476" spans="1:14" ht="31.2">
      <c r="A1476" s="175"/>
      <c r="B1476" s="175">
        <v>5</v>
      </c>
      <c r="C1476" s="183">
        <f>1+C1472</f>
        <v>5</v>
      </c>
      <c r="D1476" s="184" t="str">
        <f>CONCATENATE($A$1215,".",$B$1459,".",C1476)</f>
        <v>11.5.5</v>
      </c>
      <c r="E1476" s="198" t="s">
        <v>187</v>
      </c>
      <c r="F1476" s="185" t="s">
        <v>6467</v>
      </c>
      <c r="G1476" s="312"/>
      <c r="H1476" s="176"/>
      <c r="I1476" s="312"/>
      <c r="J1476" s="176"/>
      <c r="K1476" s="312"/>
      <c r="L1476" s="176">
        <f>SUM(L1477:L1479)</f>
        <v>60.909090909090907</v>
      </c>
      <c r="M1476" s="303"/>
      <c r="N1476" s="304"/>
    </row>
    <row r="1477" spans="1:14" ht="15.6">
      <c r="A1477" s="175"/>
      <c r="B1477" s="175"/>
      <c r="C1477" s="175"/>
      <c r="D1477" s="185"/>
      <c r="E1477" s="198"/>
      <c r="F1477" s="185"/>
      <c r="G1477" s="312"/>
      <c r="H1477" s="176"/>
      <c r="I1477" s="312"/>
      <c r="J1477" s="176"/>
      <c r="K1477" s="312"/>
      <c r="L1477" s="176"/>
      <c r="M1477" s="303"/>
      <c r="N1477" s="304"/>
    </row>
    <row r="1478" spans="1:14" ht="15.6">
      <c r="A1478" s="175"/>
      <c r="B1478" s="183"/>
      <c r="C1478" s="183"/>
      <c r="D1478" s="185"/>
      <c r="E1478" s="219" t="s">
        <v>6502</v>
      </c>
      <c r="F1478" s="185"/>
      <c r="G1478" s="322">
        <v>1.1000000000000001</v>
      </c>
      <c r="H1478" s="176"/>
      <c r="I1478" s="312"/>
      <c r="J1478" s="176"/>
      <c r="K1478" s="208">
        <v>20</v>
      </c>
      <c r="L1478" s="176">
        <f>K1478/G1478</f>
        <v>18.18181818181818</v>
      </c>
      <c r="M1478" s="303"/>
      <c r="N1478" s="304"/>
    </row>
    <row r="1479" spans="1:14" ht="15.6">
      <c r="A1479" s="175"/>
      <c r="B1479" s="175"/>
      <c r="C1479" s="175"/>
      <c r="D1479" s="185"/>
      <c r="E1479" s="219" t="s">
        <v>6503</v>
      </c>
      <c r="F1479" s="185"/>
      <c r="G1479" s="322">
        <v>1.1000000000000001</v>
      </c>
      <c r="H1479" s="176"/>
      <c r="I1479" s="312"/>
      <c r="J1479" s="176"/>
      <c r="K1479" s="208">
        <v>47</v>
      </c>
      <c r="L1479" s="176">
        <f>K1479/G1479</f>
        <v>42.727272727272727</v>
      </c>
      <c r="M1479" s="303"/>
      <c r="N1479" s="304"/>
    </row>
    <row r="1480" spans="1:14" ht="15.6">
      <c r="A1480" s="175"/>
      <c r="B1480" s="175"/>
      <c r="C1480" s="175"/>
      <c r="D1480" s="185"/>
      <c r="E1480" s="198"/>
      <c r="F1480" s="185"/>
      <c r="G1480" s="312"/>
      <c r="H1480" s="176"/>
      <c r="I1480" s="312"/>
      <c r="J1480" s="176"/>
      <c r="K1480" s="312"/>
      <c r="L1480" s="176"/>
      <c r="M1480" s="303"/>
      <c r="N1480" s="304"/>
    </row>
    <row r="1481" spans="1:14" ht="31.2">
      <c r="A1481" s="175"/>
      <c r="B1481" s="175">
        <v>5</v>
      </c>
      <c r="C1481" s="183">
        <f>1+C1476</f>
        <v>6</v>
      </c>
      <c r="D1481" s="184" t="str">
        <f>CONCATENATE($A$1215,".",$B$1459,".",C1481)</f>
        <v>11.5.6</v>
      </c>
      <c r="E1481" s="198" t="s">
        <v>180</v>
      </c>
      <c r="F1481" s="185" t="s">
        <v>6467</v>
      </c>
      <c r="G1481" s="312"/>
      <c r="H1481" s="176"/>
      <c r="I1481" s="312"/>
      <c r="J1481" s="176"/>
      <c r="K1481" s="312"/>
      <c r="L1481" s="176">
        <f>SUM(L1482:L1484)</f>
        <v>228.18181818181816</v>
      </c>
      <c r="M1481" s="303"/>
      <c r="N1481" s="304"/>
    </row>
    <row r="1482" spans="1:14" ht="15.6">
      <c r="A1482" s="175"/>
      <c r="B1482" s="175"/>
      <c r="C1482" s="175"/>
      <c r="D1482" s="185"/>
      <c r="E1482" s="198"/>
      <c r="F1482" s="185"/>
      <c r="G1482" s="312"/>
      <c r="H1482" s="176"/>
      <c r="I1482" s="312"/>
      <c r="J1482" s="176"/>
      <c r="K1482" s="312"/>
      <c r="L1482" s="176"/>
      <c r="M1482" s="303"/>
      <c r="N1482" s="304"/>
    </row>
    <row r="1483" spans="1:14" ht="15.6">
      <c r="A1483" s="175"/>
      <c r="B1483" s="175"/>
      <c r="C1483" s="175"/>
      <c r="D1483" s="185"/>
      <c r="E1483" s="219" t="s">
        <v>6502</v>
      </c>
      <c r="F1483" s="185"/>
      <c r="G1483" s="322">
        <v>1.1000000000000001</v>
      </c>
      <c r="H1483" s="176"/>
      <c r="I1483" s="312"/>
      <c r="J1483" s="176"/>
      <c r="K1483" s="208">
        <v>59</v>
      </c>
      <c r="L1483" s="230">
        <f>K1483/G1483</f>
        <v>53.636363636363633</v>
      </c>
      <c r="M1483" s="303"/>
      <c r="N1483" s="304"/>
    </row>
    <row r="1484" spans="1:14" ht="15.6">
      <c r="A1484" s="175"/>
      <c r="B1484" s="175"/>
      <c r="C1484" s="175"/>
      <c r="D1484" s="185"/>
      <c r="E1484" s="219" t="s">
        <v>6503</v>
      </c>
      <c r="F1484" s="185"/>
      <c r="G1484" s="322">
        <v>1.1000000000000001</v>
      </c>
      <c r="H1484" s="176"/>
      <c r="I1484" s="312"/>
      <c r="J1484" s="176"/>
      <c r="K1484" s="208">
        <v>192</v>
      </c>
      <c r="L1484" s="230">
        <f>K1484/G1484</f>
        <v>174.54545454545453</v>
      </c>
      <c r="M1484" s="303"/>
      <c r="N1484" s="304"/>
    </row>
    <row r="1485" spans="1:14" ht="15.6">
      <c r="A1485" s="175"/>
      <c r="B1485" s="175"/>
      <c r="C1485" s="175"/>
      <c r="D1485" s="185"/>
      <c r="E1485" s="198"/>
      <c r="F1485" s="185"/>
      <c r="G1485" s="312"/>
      <c r="H1485" s="176"/>
      <c r="I1485" s="312"/>
      <c r="J1485" s="176"/>
      <c r="K1485" s="312"/>
      <c r="L1485" s="176"/>
      <c r="M1485" s="303"/>
      <c r="N1485" s="304"/>
    </row>
    <row r="1486" spans="1:14" ht="31.2">
      <c r="A1486" s="175"/>
      <c r="B1486" s="175">
        <v>5</v>
      </c>
      <c r="C1486" s="183">
        <f>1+C1481</f>
        <v>7</v>
      </c>
      <c r="D1486" s="184" t="str">
        <f>CONCATENATE($A$1215,".",$B$1459,".",C1486)</f>
        <v>11.5.7</v>
      </c>
      <c r="E1486" s="198" t="s">
        <v>861</v>
      </c>
      <c r="F1486" s="185" t="s">
        <v>81</v>
      </c>
      <c r="G1486" s="312"/>
      <c r="H1486" s="176"/>
      <c r="I1486" s="312"/>
      <c r="J1486" s="176"/>
      <c r="K1486" s="312"/>
      <c r="L1486" s="176">
        <f>SUM(L1487:L1488)</f>
        <v>0.78</v>
      </c>
      <c r="M1486" s="303"/>
      <c r="N1486" s="304"/>
    </row>
    <row r="1487" spans="1:14" ht="15.6">
      <c r="A1487" s="175"/>
      <c r="B1487" s="175"/>
      <c r="C1487" s="175"/>
      <c r="D1487" s="185"/>
      <c r="E1487" s="198"/>
      <c r="F1487" s="185"/>
      <c r="G1487" s="312"/>
      <c r="H1487" s="176"/>
      <c r="I1487" s="312"/>
      <c r="J1487" s="176"/>
      <c r="K1487" s="312"/>
      <c r="L1487" s="176"/>
      <c r="M1487" s="303"/>
      <c r="N1487" s="304"/>
    </row>
    <row r="1488" spans="1:14" ht="15.6">
      <c r="A1488" s="175"/>
      <c r="B1488" s="175"/>
      <c r="C1488" s="175"/>
      <c r="D1488" s="185"/>
      <c r="E1488" s="199" t="s">
        <v>6502</v>
      </c>
      <c r="F1488" s="185"/>
      <c r="G1488" s="322"/>
      <c r="H1488" s="176"/>
      <c r="I1488" s="312"/>
      <c r="J1488" s="176"/>
      <c r="K1488" s="208">
        <v>0.78</v>
      </c>
      <c r="L1488" s="230">
        <f>K1488</f>
        <v>0.78</v>
      </c>
      <c r="M1488" s="303"/>
      <c r="N1488" s="304"/>
    </row>
    <row r="1489" spans="1:14" ht="15.6">
      <c r="A1489" s="175"/>
      <c r="B1489" s="175"/>
      <c r="C1489" s="175"/>
      <c r="D1489" s="185"/>
      <c r="E1489" s="198"/>
      <c r="F1489" s="185"/>
      <c r="G1489" s="312"/>
      <c r="H1489" s="176"/>
      <c r="I1489" s="312"/>
      <c r="J1489" s="176"/>
      <c r="K1489" s="312"/>
      <c r="L1489" s="176"/>
      <c r="M1489" s="303"/>
      <c r="N1489" s="304"/>
    </row>
    <row r="1490" spans="1:14" ht="46.8">
      <c r="A1490" s="175"/>
      <c r="B1490" s="175">
        <v>5</v>
      </c>
      <c r="C1490" s="183">
        <f>1+C1486</f>
        <v>8</v>
      </c>
      <c r="D1490" s="184" t="str">
        <f>CONCATENATE($A$1215,".",$B$1459,".",C1490)</f>
        <v>11.5.8</v>
      </c>
      <c r="E1490" s="198" t="s">
        <v>200</v>
      </c>
      <c r="F1490" s="185" t="s">
        <v>99</v>
      </c>
      <c r="G1490" s="312"/>
      <c r="H1490" s="176"/>
      <c r="I1490" s="312"/>
      <c r="J1490" s="176"/>
      <c r="K1490" s="312"/>
      <c r="L1490" s="176">
        <f>SUM(L1491:L1492)</f>
        <v>15.12</v>
      </c>
      <c r="M1490" s="303"/>
      <c r="N1490" s="304"/>
    </row>
    <row r="1491" spans="1:14" ht="15.6">
      <c r="A1491" s="175"/>
      <c r="B1491" s="175"/>
      <c r="C1491" s="175"/>
      <c r="D1491" s="185"/>
      <c r="E1491" s="198"/>
      <c r="F1491" s="185"/>
      <c r="G1491" s="312"/>
      <c r="H1491" s="176"/>
      <c r="I1491" s="312"/>
      <c r="J1491" s="176"/>
      <c r="K1491" s="312"/>
      <c r="L1491" s="176"/>
      <c r="M1491" s="303"/>
      <c r="N1491" s="304"/>
    </row>
    <row r="1492" spans="1:14" ht="15.6">
      <c r="A1492" s="175"/>
      <c r="B1492" s="175"/>
      <c r="C1492" s="175"/>
      <c r="D1492" s="185"/>
      <c r="E1492" s="199" t="s">
        <v>6502</v>
      </c>
      <c r="F1492" s="185"/>
      <c r="G1492" s="322"/>
      <c r="H1492" s="176"/>
      <c r="I1492" s="312"/>
      <c r="J1492" s="176"/>
      <c r="K1492" s="208">
        <v>15.12</v>
      </c>
      <c r="L1492" s="230">
        <f>K1492</f>
        <v>15.12</v>
      </c>
      <c r="M1492" s="303"/>
      <c r="N1492" s="304"/>
    </row>
    <row r="1493" spans="1:14" ht="15.6">
      <c r="A1493" s="175"/>
      <c r="B1493" s="175"/>
      <c r="C1493" s="175"/>
      <c r="D1493" s="185"/>
      <c r="E1493" s="198"/>
      <c r="F1493" s="185"/>
      <c r="G1493" s="312"/>
      <c r="H1493" s="176"/>
      <c r="I1493" s="312"/>
      <c r="J1493" s="176"/>
      <c r="K1493" s="312"/>
      <c r="L1493" s="176"/>
      <c r="M1493" s="303"/>
      <c r="N1493" s="304"/>
    </row>
    <row r="1494" spans="1:14" s="175" customFormat="1" ht="15.6">
      <c r="D1494" s="178">
        <v>12</v>
      </c>
      <c r="E1494" s="200" t="s">
        <v>36</v>
      </c>
      <c r="F1494" s="178"/>
      <c r="G1494" s="180"/>
      <c r="H1494" s="180"/>
      <c r="I1494" s="180"/>
      <c r="J1494" s="180"/>
      <c r="K1494" s="181"/>
      <c r="L1494" s="180"/>
      <c r="M1494" s="177"/>
      <c r="N1494" s="182"/>
    </row>
    <row r="1495" spans="1:14" s="175" customFormat="1" ht="31.2">
      <c r="A1495" s="175">
        <v>12</v>
      </c>
      <c r="B1495" s="175">
        <v>1</v>
      </c>
      <c r="C1495" s="183"/>
      <c r="D1495" s="184" t="str">
        <f>CONCATENATE($A$1495,".",$B$1495)</f>
        <v>12.1</v>
      </c>
      <c r="E1495" s="198" t="s">
        <v>889</v>
      </c>
      <c r="F1495" s="185" t="s">
        <v>268</v>
      </c>
      <c r="G1495" s="176"/>
      <c r="H1495" s="176"/>
      <c r="I1495" s="176"/>
      <c r="J1495" s="176"/>
      <c r="K1495" s="230"/>
      <c r="L1495" s="176">
        <f>SUM(L1496:L1500)</f>
        <v>13</v>
      </c>
      <c r="M1495" s="177"/>
      <c r="N1495" s="182"/>
    </row>
    <row r="1496" spans="1:14" s="175" customFormat="1" ht="15.6">
      <c r="D1496" s="241"/>
      <c r="E1496" s="242" t="s">
        <v>6755</v>
      </c>
      <c r="F1496" s="323"/>
      <c r="G1496" s="252"/>
      <c r="H1496" s="313"/>
      <c r="I1496" s="252"/>
      <c r="J1496" s="324"/>
      <c r="K1496" s="325">
        <v>6</v>
      </c>
      <c r="L1496" s="238">
        <f>PRODUCT(G1496:K1496)</f>
        <v>6</v>
      </c>
      <c r="M1496" s="177"/>
      <c r="N1496" s="182"/>
    </row>
    <row r="1497" spans="1:14" s="175" customFormat="1" ht="15.6">
      <c r="D1497" s="241"/>
      <c r="E1497" s="242" t="s">
        <v>6756</v>
      </c>
      <c r="F1497" s="323"/>
      <c r="G1497" s="252"/>
      <c r="H1497" s="252"/>
      <c r="I1497" s="324"/>
      <c r="J1497" s="324"/>
      <c r="K1497" s="325">
        <v>2</v>
      </c>
      <c r="L1497" s="238">
        <f>PRODUCT(G1497:K1497)</f>
        <v>2</v>
      </c>
      <c r="M1497" s="177"/>
      <c r="N1497" s="182"/>
    </row>
    <row r="1498" spans="1:14" s="175" customFormat="1" ht="15.6">
      <c r="D1498" s="241"/>
      <c r="E1498" s="242" t="s">
        <v>6757</v>
      </c>
      <c r="F1498" s="323"/>
      <c r="G1498" s="252"/>
      <c r="H1498" s="252"/>
      <c r="I1498" s="324"/>
      <c r="J1498" s="324"/>
      <c r="K1498" s="325">
        <v>3</v>
      </c>
      <c r="L1498" s="238">
        <f>PRODUCT(G1498:K1498)</f>
        <v>3</v>
      </c>
      <c r="M1498" s="177"/>
      <c r="N1498" s="182"/>
    </row>
    <row r="1499" spans="1:14" s="175" customFormat="1" ht="14.1" customHeight="1">
      <c r="D1499" s="241"/>
      <c r="E1499" s="242" t="s">
        <v>6593</v>
      </c>
      <c r="F1499" s="243"/>
      <c r="G1499" s="250"/>
      <c r="H1499" s="250"/>
      <c r="I1499" s="326"/>
      <c r="J1499" s="326"/>
      <c r="K1499" s="327">
        <v>2</v>
      </c>
      <c r="L1499" s="238">
        <f>PRODUCT(G1499:K1499)</f>
        <v>2</v>
      </c>
      <c r="M1499" s="177"/>
      <c r="N1499" s="182"/>
    </row>
    <row r="1500" spans="1:14" s="175" customFormat="1" ht="14.1" customHeight="1">
      <c r="D1500" s="241"/>
      <c r="E1500" s="242"/>
      <c r="F1500" s="243"/>
      <c r="G1500" s="244"/>
      <c r="H1500" s="250"/>
      <c r="I1500" s="326"/>
      <c r="J1500" s="327"/>
      <c r="K1500" s="327"/>
      <c r="L1500" s="188"/>
      <c r="M1500" s="177"/>
      <c r="N1500" s="182"/>
    </row>
    <row r="1501" spans="1:14" s="175" customFormat="1" ht="31.2">
      <c r="B1501" s="175">
        <f>1+B1495</f>
        <v>2</v>
      </c>
      <c r="C1501" s="183"/>
      <c r="D1501" s="184" t="str">
        <f>CONCATENATE($A$1495,".",B1501)</f>
        <v>12.2</v>
      </c>
      <c r="E1501" s="198" t="s">
        <v>6758</v>
      </c>
      <c r="F1501" s="185" t="s">
        <v>268</v>
      </c>
      <c r="G1501" s="176"/>
      <c r="H1501" s="176"/>
      <c r="I1501" s="236"/>
      <c r="J1501" s="236"/>
      <c r="K1501" s="238"/>
      <c r="L1501" s="176">
        <f>SUM(L1502:L1503)</f>
        <v>13</v>
      </c>
      <c r="M1501" s="177"/>
      <c r="N1501" s="182"/>
    </row>
    <row r="1502" spans="1:14" s="175" customFormat="1" ht="15.6">
      <c r="D1502" s="241"/>
      <c r="E1502" s="242" t="s">
        <v>6759</v>
      </c>
      <c r="F1502" s="323"/>
      <c r="G1502" s="252"/>
      <c r="H1502" s="252"/>
      <c r="I1502" s="324"/>
      <c r="J1502" s="324"/>
      <c r="K1502" s="325">
        <f>L1495</f>
        <v>13</v>
      </c>
      <c r="L1502" s="238">
        <f>PRODUCT(G1502:K1502)</f>
        <v>13</v>
      </c>
      <c r="M1502" s="177"/>
      <c r="N1502" s="182"/>
    </row>
    <row r="1503" spans="1:14" s="175" customFormat="1" ht="14.1" customHeight="1">
      <c r="D1503" s="241"/>
      <c r="E1503" s="242"/>
      <c r="F1503" s="243"/>
      <c r="G1503" s="250"/>
      <c r="H1503" s="250"/>
      <c r="I1503" s="326"/>
      <c r="J1503" s="326"/>
      <c r="K1503" s="327"/>
      <c r="L1503" s="188"/>
      <c r="M1503" s="177"/>
      <c r="N1503" s="182"/>
    </row>
    <row r="1504" spans="1:14" s="175" customFormat="1" ht="15.6">
      <c r="B1504" s="175">
        <f>1+B1501</f>
        <v>3</v>
      </c>
      <c r="C1504" s="183"/>
      <c r="D1504" s="184" t="str">
        <f>CONCATENATE($A$1495,".",B1504)</f>
        <v>12.3</v>
      </c>
      <c r="E1504" s="198" t="s">
        <v>895</v>
      </c>
      <c r="F1504" s="185" t="s">
        <v>268</v>
      </c>
      <c r="G1504" s="176"/>
      <c r="H1504" s="176"/>
      <c r="I1504" s="236"/>
      <c r="J1504" s="236"/>
      <c r="K1504" s="238"/>
      <c r="L1504" s="176">
        <f>SUM(L1505:L1506)</f>
        <v>13</v>
      </c>
      <c r="M1504" s="177"/>
      <c r="N1504" s="182"/>
    </row>
    <row r="1505" spans="2:14" s="175" customFormat="1" ht="15.6">
      <c r="D1505" s="241"/>
      <c r="E1505" s="242" t="s">
        <v>6593</v>
      </c>
      <c r="F1505" s="323"/>
      <c r="G1505" s="252"/>
      <c r="H1505" s="252"/>
      <c r="I1505" s="324"/>
      <c r="J1505" s="324"/>
      <c r="K1505" s="325">
        <f>L1501</f>
        <v>13</v>
      </c>
      <c r="L1505" s="238">
        <f>PRODUCT(G1505:K1505)</f>
        <v>13</v>
      </c>
      <c r="M1505" s="177"/>
      <c r="N1505" s="182"/>
    </row>
    <row r="1506" spans="2:14" s="175" customFormat="1" ht="14.1" customHeight="1">
      <c r="D1506" s="241"/>
      <c r="E1506" s="242"/>
      <c r="F1506" s="243"/>
      <c r="G1506" s="250"/>
      <c r="H1506" s="250"/>
      <c r="I1506" s="326"/>
      <c r="J1506" s="326"/>
      <c r="K1506" s="327"/>
      <c r="L1506" s="188"/>
      <c r="M1506" s="177"/>
      <c r="N1506" s="182"/>
    </row>
    <row r="1507" spans="2:14" s="175" customFormat="1" ht="46.8">
      <c r="B1507" s="175">
        <f>1+B1504</f>
        <v>4</v>
      </c>
      <c r="C1507" s="183"/>
      <c r="D1507" s="184" t="str">
        <f>CONCATENATE($A$1495,".",B1507)</f>
        <v>12.4</v>
      </c>
      <c r="E1507" s="198" t="s">
        <v>6760</v>
      </c>
      <c r="F1507" s="185" t="s">
        <v>268</v>
      </c>
      <c r="G1507" s="176"/>
      <c r="H1507" s="176"/>
      <c r="I1507" s="236"/>
      <c r="J1507" s="236"/>
      <c r="K1507" s="238"/>
      <c r="L1507" s="176">
        <f>SUM(L1508:L1509)</f>
        <v>2</v>
      </c>
      <c r="M1507" s="177"/>
      <c r="N1507" s="182"/>
    </row>
    <row r="1508" spans="2:14" s="175" customFormat="1" ht="15.6">
      <c r="D1508" s="241"/>
      <c r="E1508" s="242" t="s">
        <v>6625</v>
      </c>
      <c r="F1508" s="323"/>
      <c r="G1508" s="252"/>
      <c r="H1508" s="252"/>
      <c r="I1508" s="324"/>
      <c r="J1508" s="324"/>
      <c r="K1508" s="325">
        <v>1</v>
      </c>
      <c r="L1508" s="238">
        <f>PRODUCT(G1508:K1508)</f>
        <v>1</v>
      </c>
      <c r="M1508" s="177"/>
      <c r="N1508" s="182"/>
    </row>
    <row r="1509" spans="2:14" s="175" customFormat="1" ht="15.6">
      <c r="D1509" s="241"/>
      <c r="E1509" s="242" t="s">
        <v>6639</v>
      </c>
      <c r="F1509" s="328"/>
      <c r="G1509" s="329"/>
      <c r="H1509" s="329"/>
      <c r="I1509" s="330"/>
      <c r="J1509" s="330"/>
      <c r="K1509" s="330">
        <v>1</v>
      </c>
      <c r="L1509" s="238">
        <f>PRODUCT(G1509:K1509)</f>
        <v>1</v>
      </c>
      <c r="M1509" s="177"/>
      <c r="N1509" s="182"/>
    </row>
    <row r="1510" spans="2:14" s="175" customFormat="1" ht="15.6">
      <c r="D1510" s="241"/>
      <c r="E1510" s="242"/>
      <c r="F1510" s="328"/>
      <c r="G1510" s="329"/>
      <c r="H1510" s="329"/>
      <c r="I1510" s="330"/>
      <c r="J1510" s="330"/>
      <c r="K1510" s="330"/>
      <c r="L1510" s="188"/>
      <c r="M1510" s="177"/>
      <c r="N1510" s="182"/>
    </row>
    <row r="1511" spans="2:14" s="175" customFormat="1" ht="46.8">
      <c r="B1511" s="175">
        <f>1+B1507</f>
        <v>5</v>
      </c>
      <c r="C1511" s="183"/>
      <c r="D1511" s="184" t="str">
        <f>CONCATENATE($A$1495,".",B1511)</f>
        <v>12.5</v>
      </c>
      <c r="E1511" s="198" t="s">
        <v>6761</v>
      </c>
      <c r="F1511" s="185" t="s">
        <v>268</v>
      </c>
      <c r="G1511" s="176"/>
      <c r="H1511" s="176"/>
      <c r="I1511" s="236"/>
      <c r="J1511" s="236"/>
      <c r="K1511" s="238"/>
      <c r="L1511" s="176">
        <f>SUM(L1512:L1515)</f>
        <v>4</v>
      </c>
      <c r="M1511" s="177"/>
      <c r="N1511" s="182"/>
    </row>
    <row r="1512" spans="2:14" s="175" customFormat="1" ht="15.6">
      <c r="D1512" s="241"/>
      <c r="E1512" s="242" t="s">
        <v>6691</v>
      </c>
      <c r="F1512" s="323"/>
      <c r="G1512" s="331"/>
      <c r="H1512" s="252"/>
      <c r="I1512" s="324"/>
      <c r="J1512" s="325"/>
      <c r="K1512" s="325">
        <v>1</v>
      </c>
      <c r="L1512" s="238">
        <f>PRODUCT(G1512:K1512)</f>
        <v>1</v>
      </c>
      <c r="M1512" s="177"/>
      <c r="N1512" s="182"/>
    </row>
    <row r="1513" spans="2:14" s="175" customFormat="1" ht="15.6">
      <c r="D1513" s="241"/>
      <c r="E1513" s="242" t="s">
        <v>6762</v>
      </c>
      <c r="F1513" s="323"/>
      <c r="G1513" s="252"/>
      <c r="H1513" s="252"/>
      <c r="I1513" s="324"/>
      <c r="J1513" s="324"/>
      <c r="K1513" s="325">
        <v>1</v>
      </c>
      <c r="L1513" s="238">
        <f>PRODUCT(G1513:K1513)</f>
        <v>1</v>
      </c>
      <c r="M1513" s="177"/>
      <c r="N1513" s="182"/>
    </row>
    <row r="1514" spans="2:14" s="175" customFormat="1" ht="15.6">
      <c r="D1514" s="241"/>
      <c r="E1514" s="242" t="s">
        <v>6763</v>
      </c>
      <c r="F1514" s="323"/>
      <c r="G1514" s="252"/>
      <c r="H1514" s="252"/>
      <c r="I1514" s="324"/>
      <c r="J1514" s="324"/>
      <c r="K1514" s="325">
        <v>1</v>
      </c>
      <c r="L1514" s="238">
        <f>PRODUCT(G1514:K1514)</f>
        <v>1</v>
      </c>
      <c r="M1514" s="177"/>
      <c r="N1514" s="182"/>
    </row>
    <row r="1515" spans="2:14" s="175" customFormat="1" ht="15.6">
      <c r="D1515" s="241"/>
      <c r="E1515" s="242" t="s">
        <v>6763</v>
      </c>
      <c r="F1515" s="243"/>
      <c r="G1515" s="250"/>
      <c r="H1515" s="250"/>
      <c r="I1515" s="326"/>
      <c r="J1515" s="326"/>
      <c r="K1515" s="327">
        <v>1</v>
      </c>
      <c r="L1515" s="238">
        <f>PRODUCT(G1515:K1515)</f>
        <v>1</v>
      </c>
      <c r="M1515" s="177"/>
      <c r="N1515" s="182"/>
    </row>
    <row r="1516" spans="2:14" s="175" customFormat="1" ht="15.6">
      <c r="D1516" s="241"/>
      <c r="E1516" s="242"/>
      <c r="F1516" s="243"/>
      <c r="G1516" s="250"/>
      <c r="H1516" s="250"/>
      <c r="I1516" s="326"/>
      <c r="J1516" s="326"/>
      <c r="K1516" s="327"/>
      <c r="L1516" s="188"/>
      <c r="M1516" s="177"/>
      <c r="N1516" s="182"/>
    </row>
    <row r="1517" spans="2:14" s="175" customFormat="1" ht="15.6">
      <c r="B1517" s="175">
        <f>1+B1511</f>
        <v>6</v>
      </c>
      <c r="C1517" s="183"/>
      <c r="D1517" s="184" t="str">
        <f>CONCATENATE($A$1495,".",B1517)</f>
        <v>12.6</v>
      </c>
      <c r="E1517" s="198" t="s">
        <v>904</v>
      </c>
      <c r="F1517" s="185" t="s">
        <v>268</v>
      </c>
      <c r="G1517" s="176"/>
      <c r="H1517" s="176"/>
      <c r="I1517" s="236"/>
      <c r="J1517" s="236"/>
      <c r="K1517" s="238"/>
      <c r="L1517" s="176">
        <f>SUM(L1518:L1518)</f>
        <v>6</v>
      </c>
      <c r="M1517" s="177"/>
      <c r="N1517" s="182"/>
    </row>
    <row r="1518" spans="2:14" s="175" customFormat="1" ht="15.6">
      <c r="D1518" s="241"/>
      <c r="E1518" s="242" t="s">
        <v>6759</v>
      </c>
      <c r="F1518" s="323"/>
      <c r="G1518" s="252"/>
      <c r="H1518" s="252"/>
      <c r="I1518" s="324"/>
      <c r="J1518" s="324"/>
      <c r="K1518" s="325">
        <v>6</v>
      </c>
      <c r="L1518" s="238">
        <f>PRODUCT(G1518:K1518)</f>
        <v>6</v>
      </c>
      <c r="M1518" s="177"/>
      <c r="N1518" s="182"/>
    </row>
    <row r="1519" spans="2:14" s="175" customFormat="1" ht="15.6">
      <c r="D1519" s="241"/>
      <c r="E1519" s="242"/>
      <c r="F1519" s="323"/>
      <c r="G1519" s="252"/>
      <c r="H1519" s="252"/>
      <c r="I1519" s="324"/>
      <c r="J1519" s="324"/>
      <c r="K1519" s="325"/>
      <c r="L1519" s="188"/>
      <c r="M1519" s="177"/>
      <c r="N1519" s="182"/>
    </row>
    <row r="1520" spans="2:14" s="175" customFormat="1" ht="46.8">
      <c r="B1520" s="175">
        <f>1+B1517</f>
        <v>7</v>
      </c>
      <c r="C1520" s="183"/>
      <c r="D1520" s="184" t="str">
        <f>CONCATENATE($A$1495,".",B1520)</f>
        <v>12.7</v>
      </c>
      <c r="E1520" s="198" t="s">
        <v>907</v>
      </c>
      <c r="F1520" s="185" t="s">
        <v>268</v>
      </c>
      <c r="G1520" s="176"/>
      <c r="H1520" s="176"/>
      <c r="I1520" s="236"/>
      <c r="J1520" s="236"/>
      <c r="K1520" s="238"/>
      <c r="L1520" s="176">
        <f>SUM(L1521:L1521)</f>
        <v>21</v>
      </c>
      <c r="M1520" s="177"/>
      <c r="N1520" s="182"/>
    </row>
    <row r="1521" spans="2:14" s="175" customFormat="1" ht="17.25" customHeight="1">
      <c r="D1521" s="241"/>
      <c r="E1521" s="242" t="s">
        <v>6764</v>
      </c>
      <c r="F1521" s="323"/>
      <c r="G1521" s="252"/>
      <c r="H1521" s="252"/>
      <c r="I1521" s="324"/>
      <c r="J1521" s="324"/>
      <c r="K1521" s="325">
        <v>21</v>
      </c>
      <c r="L1521" s="238">
        <f>PRODUCT(G1521:K1521)</f>
        <v>21</v>
      </c>
      <c r="M1521" s="177"/>
      <c r="N1521" s="182"/>
    </row>
    <row r="1522" spans="2:14" s="175" customFormat="1" ht="17.25" customHeight="1">
      <c r="D1522" s="241"/>
      <c r="E1522" s="242"/>
      <c r="F1522" s="323"/>
      <c r="G1522" s="252"/>
      <c r="H1522" s="252"/>
      <c r="I1522" s="324"/>
      <c r="J1522" s="324"/>
      <c r="K1522" s="325"/>
      <c r="L1522" s="188"/>
      <c r="M1522" s="177"/>
      <c r="N1522" s="182"/>
    </row>
    <row r="1523" spans="2:14" s="175" customFormat="1" ht="62.4">
      <c r="B1523" s="175">
        <f>1+B1520</f>
        <v>8</v>
      </c>
      <c r="C1523" s="183"/>
      <c r="D1523" s="184" t="str">
        <f>CONCATENATE($A$1495,".",B1523)</f>
        <v>12.8</v>
      </c>
      <c r="E1523" s="198" t="s">
        <v>910</v>
      </c>
      <c r="F1523" s="185" t="s">
        <v>6765</v>
      </c>
      <c r="G1523" s="176"/>
      <c r="H1523" s="176"/>
      <c r="I1523" s="236"/>
      <c r="J1523" s="236"/>
      <c r="K1523" s="238"/>
      <c r="L1523" s="176">
        <f>SUM(L1524:L1527)</f>
        <v>4</v>
      </c>
      <c r="M1523" s="177"/>
      <c r="N1523" s="182"/>
    </row>
    <row r="1524" spans="2:14" s="175" customFormat="1" ht="15.6">
      <c r="D1524" s="241"/>
      <c r="E1524" s="242" t="s">
        <v>6766</v>
      </c>
      <c r="F1524" s="243"/>
      <c r="G1524" s="250"/>
      <c r="H1524" s="250"/>
      <c r="I1524" s="326"/>
      <c r="J1524" s="326"/>
      <c r="K1524" s="327">
        <v>1</v>
      </c>
      <c r="L1524" s="238">
        <f>PRODUCT(G1524:K1524)</f>
        <v>1</v>
      </c>
      <c r="M1524" s="177"/>
      <c r="N1524" s="182"/>
    </row>
    <row r="1525" spans="2:14" s="175" customFormat="1" ht="15.6">
      <c r="D1525" s="241"/>
      <c r="E1525" s="242" t="s">
        <v>6766</v>
      </c>
      <c r="F1525" s="243"/>
      <c r="G1525" s="250"/>
      <c r="H1525" s="250"/>
      <c r="I1525" s="326"/>
      <c r="J1525" s="326"/>
      <c r="K1525" s="327">
        <v>1</v>
      </c>
      <c r="L1525" s="238">
        <f>PRODUCT(G1525:K1525)</f>
        <v>1</v>
      </c>
      <c r="M1525" s="177"/>
      <c r="N1525" s="182"/>
    </row>
    <row r="1526" spans="2:14" s="175" customFormat="1" ht="15.6">
      <c r="D1526" s="241"/>
      <c r="E1526" s="242" t="s">
        <v>6767</v>
      </c>
      <c r="F1526" s="243"/>
      <c r="G1526" s="250"/>
      <c r="H1526" s="250"/>
      <c r="I1526" s="326"/>
      <c r="J1526" s="326"/>
      <c r="K1526" s="327">
        <v>1</v>
      </c>
      <c r="L1526" s="238">
        <f>PRODUCT(G1526:K1526)</f>
        <v>1</v>
      </c>
      <c r="M1526" s="177"/>
      <c r="N1526" s="182"/>
    </row>
    <row r="1527" spans="2:14" s="175" customFormat="1" ht="14.1" customHeight="1">
      <c r="D1527" s="241"/>
      <c r="E1527" s="242" t="s">
        <v>6767</v>
      </c>
      <c r="F1527" s="243"/>
      <c r="G1527" s="244"/>
      <c r="H1527" s="250"/>
      <c r="I1527" s="326"/>
      <c r="J1527" s="327"/>
      <c r="K1527" s="327">
        <v>1</v>
      </c>
      <c r="L1527" s="238">
        <f>PRODUCT(G1527:K1527)</f>
        <v>1</v>
      </c>
      <c r="M1527" s="177"/>
      <c r="N1527" s="182"/>
    </row>
    <row r="1528" spans="2:14" s="175" customFormat="1" ht="14.1" customHeight="1">
      <c r="D1528" s="241"/>
      <c r="E1528" s="242"/>
      <c r="F1528" s="243"/>
      <c r="G1528" s="244"/>
      <c r="H1528" s="250"/>
      <c r="I1528" s="326"/>
      <c r="J1528" s="327"/>
      <c r="K1528" s="327"/>
      <c r="L1528" s="188"/>
      <c r="M1528" s="177"/>
      <c r="N1528" s="182"/>
    </row>
    <row r="1529" spans="2:14" s="175" customFormat="1" ht="46.8">
      <c r="B1529" s="175">
        <f>1+B1523</f>
        <v>9</v>
      </c>
      <c r="C1529" s="183"/>
      <c r="D1529" s="184" t="str">
        <f>CONCATENATE($A$1495,".",B1529)</f>
        <v>12.9</v>
      </c>
      <c r="E1529" s="198" t="s">
        <v>913</v>
      </c>
      <c r="F1529" s="185" t="s">
        <v>268</v>
      </c>
      <c r="G1529" s="176"/>
      <c r="H1529" s="176"/>
      <c r="I1529" s="236"/>
      <c r="J1529" s="236"/>
      <c r="K1529" s="238"/>
      <c r="L1529" s="176">
        <f>SUM(L1530:L1532)</f>
        <v>7</v>
      </c>
      <c r="M1529" s="177"/>
      <c r="N1529" s="182"/>
    </row>
    <row r="1530" spans="2:14" s="175" customFormat="1" ht="14.1" customHeight="1">
      <c r="D1530" s="241"/>
      <c r="E1530" s="332" t="s">
        <v>6623</v>
      </c>
      <c r="F1530" s="323"/>
      <c r="G1530" s="252"/>
      <c r="H1530" s="252"/>
      <c r="I1530" s="324"/>
      <c r="J1530" s="324"/>
      <c r="K1530" s="325">
        <v>1</v>
      </c>
      <c r="L1530" s="238">
        <f>PRODUCT(G1530:K1530)</f>
        <v>1</v>
      </c>
      <c r="M1530" s="177"/>
      <c r="N1530" s="182"/>
    </row>
    <row r="1531" spans="2:14" s="175" customFormat="1" ht="15.6">
      <c r="D1531" s="241"/>
      <c r="E1531" s="332" t="s">
        <v>6631</v>
      </c>
      <c r="F1531" s="323"/>
      <c r="G1531" s="331"/>
      <c r="H1531" s="252"/>
      <c r="I1531" s="324"/>
      <c r="J1531" s="325"/>
      <c r="K1531" s="325">
        <v>4</v>
      </c>
      <c r="L1531" s="238">
        <f>PRODUCT(G1531:K1531)</f>
        <v>4</v>
      </c>
      <c r="M1531" s="177"/>
      <c r="N1531" s="182"/>
    </row>
    <row r="1532" spans="2:14" s="175" customFormat="1" ht="14.1" customHeight="1">
      <c r="D1532" s="241"/>
      <c r="E1532" s="242" t="s">
        <v>6768</v>
      </c>
      <c r="F1532" s="243"/>
      <c r="G1532" s="244"/>
      <c r="H1532" s="250"/>
      <c r="I1532" s="326"/>
      <c r="J1532" s="327"/>
      <c r="K1532" s="327">
        <v>2</v>
      </c>
      <c r="L1532" s="238">
        <f>PRODUCT(G1532:K1532)</f>
        <v>2</v>
      </c>
      <c r="M1532" s="177"/>
      <c r="N1532" s="182"/>
    </row>
    <row r="1533" spans="2:14" s="175" customFormat="1" ht="14.1" customHeight="1">
      <c r="D1533" s="241"/>
      <c r="E1533" s="242"/>
      <c r="F1533" s="243"/>
      <c r="G1533" s="244"/>
      <c r="H1533" s="250"/>
      <c r="I1533" s="326"/>
      <c r="J1533" s="327"/>
      <c r="K1533" s="327"/>
      <c r="L1533" s="188"/>
      <c r="M1533" s="177"/>
      <c r="N1533" s="182"/>
    </row>
    <row r="1534" spans="2:14" s="175" customFormat="1" ht="78">
      <c r="B1534" s="175">
        <f>1+B1529</f>
        <v>10</v>
      </c>
      <c r="C1534" s="183"/>
      <c r="D1534" s="184" t="str">
        <f>CONCATENATE($A$1495,".",B1534)</f>
        <v>12.10</v>
      </c>
      <c r="E1534" s="198" t="s">
        <v>6769</v>
      </c>
      <c r="F1534" s="185" t="s">
        <v>268</v>
      </c>
      <c r="G1534" s="176"/>
      <c r="H1534" s="176"/>
      <c r="I1534" s="236"/>
      <c r="J1534" s="236"/>
      <c r="K1534" s="238"/>
      <c r="L1534" s="176">
        <f>SUM(L1535:L1537)</f>
        <v>3</v>
      </c>
      <c r="M1534" s="177"/>
      <c r="N1534" s="182"/>
    </row>
    <row r="1535" spans="2:14" s="175" customFormat="1" ht="15.6">
      <c r="D1535" s="241"/>
      <c r="E1535" s="242" t="s">
        <v>6637</v>
      </c>
      <c r="F1535" s="243"/>
      <c r="G1535" s="250"/>
      <c r="H1535" s="250"/>
      <c r="I1535" s="326"/>
      <c r="J1535" s="326"/>
      <c r="K1535" s="327">
        <v>1</v>
      </c>
      <c r="L1535" s="238">
        <f>PRODUCT(G1535:K1535)</f>
        <v>1</v>
      </c>
      <c r="M1535" s="177"/>
      <c r="N1535" s="182"/>
    </row>
    <row r="1536" spans="2:14" s="175" customFormat="1" ht="15.6">
      <c r="D1536" s="241"/>
      <c r="E1536" s="242" t="s">
        <v>6658</v>
      </c>
      <c r="F1536" s="243"/>
      <c r="G1536" s="250"/>
      <c r="H1536" s="250"/>
      <c r="I1536" s="326"/>
      <c r="J1536" s="326"/>
      <c r="K1536" s="327">
        <v>1</v>
      </c>
      <c r="L1536" s="238">
        <f>PRODUCT(G1536:K1536)</f>
        <v>1</v>
      </c>
      <c r="M1536" s="177"/>
      <c r="N1536" s="182"/>
    </row>
    <row r="1537" spans="2:14" s="175" customFormat="1" ht="15.6">
      <c r="D1537" s="241"/>
      <c r="E1537" s="242" t="s">
        <v>6770</v>
      </c>
      <c r="F1537" s="243"/>
      <c r="G1537" s="250"/>
      <c r="H1537" s="250"/>
      <c r="I1537" s="326"/>
      <c r="J1537" s="326"/>
      <c r="K1537" s="327">
        <v>1</v>
      </c>
      <c r="L1537" s="238">
        <f>PRODUCT(G1537:K1537)</f>
        <v>1</v>
      </c>
      <c r="M1537" s="177"/>
      <c r="N1537" s="182"/>
    </row>
    <row r="1538" spans="2:14" s="175" customFormat="1" ht="15.6">
      <c r="D1538" s="241"/>
      <c r="E1538" s="242"/>
      <c r="F1538" s="243"/>
      <c r="G1538" s="250"/>
      <c r="H1538" s="250"/>
      <c r="I1538" s="326"/>
      <c r="J1538" s="326"/>
      <c r="K1538" s="327"/>
      <c r="L1538" s="188"/>
      <c r="M1538" s="177"/>
      <c r="N1538" s="182"/>
    </row>
    <row r="1539" spans="2:14" s="175" customFormat="1" ht="31.2">
      <c r="B1539" s="175">
        <f>1+B1534</f>
        <v>11</v>
      </c>
      <c r="C1539" s="183"/>
      <c r="D1539" s="184" t="str">
        <f>CONCATENATE($A$1495,".",B1539)</f>
        <v>12.11</v>
      </c>
      <c r="E1539" s="198" t="s">
        <v>6771</v>
      </c>
      <c r="F1539" s="185" t="s">
        <v>268</v>
      </c>
      <c r="G1539" s="176"/>
      <c r="H1539" s="176"/>
      <c r="I1539" s="236"/>
      <c r="J1539" s="236"/>
      <c r="K1539" s="238"/>
      <c r="L1539" s="176">
        <f>SUM(L1540:L1540)</f>
        <v>21</v>
      </c>
      <c r="M1539" s="177"/>
      <c r="N1539" s="182"/>
    </row>
    <row r="1540" spans="2:14" s="175" customFormat="1" ht="18" customHeight="1">
      <c r="D1540" s="241"/>
      <c r="E1540" s="242" t="s">
        <v>6759</v>
      </c>
      <c r="F1540" s="333"/>
      <c r="G1540" s="249"/>
      <c r="H1540" s="334"/>
      <c r="I1540" s="324"/>
      <c r="J1540" s="324"/>
      <c r="K1540" s="335">
        <v>21</v>
      </c>
      <c r="L1540" s="238">
        <f>PRODUCT(G1540:K1540)</f>
        <v>21</v>
      </c>
      <c r="M1540" s="177"/>
      <c r="N1540" s="182"/>
    </row>
    <row r="1541" spans="2:14" s="175" customFormat="1" ht="18" customHeight="1">
      <c r="D1541" s="241"/>
      <c r="E1541" s="242"/>
      <c r="F1541" s="333"/>
      <c r="G1541" s="249"/>
      <c r="H1541" s="334"/>
      <c r="I1541" s="324"/>
      <c r="J1541" s="324"/>
      <c r="K1541" s="335"/>
      <c r="L1541" s="188"/>
      <c r="M1541" s="177"/>
      <c r="N1541" s="182"/>
    </row>
    <row r="1542" spans="2:14" s="175" customFormat="1" ht="31.2">
      <c r="B1542" s="175">
        <f>1+B1539</f>
        <v>12</v>
      </c>
      <c r="C1542" s="183"/>
      <c r="D1542" s="184" t="str">
        <f>CONCATENATE($A$1495,".",B1542)</f>
        <v>12.12</v>
      </c>
      <c r="E1542" s="198" t="s">
        <v>6772</v>
      </c>
      <c r="F1542" s="185" t="s">
        <v>268</v>
      </c>
      <c r="G1542" s="176"/>
      <c r="H1542" s="176"/>
      <c r="I1542" s="236"/>
      <c r="J1542" s="236"/>
      <c r="K1542" s="238"/>
      <c r="L1542" s="176">
        <f>SUM(L1543:L1543)</f>
        <v>7</v>
      </c>
      <c r="M1542" s="177"/>
      <c r="N1542" s="182"/>
    </row>
    <row r="1543" spans="2:14" s="175" customFormat="1" ht="14.1" customHeight="1">
      <c r="D1543" s="241"/>
      <c r="E1543" s="242" t="s">
        <v>6631</v>
      </c>
      <c r="F1543" s="323"/>
      <c r="G1543" s="252"/>
      <c r="H1543" s="252"/>
      <c r="I1543" s="324"/>
      <c r="J1543" s="324"/>
      <c r="K1543" s="325">
        <v>7</v>
      </c>
      <c r="L1543" s="238">
        <f>PRODUCT(G1543:K1543)</f>
        <v>7</v>
      </c>
      <c r="M1543" s="177"/>
      <c r="N1543" s="182"/>
    </row>
    <row r="1544" spans="2:14" s="175" customFormat="1" ht="14.1" customHeight="1">
      <c r="D1544" s="241"/>
      <c r="E1544" s="242"/>
      <c r="F1544" s="323"/>
      <c r="G1544" s="252"/>
      <c r="H1544" s="252"/>
      <c r="I1544" s="324"/>
      <c r="J1544" s="324"/>
      <c r="K1544" s="325"/>
      <c r="L1544" s="188"/>
      <c r="M1544" s="177"/>
      <c r="N1544" s="182"/>
    </row>
    <row r="1545" spans="2:14" s="175" customFormat="1" ht="31.2">
      <c r="B1545" s="175">
        <f>1+B1542</f>
        <v>13</v>
      </c>
      <c r="C1545" s="183"/>
      <c r="D1545" s="184" t="str">
        <f>CONCATENATE($A$1495,".",B1545)</f>
        <v>12.13</v>
      </c>
      <c r="E1545" s="198" t="s">
        <v>6773</v>
      </c>
      <c r="F1545" s="185" t="s">
        <v>268</v>
      </c>
      <c r="G1545" s="176"/>
      <c r="H1545" s="176"/>
      <c r="I1545" s="236"/>
      <c r="J1545" s="236"/>
      <c r="K1545" s="238"/>
      <c r="L1545" s="176">
        <f>SUM(L1546:L1548)</f>
        <v>3</v>
      </c>
      <c r="M1545" s="177"/>
      <c r="N1545" s="182"/>
    </row>
    <row r="1546" spans="2:14" s="175" customFormat="1" ht="15.6">
      <c r="D1546" s="241"/>
      <c r="E1546" s="242" t="s">
        <v>6637</v>
      </c>
      <c r="F1546" s="243"/>
      <c r="G1546" s="250"/>
      <c r="H1546" s="250"/>
      <c r="I1546" s="326"/>
      <c r="J1546" s="326"/>
      <c r="K1546" s="327">
        <v>1</v>
      </c>
      <c r="L1546" s="238">
        <f>PRODUCT(G1546:K1546)</f>
        <v>1</v>
      </c>
      <c r="M1546" s="177"/>
      <c r="N1546" s="182"/>
    </row>
    <row r="1547" spans="2:14" s="175" customFormat="1" ht="15.6">
      <c r="D1547" s="241"/>
      <c r="E1547" s="242" t="s">
        <v>6623</v>
      </c>
      <c r="F1547" s="243"/>
      <c r="G1547" s="250"/>
      <c r="H1547" s="250"/>
      <c r="I1547" s="326"/>
      <c r="J1547" s="326"/>
      <c r="K1547" s="327">
        <v>1</v>
      </c>
      <c r="L1547" s="238">
        <f>PRODUCT(G1547:K1547)</f>
        <v>1</v>
      </c>
      <c r="M1547" s="177"/>
      <c r="N1547" s="182"/>
    </row>
    <row r="1548" spans="2:14" s="175" customFormat="1" ht="15.6">
      <c r="D1548" s="241"/>
      <c r="E1548" s="242" t="s">
        <v>6774</v>
      </c>
      <c r="F1548" s="243"/>
      <c r="G1548" s="250"/>
      <c r="H1548" s="250"/>
      <c r="I1548" s="326"/>
      <c r="J1548" s="326"/>
      <c r="K1548" s="327">
        <v>1</v>
      </c>
      <c r="L1548" s="238">
        <f>PRODUCT(G1548:K1548)</f>
        <v>1</v>
      </c>
      <c r="M1548" s="177"/>
      <c r="N1548" s="182"/>
    </row>
    <row r="1549" spans="2:14" s="175" customFormat="1" ht="15.6">
      <c r="D1549" s="241"/>
      <c r="E1549" s="242"/>
      <c r="F1549" s="243"/>
      <c r="G1549" s="250"/>
      <c r="H1549" s="250"/>
      <c r="I1549" s="326"/>
      <c r="J1549" s="326"/>
      <c r="K1549" s="327"/>
      <c r="L1549" s="188"/>
      <c r="M1549" s="177"/>
      <c r="N1549" s="182"/>
    </row>
    <row r="1550" spans="2:14" s="175" customFormat="1" ht="46.8">
      <c r="B1550" s="175">
        <f>1+B1545</f>
        <v>14</v>
      </c>
      <c r="C1550" s="183"/>
      <c r="D1550" s="184" t="str">
        <f>CONCATENATE($A$1495,".",B1550)</f>
        <v>12.14</v>
      </c>
      <c r="E1550" s="198" t="s">
        <v>6775</v>
      </c>
      <c r="F1550" s="185" t="s">
        <v>6776</v>
      </c>
      <c r="G1550" s="176"/>
      <c r="H1550" s="176"/>
      <c r="I1550" s="236"/>
      <c r="J1550" s="236"/>
      <c r="K1550" s="238"/>
      <c r="L1550" s="176">
        <f>SUM(L1551)</f>
        <v>2</v>
      </c>
      <c r="M1550" s="177"/>
      <c r="N1550" s="182"/>
    </row>
    <row r="1551" spans="2:14" s="175" customFormat="1" ht="15.6">
      <c r="D1551" s="241"/>
      <c r="E1551" s="242" t="s">
        <v>6770</v>
      </c>
      <c r="F1551" s="243"/>
      <c r="G1551" s="250"/>
      <c r="H1551" s="250"/>
      <c r="I1551" s="326"/>
      <c r="J1551" s="326"/>
      <c r="K1551" s="327">
        <v>2</v>
      </c>
      <c r="L1551" s="238">
        <f>PRODUCT(G1551:K1551)</f>
        <v>2</v>
      </c>
      <c r="M1551" s="177"/>
      <c r="N1551" s="182"/>
    </row>
    <row r="1552" spans="2:14" s="175" customFormat="1" ht="15.6">
      <c r="D1552" s="241"/>
      <c r="E1552" s="242"/>
      <c r="F1552" s="243"/>
      <c r="G1552" s="250"/>
      <c r="H1552" s="250"/>
      <c r="I1552" s="326"/>
      <c r="J1552" s="326"/>
      <c r="K1552" s="327"/>
      <c r="L1552" s="188"/>
      <c r="M1552" s="177"/>
      <c r="N1552" s="182"/>
    </row>
    <row r="1553" spans="1:14" s="175" customFormat="1" ht="31.2">
      <c r="B1553" s="175">
        <f>1+B1550</f>
        <v>15</v>
      </c>
      <c r="C1553" s="183"/>
      <c r="D1553" s="184" t="str">
        <f>CONCATENATE($A$1495,".",B1553)</f>
        <v>12.15</v>
      </c>
      <c r="E1553" s="198" t="s">
        <v>6777</v>
      </c>
      <c r="F1553" s="185" t="s">
        <v>268</v>
      </c>
      <c r="G1553" s="176"/>
      <c r="H1553" s="176"/>
      <c r="I1553" s="236"/>
      <c r="J1553" s="236"/>
      <c r="K1553" s="238"/>
      <c r="L1553" s="176">
        <f>SUM(L1554:L1554)</f>
        <v>21</v>
      </c>
      <c r="M1553" s="177"/>
      <c r="N1553" s="182"/>
    </row>
    <row r="1554" spans="1:14" s="175" customFormat="1" ht="15.6">
      <c r="D1554" s="241"/>
      <c r="E1554" s="242" t="s">
        <v>6759</v>
      </c>
      <c r="F1554" s="323"/>
      <c r="G1554" s="252"/>
      <c r="H1554" s="252"/>
      <c r="I1554" s="324"/>
      <c r="J1554" s="324"/>
      <c r="K1554" s="325">
        <v>21</v>
      </c>
      <c r="L1554" s="238">
        <f>PRODUCT(G1554:K1554)</f>
        <v>21</v>
      </c>
      <c r="M1554" s="177"/>
      <c r="N1554" s="182"/>
    </row>
    <row r="1555" spans="1:14" s="175" customFormat="1" ht="15.6">
      <c r="D1555" s="241"/>
      <c r="E1555" s="242"/>
      <c r="F1555" s="323"/>
      <c r="G1555" s="252"/>
      <c r="H1555" s="252"/>
      <c r="I1555" s="324"/>
      <c r="J1555" s="324"/>
      <c r="K1555" s="325"/>
      <c r="L1555" s="188"/>
      <c r="M1555" s="177"/>
      <c r="N1555" s="182"/>
    </row>
    <row r="1556" spans="1:14" s="175" customFormat="1" ht="31.2">
      <c r="B1556" s="175">
        <f>1+B1553</f>
        <v>16</v>
      </c>
      <c r="C1556" s="183"/>
      <c r="D1556" s="184" t="str">
        <f>CONCATENATE($A$1495,".",B1556)</f>
        <v>12.16</v>
      </c>
      <c r="E1556" s="198" t="s">
        <v>933</v>
      </c>
      <c r="F1556" s="185" t="s">
        <v>268</v>
      </c>
      <c r="G1556" s="176"/>
      <c r="H1556" s="176"/>
      <c r="I1556" s="236"/>
      <c r="J1556" s="236"/>
      <c r="K1556" s="238"/>
      <c r="L1556" s="176">
        <f>L1557</f>
        <v>4</v>
      </c>
      <c r="M1556" s="177"/>
      <c r="N1556" s="182"/>
    </row>
    <row r="1557" spans="1:14" s="175" customFormat="1" ht="15.6">
      <c r="D1557" s="241"/>
      <c r="E1557" s="336" t="s">
        <v>6778</v>
      </c>
      <c r="F1557" s="243"/>
      <c r="G1557" s="250"/>
      <c r="H1557" s="250"/>
      <c r="I1557" s="326"/>
      <c r="J1557" s="326"/>
      <c r="K1557" s="327">
        <v>4</v>
      </c>
      <c r="L1557" s="238">
        <f>PRODUCT(G1557:K1557)</f>
        <v>4</v>
      </c>
      <c r="M1557" s="177"/>
      <c r="N1557" s="182"/>
    </row>
    <row r="1558" spans="1:14" s="175" customFormat="1" ht="15.6">
      <c r="D1558" s="241"/>
      <c r="E1558" s="336"/>
      <c r="F1558" s="243"/>
      <c r="G1558" s="250"/>
      <c r="H1558" s="250"/>
      <c r="I1558" s="326"/>
      <c r="J1558" s="326"/>
      <c r="K1558" s="327"/>
      <c r="L1558" s="188"/>
      <c r="M1558" s="177"/>
      <c r="N1558" s="182"/>
    </row>
    <row r="1559" spans="1:14" s="175" customFormat="1" ht="31.2">
      <c r="B1559" s="175">
        <f>1+B1556</f>
        <v>17</v>
      </c>
      <c r="C1559" s="183"/>
      <c r="D1559" s="184" t="str">
        <f>CONCATENATE($A$1495,".",B1559)</f>
        <v>12.17</v>
      </c>
      <c r="E1559" s="198" t="s">
        <v>6779</v>
      </c>
      <c r="F1559" s="185" t="s">
        <v>268</v>
      </c>
      <c r="G1559" s="176"/>
      <c r="H1559" s="176"/>
      <c r="I1559" s="236"/>
      <c r="J1559" s="236"/>
      <c r="K1559" s="238"/>
      <c r="L1559" s="176">
        <f>SUM(L1560:L1560)</f>
        <v>20</v>
      </c>
      <c r="M1559" s="177"/>
      <c r="N1559" s="182"/>
    </row>
    <row r="1560" spans="1:14" s="175" customFormat="1" ht="15.6">
      <c r="D1560" s="241"/>
      <c r="E1560" s="336" t="s">
        <v>6778</v>
      </c>
      <c r="F1560" s="333"/>
      <c r="G1560" s="295"/>
      <c r="H1560" s="295"/>
      <c r="I1560" s="337"/>
      <c r="J1560" s="337"/>
      <c r="K1560" s="338">
        <f>12+8</f>
        <v>20</v>
      </c>
      <c r="L1560" s="238">
        <f>PRODUCT(G1560:K1560)</f>
        <v>20</v>
      </c>
      <c r="M1560" s="177"/>
      <c r="N1560" s="182"/>
    </row>
    <row r="1561" spans="1:14" s="175" customFormat="1" ht="15.6">
      <c r="D1561" s="241"/>
      <c r="E1561" s="336"/>
      <c r="F1561" s="333"/>
      <c r="G1561" s="295"/>
      <c r="H1561" s="295"/>
      <c r="I1561" s="337"/>
      <c r="J1561" s="337"/>
      <c r="K1561" s="338"/>
      <c r="L1561" s="188"/>
      <c r="M1561" s="177"/>
      <c r="N1561" s="182"/>
    </row>
    <row r="1562" spans="1:14" s="344" customFormat="1" ht="43.5" customHeight="1">
      <c r="A1562" s="175"/>
      <c r="B1562" s="175">
        <f>1+B1559</f>
        <v>18</v>
      </c>
      <c r="C1562" s="183"/>
      <c r="D1562" s="184" t="str">
        <f>CONCATENATE($A$1495,".",B1562)</f>
        <v>12.18</v>
      </c>
      <c r="E1562" s="339" t="s">
        <v>6780</v>
      </c>
      <c r="F1562" s="243"/>
      <c r="G1562" s="340"/>
      <c r="H1562" s="340"/>
      <c r="I1562" s="341"/>
      <c r="J1562" s="341"/>
      <c r="K1562" s="308"/>
      <c r="L1562" s="281">
        <f>SUM(L1563:L1566)</f>
        <v>12</v>
      </c>
      <c r="M1562" s="342"/>
      <c r="N1562" s="343"/>
    </row>
    <row r="1563" spans="1:14" s="175" customFormat="1" ht="15.6">
      <c r="D1563" s="241"/>
      <c r="E1563" s="332" t="s">
        <v>6762</v>
      </c>
      <c r="F1563" s="243"/>
      <c r="G1563" s="250"/>
      <c r="H1563" s="250"/>
      <c r="I1563" s="326"/>
      <c r="J1563" s="326"/>
      <c r="K1563" s="327">
        <v>3</v>
      </c>
      <c r="L1563" s="238">
        <f>PRODUCT(G1563:K1563)</f>
        <v>3</v>
      </c>
      <c r="M1563" s="177"/>
      <c r="N1563" s="182"/>
    </row>
    <row r="1564" spans="1:14" s="175" customFormat="1" ht="15.6">
      <c r="D1564" s="241"/>
      <c r="E1564" s="332" t="s">
        <v>6762</v>
      </c>
      <c r="F1564" s="243"/>
      <c r="G1564" s="250"/>
      <c r="H1564" s="250"/>
      <c r="I1564" s="326"/>
      <c r="J1564" s="326"/>
      <c r="K1564" s="327">
        <v>3</v>
      </c>
      <c r="L1564" s="238">
        <f>PRODUCT(G1564:K1564)</f>
        <v>3</v>
      </c>
      <c r="M1564" s="177"/>
      <c r="N1564" s="182"/>
    </row>
    <row r="1565" spans="1:14" s="175" customFormat="1" ht="15.6">
      <c r="D1565" s="241"/>
      <c r="E1565" s="332" t="s">
        <v>6781</v>
      </c>
      <c r="F1565" s="243"/>
      <c r="G1565" s="250"/>
      <c r="H1565" s="250"/>
      <c r="I1565" s="326"/>
      <c r="J1565" s="326"/>
      <c r="K1565" s="327">
        <v>3</v>
      </c>
      <c r="L1565" s="238">
        <f>PRODUCT(G1565:K1565)</f>
        <v>3</v>
      </c>
      <c r="M1565" s="177"/>
      <c r="N1565" s="182"/>
    </row>
    <row r="1566" spans="1:14" s="175" customFormat="1" ht="15.6">
      <c r="D1566" s="241"/>
      <c r="E1566" s="242" t="s">
        <v>6782</v>
      </c>
      <c r="F1566" s="323"/>
      <c r="G1566" s="331"/>
      <c r="H1566" s="252"/>
      <c r="I1566" s="324"/>
      <c r="J1566" s="325"/>
      <c r="K1566" s="327">
        <v>3</v>
      </c>
      <c r="L1566" s="238">
        <f>PRODUCT(G1566:K1566)</f>
        <v>3</v>
      </c>
      <c r="M1566" s="177"/>
      <c r="N1566" s="182"/>
    </row>
    <row r="1567" spans="1:14" s="175" customFormat="1" ht="15.6">
      <c r="D1567" s="241"/>
      <c r="E1567" s="242"/>
      <c r="F1567" s="323"/>
      <c r="G1567" s="331"/>
      <c r="H1567" s="252"/>
      <c r="I1567" s="324"/>
      <c r="J1567" s="325"/>
      <c r="K1567" s="327"/>
      <c r="L1567" s="188"/>
      <c r="M1567" s="177"/>
      <c r="N1567" s="182"/>
    </row>
    <row r="1568" spans="1:14" s="175" customFormat="1" ht="31.2">
      <c r="B1568" s="175">
        <f>1+B1562</f>
        <v>19</v>
      </c>
      <c r="C1568" s="183"/>
      <c r="D1568" s="184" t="str">
        <f>CONCATENATE($A$1495,".",B1568)</f>
        <v>12.19</v>
      </c>
      <c r="E1568" s="198" t="s">
        <v>942</v>
      </c>
      <c r="F1568" s="185" t="s">
        <v>268</v>
      </c>
      <c r="G1568" s="176"/>
      <c r="H1568" s="176"/>
      <c r="I1568" s="236"/>
      <c r="J1568" s="236"/>
      <c r="K1568" s="238"/>
      <c r="L1568" s="176">
        <f>SUM(L1569:L1572)</f>
        <v>4</v>
      </c>
      <c r="M1568" s="177"/>
      <c r="N1568" s="182"/>
    </row>
    <row r="1569" spans="2:14" s="175" customFormat="1" ht="15.6">
      <c r="D1569" s="241"/>
      <c r="E1569" s="332" t="s">
        <v>6762</v>
      </c>
      <c r="F1569" s="323"/>
      <c r="G1569" s="252"/>
      <c r="H1569" s="252"/>
      <c r="I1569" s="324"/>
      <c r="J1569" s="324"/>
      <c r="K1569" s="325">
        <v>1</v>
      </c>
      <c r="L1569" s="238">
        <f>PRODUCT(G1569:K1569)</f>
        <v>1</v>
      </c>
      <c r="M1569" s="177"/>
      <c r="N1569" s="182"/>
    </row>
    <row r="1570" spans="2:14" s="175" customFormat="1" ht="15.6">
      <c r="D1570" s="241"/>
      <c r="E1570" s="332" t="s">
        <v>6762</v>
      </c>
      <c r="F1570" s="323"/>
      <c r="G1570" s="252"/>
      <c r="H1570" s="252"/>
      <c r="I1570" s="324"/>
      <c r="J1570" s="324"/>
      <c r="K1570" s="325">
        <v>1</v>
      </c>
      <c r="L1570" s="238">
        <f>PRODUCT(G1570:K1570)</f>
        <v>1</v>
      </c>
      <c r="M1570" s="177"/>
      <c r="N1570" s="182"/>
    </row>
    <row r="1571" spans="2:14" s="175" customFormat="1" ht="15.6">
      <c r="D1571" s="241"/>
      <c r="E1571" s="332" t="s">
        <v>6781</v>
      </c>
      <c r="F1571" s="323"/>
      <c r="G1571" s="252"/>
      <c r="H1571" s="252"/>
      <c r="I1571" s="324"/>
      <c r="J1571" s="324"/>
      <c r="K1571" s="325">
        <v>1</v>
      </c>
      <c r="L1571" s="238">
        <f>PRODUCT(G1571:K1571)</f>
        <v>1</v>
      </c>
      <c r="M1571" s="177"/>
      <c r="N1571" s="182"/>
    </row>
    <row r="1572" spans="2:14" s="175" customFormat="1" ht="15.6">
      <c r="D1572" s="241"/>
      <c r="E1572" s="242" t="s">
        <v>6782</v>
      </c>
      <c r="F1572" s="243"/>
      <c r="G1572" s="250"/>
      <c r="H1572" s="250"/>
      <c r="I1572" s="326"/>
      <c r="J1572" s="326"/>
      <c r="K1572" s="327">
        <v>1</v>
      </c>
      <c r="L1572" s="238">
        <f>PRODUCT(G1572:K1572)</f>
        <v>1</v>
      </c>
      <c r="M1572" s="177"/>
      <c r="N1572" s="182"/>
    </row>
    <row r="1573" spans="2:14" s="175" customFormat="1" ht="15.6">
      <c r="D1573" s="241"/>
      <c r="E1573" s="242"/>
      <c r="F1573" s="243"/>
      <c r="G1573" s="250"/>
      <c r="H1573" s="250"/>
      <c r="I1573" s="326"/>
      <c r="J1573" s="326"/>
      <c r="K1573" s="327"/>
      <c r="L1573" s="188"/>
      <c r="M1573" s="177"/>
      <c r="N1573" s="182"/>
    </row>
    <row r="1574" spans="2:14" s="175" customFormat="1" ht="31.2">
      <c r="B1574" s="175">
        <f>1+B1568</f>
        <v>20</v>
      </c>
      <c r="C1574" s="183"/>
      <c r="D1574" s="184" t="str">
        <f>CONCATENATE($A$1495,".",B1574)</f>
        <v>12.20</v>
      </c>
      <c r="E1574" s="198" t="s">
        <v>945</v>
      </c>
      <c r="F1574" s="185" t="s">
        <v>268</v>
      </c>
      <c r="G1574" s="176"/>
      <c r="H1574" s="176"/>
      <c r="I1574" s="236"/>
      <c r="J1574" s="236"/>
      <c r="K1574" s="238"/>
      <c r="L1574" s="176">
        <f>L1575</f>
        <v>2</v>
      </c>
      <c r="M1574" s="177"/>
      <c r="N1574" s="182"/>
    </row>
    <row r="1575" spans="2:14" s="175" customFormat="1" ht="15.6">
      <c r="D1575" s="241"/>
      <c r="E1575" s="242" t="s">
        <v>6783</v>
      </c>
      <c r="F1575" s="243"/>
      <c r="G1575" s="250"/>
      <c r="H1575" s="250"/>
      <c r="I1575" s="326"/>
      <c r="J1575" s="326"/>
      <c r="K1575" s="327">
        <v>2</v>
      </c>
      <c r="L1575" s="238">
        <f>PRODUCT(G1575:K1575)</f>
        <v>2</v>
      </c>
      <c r="M1575" s="177"/>
      <c r="N1575" s="182"/>
    </row>
    <row r="1576" spans="2:14" s="175" customFormat="1" ht="15.6">
      <c r="D1576" s="241"/>
      <c r="E1576" s="242"/>
      <c r="F1576" s="243"/>
      <c r="G1576" s="250"/>
      <c r="H1576" s="250"/>
      <c r="I1576" s="326"/>
      <c r="J1576" s="326"/>
      <c r="K1576" s="327"/>
      <c r="L1576" s="188"/>
      <c r="M1576" s="177"/>
      <c r="N1576" s="182"/>
    </row>
    <row r="1577" spans="2:14" s="175" customFormat="1" ht="31.2">
      <c r="B1577" s="175">
        <f>1+B1574</f>
        <v>21</v>
      </c>
      <c r="C1577" s="183"/>
      <c r="D1577" s="184" t="str">
        <f>CONCATENATE($A$1495,".",B1577)</f>
        <v>12.21</v>
      </c>
      <c r="E1577" s="198" t="s">
        <v>6784</v>
      </c>
      <c r="F1577" s="185" t="s">
        <v>268</v>
      </c>
      <c r="G1577" s="176"/>
      <c r="H1577" s="176"/>
      <c r="I1577" s="236"/>
      <c r="J1577" s="236"/>
      <c r="K1577" s="238"/>
      <c r="L1577" s="176">
        <f>SUM(L1578)</f>
        <v>2</v>
      </c>
      <c r="M1577" s="177"/>
      <c r="N1577" s="182"/>
    </row>
    <row r="1578" spans="2:14" s="175" customFormat="1" ht="15.6">
      <c r="C1578" s="183"/>
      <c r="D1578" s="184"/>
      <c r="E1578" s="332" t="s">
        <v>6593</v>
      </c>
      <c r="F1578" s="248"/>
      <c r="G1578" s="252"/>
      <c r="H1578" s="252"/>
      <c r="I1578" s="324"/>
      <c r="J1578" s="324"/>
      <c r="K1578" s="325">
        <v>2</v>
      </c>
      <c r="L1578" s="238">
        <f>PRODUCT(G1578:K1578)</f>
        <v>2</v>
      </c>
      <c r="M1578" s="177"/>
      <c r="N1578" s="182"/>
    </row>
    <row r="1579" spans="2:14" s="175" customFormat="1" ht="15.6">
      <c r="D1579" s="241"/>
      <c r="E1579" s="242"/>
      <c r="F1579" s="243"/>
      <c r="G1579" s="250"/>
      <c r="H1579" s="250"/>
      <c r="I1579" s="326"/>
      <c r="J1579" s="326"/>
      <c r="K1579" s="327"/>
      <c r="L1579" s="188"/>
      <c r="M1579" s="177"/>
      <c r="N1579" s="182"/>
    </row>
    <row r="1580" spans="2:14" s="175" customFormat="1" ht="15.6">
      <c r="B1580" s="175">
        <f>1+B1577</f>
        <v>22</v>
      </c>
      <c r="C1580" s="183"/>
      <c r="D1580" s="184" t="str">
        <f>CONCATENATE($A$1495,".",B1580)</f>
        <v>12.22</v>
      </c>
      <c r="E1580" s="198" t="s">
        <v>951</v>
      </c>
      <c r="F1580" s="185" t="s">
        <v>6785</v>
      </c>
      <c r="G1580" s="187"/>
      <c r="H1580" s="176"/>
      <c r="I1580" s="236"/>
      <c r="J1580" s="236"/>
      <c r="K1580" s="238"/>
      <c r="L1580" s="176">
        <f>SUM(L1581:L1592)</f>
        <v>21.76</v>
      </c>
      <c r="M1580" s="177"/>
      <c r="N1580" s="182"/>
    </row>
    <row r="1581" spans="2:14" s="175" customFormat="1" ht="15.6">
      <c r="D1581" s="241"/>
      <c r="E1581" s="332" t="s">
        <v>6593</v>
      </c>
      <c r="F1581" s="248"/>
      <c r="G1581" s="249"/>
      <c r="H1581" s="249"/>
      <c r="I1581" s="325"/>
      <c r="J1581" s="324"/>
      <c r="K1581" s="325">
        <v>0.65</v>
      </c>
      <c r="L1581" s="238">
        <f t="shared" ref="L1581:L1592" si="36">PRODUCT(G1581:K1581)</f>
        <v>0.65</v>
      </c>
      <c r="M1581" s="177"/>
      <c r="N1581" s="182"/>
    </row>
    <row r="1582" spans="2:14" s="175" customFormat="1" ht="15.6">
      <c r="D1582" s="241"/>
      <c r="E1582" s="332" t="s">
        <v>6786</v>
      </c>
      <c r="F1582" s="248"/>
      <c r="G1582" s="249"/>
      <c r="H1582" s="249"/>
      <c r="I1582" s="325"/>
      <c r="J1582" s="324"/>
      <c r="K1582" s="325">
        <v>0.36</v>
      </c>
      <c r="L1582" s="238">
        <f t="shared" si="36"/>
        <v>0.36</v>
      </c>
      <c r="M1582" s="177"/>
      <c r="N1582" s="182"/>
    </row>
    <row r="1583" spans="2:14" s="175" customFormat="1" ht="15.6">
      <c r="D1583" s="241"/>
      <c r="E1583" s="332" t="s">
        <v>6787</v>
      </c>
      <c r="F1583" s="248"/>
      <c r="G1583" s="249"/>
      <c r="H1583" s="249"/>
      <c r="I1583" s="325"/>
      <c r="J1583" s="324"/>
      <c r="K1583" s="325">
        <v>0.44</v>
      </c>
      <c r="L1583" s="238">
        <f t="shared" si="36"/>
        <v>0.44</v>
      </c>
      <c r="M1583" s="177"/>
      <c r="N1583" s="182"/>
    </row>
    <row r="1584" spans="2:14" s="175" customFormat="1" ht="15.6">
      <c r="D1584" s="241"/>
      <c r="E1584" s="332" t="s">
        <v>6788</v>
      </c>
      <c r="F1584" s="248"/>
      <c r="G1584" s="249"/>
      <c r="H1584" s="249"/>
      <c r="I1584" s="325"/>
      <c r="J1584" s="324"/>
      <c r="K1584" s="325">
        <v>1.7</v>
      </c>
      <c r="L1584" s="238">
        <f t="shared" si="36"/>
        <v>1.7</v>
      </c>
      <c r="M1584" s="177"/>
      <c r="N1584" s="182"/>
    </row>
    <row r="1585" spans="1:14" s="175" customFormat="1" ht="15.6">
      <c r="D1585" s="241"/>
      <c r="E1585" s="332" t="s">
        <v>6658</v>
      </c>
      <c r="F1585" s="248"/>
      <c r="G1585" s="249"/>
      <c r="H1585" s="249"/>
      <c r="I1585" s="325"/>
      <c r="J1585" s="324"/>
      <c r="K1585" s="325">
        <f>0.95+1.27</f>
        <v>2.2199999999999998</v>
      </c>
      <c r="L1585" s="238">
        <f t="shared" si="36"/>
        <v>2.2199999999999998</v>
      </c>
      <c r="M1585" s="177"/>
      <c r="N1585" s="182"/>
    </row>
    <row r="1586" spans="1:14" s="175" customFormat="1" ht="15.6">
      <c r="D1586" s="241"/>
      <c r="E1586" s="332" t="s">
        <v>6789</v>
      </c>
      <c r="F1586" s="248"/>
      <c r="G1586" s="249"/>
      <c r="H1586" s="249"/>
      <c r="I1586" s="325"/>
      <c r="J1586" s="324"/>
      <c r="K1586" s="325">
        <v>0.78</v>
      </c>
      <c r="L1586" s="238">
        <f t="shared" si="36"/>
        <v>0.78</v>
      </c>
      <c r="M1586" s="177"/>
      <c r="N1586" s="182"/>
    </row>
    <row r="1587" spans="1:14" s="175" customFormat="1" ht="15.6">
      <c r="D1587" s="241"/>
      <c r="E1587" s="332" t="s">
        <v>6790</v>
      </c>
      <c r="F1587" s="248"/>
      <c r="G1587" s="249"/>
      <c r="H1587" s="249"/>
      <c r="I1587" s="325"/>
      <c r="J1587" s="324"/>
      <c r="K1587" s="325">
        <f>4.5+0.31</f>
        <v>4.8099999999999996</v>
      </c>
      <c r="L1587" s="238">
        <f t="shared" si="36"/>
        <v>4.8099999999999996</v>
      </c>
      <c r="M1587" s="177"/>
      <c r="N1587" s="182"/>
    </row>
    <row r="1588" spans="1:14" s="175" customFormat="1" ht="15.6">
      <c r="D1588" s="241"/>
      <c r="E1588" s="332" t="s">
        <v>6631</v>
      </c>
      <c r="F1588" s="248"/>
      <c r="G1588" s="249"/>
      <c r="H1588" s="249"/>
      <c r="I1588" s="325"/>
      <c r="J1588" s="324"/>
      <c r="K1588" s="325">
        <f>0.3+2.76+2.68+2.04</f>
        <v>7.78</v>
      </c>
      <c r="L1588" s="238">
        <f t="shared" si="36"/>
        <v>7.78</v>
      </c>
      <c r="M1588" s="177"/>
      <c r="N1588" s="182"/>
    </row>
    <row r="1589" spans="1:14" s="175" customFormat="1" ht="15.6">
      <c r="D1589" s="241"/>
      <c r="E1589" s="332" t="s">
        <v>6791</v>
      </c>
      <c r="F1589" s="248"/>
      <c r="G1589" s="249"/>
      <c r="H1589" s="249"/>
      <c r="I1589" s="325"/>
      <c r="J1589" s="324"/>
      <c r="K1589" s="325">
        <v>1.27</v>
      </c>
      <c r="L1589" s="238">
        <f t="shared" si="36"/>
        <v>1.27</v>
      </c>
      <c r="M1589" s="177"/>
      <c r="N1589" s="182"/>
    </row>
    <row r="1590" spans="1:14" s="175" customFormat="1" ht="15.6">
      <c r="D1590" s="241"/>
      <c r="E1590" s="332" t="s">
        <v>6792</v>
      </c>
      <c r="F1590" s="248"/>
      <c r="G1590" s="249"/>
      <c r="H1590" s="249"/>
      <c r="I1590" s="325"/>
      <c r="J1590" s="324"/>
      <c r="K1590" s="325">
        <v>0.3</v>
      </c>
      <c r="L1590" s="238">
        <f t="shared" si="36"/>
        <v>0.3</v>
      </c>
      <c r="M1590" s="177"/>
      <c r="N1590" s="182"/>
    </row>
    <row r="1591" spans="1:14" s="175" customFormat="1" ht="15.6">
      <c r="D1591" s="241"/>
      <c r="E1591" s="332" t="s">
        <v>6591</v>
      </c>
      <c r="F1591" s="248"/>
      <c r="G1591" s="249"/>
      <c r="H1591" s="249"/>
      <c r="I1591" s="325"/>
      <c r="J1591" s="324"/>
      <c r="K1591" s="325">
        <v>0.85</v>
      </c>
      <c r="L1591" s="238">
        <f t="shared" si="36"/>
        <v>0.85</v>
      </c>
      <c r="M1591" s="177"/>
      <c r="N1591" s="182"/>
    </row>
    <row r="1592" spans="1:14" s="175" customFormat="1" ht="15.6">
      <c r="D1592" s="241"/>
      <c r="E1592" s="332" t="s">
        <v>6793</v>
      </c>
      <c r="F1592" s="248"/>
      <c r="G1592" s="249"/>
      <c r="H1592" s="249"/>
      <c r="I1592" s="325"/>
      <c r="J1592" s="324"/>
      <c r="K1592" s="325">
        <v>0.6</v>
      </c>
      <c r="L1592" s="238">
        <f t="shared" si="36"/>
        <v>0.6</v>
      </c>
      <c r="M1592" s="177"/>
      <c r="N1592" s="182"/>
    </row>
    <row r="1593" spans="1:14" s="175" customFormat="1" ht="15.6">
      <c r="D1593" s="241"/>
      <c r="E1593" s="247"/>
      <c r="F1593" s="248"/>
      <c r="G1593" s="249"/>
      <c r="H1593" s="295"/>
      <c r="I1593" s="325"/>
      <c r="J1593" s="324"/>
      <c r="K1593" s="325"/>
      <c r="L1593" s="188"/>
      <c r="M1593" s="177"/>
      <c r="N1593" s="182"/>
    </row>
    <row r="1594" spans="1:14" s="175" customFormat="1" ht="31.2">
      <c r="B1594" s="175">
        <v>23</v>
      </c>
      <c r="C1594" s="183"/>
      <c r="D1594" s="184" t="str">
        <f>CONCATENATE($A$1495,".",B1594)</f>
        <v>12.23</v>
      </c>
      <c r="E1594" s="198" t="s">
        <v>6794</v>
      </c>
      <c r="F1594" s="185" t="s">
        <v>268</v>
      </c>
      <c r="G1594" s="176"/>
      <c r="H1594" s="176"/>
      <c r="I1594" s="236"/>
      <c r="J1594" s="236"/>
      <c r="K1594" s="238"/>
      <c r="L1594" s="176">
        <v>2</v>
      </c>
      <c r="M1594" s="177"/>
      <c r="N1594" s="182"/>
    </row>
    <row r="1595" spans="1:14" s="175" customFormat="1" ht="14.1" customHeight="1">
      <c r="D1595" s="241"/>
      <c r="E1595" s="242" t="s">
        <v>6795</v>
      </c>
      <c r="F1595" s="243"/>
      <c r="G1595" s="250"/>
      <c r="H1595" s="250"/>
      <c r="I1595" s="326"/>
      <c r="J1595" s="326"/>
      <c r="K1595" s="327">
        <v>2</v>
      </c>
      <c r="L1595" s="238">
        <f>PRODUCT(G1595:K1595)</f>
        <v>2</v>
      </c>
      <c r="M1595" s="177"/>
      <c r="N1595" s="182"/>
    </row>
    <row r="1596" spans="1:14" s="175" customFormat="1" ht="15.6">
      <c r="D1596" s="241"/>
      <c r="E1596" s="247"/>
      <c r="F1596" s="248"/>
      <c r="G1596" s="249"/>
      <c r="H1596" s="295"/>
      <c r="I1596" s="325"/>
      <c r="J1596" s="324"/>
      <c r="K1596" s="325"/>
      <c r="L1596" s="188"/>
      <c r="M1596" s="177"/>
      <c r="N1596" s="182"/>
    </row>
    <row r="1597" spans="1:14" s="175" customFormat="1" ht="62.4">
      <c r="B1597" s="175">
        <f>1+B1594</f>
        <v>24</v>
      </c>
      <c r="C1597" s="183"/>
      <c r="D1597" s="184" t="str">
        <f>CONCATENATE($A$1495,".",B1597)</f>
        <v>12.24</v>
      </c>
      <c r="E1597" s="198" t="s">
        <v>957</v>
      </c>
      <c r="F1597" s="185" t="s">
        <v>268</v>
      </c>
      <c r="G1597" s="176"/>
      <c r="H1597" s="176"/>
      <c r="I1597" s="236"/>
      <c r="J1597" s="236"/>
      <c r="K1597" s="238"/>
      <c r="L1597" s="176">
        <v>2</v>
      </c>
      <c r="M1597" s="177"/>
      <c r="N1597" s="182"/>
    </row>
    <row r="1598" spans="1:14" s="175" customFormat="1" ht="14.1" customHeight="1">
      <c r="D1598" s="241"/>
      <c r="E1598" s="242" t="s">
        <v>6796</v>
      </c>
      <c r="F1598" s="243"/>
      <c r="G1598" s="250"/>
      <c r="H1598" s="187"/>
      <c r="I1598" s="327"/>
      <c r="J1598" s="327"/>
      <c r="K1598" s="327">
        <v>2</v>
      </c>
      <c r="L1598" s="238">
        <f>PRODUCT(G1598:K1598)</f>
        <v>2</v>
      </c>
      <c r="M1598" s="177"/>
      <c r="N1598" s="182"/>
    </row>
    <row r="1599" spans="1:14" s="175" customFormat="1" ht="15.6">
      <c r="D1599" s="241"/>
      <c r="E1599" s="247"/>
      <c r="F1599" s="248"/>
      <c r="G1599" s="249"/>
      <c r="H1599" s="295"/>
      <c r="I1599" s="325"/>
      <c r="J1599" s="325"/>
      <c r="K1599" s="325"/>
      <c r="L1599" s="188"/>
      <c r="M1599" s="177"/>
      <c r="N1599" s="182"/>
    </row>
    <row r="1600" spans="1:14" ht="15.6">
      <c r="A1600" s="175"/>
      <c r="B1600" s="175">
        <f>1+B1597</f>
        <v>25</v>
      </c>
      <c r="C1600" s="183"/>
      <c r="D1600" s="184" t="str">
        <f>CONCATENATE($A$1495,".",B1600)</f>
        <v>12.25</v>
      </c>
      <c r="E1600" s="198" t="s">
        <v>960</v>
      </c>
      <c r="F1600" s="185" t="s">
        <v>6785</v>
      </c>
      <c r="G1600" s="302"/>
      <c r="H1600" s="176"/>
      <c r="I1600" s="312"/>
      <c r="J1600" s="176"/>
      <c r="K1600" s="313"/>
      <c r="L1600" s="176">
        <f>SUM(L1601:L1601)</f>
        <v>10.68</v>
      </c>
      <c r="M1600" s="303"/>
      <c r="N1600" s="304"/>
    </row>
    <row r="1601" spans="1:14" ht="15.6">
      <c r="A1601" s="175"/>
      <c r="B1601" s="175"/>
      <c r="C1601" s="175"/>
      <c r="D1601" s="241"/>
      <c r="E1601" s="298" t="s">
        <v>6797</v>
      </c>
      <c r="F1601" s="299"/>
      <c r="G1601" s="302"/>
      <c r="H1601" s="302"/>
      <c r="I1601" s="302"/>
      <c r="J1601" s="302"/>
      <c r="K1601" s="302">
        <v>10.68</v>
      </c>
      <c r="L1601" s="230">
        <f>PRODUCT(F1601:K1601)</f>
        <v>10.68</v>
      </c>
      <c r="M1601" s="303"/>
      <c r="N1601" s="304"/>
    </row>
    <row r="1602" spans="1:14" s="175" customFormat="1" ht="15.6">
      <c r="D1602" s="241"/>
      <c r="E1602" s="247"/>
      <c r="F1602" s="248"/>
      <c r="G1602" s="249"/>
      <c r="H1602" s="295"/>
      <c r="I1602" s="325"/>
      <c r="J1602" s="325"/>
      <c r="K1602" s="325"/>
      <c r="L1602" s="188"/>
      <c r="M1602" s="177"/>
      <c r="N1602" s="182"/>
    </row>
    <row r="1603" spans="1:14" ht="31.2">
      <c r="A1603" s="175"/>
      <c r="B1603" s="175">
        <f>1+B1600</f>
        <v>26</v>
      </c>
      <c r="C1603" s="183"/>
      <c r="D1603" s="184" t="str">
        <f>CONCATENATE($A$1495,".",B1603)</f>
        <v>12.26</v>
      </c>
      <c r="E1603" s="198" t="s">
        <v>225</v>
      </c>
      <c r="F1603" s="185" t="s">
        <v>114</v>
      </c>
      <c r="G1603" s="302"/>
      <c r="H1603" s="176"/>
      <c r="I1603" s="312"/>
      <c r="J1603" s="176"/>
      <c r="K1603" s="313"/>
      <c r="L1603" s="176">
        <f>SUM(L1604:L1606)</f>
        <v>10.45</v>
      </c>
      <c r="M1603" s="303"/>
      <c r="N1603" s="304"/>
    </row>
    <row r="1604" spans="1:14" s="175" customFormat="1" ht="15.6">
      <c r="D1604" s="185"/>
      <c r="E1604" s="242" t="s">
        <v>6697</v>
      </c>
      <c r="F1604" s="243"/>
      <c r="G1604" s="244"/>
      <c r="H1604" s="302">
        <f>2.75+0.9</f>
        <v>3.65</v>
      </c>
      <c r="I1604" s="265"/>
      <c r="J1604" s="265"/>
      <c r="K1604" s="187"/>
      <c r="L1604" s="238">
        <f>PRODUCT(G1604:K1604)</f>
        <v>3.65</v>
      </c>
      <c r="M1604" s="177"/>
      <c r="N1604" s="182"/>
    </row>
    <row r="1605" spans="1:14" s="175" customFormat="1" ht="15.6">
      <c r="D1605" s="185"/>
      <c r="E1605" s="242" t="s">
        <v>6694</v>
      </c>
      <c r="F1605" s="243"/>
      <c r="G1605" s="244"/>
      <c r="H1605" s="302">
        <f>2.75+0.9</f>
        <v>3.65</v>
      </c>
      <c r="I1605" s="265"/>
      <c r="J1605" s="265"/>
      <c r="K1605" s="187"/>
      <c r="L1605" s="238">
        <f>PRODUCT(G1605:K1605)</f>
        <v>3.65</v>
      </c>
      <c r="M1605" s="177"/>
      <c r="N1605" s="182"/>
    </row>
    <row r="1606" spans="1:14" s="175" customFormat="1" ht="15.6">
      <c r="D1606" s="185"/>
      <c r="E1606" s="242" t="s">
        <v>6666</v>
      </c>
      <c r="F1606" s="243"/>
      <c r="G1606" s="244"/>
      <c r="H1606" s="302">
        <f>2.25+0.9</f>
        <v>3.15</v>
      </c>
      <c r="I1606" s="265"/>
      <c r="J1606" s="265"/>
      <c r="K1606" s="187"/>
      <c r="L1606" s="238">
        <f>PRODUCT(G1606:K1606)</f>
        <v>3.15</v>
      </c>
      <c r="M1606" s="177"/>
      <c r="N1606" s="182"/>
    </row>
    <row r="1607" spans="1:14" s="175" customFormat="1" ht="15.6">
      <c r="D1607" s="241"/>
      <c r="E1607" s="247"/>
      <c r="F1607" s="248"/>
      <c r="G1607" s="249"/>
      <c r="H1607" s="295"/>
      <c r="I1607" s="325"/>
      <c r="J1607" s="325"/>
      <c r="K1607" s="325"/>
      <c r="L1607" s="188"/>
      <c r="M1607" s="177"/>
      <c r="N1607" s="182"/>
    </row>
    <row r="1608" spans="1:14" s="175" customFormat="1" ht="15.6">
      <c r="D1608" s="178">
        <v>13</v>
      </c>
      <c r="E1608" s="200" t="s">
        <v>38</v>
      </c>
      <c r="F1608" s="178"/>
      <c r="G1608" s="180"/>
      <c r="H1608" s="180"/>
      <c r="I1608" s="180"/>
      <c r="J1608" s="180"/>
      <c r="K1608" s="181"/>
      <c r="L1608" s="180"/>
    </row>
    <row r="1609" spans="1:14" ht="31.2">
      <c r="A1609" s="175">
        <v>13</v>
      </c>
      <c r="B1609" s="175">
        <v>1</v>
      </c>
      <c r="C1609" s="183"/>
      <c r="D1609" s="184" t="str">
        <f>CONCATENATE($A$1609,".",$B$1609)</f>
        <v>13.1</v>
      </c>
      <c r="E1609" s="198" t="s">
        <v>964</v>
      </c>
      <c r="F1609" s="185" t="s">
        <v>268</v>
      </c>
      <c r="G1609" s="312"/>
      <c r="H1609" s="176"/>
      <c r="I1609" s="312"/>
      <c r="J1609" s="176"/>
      <c r="K1609" s="313"/>
      <c r="L1609" s="176">
        <f>SUM(L1610)</f>
        <v>1</v>
      </c>
    </row>
    <row r="1610" spans="1:14" ht="15.6">
      <c r="A1610" s="175"/>
      <c r="B1610" s="175"/>
      <c r="C1610" s="175"/>
      <c r="D1610" s="185"/>
      <c r="E1610" s="298"/>
      <c r="F1610" s="299"/>
      <c r="G1610" s="302"/>
      <c r="H1610" s="302"/>
      <c r="I1610" s="302"/>
      <c r="J1610" s="302"/>
      <c r="K1610" s="313">
        <v>1</v>
      </c>
      <c r="L1610" s="230">
        <f>PRODUCT(F1610:K1610)</f>
        <v>1</v>
      </c>
    </row>
    <row r="1611" spans="1:14" ht="31.2">
      <c r="A1611" s="175"/>
      <c r="B1611" s="175">
        <f>B1609+1</f>
        <v>2</v>
      </c>
      <c r="C1611" s="183"/>
      <c r="D1611" s="184" t="str">
        <f>CONCATENATE($A$1609,".",$B$1611)</f>
        <v>13.2</v>
      </c>
      <c r="E1611" s="198" t="s">
        <v>967</v>
      </c>
      <c r="F1611" s="185" t="s">
        <v>268</v>
      </c>
      <c r="G1611" s="312"/>
      <c r="H1611" s="176"/>
      <c r="I1611" s="312"/>
      <c r="J1611" s="176"/>
      <c r="K1611" s="313"/>
      <c r="L1611" s="176">
        <f>SUM(L1612)</f>
        <v>3</v>
      </c>
    </row>
    <row r="1612" spans="1:14" ht="15.6">
      <c r="A1612" s="175"/>
      <c r="B1612" s="175"/>
      <c r="C1612" s="175"/>
      <c r="D1612" s="185"/>
      <c r="E1612" s="298"/>
      <c r="F1612" s="299"/>
      <c r="G1612" s="302"/>
      <c r="H1612" s="302"/>
      <c r="I1612" s="302"/>
      <c r="J1612" s="302"/>
      <c r="K1612" s="313">
        <v>3</v>
      </c>
      <c r="L1612" s="230">
        <f>PRODUCT(F1612:K1612)</f>
        <v>3</v>
      </c>
    </row>
    <row r="1613" spans="1:14" ht="15.6">
      <c r="A1613" s="175"/>
      <c r="B1613" s="175">
        <f>B1611+1</f>
        <v>3</v>
      </c>
      <c r="C1613" s="183"/>
      <c r="D1613" s="184" t="str">
        <f>CONCATENATE($A$1609,".",B1613)</f>
        <v>13.3</v>
      </c>
      <c r="E1613" s="198" t="s">
        <v>970</v>
      </c>
      <c r="F1613" s="185" t="s">
        <v>268</v>
      </c>
      <c r="G1613" s="312"/>
      <c r="H1613" s="176"/>
      <c r="I1613" s="312"/>
      <c r="J1613" s="176"/>
      <c r="K1613" s="313"/>
      <c r="L1613" s="176">
        <f>SUM(L1614)</f>
        <v>1</v>
      </c>
    </row>
    <row r="1614" spans="1:14" ht="15.6">
      <c r="A1614" s="175"/>
      <c r="B1614" s="175"/>
      <c r="C1614" s="175"/>
      <c r="D1614" s="185"/>
      <c r="E1614" s="298"/>
      <c r="F1614" s="299"/>
      <c r="G1614" s="302"/>
      <c r="H1614" s="302"/>
      <c r="I1614" s="302"/>
      <c r="J1614" s="302"/>
      <c r="K1614" s="313">
        <v>1</v>
      </c>
      <c r="L1614" s="230">
        <f>PRODUCT(F1614:K1614)</f>
        <v>1</v>
      </c>
    </row>
    <row r="1615" spans="1:14" ht="15.6">
      <c r="A1615" s="175"/>
      <c r="B1615" s="175">
        <f>B1613+1</f>
        <v>4</v>
      </c>
      <c r="C1615" s="183"/>
      <c r="D1615" s="184" t="str">
        <f>CONCATENATE($A$1609,".",B1615)</f>
        <v>13.4</v>
      </c>
      <c r="E1615" s="198" t="s">
        <v>973</v>
      </c>
      <c r="F1615" s="185" t="s">
        <v>268</v>
      </c>
      <c r="G1615" s="312"/>
      <c r="H1615" s="176"/>
      <c r="I1615" s="312"/>
      <c r="J1615" s="176"/>
      <c r="K1615" s="313"/>
      <c r="L1615" s="176">
        <f>SUM(L1616)</f>
        <v>1</v>
      </c>
    </row>
    <row r="1616" spans="1:14" ht="15.6">
      <c r="A1616" s="175"/>
      <c r="B1616" s="175"/>
      <c r="C1616" s="175"/>
      <c r="D1616" s="185"/>
      <c r="E1616" s="298"/>
      <c r="F1616" s="299"/>
      <c r="G1616" s="302"/>
      <c r="H1616" s="302"/>
      <c r="I1616" s="302"/>
      <c r="J1616" s="302"/>
      <c r="K1616" s="313">
        <v>1</v>
      </c>
      <c r="L1616" s="230">
        <f>PRODUCT(F1616:K1616)</f>
        <v>1</v>
      </c>
    </row>
    <row r="1617" spans="1:12" ht="46.8">
      <c r="A1617" s="175"/>
      <c r="B1617" s="175">
        <f>B1615+1</f>
        <v>5</v>
      </c>
      <c r="C1617" s="183"/>
      <c r="D1617" s="184" t="str">
        <f>CONCATENATE($A$1609,".",B1617)</f>
        <v>13.5</v>
      </c>
      <c r="E1617" s="198" t="s">
        <v>976</v>
      </c>
      <c r="F1617" s="185" t="s">
        <v>268</v>
      </c>
      <c r="G1617" s="312"/>
      <c r="H1617" s="176"/>
      <c r="I1617" s="312"/>
      <c r="J1617" s="176"/>
      <c r="K1617" s="313"/>
      <c r="L1617" s="176">
        <f>SUM(L1618)</f>
        <v>4</v>
      </c>
    </row>
    <row r="1618" spans="1:12" ht="15.6">
      <c r="A1618" s="175"/>
      <c r="B1618" s="175"/>
      <c r="C1618" s="175"/>
      <c r="D1618" s="185"/>
      <c r="E1618" s="298"/>
      <c r="F1618" s="299"/>
      <c r="G1618" s="302"/>
      <c r="H1618" s="302"/>
      <c r="I1618" s="302"/>
      <c r="J1618" s="302"/>
      <c r="K1618" s="313">
        <v>4</v>
      </c>
      <c r="L1618" s="230">
        <f>PRODUCT(F1618:K1618)</f>
        <v>4</v>
      </c>
    </row>
    <row r="1619" spans="1:12" ht="31.2">
      <c r="A1619" s="175"/>
      <c r="B1619" s="175">
        <f>B1617+1</f>
        <v>6</v>
      </c>
      <c r="C1619" s="183"/>
      <c r="D1619" s="184" t="str">
        <f>CONCATENATE($A$1609,".",B1619)</f>
        <v>13.6</v>
      </c>
      <c r="E1619" s="198" t="s">
        <v>980</v>
      </c>
      <c r="F1619" s="185" t="s">
        <v>268</v>
      </c>
      <c r="G1619" s="312"/>
      <c r="H1619" s="176"/>
      <c r="I1619" s="312"/>
      <c r="J1619" s="176"/>
      <c r="K1619" s="313"/>
      <c r="L1619" s="176">
        <f>SUM(L1620)</f>
        <v>1</v>
      </c>
    </row>
    <row r="1620" spans="1:12" ht="15.6">
      <c r="A1620" s="175"/>
      <c r="B1620" s="175"/>
      <c r="C1620" s="175"/>
      <c r="D1620" s="185"/>
      <c r="E1620" s="298"/>
      <c r="F1620" s="299"/>
      <c r="G1620" s="302"/>
      <c r="H1620" s="302"/>
      <c r="I1620" s="302"/>
      <c r="J1620" s="302"/>
      <c r="K1620" s="313">
        <v>1</v>
      </c>
      <c r="L1620" s="230">
        <f>PRODUCT(F1620:K1620)</f>
        <v>1</v>
      </c>
    </row>
    <row r="1621" spans="1:12" ht="15.6">
      <c r="A1621" s="175"/>
      <c r="B1621" s="175">
        <f>B1619+1</f>
        <v>7</v>
      </c>
      <c r="C1621" s="183"/>
      <c r="D1621" s="184" t="str">
        <f>CONCATENATE($A$1609,".",B1621)</f>
        <v>13.7</v>
      </c>
      <c r="E1621" s="198" t="s">
        <v>983</v>
      </c>
      <c r="F1621" s="185" t="s">
        <v>268</v>
      </c>
      <c r="G1621" s="312"/>
      <c r="H1621" s="176"/>
      <c r="I1621" s="312"/>
      <c r="J1621" s="176"/>
      <c r="K1621" s="313"/>
      <c r="L1621" s="176">
        <f>SUM(L1622)</f>
        <v>4</v>
      </c>
    </row>
    <row r="1622" spans="1:12" ht="15.6">
      <c r="A1622" s="175"/>
      <c r="B1622" s="175"/>
      <c r="C1622" s="175"/>
      <c r="D1622" s="241"/>
      <c r="E1622" s="298"/>
      <c r="F1622" s="299"/>
      <c r="G1622" s="302"/>
      <c r="H1622" s="302"/>
      <c r="I1622" s="302"/>
      <c r="J1622" s="302"/>
      <c r="K1622" s="313">
        <v>4</v>
      </c>
      <c r="L1622" s="230">
        <f>PRODUCT(F1622:K1622)</f>
        <v>4</v>
      </c>
    </row>
    <row r="1623" spans="1:12" ht="15.6">
      <c r="A1623" s="175"/>
      <c r="B1623" s="175">
        <f>B1621+1</f>
        <v>8</v>
      </c>
      <c r="C1623" s="183"/>
      <c r="D1623" s="184" t="str">
        <f>CONCATENATE($A$1609,".",B1623)</f>
        <v>13.8</v>
      </c>
      <c r="E1623" s="198" t="s">
        <v>986</v>
      </c>
      <c r="F1623" s="185" t="s">
        <v>114</v>
      </c>
      <c r="G1623" s="312"/>
      <c r="H1623" s="176"/>
      <c r="I1623" s="312"/>
      <c r="J1623" s="176"/>
      <c r="K1623" s="313"/>
      <c r="L1623" s="176">
        <f>SUM(L1624)</f>
        <v>14.21</v>
      </c>
    </row>
    <row r="1624" spans="1:12" ht="15.6">
      <c r="A1624" s="175"/>
      <c r="B1624" s="175"/>
      <c r="C1624" s="175"/>
      <c r="D1624" s="185"/>
      <c r="E1624" s="298"/>
      <c r="F1624" s="299"/>
      <c r="G1624" s="302"/>
      <c r="H1624" s="302"/>
      <c r="I1624" s="302"/>
      <c r="J1624" s="302"/>
      <c r="K1624" s="313">
        <v>14.21</v>
      </c>
      <c r="L1624" s="230">
        <f>PRODUCT(F1624:K1624)</f>
        <v>14.21</v>
      </c>
    </row>
    <row r="1625" spans="1:12" s="350" customFormat="1" ht="15.6">
      <c r="A1625" s="175"/>
      <c r="B1625" s="175">
        <f>B1623+1</f>
        <v>9</v>
      </c>
      <c r="C1625" s="183"/>
      <c r="D1625" s="184" t="str">
        <f>CONCATENATE($A$1609,".",B1625)</f>
        <v>13.9</v>
      </c>
      <c r="E1625" s="346" t="s">
        <v>989</v>
      </c>
      <c r="F1625" s="345" t="s">
        <v>268</v>
      </c>
      <c r="G1625" s="347"/>
      <c r="H1625" s="348"/>
      <c r="I1625" s="347"/>
      <c r="J1625" s="348"/>
      <c r="K1625" s="349"/>
      <c r="L1625" s="348">
        <f>SUM(L1626)</f>
        <v>3</v>
      </c>
    </row>
    <row r="1626" spans="1:12" s="350" customFormat="1" ht="15.6">
      <c r="A1626" s="175"/>
      <c r="B1626" s="175"/>
      <c r="C1626" s="175"/>
      <c r="D1626" s="351"/>
      <c r="E1626" s="352"/>
      <c r="F1626" s="353"/>
      <c r="G1626" s="354"/>
      <c r="H1626" s="354"/>
      <c r="I1626" s="354"/>
      <c r="J1626" s="354"/>
      <c r="K1626" s="349">
        <v>3</v>
      </c>
      <c r="L1626" s="355">
        <f>PRODUCT(F1626:K1626)</f>
        <v>3</v>
      </c>
    </row>
    <row r="1627" spans="1:12" s="175" customFormat="1" ht="15.6">
      <c r="D1627" s="178">
        <v>14</v>
      </c>
      <c r="E1627" s="200" t="s">
        <v>40</v>
      </c>
      <c r="F1627" s="178"/>
      <c r="G1627" s="180"/>
      <c r="H1627" s="180"/>
      <c r="I1627" s="180"/>
      <c r="J1627" s="180"/>
      <c r="K1627" s="181"/>
      <c r="L1627" s="180"/>
    </row>
    <row r="1628" spans="1:12" s="175" customFormat="1" ht="15.6">
      <c r="D1628" s="178" t="s">
        <v>6798</v>
      </c>
      <c r="E1628" s="200" t="s">
        <v>991</v>
      </c>
      <c r="F1628" s="178"/>
      <c r="G1628" s="180"/>
      <c r="H1628" s="180"/>
      <c r="I1628" s="180"/>
      <c r="J1628" s="180"/>
      <c r="K1628" s="181"/>
      <c r="L1628" s="180"/>
    </row>
    <row r="1629" spans="1:12" s="175" customFormat="1" ht="46.8">
      <c r="A1629" s="175">
        <v>14</v>
      </c>
      <c r="B1629" s="175">
        <v>1</v>
      </c>
      <c r="C1629" s="183">
        <v>1</v>
      </c>
      <c r="D1629" s="184" t="str">
        <f>CONCATENATE($A$1629,".",$B$1629,".",C1629)</f>
        <v>14.1.1</v>
      </c>
      <c r="E1629" s="198" t="s">
        <v>6799</v>
      </c>
      <c r="F1629" s="185" t="s">
        <v>268</v>
      </c>
      <c r="G1629" s="176"/>
      <c r="H1629" s="176"/>
      <c r="I1629" s="176"/>
      <c r="J1629" s="176"/>
      <c r="K1629" s="230"/>
      <c r="L1629" s="176">
        <f>SUM(L1630:L1630)</f>
        <v>1</v>
      </c>
    </row>
    <row r="1630" spans="1:12" s="175" customFormat="1" ht="15.6">
      <c r="D1630" s="241"/>
      <c r="E1630" s="242"/>
      <c r="F1630" s="243"/>
      <c r="G1630" s="187"/>
      <c r="H1630" s="187"/>
      <c r="I1630" s="187"/>
      <c r="J1630" s="187"/>
      <c r="K1630" s="230">
        <v>1</v>
      </c>
      <c r="L1630" s="238">
        <f>PRODUCT(G1630:K1630)</f>
        <v>1</v>
      </c>
    </row>
    <row r="1631" spans="1:12" s="175" customFormat="1" ht="62.4">
      <c r="C1631" s="175">
        <f>1+C1629</f>
        <v>2</v>
      </c>
      <c r="D1631" s="184" t="str">
        <f>CONCATENATE($A$1629,".",$B$1629,".",C1631)</f>
        <v>14.1.2</v>
      </c>
      <c r="E1631" s="198" t="s">
        <v>997</v>
      </c>
      <c r="F1631" s="185" t="s">
        <v>268</v>
      </c>
      <c r="G1631" s="176"/>
      <c r="H1631" s="176"/>
      <c r="I1631" s="176"/>
      <c r="J1631" s="176"/>
      <c r="K1631" s="230"/>
      <c r="L1631" s="176">
        <f>SUM(L1632:L1632)</f>
        <v>4</v>
      </c>
    </row>
    <row r="1632" spans="1:12" s="175" customFormat="1" ht="15.6">
      <c r="D1632" s="241"/>
      <c r="E1632" s="242"/>
      <c r="F1632" s="243"/>
      <c r="G1632" s="187"/>
      <c r="H1632" s="187"/>
      <c r="I1632" s="187"/>
      <c r="J1632" s="187"/>
      <c r="K1632" s="230">
        <v>4</v>
      </c>
      <c r="L1632" s="238">
        <f>PRODUCT(G1632:K1632)</f>
        <v>4</v>
      </c>
    </row>
    <row r="1633" spans="3:12" s="175" customFormat="1" ht="46.8">
      <c r="C1633" s="175">
        <f>1+C1631</f>
        <v>3</v>
      </c>
      <c r="D1633" s="184" t="str">
        <f>CONCATENATE($A$1629,".",$B$1629,".",C1633)</f>
        <v>14.1.3</v>
      </c>
      <c r="E1633" s="198" t="s">
        <v>1000</v>
      </c>
      <c r="F1633" s="185" t="s">
        <v>268</v>
      </c>
      <c r="G1633" s="176"/>
      <c r="H1633" s="176"/>
      <c r="I1633" s="176"/>
      <c r="J1633" s="176"/>
      <c r="K1633" s="230"/>
      <c r="L1633" s="176">
        <f>SUM(L1634:L1634)</f>
        <v>1</v>
      </c>
    </row>
    <row r="1634" spans="3:12" s="175" customFormat="1" ht="15.6">
      <c r="D1634" s="241"/>
      <c r="E1634" s="242"/>
      <c r="F1634" s="243"/>
      <c r="G1634" s="187"/>
      <c r="H1634" s="187"/>
      <c r="I1634" s="187"/>
      <c r="J1634" s="187"/>
      <c r="K1634" s="230">
        <v>1</v>
      </c>
      <c r="L1634" s="238">
        <f>PRODUCT(G1634:K1634)</f>
        <v>1</v>
      </c>
    </row>
    <row r="1635" spans="3:12" s="175" customFormat="1" ht="46.8">
      <c r="C1635" s="175">
        <f>1+C1633</f>
        <v>4</v>
      </c>
      <c r="D1635" s="184" t="str">
        <f>CONCATENATE($A$1629,".",$B$1629,".",C1635)</f>
        <v>14.1.4</v>
      </c>
      <c r="E1635" s="198" t="s">
        <v>1003</v>
      </c>
      <c r="F1635" s="185" t="s">
        <v>268</v>
      </c>
      <c r="G1635" s="176"/>
      <c r="H1635" s="176"/>
      <c r="I1635" s="176"/>
      <c r="J1635" s="176"/>
      <c r="K1635" s="230"/>
      <c r="L1635" s="176">
        <f>SUM(L1636:L1636)</f>
        <v>2</v>
      </c>
    </row>
    <row r="1636" spans="3:12" s="175" customFormat="1" ht="15.6">
      <c r="D1636" s="241"/>
      <c r="E1636" s="242"/>
      <c r="F1636" s="243"/>
      <c r="G1636" s="187"/>
      <c r="H1636" s="187"/>
      <c r="I1636" s="187"/>
      <c r="J1636" s="187"/>
      <c r="K1636" s="230">
        <v>2</v>
      </c>
      <c r="L1636" s="238">
        <f>PRODUCT(G1636:K1636)</f>
        <v>2</v>
      </c>
    </row>
    <row r="1637" spans="3:12" s="175" customFormat="1" ht="46.8">
      <c r="C1637" s="175">
        <f>1+C1635</f>
        <v>5</v>
      </c>
      <c r="D1637" s="184" t="str">
        <f>CONCATENATE($A$1629,".",$B$1629,".",C1637)</f>
        <v>14.1.5</v>
      </c>
      <c r="E1637" s="198" t="s">
        <v>1006</v>
      </c>
      <c r="F1637" s="185" t="s">
        <v>268</v>
      </c>
      <c r="G1637" s="176"/>
      <c r="H1637" s="176"/>
      <c r="I1637" s="176"/>
      <c r="J1637" s="176"/>
      <c r="K1637" s="230"/>
      <c r="L1637" s="176">
        <f>SUM(L1638:L1638)</f>
        <v>1</v>
      </c>
    </row>
    <row r="1638" spans="3:12" s="175" customFormat="1" ht="15.6">
      <c r="D1638" s="241"/>
      <c r="E1638" s="242"/>
      <c r="F1638" s="243"/>
      <c r="G1638" s="187"/>
      <c r="H1638" s="187"/>
      <c r="I1638" s="187"/>
      <c r="J1638" s="187"/>
      <c r="K1638" s="230">
        <v>1</v>
      </c>
      <c r="L1638" s="238">
        <f>PRODUCT(G1638:K1638)</f>
        <v>1</v>
      </c>
    </row>
    <row r="1639" spans="3:12" s="175" customFormat="1" ht="46.8">
      <c r="C1639" s="175">
        <f>1+C1637</f>
        <v>6</v>
      </c>
      <c r="D1639" s="184" t="str">
        <f>CONCATENATE($A$1629,".",$B$1629,".",C1639)</f>
        <v>14.1.6</v>
      </c>
      <c r="E1639" s="198" t="s">
        <v>1009</v>
      </c>
      <c r="F1639" s="185" t="s">
        <v>268</v>
      </c>
      <c r="G1639" s="176"/>
      <c r="H1639" s="176"/>
      <c r="I1639" s="176"/>
      <c r="J1639" s="176"/>
      <c r="K1639" s="230"/>
      <c r="L1639" s="176">
        <f>SUM(L1640:L1640)</f>
        <v>1</v>
      </c>
    </row>
    <row r="1640" spans="3:12" s="175" customFormat="1" ht="15.6">
      <c r="D1640" s="241"/>
      <c r="E1640" s="242"/>
      <c r="F1640" s="243"/>
      <c r="G1640" s="187"/>
      <c r="H1640" s="187"/>
      <c r="I1640" s="187"/>
      <c r="J1640" s="187"/>
      <c r="K1640" s="230">
        <v>1</v>
      </c>
      <c r="L1640" s="238">
        <f>PRODUCT(G1640:K1640)</f>
        <v>1</v>
      </c>
    </row>
    <row r="1641" spans="3:12" s="175" customFormat="1" ht="46.8">
      <c r="C1641" s="175">
        <f>1+C1639</f>
        <v>7</v>
      </c>
      <c r="D1641" s="184" t="str">
        <f>CONCATENATE($A$1629,".",$B$1629,".",C1641)</f>
        <v>14.1.7</v>
      </c>
      <c r="E1641" s="198" t="s">
        <v>6800</v>
      </c>
      <c r="F1641" s="185" t="s">
        <v>114</v>
      </c>
      <c r="G1641" s="176"/>
      <c r="H1641" s="176"/>
      <c r="I1641" s="176"/>
      <c r="J1641" s="176"/>
      <c r="K1641" s="230"/>
      <c r="L1641" s="176">
        <f>SUM(L1642:L1642)</f>
        <v>25</v>
      </c>
    </row>
    <row r="1642" spans="3:12" s="175" customFormat="1" ht="15.6">
      <c r="D1642" s="241"/>
      <c r="E1642" s="198"/>
      <c r="F1642" s="243"/>
      <c r="G1642" s="187"/>
      <c r="H1642" s="187"/>
      <c r="I1642" s="187"/>
      <c r="J1642" s="187"/>
      <c r="K1642" s="230">
        <v>25</v>
      </c>
      <c r="L1642" s="238">
        <f>PRODUCT(G1642:K1642)</f>
        <v>25</v>
      </c>
    </row>
    <row r="1643" spans="3:12" s="175" customFormat="1" ht="31.2">
      <c r="C1643" s="175">
        <f>1+C1641</f>
        <v>8</v>
      </c>
      <c r="D1643" s="184" t="str">
        <f>CONCATENATE($A$1629,".",$B$1629,".",C1643)</f>
        <v>14.1.8</v>
      </c>
      <c r="E1643" s="198" t="s">
        <v>1016</v>
      </c>
      <c r="F1643" s="185" t="s">
        <v>114</v>
      </c>
      <c r="G1643" s="176"/>
      <c r="H1643" s="176"/>
      <c r="I1643" s="176"/>
      <c r="J1643" s="176"/>
      <c r="K1643" s="230"/>
      <c r="L1643" s="176">
        <f>SUM(L1644:L1644)</f>
        <v>38</v>
      </c>
    </row>
    <row r="1644" spans="3:12" s="175" customFormat="1" ht="15.6">
      <c r="D1644" s="241"/>
      <c r="E1644" s="242"/>
      <c r="F1644" s="243"/>
      <c r="G1644" s="187"/>
      <c r="H1644" s="187"/>
      <c r="I1644" s="187"/>
      <c r="J1644" s="187"/>
      <c r="K1644" s="230">
        <v>38</v>
      </c>
      <c r="L1644" s="238">
        <f>PRODUCT(G1644:K1644)</f>
        <v>38</v>
      </c>
    </row>
    <row r="1645" spans="3:12" s="175" customFormat="1" ht="31.2">
      <c r="C1645" s="175">
        <f>1+C1643</f>
        <v>9</v>
      </c>
      <c r="D1645" s="184" t="str">
        <f>CONCATENATE($A$1629,".",$B$1629,".",C1645)</f>
        <v>14.1.9</v>
      </c>
      <c r="E1645" s="198" t="s">
        <v>1019</v>
      </c>
      <c r="F1645" s="185" t="s">
        <v>114</v>
      </c>
      <c r="G1645" s="176"/>
      <c r="H1645" s="176"/>
      <c r="I1645" s="176"/>
      <c r="J1645" s="176"/>
      <c r="K1645" s="230"/>
      <c r="L1645" s="176">
        <f>SUM(L1646:L1646)</f>
        <v>40</v>
      </c>
    </row>
    <row r="1646" spans="3:12" s="175" customFormat="1" ht="15.6">
      <c r="D1646" s="241"/>
      <c r="E1646" s="242"/>
      <c r="F1646" s="243"/>
      <c r="G1646" s="187"/>
      <c r="H1646" s="187"/>
      <c r="I1646" s="187"/>
      <c r="J1646" s="187"/>
      <c r="K1646" s="230">
        <v>40</v>
      </c>
      <c r="L1646" s="238">
        <f>PRODUCT(G1646:K1646)</f>
        <v>40</v>
      </c>
    </row>
    <row r="1647" spans="3:12" s="175" customFormat="1" ht="31.2">
      <c r="C1647" s="175">
        <f>1+C1645</f>
        <v>10</v>
      </c>
      <c r="D1647" s="184" t="str">
        <f>CONCATENATE($A$1629,".",$B$1629,".",C1647)</f>
        <v>14.1.10</v>
      </c>
      <c r="E1647" s="198" t="s">
        <v>1022</v>
      </c>
      <c r="F1647" s="185" t="s">
        <v>114</v>
      </c>
      <c r="G1647" s="176"/>
      <c r="H1647" s="176"/>
      <c r="I1647" s="176"/>
      <c r="J1647" s="176"/>
      <c r="K1647" s="230"/>
      <c r="L1647" s="176">
        <f>SUM(L1648:L1648)</f>
        <v>4</v>
      </c>
    </row>
    <row r="1648" spans="3:12" s="175" customFormat="1" ht="15.6">
      <c r="D1648" s="241"/>
      <c r="E1648" s="242"/>
      <c r="F1648" s="243"/>
      <c r="G1648" s="187"/>
      <c r="H1648" s="187"/>
      <c r="I1648" s="187"/>
      <c r="J1648" s="187"/>
      <c r="K1648" s="230">
        <v>4</v>
      </c>
      <c r="L1648" s="238">
        <f>PRODUCT(G1648:K1648)</f>
        <v>4</v>
      </c>
    </row>
    <row r="1649" spans="3:12" s="175" customFormat="1" ht="31.2">
      <c r="C1649" s="175">
        <f>1+C1647</f>
        <v>11</v>
      </c>
      <c r="D1649" s="184" t="str">
        <f>CONCATENATE($A$1629,".",$B$1629,".",C1649)</f>
        <v>14.1.11</v>
      </c>
      <c r="E1649" s="198" t="s">
        <v>1025</v>
      </c>
      <c r="F1649" s="185" t="s">
        <v>114</v>
      </c>
      <c r="G1649" s="176"/>
      <c r="H1649" s="176"/>
      <c r="I1649" s="176"/>
      <c r="J1649" s="176"/>
      <c r="K1649" s="230"/>
      <c r="L1649" s="176">
        <f>SUM(L1650:L1650)</f>
        <v>4</v>
      </c>
    </row>
    <row r="1650" spans="3:12" s="175" customFormat="1" ht="15.6">
      <c r="D1650" s="241"/>
      <c r="E1650" s="242"/>
      <c r="F1650" s="243"/>
      <c r="G1650" s="187"/>
      <c r="H1650" s="187"/>
      <c r="I1650" s="187"/>
      <c r="J1650" s="187"/>
      <c r="K1650" s="230">
        <v>4</v>
      </c>
      <c r="L1650" s="238">
        <f>PRODUCT(G1650:K1650)</f>
        <v>4</v>
      </c>
    </row>
    <row r="1651" spans="3:12" s="175" customFormat="1" ht="46.8">
      <c r="C1651" s="175">
        <f>1+C1649</f>
        <v>12</v>
      </c>
      <c r="D1651" s="184" t="str">
        <f>CONCATENATE($A$1629,".",$B$1629,".",C1651)</f>
        <v>14.1.12</v>
      </c>
      <c r="E1651" s="198" t="s">
        <v>1028</v>
      </c>
      <c r="F1651" s="185" t="s">
        <v>114</v>
      </c>
      <c r="G1651" s="176"/>
      <c r="H1651" s="176"/>
      <c r="I1651" s="176"/>
      <c r="J1651" s="176"/>
      <c r="K1651" s="230"/>
      <c r="L1651" s="176">
        <f>SUM(L1652:L1652)</f>
        <v>3</v>
      </c>
    </row>
    <row r="1652" spans="3:12" s="175" customFormat="1" ht="15.6">
      <c r="D1652" s="241"/>
      <c r="E1652" s="242"/>
      <c r="F1652" s="243"/>
      <c r="G1652" s="187"/>
      <c r="H1652" s="187"/>
      <c r="I1652" s="187"/>
      <c r="J1652" s="187"/>
      <c r="K1652" s="230">
        <v>3</v>
      </c>
      <c r="L1652" s="238">
        <f>PRODUCT(G1652:K1652)</f>
        <v>3</v>
      </c>
    </row>
    <row r="1653" spans="3:12" s="175" customFormat="1" ht="46.8">
      <c r="C1653" s="175">
        <f>1+C1651</f>
        <v>13</v>
      </c>
      <c r="D1653" s="184" t="str">
        <f>CONCATENATE($A$1629,".",$B$1629,".",C1653)</f>
        <v>14.1.13</v>
      </c>
      <c r="E1653" s="198" t="s">
        <v>1031</v>
      </c>
      <c r="F1653" s="185" t="s">
        <v>114</v>
      </c>
      <c r="G1653" s="176"/>
      <c r="H1653" s="176"/>
      <c r="I1653" s="176"/>
      <c r="J1653" s="176"/>
      <c r="K1653" s="230"/>
      <c r="L1653" s="176">
        <f>SUM(L1654:L1654)</f>
        <v>3</v>
      </c>
    </row>
    <row r="1654" spans="3:12" s="175" customFormat="1" ht="15.6">
      <c r="D1654" s="241"/>
      <c r="E1654" s="242"/>
      <c r="F1654" s="243"/>
      <c r="G1654" s="187"/>
      <c r="H1654" s="187"/>
      <c r="I1654" s="187"/>
      <c r="J1654" s="187"/>
      <c r="K1654" s="230">
        <v>3</v>
      </c>
      <c r="L1654" s="238">
        <f>PRODUCT(G1654:K1654)</f>
        <v>3</v>
      </c>
    </row>
    <row r="1655" spans="3:12" s="175" customFormat="1" ht="31.2">
      <c r="C1655" s="175">
        <f>1+C1653</f>
        <v>14</v>
      </c>
      <c r="D1655" s="184" t="str">
        <f>CONCATENATE($A$1629,".",$B$1629,".",C1655)</f>
        <v>14.1.14</v>
      </c>
      <c r="E1655" s="198" t="s">
        <v>1034</v>
      </c>
      <c r="F1655" s="185" t="s">
        <v>268</v>
      </c>
      <c r="G1655" s="176"/>
      <c r="H1655" s="176"/>
      <c r="I1655" s="176"/>
      <c r="J1655" s="176"/>
      <c r="K1655" s="230"/>
      <c r="L1655" s="176">
        <f>SUM(L1656:L1656)</f>
        <v>2</v>
      </c>
    </row>
    <row r="1656" spans="3:12" s="175" customFormat="1" ht="15.6">
      <c r="D1656" s="241"/>
      <c r="E1656" s="242"/>
      <c r="F1656" s="243"/>
      <c r="G1656" s="187"/>
      <c r="H1656" s="187"/>
      <c r="I1656" s="187"/>
      <c r="J1656" s="187"/>
      <c r="K1656" s="230">
        <v>2</v>
      </c>
      <c r="L1656" s="238">
        <f>PRODUCT(G1656:K1656)</f>
        <v>2</v>
      </c>
    </row>
    <row r="1657" spans="3:12" s="175" customFormat="1" ht="31.2">
      <c r="C1657" s="175">
        <f>1+C1655</f>
        <v>15</v>
      </c>
      <c r="D1657" s="184" t="str">
        <f>CONCATENATE($A$1629,".",$B$1629,".",C1657)</f>
        <v>14.1.15</v>
      </c>
      <c r="E1657" s="198" t="s">
        <v>1037</v>
      </c>
      <c r="F1657" s="185" t="s">
        <v>268</v>
      </c>
      <c r="G1657" s="176"/>
      <c r="H1657" s="176"/>
      <c r="I1657" s="176"/>
      <c r="J1657" s="176"/>
      <c r="K1657" s="230"/>
      <c r="L1657" s="176">
        <f>SUM(L1658:L1658)</f>
        <v>3</v>
      </c>
    </row>
    <row r="1658" spans="3:12" s="175" customFormat="1" ht="15.6">
      <c r="D1658" s="241"/>
      <c r="E1658" s="242"/>
      <c r="F1658" s="243"/>
      <c r="G1658" s="187"/>
      <c r="H1658" s="187"/>
      <c r="I1658" s="187"/>
      <c r="J1658" s="187"/>
      <c r="K1658" s="230">
        <v>3</v>
      </c>
      <c r="L1658" s="238">
        <f>PRODUCT(G1658:K1658)</f>
        <v>3</v>
      </c>
    </row>
    <row r="1659" spans="3:12" s="175" customFormat="1" ht="31.2">
      <c r="C1659" s="175">
        <f>1+C1657</f>
        <v>16</v>
      </c>
      <c r="D1659" s="184" t="str">
        <f>CONCATENATE($A$1629,".",$B$1629,".",C1659)</f>
        <v>14.1.16</v>
      </c>
      <c r="E1659" s="198" t="s">
        <v>1040</v>
      </c>
      <c r="F1659" s="185" t="s">
        <v>268</v>
      </c>
      <c r="G1659" s="176"/>
      <c r="H1659" s="176"/>
      <c r="I1659" s="176"/>
      <c r="J1659" s="176"/>
      <c r="K1659" s="230"/>
      <c r="L1659" s="176">
        <f>SUM(L1660:L1660)</f>
        <v>5</v>
      </c>
    </row>
    <row r="1660" spans="3:12" s="175" customFormat="1" ht="15.6">
      <c r="D1660" s="241"/>
      <c r="E1660" s="242"/>
      <c r="F1660" s="243"/>
      <c r="G1660" s="187"/>
      <c r="H1660" s="187"/>
      <c r="I1660" s="187"/>
      <c r="J1660" s="187"/>
      <c r="K1660" s="230">
        <v>5</v>
      </c>
      <c r="L1660" s="238">
        <f>PRODUCT(G1660:K1660)</f>
        <v>5</v>
      </c>
    </row>
    <row r="1661" spans="3:12" s="175" customFormat="1" ht="46.8">
      <c r="C1661" s="175">
        <f>1+C1659</f>
        <v>17</v>
      </c>
      <c r="D1661" s="184" t="str">
        <f>CONCATENATE($A$1629,".",$B$1629,".",C1661)</f>
        <v>14.1.17</v>
      </c>
      <c r="E1661" s="198" t="s">
        <v>1043</v>
      </c>
      <c r="F1661" s="185" t="s">
        <v>268</v>
      </c>
      <c r="G1661" s="176"/>
      <c r="H1661" s="176"/>
      <c r="I1661" s="176"/>
      <c r="J1661" s="176"/>
      <c r="K1661" s="230"/>
      <c r="L1661" s="176">
        <f>SUM(L1662:L1662)</f>
        <v>1</v>
      </c>
    </row>
    <row r="1662" spans="3:12" s="175" customFormat="1" ht="15.6">
      <c r="D1662" s="241"/>
      <c r="E1662" s="242"/>
      <c r="F1662" s="243"/>
      <c r="G1662" s="187"/>
      <c r="H1662" s="187"/>
      <c r="I1662" s="187"/>
      <c r="J1662" s="187"/>
      <c r="K1662" s="230">
        <v>1</v>
      </c>
      <c r="L1662" s="238">
        <f>PRODUCT(G1662:K1662)</f>
        <v>1</v>
      </c>
    </row>
    <row r="1663" spans="3:12" s="175" customFormat="1" ht="31.2">
      <c r="C1663" s="175">
        <f>1+C1661</f>
        <v>18</v>
      </c>
      <c r="D1663" s="184" t="str">
        <f>CONCATENATE($A$1629,".",$B$1629,".",C1663)</f>
        <v>14.1.18</v>
      </c>
      <c r="E1663" s="198" t="s">
        <v>1046</v>
      </c>
      <c r="F1663" s="185" t="s">
        <v>268</v>
      </c>
      <c r="G1663" s="176"/>
      <c r="H1663" s="176"/>
      <c r="I1663" s="176"/>
      <c r="J1663" s="176"/>
      <c r="K1663" s="230"/>
      <c r="L1663" s="176">
        <f>SUM(L1664:L1664)</f>
        <v>9</v>
      </c>
    </row>
    <row r="1664" spans="3:12" s="175" customFormat="1" ht="15.6">
      <c r="D1664" s="241"/>
      <c r="E1664" s="242"/>
      <c r="F1664" s="243"/>
      <c r="G1664" s="187"/>
      <c r="H1664" s="187"/>
      <c r="I1664" s="187"/>
      <c r="J1664" s="187"/>
      <c r="K1664" s="230">
        <v>9</v>
      </c>
      <c r="L1664" s="238">
        <f>PRODUCT(G1664:K1664)</f>
        <v>9</v>
      </c>
    </row>
    <row r="1665" spans="3:12" s="175" customFormat="1" ht="15.6">
      <c r="C1665" s="175">
        <f>1+C1663</f>
        <v>19</v>
      </c>
      <c r="D1665" s="184" t="str">
        <f>CONCATENATE($A$1629,".",$B$1629,".",C1665)</f>
        <v>14.1.19</v>
      </c>
      <c r="E1665" s="198" t="s">
        <v>1049</v>
      </c>
      <c r="F1665" s="185" t="s">
        <v>268</v>
      </c>
      <c r="G1665" s="176"/>
      <c r="H1665" s="176"/>
      <c r="I1665" s="176"/>
      <c r="J1665" s="176"/>
      <c r="K1665" s="230"/>
      <c r="L1665" s="176">
        <f>SUM(L1666:L1666)</f>
        <v>5</v>
      </c>
    </row>
    <row r="1666" spans="3:12" s="175" customFormat="1" ht="15.6">
      <c r="D1666" s="241"/>
      <c r="E1666" s="242"/>
      <c r="F1666" s="243"/>
      <c r="G1666" s="187"/>
      <c r="H1666" s="187"/>
      <c r="I1666" s="187"/>
      <c r="J1666" s="187"/>
      <c r="K1666" s="230">
        <v>5</v>
      </c>
      <c r="L1666" s="238">
        <f>PRODUCT(G1666:K1666)</f>
        <v>5</v>
      </c>
    </row>
    <row r="1667" spans="3:12" s="175" customFormat="1" ht="15.6">
      <c r="C1667" s="175">
        <f>1+C1665</f>
        <v>20</v>
      </c>
      <c r="D1667" s="184" t="str">
        <f>CONCATENATE($A$1629,".",$B$1629,".",C1667)</f>
        <v>14.1.20</v>
      </c>
      <c r="E1667" s="198" t="s">
        <v>1052</v>
      </c>
      <c r="F1667" s="185" t="s">
        <v>268</v>
      </c>
      <c r="G1667" s="176"/>
      <c r="H1667" s="176"/>
      <c r="I1667" s="176"/>
      <c r="J1667" s="176"/>
      <c r="K1667" s="230"/>
      <c r="L1667" s="176">
        <f>SUM(L1668:L1668)</f>
        <v>1</v>
      </c>
    </row>
    <row r="1668" spans="3:12" s="175" customFormat="1" ht="15.6">
      <c r="D1668" s="241"/>
      <c r="E1668" s="242"/>
      <c r="F1668" s="243"/>
      <c r="G1668" s="187"/>
      <c r="H1668" s="187"/>
      <c r="I1668" s="187"/>
      <c r="J1668" s="187"/>
      <c r="K1668" s="230">
        <v>1</v>
      </c>
      <c r="L1668" s="238">
        <f>PRODUCT(G1668:K1668)</f>
        <v>1</v>
      </c>
    </row>
    <row r="1669" spans="3:12" s="175" customFormat="1" ht="15.6">
      <c r="C1669" s="175">
        <f>1+C1667</f>
        <v>21</v>
      </c>
      <c r="D1669" s="184" t="str">
        <f>CONCATENATE($A$1629,".",$B$1629,".",C1669)</f>
        <v>14.1.21</v>
      </c>
      <c r="E1669" s="198" t="s">
        <v>1055</v>
      </c>
      <c r="F1669" s="185" t="s">
        <v>268</v>
      </c>
      <c r="G1669" s="176"/>
      <c r="H1669" s="176"/>
      <c r="I1669" s="176"/>
      <c r="J1669" s="176"/>
      <c r="K1669" s="230"/>
      <c r="L1669" s="176">
        <f>SUM(L1670:L1670)</f>
        <v>2</v>
      </c>
    </row>
    <row r="1670" spans="3:12" s="175" customFormat="1" ht="15.6">
      <c r="D1670" s="241"/>
      <c r="E1670" s="242"/>
      <c r="F1670" s="243"/>
      <c r="G1670" s="187"/>
      <c r="H1670" s="187"/>
      <c r="I1670" s="187"/>
      <c r="J1670" s="187"/>
      <c r="K1670" s="230">
        <v>2</v>
      </c>
      <c r="L1670" s="238">
        <f>PRODUCT(G1670:K1670)</f>
        <v>2</v>
      </c>
    </row>
    <row r="1671" spans="3:12" s="175" customFormat="1" ht="31.2">
      <c r="C1671" s="175">
        <f>1+C1669</f>
        <v>22</v>
      </c>
      <c r="D1671" s="184" t="str">
        <f>CONCATENATE($A$1629,".",$B$1629,".",C1671)</f>
        <v>14.1.22</v>
      </c>
      <c r="E1671" s="198" t="s">
        <v>1058</v>
      </c>
      <c r="F1671" s="185" t="s">
        <v>268</v>
      </c>
      <c r="G1671" s="176"/>
      <c r="H1671" s="176"/>
      <c r="I1671" s="176"/>
      <c r="J1671" s="176"/>
      <c r="K1671" s="230"/>
      <c r="L1671" s="176">
        <f>SUM(L1672:L1672)</f>
        <v>4</v>
      </c>
    </row>
    <row r="1672" spans="3:12" s="175" customFormat="1" ht="15.6">
      <c r="D1672" s="241"/>
      <c r="E1672" s="242"/>
      <c r="F1672" s="243"/>
      <c r="G1672" s="187"/>
      <c r="H1672" s="187"/>
      <c r="I1672" s="187"/>
      <c r="J1672" s="187"/>
      <c r="K1672" s="230">
        <v>4</v>
      </c>
      <c r="L1672" s="238">
        <f>PRODUCT(G1672:K1672)</f>
        <v>4</v>
      </c>
    </row>
    <row r="1673" spans="3:12" s="175" customFormat="1" ht="46.8">
      <c r="C1673" s="175">
        <f>1+C1671</f>
        <v>23</v>
      </c>
      <c r="D1673" s="184" t="str">
        <f>CONCATENATE($A$1629,".",$B$1629,".",C1673)</f>
        <v>14.1.23</v>
      </c>
      <c r="E1673" s="198" t="s">
        <v>1062</v>
      </c>
      <c r="F1673" s="185" t="s">
        <v>114</v>
      </c>
      <c r="G1673" s="176"/>
      <c r="H1673" s="176"/>
      <c r="I1673" s="176"/>
      <c r="J1673" s="176"/>
      <c r="K1673" s="230"/>
      <c r="L1673" s="176">
        <f>SUM(L1674:L1674)</f>
        <v>151</v>
      </c>
    </row>
    <row r="1674" spans="3:12" s="175" customFormat="1" ht="15.6">
      <c r="D1674" s="241"/>
      <c r="E1674" s="242"/>
      <c r="F1674" s="243"/>
      <c r="G1674" s="187"/>
      <c r="H1674" s="187"/>
      <c r="I1674" s="187"/>
      <c r="J1674" s="187"/>
      <c r="K1674" s="230">
        <v>151</v>
      </c>
      <c r="L1674" s="238">
        <f>PRODUCT(G1674:K1674)</f>
        <v>151</v>
      </c>
    </row>
    <row r="1675" spans="3:12" s="175" customFormat="1" ht="31.2">
      <c r="C1675" s="175">
        <f>1+C1673</f>
        <v>24</v>
      </c>
      <c r="D1675" s="184" t="str">
        <f>CONCATENATE($A$1629,".",$B$1629,".",C1675)</f>
        <v>14.1.24</v>
      </c>
      <c r="E1675" s="198" t="s">
        <v>1065</v>
      </c>
      <c r="F1675" s="185" t="s">
        <v>268</v>
      </c>
      <c r="G1675" s="176"/>
      <c r="H1675" s="176"/>
      <c r="I1675" s="176"/>
      <c r="J1675" s="176"/>
      <c r="K1675" s="230"/>
      <c r="L1675" s="176">
        <f>SUM(L1676:L1676)</f>
        <v>2</v>
      </c>
    </row>
    <row r="1676" spans="3:12" s="175" customFormat="1" ht="15.6">
      <c r="D1676" s="241"/>
      <c r="E1676" s="242"/>
      <c r="F1676" s="243"/>
      <c r="G1676" s="187"/>
      <c r="H1676" s="187"/>
      <c r="I1676" s="187"/>
      <c r="J1676" s="187"/>
      <c r="K1676" s="230">
        <v>2</v>
      </c>
      <c r="L1676" s="238">
        <f>PRODUCT(G1676:K1676)</f>
        <v>2</v>
      </c>
    </row>
    <row r="1677" spans="3:12" s="175" customFormat="1" ht="31.2">
      <c r="C1677" s="175">
        <f>1+C1675</f>
        <v>25</v>
      </c>
      <c r="D1677" s="184" t="str">
        <f>CONCATENATE($A$1629,".",$B$1629,".",C1677)</f>
        <v>14.1.25</v>
      </c>
      <c r="E1677" s="198" t="s">
        <v>1068</v>
      </c>
      <c r="F1677" s="185" t="s">
        <v>268</v>
      </c>
      <c r="G1677" s="176"/>
      <c r="H1677" s="176"/>
      <c r="I1677" s="176"/>
      <c r="J1677" s="176"/>
      <c r="K1677" s="230"/>
      <c r="L1677" s="176">
        <f>SUM(L1678:L1678)</f>
        <v>2</v>
      </c>
    </row>
    <row r="1678" spans="3:12" s="175" customFormat="1" ht="15.6">
      <c r="D1678" s="241"/>
      <c r="E1678" s="242"/>
      <c r="F1678" s="243"/>
      <c r="G1678" s="187"/>
      <c r="H1678" s="187"/>
      <c r="I1678" s="187"/>
      <c r="J1678" s="187"/>
      <c r="K1678" s="230">
        <v>2</v>
      </c>
      <c r="L1678" s="238">
        <f>PRODUCT(G1678:K1678)</f>
        <v>2</v>
      </c>
    </row>
    <row r="1679" spans="3:12" s="175" customFormat="1" ht="31.2">
      <c r="C1679" s="175">
        <f>1+C1677</f>
        <v>26</v>
      </c>
      <c r="D1679" s="184" t="str">
        <f>CONCATENATE($A$1629,".",$B$1629,".",C1679)</f>
        <v>14.1.26</v>
      </c>
      <c r="E1679" s="198" t="s">
        <v>1071</v>
      </c>
      <c r="F1679" s="185" t="s">
        <v>268</v>
      </c>
      <c r="G1679" s="176"/>
      <c r="H1679" s="176"/>
      <c r="I1679" s="176"/>
      <c r="J1679" s="176"/>
      <c r="K1679" s="230"/>
      <c r="L1679" s="176">
        <f>SUM(L1680:L1680)</f>
        <v>2</v>
      </c>
    </row>
    <row r="1680" spans="3:12" s="175" customFormat="1" ht="15.6">
      <c r="D1680" s="241"/>
      <c r="E1680" s="242"/>
      <c r="F1680" s="243"/>
      <c r="G1680" s="187"/>
      <c r="H1680" s="187"/>
      <c r="I1680" s="187"/>
      <c r="J1680" s="187"/>
      <c r="K1680" s="230">
        <v>2</v>
      </c>
      <c r="L1680" s="238">
        <f>PRODUCT(G1680:K1680)</f>
        <v>2</v>
      </c>
    </row>
    <row r="1681" spans="3:12" s="175" customFormat="1" ht="31.2">
      <c r="C1681" s="175">
        <f>1+C1679</f>
        <v>27</v>
      </c>
      <c r="D1681" s="184" t="str">
        <f>CONCATENATE($A$1629,".",$B$1629,".",C1681)</f>
        <v>14.1.27</v>
      </c>
      <c r="E1681" s="198" t="s">
        <v>1074</v>
      </c>
      <c r="F1681" s="185" t="s">
        <v>114</v>
      </c>
      <c r="G1681" s="176"/>
      <c r="H1681" s="176"/>
      <c r="I1681" s="176"/>
      <c r="J1681" s="176"/>
      <c r="K1681" s="230"/>
      <c r="L1681" s="176">
        <f>SUM(L1682:L1682)</f>
        <v>525</v>
      </c>
    </row>
    <row r="1682" spans="3:12" s="175" customFormat="1" ht="15.6">
      <c r="D1682" s="241"/>
      <c r="E1682" s="242"/>
      <c r="F1682" s="243"/>
      <c r="G1682" s="187"/>
      <c r="H1682" s="187"/>
      <c r="I1682" s="187"/>
      <c r="J1682" s="187"/>
      <c r="K1682" s="230">
        <v>525</v>
      </c>
      <c r="L1682" s="238">
        <f>PRODUCT(G1682:K1682)</f>
        <v>525</v>
      </c>
    </row>
    <row r="1683" spans="3:12" s="175" customFormat="1" ht="31.2">
      <c r="C1683" s="175">
        <f>1+C1681</f>
        <v>28</v>
      </c>
      <c r="D1683" s="184" t="str">
        <f>CONCATENATE($A$1629,".",$B$1629,".",C1683)</f>
        <v>14.1.28</v>
      </c>
      <c r="E1683" s="198" t="s">
        <v>1078</v>
      </c>
      <c r="F1683" s="185" t="s">
        <v>114</v>
      </c>
      <c r="G1683" s="176"/>
      <c r="H1683" s="176"/>
      <c r="I1683" s="176"/>
      <c r="J1683" s="176"/>
      <c r="K1683" s="230"/>
      <c r="L1683" s="176">
        <f>SUM(L1684:L1684)</f>
        <v>37</v>
      </c>
    </row>
    <row r="1684" spans="3:12" s="175" customFormat="1" ht="15.6">
      <c r="D1684" s="241"/>
      <c r="E1684" s="242"/>
      <c r="F1684" s="243"/>
      <c r="G1684" s="187"/>
      <c r="H1684" s="187"/>
      <c r="I1684" s="187"/>
      <c r="J1684" s="187"/>
      <c r="K1684" s="230">
        <v>37</v>
      </c>
      <c r="L1684" s="238">
        <f>PRODUCT(G1684:K1684)</f>
        <v>37</v>
      </c>
    </row>
    <row r="1685" spans="3:12" s="175" customFormat="1" ht="31.2">
      <c r="C1685" s="175">
        <f>1+C1683</f>
        <v>29</v>
      </c>
      <c r="D1685" s="184" t="str">
        <f>CONCATENATE($A$1629,".",$B$1629,".",C1685)</f>
        <v>14.1.29</v>
      </c>
      <c r="E1685" s="198" t="s">
        <v>1081</v>
      </c>
      <c r="F1685" s="185" t="s">
        <v>114</v>
      </c>
      <c r="G1685" s="176"/>
      <c r="H1685" s="176"/>
      <c r="I1685" s="176"/>
      <c r="J1685" s="176"/>
      <c r="K1685" s="230"/>
      <c r="L1685" s="176">
        <f>SUM(L1686:L1686)</f>
        <v>57</v>
      </c>
    </row>
    <row r="1686" spans="3:12" s="175" customFormat="1" ht="15.6">
      <c r="D1686" s="241"/>
      <c r="E1686" s="242"/>
      <c r="F1686" s="243"/>
      <c r="G1686" s="187"/>
      <c r="H1686" s="187"/>
      <c r="I1686" s="187"/>
      <c r="J1686" s="187"/>
      <c r="K1686" s="230">
        <v>57</v>
      </c>
      <c r="L1686" s="238">
        <f>PRODUCT(G1686:K1686)</f>
        <v>57</v>
      </c>
    </row>
    <row r="1687" spans="3:12" s="175" customFormat="1" ht="31.2">
      <c r="C1687" s="175">
        <f>1+C1685</f>
        <v>30</v>
      </c>
      <c r="D1687" s="184" t="str">
        <f>CONCATENATE($A$1629,".",$B$1629,".",C1687)</f>
        <v>14.1.30</v>
      </c>
      <c r="E1687" s="198" t="s">
        <v>6801</v>
      </c>
      <c r="F1687" s="185" t="s">
        <v>114</v>
      </c>
      <c r="G1687" s="176"/>
      <c r="H1687" s="176"/>
      <c r="I1687" s="176"/>
      <c r="J1687" s="176"/>
      <c r="K1687" s="230"/>
      <c r="L1687" s="176">
        <f>SUM(L1688:L1688)</f>
        <v>13</v>
      </c>
    </row>
    <row r="1688" spans="3:12" s="175" customFormat="1" ht="15.6">
      <c r="D1688" s="241"/>
      <c r="E1688" s="242"/>
      <c r="F1688" s="243"/>
      <c r="G1688" s="187"/>
      <c r="H1688" s="187"/>
      <c r="I1688" s="187"/>
      <c r="J1688" s="187"/>
      <c r="K1688" s="230">
        <v>13</v>
      </c>
      <c r="L1688" s="238">
        <f>PRODUCT(G1688:K1688)</f>
        <v>13</v>
      </c>
    </row>
    <row r="1689" spans="3:12" s="175" customFormat="1" ht="46.8">
      <c r="C1689" s="175">
        <f>1+C1687</f>
        <v>31</v>
      </c>
      <c r="D1689" s="184" t="str">
        <f>CONCATENATE($A$1629,".",$B$1629,".",C1689)</f>
        <v>14.1.31</v>
      </c>
      <c r="E1689" s="198" t="s">
        <v>1088</v>
      </c>
      <c r="F1689" s="185" t="s">
        <v>114</v>
      </c>
      <c r="G1689" s="176"/>
      <c r="H1689" s="176"/>
      <c r="I1689" s="176"/>
      <c r="J1689" s="176"/>
      <c r="K1689" s="230"/>
      <c r="L1689" s="176">
        <f>SUM(L1690:L1690)</f>
        <v>12</v>
      </c>
    </row>
    <row r="1690" spans="3:12" s="175" customFormat="1" ht="15.6">
      <c r="D1690" s="241"/>
      <c r="E1690" s="242"/>
      <c r="F1690" s="243"/>
      <c r="G1690" s="187"/>
      <c r="H1690" s="187"/>
      <c r="I1690" s="187"/>
      <c r="J1690" s="187"/>
      <c r="K1690" s="230">
        <v>12</v>
      </c>
      <c r="L1690" s="238">
        <f>PRODUCT(G1690:K1690)</f>
        <v>12</v>
      </c>
    </row>
    <row r="1691" spans="3:12" s="175" customFormat="1" ht="46.8">
      <c r="C1691" s="175">
        <f>1+C1689</f>
        <v>32</v>
      </c>
      <c r="D1691" s="184" t="str">
        <f>CONCATENATE($A$1629,".",$B$1629,".",C1691)</f>
        <v>14.1.32</v>
      </c>
      <c r="E1691" s="198" t="s">
        <v>1092</v>
      </c>
      <c r="F1691" s="185" t="s">
        <v>114</v>
      </c>
      <c r="G1691" s="176"/>
      <c r="H1691" s="176"/>
      <c r="I1691" s="176"/>
      <c r="J1691" s="176"/>
      <c r="K1691" s="230"/>
      <c r="L1691" s="176">
        <f>SUM(L1692:L1692)</f>
        <v>51</v>
      </c>
    </row>
    <row r="1692" spans="3:12" s="175" customFormat="1" ht="15.6">
      <c r="D1692" s="241"/>
      <c r="E1692" s="242"/>
      <c r="F1692" s="243"/>
      <c r="G1692" s="187"/>
      <c r="H1692" s="187"/>
      <c r="I1692" s="187"/>
      <c r="J1692" s="187"/>
      <c r="K1692" s="230">
        <v>51</v>
      </c>
      <c r="L1692" s="238">
        <f>PRODUCT(G1692:K1692)</f>
        <v>51</v>
      </c>
    </row>
    <row r="1693" spans="3:12" s="175" customFormat="1" ht="46.8">
      <c r="C1693" s="175">
        <f>1+C1691</f>
        <v>33</v>
      </c>
      <c r="D1693" s="184" t="str">
        <f>CONCATENATE($A$1629,".",$B$1629,".",C1693)</f>
        <v>14.1.33</v>
      </c>
      <c r="E1693" s="198" t="s">
        <v>1095</v>
      </c>
      <c r="F1693" s="185" t="s">
        <v>114</v>
      </c>
      <c r="G1693" s="176"/>
      <c r="H1693" s="176"/>
      <c r="I1693" s="176"/>
      <c r="J1693" s="176"/>
      <c r="K1693" s="230"/>
      <c r="L1693" s="176">
        <f>SUM(L1694:L1694)</f>
        <v>94</v>
      </c>
    </row>
    <row r="1694" spans="3:12" s="175" customFormat="1" ht="15.6">
      <c r="D1694" s="241"/>
      <c r="E1694" s="242"/>
      <c r="F1694" s="243"/>
      <c r="G1694" s="187"/>
      <c r="H1694" s="187"/>
      <c r="I1694" s="187"/>
      <c r="J1694" s="187"/>
      <c r="K1694" s="230">
        <v>94</v>
      </c>
      <c r="L1694" s="238">
        <f>PRODUCT(G1694:K1694)</f>
        <v>94</v>
      </c>
    </row>
    <row r="1695" spans="3:12" s="175" customFormat="1" ht="46.8">
      <c r="C1695" s="175">
        <f>1+C1693</f>
        <v>34</v>
      </c>
      <c r="D1695" s="184" t="str">
        <f>CONCATENATE($A$1629,".",$B$1629,".",C1695)</f>
        <v>14.1.34</v>
      </c>
      <c r="E1695" s="198" t="s">
        <v>1098</v>
      </c>
      <c r="F1695" s="185" t="s">
        <v>114</v>
      </c>
      <c r="G1695" s="176"/>
      <c r="H1695" s="176"/>
      <c r="I1695" s="176"/>
      <c r="J1695" s="176"/>
      <c r="K1695" s="230"/>
      <c r="L1695" s="176">
        <f>SUM(L1696:L1696)</f>
        <v>47</v>
      </c>
    </row>
    <row r="1696" spans="3:12" s="175" customFormat="1" ht="15.6">
      <c r="D1696" s="241"/>
      <c r="E1696" s="242"/>
      <c r="F1696" s="243"/>
      <c r="G1696" s="187"/>
      <c r="H1696" s="187"/>
      <c r="I1696" s="187"/>
      <c r="J1696" s="187"/>
      <c r="K1696" s="230">
        <v>47</v>
      </c>
      <c r="L1696" s="238">
        <f>PRODUCT(G1696:K1696)</f>
        <v>47</v>
      </c>
    </row>
    <row r="1697" spans="3:12" s="175" customFormat="1" ht="46.8">
      <c r="C1697" s="175">
        <f>1+C1695</f>
        <v>35</v>
      </c>
      <c r="D1697" s="184" t="str">
        <f>CONCATENATE($A$1629,".",$B$1629,".",C1697)</f>
        <v>14.1.35</v>
      </c>
      <c r="E1697" s="198" t="s">
        <v>1101</v>
      </c>
      <c r="F1697" s="185" t="s">
        <v>114</v>
      </c>
      <c r="G1697" s="176"/>
      <c r="H1697" s="176"/>
      <c r="I1697" s="176"/>
      <c r="J1697" s="176"/>
      <c r="K1697" s="230"/>
      <c r="L1697" s="176">
        <f>SUM(L1698:L1698)</f>
        <v>376</v>
      </c>
    </row>
    <row r="1698" spans="3:12" s="175" customFormat="1" ht="15.6">
      <c r="D1698" s="241"/>
      <c r="E1698" s="242"/>
      <c r="F1698" s="243"/>
      <c r="G1698" s="187"/>
      <c r="H1698" s="187"/>
      <c r="I1698" s="187"/>
      <c r="J1698" s="187"/>
      <c r="K1698" s="230">
        <v>376</v>
      </c>
      <c r="L1698" s="238">
        <f>PRODUCT(G1698:K1698)</f>
        <v>376</v>
      </c>
    </row>
    <row r="1699" spans="3:12" s="175" customFormat="1" ht="62.4">
      <c r="C1699" s="175">
        <f>1+C1697</f>
        <v>36</v>
      </c>
      <c r="D1699" s="184" t="str">
        <f>CONCATENATE($A$1629,".",$B$1629,".",C1699)</f>
        <v>14.1.36</v>
      </c>
      <c r="E1699" s="198" t="s">
        <v>1104</v>
      </c>
      <c r="F1699" s="185" t="s">
        <v>268</v>
      </c>
      <c r="G1699" s="176"/>
      <c r="H1699" s="176"/>
      <c r="I1699" s="176"/>
      <c r="J1699" s="176"/>
      <c r="K1699" s="230"/>
      <c r="L1699" s="176">
        <f>SUM(L1700:L1700)</f>
        <v>1</v>
      </c>
    </row>
    <row r="1700" spans="3:12" s="175" customFormat="1" ht="15.6">
      <c r="D1700" s="241"/>
      <c r="E1700" s="242"/>
      <c r="F1700" s="243"/>
      <c r="G1700" s="187"/>
      <c r="H1700" s="187"/>
      <c r="I1700" s="187"/>
      <c r="J1700" s="187"/>
      <c r="K1700" s="230">
        <v>1</v>
      </c>
      <c r="L1700" s="238">
        <f>PRODUCT(G1700:K1700)</f>
        <v>1</v>
      </c>
    </row>
    <row r="1701" spans="3:12" s="175" customFormat="1" ht="62.4">
      <c r="C1701" s="175">
        <f>1+C1699</f>
        <v>37</v>
      </c>
      <c r="D1701" s="184" t="str">
        <f>CONCATENATE($A$1629,".",$B$1629,".",C1701)</f>
        <v>14.1.37</v>
      </c>
      <c r="E1701" s="198" t="s">
        <v>1107</v>
      </c>
      <c r="F1701" s="185" t="s">
        <v>268</v>
      </c>
      <c r="G1701" s="176"/>
      <c r="H1701" s="176"/>
      <c r="I1701" s="176"/>
      <c r="J1701" s="176"/>
      <c r="K1701" s="230"/>
      <c r="L1701" s="176">
        <f>SUM(L1702:L1702)</f>
        <v>1</v>
      </c>
    </row>
    <row r="1702" spans="3:12" s="175" customFormat="1" ht="15.6">
      <c r="D1702" s="241"/>
      <c r="E1702" s="242"/>
      <c r="F1702" s="243"/>
      <c r="G1702" s="187"/>
      <c r="H1702" s="187"/>
      <c r="I1702" s="187"/>
      <c r="J1702" s="187"/>
      <c r="K1702" s="230">
        <v>1</v>
      </c>
      <c r="L1702" s="238">
        <f>PRODUCT(G1702:K1702)</f>
        <v>1</v>
      </c>
    </row>
    <row r="1703" spans="3:12" s="175" customFormat="1" ht="31.2">
      <c r="C1703" s="175">
        <f>1+C1701</f>
        <v>38</v>
      </c>
      <c r="D1703" s="184" t="str">
        <f>CONCATENATE($A$1629,".",$B$1629,".",C1703)</f>
        <v>14.1.38</v>
      </c>
      <c r="E1703" s="198" t="s">
        <v>1110</v>
      </c>
      <c r="F1703" s="185" t="s">
        <v>268</v>
      </c>
      <c r="G1703" s="176"/>
      <c r="H1703" s="176"/>
      <c r="I1703" s="176"/>
      <c r="J1703" s="176"/>
      <c r="K1703" s="230"/>
      <c r="L1703" s="176">
        <f>SUM(L1704:L1704)</f>
        <v>3</v>
      </c>
    </row>
    <row r="1704" spans="3:12" s="175" customFormat="1" ht="15.6">
      <c r="D1704" s="241"/>
      <c r="E1704" s="242"/>
      <c r="F1704" s="243"/>
      <c r="G1704" s="187"/>
      <c r="H1704" s="187"/>
      <c r="I1704" s="187"/>
      <c r="J1704" s="187"/>
      <c r="K1704" s="230">
        <v>3</v>
      </c>
      <c r="L1704" s="238">
        <f>PRODUCT(G1704:K1704)</f>
        <v>3</v>
      </c>
    </row>
    <row r="1705" spans="3:12" s="175" customFormat="1" ht="31.2">
      <c r="C1705" s="175">
        <f>1+C1703</f>
        <v>39</v>
      </c>
      <c r="D1705" s="184" t="str">
        <f>CONCATENATE($A$1629,".",$B$1629,".",C1705)</f>
        <v>14.1.39</v>
      </c>
      <c r="E1705" s="198" t="s">
        <v>1113</v>
      </c>
      <c r="F1705" s="185" t="s">
        <v>268</v>
      </c>
      <c r="G1705" s="176"/>
      <c r="H1705" s="176"/>
      <c r="I1705" s="176"/>
      <c r="J1705" s="176"/>
      <c r="K1705" s="230"/>
      <c r="L1705" s="176">
        <f>SUM(L1706:L1706)</f>
        <v>3</v>
      </c>
    </row>
    <row r="1706" spans="3:12" s="175" customFormat="1" ht="15.6">
      <c r="D1706" s="241"/>
      <c r="E1706" s="242"/>
      <c r="F1706" s="243"/>
      <c r="G1706" s="187"/>
      <c r="H1706" s="187"/>
      <c r="I1706" s="187"/>
      <c r="J1706" s="187"/>
      <c r="K1706" s="230">
        <v>3</v>
      </c>
      <c r="L1706" s="238">
        <f>PRODUCT(G1706:K1706)</f>
        <v>3</v>
      </c>
    </row>
    <row r="1707" spans="3:12" s="175" customFormat="1" ht="31.2">
      <c r="C1707" s="175">
        <f>1+C1705</f>
        <v>40</v>
      </c>
      <c r="D1707" s="184" t="str">
        <f>CONCATENATE($A$1629,".",$B$1629,".",C1707)</f>
        <v>14.1.40</v>
      </c>
      <c r="E1707" s="198" t="s">
        <v>1117</v>
      </c>
      <c r="F1707" s="185" t="s">
        <v>268</v>
      </c>
      <c r="G1707" s="176"/>
      <c r="H1707" s="176"/>
      <c r="I1707" s="176"/>
      <c r="J1707" s="176"/>
      <c r="K1707" s="230"/>
      <c r="L1707" s="176">
        <f>SUM(L1708:L1708)</f>
        <v>3</v>
      </c>
    </row>
    <row r="1708" spans="3:12" s="175" customFormat="1" ht="15.6">
      <c r="D1708" s="241"/>
      <c r="E1708" s="242"/>
      <c r="F1708" s="243"/>
      <c r="G1708" s="187"/>
      <c r="H1708" s="187"/>
      <c r="I1708" s="187"/>
      <c r="J1708" s="187"/>
      <c r="K1708" s="230">
        <v>3</v>
      </c>
      <c r="L1708" s="238">
        <f>PRODUCT(G1708:K1708)</f>
        <v>3</v>
      </c>
    </row>
    <row r="1709" spans="3:12" s="175" customFormat="1" ht="31.2">
      <c r="C1709" s="175">
        <f>1+C1707</f>
        <v>41</v>
      </c>
      <c r="D1709" s="184" t="str">
        <f>CONCATENATE($A$1629,".",$B$1629,".",C1709)</f>
        <v>14.1.41</v>
      </c>
      <c r="E1709" s="198" t="s">
        <v>1120</v>
      </c>
      <c r="F1709" s="185" t="s">
        <v>268</v>
      </c>
      <c r="G1709" s="176"/>
      <c r="H1709" s="176"/>
      <c r="I1709" s="176"/>
      <c r="J1709" s="176"/>
      <c r="K1709" s="230"/>
      <c r="L1709" s="176">
        <f>SUM(L1710:L1710)</f>
        <v>1</v>
      </c>
    </row>
    <row r="1710" spans="3:12" s="175" customFormat="1" ht="15.6">
      <c r="D1710" s="241"/>
      <c r="E1710" s="242"/>
      <c r="F1710" s="243"/>
      <c r="G1710" s="187"/>
      <c r="H1710" s="187"/>
      <c r="I1710" s="187"/>
      <c r="J1710" s="187"/>
      <c r="K1710" s="230">
        <v>1</v>
      </c>
      <c r="L1710" s="238">
        <f>PRODUCT(G1710:K1710)</f>
        <v>1</v>
      </c>
    </row>
    <row r="1711" spans="3:12" s="175" customFormat="1" ht="31.2">
      <c r="C1711" s="175">
        <f>1+C1709</f>
        <v>42</v>
      </c>
      <c r="D1711" s="184" t="str">
        <f>CONCATENATE($A$1629,".",$B$1629,".",C1711)</f>
        <v>14.1.42</v>
      </c>
      <c r="E1711" s="198" t="s">
        <v>6802</v>
      </c>
      <c r="F1711" s="185" t="s">
        <v>268</v>
      </c>
      <c r="G1711" s="176"/>
      <c r="H1711" s="176"/>
      <c r="I1711" s="176"/>
      <c r="J1711" s="176"/>
      <c r="K1711" s="230"/>
      <c r="L1711" s="176">
        <f>SUM(L1712:L1712)</f>
        <v>1</v>
      </c>
    </row>
    <row r="1712" spans="3:12" s="175" customFormat="1" ht="15.6">
      <c r="D1712" s="241"/>
      <c r="E1712" s="242"/>
      <c r="F1712" s="243"/>
      <c r="G1712" s="187"/>
      <c r="H1712" s="187"/>
      <c r="I1712" s="187"/>
      <c r="J1712" s="187"/>
      <c r="K1712" s="230">
        <v>1</v>
      </c>
      <c r="L1712" s="238">
        <f>PRODUCT(G1712:K1712)</f>
        <v>1</v>
      </c>
    </row>
    <row r="1713" spans="3:12" s="175" customFormat="1" ht="31.2">
      <c r="C1713" s="175">
        <f>1+C1711</f>
        <v>43</v>
      </c>
      <c r="D1713" s="184" t="str">
        <f>CONCATENATE($A$1629,".",$B$1629,".",C1713)</f>
        <v>14.1.43</v>
      </c>
      <c r="E1713" s="198" t="s">
        <v>1126</v>
      </c>
      <c r="F1713" s="185" t="s">
        <v>268</v>
      </c>
      <c r="G1713" s="176"/>
      <c r="H1713" s="176"/>
      <c r="I1713" s="176"/>
      <c r="J1713" s="176"/>
      <c r="K1713" s="230"/>
      <c r="L1713" s="176">
        <f>SUM(L1714:L1714)</f>
        <v>1</v>
      </c>
    </row>
    <row r="1714" spans="3:12" s="175" customFormat="1" ht="15.6">
      <c r="D1714" s="241"/>
      <c r="E1714" s="242"/>
      <c r="F1714" s="243"/>
      <c r="G1714" s="187"/>
      <c r="H1714" s="187"/>
      <c r="I1714" s="187"/>
      <c r="J1714" s="187"/>
      <c r="K1714" s="230">
        <v>1</v>
      </c>
      <c r="L1714" s="238">
        <f>PRODUCT(G1714:K1714)</f>
        <v>1</v>
      </c>
    </row>
    <row r="1715" spans="3:12" s="175" customFormat="1" ht="31.2">
      <c r="C1715" s="175">
        <f>1+C1713</f>
        <v>44</v>
      </c>
      <c r="D1715" s="184" t="str">
        <f>CONCATENATE($A$1629,".",$B$1629,".",C1715)</f>
        <v>14.1.44</v>
      </c>
      <c r="E1715" s="198" t="s">
        <v>1129</v>
      </c>
      <c r="F1715" s="185" t="s">
        <v>268</v>
      </c>
      <c r="G1715" s="176"/>
      <c r="H1715" s="176"/>
      <c r="I1715" s="176"/>
      <c r="J1715" s="176"/>
      <c r="K1715" s="230"/>
      <c r="L1715" s="176">
        <f>SUM(L1716:L1716)</f>
        <v>1</v>
      </c>
    </row>
    <row r="1716" spans="3:12" s="175" customFormat="1" ht="15.6">
      <c r="D1716" s="241"/>
      <c r="E1716" s="242"/>
      <c r="F1716" s="243"/>
      <c r="G1716" s="187"/>
      <c r="H1716" s="187"/>
      <c r="I1716" s="187"/>
      <c r="J1716" s="187"/>
      <c r="K1716" s="230">
        <v>1</v>
      </c>
      <c r="L1716" s="238">
        <f>PRODUCT(G1716:K1716)</f>
        <v>1</v>
      </c>
    </row>
    <row r="1717" spans="3:12" s="175" customFormat="1" ht="62.4">
      <c r="C1717" s="175">
        <f>1+C1715</f>
        <v>45</v>
      </c>
      <c r="D1717" s="184" t="str">
        <f>CONCATENATE($A$1629,".",$B$1629,".",C1717)</f>
        <v>14.1.45</v>
      </c>
      <c r="E1717" s="198" t="s">
        <v>6803</v>
      </c>
      <c r="F1717" s="185" t="s">
        <v>268</v>
      </c>
      <c r="G1717" s="176"/>
      <c r="H1717" s="176"/>
      <c r="I1717" s="176"/>
      <c r="J1717" s="176"/>
      <c r="K1717" s="230"/>
      <c r="L1717" s="176">
        <f>SUM(L1718:L1718)</f>
        <v>4</v>
      </c>
    </row>
    <row r="1718" spans="3:12" s="175" customFormat="1" ht="15.6">
      <c r="D1718" s="241"/>
      <c r="E1718" s="242"/>
      <c r="F1718" s="243"/>
      <c r="G1718" s="187"/>
      <c r="H1718" s="187"/>
      <c r="I1718" s="187"/>
      <c r="J1718" s="187"/>
      <c r="K1718" s="230">
        <v>4</v>
      </c>
      <c r="L1718" s="238">
        <f>PRODUCT(G1718:K1718)</f>
        <v>4</v>
      </c>
    </row>
    <row r="1719" spans="3:12" s="175" customFormat="1" ht="31.2">
      <c r="C1719" s="175">
        <f>1+C1717</f>
        <v>46</v>
      </c>
      <c r="D1719" s="184" t="str">
        <f>CONCATENATE($A$1629,".",$B$1629,".",C1719)</f>
        <v>14.1.46</v>
      </c>
      <c r="E1719" s="198" t="s">
        <v>1134</v>
      </c>
      <c r="F1719" s="185" t="s">
        <v>268</v>
      </c>
      <c r="G1719" s="176"/>
      <c r="H1719" s="176"/>
      <c r="I1719" s="176"/>
      <c r="J1719" s="176"/>
      <c r="K1719" s="230"/>
      <c r="L1719" s="176">
        <f>SUM(L1720:L1720)</f>
        <v>3</v>
      </c>
    </row>
    <row r="1720" spans="3:12" s="175" customFormat="1" ht="15.6">
      <c r="D1720" s="241"/>
      <c r="E1720" s="242"/>
      <c r="F1720" s="243"/>
      <c r="G1720" s="187"/>
      <c r="H1720" s="187"/>
      <c r="I1720" s="187"/>
      <c r="J1720" s="187"/>
      <c r="K1720" s="230">
        <v>3</v>
      </c>
      <c r="L1720" s="238">
        <f>PRODUCT(G1720:K1720)</f>
        <v>3</v>
      </c>
    </row>
    <row r="1721" spans="3:12" s="175" customFormat="1" ht="31.2">
      <c r="C1721" s="175">
        <f>1+C1719</f>
        <v>47</v>
      </c>
      <c r="D1721" s="184" t="str">
        <f>CONCATENATE($A$1629,".",$B$1629,".",C1721)</f>
        <v>14.1.47</v>
      </c>
      <c r="E1721" s="198" t="s">
        <v>1137</v>
      </c>
      <c r="F1721" s="185" t="s">
        <v>114</v>
      </c>
      <c r="G1721" s="176"/>
      <c r="H1721" s="176"/>
      <c r="I1721" s="176"/>
      <c r="J1721" s="176"/>
      <c r="K1721" s="230"/>
      <c r="L1721" s="176">
        <f>SUM(L1722:L1722)</f>
        <v>15</v>
      </c>
    </row>
    <row r="1722" spans="3:12" s="175" customFormat="1" ht="15.6">
      <c r="D1722" s="241"/>
      <c r="E1722" s="242"/>
      <c r="F1722" s="243"/>
      <c r="G1722" s="187"/>
      <c r="H1722" s="187"/>
      <c r="I1722" s="187"/>
      <c r="J1722" s="187"/>
      <c r="K1722" s="230">
        <v>15</v>
      </c>
      <c r="L1722" s="238">
        <f>PRODUCT(G1722:K1722)</f>
        <v>15</v>
      </c>
    </row>
    <row r="1723" spans="3:12" s="175" customFormat="1" ht="31.2">
      <c r="C1723" s="175">
        <f>1+C1721</f>
        <v>48</v>
      </c>
      <c r="D1723" s="184" t="str">
        <f>CONCATENATE($A$1629,".",$B$1629,".",C1723)</f>
        <v>14.1.48</v>
      </c>
      <c r="E1723" s="198" t="s">
        <v>1140</v>
      </c>
      <c r="F1723" s="185" t="s">
        <v>114</v>
      </c>
      <c r="G1723" s="176"/>
      <c r="H1723" s="176"/>
      <c r="I1723" s="176"/>
      <c r="J1723" s="176"/>
      <c r="K1723" s="230"/>
      <c r="L1723" s="176">
        <f>SUM(L1724:L1724)</f>
        <v>16</v>
      </c>
    </row>
    <row r="1724" spans="3:12" s="175" customFormat="1" ht="15.6">
      <c r="D1724" s="241"/>
      <c r="E1724" s="242"/>
      <c r="F1724" s="243"/>
      <c r="G1724" s="187"/>
      <c r="H1724" s="187"/>
      <c r="I1724" s="187"/>
      <c r="J1724" s="187"/>
      <c r="K1724" s="230">
        <v>16</v>
      </c>
      <c r="L1724" s="238">
        <f>PRODUCT(G1724:K1724)</f>
        <v>16</v>
      </c>
    </row>
    <row r="1725" spans="3:12" s="175" customFormat="1" ht="31.2">
      <c r="C1725" s="175">
        <f>1+C1723</f>
        <v>49</v>
      </c>
      <c r="D1725" s="184" t="str">
        <f>CONCATENATE($A$1629,".",$B$1629,".",C1725)</f>
        <v>14.1.49</v>
      </c>
      <c r="E1725" s="198" t="s">
        <v>6804</v>
      </c>
      <c r="F1725" s="185" t="s">
        <v>268</v>
      </c>
      <c r="G1725" s="176"/>
      <c r="H1725" s="176"/>
      <c r="I1725" s="176"/>
      <c r="J1725" s="176"/>
      <c r="K1725" s="230"/>
      <c r="L1725" s="176">
        <f>SUM(L1726:L1726)</f>
        <v>1</v>
      </c>
    </row>
    <row r="1726" spans="3:12" s="175" customFormat="1" ht="15.6">
      <c r="D1726" s="241"/>
      <c r="E1726" s="242"/>
      <c r="F1726" s="243"/>
      <c r="G1726" s="187"/>
      <c r="H1726" s="187"/>
      <c r="I1726" s="187"/>
      <c r="J1726" s="187"/>
      <c r="K1726" s="230">
        <v>1</v>
      </c>
      <c r="L1726" s="238">
        <f>PRODUCT(G1726:K1726)</f>
        <v>1</v>
      </c>
    </row>
    <row r="1727" spans="3:12" s="175" customFormat="1" ht="31.2">
      <c r="C1727" s="175">
        <f>1+C1725</f>
        <v>50</v>
      </c>
      <c r="D1727" s="184" t="str">
        <f>CONCATENATE($A$1629,".",$B$1629,".",C1727)</f>
        <v>14.1.50</v>
      </c>
      <c r="E1727" s="198" t="s">
        <v>1146</v>
      </c>
      <c r="F1727" s="185" t="s">
        <v>268</v>
      </c>
      <c r="G1727" s="176"/>
      <c r="H1727" s="176"/>
      <c r="I1727" s="176"/>
      <c r="J1727" s="176"/>
      <c r="K1727" s="230"/>
      <c r="L1727" s="176">
        <f>SUM(L1728:L1728)</f>
        <v>3</v>
      </c>
    </row>
    <row r="1728" spans="3:12" s="175" customFormat="1" ht="15.6">
      <c r="D1728" s="241"/>
      <c r="E1728" s="242"/>
      <c r="F1728" s="243"/>
      <c r="G1728" s="187"/>
      <c r="H1728" s="187"/>
      <c r="I1728" s="187"/>
      <c r="J1728" s="187"/>
      <c r="K1728" s="230">
        <v>3</v>
      </c>
      <c r="L1728" s="238">
        <f>PRODUCT(G1728:K1728)</f>
        <v>3</v>
      </c>
    </row>
    <row r="1729" spans="1:14" s="175" customFormat="1" ht="31.2">
      <c r="C1729" s="175">
        <f>1+C1727</f>
        <v>51</v>
      </c>
      <c r="D1729" s="184" t="str">
        <f>CONCATENATE($A$1629,".",$B$1629,".",C1729)</f>
        <v>14.1.51</v>
      </c>
      <c r="E1729" s="198" t="s">
        <v>1149</v>
      </c>
      <c r="F1729" s="185" t="s">
        <v>114</v>
      </c>
      <c r="G1729" s="176"/>
      <c r="H1729" s="176"/>
      <c r="I1729" s="176"/>
      <c r="J1729" s="176"/>
      <c r="K1729" s="230"/>
      <c r="L1729" s="176">
        <f>SUM(L1730:L1730)</f>
        <v>25</v>
      </c>
    </row>
    <row r="1730" spans="1:14" s="175" customFormat="1" ht="15.6">
      <c r="D1730" s="241"/>
      <c r="E1730" s="242"/>
      <c r="F1730" s="243"/>
      <c r="G1730" s="187"/>
      <c r="H1730" s="187"/>
      <c r="I1730" s="187"/>
      <c r="J1730" s="187"/>
      <c r="K1730" s="230">
        <v>25</v>
      </c>
      <c r="L1730" s="238">
        <f>PRODUCT(G1730:K1730)</f>
        <v>25</v>
      </c>
    </row>
    <row r="1731" spans="1:14" s="175" customFormat="1" ht="62.4">
      <c r="C1731" s="175">
        <f>1+C1729</f>
        <v>52</v>
      </c>
      <c r="D1731" s="184" t="str">
        <f>CONCATENATE($A$1629,".",$B$1629,".",C1731)</f>
        <v>14.1.52</v>
      </c>
      <c r="E1731" s="198" t="s">
        <v>1153</v>
      </c>
      <c r="F1731" s="185" t="s">
        <v>268</v>
      </c>
      <c r="G1731" s="176"/>
      <c r="H1731" s="176"/>
      <c r="I1731" s="176"/>
      <c r="J1731" s="176"/>
      <c r="K1731" s="230"/>
      <c r="L1731" s="176">
        <f>SUM(L1732:L1732)</f>
        <v>1</v>
      </c>
    </row>
    <row r="1732" spans="1:14" s="175" customFormat="1" ht="15.6">
      <c r="D1732" s="241"/>
      <c r="E1732" s="242"/>
      <c r="F1732" s="243"/>
      <c r="G1732" s="187"/>
      <c r="H1732" s="187"/>
      <c r="I1732" s="187"/>
      <c r="J1732" s="187"/>
      <c r="K1732" s="230">
        <v>1</v>
      </c>
      <c r="L1732" s="238">
        <f>PRODUCT(G1732:K1732)</f>
        <v>1</v>
      </c>
    </row>
    <row r="1733" spans="1:14" s="175" customFormat="1" ht="31.2">
      <c r="C1733" s="175">
        <f>1+C1731</f>
        <v>53</v>
      </c>
      <c r="D1733" s="184" t="str">
        <f>CONCATENATE($A$1629,".",$B$1629,".",C1733)</f>
        <v>14.1.53</v>
      </c>
      <c r="E1733" s="198" t="s">
        <v>1156</v>
      </c>
      <c r="F1733" s="185" t="s">
        <v>114</v>
      </c>
      <c r="G1733" s="176"/>
      <c r="H1733" s="176"/>
      <c r="I1733" s="176"/>
      <c r="J1733" s="176"/>
      <c r="K1733" s="230"/>
      <c r="L1733" s="176">
        <f>SUM(L1734:L1734)</f>
        <v>28</v>
      </c>
    </row>
    <row r="1734" spans="1:14" s="175" customFormat="1" ht="15.6">
      <c r="D1734" s="241"/>
      <c r="E1734" s="242"/>
      <c r="F1734" s="243"/>
      <c r="G1734" s="187"/>
      <c r="H1734" s="187"/>
      <c r="I1734" s="187"/>
      <c r="J1734" s="187"/>
      <c r="K1734" s="230">
        <v>28</v>
      </c>
      <c r="L1734" s="238">
        <f>PRODUCT(G1734:K1734)</f>
        <v>28</v>
      </c>
    </row>
    <row r="1735" spans="1:14" s="175" customFormat="1" ht="46.8">
      <c r="C1735" s="175">
        <f>1+C1733</f>
        <v>54</v>
      </c>
      <c r="D1735" s="184" t="str">
        <f>CONCATENATE($A$1629,".",$B$1629,".",C1735)</f>
        <v>14.1.54</v>
      </c>
      <c r="E1735" s="198" t="s">
        <v>1159</v>
      </c>
      <c r="F1735" s="185" t="s">
        <v>268</v>
      </c>
      <c r="G1735" s="176"/>
      <c r="H1735" s="176"/>
      <c r="I1735" s="176"/>
      <c r="J1735" s="176"/>
      <c r="K1735" s="230"/>
      <c r="L1735" s="176">
        <f>SUM(L1736:L1736)</f>
        <v>3</v>
      </c>
    </row>
    <row r="1736" spans="1:14" s="175" customFormat="1" ht="15.6">
      <c r="D1736" s="241"/>
      <c r="E1736" s="242"/>
      <c r="F1736" s="243"/>
      <c r="G1736" s="187"/>
      <c r="H1736" s="187"/>
      <c r="I1736" s="187"/>
      <c r="J1736" s="187"/>
      <c r="K1736" s="230">
        <v>3</v>
      </c>
      <c r="L1736" s="238">
        <f>PRODUCT(G1736:K1736)</f>
        <v>3</v>
      </c>
    </row>
    <row r="1737" spans="1:14" s="175" customFormat="1" ht="31.2">
      <c r="C1737" s="175">
        <f>1+C1735</f>
        <v>55</v>
      </c>
      <c r="D1737" s="184" t="str">
        <f>CONCATENATE($A$1629,".",$B$1629,".",C1737)</f>
        <v>14.1.55</v>
      </c>
      <c r="E1737" s="198" t="s">
        <v>6805</v>
      </c>
      <c r="F1737" s="185" t="s">
        <v>268</v>
      </c>
      <c r="G1737" s="176"/>
      <c r="H1737" s="176"/>
      <c r="I1737" s="176"/>
      <c r="J1737" s="176"/>
      <c r="K1737" s="230"/>
      <c r="L1737" s="176">
        <f>SUM(L1738:L1738)</f>
        <v>5</v>
      </c>
    </row>
    <row r="1738" spans="1:14" s="175" customFormat="1" ht="15.6">
      <c r="D1738" s="241"/>
      <c r="E1738" s="242"/>
      <c r="F1738" s="243"/>
      <c r="G1738" s="187"/>
      <c r="H1738" s="187"/>
      <c r="I1738" s="187"/>
      <c r="J1738" s="187"/>
      <c r="K1738" s="230">
        <v>5</v>
      </c>
      <c r="L1738" s="238">
        <f>PRODUCT(G1738:K1738)</f>
        <v>5</v>
      </c>
    </row>
    <row r="1739" spans="1:14" s="175" customFormat="1" ht="46.8">
      <c r="C1739" s="175">
        <f>1+C1737</f>
        <v>56</v>
      </c>
      <c r="D1739" s="184" t="str">
        <f>CONCATENATE($A$1629,".",$B$1629,".",C1739)</f>
        <v>14.1.56</v>
      </c>
      <c r="E1739" s="198" t="s">
        <v>6806</v>
      </c>
      <c r="F1739" s="185" t="s">
        <v>268</v>
      </c>
      <c r="G1739" s="176"/>
      <c r="H1739" s="176"/>
      <c r="I1739" s="176"/>
      <c r="J1739" s="176"/>
      <c r="K1739" s="230"/>
      <c r="L1739" s="176">
        <f>SUM(L1740:L1740)</f>
        <v>1</v>
      </c>
    </row>
    <row r="1740" spans="1:14" s="175" customFormat="1" ht="15.6">
      <c r="D1740" s="241"/>
      <c r="E1740" s="242"/>
      <c r="F1740" s="243"/>
      <c r="G1740" s="187"/>
      <c r="H1740" s="187"/>
      <c r="I1740" s="187"/>
      <c r="J1740" s="187"/>
      <c r="K1740" s="230">
        <v>1</v>
      </c>
      <c r="L1740" s="238">
        <f>PRODUCT(G1740:K1740)</f>
        <v>1</v>
      </c>
    </row>
    <row r="1741" spans="1:14" s="175" customFormat="1" ht="15.6">
      <c r="D1741" s="178" t="s">
        <v>6807</v>
      </c>
      <c r="E1741" s="200" t="s">
        <v>1167</v>
      </c>
      <c r="F1741" s="178"/>
      <c r="G1741" s="180"/>
      <c r="H1741" s="180"/>
      <c r="I1741" s="180"/>
      <c r="J1741" s="180"/>
      <c r="K1741" s="181"/>
      <c r="L1741" s="180"/>
    </row>
    <row r="1742" spans="1:14" ht="31.2">
      <c r="A1742" s="175">
        <v>14</v>
      </c>
      <c r="B1742" s="175">
        <v>2</v>
      </c>
      <c r="C1742" s="183">
        <f>1+C1724</f>
        <v>1</v>
      </c>
      <c r="D1742" s="184" t="str">
        <f>CONCATENATE($A$1742,".",$B$1742,".",C1742)</f>
        <v>14.2.1</v>
      </c>
      <c r="E1742" s="198" t="s">
        <v>1170</v>
      </c>
      <c r="F1742" s="185" t="s">
        <v>114</v>
      </c>
      <c r="G1742" s="312"/>
      <c r="H1742" s="176"/>
      <c r="I1742" s="312"/>
      <c r="J1742" s="176"/>
      <c r="K1742" s="312"/>
      <c r="L1742" s="176">
        <f>SUM(L1743)</f>
        <v>52</v>
      </c>
      <c r="M1742" s="303"/>
      <c r="N1742" s="304"/>
    </row>
    <row r="1743" spans="1:14" ht="15.6">
      <c r="A1743" s="175"/>
      <c r="B1743" s="175"/>
      <c r="C1743" s="175"/>
      <c r="D1743" s="185"/>
      <c r="E1743" s="198"/>
      <c r="F1743" s="185"/>
      <c r="G1743" s="312"/>
      <c r="H1743" s="176"/>
      <c r="I1743" s="312"/>
      <c r="J1743" s="176"/>
      <c r="K1743" s="230">
        <v>52</v>
      </c>
      <c r="L1743" s="238">
        <f>PRODUCT(G1743:K1743)</f>
        <v>52</v>
      </c>
      <c r="M1743" s="303"/>
      <c r="N1743" s="304"/>
    </row>
    <row r="1744" spans="1:14" ht="31.2">
      <c r="A1744" s="175"/>
      <c r="B1744" s="175"/>
      <c r="C1744" s="175">
        <f>1+C1742</f>
        <v>2</v>
      </c>
      <c r="D1744" s="184" t="str">
        <f>CONCATENATE($A$1742,".",$B$1742,".",C1744)</f>
        <v>14.2.2</v>
      </c>
      <c r="E1744" s="198" t="s">
        <v>1173</v>
      </c>
      <c r="F1744" s="185" t="s">
        <v>114</v>
      </c>
      <c r="G1744" s="312"/>
      <c r="H1744" s="176"/>
      <c r="I1744" s="312"/>
      <c r="J1744" s="176"/>
      <c r="K1744" s="312"/>
      <c r="L1744" s="176">
        <f>SUM(L1745)</f>
        <v>47</v>
      </c>
      <c r="M1744" s="303"/>
      <c r="N1744" s="304"/>
    </row>
    <row r="1745" spans="1:14" ht="15.6">
      <c r="A1745" s="175"/>
      <c r="B1745" s="175"/>
      <c r="C1745" s="175"/>
      <c r="D1745" s="185"/>
      <c r="E1745" s="198"/>
      <c r="F1745" s="185"/>
      <c r="G1745" s="312"/>
      <c r="H1745" s="176"/>
      <c r="I1745" s="312"/>
      <c r="J1745" s="176"/>
      <c r="K1745" s="230">
        <v>47</v>
      </c>
      <c r="L1745" s="238">
        <f>PRODUCT(G1745:K1745)</f>
        <v>47</v>
      </c>
      <c r="M1745" s="303"/>
      <c r="N1745" s="304"/>
    </row>
    <row r="1746" spans="1:14" ht="31.2">
      <c r="A1746" s="175"/>
      <c r="B1746" s="175"/>
      <c r="C1746" s="175">
        <f>1+C1744</f>
        <v>3</v>
      </c>
      <c r="D1746" s="184" t="str">
        <f>CONCATENATE($A$1742,".",$B$1742,".",C1746)</f>
        <v>14.2.3</v>
      </c>
      <c r="E1746" s="198" t="s">
        <v>1176</v>
      </c>
      <c r="F1746" s="185" t="s">
        <v>114</v>
      </c>
      <c r="G1746" s="312"/>
      <c r="H1746" s="176"/>
      <c r="I1746" s="312"/>
      <c r="J1746" s="176"/>
      <c r="K1746" s="312"/>
      <c r="L1746" s="176">
        <f>SUM(L1747)</f>
        <v>6</v>
      </c>
      <c r="M1746" s="303"/>
      <c r="N1746" s="304"/>
    </row>
    <row r="1747" spans="1:14" ht="15.6">
      <c r="A1747" s="175"/>
      <c r="B1747" s="175"/>
      <c r="C1747" s="175"/>
      <c r="D1747" s="185"/>
      <c r="E1747" s="198"/>
      <c r="F1747" s="185"/>
      <c r="G1747" s="312"/>
      <c r="H1747" s="176"/>
      <c r="I1747" s="312"/>
      <c r="J1747" s="176"/>
      <c r="K1747" s="230">
        <v>6</v>
      </c>
      <c r="L1747" s="238">
        <f>PRODUCT(G1747:K1747)</f>
        <v>6</v>
      </c>
      <c r="M1747" s="303"/>
      <c r="N1747" s="304"/>
    </row>
    <row r="1748" spans="1:14" ht="62.4">
      <c r="A1748" s="175"/>
      <c r="B1748" s="175"/>
      <c r="C1748" s="175">
        <f>1+C1746</f>
        <v>4</v>
      </c>
      <c r="D1748" s="184" t="str">
        <f>CONCATENATE($A$1742,".",$B$1742,".",C1748)</f>
        <v>14.2.4</v>
      </c>
      <c r="E1748" s="198" t="s">
        <v>1179</v>
      </c>
      <c r="F1748" s="185" t="s">
        <v>268</v>
      </c>
      <c r="G1748" s="312"/>
      <c r="H1748" s="176"/>
      <c r="I1748" s="312"/>
      <c r="J1748" s="176"/>
      <c r="K1748" s="312"/>
      <c r="L1748" s="176">
        <f>SUM(L1749)</f>
        <v>1</v>
      </c>
      <c r="M1748" s="303"/>
      <c r="N1748" s="304"/>
    </row>
    <row r="1749" spans="1:14" ht="15.6">
      <c r="A1749" s="175"/>
      <c r="B1749" s="175"/>
      <c r="C1749" s="175"/>
      <c r="D1749" s="185"/>
      <c r="E1749" s="198"/>
      <c r="F1749" s="185"/>
      <c r="G1749" s="312"/>
      <c r="H1749" s="176"/>
      <c r="I1749" s="312"/>
      <c r="J1749" s="176"/>
      <c r="K1749" s="230">
        <v>1</v>
      </c>
      <c r="L1749" s="238">
        <f>PRODUCT(G1749:K1749)</f>
        <v>1</v>
      </c>
      <c r="M1749" s="303"/>
      <c r="N1749" s="304"/>
    </row>
    <row r="1750" spans="1:14" ht="15.6">
      <c r="A1750" s="175"/>
      <c r="B1750" s="175"/>
      <c r="C1750" s="175">
        <f>1+C1748</f>
        <v>5</v>
      </c>
      <c r="D1750" s="184" t="str">
        <f>CONCATENATE($A$1742,".",$B$1742,".",C1750)</f>
        <v>14.2.5</v>
      </c>
      <c r="E1750" s="198" t="s">
        <v>1182</v>
      </c>
      <c r="F1750" s="185" t="s">
        <v>268</v>
      </c>
      <c r="G1750" s="312"/>
      <c r="H1750" s="176"/>
      <c r="I1750" s="312"/>
      <c r="J1750" s="176"/>
      <c r="K1750" s="312"/>
      <c r="L1750" s="176">
        <f>SUM(L1751)</f>
        <v>1</v>
      </c>
      <c r="M1750" s="303"/>
      <c r="N1750" s="304"/>
    </row>
    <row r="1751" spans="1:14" ht="15.6">
      <c r="A1751" s="175"/>
      <c r="B1751" s="175"/>
      <c r="C1751" s="175"/>
      <c r="D1751" s="185"/>
      <c r="E1751" s="198"/>
      <c r="F1751" s="185"/>
      <c r="G1751" s="312"/>
      <c r="H1751" s="176"/>
      <c r="I1751" s="312"/>
      <c r="J1751" s="176"/>
      <c r="K1751" s="230">
        <v>1</v>
      </c>
      <c r="L1751" s="238">
        <f>PRODUCT(G1751:K1751)</f>
        <v>1</v>
      </c>
      <c r="M1751" s="303"/>
      <c r="N1751" s="304"/>
    </row>
    <row r="1752" spans="1:14" ht="62.4">
      <c r="A1752" s="175"/>
      <c r="B1752" s="175"/>
      <c r="C1752" s="175">
        <f>1+C1750</f>
        <v>6</v>
      </c>
      <c r="D1752" s="184" t="str">
        <f>CONCATENATE($A$1742,".",$B$1742,".",C1752)</f>
        <v>14.2.6</v>
      </c>
      <c r="E1752" s="198" t="s">
        <v>1185</v>
      </c>
      <c r="F1752" s="185" t="s">
        <v>268</v>
      </c>
      <c r="G1752" s="312"/>
      <c r="H1752" s="176"/>
      <c r="I1752" s="312"/>
      <c r="J1752" s="176"/>
      <c r="K1752" s="312"/>
      <c r="L1752" s="176">
        <f>SUM(L1753)</f>
        <v>2</v>
      </c>
      <c r="M1752" s="303"/>
      <c r="N1752" s="304"/>
    </row>
    <row r="1753" spans="1:14" ht="15.6">
      <c r="A1753" s="175"/>
      <c r="B1753" s="175"/>
      <c r="C1753" s="175"/>
      <c r="D1753" s="185"/>
      <c r="E1753" s="198"/>
      <c r="F1753" s="185"/>
      <c r="G1753" s="312"/>
      <c r="H1753" s="176"/>
      <c r="I1753" s="312"/>
      <c r="J1753" s="176"/>
      <c r="K1753" s="230">
        <v>2</v>
      </c>
      <c r="L1753" s="238">
        <f>PRODUCT(G1753:K1753)</f>
        <v>2</v>
      </c>
      <c r="M1753" s="303"/>
      <c r="N1753" s="304"/>
    </row>
    <row r="1754" spans="1:14" ht="31.2">
      <c r="A1754" s="175"/>
      <c r="B1754" s="175"/>
      <c r="C1754" s="175">
        <f>1+C1752</f>
        <v>7</v>
      </c>
      <c r="D1754" s="184" t="str">
        <f>CONCATENATE($A$1742,".",$B$1742,".",C1754)</f>
        <v>14.2.7</v>
      </c>
      <c r="E1754" s="198" t="s">
        <v>1188</v>
      </c>
      <c r="F1754" s="185" t="s">
        <v>268</v>
      </c>
      <c r="G1754" s="312"/>
      <c r="H1754" s="176"/>
      <c r="I1754" s="312"/>
      <c r="J1754" s="176"/>
      <c r="K1754" s="312"/>
      <c r="L1754" s="176">
        <f>SUM(L1755)</f>
        <v>2</v>
      </c>
      <c r="M1754" s="303"/>
      <c r="N1754" s="304"/>
    </row>
    <row r="1755" spans="1:14" ht="15.6">
      <c r="A1755" s="175"/>
      <c r="B1755" s="175"/>
      <c r="C1755" s="175"/>
      <c r="D1755" s="185"/>
      <c r="E1755" s="198"/>
      <c r="F1755" s="185"/>
      <c r="G1755" s="312"/>
      <c r="H1755" s="176"/>
      <c r="I1755" s="312"/>
      <c r="J1755" s="176"/>
      <c r="K1755" s="230">
        <v>2</v>
      </c>
      <c r="L1755" s="238">
        <f>PRODUCT(G1755:K1755)</f>
        <v>2</v>
      </c>
      <c r="M1755" s="303"/>
      <c r="N1755" s="304"/>
    </row>
    <row r="1756" spans="1:14" ht="46.8">
      <c r="A1756" s="175"/>
      <c r="B1756" s="175"/>
      <c r="C1756" s="175">
        <f>1+C1754</f>
        <v>8</v>
      </c>
      <c r="D1756" s="184" t="str">
        <f>CONCATENATE($A$1742,".",$B$1742,".",C1756)</f>
        <v>14.2.8</v>
      </c>
      <c r="E1756" s="198" t="s">
        <v>6808</v>
      </c>
      <c r="F1756" s="185" t="s">
        <v>268</v>
      </c>
      <c r="G1756" s="312"/>
      <c r="H1756" s="176"/>
      <c r="I1756" s="312"/>
      <c r="J1756" s="176"/>
      <c r="K1756" s="312"/>
      <c r="L1756" s="176">
        <f>SUM(L1757)</f>
        <v>2</v>
      </c>
      <c r="M1756" s="303"/>
      <c r="N1756" s="304"/>
    </row>
    <row r="1757" spans="1:14" ht="15.6">
      <c r="A1757" s="175"/>
      <c r="B1757" s="175"/>
      <c r="C1757" s="175"/>
      <c r="D1757" s="185"/>
      <c r="E1757" s="198"/>
      <c r="F1757" s="185"/>
      <c r="G1757" s="312"/>
      <c r="H1757" s="176"/>
      <c r="I1757" s="312"/>
      <c r="J1757" s="176"/>
      <c r="K1757" s="230">
        <v>2</v>
      </c>
      <c r="L1757" s="238">
        <f>PRODUCT(G1757:K1757)</f>
        <v>2</v>
      </c>
      <c r="M1757" s="303"/>
      <c r="N1757" s="304"/>
    </row>
    <row r="1758" spans="1:14" ht="62.4">
      <c r="A1758" s="175"/>
      <c r="B1758" s="175"/>
      <c r="C1758" s="175">
        <f>1+C1756</f>
        <v>9</v>
      </c>
      <c r="D1758" s="184" t="str">
        <f>CONCATENATE($A$1742,".",$B$1742,".",C1758)</f>
        <v>14.2.9</v>
      </c>
      <c r="E1758" s="198" t="s">
        <v>1194</v>
      </c>
      <c r="F1758" s="185" t="s">
        <v>268</v>
      </c>
      <c r="G1758" s="312"/>
      <c r="H1758" s="176"/>
      <c r="I1758" s="312"/>
      <c r="J1758" s="176"/>
      <c r="K1758" s="312"/>
      <c r="L1758" s="176">
        <f>SUM(L1759)</f>
        <v>6</v>
      </c>
      <c r="M1758" s="303"/>
      <c r="N1758" s="304"/>
    </row>
    <row r="1759" spans="1:14" ht="15.6">
      <c r="A1759" s="175"/>
      <c r="B1759" s="175"/>
      <c r="C1759" s="175"/>
      <c r="D1759" s="185"/>
      <c r="E1759" s="198"/>
      <c r="F1759" s="185"/>
      <c r="G1759" s="312"/>
      <c r="H1759" s="176"/>
      <c r="I1759" s="312"/>
      <c r="J1759" s="176"/>
      <c r="K1759" s="230">
        <v>6</v>
      </c>
      <c r="L1759" s="238">
        <f>PRODUCT(G1759:K1759)</f>
        <v>6</v>
      </c>
      <c r="M1759" s="303"/>
      <c r="N1759" s="304"/>
    </row>
    <row r="1760" spans="1:14" ht="62.4">
      <c r="A1760" s="175"/>
      <c r="B1760" s="175"/>
      <c r="C1760" s="175">
        <f>1+C1758</f>
        <v>10</v>
      </c>
      <c r="D1760" s="184" t="str">
        <f>CONCATENATE($A$1742,".",$B$1742,".",C1760)</f>
        <v>14.2.10</v>
      </c>
      <c r="E1760" s="198" t="s">
        <v>1197</v>
      </c>
      <c r="F1760" s="185" t="s">
        <v>268</v>
      </c>
      <c r="G1760" s="312"/>
      <c r="H1760" s="176"/>
      <c r="I1760" s="312"/>
      <c r="J1760" s="176"/>
      <c r="K1760" s="312"/>
      <c r="L1760" s="176">
        <f>SUM(L1761)</f>
        <v>5</v>
      </c>
      <c r="M1760" s="303"/>
      <c r="N1760" s="304"/>
    </row>
    <row r="1761" spans="1:14" ht="15.6">
      <c r="A1761" s="175"/>
      <c r="B1761" s="175"/>
      <c r="C1761" s="175"/>
      <c r="D1761" s="185"/>
      <c r="E1761" s="198"/>
      <c r="F1761" s="185"/>
      <c r="G1761" s="312"/>
      <c r="H1761" s="176"/>
      <c r="I1761" s="312"/>
      <c r="J1761" s="176"/>
      <c r="K1761" s="230">
        <v>5</v>
      </c>
      <c r="L1761" s="238">
        <f>PRODUCT(G1761:K1761)</f>
        <v>5</v>
      </c>
      <c r="M1761" s="303"/>
      <c r="N1761" s="304"/>
    </row>
    <row r="1762" spans="1:14" ht="62.4">
      <c r="A1762" s="175"/>
      <c r="B1762" s="175"/>
      <c r="C1762" s="175">
        <f>1+C1760</f>
        <v>11</v>
      </c>
      <c r="D1762" s="184" t="str">
        <f>CONCATENATE($A$1742,".",$B$1742,".",C1762)</f>
        <v>14.2.11</v>
      </c>
      <c r="E1762" s="198" t="s">
        <v>1200</v>
      </c>
      <c r="F1762" s="185" t="s">
        <v>268</v>
      </c>
      <c r="G1762" s="312"/>
      <c r="H1762" s="176"/>
      <c r="I1762" s="312"/>
      <c r="J1762" s="176"/>
      <c r="K1762" s="312"/>
      <c r="L1762" s="176">
        <f>SUM(L1763)</f>
        <v>5</v>
      </c>
      <c r="M1762" s="303"/>
      <c r="N1762" s="304"/>
    </row>
    <row r="1763" spans="1:14" ht="15.6">
      <c r="A1763" s="175"/>
      <c r="B1763" s="175"/>
      <c r="C1763" s="175"/>
      <c r="D1763" s="185"/>
      <c r="E1763" s="198"/>
      <c r="F1763" s="185"/>
      <c r="G1763" s="312"/>
      <c r="H1763" s="176"/>
      <c r="I1763" s="312"/>
      <c r="J1763" s="176"/>
      <c r="K1763" s="230">
        <v>5</v>
      </c>
      <c r="L1763" s="238">
        <f>PRODUCT(G1763:K1763)</f>
        <v>5</v>
      </c>
      <c r="M1763" s="303"/>
      <c r="N1763" s="304"/>
    </row>
    <row r="1764" spans="1:14" ht="62.4">
      <c r="A1764" s="175"/>
      <c r="B1764" s="175"/>
      <c r="C1764" s="175">
        <f>1+C1762</f>
        <v>12</v>
      </c>
      <c r="D1764" s="184" t="str">
        <f>CONCATENATE($A$1742,".",$B$1742,".",C1764)</f>
        <v>14.2.12</v>
      </c>
      <c r="E1764" s="198" t="s">
        <v>1203</v>
      </c>
      <c r="F1764" s="185" t="s">
        <v>268</v>
      </c>
      <c r="G1764" s="312"/>
      <c r="H1764" s="176"/>
      <c r="I1764" s="312"/>
      <c r="J1764" s="176"/>
      <c r="K1764" s="312"/>
      <c r="L1764" s="176">
        <f>SUM(L1765)</f>
        <v>7</v>
      </c>
      <c r="M1764" s="303"/>
      <c r="N1764" s="304"/>
    </row>
    <row r="1765" spans="1:14" ht="15.6">
      <c r="A1765" s="175"/>
      <c r="B1765" s="175"/>
      <c r="C1765" s="175"/>
      <c r="D1765" s="185"/>
      <c r="E1765" s="198"/>
      <c r="F1765" s="185"/>
      <c r="G1765" s="312"/>
      <c r="H1765" s="176"/>
      <c r="I1765" s="312"/>
      <c r="J1765" s="176"/>
      <c r="K1765" s="230">
        <v>7</v>
      </c>
      <c r="L1765" s="238">
        <f>PRODUCT(G1765:K1765)</f>
        <v>7</v>
      </c>
      <c r="M1765" s="303"/>
      <c r="N1765" s="304"/>
    </row>
    <row r="1766" spans="1:14" ht="62.4">
      <c r="A1766" s="175"/>
      <c r="B1766" s="175"/>
      <c r="C1766" s="175">
        <f>1+C1764</f>
        <v>13</v>
      </c>
      <c r="D1766" s="184" t="str">
        <f>CONCATENATE($A$1742,".",$B$1742,".",C1766)</f>
        <v>14.2.13</v>
      </c>
      <c r="E1766" s="198" t="s">
        <v>1206</v>
      </c>
      <c r="F1766" s="185" t="s">
        <v>268</v>
      </c>
      <c r="G1766" s="312"/>
      <c r="H1766" s="176"/>
      <c r="I1766" s="312"/>
      <c r="J1766" s="176"/>
      <c r="K1766" s="312"/>
      <c r="L1766" s="176">
        <f>SUM(L1767)</f>
        <v>2</v>
      </c>
      <c r="M1766" s="303"/>
      <c r="N1766" s="304"/>
    </row>
    <row r="1767" spans="1:14" ht="15.6">
      <c r="A1767" s="175"/>
      <c r="B1767" s="175"/>
      <c r="C1767" s="175"/>
      <c r="D1767" s="185"/>
      <c r="E1767" s="198"/>
      <c r="F1767" s="185"/>
      <c r="G1767" s="312"/>
      <c r="H1767" s="176"/>
      <c r="I1767" s="312"/>
      <c r="J1767" s="176"/>
      <c r="K1767" s="230">
        <v>2</v>
      </c>
      <c r="L1767" s="238">
        <f>PRODUCT(G1767:K1767)</f>
        <v>2</v>
      </c>
      <c r="M1767" s="303"/>
      <c r="N1767" s="304"/>
    </row>
    <row r="1768" spans="1:14" ht="46.8">
      <c r="A1768" s="175"/>
      <c r="B1768" s="175"/>
      <c r="C1768" s="175">
        <f>1+C1766</f>
        <v>14</v>
      </c>
      <c r="D1768" s="184" t="str">
        <f>CONCATENATE($A$1742,".",$B$1742,".",C1768)</f>
        <v>14.2.14</v>
      </c>
      <c r="E1768" s="198" t="s">
        <v>1000</v>
      </c>
      <c r="F1768" s="185" t="s">
        <v>268</v>
      </c>
      <c r="G1768" s="312"/>
      <c r="H1768" s="176"/>
      <c r="I1768" s="312"/>
      <c r="J1768" s="176"/>
      <c r="K1768" s="312"/>
      <c r="L1768" s="176">
        <f>SUM(L1769)</f>
        <v>4</v>
      </c>
      <c r="M1768" s="303"/>
      <c r="N1768" s="304"/>
    </row>
    <row r="1769" spans="1:14" ht="15.6">
      <c r="A1769" s="175"/>
      <c r="B1769" s="175"/>
      <c r="C1769" s="175"/>
      <c r="D1769" s="185"/>
      <c r="E1769" s="198"/>
      <c r="F1769" s="185"/>
      <c r="G1769" s="312"/>
      <c r="H1769" s="176"/>
      <c r="I1769" s="312"/>
      <c r="J1769" s="176"/>
      <c r="K1769" s="230">
        <v>4</v>
      </c>
      <c r="L1769" s="238">
        <f>PRODUCT(G1769:K1769)</f>
        <v>4</v>
      </c>
      <c r="M1769" s="303"/>
      <c r="N1769" s="304"/>
    </row>
    <row r="1770" spans="1:14" ht="46.8">
      <c r="A1770" s="175"/>
      <c r="B1770" s="175"/>
      <c r="C1770" s="175">
        <f>1+C1768</f>
        <v>15</v>
      </c>
      <c r="D1770" s="184" t="str">
        <f>CONCATENATE($A$1742,".",$B$1742,".",C1770)</f>
        <v>14.2.15</v>
      </c>
      <c r="E1770" s="198" t="s">
        <v>6800</v>
      </c>
      <c r="F1770" s="185" t="s">
        <v>114</v>
      </c>
      <c r="G1770" s="312"/>
      <c r="H1770" s="176"/>
      <c r="I1770" s="312"/>
      <c r="J1770" s="176"/>
      <c r="K1770" s="312"/>
      <c r="L1770" s="176">
        <f>SUM(L1771)</f>
        <v>105</v>
      </c>
      <c r="M1770" s="303"/>
      <c r="N1770" s="304"/>
    </row>
    <row r="1771" spans="1:14" ht="15.6">
      <c r="A1771" s="175"/>
      <c r="B1771" s="175"/>
      <c r="C1771" s="175"/>
      <c r="D1771" s="185"/>
      <c r="E1771" s="198"/>
      <c r="F1771" s="185"/>
      <c r="G1771" s="312"/>
      <c r="H1771" s="176"/>
      <c r="I1771" s="312"/>
      <c r="J1771" s="176"/>
      <c r="K1771" s="230">
        <v>105</v>
      </c>
      <c r="L1771" s="238">
        <f>PRODUCT(G1771:K1771)</f>
        <v>105</v>
      </c>
      <c r="M1771" s="303"/>
      <c r="N1771" s="304"/>
    </row>
    <row r="1772" spans="1:14" ht="46.8">
      <c r="A1772" s="175"/>
      <c r="B1772" s="175"/>
      <c r="C1772" s="175">
        <f>1+C1770</f>
        <v>16</v>
      </c>
      <c r="D1772" s="184" t="str">
        <f>CONCATENATE($A$1742,".",$B$1742,".",C1772)</f>
        <v>14.2.16</v>
      </c>
      <c r="E1772" s="198" t="s">
        <v>6809</v>
      </c>
      <c r="F1772" s="185" t="s">
        <v>114</v>
      </c>
      <c r="G1772" s="312"/>
      <c r="H1772" s="176"/>
      <c r="I1772" s="312"/>
      <c r="J1772" s="176"/>
      <c r="K1772" s="312"/>
      <c r="L1772" s="176">
        <f>SUM(L1773)</f>
        <v>142</v>
      </c>
      <c r="M1772" s="303"/>
      <c r="N1772" s="304"/>
    </row>
    <row r="1773" spans="1:14" ht="15.6">
      <c r="A1773" s="175"/>
      <c r="B1773" s="175"/>
      <c r="C1773" s="175"/>
      <c r="D1773" s="185"/>
      <c r="E1773" s="198"/>
      <c r="F1773" s="185"/>
      <c r="G1773" s="312"/>
      <c r="H1773" s="176"/>
      <c r="I1773" s="312"/>
      <c r="J1773" s="176"/>
      <c r="K1773" s="230">
        <v>142</v>
      </c>
      <c r="L1773" s="238">
        <f>PRODUCT(G1773:K1773)</f>
        <v>142</v>
      </c>
      <c r="M1773" s="303"/>
      <c r="N1773" s="304"/>
    </row>
    <row r="1774" spans="1:14" ht="31.2">
      <c r="A1774" s="175"/>
      <c r="B1774" s="175"/>
      <c r="C1774" s="175">
        <f>1+C1772</f>
        <v>17</v>
      </c>
      <c r="D1774" s="184" t="str">
        <f>CONCATENATE($A$1742,".",$B$1742,".",C1774)</f>
        <v>14.2.17</v>
      </c>
      <c r="E1774" s="198" t="s">
        <v>1214</v>
      </c>
      <c r="F1774" s="185" t="s">
        <v>114</v>
      </c>
      <c r="G1774" s="312"/>
      <c r="H1774" s="176"/>
      <c r="I1774" s="312"/>
      <c r="J1774" s="176"/>
      <c r="K1774" s="312"/>
      <c r="L1774" s="176">
        <f>SUM(L1775)</f>
        <v>6</v>
      </c>
      <c r="M1774" s="303"/>
      <c r="N1774" s="304"/>
    </row>
    <row r="1775" spans="1:14" ht="15.6">
      <c r="A1775" s="175"/>
      <c r="B1775" s="175"/>
      <c r="C1775" s="175"/>
      <c r="D1775" s="185"/>
      <c r="E1775" s="198"/>
      <c r="F1775" s="185"/>
      <c r="G1775" s="312"/>
      <c r="H1775" s="176"/>
      <c r="I1775" s="312"/>
      <c r="J1775" s="176"/>
      <c r="K1775" s="230">
        <v>6</v>
      </c>
      <c r="L1775" s="238">
        <f>PRODUCT(G1775:K1775)</f>
        <v>6</v>
      </c>
      <c r="M1775" s="303"/>
      <c r="N1775" s="304"/>
    </row>
    <row r="1776" spans="1:14" ht="46.8">
      <c r="A1776" s="175"/>
      <c r="B1776" s="175"/>
      <c r="C1776" s="175">
        <f>1+C1774</f>
        <v>18</v>
      </c>
      <c r="D1776" s="184" t="str">
        <f>CONCATENATE($A$1742,".",$B$1742,".",C1776)</f>
        <v>14.2.18</v>
      </c>
      <c r="E1776" s="198" t="s">
        <v>1028</v>
      </c>
      <c r="F1776" s="185" t="s">
        <v>114</v>
      </c>
      <c r="G1776" s="312"/>
      <c r="H1776" s="176"/>
      <c r="I1776" s="312"/>
      <c r="J1776" s="176"/>
      <c r="K1776" s="312"/>
      <c r="L1776" s="176">
        <f>SUM(L1777)</f>
        <v>69</v>
      </c>
      <c r="M1776" s="303"/>
      <c r="N1776" s="304"/>
    </row>
    <row r="1777" spans="1:14" ht="15.6">
      <c r="A1777" s="175"/>
      <c r="B1777" s="175"/>
      <c r="C1777" s="175"/>
      <c r="D1777" s="185"/>
      <c r="E1777" s="198"/>
      <c r="F1777" s="185"/>
      <c r="G1777" s="312"/>
      <c r="H1777" s="176"/>
      <c r="I1777" s="312"/>
      <c r="J1777" s="176"/>
      <c r="K1777" s="230">
        <v>69</v>
      </c>
      <c r="L1777" s="238">
        <f>PRODUCT(G1777:K1777)</f>
        <v>69</v>
      </c>
      <c r="M1777" s="303"/>
      <c r="N1777" s="304"/>
    </row>
    <row r="1778" spans="1:14" ht="15.6">
      <c r="A1778" s="175"/>
      <c r="B1778" s="175"/>
      <c r="C1778" s="175">
        <f>1+C1776</f>
        <v>19</v>
      </c>
      <c r="D1778" s="184" t="str">
        <f>CONCATENATE($A$1742,".",$B$1742,".",C1778)</f>
        <v>14.2.19</v>
      </c>
      <c r="E1778" s="198" t="s">
        <v>1049</v>
      </c>
      <c r="F1778" s="185" t="s">
        <v>268</v>
      </c>
      <c r="G1778" s="312"/>
      <c r="H1778" s="176"/>
      <c r="I1778" s="312"/>
      <c r="J1778" s="176"/>
      <c r="K1778" s="312"/>
      <c r="L1778" s="176">
        <f>SUM(L1779)</f>
        <v>92</v>
      </c>
      <c r="M1778" s="303"/>
      <c r="N1778" s="304"/>
    </row>
    <row r="1779" spans="1:14" ht="15.6">
      <c r="A1779" s="175"/>
      <c r="B1779" s="175"/>
      <c r="C1779" s="175"/>
      <c r="D1779" s="185"/>
      <c r="E1779" s="198"/>
      <c r="F1779" s="185"/>
      <c r="G1779" s="312"/>
      <c r="H1779" s="176"/>
      <c r="I1779" s="312"/>
      <c r="J1779" s="176"/>
      <c r="K1779" s="230">
        <v>92</v>
      </c>
      <c r="L1779" s="238">
        <f>PRODUCT(G1779:K1779)</f>
        <v>92</v>
      </c>
      <c r="M1779" s="303"/>
      <c r="N1779" s="304"/>
    </row>
    <row r="1780" spans="1:14" ht="15.6">
      <c r="A1780" s="175"/>
      <c r="B1780" s="175"/>
      <c r="C1780" s="175">
        <f>1+C1778</f>
        <v>20</v>
      </c>
      <c r="D1780" s="184" t="str">
        <f>CONCATENATE($A$1742,".",$B$1742,".",C1780)</f>
        <v>14.2.20</v>
      </c>
      <c r="E1780" s="198" t="s">
        <v>1220</v>
      </c>
      <c r="F1780" s="185" t="s">
        <v>268</v>
      </c>
      <c r="G1780" s="312"/>
      <c r="H1780" s="176"/>
      <c r="I1780" s="312"/>
      <c r="J1780" s="176"/>
      <c r="K1780" s="312"/>
      <c r="L1780" s="176">
        <f>SUM(L1781)</f>
        <v>2</v>
      </c>
      <c r="M1780" s="303"/>
      <c r="N1780" s="304"/>
    </row>
    <row r="1781" spans="1:14" ht="15.6">
      <c r="A1781" s="175"/>
      <c r="B1781" s="175"/>
      <c r="C1781" s="175"/>
      <c r="D1781" s="185"/>
      <c r="E1781" s="198"/>
      <c r="F1781" s="185"/>
      <c r="G1781" s="312"/>
      <c r="H1781" s="176"/>
      <c r="I1781" s="312"/>
      <c r="J1781" s="176"/>
      <c r="K1781" s="230">
        <v>2</v>
      </c>
      <c r="L1781" s="238">
        <f>PRODUCT(G1781:K1781)</f>
        <v>2</v>
      </c>
      <c r="M1781" s="303"/>
      <c r="N1781" s="304"/>
    </row>
    <row r="1782" spans="1:14" ht="31.2">
      <c r="A1782" s="175"/>
      <c r="B1782" s="175"/>
      <c r="C1782" s="175">
        <f>1+C1780</f>
        <v>21</v>
      </c>
      <c r="D1782" s="184" t="str">
        <f>CONCATENATE($A$1742,".",$B$1742,".",C1782)</f>
        <v>14.2.21</v>
      </c>
      <c r="E1782" s="198" t="s">
        <v>6810</v>
      </c>
      <c r="F1782" s="185" t="s">
        <v>268</v>
      </c>
      <c r="G1782" s="312"/>
      <c r="H1782" s="176"/>
      <c r="I1782" s="312"/>
      <c r="J1782" s="176"/>
      <c r="K1782" s="312"/>
      <c r="L1782" s="176">
        <f>SUM(L1783)</f>
        <v>6</v>
      </c>
      <c r="M1782" s="303"/>
      <c r="N1782" s="304"/>
    </row>
    <row r="1783" spans="1:14" ht="15.6">
      <c r="A1783" s="175"/>
      <c r="B1783" s="175"/>
      <c r="C1783" s="175"/>
      <c r="D1783" s="185"/>
      <c r="E1783" s="198"/>
      <c r="F1783" s="185"/>
      <c r="G1783" s="312"/>
      <c r="H1783" s="176"/>
      <c r="I1783" s="312"/>
      <c r="J1783" s="176"/>
      <c r="K1783" s="230">
        <v>6</v>
      </c>
      <c r="L1783" s="238">
        <f>PRODUCT(G1783:K1783)</f>
        <v>6</v>
      </c>
      <c r="M1783" s="303"/>
      <c r="N1783" s="304"/>
    </row>
    <row r="1784" spans="1:14" ht="31.2">
      <c r="A1784" s="175"/>
      <c r="B1784" s="175"/>
      <c r="C1784" s="175">
        <f>1+C1782</f>
        <v>22</v>
      </c>
      <c r="D1784" s="184" t="str">
        <f>CONCATENATE($A$1742,".",$B$1742,".",C1784)</f>
        <v>14.2.22</v>
      </c>
      <c r="E1784" s="198" t="s">
        <v>1224</v>
      </c>
      <c r="F1784" s="185" t="s">
        <v>268</v>
      </c>
      <c r="G1784" s="312"/>
      <c r="H1784" s="176"/>
      <c r="I1784" s="312"/>
      <c r="J1784" s="176"/>
      <c r="K1784" s="312"/>
      <c r="L1784" s="176">
        <f>SUM(L1785)</f>
        <v>33</v>
      </c>
      <c r="M1784" s="303"/>
      <c r="N1784" s="304"/>
    </row>
    <row r="1785" spans="1:14" ht="15.6">
      <c r="A1785" s="175"/>
      <c r="B1785" s="175"/>
      <c r="C1785" s="175"/>
      <c r="D1785" s="185"/>
      <c r="E1785" s="198"/>
      <c r="F1785" s="185"/>
      <c r="G1785" s="312"/>
      <c r="H1785" s="176"/>
      <c r="I1785" s="312"/>
      <c r="J1785" s="176"/>
      <c r="K1785" s="230">
        <v>33</v>
      </c>
      <c r="L1785" s="238">
        <f>PRODUCT(G1785:K1785)</f>
        <v>33</v>
      </c>
      <c r="M1785" s="303"/>
      <c r="N1785" s="304"/>
    </row>
    <row r="1786" spans="1:14" ht="31.2">
      <c r="A1786" s="175"/>
      <c r="B1786" s="175"/>
      <c r="C1786" s="175">
        <f>1+C1784</f>
        <v>23</v>
      </c>
      <c r="D1786" s="184" t="str">
        <f>CONCATENATE($A$1742,".",$B$1742,".",C1786)</f>
        <v>14.2.23</v>
      </c>
      <c r="E1786" s="198" t="s">
        <v>1227</v>
      </c>
      <c r="F1786" s="185" t="s">
        <v>114</v>
      </c>
      <c r="G1786" s="312"/>
      <c r="H1786" s="176"/>
      <c r="I1786" s="312"/>
      <c r="J1786" s="176"/>
      <c r="K1786" s="312"/>
      <c r="L1786" s="176">
        <f>SUM(L1787)</f>
        <v>2014</v>
      </c>
      <c r="M1786" s="303"/>
      <c r="N1786" s="304"/>
    </row>
    <row r="1787" spans="1:14" ht="15.6">
      <c r="A1787" s="175"/>
      <c r="B1787" s="175"/>
      <c r="C1787" s="175"/>
      <c r="D1787" s="185"/>
      <c r="E1787" s="198"/>
      <c r="F1787" s="185"/>
      <c r="G1787" s="312"/>
      <c r="H1787" s="176"/>
      <c r="I1787" s="312"/>
      <c r="J1787" s="176"/>
      <c r="K1787" s="230">
        <v>2014</v>
      </c>
      <c r="L1787" s="238">
        <f>PRODUCT(G1787:K1787)</f>
        <v>2014</v>
      </c>
      <c r="M1787" s="303"/>
      <c r="N1787" s="304"/>
    </row>
    <row r="1788" spans="1:14" ht="31.2">
      <c r="A1788" s="175"/>
      <c r="B1788" s="175"/>
      <c r="C1788" s="175">
        <f>1+C1786</f>
        <v>24</v>
      </c>
      <c r="D1788" s="184" t="str">
        <f>CONCATENATE($A$1742,".",$B$1742,".",C1788)</f>
        <v>14.2.24</v>
      </c>
      <c r="E1788" s="198" t="s">
        <v>1230</v>
      </c>
      <c r="F1788" s="185" t="s">
        <v>114</v>
      </c>
      <c r="G1788" s="312"/>
      <c r="H1788" s="176"/>
      <c r="I1788" s="312"/>
      <c r="J1788" s="176"/>
      <c r="K1788" s="312"/>
      <c r="L1788" s="176">
        <f>SUM(L1789)</f>
        <v>772</v>
      </c>
      <c r="M1788" s="303"/>
      <c r="N1788" s="304"/>
    </row>
    <row r="1789" spans="1:14" ht="15.6">
      <c r="A1789" s="175"/>
      <c r="B1789" s="175"/>
      <c r="C1789" s="175"/>
      <c r="D1789" s="185"/>
      <c r="E1789" s="198"/>
      <c r="F1789" s="185"/>
      <c r="G1789" s="312"/>
      <c r="H1789" s="176"/>
      <c r="I1789" s="312"/>
      <c r="J1789" s="176"/>
      <c r="K1789" s="230">
        <v>772</v>
      </c>
      <c r="L1789" s="238">
        <f>PRODUCT(G1789:K1789)</f>
        <v>772</v>
      </c>
      <c r="M1789" s="303"/>
      <c r="N1789" s="304"/>
    </row>
    <row r="1790" spans="1:14" ht="46.8">
      <c r="A1790" s="175"/>
      <c r="B1790" s="175"/>
      <c r="C1790" s="175">
        <f>1+C1788</f>
        <v>25</v>
      </c>
      <c r="D1790" s="184" t="str">
        <f>CONCATENATE($A$1742,".",$B$1742,".",C1790)</f>
        <v>14.2.25</v>
      </c>
      <c r="E1790" s="198" t="s">
        <v>6811</v>
      </c>
      <c r="F1790" s="185" t="s">
        <v>268</v>
      </c>
      <c r="G1790" s="312"/>
      <c r="H1790" s="176"/>
      <c r="I1790" s="312"/>
      <c r="J1790" s="176"/>
      <c r="K1790" s="312"/>
      <c r="L1790" s="176">
        <f>SUM(L1791)</f>
        <v>1</v>
      </c>
      <c r="M1790" s="303"/>
      <c r="N1790" s="304"/>
    </row>
    <row r="1791" spans="1:14" ht="15.6">
      <c r="A1791" s="175"/>
      <c r="B1791" s="175"/>
      <c r="C1791" s="175"/>
      <c r="D1791" s="185"/>
      <c r="E1791" s="198"/>
      <c r="F1791" s="185"/>
      <c r="G1791" s="312"/>
      <c r="H1791" s="176"/>
      <c r="I1791" s="312"/>
      <c r="J1791" s="176"/>
      <c r="K1791" s="230">
        <v>1</v>
      </c>
      <c r="L1791" s="238">
        <f>PRODUCT(G1791:K1791)</f>
        <v>1</v>
      </c>
      <c r="M1791" s="303"/>
      <c r="N1791" s="304"/>
    </row>
    <row r="1792" spans="1:14" ht="31.2">
      <c r="A1792" s="175"/>
      <c r="B1792" s="175"/>
      <c r="C1792" s="175">
        <f>1+C1790</f>
        <v>26</v>
      </c>
      <c r="D1792" s="184" t="str">
        <f>CONCATENATE($A$1742,".",$B$1742,".",C1792)</f>
        <v>14.2.26</v>
      </c>
      <c r="E1792" s="198" t="s">
        <v>1236</v>
      </c>
      <c r="F1792" s="185" t="s">
        <v>268</v>
      </c>
      <c r="G1792" s="312"/>
      <c r="H1792" s="176"/>
      <c r="I1792" s="312"/>
      <c r="J1792" s="176"/>
      <c r="K1792" s="312"/>
      <c r="L1792" s="176">
        <f>SUM(L1793)</f>
        <v>2</v>
      </c>
      <c r="M1792" s="303"/>
      <c r="N1792" s="304"/>
    </row>
    <row r="1793" spans="1:14" ht="15.6">
      <c r="A1793" s="175"/>
      <c r="B1793" s="175"/>
      <c r="C1793" s="175"/>
      <c r="D1793" s="185"/>
      <c r="E1793" s="198"/>
      <c r="F1793" s="185"/>
      <c r="G1793" s="312"/>
      <c r="H1793" s="176"/>
      <c r="I1793" s="312"/>
      <c r="J1793" s="176"/>
      <c r="K1793" s="230">
        <v>2</v>
      </c>
      <c r="L1793" s="238">
        <f>PRODUCT(G1793:K1793)</f>
        <v>2</v>
      </c>
      <c r="M1793" s="303"/>
      <c r="N1793" s="304"/>
    </row>
    <row r="1794" spans="1:14" ht="31.2">
      <c r="A1794" s="175"/>
      <c r="B1794" s="175"/>
      <c r="C1794" s="175">
        <f>1+C1792</f>
        <v>27</v>
      </c>
      <c r="D1794" s="184" t="str">
        <f>CONCATENATE($A$1742,".",$B$1742,".",C1794)</f>
        <v>14.2.27</v>
      </c>
      <c r="E1794" s="198" t="s">
        <v>1239</v>
      </c>
      <c r="F1794" s="185" t="s">
        <v>268</v>
      </c>
      <c r="G1794" s="312"/>
      <c r="H1794" s="176"/>
      <c r="I1794" s="312"/>
      <c r="J1794" s="176"/>
      <c r="K1794" s="312"/>
      <c r="L1794" s="176">
        <f>SUM(L1795)</f>
        <v>2</v>
      </c>
      <c r="M1794" s="303"/>
      <c r="N1794" s="304"/>
    </row>
    <row r="1795" spans="1:14" ht="15.6">
      <c r="A1795" s="175"/>
      <c r="B1795" s="175"/>
      <c r="C1795" s="175"/>
      <c r="D1795" s="185"/>
      <c r="E1795" s="198"/>
      <c r="F1795" s="185"/>
      <c r="G1795" s="312"/>
      <c r="H1795" s="176"/>
      <c r="I1795" s="312"/>
      <c r="J1795" s="176"/>
      <c r="K1795" s="230">
        <v>2</v>
      </c>
      <c r="L1795" s="238">
        <f>PRODUCT(G1795:K1795)</f>
        <v>2</v>
      </c>
      <c r="M1795" s="303"/>
      <c r="N1795" s="304"/>
    </row>
    <row r="1796" spans="1:14" ht="31.2">
      <c r="A1796" s="175"/>
      <c r="B1796" s="175"/>
      <c r="C1796" s="175">
        <f>1+C1794</f>
        <v>28</v>
      </c>
      <c r="D1796" s="184" t="str">
        <f>CONCATENATE($A$1742,".",$B$1742,".",C1796)</f>
        <v>14.2.28</v>
      </c>
      <c r="E1796" s="198" t="s">
        <v>6812</v>
      </c>
      <c r="F1796" s="185" t="s">
        <v>268</v>
      </c>
      <c r="G1796" s="312"/>
      <c r="H1796" s="176"/>
      <c r="I1796" s="312"/>
      <c r="J1796" s="176"/>
      <c r="K1796" s="312"/>
      <c r="L1796" s="176">
        <f>SUM(L1797)</f>
        <v>1</v>
      </c>
      <c r="M1796" s="303"/>
      <c r="N1796" s="304"/>
    </row>
    <row r="1797" spans="1:14" ht="15.6">
      <c r="A1797" s="175"/>
      <c r="B1797" s="175"/>
      <c r="C1797" s="175"/>
      <c r="D1797" s="185"/>
      <c r="E1797" s="198"/>
      <c r="F1797" s="185"/>
      <c r="G1797" s="312"/>
      <c r="H1797" s="176"/>
      <c r="I1797" s="312"/>
      <c r="J1797" s="176"/>
      <c r="K1797" s="230">
        <v>1</v>
      </c>
      <c r="L1797" s="238">
        <f>PRODUCT(G1797:K1797)</f>
        <v>1</v>
      </c>
      <c r="M1797" s="303"/>
      <c r="N1797" s="304"/>
    </row>
    <row r="1798" spans="1:14" ht="31.2">
      <c r="A1798" s="175"/>
      <c r="B1798" s="175"/>
      <c r="C1798" s="175">
        <f>1+C1796</f>
        <v>29</v>
      </c>
      <c r="D1798" s="184" t="str">
        <f>CONCATENATE($A$1742,".",$B$1742,".",C1798)</f>
        <v>14.2.29</v>
      </c>
      <c r="E1798" s="198" t="s">
        <v>1117</v>
      </c>
      <c r="F1798" s="185" t="s">
        <v>268</v>
      </c>
      <c r="G1798" s="312"/>
      <c r="H1798" s="176"/>
      <c r="I1798" s="312"/>
      <c r="J1798" s="176"/>
      <c r="K1798" s="312"/>
      <c r="L1798" s="176">
        <f>SUM(L1799)</f>
        <v>8</v>
      </c>
      <c r="M1798" s="303"/>
      <c r="N1798" s="304"/>
    </row>
    <row r="1799" spans="1:14" ht="15.6">
      <c r="A1799" s="175"/>
      <c r="B1799" s="175"/>
      <c r="C1799" s="175"/>
      <c r="D1799" s="185"/>
      <c r="E1799" s="198"/>
      <c r="F1799" s="185"/>
      <c r="G1799" s="312"/>
      <c r="H1799" s="176"/>
      <c r="I1799" s="312"/>
      <c r="J1799" s="176"/>
      <c r="K1799" s="230">
        <v>8</v>
      </c>
      <c r="L1799" s="238">
        <f>PRODUCT(G1799:K1799)</f>
        <v>8</v>
      </c>
      <c r="M1799" s="303"/>
      <c r="N1799" s="304"/>
    </row>
    <row r="1800" spans="1:14" ht="31.2">
      <c r="A1800" s="175"/>
      <c r="B1800" s="175"/>
      <c r="C1800" s="175">
        <f>1+C1798</f>
        <v>30</v>
      </c>
      <c r="D1800" s="184" t="str">
        <f>CONCATENATE($A$1742,".",$B$1742,".",C1800)</f>
        <v>14.2.30</v>
      </c>
      <c r="E1800" s="198" t="s">
        <v>1246</v>
      </c>
      <c r="F1800" s="185" t="s">
        <v>268</v>
      </c>
      <c r="G1800" s="312"/>
      <c r="H1800" s="176"/>
      <c r="I1800" s="312"/>
      <c r="J1800" s="176"/>
      <c r="K1800" s="312"/>
      <c r="L1800" s="176">
        <f>SUM(L1801)</f>
        <v>7</v>
      </c>
      <c r="M1800" s="303"/>
      <c r="N1800" s="304"/>
    </row>
    <row r="1801" spans="1:14" ht="15.6">
      <c r="A1801" s="175"/>
      <c r="B1801" s="175"/>
      <c r="C1801" s="175"/>
      <c r="D1801" s="185"/>
      <c r="E1801" s="198"/>
      <c r="F1801" s="185"/>
      <c r="G1801" s="312"/>
      <c r="H1801" s="176"/>
      <c r="I1801" s="312"/>
      <c r="J1801" s="176"/>
      <c r="K1801" s="230">
        <v>7</v>
      </c>
      <c r="L1801" s="238">
        <f>PRODUCT(G1801:K1801)</f>
        <v>7</v>
      </c>
      <c r="M1801" s="303"/>
      <c r="N1801" s="304"/>
    </row>
    <row r="1802" spans="1:14" ht="31.2">
      <c r="A1802" s="175"/>
      <c r="B1802" s="175"/>
      <c r="C1802" s="175">
        <f>1+C1800</f>
        <v>31</v>
      </c>
      <c r="D1802" s="184" t="str">
        <f>CONCATENATE($A$1742,".",$B$1742,".",C1802)</f>
        <v>14.2.31</v>
      </c>
      <c r="E1802" s="198" t="s">
        <v>1249</v>
      </c>
      <c r="F1802" s="185" t="s">
        <v>268</v>
      </c>
      <c r="G1802" s="312"/>
      <c r="H1802" s="176"/>
      <c r="I1802" s="312"/>
      <c r="J1802" s="176"/>
      <c r="K1802" s="312"/>
      <c r="L1802" s="176">
        <f>SUM(L1803)</f>
        <v>1</v>
      </c>
      <c r="M1802" s="303"/>
      <c r="N1802" s="304"/>
    </row>
    <row r="1803" spans="1:14" ht="15.6">
      <c r="A1803" s="175"/>
      <c r="B1803" s="175"/>
      <c r="C1803" s="175"/>
      <c r="D1803" s="185"/>
      <c r="E1803" s="198"/>
      <c r="F1803" s="185"/>
      <c r="G1803" s="312"/>
      <c r="H1803" s="176"/>
      <c r="I1803" s="312"/>
      <c r="J1803" s="176"/>
      <c r="K1803" s="230">
        <v>1</v>
      </c>
      <c r="L1803" s="238">
        <f>PRODUCT(G1803:K1803)</f>
        <v>1</v>
      </c>
      <c r="M1803" s="303"/>
      <c r="N1803" s="304"/>
    </row>
    <row r="1804" spans="1:14" ht="31.2">
      <c r="A1804" s="175"/>
      <c r="B1804" s="175"/>
      <c r="C1804" s="175">
        <f>1+C1802</f>
        <v>32</v>
      </c>
      <c r="D1804" s="184" t="str">
        <f>CONCATENATE($A$1742,".",$B$1742,".",C1804)</f>
        <v>14.2.32</v>
      </c>
      <c r="E1804" s="198" t="s">
        <v>1252</v>
      </c>
      <c r="F1804" s="185" t="s">
        <v>268</v>
      </c>
      <c r="G1804" s="312"/>
      <c r="H1804" s="176"/>
      <c r="I1804" s="312"/>
      <c r="J1804" s="176"/>
      <c r="K1804" s="312"/>
      <c r="L1804" s="176">
        <f>SUM(L1805)</f>
        <v>2</v>
      </c>
      <c r="M1804" s="303"/>
      <c r="N1804" s="304"/>
    </row>
    <row r="1805" spans="1:14" ht="15.6">
      <c r="A1805" s="175"/>
      <c r="B1805" s="175"/>
      <c r="C1805" s="175"/>
      <c r="D1805" s="185"/>
      <c r="E1805" s="198"/>
      <c r="F1805" s="185"/>
      <c r="G1805" s="312"/>
      <c r="H1805" s="176"/>
      <c r="I1805" s="312"/>
      <c r="J1805" s="176"/>
      <c r="K1805" s="230">
        <v>2</v>
      </c>
      <c r="L1805" s="238">
        <f>PRODUCT(G1805:K1805)</f>
        <v>2</v>
      </c>
      <c r="M1805" s="303"/>
      <c r="N1805" s="304"/>
    </row>
    <row r="1806" spans="1:14" ht="28.95" customHeight="1">
      <c r="A1806" s="175"/>
      <c r="B1806" s="175"/>
      <c r="C1806" s="175">
        <f>1+C1804</f>
        <v>33</v>
      </c>
      <c r="D1806" s="184" t="str">
        <f>CONCATENATE($A$1742,".",$B$1742,".",C1806)</f>
        <v>14.2.33</v>
      </c>
      <c r="E1806" s="198" t="s">
        <v>1255</v>
      </c>
      <c r="F1806" s="185" t="s">
        <v>268</v>
      </c>
      <c r="G1806" s="312"/>
      <c r="H1806" s="176"/>
      <c r="I1806" s="312"/>
      <c r="J1806" s="176"/>
      <c r="K1806" s="312"/>
      <c r="L1806" s="176">
        <f>SUM(L1807)</f>
        <v>10</v>
      </c>
      <c r="M1806" s="303"/>
      <c r="N1806" s="304"/>
    </row>
    <row r="1807" spans="1:14" ht="20.399999999999999" customHeight="1">
      <c r="A1807" s="175"/>
      <c r="B1807" s="175"/>
      <c r="C1807" s="175"/>
      <c r="D1807" s="185"/>
      <c r="E1807" s="198"/>
      <c r="F1807" s="185"/>
      <c r="G1807" s="312"/>
      <c r="H1807" s="176"/>
      <c r="I1807" s="312"/>
      <c r="J1807" s="176"/>
      <c r="K1807" s="230">
        <v>10</v>
      </c>
      <c r="L1807" s="238">
        <f>PRODUCT(G1807:K1807)</f>
        <v>10</v>
      </c>
      <c r="M1807" s="303"/>
      <c r="N1807" s="304"/>
    </row>
    <row r="1808" spans="1:14" ht="31.2">
      <c r="A1808" s="175"/>
      <c r="B1808" s="175"/>
      <c r="C1808" s="175">
        <f>1+C1806</f>
        <v>34</v>
      </c>
      <c r="D1808" s="184" t="str">
        <f>CONCATENATE($A$1742,".",$B$1742,".",C1808)</f>
        <v>14.2.34</v>
      </c>
      <c r="E1808" s="198" t="s">
        <v>1258</v>
      </c>
      <c r="F1808" s="185" t="s">
        <v>268</v>
      </c>
      <c r="G1808" s="312"/>
      <c r="H1808" s="176"/>
      <c r="I1808" s="312"/>
      <c r="J1808" s="176"/>
      <c r="K1808" s="312"/>
      <c r="L1808" s="176">
        <f>SUM(L1809)</f>
        <v>10</v>
      </c>
      <c r="M1808" s="303"/>
      <c r="N1808" s="304"/>
    </row>
    <row r="1809" spans="1:14" ht="15.6">
      <c r="A1809" s="175"/>
      <c r="B1809" s="175"/>
      <c r="C1809" s="175"/>
      <c r="D1809" s="185"/>
      <c r="E1809" s="198"/>
      <c r="F1809" s="185"/>
      <c r="G1809" s="312"/>
      <c r="H1809" s="176"/>
      <c r="I1809" s="312"/>
      <c r="J1809" s="176"/>
      <c r="K1809" s="230">
        <v>10</v>
      </c>
      <c r="L1809" s="238">
        <f>PRODUCT(G1809:K1809)</f>
        <v>10</v>
      </c>
      <c r="M1809" s="303"/>
      <c r="N1809" s="304"/>
    </row>
    <row r="1810" spans="1:14" ht="31.2">
      <c r="A1810" s="175"/>
      <c r="B1810" s="175"/>
      <c r="C1810" s="175">
        <f>1+C1808</f>
        <v>35</v>
      </c>
      <c r="D1810" s="184" t="str">
        <f>CONCATENATE($A$1742,".",$B$1742,".",C1810)</f>
        <v>14.2.35</v>
      </c>
      <c r="E1810" s="198" t="s">
        <v>1129</v>
      </c>
      <c r="F1810" s="185" t="s">
        <v>268</v>
      </c>
      <c r="G1810" s="312"/>
      <c r="H1810" s="176"/>
      <c r="I1810" s="312"/>
      <c r="J1810" s="176"/>
      <c r="K1810" s="312"/>
      <c r="L1810" s="176">
        <f>SUM(L1811)</f>
        <v>1</v>
      </c>
      <c r="M1810" s="303"/>
      <c r="N1810" s="304"/>
    </row>
    <row r="1811" spans="1:14" ht="15.6">
      <c r="A1811" s="175"/>
      <c r="B1811" s="175"/>
      <c r="C1811" s="175"/>
      <c r="D1811" s="185"/>
      <c r="E1811" s="198"/>
      <c r="F1811" s="185"/>
      <c r="G1811" s="312"/>
      <c r="H1811" s="176"/>
      <c r="I1811" s="312"/>
      <c r="J1811" s="176"/>
      <c r="K1811" s="230">
        <v>1</v>
      </c>
      <c r="L1811" s="238">
        <f>PRODUCT(G1811:K1811)</f>
        <v>1</v>
      </c>
      <c r="M1811" s="303"/>
      <c r="N1811" s="304"/>
    </row>
    <row r="1812" spans="1:14" ht="62.4">
      <c r="A1812" s="175"/>
      <c r="B1812" s="175"/>
      <c r="C1812" s="175">
        <f>1+C1810</f>
        <v>36</v>
      </c>
      <c r="D1812" s="184" t="str">
        <f>CONCATENATE($A$1742,".",$B$1742,".",C1812)</f>
        <v>14.2.36</v>
      </c>
      <c r="E1812" s="198" t="s">
        <v>6803</v>
      </c>
      <c r="F1812" s="185" t="s">
        <v>268</v>
      </c>
      <c r="G1812" s="312"/>
      <c r="H1812" s="176"/>
      <c r="I1812" s="312"/>
      <c r="J1812" s="176"/>
      <c r="K1812" s="312"/>
      <c r="L1812" s="176">
        <f>SUM(L1813)</f>
        <v>4</v>
      </c>
      <c r="M1812" s="303"/>
      <c r="N1812" s="304"/>
    </row>
    <row r="1813" spans="1:14" ht="15.6">
      <c r="A1813" s="175"/>
      <c r="B1813" s="175"/>
      <c r="C1813" s="175"/>
      <c r="D1813" s="185"/>
      <c r="E1813" s="198"/>
      <c r="F1813" s="185"/>
      <c r="G1813" s="312"/>
      <c r="H1813" s="176"/>
      <c r="I1813" s="312"/>
      <c r="J1813" s="176"/>
      <c r="K1813" s="230">
        <v>4</v>
      </c>
      <c r="L1813" s="238">
        <f>PRODUCT(G1813:K1813)</f>
        <v>4</v>
      </c>
      <c r="M1813" s="303"/>
      <c r="N1813" s="304"/>
    </row>
    <row r="1814" spans="1:14" ht="46.8">
      <c r="A1814" s="175"/>
      <c r="B1814" s="175"/>
      <c r="C1814" s="175">
        <f>1+C1812</f>
        <v>37</v>
      </c>
      <c r="D1814" s="184" t="str">
        <f>CONCATENATE($A$1742,".",$B$1742,".",C1814)</f>
        <v>14.2.37</v>
      </c>
      <c r="E1814" s="198" t="s">
        <v>1263</v>
      </c>
      <c r="F1814" s="185" t="s">
        <v>268</v>
      </c>
      <c r="G1814" s="312"/>
      <c r="H1814" s="176"/>
      <c r="I1814" s="312"/>
      <c r="J1814" s="176"/>
      <c r="K1814" s="312"/>
      <c r="L1814" s="176">
        <f>SUM(L1815)</f>
        <v>1</v>
      </c>
      <c r="M1814" s="303"/>
      <c r="N1814" s="304"/>
    </row>
    <row r="1815" spans="1:14" ht="15.6">
      <c r="A1815" s="175"/>
      <c r="B1815" s="175"/>
      <c r="C1815" s="175"/>
      <c r="D1815" s="185"/>
      <c r="E1815" s="198"/>
      <c r="F1815" s="185"/>
      <c r="G1815" s="312"/>
      <c r="H1815" s="176"/>
      <c r="I1815" s="312"/>
      <c r="J1815" s="176"/>
      <c r="K1815" s="230">
        <v>1</v>
      </c>
      <c r="L1815" s="238">
        <f>PRODUCT(G1815:K1815)</f>
        <v>1</v>
      </c>
      <c r="M1815" s="303"/>
      <c r="N1815" s="304"/>
    </row>
    <row r="1816" spans="1:14" ht="62.4">
      <c r="A1816" s="175"/>
      <c r="B1816" s="175"/>
      <c r="C1816" s="175">
        <f>1+C1814</f>
        <v>38</v>
      </c>
      <c r="D1816" s="184" t="str">
        <f>CONCATENATE($A$1742,".",$B$1742,".",C1816)</f>
        <v>14.2.38</v>
      </c>
      <c r="E1816" s="198" t="s">
        <v>1266</v>
      </c>
      <c r="F1816" s="185" t="s">
        <v>268</v>
      </c>
      <c r="G1816" s="312"/>
      <c r="H1816" s="176"/>
      <c r="I1816" s="312"/>
      <c r="J1816" s="176"/>
      <c r="K1816" s="230"/>
      <c r="L1816" s="176">
        <f>SUM(L1817)</f>
        <v>1</v>
      </c>
      <c r="M1816" s="303"/>
      <c r="N1816" s="304"/>
    </row>
    <row r="1817" spans="1:14" ht="15.6">
      <c r="A1817" s="175"/>
      <c r="B1817" s="175"/>
      <c r="C1817" s="175"/>
      <c r="D1817" s="185"/>
      <c r="E1817" s="198"/>
      <c r="F1817" s="185"/>
      <c r="G1817" s="312"/>
      <c r="H1817" s="176"/>
      <c r="I1817" s="312"/>
      <c r="J1817" s="176"/>
      <c r="K1817" s="230">
        <v>1</v>
      </c>
      <c r="L1817" s="238">
        <f>PRODUCT(G1817:K1817)</f>
        <v>1</v>
      </c>
      <c r="M1817" s="303"/>
      <c r="N1817" s="304"/>
    </row>
    <row r="1818" spans="1:14" s="175" customFormat="1" ht="15.6">
      <c r="D1818" s="178" t="s">
        <v>6813</v>
      </c>
      <c r="E1818" s="200" t="s">
        <v>1268</v>
      </c>
      <c r="F1818" s="178"/>
      <c r="G1818" s="180"/>
      <c r="H1818" s="180"/>
      <c r="I1818" s="180"/>
      <c r="J1818" s="180"/>
      <c r="K1818" s="181"/>
      <c r="L1818" s="180"/>
    </row>
    <row r="1819" spans="1:14" s="175" customFormat="1" ht="31.2">
      <c r="A1819" s="175">
        <v>14</v>
      </c>
      <c r="B1819" s="175">
        <v>3</v>
      </c>
      <c r="C1819" s="183">
        <f>1+C1811</f>
        <v>1</v>
      </c>
      <c r="D1819" s="184" t="str">
        <f>CONCATENATE($A$1819,".",$B$1819,".",C1819)</f>
        <v>14.3.1</v>
      </c>
      <c r="E1819" s="198" t="s">
        <v>1170</v>
      </c>
      <c r="F1819" s="185" t="s">
        <v>114</v>
      </c>
      <c r="G1819" s="176"/>
      <c r="H1819" s="176"/>
      <c r="I1819" s="176"/>
      <c r="J1819" s="176"/>
      <c r="K1819" s="230"/>
      <c r="L1819" s="176">
        <f>SUM(L1820:L1820)</f>
        <v>117</v>
      </c>
    </row>
    <row r="1820" spans="1:14" s="175" customFormat="1" ht="15.6">
      <c r="D1820" s="241"/>
      <c r="E1820" s="242"/>
      <c r="F1820" s="243"/>
      <c r="G1820" s="187"/>
      <c r="H1820" s="187"/>
      <c r="I1820" s="187"/>
      <c r="J1820" s="187"/>
      <c r="K1820" s="230">
        <v>117</v>
      </c>
      <c r="L1820" s="238">
        <f>PRODUCT(G1820:K1820)</f>
        <v>117</v>
      </c>
    </row>
    <row r="1821" spans="1:14" s="175" customFormat="1" ht="46.8">
      <c r="C1821" s="175">
        <f>1+C1819</f>
        <v>2</v>
      </c>
      <c r="D1821" s="184" t="str">
        <f>CONCATENATE($A$1819,".",$B$1819,".",C1821)</f>
        <v>14.3.2</v>
      </c>
      <c r="E1821" s="198" t="s">
        <v>6814</v>
      </c>
      <c r="F1821" s="185" t="s">
        <v>268</v>
      </c>
      <c r="G1821" s="176"/>
      <c r="H1821" s="176"/>
      <c r="I1821" s="176"/>
      <c r="J1821" s="176"/>
      <c r="K1821" s="230"/>
      <c r="L1821" s="176">
        <f>SUM(L1822:L1822)</f>
        <v>4</v>
      </c>
    </row>
    <row r="1822" spans="1:14" s="175" customFormat="1" ht="15.6">
      <c r="D1822" s="241"/>
      <c r="E1822" s="242"/>
      <c r="F1822" s="243"/>
      <c r="G1822" s="187"/>
      <c r="H1822" s="187"/>
      <c r="I1822" s="187"/>
      <c r="J1822" s="187"/>
      <c r="K1822" s="230">
        <v>4</v>
      </c>
      <c r="L1822" s="238">
        <f>PRODUCT(G1822:K1822)</f>
        <v>4</v>
      </c>
    </row>
    <row r="1823" spans="1:14" s="175" customFormat="1" ht="46.8">
      <c r="C1823" s="175">
        <f>1+C1821</f>
        <v>3</v>
      </c>
      <c r="D1823" s="184" t="str">
        <f>CONCATENATE($A$1819,".",$B$1819,".",C1823)</f>
        <v>14.3.3</v>
      </c>
      <c r="E1823" s="198" t="s">
        <v>1275</v>
      </c>
      <c r="F1823" s="185" t="s">
        <v>268</v>
      </c>
      <c r="G1823" s="176"/>
      <c r="H1823" s="176"/>
      <c r="I1823" s="176"/>
      <c r="J1823" s="176"/>
      <c r="K1823" s="230"/>
      <c r="L1823" s="176">
        <f>SUM(L1824:L1824)</f>
        <v>2</v>
      </c>
    </row>
    <row r="1824" spans="1:14" s="175" customFormat="1" ht="15.6">
      <c r="D1824" s="241"/>
      <c r="E1824" s="242"/>
      <c r="F1824" s="243"/>
      <c r="G1824" s="187"/>
      <c r="H1824" s="187"/>
      <c r="I1824" s="187"/>
      <c r="J1824" s="187"/>
      <c r="K1824" s="230">
        <v>2</v>
      </c>
      <c r="L1824" s="238">
        <f>PRODUCT(G1824:K1824)</f>
        <v>2</v>
      </c>
    </row>
    <row r="1825" spans="3:12" s="175" customFormat="1" ht="62.4">
      <c r="C1825" s="175">
        <f>1+C1823</f>
        <v>4</v>
      </c>
      <c r="D1825" s="184" t="str">
        <f>CONCATENATE($A$1819,".",$B$1819,".",C1825)</f>
        <v>14.3.4</v>
      </c>
      <c r="E1825" s="198" t="s">
        <v>1203</v>
      </c>
      <c r="F1825" s="185" t="s">
        <v>268</v>
      </c>
      <c r="G1825" s="176"/>
      <c r="H1825" s="176"/>
      <c r="I1825" s="176"/>
      <c r="J1825" s="176"/>
      <c r="K1825" s="230"/>
      <c r="L1825" s="176">
        <f>SUM(L1826:L1826)</f>
        <v>4</v>
      </c>
    </row>
    <row r="1826" spans="3:12" s="175" customFormat="1" ht="15.6">
      <c r="D1826" s="241"/>
      <c r="E1826" s="242"/>
      <c r="F1826" s="243"/>
      <c r="G1826" s="187"/>
      <c r="H1826" s="187"/>
      <c r="I1826" s="187"/>
      <c r="J1826" s="187"/>
      <c r="K1826" s="230">
        <v>4</v>
      </c>
      <c r="L1826" s="238">
        <f>PRODUCT(G1826:K1826)</f>
        <v>4</v>
      </c>
    </row>
    <row r="1827" spans="3:12" s="175" customFormat="1" ht="46.8">
      <c r="C1827" s="175">
        <f>1+C1825</f>
        <v>5</v>
      </c>
      <c r="D1827" s="184" t="str">
        <f>CONCATENATE($A$1819,".",$B$1819,".",C1827)</f>
        <v>14.3.5</v>
      </c>
      <c r="E1827" s="198" t="s">
        <v>1000</v>
      </c>
      <c r="F1827" s="185" t="s">
        <v>268</v>
      </c>
      <c r="G1827" s="176"/>
      <c r="H1827" s="176"/>
      <c r="I1827" s="176"/>
      <c r="J1827" s="176"/>
      <c r="K1827" s="230"/>
      <c r="L1827" s="176">
        <f>SUM(L1828:L1828)</f>
        <v>45</v>
      </c>
    </row>
    <row r="1828" spans="3:12" s="175" customFormat="1" ht="15.6">
      <c r="D1828" s="241"/>
      <c r="E1828" s="242"/>
      <c r="F1828" s="243"/>
      <c r="G1828" s="187"/>
      <c r="H1828" s="187"/>
      <c r="I1828" s="187"/>
      <c r="J1828" s="187"/>
      <c r="K1828" s="230">
        <v>45</v>
      </c>
      <c r="L1828" s="238">
        <f>PRODUCT(G1828:K1828)</f>
        <v>45</v>
      </c>
    </row>
    <row r="1829" spans="3:12" s="175" customFormat="1" ht="46.8">
      <c r="C1829" s="175">
        <f>1+C1827</f>
        <v>6</v>
      </c>
      <c r="D1829" s="184" t="str">
        <f>CONCATENATE($A$1819,".",$B$1819,".",C1829)</f>
        <v>14.3.6</v>
      </c>
      <c r="E1829" s="198" t="s">
        <v>1003</v>
      </c>
      <c r="F1829" s="185" t="s">
        <v>268</v>
      </c>
      <c r="G1829" s="176"/>
      <c r="H1829" s="176"/>
      <c r="I1829" s="176"/>
      <c r="J1829" s="176"/>
      <c r="K1829" s="230"/>
      <c r="L1829" s="176">
        <f>SUM(L1830:L1830)</f>
        <v>1</v>
      </c>
    </row>
    <row r="1830" spans="3:12" s="175" customFormat="1" ht="15.6">
      <c r="D1830" s="241"/>
      <c r="E1830" s="242"/>
      <c r="F1830" s="243"/>
      <c r="G1830" s="187"/>
      <c r="H1830" s="187"/>
      <c r="I1830" s="187"/>
      <c r="J1830" s="187"/>
      <c r="K1830" s="230">
        <v>1</v>
      </c>
      <c r="L1830" s="238">
        <f>PRODUCT(G1830:K1830)</f>
        <v>1</v>
      </c>
    </row>
    <row r="1831" spans="3:12" s="175" customFormat="1" ht="31.2">
      <c r="C1831" s="175">
        <f>1+C1829</f>
        <v>7</v>
      </c>
      <c r="D1831" s="184" t="str">
        <f>CONCATENATE($A$1819,".",$B$1819,".",C1831)</f>
        <v>14.3.7</v>
      </c>
      <c r="E1831" s="198" t="s">
        <v>1281</v>
      </c>
      <c r="F1831" s="185" t="s">
        <v>114</v>
      </c>
      <c r="G1831" s="176"/>
      <c r="H1831" s="176"/>
      <c r="I1831" s="176"/>
      <c r="J1831" s="176"/>
      <c r="K1831" s="230"/>
      <c r="L1831" s="176">
        <f>SUM(L1832:L1832)</f>
        <v>366</v>
      </c>
    </row>
    <row r="1832" spans="3:12" s="175" customFormat="1" ht="15.6">
      <c r="D1832" s="241"/>
      <c r="E1832" s="242"/>
      <c r="F1832" s="243"/>
      <c r="G1832" s="187"/>
      <c r="H1832" s="187"/>
      <c r="I1832" s="187"/>
      <c r="J1832" s="187"/>
      <c r="K1832" s="230">
        <v>366</v>
      </c>
      <c r="L1832" s="238">
        <f>PRODUCT(G1832:K1832)</f>
        <v>366</v>
      </c>
    </row>
    <row r="1833" spans="3:12" s="175" customFormat="1" ht="31.2">
      <c r="C1833" s="175">
        <f>1+C1831</f>
        <v>8</v>
      </c>
      <c r="D1833" s="184" t="str">
        <f>CONCATENATE($A$1819,".",$B$1819,".",C1833)</f>
        <v>14.3.8</v>
      </c>
      <c r="E1833" s="198" t="s">
        <v>1284</v>
      </c>
      <c r="F1833" s="185" t="s">
        <v>114</v>
      </c>
      <c r="G1833" s="176"/>
      <c r="H1833" s="176"/>
      <c r="I1833" s="176"/>
      <c r="J1833" s="176"/>
      <c r="K1833" s="230"/>
      <c r="L1833" s="176">
        <f>SUM(L1834:L1834)</f>
        <v>7</v>
      </c>
    </row>
    <row r="1834" spans="3:12" s="175" customFormat="1" ht="15.6">
      <c r="D1834" s="241"/>
      <c r="E1834" s="242"/>
      <c r="F1834" s="243"/>
      <c r="G1834" s="187"/>
      <c r="H1834" s="187"/>
      <c r="I1834" s="187"/>
      <c r="J1834" s="187"/>
      <c r="K1834" s="230">
        <v>7</v>
      </c>
      <c r="L1834" s="238">
        <f>PRODUCT(G1834:K1834)</f>
        <v>7</v>
      </c>
    </row>
    <row r="1835" spans="3:12" s="175" customFormat="1" ht="31.2">
      <c r="C1835" s="175">
        <f>1+C1833</f>
        <v>9</v>
      </c>
      <c r="D1835" s="184" t="str">
        <f>CONCATENATE($A$1819,".",$B$1819,".",C1835)</f>
        <v>14.3.9</v>
      </c>
      <c r="E1835" s="198" t="s">
        <v>1287</v>
      </c>
      <c r="F1835" s="185" t="s">
        <v>114</v>
      </c>
      <c r="G1835" s="176"/>
      <c r="H1835" s="176"/>
      <c r="I1835" s="176"/>
      <c r="J1835" s="176"/>
      <c r="K1835" s="230"/>
      <c r="L1835" s="176">
        <f>SUM(L1836:L1836)</f>
        <v>3</v>
      </c>
    </row>
    <row r="1836" spans="3:12" s="175" customFormat="1" ht="15.6">
      <c r="D1836" s="241"/>
      <c r="E1836" s="242"/>
      <c r="F1836" s="243"/>
      <c r="G1836" s="187"/>
      <c r="H1836" s="187"/>
      <c r="I1836" s="187"/>
      <c r="J1836" s="187"/>
      <c r="K1836" s="230">
        <v>3</v>
      </c>
      <c r="L1836" s="238">
        <f>PRODUCT(G1836:K1836)</f>
        <v>3</v>
      </c>
    </row>
    <row r="1837" spans="3:12" s="175" customFormat="1" ht="31.2">
      <c r="C1837" s="175">
        <f>1+C1835</f>
        <v>10</v>
      </c>
      <c r="D1837" s="184" t="str">
        <f>CONCATENATE($A$1819,".",$B$1819,".",C1837)</f>
        <v>14.3.10</v>
      </c>
      <c r="E1837" s="198" t="s">
        <v>1290</v>
      </c>
      <c r="F1837" s="185" t="s">
        <v>114</v>
      </c>
      <c r="G1837" s="176"/>
      <c r="H1837" s="176"/>
      <c r="I1837" s="176"/>
      <c r="J1837" s="176"/>
      <c r="K1837" s="230"/>
      <c r="L1837" s="176">
        <f>SUM(L1838:L1838)</f>
        <v>83</v>
      </c>
    </row>
    <row r="1838" spans="3:12" s="175" customFormat="1" ht="15.6">
      <c r="D1838" s="241"/>
      <c r="E1838" s="242"/>
      <c r="F1838" s="243"/>
      <c r="G1838" s="187"/>
      <c r="H1838" s="187"/>
      <c r="I1838" s="187"/>
      <c r="J1838" s="187"/>
      <c r="K1838" s="230">
        <v>83</v>
      </c>
      <c r="L1838" s="238">
        <f>PRODUCT(G1838:K1838)</f>
        <v>83</v>
      </c>
    </row>
    <row r="1839" spans="3:12" s="175" customFormat="1" ht="31.2">
      <c r="C1839" s="175">
        <f>1+C1837</f>
        <v>11</v>
      </c>
      <c r="D1839" s="184" t="str">
        <f>CONCATENATE($A$1819,".",$B$1819,".",C1839)</f>
        <v>14.3.11</v>
      </c>
      <c r="E1839" s="198" t="s">
        <v>6815</v>
      </c>
      <c r="F1839" s="185" t="s">
        <v>268</v>
      </c>
      <c r="G1839" s="176"/>
      <c r="H1839" s="176"/>
      <c r="I1839" s="176"/>
      <c r="J1839" s="176"/>
      <c r="K1839" s="230"/>
      <c r="L1839" s="176">
        <f>SUM(L1840:L1840)</f>
        <v>52</v>
      </c>
    </row>
    <row r="1840" spans="3:12" s="175" customFormat="1" ht="15.6">
      <c r="D1840" s="241"/>
      <c r="E1840" s="242"/>
      <c r="F1840" s="243"/>
      <c r="G1840" s="187"/>
      <c r="H1840" s="187"/>
      <c r="I1840" s="187"/>
      <c r="J1840" s="187"/>
      <c r="K1840" s="230">
        <v>52</v>
      </c>
      <c r="L1840" s="238">
        <f>PRODUCT(G1840:K1840)</f>
        <v>52</v>
      </c>
    </row>
    <row r="1841" spans="3:12" s="175" customFormat="1" ht="46.8">
      <c r="C1841" s="175">
        <f>1+C1839</f>
        <v>12</v>
      </c>
      <c r="D1841" s="184" t="str">
        <f>CONCATENATE($A$1819,".",$B$1819,".",C1841)</f>
        <v>14.3.12</v>
      </c>
      <c r="E1841" s="198" t="s">
        <v>1296</v>
      </c>
      <c r="F1841" s="185" t="s">
        <v>268</v>
      </c>
      <c r="G1841" s="176"/>
      <c r="H1841" s="176"/>
      <c r="I1841" s="176"/>
      <c r="J1841" s="176"/>
      <c r="K1841" s="230"/>
      <c r="L1841" s="176">
        <f>SUM(L1842:L1842)</f>
        <v>1</v>
      </c>
    </row>
    <row r="1842" spans="3:12" s="175" customFormat="1" ht="15.6">
      <c r="D1842" s="241"/>
      <c r="E1842" s="242"/>
      <c r="F1842" s="243"/>
      <c r="G1842" s="187"/>
      <c r="H1842" s="187"/>
      <c r="I1842" s="187"/>
      <c r="J1842" s="187"/>
      <c r="K1842" s="230">
        <v>1</v>
      </c>
      <c r="L1842" s="238">
        <f>PRODUCT(G1842:K1842)</f>
        <v>1</v>
      </c>
    </row>
    <row r="1843" spans="3:12" s="175" customFormat="1" ht="31.2">
      <c r="C1843" s="175">
        <f>1+C1841</f>
        <v>13</v>
      </c>
      <c r="D1843" s="184" t="str">
        <f>CONCATENATE($A$1819,".",$B$1819,".",C1843)</f>
        <v>14.3.13</v>
      </c>
      <c r="E1843" s="198" t="s">
        <v>1071</v>
      </c>
      <c r="F1843" s="185" t="s">
        <v>268</v>
      </c>
      <c r="G1843" s="176"/>
      <c r="H1843" s="176"/>
      <c r="I1843" s="176"/>
      <c r="J1843" s="176"/>
      <c r="K1843" s="230"/>
      <c r="L1843" s="176">
        <f>SUM(L1844:L1844)</f>
        <v>62</v>
      </c>
    </row>
    <row r="1844" spans="3:12" s="175" customFormat="1" ht="15.6">
      <c r="D1844" s="241"/>
      <c r="E1844" s="242"/>
      <c r="F1844" s="243"/>
      <c r="G1844" s="187"/>
      <c r="H1844" s="187"/>
      <c r="I1844" s="187"/>
      <c r="J1844" s="187"/>
      <c r="K1844" s="230">
        <v>62</v>
      </c>
      <c r="L1844" s="238">
        <f>PRODUCT(G1844:K1844)</f>
        <v>62</v>
      </c>
    </row>
    <row r="1845" spans="3:12" s="175" customFormat="1" ht="31.2">
      <c r="C1845" s="175">
        <f>1+C1843</f>
        <v>14</v>
      </c>
      <c r="D1845" s="184" t="str">
        <f>CONCATENATE($A$1819,".",$B$1819,".",C1845)</f>
        <v>14.3.14</v>
      </c>
      <c r="E1845" s="198" t="s">
        <v>1058</v>
      </c>
      <c r="F1845" s="185" t="s">
        <v>268</v>
      </c>
      <c r="G1845" s="176"/>
      <c r="H1845" s="176"/>
      <c r="I1845" s="176"/>
      <c r="J1845" s="176"/>
      <c r="K1845" s="230"/>
      <c r="L1845" s="176">
        <f>SUM(L1846:L1846)</f>
        <v>219</v>
      </c>
    </row>
    <row r="1846" spans="3:12" s="175" customFormat="1" ht="15.6">
      <c r="D1846" s="241"/>
      <c r="E1846" s="242"/>
      <c r="F1846" s="243"/>
      <c r="G1846" s="187"/>
      <c r="H1846" s="187"/>
      <c r="I1846" s="187"/>
      <c r="J1846" s="187"/>
      <c r="K1846" s="230">
        <v>219</v>
      </c>
      <c r="L1846" s="238">
        <f>PRODUCT(G1846:K1846)</f>
        <v>219</v>
      </c>
    </row>
    <row r="1847" spans="3:12" s="175" customFormat="1" ht="31.2">
      <c r="C1847" s="175">
        <f>1+C1845</f>
        <v>15</v>
      </c>
      <c r="D1847" s="184" t="str">
        <f>CONCATENATE($A$1819,".",$B$1819,".",C1847)</f>
        <v>14.3.15</v>
      </c>
      <c r="E1847" s="198" t="s">
        <v>1301</v>
      </c>
      <c r="F1847" s="185" t="s">
        <v>268</v>
      </c>
      <c r="G1847" s="176"/>
      <c r="H1847" s="176"/>
      <c r="I1847" s="176"/>
      <c r="J1847" s="176"/>
      <c r="K1847" s="230"/>
      <c r="L1847" s="176">
        <f>SUM(L1848:L1848)</f>
        <v>4</v>
      </c>
    </row>
    <row r="1848" spans="3:12" s="175" customFormat="1" ht="15.6">
      <c r="D1848" s="241"/>
      <c r="E1848" s="242"/>
      <c r="F1848" s="243"/>
      <c r="G1848" s="187"/>
      <c r="H1848" s="187"/>
      <c r="I1848" s="187"/>
      <c r="J1848" s="187"/>
      <c r="K1848" s="230">
        <v>4</v>
      </c>
      <c r="L1848" s="238">
        <f>PRODUCT(G1848:K1848)</f>
        <v>4</v>
      </c>
    </row>
    <row r="1849" spans="3:12" s="175" customFormat="1" ht="31.2">
      <c r="C1849" s="175">
        <f>1+C1847</f>
        <v>16</v>
      </c>
      <c r="D1849" s="184" t="str">
        <f>CONCATENATE($A$1819,".",$B$1819,".",C1849)</f>
        <v>14.3.16</v>
      </c>
      <c r="E1849" s="198" t="s">
        <v>1227</v>
      </c>
      <c r="F1849" s="185" t="s">
        <v>114</v>
      </c>
      <c r="G1849" s="176"/>
      <c r="H1849" s="176"/>
      <c r="I1849" s="176"/>
      <c r="J1849" s="176"/>
      <c r="K1849" s="230"/>
      <c r="L1849" s="176">
        <f>SUM(L1850:L1850)</f>
        <v>3273</v>
      </c>
    </row>
    <row r="1850" spans="3:12" s="175" customFormat="1" ht="15.6">
      <c r="D1850" s="241"/>
      <c r="E1850" s="242"/>
      <c r="F1850" s="243"/>
      <c r="G1850" s="187"/>
      <c r="H1850" s="187"/>
      <c r="I1850" s="187"/>
      <c r="J1850" s="187"/>
      <c r="K1850" s="230">
        <v>3273</v>
      </c>
      <c r="L1850" s="238">
        <f>PRODUCT(G1850:K1850)</f>
        <v>3273</v>
      </c>
    </row>
    <row r="1851" spans="3:12" s="175" customFormat="1" ht="31.2">
      <c r="C1851" s="175">
        <f>1+C1849</f>
        <v>17</v>
      </c>
      <c r="D1851" s="184" t="str">
        <f>CONCATENATE($A$1819,".",$B$1819,".",C1851)</f>
        <v>14.3.17</v>
      </c>
      <c r="E1851" s="198" t="s">
        <v>1305</v>
      </c>
      <c r="F1851" s="185" t="s">
        <v>114</v>
      </c>
      <c r="G1851" s="176"/>
      <c r="H1851" s="176"/>
      <c r="I1851" s="176"/>
      <c r="J1851" s="176"/>
      <c r="K1851" s="230"/>
      <c r="L1851" s="176">
        <f>SUM(L1852:L1852)</f>
        <v>335</v>
      </c>
    </row>
    <row r="1852" spans="3:12" s="175" customFormat="1" ht="15.6">
      <c r="D1852" s="241"/>
      <c r="E1852" s="242"/>
      <c r="F1852" s="243"/>
      <c r="G1852" s="187"/>
      <c r="H1852" s="187"/>
      <c r="I1852" s="187"/>
      <c r="J1852" s="187"/>
      <c r="K1852" s="230">
        <v>335</v>
      </c>
      <c r="L1852" s="238">
        <f>PRODUCT(G1852:K1852)</f>
        <v>335</v>
      </c>
    </row>
    <row r="1853" spans="3:12" s="175" customFormat="1" ht="31.2">
      <c r="C1853" s="175">
        <f>1+C1851</f>
        <v>18</v>
      </c>
      <c r="D1853" s="184" t="str">
        <f>CONCATENATE($A$1819,".",$B$1819,".",C1853)</f>
        <v>14.3.18</v>
      </c>
      <c r="E1853" s="198" t="s">
        <v>1308</v>
      </c>
      <c r="F1853" s="185" t="s">
        <v>268</v>
      </c>
      <c r="G1853" s="176"/>
      <c r="H1853" s="176"/>
      <c r="I1853" s="176"/>
      <c r="J1853" s="176"/>
      <c r="K1853" s="230"/>
      <c r="L1853" s="176">
        <f>SUM(L1854:L1854)</f>
        <v>37</v>
      </c>
    </row>
    <row r="1854" spans="3:12" s="175" customFormat="1" ht="15.6">
      <c r="D1854" s="241"/>
      <c r="E1854" s="242"/>
      <c r="F1854" s="243"/>
      <c r="G1854" s="187"/>
      <c r="H1854" s="187"/>
      <c r="I1854" s="187"/>
      <c r="J1854" s="187"/>
      <c r="K1854" s="230">
        <v>37</v>
      </c>
      <c r="L1854" s="238">
        <f>PRODUCT(G1854:K1854)</f>
        <v>37</v>
      </c>
    </row>
    <row r="1855" spans="3:12" s="175" customFormat="1" ht="31.2">
      <c r="C1855" s="175">
        <f>1+C1853</f>
        <v>19</v>
      </c>
      <c r="D1855" s="184" t="str">
        <f>CONCATENATE($A$1819,".",$B$1819,".",C1855)</f>
        <v>14.3.19</v>
      </c>
      <c r="E1855" s="198" t="s">
        <v>1311</v>
      </c>
      <c r="F1855" s="185" t="s">
        <v>268</v>
      </c>
      <c r="G1855" s="176"/>
      <c r="H1855" s="176"/>
      <c r="I1855" s="176"/>
      <c r="J1855" s="176"/>
      <c r="K1855" s="230"/>
      <c r="L1855" s="176">
        <f>SUM(L1856:L1856)</f>
        <v>1</v>
      </c>
    </row>
    <row r="1856" spans="3:12" s="175" customFormat="1" ht="15.6">
      <c r="D1856" s="241"/>
      <c r="E1856" s="242"/>
      <c r="F1856" s="243"/>
      <c r="G1856" s="187"/>
      <c r="H1856" s="187"/>
      <c r="I1856" s="187"/>
      <c r="J1856" s="187"/>
      <c r="K1856" s="230">
        <v>1</v>
      </c>
      <c r="L1856" s="238">
        <f>PRODUCT(G1856:K1856)</f>
        <v>1</v>
      </c>
    </row>
    <row r="1857" spans="3:12" s="175" customFormat="1" ht="31.2">
      <c r="C1857" s="175">
        <f>1+C1855</f>
        <v>20</v>
      </c>
      <c r="D1857" s="184" t="str">
        <f>CONCATENATE($A$1819,".",$B$1819,".",C1857)</f>
        <v>14.3.20</v>
      </c>
      <c r="E1857" s="198" t="s">
        <v>1314</v>
      </c>
      <c r="F1857" s="185" t="s">
        <v>268</v>
      </c>
      <c r="G1857" s="176"/>
      <c r="H1857" s="176"/>
      <c r="I1857" s="176"/>
      <c r="J1857" s="176"/>
      <c r="K1857" s="230"/>
      <c r="L1857" s="176">
        <f>SUM(L1858:L1858)</f>
        <v>1</v>
      </c>
    </row>
    <row r="1858" spans="3:12" s="175" customFormat="1" ht="15.6">
      <c r="D1858" s="241"/>
      <c r="E1858" s="242"/>
      <c r="F1858" s="243"/>
      <c r="G1858" s="187"/>
      <c r="H1858" s="187"/>
      <c r="I1858" s="187"/>
      <c r="J1858" s="187"/>
      <c r="K1858" s="230">
        <v>1</v>
      </c>
      <c r="L1858" s="238">
        <f>PRODUCT(G1858:K1858)</f>
        <v>1</v>
      </c>
    </row>
    <row r="1859" spans="3:12" s="175" customFormat="1" ht="31.2">
      <c r="C1859" s="175">
        <f>1+C1857</f>
        <v>21</v>
      </c>
      <c r="D1859" s="184" t="str">
        <f>CONCATENATE($A$1819,".",$B$1819,".",C1859)</f>
        <v>14.3.21</v>
      </c>
      <c r="E1859" s="198" t="s">
        <v>1317</v>
      </c>
      <c r="F1859" s="185" t="s">
        <v>268</v>
      </c>
      <c r="G1859" s="176"/>
      <c r="H1859" s="176"/>
      <c r="I1859" s="176"/>
      <c r="J1859" s="176"/>
      <c r="K1859" s="230"/>
      <c r="L1859" s="176">
        <f>SUM(L1860:L1860)</f>
        <v>6</v>
      </c>
    </row>
    <row r="1860" spans="3:12" s="175" customFormat="1" ht="15.6">
      <c r="D1860" s="241"/>
      <c r="E1860" s="198"/>
      <c r="F1860" s="243"/>
      <c r="G1860" s="187"/>
      <c r="H1860" s="187"/>
      <c r="I1860" s="187"/>
      <c r="J1860" s="187"/>
      <c r="K1860" s="230">
        <v>6</v>
      </c>
      <c r="L1860" s="238">
        <f>PRODUCT(G1860:K1860)</f>
        <v>6</v>
      </c>
    </row>
    <row r="1861" spans="3:12" s="175" customFormat="1" ht="31.2">
      <c r="C1861" s="175">
        <f>1+C1859</f>
        <v>22</v>
      </c>
      <c r="D1861" s="184" t="str">
        <f>CONCATENATE($A$1819,".",$B$1819,".",C1861)</f>
        <v>14.3.22</v>
      </c>
      <c r="E1861" s="198" t="s">
        <v>1320</v>
      </c>
      <c r="F1861" s="185" t="s">
        <v>268</v>
      </c>
      <c r="G1861" s="176"/>
      <c r="H1861" s="176"/>
      <c r="I1861" s="176"/>
      <c r="J1861" s="176"/>
      <c r="K1861" s="230"/>
      <c r="L1861" s="176">
        <f>SUM(L1862:L1862)</f>
        <v>66</v>
      </c>
    </row>
    <row r="1862" spans="3:12" s="175" customFormat="1" ht="15.6">
      <c r="D1862" s="241"/>
      <c r="E1862" s="198"/>
      <c r="F1862" s="243"/>
      <c r="G1862" s="187"/>
      <c r="H1862" s="187"/>
      <c r="I1862" s="187"/>
      <c r="J1862" s="187"/>
      <c r="K1862" s="230">
        <v>66</v>
      </c>
      <c r="L1862" s="238">
        <f>PRODUCT(G1862:K1862)</f>
        <v>66</v>
      </c>
    </row>
    <row r="1863" spans="3:12" s="175" customFormat="1" ht="31.2">
      <c r="C1863" s="175">
        <f>1+C1861</f>
        <v>23</v>
      </c>
      <c r="D1863" s="184" t="str">
        <f>CONCATENATE($A$1819,".",$B$1819,".",C1863)</f>
        <v>14.3.23</v>
      </c>
      <c r="E1863" s="198" t="s">
        <v>1323</v>
      </c>
      <c r="F1863" s="185" t="s">
        <v>268</v>
      </c>
      <c r="G1863" s="176"/>
      <c r="H1863" s="176"/>
      <c r="I1863" s="176"/>
      <c r="J1863" s="176"/>
      <c r="K1863" s="230"/>
      <c r="L1863" s="176">
        <f>SUM(L1864:L1864)</f>
        <v>121</v>
      </c>
    </row>
    <row r="1864" spans="3:12" s="175" customFormat="1" ht="15.6">
      <c r="D1864" s="241"/>
      <c r="E1864" s="198"/>
      <c r="F1864" s="243"/>
      <c r="G1864" s="187"/>
      <c r="H1864" s="187"/>
      <c r="I1864" s="187"/>
      <c r="J1864" s="187"/>
      <c r="K1864" s="230">
        <v>121</v>
      </c>
      <c r="L1864" s="238">
        <f>PRODUCT(G1864:K1864)</f>
        <v>121</v>
      </c>
    </row>
    <row r="1865" spans="3:12" s="175" customFormat="1" ht="62.4">
      <c r="C1865" s="175">
        <f>1+C1863</f>
        <v>24</v>
      </c>
      <c r="D1865" s="184" t="str">
        <f>CONCATENATE($A$1819,".",$B$1819,".",C1865)</f>
        <v>14.3.24</v>
      </c>
      <c r="E1865" s="198" t="s">
        <v>1107</v>
      </c>
      <c r="F1865" s="185" t="s">
        <v>268</v>
      </c>
      <c r="G1865" s="176"/>
      <c r="H1865" s="176"/>
      <c r="I1865" s="176"/>
      <c r="J1865" s="176"/>
      <c r="K1865" s="230"/>
      <c r="L1865" s="176">
        <f>SUM(L1866:L1866)</f>
        <v>1</v>
      </c>
    </row>
    <row r="1866" spans="3:12" s="175" customFormat="1" ht="15.6">
      <c r="D1866" s="241"/>
      <c r="E1866" s="198"/>
      <c r="F1866" s="243"/>
      <c r="G1866" s="187"/>
      <c r="H1866" s="187"/>
      <c r="I1866" s="187"/>
      <c r="J1866" s="187"/>
      <c r="K1866" s="230">
        <v>1</v>
      </c>
      <c r="L1866" s="238">
        <f>PRODUCT(G1866:K1866)</f>
        <v>1</v>
      </c>
    </row>
    <row r="1867" spans="3:12" s="175" customFormat="1" ht="31.2">
      <c r="C1867" s="175">
        <f>1+C1865</f>
        <v>25</v>
      </c>
      <c r="D1867" s="184" t="str">
        <f>CONCATENATE($A$1819,".",$B$1819,".",C1867)</f>
        <v>14.3.25</v>
      </c>
      <c r="E1867" s="198" t="s">
        <v>1327</v>
      </c>
      <c r="F1867" s="185" t="s">
        <v>268</v>
      </c>
      <c r="G1867" s="176"/>
      <c r="H1867" s="176"/>
      <c r="I1867" s="176"/>
      <c r="J1867" s="176"/>
      <c r="K1867" s="230"/>
      <c r="L1867" s="176">
        <f>SUM(L1868:L1868)</f>
        <v>18</v>
      </c>
    </row>
    <row r="1868" spans="3:12" s="175" customFormat="1" ht="15.6">
      <c r="D1868" s="241"/>
      <c r="E1868" s="242"/>
      <c r="F1868" s="243"/>
      <c r="G1868" s="187"/>
      <c r="H1868" s="187"/>
      <c r="I1868" s="187"/>
      <c r="J1868" s="187"/>
      <c r="K1868" s="230">
        <v>18</v>
      </c>
      <c r="L1868" s="238">
        <f>PRODUCT(G1868:K1868)</f>
        <v>18</v>
      </c>
    </row>
    <row r="1869" spans="3:12" s="175" customFormat="1" ht="31.2">
      <c r="C1869" s="175">
        <f>1+C1867</f>
        <v>26</v>
      </c>
      <c r="D1869" s="184" t="str">
        <f>CONCATENATE($A$1819,".",$B$1819,".",C1869)</f>
        <v>14.3.26</v>
      </c>
      <c r="E1869" s="198" t="s">
        <v>1117</v>
      </c>
      <c r="F1869" s="185" t="s">
        <v>268</v>
      </c>
      <c r="G1869" s="176"/>
      <c r="H1869" s="176"/>
      <c r="I1869" s="176"/>
      <c r="J1869" s="176"/>
      <c r="K1869" s="230"/>
      <c r="L1869" s="176">
        <f>SUM(L1870:L1870)</f>
        <v>34</v>
      </c>
    </row>
    <row r="1870" spans="3:12" s="175" customFormat="1" ht="15.6">
      <c r="D1870" s="241"/>
      <c r="E1870" s="242"/>
      <c r="F1870" s="243"/>
      <c r="G1870" s="187"/>
      <c r="H1870" s="187"/>
      <c r="I1870" s="187"/>
      <c r="J1870" s="187"/>
      <c r="K1870" s="230">
        <v>34</v>
      </c>
      <c r="L1870" s="238">
        <f>PRODUCT(G1870:K1870)</f>
        <v>34</v>
      </c>
    </row>
    <row r="1871" spans="3:12" s="175" customFormat="1" ht="31.2">
      <c r="C1871" s="175">
        <f>1+C1869</f>
        <v>27</v>
      </c>
      <c r="D1871" s="184" t="str">
        <f>CONCATENATE($A$1819,".",$B$1819,".",C1871)</f>
        <v>14.3.27</v>
      </c>
      <c r="E1871" s="198" t="s">
        <v>1249</v>
      </c>
      <c r="F1871" s="185" t="s">
        <v>268</v>
      </c>
      <c r="G1871" s="176"/>
      <c r="H1871" s="176"/>
      <c r="I1871" s="176"/>
      <c r="J1871" s="176"/>
      <c r="K1871" s="230"/>
      <c r="L1871" s="176">
        <f>SUM(L1872:L1872)</f>
        <v>5</v>
      </c>
    </row>
    <row r="1872" spans="3:12" s="175" customFormat="1" ht="15.6">
      <c r="D1872" s="241"/>
      <c r="E1872" s="242"/>
      <c r="F1872" s="243"/>
      <c r="G1872" s="187"/>
      <c r="H1872" s="187"/>
      <c r="I1872" s="187"/>
      <c r="J1872" s="187"/>
      <c r="K1872" s="230">
        <v>5</v>
      </c>
      <c r="L1872" s="238">
        <f>PRODUCT(G1872:K1872)</f>
        <v>5</v>
      </c>
    </row>
    <row r="1873" spans="3:12" s="175" customFormat="1" ht="31.2">
      <c r="C1873" s="175">
        <f>1+C1871</f>
        <v>28</v>
      </c>
      <c r="D1873" s="184" t="str">
        <f>CONCATENATE($A$1819,".",$B$1819,".",C1873)</f>
        <v>14.3.28</v>
      </c>
      <c r="E1873" s="198" t="s">
        <v>6802</v>
      </c>
      <c r="F1873" s="185" t="s">
        <v>268</v>
      </c>
      <c r="G1873" s="176"/>
      <c r="H1873" s="176"/>
      <c r="I1873" s="176"/>
      <c r="J1873" s="176"/>
      <c r="K1873" s="230"/>
      <c r="L1873" s="176">
        <f>SUM(L1874:L1874)</f>
        <v>1</v>
      </c>
    </row>
    <row r="1874" spans="3:12" s="175" customFormat="1" ht="15.6">
      <c r="D1874" s="241"/>
      <c r="E1874" s="242"/>
      <c r="F1874" s="243"/>
      <c r="G1874" s="187"/>
      <c r="H1874" s="187"/>
      <c r="I1874" s="187"/>
      <c r="J1874" s="187"/>
      <c r="K1874" s="230">
        <v>1</v>
      </c>
      <c r="L1874" s="238">
        <f>PRODUCT(G1874:K1874)</f>
        <v>1</v>
      </c>
    </row>
    <row r="1875" spans="3:12" s="175" customFormat="1" ht="62.4">
      <c r="C1875" s="175">
        <f>1+C1873</f>
        <v>29</v>
      </c>
      <c r="D1875" s="184" t="str">
        <f>CONCATENATE($A$1819,".",$B$1819,".",C1875)</f>
        <v>14.3.29</v>
      </c>
      <c r="E1875" s="198" t="s">
        <v>6803</v>
      </c>
      <c r="F1875" s="185" t="s">
        <v>268</v>
      </c>
      <c r="G1875" s="176"/>
      <c r="H1875" s="176"/>
      <c r="I1875" s="176"/>
      <c r="J1875" s="176"/>
      <c r="K1875" s="230"/>
      <c r="L1875" s="176">
        <f>SUM(L1876:L1876)</f>
        <v>4</v>
      </c>
    </row>
    <row r="1876" spans="3:12" s="175" customFormat="1" ht="15.6">
      <c r="D1876" s="241"/>
      <c r="E1876" s="242"/>
      <c r="F1876" s="243"/>
      <c r="G1876" s="187"/>
      <c r="H1876" s="187"/>
      <c r="I1876" s="187"/>
      <c r="J1876" s="187"/>
      <c r="K1876" s="230">
        <v>4</v>
      </c>
      <c r="L1876" s="238">
        <f>PRODUCT(G1876:K1876)</f>
        <v>4</v>
      </c>
    </row>
    <row r="1877" spans="3:12" s="175" customFormat="1" ht="15.6">
      <c r="C1877" s="175">
        <f>1+C1875</f>
        <v>30</v>
      </c>
      <c r="D1877" s="184" t="str">
        <f>CONCATENATE($A$1819,".",$B$1819,".",C1877)</f>
        <v>14.3.30</v>
      </c>
      <c r="E1877" s="198" t="s">
        <v>1334</v>
      </c>
      <c r="F1877" s="185" t="s">
        <v>268</v>
      </c>
      <c r="G1877" s="176"/>
      <c r="H1877" s="176"/>
      <c r="I1877" s="176"/>
      <c r="J1877" s="176"/>
      <c r="K1877" s="230"/>
      <c r="L1877" s="176">
        <f>SUM(L1878:L1878)</f>
        <v>201</v>
      </c>
    </row>
    <row r="1878" spans="3:12" s="175" customFormat="1" ht="15.6">
      <c r="D1878" s="241"/>
      <c r="E1878" s="198"/>
      <c r="F1878" s="243"/>
      <c r="G1878" s="187"/>
      <c r="H1878" s="187"/>
      <c r="I1878" s="187"/>
      <c r="J1878" s="187"/>
      <c r="K1878" s="230">
        <v>201</v>
      </c>
      <c r="L1878" s="238">
        <f>PRODUCT(G1878:K1878)</f>
        <v>201</v>
      </c>
    </row>
    <row r="1879" spans="3:12" s="175" customFormat="1" ht="15.6">
      <c r="C1879" s="175">
        <f>1+C1877</f>
        <v>31</v>
      </c>
      <c r="D1879" s="184" t="str">
        <f>CONCATENATE($A$1819,".",$B$1819,".",C1879)</f>
        <v>14.3.31</v>
      </c>
      <c r="E1879" s="198" t="s">
        <v>1337</v>
      </c>
      <c r="F1879" s="185" t="s">
        <v>268</v>
      </c>
      <c r="G1879" s="176"/>
      <c r="H1879" s="176"/>
      <c r="I1879" s="176"/>
      <c r="J1879" s="176"/>
      <c r="K1879" s="230"/>
      <c r="L1879" s="176">
        <f>SUM(L1880:L1880)</f>
        <v>201</v>
      </c>
    </row>
    <row r="1880" spans="3:12" s="175" customFormat="1" ht="15.6">
      <c r="D1880" s="241"/>
      <c r="E1880" s="198"/>
      <c r="F1880" s="243"/>
      <c r="G1880" s="187"/>
      <c r="H1880" s="187"/>
      <c r="I1880" s="187"/>
      <c r="J1880" s="187"/>
      <c r="K1880" s="230">
        <v>201</v>
      </c>
      <c r="L1880" s="238">
        <f>PRODUCT(G1880:K1880)</f>
        <v>201</v>
      </c>
    </row>
    <row r="1881" spans="3:12" s="175" customFormat="1" ht="46.8">
      <c r="C1881" s="175">
        <f>1+C1879</f>
        <v>32</v>
      </c>
      <c r="D1881" s="184" t="str">
        <f>CONCATENATE($A$1819,".",$B$1819,".",C1881)</f>
        <v>14.3.32</v>
      </c>
      <c r="E1881" s="198" t="s">
        <v>6800</v>
      </c>
      <c r="F1881" s="185" t="s">
        <v>114</v>
      </c>
      <c r="G1881" s="176"/>
      <c r="H1881" s="176"/>
      <c r="I1881" s="176"/>
      <c r="J1881" s="176"/>
      <c r="K1881" s="230"/>
      <c r="L1881" s="176">
        <f>SUM(L1882:L1882)</f>
        <v>117</v>
      </c>
    </row>
    <row r="1882" spans="3:12" s="175" customFormat="1" ht="15.6">
      <c r="D1882" s="241"/>
      <c r="E1882" s="198"/>
      <c r="F1882" s="243"/>
      <c r="G1882" s="187"/>
      <c r="H1882" s="187"/>
      <c r="I1882" s="187"/>
      <c r="J1882" s="187"/>
      <c r="K1882" s="230">
        <v>117</v>
      </c>
      <c r="L1882" s="238">
        <f>PRODUCT(G1882:K1882)</f>
        <v>117</v>
      </c>
    </row>
    <row r="1883" spans="3:12" s="175" customFormat="1" ht="46.8">
      <c r="C1883" s="175">
        <f>1+C1881</f>
        <v>33</v>
      </c>
      <c r="D1883" s="184" t="str">
        <f>CONCATENATE($A$1819,".",$B$1819,".",C1883)</f>
        <v>14.3.33</v>
      </c>
      <c r="E1883" s="198" t="s">
        <v>1062</v>
      </c>
      <c r="F1883" s="185" t="s">
        <v>114</v>
      </c>
      <c r="G1883" s="176"/>
      <c r="H1883" s="176"/>
      <c r="I1883" s="176"/>
      <c r="J1883" s="176"/>
      <c r="K1883" s="230"/>
      <c r="L1883" s="176">
        <f>SUM(L1884:L1884)</f>
        <v>376</v>
      </c>
    </row>
    <row r="1884" spans="3:12" s="175" customFormat="1" ht="15.6">
      <c r="D1884" s="241"/>
      <c r="E1884" s="198"/>
      <c r="F1884" s="243"/>
      <c r="G1884" s="187"/>
      <c r="H1884" s="187"/>
      <c r="I1884" s="187"/>
      <c r="J1884" s="187"/>
      <c r="K1884" s="230">
        <f>366+7+3</f>
        <v>376</v>
      </c>
      <c r="L1884" s="238">
        <f>PRODUCT(G1884:K1884)</f>
        <v>376</v>
      </c>
    </row>
    <row r="1885" spans="3:12" s="175" customFormat="1" ht="31.2">
      <c r="C1885" s="175">
        <f>1+C1883</f>
        <v>34</v>
      </c>
      <c r="D1885" s="184" t="str">
        <f>CONCATENATE($A$1819,".",$B$1819,".",C1885)</f>
        <v>14.3.34</v>
      </c>
      <c r="E1885" s="198" t="s">
        <v>6816</v>
      </c>
      <c r="F1885" s="185" t="s">
        <v>268</v>
      </c>
      <c r="G1885" s="176"/>
      <c r="H1885" s="176"/>
      <c r="I1885" s="176"/>
      <c r="J1885" s="176"/>
      <c r="K1885" s="230"/>
      <c r="L1885" s="176">
        <f>SUM(L1886:L1886)</f>
        <v>2</v>
      </c>
    </row>
    <row r="1886" spans="3:12" s="175" customFormat="1" ht="15.6">
      <c r="D1886" s="241"/>
      <c r="E1886" s="198"/>
      <c r="F1886" s="243"/>
      <c r="G1886" s="187"/>
      <c r="H1886" s="187"/>
      <c r="I1886" s="187"/>
      <c r="J1886" s="187"/>
      <c r="K1886" s="230">
        <v>2</v>
      </c>
      <c r="L1886" s="238">
        <f>PRODUCT(G1886:K1886)</f>
        <v>2</v>
      </c>
    </row>
    <row r="1887" spans="3:12" s="175" customFormat="1" ht="31.2">
      <c r="C1887" s="175">
        <f>1+C1885</f>
        <v>35</v>
      </c>
      <c r="D1887" s="184" t="str">
        <f>CONCATENATE($A$1819,".",$B$1819,".",C1887)</f>
        <v>14.3.35</v>
      </c>
      <c r="E1887" s="198" t="s">
        <v>1345</v>
      </c>
      <c r="F1887" s="185" t="s">
        <v>268</v>
      </c>
      <c r="G1887" s="176"/>
      <c r="H1887" s="176"/>
      <c r="I1887" s="176"/>
      <c r="J1887" s="176"/>
      <c r="K1887" s="230"/>
      <c r="L1887" s="176">
        <f>SUM(L1888:L1888)</f>
        <v>12</v>
      </c>
    </row>
    <row r="1888" spans="3:12" s="175" customFormat="1" ht="15.6">
      <c r="D1888" s="241"/>
      <c r="E1888" s="198"/>
      <c r="F1888" s="243"/>
      <c r="G1888" s="187"/>
      <c r="H1888" s="187"/>
      <c r="I1888" s="187"/>
      <c r="J1888" s="187"/>
      <c r="K1888" s="230">
        <v>12</v>
      </c>
      <c r="L1888" s="238">
        <f>PRODUCT(G1888:K1888)</f>
        <v>12</v>
      </c>
    </row>
    <row r="1889" spans="1:12" s="175" customFormat="1" ht="15.6">
      <c r="D1889" s="178" t="s">
        <v>6817</v>
      </c>
      <c r="E1889" s="200" t="s">
        <v>1347</v>
      </c>
      <c r="F1889" s="178"/>
      <c r="G1889" s="180"/>
      <c r="H1889" s="180"/>
      <c r="I1889" s="180"/>
      <c r="J1889" s="180"/>
      <c r="K1889" s="181"/>
      <c r="L1889" s="180"/>
    </row>
    <row r="1890" spans="1:12" s="175" customFormat="1" ht="31.2">
      <c r="A1890" s="175">
        <v>14</v>
      </c>
      <c r="B1890" s="175">
        <v>4</v>
      </c>
      <c r="C1890" s="183">
        <f>1+C1884</f>
        <v>1</v>
      </c>
      <c r="D1890" s="184" t="str">
        <f>CONCATENATE($A$1890,".",$B$1890,".",C1890)</f>
        <v>14.4.1</v>
      </c>
      <c r="E1890" s="198" t="s">
        <v>1173</v>
      </c>
      <c r="F1890" s="185" t="s">
        <v>114</v>
      </c>
      <c r="G1890" s="176"/>
      <c r="H1890" s="176"/>
      <c r="I1890" s="176"/>
      <c r="J1890" s="176"/>
      <c r="K1890" s="230"/>
      <c r="L1890" s="176">
        <f>SUM(L1891:L1891)</f>
        <v>114</v>
      </c>
    </row>
    <row r="1891" spans="1:12" s="175" customFormat="1" ht="15.6">
      <c r="D1891" s="241"/>
      <c r="E1891" s="242"/>
      <c r="F1891" s="243"/>
      <c r="G1891" s="187"/>
      <c r="H1891" s="187"/>
      <c r="I1891" s="187"/>
      <c r="J1891" s="187"/>
      <c r="K1891" s="230">
        <v>114</v>
      </c>
      <c r="L1891" s="238">
        <f>PRODUCT(G1891:K1891)</f>
        <v>114</v>
      </c>
    </row>
    <row r="1892" spans="1:12" s="175" customFormat="1" ht="62.4">
      <c r="C1892" s="175">
        <f>1+C1890</f>
        <v>2</v>
      </c>
      <c r="D1892" s="184" t="str">
        <f>CONCATENATE($A$1890,".",$B$1890,".",C1892)</f>
        <v>14.4.2</v>
      </c>
      <c r="E1892" s="198" t="s">
        <v>1206</v>
      </c>
      <c r="F1892" s="185" t="s">
        <v>268</v>
      </c>
      <c r="G1892" s="176"/>
      <c r="H1892" s="176"/>
      <c r="I1892" s="176"/>
      <c r="J1892" s="176"/>
      <c r="K1892" s="230"/>
      <c r="L1892" s="176">
        <f>SUM(L1893:L1893)</f>
        <v>8</v>
      </c>
    </row>
    <row r="1893" spans="1:12" s="175" customFormat="1" ht="15.6">
      <c r="D1893" s="241"/>
      <c r="E1893" s="242"/>
      <c r="F1893" s="243"/>
      <c r="G1893" s="187"/>
      <c r="H1893" s="187"/>
      <c r="I1893" s="187"/>
      <c r="J1893" s="187"/>
      <c r="K1893" s="230">
        <v>8</v>
      </c>
      <c r="L1893" s="238">
        <f>PRODUCT(G1893:K1893)</f>
        <v>8</v>
      </c>
    </row>
    <row r="1894" spans="1:12" s="175" customFormat="1" ht="46.8">
      <c r="C1894" s="175">
        <f>1+C1892</f>
        <v>3</v>
      </c>
      <c r="D1894" s="184" t="str">
        <f>CONCATENATE($A$1890,".",$B$1890,".",C1894)</f>
        <v>14.4.3</v>
      </c>
      <c r="E1894" s="198" t="s">
        <v>1000</v>
      </c>
      <c r="F1894" s="185" t="s">
        <v>268</v>
      </c>
      <c r="G1894" s="176"/>
      <c r="H1894" s="176"/>
      <c r="I1894" s="176"/>
      <c r="J1894" s="176"/>
      <c r="K1894" s="230"/>
      <c r="L1894" s="176">
        <f>SUM(L1895:L1895)</f>
        <v>65</v>
      </c>
    </row>
    <row r="1895" spans="1:12" s="175" customFormat="1" ht="15.6">
      <c r="D1895" s="241"/>
      <c r="E1895" s="242"/>
      <c r="F1895" s="243"/>
      <c r="G1895" s="187"/>
      <c r="H1895" s="187"/>
      <c r="I1895" s="187"/>
      <c r="J1895" s="187"/>
      <c r="K1895" s="230">
        <v>65</v>
      </c>
      <c r="L1895" s="238">
        <f>PRODUCT(G1895:K1895)</f>
        <v>65</v>
      </c>
    </row>
    <row r="1896" spans="1:12" s="175" customFormat="1" ht="31.2">
      <c r="C1896" s="175">
        <f>1+C1894</f>
        <v>4</v>
      </c>
      <c r="D1896" s="184" t="str">
        <f>CONCATENATE($A$1890,".",$B$1890,".",C1896)</f>
        <v>14.4.4</v>
      </c>
      <c r="E1896" s="198" t="s">
        <v>1281</v>
      </c>
      <c r="F1896" s="185" t="s">
        <v>114</v>
      </c>
      <c r="G1896" s="176"/>
      <c r="H1896" s="176"/>
      <c r="I1896" s="176"/>
      <c r="J1896" s="176"/>
      <c r="K1896" s="230"/>
      <c r="L1896" s="176">
        <f>SUM(L1897:L1897)</f>
        <v>466</v>
      </c>
    </row>
    <row r="1897" spans="1:12" s="175" customFormat="1" ht="15.6">
      <c r="D1897" s="241"/>
      <c r="E1897" s="242"/>
      <c r="F1897" s="243"/>
      <c r="G1897" s="187"/>
      <c r="H1897" s="187"/>
      <c r="I1897" s="187"/>
      <c r="J1897" s="187"/>
      <c r="K1897" s="230">
        <v>466</v>
      </c>
      <c r="L1897" s="238">
        <f>PRODUCT(G1897:K1897)</f>
        <v>466</v>
      </c>
    </row>
    <row r="1898" spans="1:12" s="175" customFormat="1" ht="31.2">
      <c r="C1898" s="175">
        <f>1+C1896</f>
        <v>5</v>
      </c>
      <c r="D1898" s="184" t="str">
        <f>CONCATENATE($A$1890,".",$B$1890,".",C1898)</f>
        <v>14.4.5</v>
      </c>
      <c r="E1898" s="198" t="s">
        <v>1354</v>
      </c>
      <c r="F1898" s="185" t="s">
        <v>114</v>
      </c>
      <c r="G1898" s="176"/>
      <c r="H1898" s="176"/>
      <c r="I1898" s="176"/>
      <c r="J1898" s="176"/>
      <c r="K1898" s="230"/>
      <c r="L1898" s="176">
        <f>SUM(L1899:L1899)</f>
        <v>3</v>
      </c>
    </row>
    <row r="1899" spans="1:12" s="175" customFormat="1" ht="15.6">
      <c r="D1899" s="241"/>
      <c r="E1899" s="242"/>
      <c r="F1899" s="243"/>
      <c r="G1899" s="187"/>
      <c r="H1899" s="187"/>
      <c r="I1899" s="187"/>
      <c r="J1899" s="187"/>
      <c r="K1899" s="230">
        <v>3</v>
      </c>
      <c r="L1899" s="238">
        <f>PRODUCT(G1899:K1899)</f>
        <v>3</v>
      </c>
    </row>
    <row r="1900" spans="1:12" s="175" customFormat="1" ht="46.8">
      <c r="C1900" s="175">
        <f>1+C1898</f>
        <v>6</v>
      </c>
      <c r="D1900" s="184" t="str">
        <f>CONCATENATE($A$1890,".",$B$1890,".",C1900)</f>
        <v>14.4.6</v>
      </c>
      <c r="E1900" s="198" t="s">
        <v>1031</v>
      </c>
      <c r="F1900" s="185" t="s">
        <v>114</v>
      </c>
      <c r="G1900" s="176"/>
      <c r="H1900" s="176"/>
      <c r="I1900" s="176"/>
      <c r="J1900" s="176"/>
      <c r="K1900" s="230"/>
      <c r="L1900" s="176">
        <f>SUM(L1901:L1901)</f>
        <v>195</v>
      </c>
    </row>
    <row r="1901" spans="1:12" s="175" customFormat="1" ht="15.6">
      <c r="D1901" s="241"/>
      <c r="E1901" s="242"/>
      <c r="F1901" s="243"/>
      <c r="G1901" s="187"/>
      <c r="H1901" s="187"/>
      <c r="I1901" s="187"/>
      <c r="J1901" s="187"/>
      <c r="K1901" s="230">
        <v>195</v>
      </c>
      <c r="L1901" s="238">
        <f>PRODUCT(G1901:K1901)</f>
        <v>195</v>
      </c>
    </row>
    <row r="1902" spans="1:12" s="175" customFormat="1" ht="31.2">
      <c r="C1902" s="175">
        <f>1+C1900</f>
        <v>7</v>
      </c>
      <c r="D1902" s="184" t="str">
        <f>CONCATENATE($A$1890,".",$B$1890,".",C1902)</f>
        <v>14.4.7</v>
      </c>
      <c r="E1902" s="198" t="s">
        <v>6815</v>
      </c>
      <c r="F1902" s="185" t="s">
        <v>268</v>
      </c>
      <c r="G1902" s="176"/>
      <c r="H1902" s="176"/>
      <c r="I1902" s="176"/>
      <c r="J1902" s="176"/>
      <c r="K1902" s="230"/>
      <c r="L1902" s="176">
        <f>SUM(L1903:L1903)</f>
        <v>105</v>
      </c>
    </row>
    <row r="1903" spans="1:12" s="175" customFormat="1" ht="15.6">
      <c r="D1903" s="241"/>
      <c r="E1903" s="242"/>
      <c r="F1903" s="243"/>
      <c r="G1903" s="187"/>
      <c r="H1903" s="187"/>
      <c r="I1903" s="187"/>
      <c r="J1903" s="187"/>
      <c r="K1903" s="230">
        <v>105</v>
      </c>
      <c r="L1903" s="238">
        <f>PRODUCT(G1903:K1903)</f>
        <v>105</v>
      </c>
    </row>
    <row r="1904" spans="1:12" s="175" customFormat="1" ht="46.8">
      <c r="C1904" s="175">
        <f>1+C1902</f>
        <v>8</v>
      </c>
      <c r="D1904" s="184" t="str">
        <f>CONCATENATE($A$1890,".",$B$1890,".",C1904)</f>
        <v>14.4.8</v>
      </c>
      <c r="E1904" s="198" t="s">
        <v>1296</v>
      </c>
      <c r="F1904" s="185" t="s">
        <v>268</v>
      </c>
      <c r="G1904" s="176"/>
      <c r="H1904" s="176"/>
      <c r="I1904" s="176"/>
      <c r="J1904" s="176"/>
      <c r="K1904" s="230"/>
      <c r="L1904" s="176">
        <f>SUM(L1905:L1905)</f>
        <v>4</v>
      </c>
    </row>
    <row r="1905" spans="3:12" s="175" customFormat="1" ht="15.6">
      <c r="D1905" s="241"/>
      <c r="E1905" s="242"/>
      <c r="F1905" s="243"/>
      <c r="G1905" s="187"/>
      <c r="H1905" s="187"/>
      <c r="I1905" s="187"/>
      <c r="J1905" s="187"/>
      <c r="K1905" s="230">
        <v>4</v>
      </c>
      <c r="L1905" s="238">
        <f>PRODUCT(G1905:K1905)</f>
        <v>4</v>
      </c>
    </row>
    <row r="1906" spans="3:12" s="175" customFormat="1" ht="31.2">
      <c r="C1906" s="175">
        <f>1+C1904</f>
        <v>9</v>
      </c>
      <c r="D1906" s="184" t="str">
        <f>CONCATENATE($A$1890,".",$B$1890,".",C1906)</f>
        <v>14.4.9</v>
      </c>
      <c r="E1906" s="198" t="s">
        <v>1071</v>
      </c>
      <c r="F1906" s="185" t="s">
        <v>268</v>
      </c>
      <c r="G1906" s="176"/>
      <c r="H1906" s="176"/>
      <c r="I1906" s="176"/>
      <c r="J1906" s="176"/>
      <c r="K1906" s="230"/>
      <c r="L1906" s="176">
        <f>SUM(L1907:L1907)</f>
        <v>190</v>
      </c>
    </row>
    <row r="1907" spans="3:12" s="175" customFormat="1" ht="15.6">
      <c r="D1907" s="241"/>
      <c r="E1907" s="242"/>
      <c r="F1907" s="243"/>
      <c r="G1907" s="187"/>
      <c r="H1907" s="187"/>
      <c r="I1907" s="187"/>
      <c r="J1907" s="187"/>
      <c r="K1907" s="230">
        <v>190</v>
      </c>
      <c r="L1907" s="238">
        <f>PRODUCT(G1907:K1907)</f>
        <v>190</v>
      </c>
    </row>
    <row r="1908" spans="3:12" s="175" customFormat="1" ht="31.2">
      <c r="C1908" s="175">
        <f>1+C1906</f>
        <v>10</v>
      </c>
      <c r="D1908" s="184" t="str">
        <f>CONCATENATE($A$1890,".",$B$1890,".",C1908)</f>
        <v>14.4.10</v>
      </c>
      <c r="E1908" s="198" t="s">
        <v>1058</v>
      </c>
      <c r="F1908" s="185" t="s">
        <v>268</v>
      </c>
      <c r="G1908" s="176"/>
      <c r="H1908" s="176"/>
      <c r="I1908" s="176"/>
      <c r="J1908" s="176"/>
      <c r="K1908" s="230"/>
      <c r="L1908" s="176">
        <f>SUM(L1909:L1909)</f>
        <v>126</v>
      </c>
    </row>
    <row r="1909" spans="3:12" s="175" customFormat="1" ht="15.6">
      <c r="D1909" s="241"/>
      <c r="E1909" s="242"/>
      <c r="F1909" s="243"/>
      <c r="G1909" s="187"/>
      <c r="H1909" s="187"/>
      <c r="I1909" s="187"/>
      <c r="J1909" s="187"/>
      <c r="K1909" s="230">
        <v>126</v>
      </c>
      <c r="L1909" s="238">
        <f>PRODUCT(G1909:K1909)</f>
        <v>126</v>
      </c>
    </row>
    <row r="1910" spans="3:12" s="175" customFormat="1" ht="31.2">
      <c r="C1910" s="175">
        <f>1+C1908</f>
        <v>11</v>
      </c>
      <c r="D1910" s="184" t="str">
        <f>CONCATENATE($A$1890,".",$B$1890,".",C1910)</f>
        <v>14.4.11</v>
      </c>
      <c r="E1910" s="198" t="s">
        <v>1227</v>
      </c>
      <c r="F1910" s="185" t="s">
        <v>114</v>
      </c>
      <c r="G1910" s="176"/>
      <c r="H1910" s="176"/>
      <c r="I1910" s="176"/>
      <c r="J1910" s="176"/>
      <c r="K1910" s="230"/>
      <c r="L1910" s="176">
        <f>SUM(L1911:L1911)</f>
        <v>7365</v>
      </c>
    </row>
    <row r="1911" spans="3:12" s="175" customFormat="1" ht="15.6">
      <c r="D1911" s="241"/>
      <c r="E1911" s="242"/>
      <c r="F1911" s="243"/>
      <c r="G1911" s="187"/>
      <c r="H1911" s="187"/>
      <c r="I1911" s="187"/>
      <c r="J1911" s="187"/>
      <c r="K1911" s="230">
        <v>7365</v>
      </c>
      <c r="L1911" s="238">
        <f>PRODUCT(G1911:K1911)</f>
        <v>7365</v>
      </c>
    </row>
    <row r="1912" spans="3:12" s="175" customFormat="1" ht="62.4">
      <c r="C1912" s="175">
        <f>1+C1910</f>
        <v>12</v>
      </c>
      <c r="D1912" s="184" t="str">
        <f>CONCATENATE($A$1890,".",$B$1890,".",C1912)</f>
        <v>14.4.12</v>
      </c>
      <c r="E1912" s="198" t="s">
        <v>1107</v>
      </c>
      <c r="F1912" s="185" t="s">
        <v>268</v>
      </c>
      <c r="G1912" s="176"/>
      <c r="H1912" s="176"/>
      <c r="I1912" s="176"/>
      <c r="J1912" s="176"/>
      <c r="K1912" s="230"/>
      <c r="L1912" s="176">
        <f>SUM(L1913:L1913)</f>
        <v>1</v>
      </c>
    </row>
    <row r="1913" spans="3:12" s="175" customFormat="1" ht="15.6">
      <c r="D1913" s="241"/>
      <c r="E1913" s="242"/>
      <c r="F1913" s="185"/>
      <c r="G1913" s="187"/>
      <c r="H1913" s="187"/>
      <c r="I1913" s="187"/>
      <c r="J1913" s="187"/>
      <c r="K1913" s="230">
        <v>1</v>
      </c>
      <c r="L1913" s="238">
        <f>PRODUCT(G1913:K1913)</f>
        <v>1</v>
      </c>
    </row>
    <row r="1914" spans="3:12" s="175" customFormat="1" ht="31.2">
      <c r="C1914" s="175">
        <f>1+C1912</f>
        <v>13</v>
      </c>
      <c r="D1914" s="184" t="str">
        <f>CONCATENATE($A$1890,".",$B$1890,".",C1914)</f>
        <v>14.4.13</v>
      </c>
      <c r="E1914" s="198" t="s">
        <v>1327</v>
      </c>
      <c r="F1914" s="185" t="s">
        <v>268</v>
      </c>
      <c r="G1914" s="176"/>
      <c r="H1914" s="176"/>
      <c r="I1914" s="176"/>
      <c r="J1914" s="176"/>
      <c r="K1914" s="230"/>
      <c r="L1914" s="176">
        <f>SUM(L1915:L1915)</f>
        <v>21</v>
      </c>
    </row>
    <row r="1915" spans="3:12" s="175" customFormat="1" ht="15.6">
      <c r="D1915" s="241"/>
      <c r="E1915" s="242"/>
      <c r="F1915" s="185"/>
      <c r="G1915" s="187"/>
      <c r="H1915" s="187"/>
      <c r="I1915" s="187"/>
      <c r="J1915" s="187"/>
      <c r="K1915" s="230">
        <v>21</v>
      </c>
      <c r="L1915" s="238">
        <f>PRODUCT(G1915:K1915)</f>
        <v>21</v>
      </c>
    </row>
    <row r="1916" spans="3:12" s="175" customFormat="1" ht="31.2">
      <c r="C1916" s="175">
        <f>1+C1914</f>
        <v>14</v>
      </c>
      <c r="D1916" s="184" t="str">
        <f>CONCATENATE($A$1890,".",$B$1890,".",C1916)</f>
        <v>14.4.14</v>
      </c>
      <c r="E1916" s="198" t="s">
        <v>1365</v>
      </c>
      <c r="F1916" s="185" t="s">
        <v>268</v>
      </c>
      <c r="G1916" s="176"/>
      <c r="H1916" s="176"/>
      <c r="I1916" s="176"/>
      <c r="J1916" s="176"/>
      <c r="K1916" s="230"/>
      <c r="L1916" s="176">
        <f>SUM(L1917:L1917)</f>
        <v>9</v>
      </c>
    </row>
    <row r="1917" spans="3:12" s="175" customFormat="1" ht="15.6">
      <c r="D1917" s="241"/>
      <c r="E1917" s="242"/>
      <c r="F1917" s="243"/>
      <c r="G1917" s="187"/>
      <c r="H1917" s="187"/>
      <c r="I1917" s="187"/>
      <c r="J1917" s="187"/>
      <c r="K1917" s="230">
        <v>9</v>
      </c>
      <c r="L1917" s="238">
        <f>PRODUCT(G1917:K1917)</f>
        <v>9</v>
      </c>
    </row>
    <row r="1918" spans="3:12" s="175" customFormat="1" ht="31.2">
      <c r="C1918" s="175">
        <f>1+C1916</f>
        <v>15</v>
      </c>
      <c r="D1918" s="184" t="str">
        <f>CONCATENATE($A$1890,".",$B$1890,".",C1918)</f>
        <v>14.4.15</v>
      </c>
      <c r="E1918" s="198" t="s">
        <v>1117</v>
      </c>
      <c r="F1918" s="185" t="s">
        <v>268</v>
      </c>
      <c r="G1918" s="176"/>
      <c r="H1918" s="176"/>
      <c r="I1918" s="176"/>
      <c r="J1918" s="176"/>
      <c r="K1918" s="230"/>
      <c r="L1918" s="176">
        <f>SUM(L1919:L1919)</f>
        <v>3</v>
      </c>
    </row>
    <row r="1919" spans="3:12" s="175" customFormat="1" ht="15.6">
      <c r="D1919" s="241"/>
      <c r="E1919" s="242"/>
      <c r="F1919" s="243"/>
      <c r="G1919" s="187"/>
      <c r="H1919" s="187"/>
      <c r="I1919" s="187"/>
      <c r="J1919" s="187"/>
      <c r="K1919" s="230">
        <v>3</v>
      </c>
      <c r="L1919" s="238">
        <f>PRODUCT(G1919:K1919)</f>
        <v>3</v>
      </c>
    </row>
    <row r="1920" spans="3:12" s="175" customFormat="1" ht="31.2">
      <c r="C1920" s="175">
        <f>1+C1918</f>
        <v>16</v>
      </c>
      <c r="D1920" s="184" t="str">
        <f>CONCATENATE($A$1890,".",$B$1890,".",C1920)</f>
        <v>14.4.16</v>
      </c>
      <c r="E1920" s="198" t="s">
        <v>1249</v>
      </c>
      <c r="F1920" s="185" t="s">
        <v>268</v>
      </c>
      <c r="G1920" s="176"/>
      <c r="H1920" s="176"/>
      <c r="I1920" s="176"/>
      <c r="J1920" s="176"/>
      <c r="K1920" s="230"/>
      <c r="L1920" s="176">
        <f>SUM(L1921:L1921)</f>
        <v>21</v>
      </c>
    </row>
    <row r="1921" spans="3:12" s="175" customFormat="1" ht="15.6">
      <c r="D1921" s="241"/>
      <c r="E1921" s="242"/>
      <c r="F1921" s="243"/>
      <c r="G1921" s="187"/>
      <c r="H1921" s="187"/>
      <c r="I1921" s="187"/>
      <c r="J1921" s="187"/>
      <c r="K1921" s="230">
        <v>21</v>
      </c>
      <c r="L1921" s="238">
        <f>PRODUCT(G1921:K1921)</f>
        <v>21</v>
      </c>
    </row>
    <row r="1922" spans="3:12" s="175" customFormat="1" ht="31.2">
      <c r="C1922" s="175">
        <f>1+C1920</f>
        <v>17</v>
      </c>
      <c r="D1922" s="184" t="str">
        <f>CONCATENATE($A$1890,".",$B$1890,".",C1922)</f>
        <v>14.4.17</v>
      </c>
      <c r="E1922" s="198" t="s">
        <v>1126</v>
      </c>
      <c r="F1922" s="185" t="s">
        <v>268</v>
      </c>
      <c r="G1922" s="176"/>
      <c r="H1922" s="176"/>
      <c r="I1922" s="176"/>
      <c r="J1922" s="176"/>
      <c r="K1922" s="230"/>
      <c r="L1922" s="176">
        <f>SUM(L1923:L1923)</f>
        <v>1</v>
      </c>
    </row>
    <row r="1923" spans="3:12" s="175" customFormat="1" ht="15.6">
      <c r="D1923" s="241"/>
      <c r="E1923" s="242"/>
      <c r="F1923" s="243"/>
      <c r="G1923" s="187"/>
      <c r="H1923" s="187"/>
      <c r="I1923" s="187"/>
      <c r="J1923" s="187"/>
      <c r="K1923" s="230">
        <v>1</v>
      </c>
      <c r="L1923" s="238">
        <f>PRODUCT(G1923:K1923)</f>
        <v>1</v>
      </c>
    </row>
    <row r="1924" spans="3:12" s="175" customFormat="1" ht="31.2">
      <c r="C1924" s="175">
        <f>1+C1922</f>
        <v>18</v>
      </c>
      <c r="D1924" s="184" t="str">
        <f>CONCATENATE($A$1890,".",$B$1890,".",C1924)</f>
        <v>14.4.18</v>
      </c>
      <c r="E1924" s="198" t="s">
        <v>1120</v>
      </c>
      <c r="F1924" s="185" t="s">
        <v>268</v>
      </c>
      <c r="G1924" s="176"/>
      <c r="H1924" s="176"/>
      <c r="I1924" s="176"/>
      <c r="J1924" s="176"/>
      <c r="K1924" s="230"/>
      <c r="L1924" s="176">
        <f>SUM(L1925:L1925)</f>
        <v>4</v>
      </c>
    </row>
    <row r="1925" spans="3:12" s="175" customFormat="1" ht="15.6">
      <c r="D1925" s="241"/>
      <c r="E1925" s="242"/>
      <c r="F1925" s="185"/>
      <c r="G1925" s="187"/>
      <c r="H1925" s="187"/>
      <c r="I1925" s="187"/>
      <c r="J1925" s="187"/>
      <c r="K1925" s="230">
        <v>4</v>
      </c>
      <c r="L1925" s="238">
        <f>PRODUCT(G1925:K1925)</f>
        <v>4</v>
      </c>
    </row>
    <row r="1926" spans="3:12" s="175" customFormat="1" ht="62.4">
      <c r="C1926" s="175">
        <f>1+C1924</f>
        <v>19</v>
      </c>
      <c r="D1926" s="184" t="str">
        <f>CONCATENATE($A$1890,".",$B$1890,".",C1926)</f>
        <v>14.4.19</v>
      </c>
      <c r="E1926" s="198" t="s">
        <v>1132</v>
      </c>
      <c r="F1926" s="185" t="s">
        <v>268</v>
      </c>
      <c r="G1926" s="176"/>
      <c r="H1926" s="176"/>
      <c r="I1926" s="176"/>
      <c r="J1926" s="176"/>
      <c r="K1926" s="230"/>
      <c r="L1926" s="176">
        <f>SUM(L1927:L1927)</f>
        <v>6</v>
      </c>
    </row>
    <row r="1927" spans="3:12" s="175" customFormat="1" ht="15.6">
      <c r="D1927" s="241"/>
      <c r="E1927" s="242"/>
      <c r="F1927" s="185"/>
      <c r="G1927" s="187"/>
      <c r="H1927" s="187"/>
      <c r="I1927" s="187"/>
      <c r="J1927" s="187"/>
      <c r="K1927" s="230">
        <v>6</v>
      </c>
      <c r="L1927" s="238">
        <f>PRODUCT(G1927:K1927)</f>
        <v>6</v>
      </c>
    </row>
    <row r="1928" spans="3:12" s="175" customFormat="1" ht="46.8">
      <c r="C1928" s="175">
        <f>1+C1926</f>
        <v>20</v>
      </c>
      <c r="D1928" s="184" t="str">
        <f>CONCATENATE($A$1890,".",$B$1890,".",C1928)</f>
        <v>14.4.20</v>
      </c>
      <c r="E1928" s="198" t="s">
        <v>6800</v>
      </c>
      <c r="F1928" s="185" t="s">
        <v>114</v>
      </c>
      <c r="G1928" s="176"/>
      <c r="H1928" s="176"/>
      <c r="I1928" s="176"/>
      <c r="J1928" s="176"/>
      <c r="K1928" s="230"/>
      <c r="L1928" s="176">
        <f>SUM(L1929:L1929)</f>
        <v>114</v>
      </c>
    </row>
    <row r="1929" spans="3:12" s="175" customFormat="1" ht="15.6">
      <c r="D1929" s="241"/>
      <c r="E1929" s="198"/>
      <c r="F1929" s="243"/>
      <c r="G1929" s="187"/>
      <c r="H1929" s="187"/>
      <c r="I1929" s="187"/>
      <c r="J1929" s="187"/>
      <c r="K1929" s="230">
        <v>114</v>
      </c>
      <c r="L1929" s="238">
        <f>PRODUCT(G1929:K1929)</f>
        <v>114</v>
      </c>
    </row>
    <row r="1930" spans="3:12" s="175" customFormat="1" ht="46.8">
      <c r="C1930" s="175">
        <f>1+C1928</f>
        <v>21</v>
      </c>
      <c r="D1930" s="184" t="str">
        <f>CONCATENATE($A$1890,".",$B$1890,".",C1930)</f>
        <v>14.4.21</v>
      </c>
      <c r="E1930" s="198" t="s">
        <v>1062</v>
      </c>
      <c r="F1930" s="185" t="s">
        <v>114</v>
      </c>
      <c r="G1930" s="176"/>
      <c r="H1930" s="176"/>
      <c r="I1930" s="176"/>
      <c r="J1930" s="176"/>
      <c r="K1930" s="230"/>
      <c r="L1930" s="176">
        <f>SUM(L1931:L1931)</f>
        <v>469</v>
      </c>
    </row>
    <row r="1931" spans="3:12" s="175" customFormat="1" ht="15.6">
      <c r="D1931" s="241"/>
      <c r="E1931" s="198"/>
      <c r="F1931" s="243"/>
      <c r="G1931" s="187"/>
      <c r="H1931" s="187"/>
      <c r="I1931" s="187"/>
      <c r="J1931" s="187"/>
      <c r="K1931" s="230">
        <v>469</v>
      </c>
      <c r="L1931" s="238">
        <f>PRODUCT(G1931:K1931)</f>
        <v>469</v>
      </c>
    </row>
    <row r="1932" spans="3:12" s="175" customFormat="1" ht="31.2">
      <c r="C1932" s="175">
        <f>1+C1930</f>
        <v>22</v>
      </c>
      <c r="D1932" s="184" t="str">
        <f>CONCATENATE($A$1890,".",$B$1890,".",C1932)</f>
        <v>14.4.22</v>
      </c>
      <c r="E1932" s="198" t="s">
        <v>1375</v>
      </c>
      <c r="F1932" s="185" t="s">
        <v>268</v>
      </c>
      <c r="G1932" s="176"/>
      <c r="H1932" s="176"/>
      <c r="I1932" s="176"/>
      <c r="J1932" s="176"/>
      <c r="K1932" s="230"/>
      <c r="L1932" s="176">
        <f>SUM(L1933:L1933)</f>
        <v>38</v>
      </c>
    </row>
    <row r="1933" spans="3:12" s="175" customFormat="1" ht="15.6">
      <c r="D1933" s="241"/>
      <c r="E1933" s="242"/>
      <c r="F1933" s="243"/>
      <c r="G1933" s="187"/>
      <c r="H1933" s="187"/>
      <c r="I1933" s="187"/>
      <c r="J1933" s="187"/>
      <c r="K1933" s="230">
        <v>38</v>
      </c>
      <c r="L1933" s="238">
        <f>PRODUCT(G1933:K1933)</f>
        <v>38</v>
      </c>
    </row>
    <row r="1934" spans="3:12" s="175" customFormat="1" ht="62.4">
      <c r="C1934" s="175">
        <f>1+C1932</f>
        <v>23</v>
      </c>
      <c r="D1934" s="184" t="str">
        <f>CONCATENATE($A$1890,".",$B$1890,".",C1934)</f>
        <v>14.4.23</v>
      </c>
      <c r="E1934" s="198" t="s">
        <v>1378</v>
      </c>
      <c r="F1934" s="185" t="s">
        <v>268</v>
      </c>
      <c r="G1934" s="176"/>
      <c r="H1934" s="176"/>
      <c r="I1934" s="176"/>
      <c r="J1934" s="176"/>
      <c r="K1934" s="230"/>
      <c r="L1934" s="176">
        <f>SUM(L1935:L1935)</f>
        <v>5</v>
      </c>
    </row>
    <row r="1935" spans="3:12" s="175" customFormat="1" ht="15.6">
      <c r="D1935" s="241"/>
      <c r="E1935" s="242"/>
      <c r="F1935" s="185"/>
      <c r="G1935" s="187"/>
      <c r="H1935" s="187"/>
      <c r="I1935" s="187"/>
      <c r="J1935" s="187"/>
      <c r="K1935" s="230">
        <v>5</v>
      </c>
      <c r="L1935" s="238">
        <f>PRODUCT(G1935:K1935)</f>
        <v>5</v>
      </c>
    </row>
    <row r="1936" spans="3:12" s="175" customFormat="1" ht="62.4">
      <c r="C1936" s="175">
        <f>1+C1934</f>
        <v>24</v>
      </c>
      <c r="D1936" s="184" t="str">
        <f>CONCATENATE($A$1890,".",$B$1890,".",C1936)</f>
        <v>14.4.24</v>
      </c>
      <c r="E1936" s="198" t="s">
        <v>1381</v>
      </c>
      <c r="F1936" s="185" t="s">
        <v>268</v>
      </c>
      <c r="G1936" s="176"/>
      <c r="H1936" s="176"/>
      <c r="I1936" s="176"/>
      <c r="J1936" s="176"/>
      <c r="K1936" s="230"/>
      <c r="L1936" s="176">
        <f>SUM(L1937:L1937)</f>
        <v>3</v>
      </c>
    </row>
    <row r="1937" spans="3:12" s="175" customFormat="1" ht="15.6">
      <c r="D1937" s="241"/>
      <c r="E1937" s="242"/>
      <c r="F1937" s="185"/>
      <c r="G1937" s="187"/>
      <c r="H1937" s="187"/>
      <c r="I1937" s="187"/>
      <c r="J1937" s="187"/>
      <c r="K1937" s="230">
        <v>3</v>
      </c>
      <c r="L1937" s="238">
        <f>PRODUCT(G1937:K1937)</f>
        <v>3</v>
      </c>
    </row>
    <row r="1938" spans="3:12" s="175" customFormat="1" ht="62.4">
      <c r="C1938" s="175">
        <f>1+C1936</f>
        <v>25</v>
      </c>
      <c r="D1938" s="184" t="str">
        <f>CONCATENATE($A$1890,".",$B$1890,".",C1938)</f>
        <v>14.4.25</v>
      </c>
      <c r="E1938" s="198" t="s">
        <v>1384</v>
      </c>
      <c r="F1938" s="185" t="s">
        <v>268</v>
      </c>
      <c r="G1938" s="176"/>
      <c r="H1938" s="176"/>
      <c r="I1938" s="176"/>
      <c r="J1938" s="176"/>
      <c r="K1938" s="230"/>
      <c r="L1938" s="176">
        <f>SUM(L1939:L1939)</f>
        <v>1</v>
      </c>
    </row>
    <row r="1939" spans="3:12" s="175" customFormat="1" ht="15.6">
      <c r="D1939" s="241"/>
      <c r="E1939" s="242"/>
      <c r="F1939" s="243"/>
      <c r="G1939" s="187"/>
      <c r="H1939" s="187"/>
      <c r="I1939" s="187"/>
      <c r="J1939" s="187"/>
      <c r="K1939" s="230">
        <v>1</v>
      </c>
      <c r="L1939" s="238">
        <f>PRODUCT(G1939:K1939)</f>
        <v>1</v>
      </c>
    </row>
    <row r="1940" spans="3:12" s="175" customFormat="1" ht="93.6">
      <c r="C1940" s="175">
        <f>1+C1938</f>
        <v>26</v>
      </c>
      <c r="D1940" s="184" t="str">
        <f>CONCATENATE($A$1890,".",$B$1890,".",C1940)</f>
        <v>14.4.26</v>
      </c>
      <c r="E1940" s="198" t="s">
        <v>1387</v>
      </c>
      <c r="F1940" s="185" t="s">
        <v>268</v>
      </c>
      <c r="G1940" s="176"/>
      <c r="H1940" s="176"/>
      <c r="I1940" s="176"/>
      <c r="J1940" s="176"/>
      <c r="K1940" s="230"/>
      <c r="L1940" s="176">
        <f>SUM(L1941:L1941)</f>
        <v>1</v>
      </c>
    </row>
    <row r="1941" spans="3:12" s="175" customFormat="1" ht="15.6">
      <c r="D1941" s="241"/>
      <c r="E1941" s="242"/>
      <c r="F1941" s="185"/>
      <c r="G1941" s="187"/>
      <c r="H1941" s="187"/>
      <c r="I1941" s="187"/>
      <c r="J1941" s="187"/>
      <c r="K1941" s="230">
        <v>1</v>
      </c>
      <c r="L1941" s="238">
        <f>PRODUCT(G1941:K1941)</f>
        <v>1</v>
      </c>
    </row>
    <row r="1942" spans="3:12" s="175" customFormat="1" ht="31.2">
      <c r="C1942" s="175">
        <f>1+C1940</f>
        <v>27</v>
      </c>
      <c r="D1942" s="184" t="str">
        <f>CONCATENATE($A$1890,".",$B$1890,".",C1942)</f>
        <v>14.4.27</v>
      </c>
      <c r="E1942" s="198" t="s">
        <v>1390</v>
      </c>
      <c r="F1942" s="185" t="s">
        <v>268</v>
      </c>
      <c r="G1942" s="176"/>
      <c r="H1942" s="176"/>
      <c r="I1942" s="176"/>
      <c r="J1942" s="176"/>
      <c r="K1942" s="230"/>
      <c r="L1942" s="176">
        <f>SUM(L1943:L1943)</f>
        <v>1</v>
      </c>
    </row>
    <row r="1943" spans="3:12" s="175" customFormat="1" ht="15.6">
      <c r="D1943" s="241"/>
      <c r="E1943" s="242"/>
      <c r="F1943" s="185"/>
      <c r="G1943" s="187"/>
      <c r="H1943" s="187"/>
      <c r="I1943" s="187"/>
      <c r="J1943" s="187"/>
      <c r="K1943" s="230">
        <v>1</v>
      </c>
      <c r="L1943" s="238">
        <f>PRODUCT(G1943:K1943)</f>
        <v>1</v>
      </c>
    </row>
    <row r="1944" spans="3:12" s="175" customFormat="1" ht="31.2">
      <c r="C1944" s="175">
        <f>1+C1942</f>
        <v>28</v>
      </c>
      <c r="D1944" s="184" t="str">
        <f>CONCATENATE($A$1890,".",$B$1890,".",C1944)</f>
        <v>14.4.28</v>
      </c>
      <c r="E1944" s="198" t="s">
        <v>1393</v>
      </c>
      <c r="F1944" s="185" t="s">
        <v>268</v>
      </c>
      <c r="G1944" s="176"/>
      <c r="H1944" s="176"/>
      <c r="I1944" s="176"/>
      <c r="J1944" s="176"/>
      <c r="K1944" s="230"/>
      <c r="L1944" s="176">
        <f>SUM(L1945:L1945)</f>
        <v>4</v>
      </c>
    </row>
    <row r="1945" spans="3:12" s="175" customFormat="1" ht="15.6">
      <c r="D1945" s="241"/>
      <c r="E1945" s="242"/>
      <c r="F1945" s="243"/>
      <c r="G1945" s="187"/>
      <c r="H1945" s="187"/>
      <c r="I1945" s="187"/>
      <c r="J1945" s="187"/>
      <c r="K1945" s="230">
        <v>4</v>
      </c>
      <c r="L1945" s="238">
        <f>PRODUCT(G1945:K1945)</f>
        <v>4</v>
      </c>
    </row>
    <row r="1946" spans="3:12" s="175" customFormat="1" ht="31.2">
      <c r="C1946" s="175">
        <f>1+C1944</f>
        <v>29</v>
      </c>
      <c r="D1946" s="184" t="str">
        <f>CONCATENATE($A$1890,".",$B$1890,".",C1946)</f>
        <v>14.4.29</v>
      </c>
      <c r="E1946" s="198" t="s">
        <v>1396</v>
      </c>
      <c r="F1946" s="185" t="s">
        <v>268</v>
      </c>
      <c r="G1946" s="176"/>
      <c r="H1946" s="176"/>
      <c r="I1946" s="176"/>
      <c r="J1946" s="176"/>
      <c r="K1946" s="230"/>
      <c r="L1946" s="176">
        <f>SUM(L1947:L1947)</f>
        <v>64</v>
      </c>
    </row>
    <row r="1947" spans="3:12" s="175" customFormat="1" ht="15.6">
      <c r="D1947" s="241"/>
      <c r="E1947" s="242"/>
      <c r="F1947" s="185"/>
      <c r="G1947" s="187"/>
      <c r="H1947" s="187"/>
      <c r="I1947" s="187"/>
      <c r="J1947" s="187"/>
      <c r="K1947" s="230">
        <v>64</v>
      </c>
      <c r="L1947" s="238">
        <f>PRODUCT(G1947:K1947)</f>
        <v>64</v>
      </c>
    </row>
    <row r="1948" spans="3:12" s="175" customFormat="1" ht="31.2">
      <c r="C1948" s="175">
        <f>1+C1946</f>
        <v>30</v>
      </c>
      <c r="D1948" s="184" t="str">
        <f>CONCATENATE($A$1890,".",$B$1890,".",C1948)</f>
        <v>14.4.30</v>
      </c>
      <c r="E1948" s="198" t="s">
        <v>1399</v>
      </c>
      <c r="F1948" s="185" t="s">
        <v>268</v>
      </c>
      <c r="G1948" s="176"/>
      <c r="H1948" s="176"/>
      <c r="I1948" s="176"/>
      <c r="J1948" s="176"/>
      <c r="K1948" s="230"/>
      <c r="L1948" s="176">
        <f>SUM(L1949:L1949)</f>
        <v>38</v>
      </c>
    </row>
    <row r="1949" spans="3:12" s="175" customFormat="1" ht="15.6">
      <c r="D1949" s="241"/>
      <c r="E1949" s="242"/>
      <c r="F1949" s="185"/>
      <c r="G1949" s="187"/>
      <c r="H1949" s="187"/>
      <c r="I1949" s="187"/>
      <c r="J1949" s="187"/>
      <c r="K1949" s="230">
        <v>38</v>
      </c>
      <c r="L1949" s="238">
        <f>PRODUCT(G1949:K1949)</f>
        <v>38</v>
      </c>
    </row>
    <row r="1950" spans="3:12" s="175" customFormat="1" ht="31.2">
      <c r="C1950" s="175">
        <f>1+C1948</f>
        <v>31</v>
      </c>
      <c r="D1950" s="184" t="str">
        <f>CONCATENATE($A$1890,".",$B$1890,".",C1950)</f>
        <v>14.4.31</v>
      </c>
      <c r="E1950" s="198" t="s">
        <v>1402</v>
      </c>
      <c r="F1950" s="185" t="s">
        <v>268</v>
      </c>
      <c r="G1950" s="176"/>
      <c r="H1950" s="176"/>
      <c r="I1950" s="176"/>
      <c r="J1950" s="176"/>
      <c r="K1950" s="230"/>
      <c r="L1950" s="176">
        <f>SUM(L1951:L1951)</f>
        <v>32</v>
      </c>
    </row>
    <row r="1951" spans="3:12" s="175" customFormat="1" ht="15.6">
      <c r="D1951" s="241"/>
      <c r="E1951" s="242"/>
      <c r="F1951" s="243"/>
      <c r="G1951" s="187"/>
      <c r="H1951" s="187"/>
      <c r="I1951" s="187"/>
      <c r="J1951" s="187"/>
      <c r="K1951" s="230">
        <v>32</v>
      </c>
      <c r="L1951" s="238">
        <f>PRODUCT(G1951:K1951)</f>
        <v>32</v>
      </c>
    </row>
    <row r="1952" spans="3:12" s="175" customFormat="1" ht="31.2">
      <c r="C1952" s="175">
        <f>1+C1950</f>
        <v>32</v>
      </c>
      <c r="D1952" s="184" t="str">
        <f>CONCATENATE($A$1890,".",$B$1890,".",C1952)</f>
        <v>14.4.32</v>
      </c>
      <c r="E1952" s="198" t="s">
        <v>1405</v>
      </c>
      <c r="F1952" s="185" t="s">
        <v>268</v>
      </c>
      <c r="G1952" s="176"/>
      <c r="H1952" s="176"/>
      <c r="I1952" s="176"/>
      <c r="J1952" s="176"/>
      <c r="K1952" s="230"/>
      <c r="L1952" s="176">
        <f>SUM(L1953:L1953)</f>
        <v>5</v>
      </c>
    </row>
    <row r="1953" spans="1:14" s="175" customFormat="1" ht="15.6">
      <c r="D1953" s="241"/>
      <c r="E1953" s="242"/>
      <c r="F1953" s="185"/>
      <c r="G1953" s="187"/>
      <c r="H1953" s="187"/>
      <c r="I1953" s="187"/>
      <c r="J1953" s="187"/>
      <c r="K1953" s="230">
        <v>5</v>
      </c>
      <c r="L1953" s="238">
        <f>PRODUCT(G1953:K1953)</f>
        <v>5</v>
      </c>
    </row>
    <row r="1954" spans="1:14" s="175" customFormat="1" ht="31.2">
      <c r="C1954" s="175">
        <f>1+C1952</f>
        <v>33</v>
      </c>
      <c r="D1954" s="184" t="str">
        <f>CONCATENATE($A$1890,".",$B$1890,".",C1954)</f>
        <v>14.4.33</v>
      </c>
      <c r="E1954" s="198" t="s">
        <v>1408</v>
      </c>
      <c r="F1954" s="185" t="s">
        <v>268</v>
      </c>
      <c r="G1954" s="176"/>
      <c r="H1954" s="176"/>
      <c r="I1954" s="176"/>
      <c r="J1954" s="176"/>
      <c r="K1954" s="230"/>
      <c r="L1954" s="176">
        <f>SUM(L1955:L1955)</f>
        <v>4</v>
      </c>
    </row>
    <row r="1955" spans="1:14" s="175" customFormat="1" ht="15.6">
      <c r="D1955" s="241"/>
      <c r="E1955" s="242"/>
      <c r="F1955" s="185"/>
      <c r="G1955" s="187"/>
      <c r="H1955" s="187"/>
      <c r="I1955" s="187"/>
      <c r="J1955" s="187"/>
      <c r="K1955" s="230">
        <v>4</v>
      </c>
      <c r="L1955" s="238">
        <f>PRODUCT(G1955:K1955)</f>
        <v>4</v>
      </c>
    </row>
    <row r="1956" spans="1:14" s="175" customFormat="1" ht="31.2">
      <c r="C1956" s="175">
        <f>1+C1954</f>
        <v>34</v>
      </c>
      <c r="D1956" s="184" t="str">
        <f>CONCATENATE($A$1890,".",$B$1890,".",C1956)</f>
        <v>14.4.34</v>
      </c>
      <c r="E1956" s="198" t="s">
        <v>1411</v>
      </c>
      <c r="F1956" s="185" t="s">
        <v>268</v>
      </c>
      <c r="G1956" s="176"/>
      <c r="H1956" s="176"/>
      <c r="I1956" s="176"/>
      <c r="J1956" s="176"/>
      <c r="K1956" s="230"/>
      <c r="L1956" s="176">
        <f>SUM(L1957:L1957)</f>
        <v>21</v>
      </c>
    </row>
    <row r="1957" spans="1:14" s="175" customFormat="1" ht="15.6">
      <c r="D1957" s="241"/>
      <c r="E1957" s="242"/>
      <c r="F1957" s="243"/>
      <c r="G1957" s="187"/>
      <c r="H1957" s="187"/>
      <c r="I1957" s="187"/>
      <c r="J1957" s="187"/>
      <c r="K1957" s="230">
        <v>21</v>
      </c>
      <c r="L1957" s="238">
        <f>PRODUCT(G1957:K1957)</f>
        <v>21</v>
      </c>
    </row>
    <row r="1958" spans="1:14" s="175" customFormat="1" ht="16.2" customHeight="1">
      <c r="D1958" s="178">
        <v>15</v>
      </c>
      <c r="E1958" s="200" t="s">
        <v>42</v>
      </c>
      <c r="F1958" s="178"/>
      <c r="G1958" s="180"/>
      <c r="H1958" s="180"/>
      <c r="I1958" s="180"/>
      <c r="J1958" s="180"/>
      <c r="K1958" s="181"/>
      <c r="L1958" s="180"/>
      <c r="M1958" s="177"/>
      <c r="N1958" s="182"/>
    </row>
    <row r="1959" spans="1:14" s="175" customFormat="1" ht="31.2">
      <c r="A1959" s="175">
        <v>15</v>
      </c>
      <c r="B1959" s="175">
        <v>1</v>
      </c>
      <c r="C1959" s="183"/>
      <c r="D1959" s="184" t="str">
        <f>CONCATENATE($A$1959,".",$B$1959)</f>
        <v>15.1</v>
      </c>
      <c r="E1959" s="198" t="s">
        <v>1414</v>
      </c>
      <c r="F1959" s="185" t="s">
        <v>114</v>
      </c>
      <c r="G1959" s="176"/>
      <c r="H1959" s="176"/>
      <c r="I1959" s="176"/>
      <c r="J1959" s="176"/>
      <c r="K1959" s="230"/>
      <c r="L1959" s="176">
        <f>SUM(L1960)</f>
        <v>12</v>
      </c>
      <c r="M1959" s="177"/>
      <c r="N1959" s="182"/>
    </row>
    <row r="1960" spans="1:14" s="175" customFormat="1" ht="15.6">
      <c r="D1960" s="185"/>
      <c r="E1960" s="198"/>
      <c r="F1960" s="185"/>
      <c r="G1960" s="176"/>
      <c r="H1960" s="176"/>
      <c r="I1960" s="176"/>
      <c r="J1960" s="176"/>
      <c r="K1960" s="230">
        <v>12</v>
      </c>
      <c r="L1960" s="230">
        <f>PRODUCT(G1960:K1960)</f>
        <v>12</v>
      </c>
      <c r="M1960" s="177"/>
      <c r="N1960" s="182"/>
    </row>
    <row r="1961" spans="1:14" s="175" customFormat="1" ht="46.8">
      <c r="B1961" s="175">
        <f>B1959+1</f>
        <v>2</v>
      </c>
      <c r="D1961" s="184" t="str">
        <f>CONCATENATE($A$1959,".",B1961)</f>
        <v>15.2</v>
      </c>
      <c r="E1961" s="198" t="s">
        <v>1417</v>
      </c>
      <c r="F1961" s="185" t="s">
        <v>268</v>
      </c>
      <c r="G1961" s="176"/>
      <c r="H1961" s="176"/>
      <c r="I1961" s="176"/>
      <c r="J1961" s="176"/>
      <c r="K1961" s="230"/>
      <c r="L1961" s="176">
        <f>SUM(L1962)</f>
        <v>1</v>
      </c>
      <c r="M1961" s="177"/>
      <c r="N1961" s="182"/>
    </row>
    <row r="1962" spans="1:14" s="175" customFormat="1" ht="15.6">
      <c r="D1962" s="185"/>
      <c r="E1962" s="198"/>
      <c r="F1962" s="185"/>
      <c r="G1962" s="176"/>
      <c r="H1962" s="176"/>
      <c r="I1962" s="176"/>
      <c r="J1962" s="176"/>
      <c r="K1962" s="230">
        <v>1</v>
      </c>
      <c r="L1962" s="230">
        <f>PRODUCT(G1962:K1962)</f>
        <v>1</v>
      </c>
      <c r="M1962" s="177"/>
      <c r="N1962" s="182"/>
    </row>
    <row r="1963" spans="1:14" s="175" customFormat="1" ht="46.8">
      <c r="B1963" s="175">
        <f>B1961+1</f>
        <v>3</v>
      </c>
      <c r="D1963" s="184" t="str">
        <f>CONCATENATE($A$1959,".",B1963)</f>
        <v>15.3</v>
      </c>
      <c r="E1963" s="198" t="s">
        <v>1420</v>
      </c>
      <c r="F1963" s="185" t="s">
        <v>268</v>
      </c>
      <c r="G1963" s="176"/>
      <c r="H1963" s="176"/>
      <c r="I1963" s="176"/>
      <c r="J1963" s="176"/>
      <c r="K1963" s="230"/>
      <c r="L1963" s="176">
        <f>SUM(L1964)</f>
        <v>4</v>
      </c>
      <c r="M1963" s="177"/>
      <c r="N1963" s="182"/>
    </row>
    <row r="1964" spans="1:14" s="175" customFormat="1" ht="15.6">
      <c r="D1964" s="185"/>
      <c r="E1964" s="198"/>
      <c r="F1964" s="185"/>
      <c r="G1964" s="176"/>
      <c r="H1964" s="176"/>
      <c r="I1964" s="176"/>
      <c r="J1964" s="176"/>
      <c r="K1964" s="230">
        <v>4</v>
      </c>
      <c r="L1964" s="230">
        <f>PRODUCT(G1964:K1964)</f>
        <v>4</v>
      </c>
      <c r="M1964" s="177"/>
      <c r="N1964" s="182"/>
    </row>
    <row r="1965" spans="1:14" s="175" customFormat="1" ht="31.2">
      <c r="B1965" s="175">
        <f>B1963+1</f>
        <v>4</v>
      </c>
      <c r="D1965" s="184" t="str">
        <f>CONCATENATE($A$1959,".",B1965)</f>
        <v>15.4</v>
      </c>
      <c r="E1965" s="198" t="s">
        <v>6818</v>
      </c>
      <c r="F1965" s="185" t="s">
        <v>268</v>
      </c>
      <c r="G1965" s="176"/>
      <c r="H1965" s="176"/>
      <c r="I1965" s="176"/>
      <c r="J1965" s="176"/>
      <c r="K1965" s="230"/>
      <c r="L1965" s="176">
        <f>SUM(L1966)</f>
        <v>3</v>
      </c>
      <c r="M1965" s="177"/>
      <c r="N1965" s="182"/>
    </row>
    <row r="1966" spans="1:14" s="175" customFormat="1" ht="15.6">
      <c r="D1966" s="185"/>
      <c r="E1966" s="198"/>
      <c r="F1966" s="185"/>
      <c r="G1966" s="176"/>
      <c r="H1966" s="176"/>
      <c r="I1966" s="176"/>
      <c r="J1966" s="176"/>
      <c r="K1966" s="230">
        <v>3</v>
      </c>
      <c r="L1966" s="230">
        <f>PRODUCT(G1966:K1966)</f>
        <v>3</v>
      </c>
      <c r="M1966" s="177"/>
      <c r="N1966" s="182"/>
    </row>
    <row r="1967" spans="1:14" s="175" customFormat="1" ht="31.2">
      <c r="B1967" s="175">
        <f>B1965+1</f>
        <v>5</v>
      </c>
      <c r="D1967" s="184" t="str">
        <f>CONCATENATE($A$1959,".",B1967)</f>
        <v>15.5</v>
      </c>
      <c r="E1967" s="198" t="s">
        <v>1426</v>
      </c>
      <c r="F1967" s="185" t="s">
        <v>268</v>
      </c>
      <c r="G1967" s="176"/>
      <c r="H1967" s="176"/>
      <c r="I1967" s="176"/>
      <c r="J1967" s="176"/>
      <c r="K1967" s="230"/>
      <c r="L1967" s="176">
        <f>SUM(L1968)</f>
        <v>6</v>
      </c>
      <c r="M1967" s="177"/>
      <c r="N1967" s="182"/>
    </row>
    <row r="1968" spans="1:14" s="175" customFormat="1" ht="15.6">
      <c r="D1968" s="185"/>
      <c r="E1968" s="198"/>
      <c r="F1968" s="185"/>
      <c r="G1968" s="176"/>
      <c r="H1968" s="176"/>
      <c r="I1968" s="176"/>
      <c r="J1968" s="176"/>
      <c r="K1968" s="230">
        <v>6</v>
      </c>
      <c r="L1968" s="230">
        <f>PRODUCT(G1968:K1968)</f>
        <v>6</v>
      </c>
      <c r="M1968" s="177"/>
      <c r="N1968" s="182"/>
    </row>
    <row r="1969" spans="2:14" s="175" customFormat="1" ht="31.2">
      <c r="B1969" s="175">
        <f>B1967+1</f>
        <v>6</v>
      </c>
      <c r="D1969" s="184" t="str">
        <f>CONCATENATE($A$1959,".",B1969)</f>
        <v>15.6</v>
      </c>
      <c r="E1969" s="198" t="s">
        <v>1434</v>
      </c>
      <c r="F1969" s="185" t="s">
        <v>268</v>
      </c>
      <c r="G1969" s="176"/>
      <c r="H1969" s="176"/>
      <c r="I1969" s="176"/>
      <c r="J1969" s="176"/>
      <c r="K1969" s="230"/>
      <c r="L1969" s="176">
        <f>SUM(L1970)</f>
        <v>6</v>
      </c>
      <c r="M1969" s="177"/>
      <c r="N1969" s="182"/>
    </row>
    <row r="1970" spans="2:14" s="175" customFormat="1" ht="15.6">
      <c r="D1970" s="185"/>
      <c r="E1970" s="198"/>
      <c r="F1970" s="185"/>
      <c r="G1970" s="176"/>
      <c r="H1970" s="176"/>
      <c r="I1970" s="176"/>
      <c r="J1970" s="176"/>
      <c r="K1970" s="230">
        <v>6</v>
      </c>
      <c r="L1970" s="230">
        <f>PRODUCT(G1970:K1970)</f>
        <v>6</v>
      </c>
      <c r="M1970" s="177"/>
      <c r="N1970" s="182"/>
    </row>
    <row r="1971" spans="2:14" s="175" customFormat="1" ht="31.2">
      <c r="B1971" s="175">
        <f>B1969+1</f>
        <v>7</v>
      </c>
      <c r="D1971" s="184" t="str">
        <f>CONCATENATE($A$1959,".",B1971)</f>
        <v>15.7</v>
      </c>
      <c r="E1971" s="198" t="s">
        <v>1430</v>
      </c>
      <c r="F1971" s="185" t="s">
        <v>268</v>
      </c>
      <c r="G1971" s="176"/>
      <c r="H1971" s="176"/>
      <c r="I1971" s="176"/>
      <c r="J1971" s="176"/>
      <c r="K1971" s="230"/>
      <c r="L1971" s="176">
        <f>SUM(L1972)</f>
        <v>1</v>
      </c>
      <c r="M1971" s="177"/>
      <c r="N1971" s="182"/>
    </row>
    <row r="1972" spans="2:14" s="175" customFormat="1" ht="15.6">
      <c r="D1972" s="185"/>
      <c r="E1972" s="198"/>
      <c r="F1972" s="185"/>
      <c r="G1972" s="176"/>
      <c r="H1972" s="176"/>
      <c r="I1972" s="176"/>
      <c r="J1972" s="176"/>
      <c r="K1972" s="230">
        <v>1</v>
      </c>
      <c r="L1972" s="230">
        <f>PRODUCT(G1972:K1972)</f>
        <v>1</v>
      </c>
      <c r="M1972" s="177"/>
      <c r="N1972" s="182"/>
    </row>
    <row r="1973" spans="2:14" s="175" customFormat="1" ht="46.8">
      <c r="B1973" s="175">
        <f>B1971+1</f>
        <v>8</v>
      </c>
      <c r="D1973" s="184" t="str">
        <f>CONCATENATE($A$1959,".",B1973)</f>
        <v>15.8</v>
      </c>
      <c r="E1973" s="198" t="s">
        <v>1437</v>
      </c>
      <c r="F1973" s="185" t="s">
        <v>268</v>
      </c>
      <c r="G1973" s="176"/>
      <c r="H1973" s="176"/>
      <c r="I1973" s="176"/>
      <c r="J1973" s="176"/>
      <c r="K1973" s="230"/>
      <c r="L1973" s="176">
        <f>SUM(L1974)</f>
        <v>1</v>
      </c>
      <c r="M1973" s="177"/>
      <c r="N1973" s="182"/>
    </row>
    <row r="1974" spans="2:14" s="175" customFormat="1" ht="15.6">
      <c r="D1974" s="185"/>
      <c r="E1974" s="198"/>
      <c r="F1974" s="185"/>
      <c r="G1974" s="176"/>
      <c r="H1974" s="176"/>
      <c r="I1974" s="176"/>
      <c r="J1974" s="176"/>
      <c r="K1974" s="230">
        <v>1</v>
      </c>
      <c r="L1974" s="230">
        <f>PRODUCT(G1974:K1974)</f>
        <v>1</v>
      </c>
      <c r="M1974" s="177"/>
      <c r="N1974" s="182"/>
    </row>
    <row r="1975" spans="2:14" s="175" customFormat="1" ht="31.2">
      <c r="B1975" s="175">
        <f>B1973+1</f>
        <v>9</v>
      </c>
      <c r="D1975" s="184" t="str">
        <f>CONCATENATE($A$1959,".",B1975)</f>
        <v>15.9</v>
      </c>
      <c r="E1975" s="198" t="s">
        <v>1440</v>
      </c>
      <c r="F1975" s="185" t="s">
        <v>114</v>
      </c>
      <c r="G1975" s="176"/>
      <c r="H1975" s="176"/>
      <c r="I1975" s="176"/>
      <c r="J1975" s="176"/>
      <c r="K1975" s="230" t="s">
        <v>6819</v>
      </c>
      <c r="L1975" s="176">
        <f>SUM(L1976)</f>
        <v>6</v>
      </c>
      <c r="M1975" s="177"/>
      <c r="N1975" s="182"/>
    </row>
    <row r="1976" spans="2:14" s="175" customFormat="1" ht="15.6">
      <c r="D1976" s="185"/>
      <c r="E1976" s="198"/>
      <c r="F1976" s="185"/>
      <c r="G1976" s="176"/>
      <c r="H1976" s="176"/>
      <c r="I1976" s="176"/>
      <c r="J1976" s="176"/>
      <c r="K1976" s="230">
        <v>6</v>
      </c>
      <c r="L1976" s="230">
        <f>PRODUCT(G1976:K1976)</f>
        <v>6</v>
      </c>
      <c r="M1976" s="177"/>
      <c r="N1976" s="182"/>
    </row>
    <row r="1977" spans="2:14" s="175" customFormat="1" ht="31.2">
      <c r="B1977" s="175">
        <f>B1975+1</f>
        <v>10</v>
      </c>
      <c r="D1977" s="184" t="str">
        <f>CONCATENATE($A$1959,".",B1977)</f>
        <v>15.10</v>
      </c>
      <c r="E1977" s="198" t="s">
        <v>6804</v>
      </c>
      <c r="F1977" s="185" t="s">
        <v>268</v>
      </c>
      <c r="G1977" s="176"/>
      <c r="H1977" s="176"/>
      <c r="I1977" s="176"/>
      <c r="J1977" s="176"/>
      <c r="K1977" s="230"/>
      <c r="L1977" s="176">
        <f>SUM(L1978)</f>
        <v>1</v>
      </c>
      <c r="M1977" s="177"/>
      <c r="N1977" s="182"/>
    </row>
    <row r="1978" spans="2:14" s="175" customFormat="1" ht="15.6">
      <c r="D1978" s="185"/>
      <c r="E1978" s="198"/>
      <c r="F1978" s="185"/>
      <c r="G1978" s="176"/>
      <c r="H1978" s="176"/>
      <c r="I1978" s="176"/>
      <c r="J1978" s="176"/>
      <c r="K1978" s="230">
        <v>1</v>
      </c>
      <c r="L1978" s="230">
        <f>PRODUCT(G1978:K1978)</f>
        <v>1</v>
      </c>
      <c r="M1978" s="177"/>
      <c r="N1978" s="182"/>
    </row>
    <row r="1979" spans="2:14" s="175" customFormat="1" ht="31.2">
      <c r="B1979" s="175">
        <f>B1977+1</f>
        <v>11</v>
      </c>
      <c r="D1979" s="184" t="str">
        <f>CONCATENATE($A$1959,".",B1979)</f>
        <v>15.11</v>
      </c>
      <c r="E1979" s="198" t="s">
        <v>1444</v>
      </c>
      <c r="F1979" s="185" t="s">
        <v>268</v>
      </c>
      <c r="G1979" s="176"/>
      <c r="H1979" s="176"/>
      <c r="I1979" s="176"/>
      <c r="J1979" s="176"/>
      <c r="K1979" s="230"/>
      <c r="L1979" s="176">
        <f>SUM(L1980)</f>
        <v>4</v>
      </c>
      <c r="M1979" s="177"/>
      <c r="N1979" s="182"/>
    </row>
    <row r="1980" spans="2:14" s="175" customFormat="1" ht="15.6">
      <c r="D1980" s="185"/>
      <c r="E1980" s="198"/>
      <c r="F1980" s="185"/>
      <c r="G1980" s="176"/>
      <c r="H1980" s="176"/>
      <c r="I1980" s="176"/>
      <c r="J1980" s="176"/>
      <c r="K1980" s="230">
        <v>4</v>
      </c>
      <c r="L1980" s="230">
        <f>PRODUCT(G1980:K1980)</f>
        <v>4</v>
      </c>
      <c r="M1980" s="177"/>
      <c r="N1980" s="182"/>
    </row>
    <row r="1981" spans="2:14" s="175" customFormat="1" ht="31.2">
      <c r="B1981" s="175">
        <f>B1979+1</f>
        <v>12</v>
      </c>
      <c r="D1981" s="184" t="str">
        <f>CONCATENATE($A$1959,".",B1981)</f>
        <v>15.12</v>
      </c>
      <c r="E1981" s="198" t="s">
        <v>6820</v>
      </c>
      <c r="F1981" s="185" t="s">
        <v>268</v>
      </c>
      <c r="G1981" s="176"/>
      <c r="H1981" s="176"/>
      <c r="I1981" s="176"/>
      <c r="J1981" s="176"/>
      <c r="K1981" s="230"/>
      <c r="L1981" s="176">
        <f>SUM(L1982)</f>
        <v>3</v>
      </c>
      <c r="M1981" s="177"/>
      <c r="N1981" s="182"/>
    </row>
    <row r="1982" spans="2:14" s="175" customFormat="1" ht="15.6">
      <c r="D1982" s="185"/>
      <c r="E1982" s="198"/>
      <c r="F1982" s="185"/>
      <c r="G1982" s="176"/>
      <c r="H1982" s="176"/>
      <c r="I1982" s="176"/>
      <c r="J1982" s="176"/>
      <c r="K1982" s="230">
        <v>3</v>
      </c>
      <c r="L1982" s="230">
        <f>PRODUCT(G1982:K1982)</f>
        <v>3</v>
      </c>
      <c r="M1982" s="177"/>
      <c r="N1982" s="182"/>
    </row>
    <row r="1983" spans="2:14" s="175" customFormat="1" ht="31.2">
      <c r="B1983" s="175">
        <f>B1981+1</f>
        <v>13</v>
      </c>
      <c r="D1983" s="184" t="str">
        <f>CONCATENATE($A$1959,".",B1983)</f>
        <v>15.13</v>
      </c>
      <c r="E1983" s="198" t="s">
        <v>1450</v>
      </c>
      <c r="F1983" s="185" t="s">
        <v>6821</v>
      </c>
      <c r="G1983" s="176"/>
      <c r="H1983" s="176"/>
      <c r="I1983" s="176"/>
      <c r="J1983" s="176"/>
      <c r="K1983" s="230"/>
      <c r="L1983" s="176">
        <f>SUM(L1984)</f>
        <v>12</v>
      </c>
      <c r="M1983" s="177"/>
      <c r="N1983" s="182"/>
    </row>
    <row r="1984" spans="2:14" s="175" customFormat="1" ht="15.6">
      <c r="D1984" s="185"/>
      <c r="E1984" s="198"/>
      <c r="F1984" s="185"/>
      <c r="G1984" s="176"/>
      <c r="H1984" s="176"/>
      <c r="I1984" s="176"/>
      <c r="J1984" s="176"/>
      <c r="K1984" s="230">
        <v>12</v>
      </c>
      <c r="L1984" s="230">
        <f>PRODUCT(G1984:K1984)</f>
        <v>12</v>
      </c>
      <c r="M1984" s="177"/>
      <c r="N1984" s="182"/>
    </row>
    <row r="1985" spans="2:14" s="356" customFormat="1" ht="15.6">
      <c r="B1985" s="356">
        <f>B1983+1</f>
        <v>14</v>
      </c>
      <c r="D1985" s="357" t="str">
        <f>CONCATENATE($A$1959,".",B1985)</f>
        <v>15.14</v>
      </c>
      <c r="E1985" s="359" t="s">
        <v>1453</v>
      </c>
      <c r="F1985" s="358" t="s">
        <v>268</v>
      </c>
      <c r="G1985" s="360"/>
      <c r="H1985" s="360"/>
      <c r="I1985" s="360"/>
      <c r="J1985" s="360"/>
      <c r="K1985" s="361"/>
      <c r="L1985" s="360">
        <f>SUM(L1986)</f>
        <v>1</v>
      </c>
      <c r="M1985" s="362"/>
      <c r="N1985" s="363"/>
    </row>
    <row r="1986" spans="2:14" s="356" customFormat="1" ht="15.6">
      <c r="D1986" s="358"/>
      <c r="E1986" s="359"/>
      <c r="F1986" s="358"/>
      <c r="G1986" s="360"/>
      <c r="H1986" s="360"/>
      <c r="I1986" s="360"/>
      <c r="J1986" s="360"/>
      <c r="K1986" s="361">
        <v>1</v>
      </c>
      <c r="L1986" s="361">
        <f>PRODUCT(G1986:K1986)</f>
        <v>1</v>
      </c>
      <c r="M1986" s="362"/>
      <c r="N1986" s="363"/>
    </row>
    <row r="1987" spans="2:14" s="175" customFormat="1" ht="31.2">
      <c r="B1987" s="175">
        <f>B1985+1</f>
        <v>15</v>
      </c>
      <c r="D1987" s="184" t="str">
        <f>CONCATENATE($A$1959,".",B1987)</f>
        <v>15.15</v>
      </c>
      <c r="E1987" s="198" t="s">
        <v>1456</v>
      </c>
      <c r="F1987" s="185" t="s">
        <v>268</v>
      </c>
      <c r="G1987" s="176"/>
      <c r="H1987" s="176"/>
      <c r="I1987" s="176"/>
      <c r="J1987" s="176"/>
      <c r="K1987" s="230"/>
      <c r="L1987" s="176">
        <f>SUM(L1988)</f>
        <v>4</v>
      </c>
      <c r="M1987" s="177"/>
      <c r="N1987" s="182"/>
    </row>
    <row r="1988" spans="2:14" s="175" customFormat="1" ht="15.6">
      <c r="D1988" s="185"/>
      <c r="E1988" s="198"/>
      <c r="F1988" s="185"/>
      <c r="G1988" s="176"/>
      <c r="H1988" s="176"/>
      <c r="I1988" s="176"/>
      <c r="J1988" s="176"/>
      <c r="K1988" s="230">
        <v>4</v>
      </c>
      <c r="L1988" s="230">
        <f>PRODUCT(G1988:K1988)</f>
        <v>4</v>
      </c>
      <c r="M1988" s="177"/>
      <c r="N1988" s="182"/>
    </row>
    <row r="1989" spans="2:14" s="175" customFormat="1" ht="46.8">
      <c r="B1989" s="175">
        <f>B1987+1</f>
        <v>16</v>
      </c>
      <c r="D1989" s="184" t="str">
        <f>CONCATENATE($A$1959,".",B1989)</f>
        <v>15.16</v>
      </c>
      <c r="E1989" s="198" t="s">
        <v>1459</v>
      </c>
      <c r="F1989" s="185" t="s">
        <v>268</v>
      </c>
      <c r="G1989" s="176"/>
      <c r="H1989" s="176"/>
      <c r="I1989" s="176"/>
      <c r="J1989" s="176"/>
      <c r="K1989" s="230"/>
      <c r="L1989" s="176">
        <f>SUM(L1990)</f>
        <v>3</v>
      </c>
      <c r="M1989" s="177"/>
      <c r="N1989" s="182"/>
    </row>
    <row r="1990" spans="2:14" s="175" customFormat="1" ht="15.6">
      <c r="D1990" s="185"/>
      <c r="E1990" s="198"/>
      <c r="F1990" s="185"/>
      <c r="G1990" s="176"/>
      <c r="H1990" s="176"/>
      <c r="I1990" s="176"/>
      <c r="J1990" s="176"/>
      <c r="K1990" s="230">
        <v>3</v>
      </c>
      <c r="L1990" s="230">
        <f>PRODUCT(G1990:K1990)</f>
        <v>3</v>
      </c>
      <c r="M1990" s="177"/>
      <c r="N1990" s="182"/>
    </row>
    <row r="1991" spans="2:14" s="175" customFormat="1" ht="15.6">
      <c r="B1991" s="175">
        <f>B1989+1</f>
        <v>17</v>
      </c>
      <c r="D1991" s="184" t="str">
        <f>CONCATENATE($A$1959,".",B1991)</f>
        <v>15.17</v>
      </c>
      <c r="E1991" s="198" t="s">
        <v>6822</v>
      </c>
      <c r="F1991" s="185" t="s">
        <v>114</v>
      </c>
      <c r="G1991" s="176"/>
      <c r="H1991" s="176"/>
      <c r="I1991" s="176"/>
      <c r="J1991" s="176"/>
      <c r="K1991" s="230"/>
      <c r="L1991" s="176">
        <f>SUM(L1992)</f>
        <v>12</v>
      </c>
      <c r="M1991" s="177"/>
      <c r="N1991" s="182"/>
    </row>
    <row r="1992" spans="2:14" s="175" customFormat="1" ht="15.6">
      <c r="D1992" s="185"/>
      <c r="E1992" s="198"/>
      <c r="F1992" s="185"/>
      <c r="G1992" s="176"/>
      <c r="H1992" s="176"/>
      <c r="I1992" s="176"/>
      <c r="J1992" s="176"/>
      <c r="K1992" s="230">
        <v>12</v>
      </c>
      <c r="L1992" s="230">
        <f>PRODUCT(G1992:K1992)</f>
        <v>12</v>
      </c>
      <c r="M1992" s="177"/>
      <c r="N1992" s="182"/>
    </row>
    <row r="1993" spans="2:14" s="175" customFormat="1" ht="15.6">
      <c r="B1993" s="175">
        <f>B1991+1</f>
        <v>18</v>
      </c>
      <c r="D1993" s="184" t="str">
        <f>CONCATENATE($A$1959,".",B1993)</f>
        <v>15.18</v>
      </c>
      <c r="E1993" s="198" t="s">
        <v>1468</v>
      </c>
      <c r="F1993" s="185" t="s">
        <v>268</v>
      </c>
      <c r="G1993" s="176"/>
      <c r="H1993" s="176"/>
      <c r="I1993" s="176"/>
      <c r="J1993" s="176"/>
      <c r="K1993" s="230"/>
      <c r="L1993" s="176">
        <f>SUM(L1994)</f>
        <v>4</v>
      </c>
      <c r="M1993" s="177"/>
      <c r="N1993" s="182"/>
    </row>
    <row r="1994" spans="2:14" s="175" customFormat="1" ht="15.6">
      <c r="D1994" s="185"/>
      <c r="E1994" s="198"/>
      <c r="F1994" s="185"/>
      <c r="G1994" s="176"/>
      <c r="H1994" s="176"/>
      <c r="I1994" s="176"/>
      <c r="J1994" s="176"/>
      <c r="K1994" s="230">
        <v>4</v>
      </c>
      <c r="L1994" s="230">
        <f>PRODUCT(G1994:K1994)</f>
        <v>4</v>
      </c>
      <c r="M1994" s="177"/>
      <c r="N1994" s="182"/>
    </row>
    <row r="1995" spans="2:14" s="175" customFormat="1" ht="15.6">
      <c r="B1995" s="175">
        <f>B1993+1</f>
        <v>19</v>
      </c>
      <c r="D1995" s="184" t="str">
        <f>CONCATENATE($A$1959,".",B1995)</f>
        <v>15.19</v>
      </c>
      <c r="E1995" s="198" t="s">
        <v>1471</v>
      </c>
      <c r="F1995" s="185" t="s">
        <v>268</v>
      </c>
      <c r="G1995" s="176"/>
      <c r="H1995" s="176"/>
      <c r="I1995" s="176"/>
      <c r="J1995" s="176"/>
      <c r="K1995" s="230"/>
      <c r="L1995" s="176">
        <f>SUM(L1996)</f>
        <v>16</v>
      </c>
      <c r="M1995" s="177"/>
      <c r="N1995" s="182"/>
    </row>
    <row r="1996" spans="2:14" s="175" customFormat="1" ht="15.6">
      <c r="D1996" s="185"/>
      <c r="E1996" s="198"/>
      <c r="F1996" s="185"/>
      <c r="G1996" s="176"/>
      <c r="H1996" s="176"/>
      <c r="I1996" s="176"/>
      <c r="J1996" s="176"/>
      <c r="K1996" s="230">
        <v>16</v>
      </c>
      <c r="L1996" s="230">
        <f>PRODUCT(G1996:K1996)</f>
        <v>16</v>
      </c>
      <c r="M1996" s="177"/>
      <c r="N1996" s="182"/>
    </row>
    <row r="1997" spans="2:14" s="175" customFormat="1" ht="31.2">
      <c r="B1997" s="175">
        <f>B1995+1</f>
        <v>20</v>
      </c>
      <c r="D1997" s="184" t="str">
        <f>CONCATENATE($A$1959,".",B1997)</f>
        <v>15.20</v>
      </c>
      <c r="E1997" s="198" t="s">
        <v>1465</v>
      </c>
      <c r="F1997" s="185" t="s">
        <v>268</v>
      </c>
      <c r="G1997" s="176"/>
      <c r="H1997" s="176"/>
      <c r="I1997" s="176"/>
      <c r="J1997" s="176"/>
      <c r="K1997" s="230"/>
      <c r="L1997" s="176">
        <f>SUM(L1998)</f>
        <v>3</v>
      </c>
      <c r="M1997" s="177"/>
      <c r="N1997" s="182"/>
    </row>
    <row r="1998" spans="2:14" s="175" customFormat="1" ht="15.6">
      <c r="D1998" s="185"/>
      <c r="E1998" s="198"/>
      <c r="F1998" s="185"/>
      <c r="G1998" s="176"/>
      <c r="H1998" s="176"/>
      <c r="I1998" s="176"/>
      <c r="J1998" s="176"/>
      <c r="K1998" s="230">
        <v>3</v>
      </c>
      <c r="L1998" s="230">
        <f>PRODUCT(G1998:K1998)</f>
        <v>3</v>
      </c>
      <c r="M1998" s="177"/>
      <c r="N1998" s="182"/>
    </row>
    <row r="1999" spans="2:14" s="175" customFormat="1" ht="46.8">
      <c r="B1999" s="175">
        <f>B1997+1</f>
        <v>21</v>
      </c>
      <c r="D1999" s="184" t="str">
        <f>CONCATENATE($A$1959,".",B1999)</f>
        <v>15.21</v>
      </c>
      <c r="E1999" s="198" t="s">
        <v>1474</v>
      </c>
      <c r="F1999" s="185" t="s">
        <v>268</v>
      </c>
      <c r="G1999" s="176"/>
      <c r="H1999" s="176"/>
      <c r="I1999" s="176"/>
      <c r="J1999" s="176"/>
      <c r="K1999" s="230"/>
      <c r="L1999" s="176">
        <f>SUM(L2000)</f>
        <v>3</v>
      </c>
      <c r="M1999" s="177"/>
      <c r="N1999" s="182"/>
    </row>
    <row r="2000" spans="2:14" s="175" customFormat="1" ht="15.6">
      <c r="D2000" s="185"/>
      <c r="E2000" s="198"/>
      <c r="F2000" s="185"/>
      <c r="G2000" s="176"/>
      <c r="H2000" s="176"/>
      <c r="I2000" s="176"/>
      <c r="J2000" s="176"/>
      <c r="K2000" s="230">
        <v>3</v>
      </c>
      <c r="L2000" s="230">
        <f>PRODUCT(G2000:K2000)</f>
        <v>3</v>
      </c>
      <c r="M2000" s="177"/>
      <c r="N2000" s="182"/>
    </row>
    <row r="2001" spans="2:14" s="175" customFormat="1" ht="46.8">
      <c r="B2001" s="175">
        <f>B1999+1</f>
        <v>22</v>
      </c>
      <c r="D2001" s="184" t="str">
        <f>CONCATENATE($A$1959,".",B2001)</f>
        <v>15.22</v>
      </c>
      <c r="E2001" s="198" t="s">
        <v>1474</v>
      </c>
      <c r="F2001" s="185" t="s">
        <v>268</v>
      </c>
      <c r="G2001" s="176"/>
      <c r="H2001" s="176"/>
      <c r="I2001" s="176"/>
      <c r="J2001" s="176"/>
      <c r="K2001" s="230"/>
      <c r="L2001" s="176">
        <f>SUM(L2002)</f>
        <v>3</v>
      </c>
      <c r="M2001" s="177"/>
      <c r="N2001" s="182"/>
    </row>
    <row r="2002" spans="2:14" s="175" customFormat="1" ht="15.6">
      <c r="D2002" s="185"/>
      <c r="E2002" s="198"/>
      <c r="F2002" s="185"/>
      <c r="G2002" s="176"/>
      <c r="H2002" s="176"/>
      <c r="I2002" s="176"/>
      <c r="J2002" s="176"/>
      <c r="K2002" s="230">
        <v>3</v>
      </c>
      <c r="L2002" s="230">
        <f>PRODUCT(G2002:K2002)</f>
        <v>3</v>
      </c>
      <c r="M2002" s="177"/>
      <c r="N2002" s="182"/>
    </row>
    <row r="2003" spans="2:14" s="175" customFormat="1" ht="15.6">
      <c r="B2003" s="175">
        <f>B2001+1</f>
        <v>23</v>
      </c>
      <c r="D2003" s="184" t="str">
        <f>CONCATENATE($A$1959,".",B2003)</f>
        <v>15.23</v>
      </c>
      <c r="E2003" s="198" t="s">
        <v>1478</v>
      </c>
      <c r="F2003" s="185" t="s">
        <v>268</v>
      </c>
      <c r="G2003" s="176"/>
      <c r="H2003" s="176"/>
      <c r="I2003" s="176"/>
      <c r="J2003" s="176"/>
      <c r="K2003" s="230"/>
      <c r="L2003" s="176">
        <f>SUM(L2004)</f>
        <v>6</v>
      </c>
      <c r="M2003" s="177"/>
      <c r="N2003" s="182"/>
    </row>
    <row r="2004" spans="2:14" s="175" customFormat="1" ht="15.6">
      <c r="D2004" s="185"/>
      <c r="E2004" s="198"/>
      <c r="F2004" s="185"/>
      <c r="G2004" s="176"/>
      <c r="H2004" s="176"/>
      <c r="I2004" s="176"/>
      <c r="J2004" s="176"/>
      <c r="K2004" s="230">
        <v>6</v>
      </c>
      <c r="L2004" s="230">
        <f>PRODUCT(G2004:K2004)</f>
        <v>6</v>
      </c>
      <c r="M2004" s="177"/>
      <c r="N2004" s="182"/>
    </row>
    <row r="2005" spans="2:14" s="175" customFormat="1" ht="15.6">
      <c r="B2005" s="175">
        <f>B2003+1</f>
        <v>24</v>
      </c>
      <c r="D2005" s="184" t="str">
        <f>CONCATENATE($A$1959,".",B2005)</f>
        <v>15.24</v>
      </c>
      <c r="E2005" s="198" t="s">
        <v>6823</v>
      </c>
      <c r="F2005" s="185" t="s">
        <v>268</v>
      </c>
      <c r="G2005" s="176"/>
      <c r="H2005" s="176"/>
      <c r="I2005" s="176"/>
      <c r="J2005" s="176"/>
      <c r="K2005" s="230"/>
      <c r="L2005" s="176">
        <f>SUM(L2006)</f>
        <v>1</v>
      </c>
      <c r="M2005" s="177"/>
      <c r="N2005" s="182"/>
    </row>
    <row r="2006" spans="2:14" s="175" customFormat="1" ht="15.6">
      <c r="D2006" s="185"/>
      <c r="E2006" s="198"/>
      <c r="F2006" s="185"/>
      <c r="G2006" s="176"/>
      <c r="H2006" s="176"/>
      <c r="I2006" s="176"/>
      <c r="J2006" s="176"/>
      <c r="K2006" s="230">
        <v>1</v>
      </c>
      <c r="L2006" s="230">
        <f>PRODUCT(G2006:K2006)</f>
        <v>1</v>
      </c>
      <c r="M2006" s="177"/>
      <c r="N2006" s="182"/>
    </row>
    <row r="2007" spans="2:14" s="175" customFormat="1" ht="31.2">
      <c r="B2007" s="175">
        <f>B2005+1</f>
        <v>25</v>
      </c>
      <c r="D2007" s="184" t="str">
        <f>CONCATENATE($A$1959,".",B2007)</f>
        <v>15.25</v>
      </c>
      <c r="E2007" s="198" t="s">
        <v>1484</v>
      </c>
      <c r="F2007" s="185" t="s">
        <v>268</v>
      </c>
      <c r="G2007" s="176"/>
      <c r="H2007" s="176"/>
      <c r="I2007" s="176"/>
      <c r="J2007" s="176"/>
      <c r="K2007" s="230"/>
      <c r="L2007" s="176">
        <f>SUM(L2008)</f>
        <v>1</v>
      </c>
      <c r="M2007" s="177"/>
      <c r="N2007" s="182"/>
    </row>
    <row r="2008" spans="2:14" s="175" customFormat="1" ht="15.6">
      <c r="D2008" s="185"/>
      <c r="E2008" s="198"/>
      <c r="F2008" s="185"/>
      <c r="G2008" s="176"/>
      <c r="H2008" s="176"/>
      <c r="I2008" s="176"/>
      <c r="J2008" s="176"/>
      <c r="K2008" s="230">
        <v>1</v>
      </c>
      <c r="L2008" s="230">
        <f>PRODUCT(G2008:K2008)</f>
        <v>1</v>
      </c>
      <c r="M2008" s="177"/>
      <c r="N2008" s="182"/>
    </row>
    <row r="2009" spans="2:14" s="175" customFormat="1" ht="46.8">
      <c r="B2009" s="175">
        <f>B2007+1</f>
        <v>26</v>
      </c>
      <c r="D2009" s="184" t="str">
        <f>CONCATENATE($A$1959,".",B2009)</f>
        <v>15.26</v>
      </c>
      <c r="E2009" s="198" t="s">
        <v>1165</v>
      </c>
      <c r="F2009" s="185" t="s">
        <v>268</v>
      </c>
      <c r="G2009" s="176"/>
      <c r="H2009" s="176"/>
      <c r="I2009" s="176"/>
      <c r="J2009" s="176"/>
      <c r="K2009" s="230"/>
      <c r="L2009" s="176">
        <f>SUM(L2010)</f>
        <v>1</v>
      </c>
      <c r="M2009" s="177"/>
      <c r="N2009" s="182"/>
    </row>
    <row r="2010" spans="2:14" s="175" customFormat="1" ht="15.6">
      <c r="D2010" s="185"/>
      <c r="E2010" s="198"/>
      <c r="F2010" s="185"/>
      <c r="G2010" s="176"/>
      <c r="H2010" s="176"/>
      <c r="I2010" s="176"/>
      <c r="J2010" s="176"/>
      <c r="K2010" s="230">
        <v>1</v>
      </c>
      <c r="L2010" s="230">
        <f>PRODUCT(G2010:K2010)</f>
        <v>1</v>
      </c>
      <c r="M2010" s="177"/>
      <c r="N2010" s="182"/>
    </row>
    <row r="2011" spans="2:14" s="175" customFormat="1" ht="31.2">
      <c r="B2011" s="175">
        <f>B2009+1</f>
        <v>27</v>
      </c>
      <c r="D2011" s="184" t="str">
        <f>CONCATENATE($A$1959,".",B2011)</f>
        <v>15.27</v>
      </c>
      <c r="E2011" s="198" t="s">
        <v>6824</v>
      </c>
      <c r="F2011" s="185" t="s">
        <v>6825</v>
      </c>
      <c r="G2011" s="176"/>
      <c r="H2011" s="176"/>
      <c r="I2011" s="176"/>
      <c r="J2011" s="176"/>
      <c r="K2011" s="230"/>
      <c r="L2011" s="176">
        <f>SUM(L2012)</f>
        <v>20</v>
      </c>
      <c r="M2011" s="177"/>
      <c r="N2011" s="182"/>
    </row>
    <row r="2012" spans="2:14" s="175" customFormat="1" ht="15.6">
      <c r="D2012" s="185"/>
      <c r="E2012" s="198"/>
      <c r="F2012" s="185"/>
      <c r="G2012" s="176"/>
      <c r="H2012" s="176"/>
      <c r="I2012" s="176"/>
      <c r="J2012" s="176"/>
      <c r="K2012" s="230">
        <v>20</v>
      </c>
      <c r="L2012" s="230">
        <f>PRODUCT(G2012:K2012)</f>
        <v>20</v>
      </c>
      <c r="M2012" s="177"/>
      <c r="N2012" s="182"/>
    </row>
    <row r="2013" spans="2:14" s="175" customFormat="1" ht="31.2">
      <c r="B2013" s="175">
        <f>B2011+1</f>
        <v>28</v>
      </c>
      <c r="D2013" s="184" t="str">
        <f>CONCATENATE($A$1959,".",B2013)</f>
        <v>15.28</v>
      </c>
      <c r="E2013" s="198" t="s">
        <v>1491</v>
      </c>
      <c r="F2013" s="185" t="s">
        <v>6825</v>
      </c>
      <c r="G2013" s="176"/>
      <c r="H2013" s="176"/>
      <c r="I2013" s="176"/>
      <c r="J2013" s="176"/>
      <c r="K2013" s="230"/>
      <c r="L2013" s="176">
        <f>SUM(L2014)</f>
        <v>95</v>
      </c>
      <c r="M2013" s="177"/>
      <c r="N2013" s="182"/>
    </row>
    <row r="2014" spans="2:14" s="175" customFormat="1" ht="15.6">
      <c r="D2014" s="185"/>
      <c r="E2014" s="198"/>
      <c r="F2014" s="185"/>
      <c r="G2014" s="176"/>
      <c r="H2014" s="176"/>
      <c r="I2014" s="176"/>
      <c r="J2014" s="176"/>
      <c r="K2014" s="230">
        <v>95</v>
      </c>
      <c r="L2014" s="230">
        <f>PRODUCT(G2014:K2014)</f>
        <v>95</v>
      </c>
      <c r="M2014" s="177"/>
      <c r="N2014" s="182"/>
    </row>
    <row r="2015" spans="2:14" s="175" customFormat="1" ht="31.2">
      <c r="B2015" s="175">
        <f>B2013+1</f>
        <v>29</v>
      </c>
      <c r="D2015" s="184" t="str">
        <f>CONCATENATE($A$1959,".",B2015)</f>
        <v>15.29</v>
      </c>
      <c r="E2015" s="198" t="s">
        <v>1494</v>
      </c>
      <c r="F2015" s="185" t="s">
        <v>268</v>
      </c>
      <c r="G2015" s="176"/>
      <c r="H2015" s="176"/>
      <c r="I2015" s="176"/>
      <c r="J2015" s="176"/>
      <c r="K2015" s="230"/>
      <c r="L2015" s="176">
        <f>SUM(L2016)</f>
        <v>4</v>
      </c>
      <c r="M2015" s="177"/>
      <c r="N2015" s="182"/>
    </row>
    <row r="2016" spans="2:14" s="175" customFormat="1" ht="15.6">
      <c r="D2016" s="185"/>
      <c r="E2016" s="198"/>
      <c r="F2016" s="185"/>
      <c r="G2016" s="176"/>
      <c r="H2016" s="176"/>
      <c r="I2016" s="176"/>
      <c r="J2016" s="176"/>
      <c r="K2016" s="230">
        <v>4</v>
      </c>
      <c r="L2016" s="230">
        <f>PRODUCT(G2016:K2016)</f>
        <v>4</v>
      </c>
      <c r="M2016" s="177"/>
      <c r="N2016" s="182"/>
    </row>
    <row r="2017" spans="1:14" s="175" customFormat="1" ht="46.8">
      <c r="B2017" s="175">
        <f>B2015+1</f>
        <v>30</v>
      </c>
      <c r="D2017" s="184" t="str">
        <f>CONCATENATE($A$1959,".",B2017)</f>
        <v>15.30</v>
      </c>
      <c r="E2017" s="198" t="s">
        <v>1497</v>
      </c>
      <c r="F2017" s="185" t="s">
        <v>6504</v>
      </c>
      <c r="G2017" s="176"/>
      <c r="H2017" s="176"/>
      <c r="I2017" s="176"/>
      <c r="J2017" s="176"/>
      <c r="K2017" s="230"/>
      <c r="L2017" s="176">
        <f>SUM(L2018:L2020)</f>
        <v>9.93</v>
      </c>
      <c r="M2017" s="177"/>
      <c r="N2017" s="182"/>
    </row>
    <row r="2018" spans="1:14" s="175" customFormat="1" ht="15.6">
      <c r="D2018" s="185"/>
      <c r="E2018" s="198"/>
      <c r="F2018" s="185"/>
      <c r="G2018" s="230">
        <v>0.4</v>
      </c>
      <c r="H2018" s="230">
        <v>2.1</v>
      </c>
      <c r="I2018" s="230"/>
      <c r="J2018" s="230"/>
      <c r="K2018" s="230">
        <v>2</v>
      </c>
      <c r="L2018" s="230">
        <f>PRODUCT(G2018:K2018)</f>
        <v>1.6800000000000002</v>
      </c>
      <c r="M2018" s="177"/>
      <c r="N2018" s="182"/>
    </row>
    <row r="2019" spans="1:14" s="175" customFormat="1" ht="15.6">
      <c r="D2019" s="185"/>
      <c r="E2019" s="198"/>
      <c r="F2019" s="185"/>
      <c r="G2019" s="230">
        <v>0.4</v>
      </c>
      <c r="H2019" s="230">
        <v>3.3</v>
      </c>
      <c r="I2019" s="176"/>
      <c r="J2019" s="176"/>
      <c r="K2019" s="230">
        <v>1</v>
      </c>
      <c r="L2019" s="230">
        <f>PRODUCT(G2019:K2019)</f>
        <v>1.32</v>
      </c>
      <c r="M2019" s="177"/>
      <c r="N2019" s="182"/>
    </row>
    <row r="2020" spans="1:14" s="175" customFormat="1" ht="15.6">
      <c r="D2020" s="185"/>
      <c r="E2020" s="198"/>
      <c r="F2020" s="185"/>
      <c r="G2020" s="361">
        <v>2.1</v>
      </c>
      <c r="H2020" s="361">
        <v>3.3</v>
      </c>
      <c r="I2020" s="176"/>
      <c r="J2020" s="176"/>
      <c r="K2020" s="230">
        <v>1</v>
      </c>
      <c r="L2020" s="230">
        <f>PRODUCT(G2020:K2020)</f>
        <v>6.93</v>
      </c>
      <c r="M2020" s="177"/>
      <c r="N2020" s="182"/>
    </row>
    <row r="2021" spans="1:14" s="175" customFormat="1" ht="15.6">
      <c r="D2021" s="178">
        <v>16</v>
      </c>
      <c r="E2021" s="200" t="s">
        <v>44</v>
      </c>
      <c r="F2021" s="178"/>
      <c r="G2021" s="180"/>
      <c r="H2021" s="180"/>
      <c r="I2021" s="180"/>
      <c r="J2021" s="180"/>
      <c r="K2021" s="181"/>
      <c r="L2021" s="180"/>
      <c r="M2021" s="177"/>
      <c r="N2021" s="182"/>
    </row>
    <row r="2022" spans="1:14" s="175" customFormat="1" ht="31.2">
      <c r="A2022" s="175">
        <v>16</v>
      </c>
      <c r="B2022" s="175">
        <v>1</v>
      </c>
      <c r="C2022" s="183"/>
      <c r="D2022" s="184" t="str">
        <f>CONCATENATE($A$2022,".",$B$2022)</f>
        <v>16.1</v>
      </c>
      <c r="E2022" s="198" t="s">
        <v>1500</v>
      </c>
      <c r="F2022" s="185" t="s">
        <v>6826</v>
      </c>
      <c r="G2022" s="176"/>
      <c r="H2022" s="364" t="s">
        <v>6827</v>
      </c>
      <c r="I2022" s="364" t="s">
        <v>6828</v>
      </c>
      <c r="J2022" s="176" t="s">
        <v>6829</v>
      </c>
      <c r="K2022" s="230"/>
      <c r="L2022" s="176">
        <f>SUM(L2023:L2027)</f>
        <v>17755.98</v>
      </c>
      <c r="M2022" s="177"/>
      <c r="N2022" s="182"/>
    </row>
    <row r="2023" spans="1:14" s="175" customFormat="1" ht="15.6">
      <c r="D2023" s="184"/>
      <c r="E2023" s="242" t="s">
        <v>6830</v>
      </c>
      <c r="F2023" s="243"/>
      <c r="G2023" s="187"/>
      <c r="H2023" s="187">
        <v>22.61</v>
      </c>
      <c r="I2023" s="187">
        <v>5</v>
      </c>
      <c r="J2023" s="187">
        <v>22</v>
      </c>
      <c r="K2023" s="230"/>
      <c r="L2023" s="188">
        <f>PRODUCT(G2023:K2023)</f>
        <v>2487.1</v>
      </c>
      <c r="M2023" s="177"/>
      <c r="N2023" s="182"/>
    </row>
    <row r="2024" spans="1:14" s="175" customFormat="1" ht="15.6">
      <c r="D2024" s="185"/>
      <c r="E2024" s="242" t="s">
        <v>6831</v>
      </c>
      <c r="F2024" s="243"/>
      <c r="G2024" s="187"/>
      <c r="H2024" s="187">
        <v>110</v>
      </c>
      <c r="I2024" s="187">
        <v>2</v>
      </c>
      <c r="J2024" s="187">
        <v>22</v>
      </c>
      <c r="K2024" s="230"/>
      <c r="L2024" s="188">
        <f>PRODUCT(G2024:K2024)</f>
        <v>4840</v>
      </c>
      <c r="M2024" s="177"/>
      <c r="N2024" s="182"/>
    </row>
    <row r="2025" spans="1:14" s="175" customFormat="1" ht="15.6">
      <c r="D2025" s="184"/>
      <c r="E2025" s="242" t="s">
        <v>6832</v>
      </c>
      <c r="F2025" s="243"/>
      <c r="G2025" s="187"/>
      <c r="H2025" s="187"/>
      <c r="I2025" s="187"/>
      <c r="J2025" s="187"/>
      <c r="K2025" s="230">
        <v>9838.4</v>
      </c>
      <c r="L2025" s="188">
        <f>PRODUCT(G2025:K2025)</f>
        <v>9838.4</v>
      </c>
      <c r="M2025" s="177"/>
      <c r="N2025" s="182"/>
    </row>
    <row r="2026" spans="1:14" s="175" customFormat="1" ht="15.6">
      <c r="D2026" s="185"/>
      <c r="E2026" s="242" t="s">
        <v>6833</v>
      </c>
      <c r="F2026" s="243"/>
      <c r="G2026" s="187"/>
      <c r="H2026" s="187">
        <v>10.36</v>
      </c>
      <c r="I2026" s="187">
        <v>2</v>
      </c>
      <c r="J2026" s="187">
        <v>22</v>
      </c>
      <c r="K2026" s="230"/>
      <c r="L2026" s="188">
        <f>PRODUCT(G2026:K2026)</f>
        <v>455.84</v>
      </c>
      <c r="M2026" s="177"/>
      <c r="N2026" s="182"/>
    </row>
    <row r="2027" spans="1:14" s="175" customFormat="1" ht="15.6">
      <c r="D2027" s="184"/>
      <c r="E2027" s="242" t="s">
        <v>6834</v>
      </c>
      <c r="F2027" s="243"/>
      <c r="G2027" s="187"/>
      <c r="H2027" s="187">
        <v>3.06</v>
      </c>
      <c r="I2027" s="187">
        <v>2</v>
      </c>
      <c r="J2027" s="187">
        <v>22</v>
      </c>
      <c r="K2027" s="230"/>
      <c r="L2027" s="188">
        <f>PRODUCT(G2027:K2027)</f>
        <v>134.64000000000001</v>
      </c>
      <c r="M2027" s="177"/>
      <c r="N2027" s="182"/>
    </row>
    <row r="2028" spans="1:14" s="175" customFormat="1" ht="15.6">
      <c r="D2028" s="185"/>
      <c r="E2028" s="242"/>
      <c r="F2028" s="243"/>
      <c r="G2028" s="187"/>
      <c r="H2028" s="250"/>
      <c r="I2028" s="187"/>
      <c r="J2028" s="187"/>
      <c r="K2028" s="187"/>
      <c r="L2028" s="188"/>
      <c r="M2028" s="177"/>
      <c r="N2028" s="182"/>
    </row>
    <row r="2029" spans="1:14" s="175" customFormat="1" ht="15.6">
      <c r="D2029" s="178">
        <v>17</v>
      </c>
      <c r="E2029" s="200" t="s">
        <v>6835</v>
      </c>
      <c r="F2029" s="178"/>
      <c r="G2029" s="180"/>
      <c r="H2029" s="180"/>
      <c r="I2029" s="180"/>
      <c r="J2029" s="180"/>
      <c r="K2029" s="181"/>
      <c r="L2029" s="180"/>
    </row>
    <row r="2030" spans="1:14" s="175" customFormat="1" ht="27.6">
      <c r="A2030" s="175">
        <v>17</v>
      </c>
      <c r="B2030" s="175">
        <v>1</v>
      </c>
      <c r="C2030" s="183"/>
      <c r="D2030" s="184" t="str">
        <f>CONCATENATE($A$2030,".",$B$2030)</f>
        <v>17.1</v>
      </c>
      <c r="E2030" s="366" t="s">
        <v>1170</v>
      </c>
      <c r="F2030" s="365" t="s">
        <v>114</v>
      </c>
      <c r="G2030" s="367"/>
      <c r="H2030" s="368"/>
      <c r="I2030" s="367"/>
      <c r="J2030" s="368"/>
      <c r="K2030" s="369"/>
      <c r="L2030" s="368">
        <f>SUM(L2031)</f>
        <v>58</v>
      </c>
    </row>
    <row r="2031" spans="1:14" s="175" customFormat="1" ht="15.6">
      <c r="D2031" s="365"/>
      <c r="E2031" s="366"/>
      <c r="F2031" s="365"/>
      <c r="G2031" s="367"/>
      <c r="H2031" s="368"/>
      <c r="I2031" s="367"/>
      <c r="J2031" s="368"/>
      <c r="K2031" s="369">
        <v>58</v>
      </c>
      <c r="L2031" s="370">
        <f>ROUND(PRODUCT(G2031:K2031),2)</f>
        <v>58</v>
      </c>
    </row>
    <row r="2032" spans="1:14" s="175" customFormat="1" ht="27.6">
      <c r="B2032" s="175">
        <f>1+B2030</f>
        <v>2</v>
      </c>
      <c r="C2032" s="183"/>
      <c r="D2032" s="184" t="str">
        <f>CONCATENATE($A$2030,".",$B$2032)</f>
        <v>17.2</v>
      </c>
      <c r="E2032" s="366" t="s">
        <v>1173</v>
      </c>
      <c r="F2032" s="365" t="s">
        <v>114</v>
      </c>
      <c r="G2032" s="367"/>
      <c r="H2032" s="368"/>
      <c r="I2032" s="367"/>
      <c r="J2032" s="368"/>
      <c r="K2032" s="369"/>
      <c r="L2032" s="368">
        <f>SUM(L2033)</f>
        <v>41</v>
      </c>
    </row>
    <row r="2033" spans="2:12" s="175" customFormat="1" ht="15.6">
      <c r="D2033" s="365"/>
      <c r="E2033" s="366"/>
      <c r="F2033" s="365"/>
      <c r="G2033" s="367"/>
      <c r="H2033" s="368"/>
      <c r="I2033" s="367"/>
      <c r="J2033" s="368"/>
      <c r="K2033" s="369">
        <v>41</v>
      </c>
      <c r="L2033" s="370">
        <f>ROUND(PRODUCT(G2033:K2033),2)</f>
        <v>41</v>
      </c>
    </row>
    <row r="2034" spans="2:12" s="175" customFormat="1" ht="27.6">
      <c r="B2034" s="175">
        <f>1+B2032</f>
        <v>3</v>
      </c>
      <c r="C2034" s="183"/>
      <c r="D2034" s="184" t="str">
        <f>CONCATENATE($A$2030,".",B2034)</f>
        <v>17.3</v>
      </c>
      <c r="E2034" s="366" t="s">
        <v>6836</v>
      </c>
      <c r="F2034" s="365" t="s">
        <v>114</v>
      </c>
      <c r="G2034" s="367"/>
      <c r="H2034" s="368"/>
      <c r="I2034" s="367"/>
      <c r="J2034" s="368"/>
      <c r="K2034" s="369"/>
      <c r="L2034" s="368">
        <f>SUM(L2035)</f>
        <v>12</v>
      </c>
    </row>
    <row r="2035" spans="2:12" s="175" customFormat="1" ht="15.6">
      <c r="D2035" s="365"/>
      <c r="E2035" s="366"/>
      <c r="F2035" s="365"/>
      <c r="G2035" s="367"/>
      <c r="H2035" s="368"/>
      <c r="I2035" s="367"/>
      <c r="J2035" s="368"/>
      <c r="K2035" s="369">
        <v>12</v>
      </c>
      <c r="L2035" s="370">
        <f>ROUND(PRODUCT(G2035:K2035),2)</f>
        <v>12</v>
      </c>
    </row>
    <row r="2036" spans="2:12" s="175" customFormat="1" ht="27.6">
      <c r="B2036" s="175">
        <f>1+B2034</f>
        <v>4</v>
      </c>
      <c r="C2036" s="183"/>
      <c r="D2036" s="184" t="str">
        <f>CONCATENATE($A$2030,".",B2036)</f>
        <v>17.4</v>
      </c>
      <c r="E2036" s="366" t="s">
        <v>1176</v>
      </c>
      <c r="F2036" s="365" t="s">
        <v>114</v>
      </c>
      <c r="G2036" s="367"/>
      <c r="H2036" s="368"/>
      <c r="I2036" s="367"/>
      <c r="J2036" s="368"/>
      <c r="K2036" s="369"/>
      <c r="L2036" s="368">
        <f>SUM(L2037)</f>
        <v>8</v>
      </c>
    </row>
    <row r="2037" spans="2:12" s="175" customFormat="1" ht="15.6">
      <c r="D2037" s="365"/>
      <c r="E2037" s="366"/>
      <c r="F2037" s="365"/>
      <c r="G2037" s="367"/>
      <c r="H2037" s="368"/>
      <c r="I2037" s="367"/>
      <c r="J2037" s="368"/>
      <c r="K2037" s="369">
        <v>8</v>
      </c>
      <c r="L2037" s="370">
        <f>ROUND(PRODUCT(G2037:K2037),2)</f>
        <v>8</v>
      </c>
    </row>
    <row r="2038" spans="2:12" s="175" customFormat="1" ht="27.6">
      <c r="B2038" s="175">
        <f>1+B2036</f>
        <v>5</v>
      </c>
      <c r="C2038" s="183"/>
      <c r="D2038" s="184" t="str">
        <f>CONCATENATE($A$2030,".",B2038)</f>
        <v>17.5</v>
      </c>
      <c r="E2038" s="366" t="s">
        <v>1149</v>
      </c>
      <c r="F2038" s="365" t="s">
        <v>114</v>
      </c>
      <c r="G2038" s="367"/>
      <c r="H2038" s="368"/>
      <c r="I2038" s="367"/>
      <c r="J2038" s="368"/>
      <c r="K2038" s="369"/>
      <c r="L2038" s="368">
        <f>SUM(L2039)</f>
        <v>10</v>
      </c>
    </row>
    <row r="2039" spans="2:12" s="175" customFormat="1" ht="15.6">
      <c r="D2039" s="365"/>
      <c r="E2039" s="366"/>
      <c r="F2039" s="365"/>
      <c r="G2039" s="367"/>
      <c r="H2039" s="368"/>
      <c r="I2039" s="367"/>
      <c r="J2039" s="368"/>
      <c r="K2039" s="369">
        <v>10</v>
      </c>
      <c r="L2039" s="370">
        <f>ROUND(PRODUCT(G2039:K2039),2)</f>
        <v>10</v>
      </c>
    </row>
    <row r="2040" spans="2:12" s="175" customFormat="1" ht="55.2">
      <c r="B2040" s="175">
        <f>1+B2038</f>
        <v>6</v>
      </c>
      <c r="C2040" s="183"/>
      <c r="D2040" s="184" t="str">
        <f>CONCATENATE($A$2030,".",B2040)</f>
        <v>17.6</v>
      </c>
      <c r="E2040" s="366" t="s">
        <v>1179</v>
      </c>
      <c r="F2040" s="185" t="s">
        <v>268</v>
      </c>
      <c r="G2040" s="367"/>
      <c r="H2040" s="368"/>
      <c r="I2040" s="367"/>
      <c r="J2040" s="368"/>
      <c r="K2040" s="369"/>
      <c r="L2040" s="368">
        <f>SUM(L2041)</f>
        <v>2</v>
      </c>
    </row>
    <row r="2041" spans="2:12" s="175" customFormat="1" ht="15.6">
      <c r="D2041" s="365"/>
      <c r="E2041" s="366"/>
      <c r="F2041" s="365"/>
      <c r="G2041" s="367"/>
      <c r="H2041" s="368"/>
      <c r="I2041" s="367"/>
      <c r="J2041" s="368"/>
      <c r="K2041" s="369">
        <v>2</v>
      </c>
      <c r="L2041" s="370">
        <f>ROUND(PRODUCT(G2041:K2041),2)</f>
        <v>2</v>
      </c>
    </row>
    <row r="2042" spans="2:12" s="175" customFormat="1" ht="27.6">
      <c r="B2042" s="175">
        <f>1+B2040</f>
        <v>7</v>
      </c>
      <c r="C2042" s="183"/>
      <c r="D2042" s="184" t="str">
        <f>CONCATENATE($A$2030,".",B2042)</f>
        <v>17.7</v>
      </c>
      <c r="E2042" s="366" t="s">
        <v>1182</v>
      </c>
      <c r="F2042" s="185" t="s">
        <v>268</v>
      </c>
      <c r="G2042" s="367"/>
      <c r="H2042" s="368"/>
      <c r="I2042" s="367"/>
      <c r="J2042" s="368"/>
      <c r="K2042" s="369"/>
      <c r="L2042" s="368">
        <f>SUM(L2043)</f>
        <v>1</v>
      </c>
    </row>
    <row r="2043" spans="2:12" s="175" customFormat="1" ht="15.6">
      <c r="D2043" s="365"/>
      <c r="E2043" s="366"/>
      <c r="F2043" s="365"/>
      <c r="G2043" s="367"/>
      <c r="H2043" s="368"/>
      <c r="I2043" s="367"/>
      <c r="J2043" s="368"/>
      <c r="K2043" s="369">
        <v>1</v>
      </c>
      <c r="L2043" s="370">
        <f>ROUND(PRODUCT(G2043:K2043),2)</f>
        <v>1</v>
      </c>
    </row>
    <row r="2044" spans="2:12" s="175" customFormat="1" ht="27.6">
      <c r="B2044" s="175">
        <f>1+B2042</f>
        <v>8</v>
      </c>
      <c r="C2044" s="183"/>
      <c r="D2044" s="184" t="str">
        <f>CONCATENATE($A$2030,".",B2044)</f>
        <v>17.8</v>
      </c>
      <c r="E2044" s="371" t="s">
        <v>1514</v>
      </c>
      <c r="F2044" s="185" t="s">
        <v>268</v>
      </c>
      <c r="G2044" s="367"/>
      <c r="H2044" s="368"/>
      <c r="I2044" s="367"/>
      <c r="J2044" s="368"/>
      <c r="K2044" s="369"/>
      <c r="L2044" s="368">
        <f>SUM(L2045)</f>
        <v>2</v>
      </c>
    </row>
    <row r="2045" spans="2:12" s="175" customFormat="1" ht="15.6">
      <c r="D2045" s="365"/>
      <c r="E2045" s="366"/>
      <c r="F2045" s="365"/>
      <c r="G2045" s="367"/>
      <c r="H2045" s="368"/>
      <c r="I2045" s="367"/>
      <c r="J2045" s="368"/>
      <c r="K2045" s="369">
        <v>2</v>
      </c>
      <c r="L2045" s="370">
        <f>ROUND(PRODUCT(G2045:K2045),2)</f>
        <v>2</v>
      </c>
    </row>
    <row r="2046" spans="2:12" s="175" customFormat="1" ht="27.6">
      <c r="B2046" s="175">
        <f>1+B2044</f>
        <v>9</v>
      </c>
      <c r="C2046" s="183"/>
      <c r="D2046" s="184" t="str">
        <f>CONCATENATE($A$2030,".",B2046)</f>
        <v>17.9</v>
      </c>
      <c r="E2046" s="371" t="s">
        <v>1517</v>
      </c>
      <c r="F2046" s="185" t="s">
        <v>268</v>
      </c>
      <c r="G2046" s="367"/>
      <c r="H2046" s="368"/>
      <c r="I2046" s="367"/>
      <c r="J2046" s="368"/>
      <c r="K2046" s="369"/>
      <c r="L2046" s="368">
        <f>SUM(L2047)</f>
        <v>1</v>
      </c>
    </row>
    <row r="2047" spans="2:12" s="175" customFormat="1" ht="15.6">
      <c r="D2047" s="365"/>
      <c r="E2047" s="366"/>
      <c r="F2047" s="365"/>
      <c r="G2047" s="367"/>
      <c r="H2047" s="368"/>
      <c r="I2047" s="367"/>
      <c r="J2047" s="368"/>
      <c r="K2047" s="369">
        <v>1</v>
      </c>
      <c r="L2047" s="370">
        <f>ROUND(PRODUCT(G2047:K2047),2)</f>
        <v>1</v>
      </c>
    </row>
    <row r="2048" spans="2:12" s="175" customFormat="1" ht="55.2">
      <c r="B2048" s="175">
        <f>1+B2046</f>
        <v>10</v>
      </c>
      <c r="C2048" s="183"/>
      <c r="D2048" s="184" t="str">
        <f>CONCATENATE($A$2030,".",B2048)</f>
        <v>17.10</v>
      </c>
      <c r="E2048" s="371" t="s">
        <v>1185</v>
      </c>
      <c r="F2048" s="185" t="s">
        <v>268</v>
      </c>
      <c r="G2048" s="367"/>
      <c r="H2048" s="368"/>
      <c r="I2048" s="367"/>
      <c r="J2048" s="368"/>
      <c r="K2048" s="369"/>
      <c r="L2048" s="368">
        <f>SUM(L2049)</f>
        <v>1</v>
      </c>
    </row>
    <row r="2049" spans="2:12" s="175" customFormat="1" ht="15.6">
      <c r="D2049" s="365"/>
      <c r="E2049" s="366"/>
      <c r="F2049" s="365"/>
      <c r="G2049" s="367"/>
      <c r="H2049" s="368"/>
      <c r="I2049" s="367"/>
      <c r="J2049" s="368"/>
      <c r="K2049" s="369">
        <v>1</v>
      </c>
      <c r="L2049" s="370">
        <f>ROUND(PRODUCT(G2049:K2049),2)</f>
        <v>1</v>
      </c>
    </row>
    <row r="2050" spans="2:12" s="175" customFormat="1" ht="55.2">
      <c r="B2050" s="175">
        <f>1+B2048</f>
        <v>11</v>
      </c>
      <c r="C2050" s="183"/>
      <c r="D2050" s="184" t="str">
        <f>CONCATENATE($A$2030,".",B2050)</f>
        <v>17.11</v>
      </c>
      <c r="E2050" s="371" t="s">
        <v>1521</v>
      </c>
      <c r="F2050" s="185" t="s">
        <v>268</v>
      </c>
      <c r="G2050" s="367"/>
      <c r="H2050" s="368"/>
      <c r="I2050" s="367"/>
      <c r="J2050" s="368"/>
      <c r="K2050" s="369"/>
      <c r="L2050" s="368">
        <f>SUM(L2051)</f>
        <v>1</v>
      </c>
    </row>
    <row r="2051" spans="2:12" s="175" customFormat="1" ht="15.6">
      <c r="D2051" s="365"/>
      <c r="E2051" s="366"/>
      <c r="F2051" s="365"/>
      <c r="G2051" s="367"/>
      <c r="H2051" s="368"/>
      <c r="I2051" s="367"/>
      <c r="J2051" s="368"/>
      <c r="K2051" s="369">
        <v>1</v>
      </c>
      <c r="L2051" s="370">
        <f>ROUND(PRODUCT(G2051:K2051),2)</f>
        <v>1</v>
      </c>
    </row>
    <row r="2052" spans="2:12" s="175" customFormat="1" ht="27.6">
      <c r="B2052" s="175">
        <f>1+B2050</f>
        <v>12</v>
      </c>
      <c r="C2052" s="183"/>
      <c r="D2052" s="184" t="str">
        <f>CONCATENATE($A$2030,".",B2052)</f>
        <v>17.12</v>
      </c>
      <c r="E2052" s="371" t="s">
        <v>1191</v>
      </c>
      <c r="F2052" s="185" t="s">
        <v>268</v>
      </c>
      <c r="G2052" s="367"/>
      <c r="H2052" s="368"/>
      <c r="I2052" s="367"/>
      <c r="J2052" s="368"/>
      <c r="K2052" s="369"/>
      <c r="L2052" s="368">
        <f>SUM(L2053)</f>
        <v>1</v>
      </c>
    </row>
    <row r="2053" spans="2:12" s="175" customFormat="1" ht="15.6">
      <c r="D2053" s="365"/>
      <c r="E2053" s="366"/>
      <c r="F2053" s="365"/>
      <c r="G2053" s="367"/>
      <c r="H2053" s="368"/>
      <c r="I2053" s="367"/>
      <c r="J2053" s="368"/>
      <c r="K2053" s="369">
        <v>1</v>
      </c>
      <c r="L2053" s="370">
        <f>ROUND(PRODUCT(G2053:K2053),2)</f>
        <v>1</v>
      </c>
    </row>
    <row r="2054" spans="2:12" s="175" customFormat="1" ht="27.6">
      <c r="B2054" s="175">
        <f>1+B2052</f>
        <v>13</v>
      </c>
      <c r="C2054" s="183"/>
      <c r="D2054" s="184" t="str">
        <f>CONCATENATE($A$2030,".",B2054)</f>
        <v>17.13</v>
      </c>
      <c r="E2054" s="371" t="s">
        <v>1525</v>
      </c>
      <c r="F2054" s="185" t="s">
        <v>268</v>
      </c>
      <c r="G2054" s="367"/>
      <c r="H2054" s="368"/>
      <c r="I2054" s="367"/>
      <c r="J2054" s="368"/>
      <c r="K2054" s="369"/>
      <c r="L2054" s="368">
        <f>SUM(L2055)</f>
        <v>2</v>
      </c>
    </row>
    <row r="2055" spans="2:12" s="175" customFormat="1" ht="15.6">
      <c r="D2055" s="365"/>
      <c r="E2055" s="366"/>
      <c r="F2055" s="365"/>
      <c r="G2055" s="367"/>
      <c r="H2055" s="368"/>
      <c r="I2055" s="367"/>
      <c r="J2055" s="368"/>
      <c r="K2055" s="369">
        <v>2</v>
      </c>
      <c r="L2055" s="370">
        <f>ROUND(PRODUCT(G2055:K2055),2)</f>
        <v>2</v>
      </c>
    </row>
    <row r="2056" spans="2:12" s="175" customFormat="1" ht="55.2">
      <c r="B2056" s="175">
        <f>1+B2054</f>
        <v>14</v>
      </c>
      <c r="C2056" s="183"/>
      <c r="D2056" s="184" t="str">
        <f>CONCATENATE($A$2030,".",B2056)</f>
        <v>17.14</v>
      </c>
      <c r="E2056" s="371" t="s">
        <v>1194</v>
      </c>
      <c r="F2056" s="185" t="s">
        <v>268</v>
      </c>
      <c r="G2056" s="367"/>
      <c r="H2056" s="368"/>
      <c r="I2056" s="367"/>
      <c r="J2056" s="368"/>
      <c r="K2056" s="369"/>
      <c r="L2056" s="368">
        <f>SUM(L2057)</f>
        <v>3</v>
      </c>
    </row>
    <row r="2057" spans="2:12" s="175" customFormat="1" ht="15.6">
      <c r="D2057" s="365"/>
      <c r="E2057" s="366"/>
      <c r="F2057" s="365"/>
      <c r="G2057" s="367"/>
      <c r="H2057" s="368"/>
      <c r="I2057" s="367"/>
      <c r="J2057" s="368"/>
      <c r="K2057" s="369">
        <v>3</v>
      </c>
      <c r="L2057" s="370">
        <f>ROUND(PRODUCT(G2057:K2057),2)</f>
        <v>3</v>
      </c>
    </row>
    <row r="2058" spans="2:12" s="175" customFormat="1" ht="55.2">
      <c r="B2058" s="175">
        <f>1+B2056</f>
        <v>15</v>
      </c>
      <c r="C2058" s="183"/>
      <c r="D2058" s="184" t="str">
        <f>CONCATENATE($A$2030,".",B2058)</f>
        <v>17.15</v>
      </c>
      <c r="E2058" s="371" t="s">
        <v>1200</v>
      </c>
      <c r="F2058" s="185" t="s">
        <v>268</v>
      </c>
      <c r="G2058" s="367"/>
      <c r="H2058" s="368"/>
      <c r="I2058" s="367"/>
      <c r="J2058" s="368"/>
      <c r="K2058" s="369"/>
      <c r="L2058" s="368">
        <f>SUM(L2059)</f>
        <v>3</v>
      </c>
    </row>
    <row r="2059" spans="2:12" s="175" customFormat="1" ht="15.6">
      <c r="D2059" s="365"/>
      <c r="E2059" s="366"/>
      <c r="F2059" s="365"/>
      <c r="G2059" s="367"/>
      <c r="H2059" s="368"/>
      <c r="I2059" s="367"/>
      <c r="J2059" s="368"/>
      <c r="K2059" s="369">
        <v>3</v>
      </c>
      <c r="L2059" s="370">
        <f>ROUND(PRODUCT(G2059:K2059),2)</f>
        <v>3</v>
      </c>
    </row>
    <row r="2060" spans="2:12" s="175" customFormat="1" ht="55.2">
      <c r="B2060" s="175">
        <f>1+B2058</f>
        <v>16</v>
      </c>
      <c r="C2060" s="183"/>
      <c r="D2060" s="184" t="str">
        <f>CONCATENATE($A$2030,".",B2060)</f>
        <v>17.16</v>
      </c>
      <c r="E2060" s="371" t="s">
        <v>1197</v>
      </c>
      <c r="F2060" s="185" t="s">
        <v>268</v>
      </c>
      <c r="G2060" s="367"/>
      <c r="H2060" s="368"/>
      <c r="I2060" s="367"/>
      <c r="J2060" s="368"/>
      <c r="K2060" s="369"/>
      <c r="L2060" s="368">
        <f>SUM(L2061)</f>
        <v>3</v>
      </c>
    </row>
    <row r="2061" spans="2:12" s="175" customFormat="1" ht="15.6">
      <c r="D2061" s="365"/>
      <c r="E2061" s="366"/>
      <c r="F2061" s="365"/>
      <c r="G2061" s="367"/>
      <c r="H2061" s="368"/>
      <c r="I2061" s="367"/>
      <c r="J2061" s="368"/>
      <c r="K2061" s="369">
        <v>3</v>
      </c>
      <c r="L2061" s="370">
        <f>ROUND(PRODUCT(G2061:K2061),2)</f>
        <v>3</v>
      </c>
    </row>
    <row r="2062" spans="2:12" s="175" customFormat="1" ht="55.2">
      <c r="B2062" s="175">
        <f>1+B2060</f>
        <v>17</v>
      </c>
      <c r="C2062" s="183"/>
      <c r="D2062" s="184" t="str">
        <f>CONCATENATE($A$2030,".",B2062)</f>
        <v>17.17</v>
      </c>
      <c r="E2062" s="371" t="s">
        <v>1203</v>
      </c>
      <c r="F2062" s="185" t="s">
        <v>268</v>
      </c>
      <c r="G2062" s="367"/>
      <c r="H2062" s="368"/>
      <c r="I2062" s="367"/>
      <c r="J2062" s="368"/>
      <c r="K2062" s="369"/>
      <c r="L2062" s="368">
        <f>SUM(L2063)</f>
        <v>3</v>
      </c>
    </row>
    <row r="2063" spans="2:12" s="175" customFormat="1" ht="15.6">
      <c r="D2063" s="365"/>
      <c r="E2063" s="366"/>
      <c r="F2063" s="365"/>
      <c r="G2063" s="367"/>
      <c r="H2063" s="368"/>
      <c r="I2063" s="367"/>
      <c r="J2063" s="368"/>
      <c r="K2063" s="369">
        <v>3</v>
      </c>
      <c r="L2063" s="370">
        <f>ROUND(PRODUCT(G2063:K2063),2)</f>
        <v>3</v>
      </c>
    </row>
    <row r="2064" spans="2:12" s="175" customFormat="1" ht="55.2">
      <c r="B2064" s="175">
        <f>1+B2062</f>
        <v>18</v>
      </c>
      <c r="C2064" s="183"/>
      <c r="D2064" s="184" t="str">
        <f>CONCATENATE($A$2030,".",B2064)</f>
        <v>17.18</v>
      </c>
      <c r="E2064" s="371" t="s">
        <v>1532</v>
      </c>
      <c r="F2064" s="185" t="s">
        <v>268</v>
      </c>
      <c r="G2064" s="367"/>
      <c r="H2064" s="368"/>
      <c r="I2064" s="367"/>
      <c r="J2064" s="368"/>
      <c r="K2064" s="369"/>
      <c r="L2064" s="368">
        <f>SUM(L2065)</f>
        <v>1</v>
      </c>
    </row>
    <row r="2065" spans="2:12" s="175" customFormat="1" ht="15.6">
      <c r="D2065" s="365"/>
      <c r="E2065" s="366"/>
      <c r="F2065" s="365"/>
      <c r="G2065" s="367"/>
      <c r="H2065" s="368"/>
      <c r="I2065" s="367"/>
      <c r="J2065" s="368"/>
      <c r="K2065" s="369">
        <v>1</v>
      </c>
      <c r="L2065" s="370">
        <f>ROUND(PRODUCT(G2065:K2065),2)</f>
        <v>1</v>
      </c>
    </row>
    <row r="2066" spans="2:12" s="175" customFormat="1" ht="55.2">
      <c r="B2066" s="175">
        <f>1+B2064</f>
        <v>19</v>
      </c>
      <c r="C2066" s="183"/>
      <c r="D2066" s="184" t="str">
        <f>CONCATENATE($A$2030,".",B2066)</f>
        <v>17.19</v>
      </c>
      <c r="E2066" s="371" t="s">
        <v>1535</v>
      </c>
      <c r="F2066" s="185" t="s">
        <v>268</v>
      </c>
      <c r="G2066" s="367"/>
      <c r="H2066" s="368"/>
      <c r="I2066" s="367"/>
      <c r="J2066" s="368"/>
      <c r="K2066" s="369"/>
      <c r="L2066" s="368">
        <f>SUM(L2067)</f>
        <v>1</v>
      </c>
    </row>
    <row r="2067" spans="2:12" s="175" customFormat="1" ht="15.6">
      <c r="D2067" s="365"/>
      <c r="E2067" s="366"/>
      <c r="F2067" s="365"/>
      <c r="G2067" s="367"/>
      <c r="H2067" s="368"/>
      <c r="I2067" s="367"/>
      <c r="J2067" s="368"/>
      <c r="K2067" s="369">
        <v>1</v>
      </c>
      <c r="L2067" s="370">
        <f>ROUND(PRODUCT(G2067:K2067),2)</f>
        <v>1</v>
      </c>
    </row>
    <row r="2068" spans="2:12" s="175" customFormat="1" ht="41.4">
      <c r="B2068" s="175">
        <f>1+B2066</f>
        <v>20</v>
      </c>
      <c r="C2068" s="183"/>
      <c r="D2068" s="184" t="str">
        <f>CONCATENATE($A$2030,".",B2068)</f>
        <v>17.20</v>
      </c>
      <c r="E2068" s="371" t="s">
        <v>1000</v>
      </c>
      <c r="F2068" s="185" t="s">
        <v>268</v>
      </c>
      <c r="G2068" s="367"/>
      <c r="H2068" s="368"/>
      <c r="I2068" s="367"/>
      <c r="J2068" s="368"/>
      <c r="K2068" s="369"/>
      <c r="L2068" s="368">
        <f>SUM(L2069)</f>
        <v>21</v>
      </c>
    </row>
    <row r="2069" spans="2:12" s="175" customFormat="1" ht="15.6">
      <c r="D2069" s="365"/>
      <c r="E2069" s="366"/>
      <c r="F2069" s="365"/>
      <c r="G2069" s="367"/>
      <c r="H2069" s="368"/>
      <c r="I2069" s="367"/>
      <c r="J2069" s="368"/>
      <c r="K2069" s="369">
        <v>21</v>
      </c>
      <c r="L2069" s="370">
        <f>ROUND(PRODUCT(G2069:K2069),2)</f>
        <v>21</v>
      </c>
    </row>
    <row r="2070" spans="2:12" s="175" customFormat="1" ht="41.4">
      <c r="B2070" s="175">
        <f>1+B2068</f>
        <v>21</v>
      </c>
      <c r="C2070" s="183"/>
      <c r="D2070" s="184" t="str">
        <f>CONCATENATE($A$2030,".",B2070)</f>
        <v>17.21</v>
      </c>
      <c r="E2070" s="371" t="s">
        <v>1003</v>
      </c>
      <c r="F2070" s="185" t="s">
        <v>268</v>
      </c>
      <c r="G2070" s="367"/>
      <c r="H2070" s="368"/>
      <c r="I2070" s="367"/>
      <c r="J2070" s="368"/>
      <c r="K2070" s="369"/>
      <c r="L2070" s="368">
        <f>SUM(L2071)</f>
        <v>10</v>
      </c>
    </row>
    <row r="2071" spans="2:12" s="175" customFormat="1" ht="15.6">
      <c r="D2071" s="365"/>
      <c r="E2071" s="366"/>
      <c r="F2071" s="365"/>
      <c r="G2071" s="367"/>
      <c r="H2071" s="368"/>
      <c r="I2071" s="367"/>
      <c r="J2071" s="368"/>
      <c r="K2071" s="369">
        <v>10</v>
      </c>
      <c r="L2071" s="370">
        <f>ROUND(PRODUCT(G2071:K2071),2)</f>
        <v>10</v>
      </c>
    </row>
    <row r="2072" spans="2:12" s="175" customFormat="1" ht="41.4">
      <c r="B2072" s="175">
        <f>1+B2070</f>
        <v>22</v>
      </c>
      <c r="C2072" s="183"/>
      <c r="D2072" s="184" t="str">
        <f>CONCATENATE($A$2030,".",B2072)</f>
        <v>17.22</v>
      </c>
      <c r="E2072" s="371" t="s">
        <v>1006</v>
      </c>
      <c r="F2072" s="185" t="s">
        <v>268</v>
      </c>
      <c r="G2072" s="367"/>
      <c r="H2072" s="368"/>
      <c r="I2072" s="367"/>
      <c r="J2072" s="368"/>
      <c r="K2072" s="369"/>
      <c r="L2072" s="368">
        <f>SUM(L2073)</f>
        <v>5</v>
      </c>
    </row>
    <row r="2073" spans="2:12" s="175" customFormat="1" ht="15.6">
      <c r="D2073" s="365"/>
      <c r="E2073" s="366"/>
      <c r="F2073" s="365"/>
      <c r="G2073" s="367"/>
      <c r="H2073" s="368"/>
      <c r="I2073" s="367"/>
      <c r="J2073" s="368"/>
      <c r="K2073" s="369">
        <v>5</v>
      </c>
      <c r="L2073" s="370">
        <f>ROUND(PRODUCT(G2073:K2073),2)</f>
        <v>5</v>
      </c>
    </row>
    <row r="2074" spans="2:12" s="175" customFormat="1" ht="41.4">
      <c r="B2074" s="175">
        <f>1+B2072</f>
        <v>23</v>
      </c>
      <c r="C2074" s="183"/>
      <c r="D2074" s="184" t="str">
        <f>CONCATENATE($A$2030,".",B2074)</f>
        <v>17.23</v>
      </c>
      <c r="E2074" s="371" t="s">
        <v>1541</v>
      </c>
      <c r="F2074" s="185" t="s">
        <v>268</v>
      </c>
      <c r="G2074" s="367"/>
      <c r="H2074" s="368"/>
      <c r="I2074" s="367"/>
      <c r="J2074" s="368"/>
      <c r="K2074" s="369"/>
      <c r="L2074" s="368">
        <f>SUM(L2075)</f>
        <v>1</v>
      </c>
    </row>
    <row r="2075" spans="2:12" s="175" customFormat="1" ht="15.6">
      <c r="D2075" s="365"/>
      <c r="E2075" s="366"/>
      <c r="F2075" s="365"/>
      <c r="G2075" s="367"/>
      <c r="H2075" s="368"/>
      <c r="I2075" s="367"/>
      <c r="J2075" s="368"/>
      <c r="K2075" s="369">
        <v>1</v>
      </c>
      <c r="L2075" s="370">
        <f>ROUND(PRODUCT(G2075:K2075),2)</f>
        <v>1</v>
      </c>
    </row>
    <row r="2076" spans="2:12" s="175" customFormat="1" ht="41.4">
      <c r="B2076" s="175">
        <f>1+B2074</f>
        <v>24</v>
      </c>
      <c r="C2076" s="183"/>
      <c r="D2076" s="184" t="str">
        <f>CONCATENATE($A$2030,".",B2076)</f>
        <v>17.24</v>
      </c>
      <c r="E2076" s="371" t="s">
        <v>6800</v>
      </c>
      <c r="F2076" s="185" t="s">
        <v>114</v>
      </c>
      <c r="G2076" s="367"/>
      <c r="H2076" s="368"/>
      <c r="I2076" s="367"/>
      <c r="J2076" s="368"/>
      <c r="K2076" s="369"/>
      <c r="L2076" s="368">
        <f>SUM(L2077)</f>
        <v>129</v>
      </c>
    </row>
    <row r="2077" spans="2:12" s="175" customFormat="1" ht="15.6">
      <c r="D2077" s="365"/>
      <c r="E2077" s="366"/>
      <c r="F2077" s="365"/>
      <c r="G2077" s="367"/>
      <c r="H2077" s="368"/>
      <c r="I2077" s="367"/>
      <c r="J2077" s="368"/>
      <c r="K2077" s="369">
        <v>129</v>
      </c>
      <c r="L2077" s="370">
        <f>ROUND(PRODUCT(G2077:K2077),2)</f>
        <v>129</v>
      </c>
    </row>
    <row r="2078" spans="2:12" s="175" customFormat="1" ht="27.6">
      <c r="B2078" s="175">
        <f>1+B2076</f>
        <v>25</v>
      </c>
      <c r="C2078" s="183"/>
      <c r="D2078" s="184" t="str">
        <f>CONCATENATE($A$2030,".",B2078)</f>
        <v>17.25</v>
      </c>
      <c r="E2078" s="371" t="s">
        <v>1016</v>
      </c>
      <c r="F2078" s="185" t="s">
        <v>114</v>
      </c>
      <c r="G2078" s="367"/>
      <c r="H2078" s="368"/>
      <c r="I2078" s="367"/>
      <c r="J2078" s="368"/>
      <c r="K2078" s="369"/>
      <c r="L2078" s="368">
        <f>SUM(L2079)</f>
        <v>216</v>
      </c>
    </row>
    <row r="2079" spans="2:12" s="175" customFormat="1" ht="15.6">
      <c r="D2079" s="365"/>
      <c r="E2079" s="366"/>
      <c r="F2079" s="365"/>
      <c r="G2079" s="367"/>
      <c r="H2079" s="368"/>
      <c r="I2079" s="367"/>
      <c r="J2079" s="368"/>
      <c r="K2079" s="369">
        <v>216</v>
      </c>
      <c r="L2079" s="370">
        <f>ROUND(PRODUCT(G2079:K2079),2)</f>
        <v>216</v>
      </c>
    </row>
    <row r="2080" spans="2:12" s="175" customFormat="1" ht="27.6">
      <c r="B2080" s="175">
        <f>1+B2078</f>
        <v>26</v>
      </c>
      <c r="C2080" s="183"/>
      <c r="D2080" s="184" t="str">
        <f>CONCATENATE($A$2030,".",B2080)</f>
        <v>17.26</v>
      </c>
      <c r="E2080" s="371" t="s">
        <v>1019</v>
      </c>
      <c r="F2080" s="185" t="s">
        <v>114</v>
      </c>
      <c r="G2080" s="367"/>
      <c r="H2080" s="368"/>
      <c r="I2080" s="367"/>
      <c r="J2080" s="368"/>
      <c r="K2080" s="369"/>
      <c r="L2080" s="368">
        <f>SUM(L2081)</f>
        <v>38</v>
      </c>
    </row>
    <row r="2081" spans="2:12" s="175" customFormat="1" ht="15.6">
      <c r="D2081" s="365"/>
      <c r="E2081" s="366"/>
      <c r="F2081" s="365"/>
      <c r="G2081" s="367"/>
      <c r="H2081" s="368"/>
      <c r="I2081" s="367"/>
      <c r="J2081" s="368"/>
      <c r="K2081" s="369">
        <v>38</v>
      </c>
      <c r="L2081" s="370">
        <f>ROUND(PRODUCT(G2081:K2081),2)</f>
        <v>38</v>
      </c>
    </row>
    <row r="2082" spans="2:12" s="175" customFormat="1" ht="27.6">
      <c r="B2082" s="175">
        <f>1+B2080</f>
        <v>27</v>
      </c>
      <c r="C2082" s="183"/>
      <c r="D2082" s="184" t="str">
        <f>CONCATENATE($A$2030,".",B2082)</f>
        <v>17.27</v>
      </c>
      <c r="E2082" s="371" t="s">
        <v>1022</v>
      </c>
      <c r="F2082" s="185" t="s">
        <v>114</v>
      </c>
      <c r="G2082" s="367"/>
      <c r="H2082" s="368"/>
      <c r="I2082" s="367"/>
      <c r="J2082" s="368"/>
      <c r="K2082" s="369"/>
      <c r="L2082" s="368">
        <f>SUM(L2083)</f>
        <v>13</v>
      </c>
    </row>
    <row r="2083" spans="2:12" s="175" customFormat="1" ht="15.6">
      <c r="D2083" s="365"/>
      <c r="E2083" s="366"/>
      <c r="F2083" s="365"/>
      <c r="G2083" s="367"/>
      <c r="H2083" s="368"/>
      <c r="I2083" s="367"/>
      <c r="J2083" s="368"/>
      <c r="K2083" s="369">
        <v>13</v>
      </c>
      <c r="L2083" s="370">
        <f>ROUND(PRODUCT(G2083:K2083),2)</f>
        <v>13</v>
      </c>
    </row>
    <row r="2084" spans="2:12" s="175" customFormat="1" ht="27.6">
      <c r="B2084" s="175">
        <f>1+B2082</f>
        <v>28</v>
      </c>
      <c r="C2084" s="183"/>
      <c r="D2084" s="184" t="str">
        <f>CONCATENATE($A$2030,".",B2084)</f>
        <v>17.28</v>
      </c>
      <c r="E2084" s="371" t="s">
        <v>1214</v>
      </c>
      <c r="F2084" s="185" t="s">
        <v>114</v>
      </c>
      <c r="G2084" s="367"/>
      <c r="H2084" s="368"/>
      <c r="I2084" s="367"/>
      <c r="J2084" s="368"/>
      <c r="K2084" s="369"/>
      <c r="L2084" s="368">
        <f>SUM(L2085)</f>
        <v>13</v>
      </c>
    </row>
    <row r="2085" spans="2:12" s="175" customFormat="1" ht="15.6">
      <c r="D2085" s="365"/>
      <c r="E2085" s="366"/>
      <c r="F2085" s="365"/>
      <c r="G2085" s="367"/>
      <c r="H2085" s="368"/>
      <c r="I2085" s="367"/>
      <c r="J2085" s="368"/>
      <c r="K2085" s="369">
        <v>13</v>
      </c>
      <c r="L2085" s="370">
        <f>ROUND(PRODUCT(G2085:K2085),2)</f>
        <v>13</v>
      </c>
    </row>
    <row r="2086" spans="2:12" s="175" customFormat="1" ht="27.6">
      <c r="B2086" s="175">
        <f>1+B2084</f>
        <v>29</v>
      </c>
      <c r="C2086" s="183"/>
      <c r="D2086" s="184" t="str">
        <f>CONCATENATE($A$2030,".",B2086)</f>
        <v>17.29</v>
      </c>
      <c r="E2086" s="371" t="s">
        <v>6837</v>
      </c>
      <c r="F2086" s="185" t="s">
        <v>268</v>
      </c>
      <c r="G2086" s="367"/>
      <c r="H2086" s="368"/>
      <c r="I2086" s="367"/>
      <c r="J2086" s="368"/>
      <c r="K2086" s="369"/>
      <c r="L2086" s="368">
        <f>SUM(L2087)</f>
        <v>124</v>
      </c>
    </row>
    <row r="2087" spans="2:12" s="175" customFormat="1" ht="15.6">
      <c r="D2087" s="365"/>
      <c r="E2087" s="366"/>
      <c r="F2087" s="365"/>
      <c r="G2087" s="367"/>
      <c r="H2087" s="368"/>
      <c r="I2087" s="367"/>
      <c r="J2087" s="368"/>
      <c r="K2087" s="369">
        <v>124</v>
      </c>
      <c r="L2087" s="370">
        <f>ROUND(PRODUCT(G2087:K2087),2)</f>
        <v>124</v>
      </c>
    </row>
    <row r="2088" spans="2:12" s="175" customFormat="1" ht="27.6">
      <c r="B2088" s="175">
        <f>1+B2086</f>
        <v>30</v>
      </c>
      <c r="C2088" s="183"/>
      <c r="D2088" s="184" t="str">
        <f>CONCATENATE($A$2030,".",B2088)</f>
        <v>17.30</v>
      </c>
      <c r="E2088" s="371" t="s">
        <v>6838</v>
      </c>
      <c r="F2088" s="185" t="s">
        <v>268</v>
      </c>
      <c r="G2088" s="367"/>
      <c r="H2088" s="368"/>
      <c r="I2088" s="367"/>
      <c r="J2088" s="368"/>
      <c r="K2088" s="369"/>
      <c r="L2088" s="368">
        <f>SUM(L2089)</f>
        <v>26</v>
      </c>
    </row>
    <row r="2089" spans="2:12" s="175" customFormat="1" ht="15.6">
      <c r="D2089" s="365"/>
      <c r="E2089" s="366"/>
      <c r="F2089" s="365"/>
      <c r="G2089" s="367"/>
      <c r="H2089" s="368"/>
      <c r="I2089" s="367"/>
      <c r="J2089" s="368"/>
      <c r="K2089" s="369">
        <v>26</v>
      </c>
      <c r="L2089" s="370">
        <f>ROUND(PRODUCT(G2089:K2089),2)</f>
        <v>26</v>
      </c>
    </row>
    <row r="2090" spans="2:12" s="175" customFormat="1" ht="27.6">
      <c r="B2090" s="175">
        <f>1+B2088</f>
        <v>31</v>
      </c>
      <c r="C2090" s="183"/>
      <c r="D2090" s="184" t="str">
        <f>CONCATENATE($A$2030,".",B2090)</f>
        <v>17.31</v>
      </c>
      <c r="E2090" s="371" t="s">
        <v>6839</v>
      </c>
      <c r="F2090" s="185" t="s">
        <v>268</v>
      </c>
      <c r="G2090" s="367"/>
      <c r="H2090" s="368"/>
      <c r="I2090" s="367"/>
      <c r="J2090" s="368"/>
      <c r="K2090" s="369"/>
      <c r="L2090" s="368">
        <f>SUM(L2091)</f>
        <v>9</v>
      </c>
    </row>
    <row r="2091" spans="2:12" s="175" customFormat="1" ht="15.6">
      <c r="D2091" s="365"/>
      <c r="E2091" s="366"/>
      <c r="F2091" s="365"/>
      <c r="G2091" s="367"/>
      <c r="H2091" s="368"/>
      <c r="I2091" s="367"/>
      <c r="J2091" s="368"/>
      <c r="K2091" s="369">
        <v>9</v>
      </c>
      <c r="L2091" s="370">
        <f>ROUND(PRODUCT(G2091:K2091),2)</f>
        <v>9</v>
      </c>
    </row>
    <row r="2092" spans="2:12" s="175" customFormat="1" ht="27.6">
      <c r="B2092" s="175">
        <f>1+B2090</f>
        <v>32</v>
      </c>
      <c r="C2092" s="183"/>
      <c r="D2092" s="184" t="str">
        <f>CONCATENATE($A$2030,".",B2092)</f>
        <v>17.32</v>
      </c>
      <c r="E2092" s="371" t="s">
        <v>6810</v>
      </c>
      <c r="F2092" s="185" t="s">
        <v>268</v>
      </c>
      <c r="G2092" s="367"/>
      <c r="H2092" s="368"/>
      <c r="I2092" s="367"/>
      <c r="J2092" s="368"/>
      <c r="K2092" s="369"/>
      <c r="L2092" s="368">
        <f>SUM(L2093)</f>
        <v>7</v>
      </c>
    </row>
    <row r="2093" spans="2:12" s="175" customFormat="1" ht="15.6">
      <c r="D2093" s="365"/>
      <c r="E2093" s="366"/>
      <c r="F2093" s="365"/>
      <c r="G2093" s="367"/>
      <c r="H2093" s="368"/>
      <c r="I2093" s="367"/>
      <c r="J2093" s="368"/>
      <c r="K2093" s="369">
        <v>7</v>
      </c>
      <c r="L2093" s="370">
        <f>ROUND(PRODUCT(G2093:K2093),2)</f>
        <v>7</v>
      </c>
    </row>
    <row r="2094" spans="2:12" s="175" customFormat="1" ht="41.4">
      <c r="B2094" s="175">
        <f>1+B2092</f>
        <v>33</v>
      </c>
      <c r="C2094" s="183"/>
      <c r="D2094" s="184" t="str">
        <f>CONCATENATE($A$2030,".",B2094)</f>
        <v>17.33</v>
      </c>
      <c r="E2094" s="371" t="s">
        <v>1031</v>
      </c>
      <c r="F2094" s="185" t="s">
        <v>114</v>
      </c>
      <c r="G2094" s="367"/>
      <c r="H2094" s="368"/>
      <c r="I2094" s="367"/>
      <c r="J2094" s="368"/>
      <c r="K2094" s="369"/>
      <c r="L2094" s="368">
        <f>SUM(L2095)</f>
        <v>243</v>
      </c>
    </row>
    <row r="2095" spans="2:12" s="175" customFormat="1" ht="15.6">
      <c r="D2095" s="365"/>
      <c r="E2095" s="366"/>
      <c r="F2095" s="365"/>
      <c r="G2095" s="367"/>
      <c r="H2095" s="368"/>
      <c r="I2095" s="367"/>
      <c r="J2095" s="368"/>
      <c r="K2095" s="369">
        <v>243</v>
      </c>
      <c r="L2095" s="370">
        <f>ROUND(PRODUCT(G2095:K2095),2)</f>
        <v>243</v>
      </c>
    </row>
    <row r="2096" spans="2:12" s="175" customFormat="1" ht="41.4">
      <c r="B2096" s="175">
        <f>1+B2094</f>
        <v>34</v>
      </c>
      <c r="C2096" s="183"/>
      <c r="D2096" s="184" t="str">
        <f>CONCATENATE($A$2030,".",B2096)</f>
        <v>17.34</v>
      </c>
      <c r="E2096" s="371" t="s">
        <v>1562</v>
      </c>
      <c r="F2096" s="185" t="s">
        <v>114</v>
      </c>
      <c r="G2096" s="367"/>
      <c r="H2096" s="368"/>
      <c r="I2096" s="367"/>
      <c r="J2096" s="368"/>
      <c r="K2096" s="369"/>
      <c r="L2096" s="368">
        <f>SUM(L2097)</f>
        <v>3</v>
      </c>
    </row>
    <row r="2097" spans="2:12" s="175" customFormat="1" ht="15.6">
      <c r="D2097" s="365"/>
      <c r="E2097" s="366"/>
      <c r="F2097" s="365"/>
      <c r="G2097" s="367"/>
      <c r="H2097" s="368"/>
      <c r="I2097" s="367"/>
      <c r="J2097" s="368"/>
      <c r="K2097" s="369">
        <v>3</v>
      </c>
      <c r="L2097" s="370">
        <f>ROUND(PRODUCT(G2097:K2097),2)</f>
        <v>3</v>
      </c>
    </row>
    <row r="2098" spans="2:12" s="175" customFormat="1" ht="27.6">
      <c r="B2098" s="175">
        <f>1+B2096</f>
        <v>35</v>
      </c>
      <c r="C2098" s="183"/>
      <c r="D2098" s="184" t="str">
        <f>CONCATENATE($A$2030,".",B2098)</f>
        <v>17.35</v>
      </c>
      <c r="E2098" s="371" t="s">
        <v>1565</v>
      </c>
      <c r="F2098" s="185" t="s">
        <v>268</v>
      </c>
      <c r="G2098" s="367"/>
      <c r="H2098" s="368"/>
      <c r="I2098" s="367"/>
      <c r="J2098" s="368"/>
      <c r="K2098" s="369"/>
      <c r="L2098" s="368">
        <f>SUM(L2099)</f>
        <v>81</v>
      </c>
    </row>
    <row r="2099" spans="2:12" s="175" customFormat="1" ht="15.6">
      <c r="D2099" s="365"/>
      <c r="E2099" s="366"/>
      <c r="F2099" s="365"/>
      <c r="G2099" s="367"/>
      <c r="H2099" s="368"/>
      <c r="I2099" s="367"/>
      <c r="J2099" s="368"/>
      <c r="K2099" s="369">
        <v>81</v>
      </c>
      <c r="L2099" s="370">
        <f>ROUND(PRODUCT(G2099:K2099),2)</f>
        <v>81</v>
      </c>
    </row>
    <row r="2100" spans="2:12" s="175" customFormat="1" ht="27.6">
      <c r="B2100" s="175">
        <f>1+B2098</f>
        <v>36</v>
      </c>
      <c r="C2100" s="183"/>
      <c r="D2100" s="184" t="str">
        <f>CONCATENATE($A$2030,".",B2100)</f>
        <v>17.36</v>
      </c>
      <c r="E2100" s="371" t="s">
        <v>1568</v>
      </c>
      <c r="F2100" s="185" t="s">
        <v>268</v>
      </c>
      <c r="G2100" s="367"/>
      <c r="H2100" s="368"/>
      <c r="I2100" s="367"/>
      <c r="J2100" s="368"/>
      <c r="K2100" s="369"/>
      <c r="L2100" s="368">
        <f>SUM(L2101)</f>
        <v>3</v>
      </c>
    </row>
    <row r="2101" spans="2:12" s="175" customFormat="1" ht="15.6">
      <c r="D2101" s="365"/>
      <c r="E2101" s="366"/>
      <c r="F2101" s="365"/>
      <c r="G2101" s="367"/>
      <c r="H2101" s="368"/>
      <c r="I2101" s="367"/>
      <c r="J2101" s="368"/>
      <c r="K2101" s="369">
        <v>3</v>
      </c>
      <c r="L2101" s="370">
        <f>ROUND(PRODUCT(G2101:K2101),2)</f>
        <v>3</v>
      </c>
    </row>
    <row r="2102" spans="2:12" s="175" customFormat="1" ht="27.6">
      <c r="B2102" s="175">
        <f>1+B2100</f>
        <v>37</v>
      </c>
      <c r="C2102" s="183"/>
      <c r="D2102" s="184" t="str">
        <f>CONCATENATE($A$2030,".",B2102)</f>
        <v>17.37</v>
      </c>
      <c r="E2102" s="371" t="s">
        <v>1571</v>
      </c>
      <c r="F2102" s="185" t="s">
        <v>268</v>
      </c>
      <c r="G2102" s="367"/>
      <c r="H2102" s="368"/>
      <c r="I2102" s="367"/>
      <c r="J2102" s="368"/>
      <c r="K2102" s="369"/>
      <c r="L2102" s="368">
        <f>SUM(L2103)</f>
        <v>81</v>
      </c>
    </row>
    <row r="2103" spans="2:12" s="175" customFormat="1" ht="15.6">
      <c r="D2103" s="365"/>
      <c r="E2103" s="366"/>
      <c r="F2103" s="365"/>
      <c r="G2103" s="367"/>
      <c r="H2103" s="368"/>
      <c r="I2103" s="367"/>
      <c r="J2103" s="368"/>
      <c r="K2103" s="369">
        <v>81</v>
      </c>
      <c r="L2103" s="370">
        <f>ROUND(PRODUCT(G2103:K2103),2)</f>
        <v>81</v>
      </c>
    </row>
    <row r="2104" spans="2:12" s="175" customFormat="1" ht="27.6">
      <c r="B2104" s="175">
        <f>1+B2102</f>
        <v>38</v>
      </c>
      <c r="C2104" s="183"/>
      <c r="D2104" s="184" t="str">
        <f>CONCATENATE($A$2030,".",B2104)</f>
        <v>17.38</v>
      </c>
      <c r="E2104" s="371" t="s">
        <v>1574</v>
      </c>
      <c r="F2104" s="185" t="s">
        <v>268</v>
      </c>
      <c r="G2104" s="367"/>
      <c r="H2104" s="368"/>
      <c r="I2104" s="367"/>
      <c r="J2104" s="368"/>
      <c r="K2104" s="369"/>
      <c r="L2104" s="368">
        <f>SUM(L2105)</f>
        <v>2</v>
      </c>
    </row>
    <row r="2105" spans="2:12" s="175" customFormat="1" ht="15.6">
      <c r="D2105" s="365"/>
      <c r="E2105" s="366"/>
      <c r="F2105" s="365"/>
      <c r="G2105" s="367"/>
      <c r="H2105" s="368"/>
      <c r="I2105" s="367"/>
      <c r="J2105" s="368"/>
      <c r="K2105" s="369">
        <v>2</v>
      </c>
      <c r="L2105" s="370">
        <f>ROUND(PRODUCT(G2105:K2105),2)</f>
        <v>2</v>
      </c>
    </row>
    <row r="2106" spans="2:12" s="175" customFormat="1" ht="27.6">
      <c r="B2106" s="175">
        <f>1+B2104</f>
        <v>39</v>
      </c>
      <c r="C2106" s="183"/>
      <c r="D2106" s="184" t="str">
        <f>CONCATENATE($A$2030,".",B2106)</f>
        <v>17.39</v>
      </c>
      <c r="E2106" s="371" t="s">
        <v>1058</v>
      </c>
      <c r="F2106" s="185" t="s">
        <v>268</v>
      </c>
      <c r="G2106" s="367"/>
      <c r="H2106" s="368"/>
      <c r="I2106" s="367"/>
      <c r="J2106" s="368"/>
      <c r="K2106" s="369"/>
      <c r="L2106" s="368">
        <f>SUM(L2107)</f>
        <v>46</v>
      </c>
    </row>
    <row r="2107" spans="2:12" s="175" customFormat="1" ht="15.6">
      <c r="D2107" s="365"/>
      <c r="E2107" s="366"/>
      <c r="F2107" s="365"/>
      <c r="G2107" s="367"/>
      <c r="H2107" s="368"/>
      <c r="I2107" s="367"/>
      <c r="J2107" s="368"/>
      <c r="K2107" s="369">
        <v>46</v>
      </c>
      <c r="L2107" s="370">
        <f>ROUND(PRODUCT(G2107:K2107),2)</f>
        <v>46</v>
      </c>
    </row>
    <row r="2108" spans="2:12" s="175" customFormat="1" ht="27.6">
      <c r="B2108" s="175">
        <f>1+B2106</f>
        <v>40</v>
      </c>
      <c r="C2108" s="183"/>
      <c r="D2108" s="184" t="str">
        <f>CONCATENATE($A$2030,".",B2108)</f>
        <v>17.40</v>
      </c>
      <c r="E2108" s="371" t="s">
        <v>1301</v>
      </c>
      <c r="F2108" s="185" t="s">
        <v>268</v>
      </c>
      <c r="G2108" s="367"/>
      <c r="H2108" s="368"/>
      <c r="I2108" s="367"/>
      <c r="J2108" s="368"/>
      <c r="K2108" s="369"/>
      <c r="L2108" s="368">
        <f>SUM(L2109)</f>
        <v>9</v>
      </c>
    </row>
    <row r="2109" spans="2:12" s="175" customFormat="1" ht="15.6">
      <c r="D2109" s="365"/>
      <c r="E2109" s="366"/>
      <c r="F2109" s="365"/>
      <c r="G2109" s="367"/>
      <c r="H2109" s="368"/>
      <c r="I2109" s="367"/>
      <c r="J2109" s="368"/>
      <c r="K2109" s="369">
        <v>9</v>
      </c>
      <c r="L2109" s="370">
        <f>ROUND(PRODUCT(G2109:K2109),2)</f>
        <v>9</v>
      </c>
    </row>
    <row r="2110" spans="2:12" s="175" customFormat="1" ht="27.6">
      <c r="B2110" s="175">
        <f>1+B2108</f>
        <v>41</v>
      </c>
      <c r="C2110" s="183"/>
      <c r="D2110" s="184" t="str">
        <f>CONCATENATE($A$2030,".",B2110)</f>
        <v>17.41</v>
      </c>
      <c r="E2110" s="371" t="s">
        <v>1579</v>
      </c>
      <c r="F2110" s="185" t="s">
        <v>268</v>
      </c>
      <c r="G2110" s="367"/>
      <c r="H2110" s="368"/>
      <c r="I2110" s="367"/>
      <c r="J2110" s="368"/>
      <c r="K2110" s="369"/>
      <c r="L2110" s="368">
        <f>SUM(L2111)</f>
        <v>6</v>
      </c>
    </row>
    <row r="2111" spans="2:12" s="175" customFormat="1" ht="15.6">
      <c r="D2111" s="365"/>
      <c r="E2111" s="366"/>
      <c r="F2111" s="365"/>
      <c r="G2111" s="367"/>
      <c r="H2111" s="368"/>
      <c r="I2111" s="367"/>
      <c r="J2111" s="368"/>
      <c r="K2111" s="369">
        <v>6</v>
      </c>
      <c r="L2111" s="370">
        <f>ROUND(PRODUCT(G2111:K2111),2)</f>
        <v>6</v>
      </c>
    </row>
    <row r="2112" spans="2:12" s="175" customFormat="1" ht="27.6">
      <c r="B2112" s="175">
        <f>1+B2110</f>
        <v>42</v>
      </c>
      <c r="C2112" s="183"/>
      <c r="D2112" s="184" t="str">
        <f>CONCATENATE($A$2030,".",B2112)</f>
        <v>17.42</v>
      </c>
      <c r="E2112" s="371" t="s">
        <v>1143</v>
      </c>
      <c r="F2112" s="185" t="s">
        <v>268</v>
      </c>
      <c r="G2112" s="367"/>
      <c r="H2112" s="368"/>
      <c r="I2112" s="367"/>
      <c r="J2112" s="368"/>
      <c r="K2112" s="369"/>
      <c r="L2112" s="368">
        <f>SUM(L2113)</f>
        <v>1</v>
      </c>
    </row>
    <row r="2113" spans="2:12" s="175" customFormat="1" ht="15.6">
      <c r="D2113" s="365"/>
      <c r="E2113" s="366"/>
      <c r="F2113" s="365"/>
      <c r="G2113" s="367"/>
      <c r="H2113" s="368"/>
      <c r="I2113" s="367"/>
      <c r="J2113" s="368"/>
      <c r="K2113" s="369">
        <v>1</v>
      </c>
      <c r="L2113" s="370">
        <f>ROUND(PRODUCT(G2113:K2113),2)</f>
        <v>1</v>
      </c>
    </row>
    <row r="2114" spans="2:12" s="175" customFormat="1" ht="41.4">
      <c r="B2114" s="175">
        <f>1+B2112</f>
        <v>43</v>
      </c>
      <c r="C2114" s="183"/>
      <c r="D2114" s="184" t="str">
        <f>CONCATENATE($A$2030,".",B2114)</f>
        <v>17.43</v>
      </c>
      <c r="E2114" s="371" t="s">
        <v>1583</v>
      </c>
      <c r="F2114" s="185" t="s">
        <v>114</v>
      </c>
      <c r="G2114" s="367"/>
      <c r="H2114" s="368"/>
      <c r="I2114" s="367"/>
      <c r="J2114" s="368"/>
      <c r="K2114" s="369"/>
      <c r="L2114" s="368">
        <f>SUM(L2115)</f>
        <v>6</v>
      </c>
    </row>
    <row r="2115" spans="2:12" s="175" customFormat="1" ht="15.6">
      <c r="D2115" s="365"/>
      <c r="E2115" s="366"/>
      <c r="F2115" s="365"/>
      <c r="G2115" s="367"/>
      <c r="H2115" s="368"/>
      <c r="I2115" s="367"/>
      <c r="J2115" s="368"/>
      <c r="K2115" s="369">
        <v>6</v>
      </c>
      <c r="L2115" s="370">
        <f>ROUND(PRODUCT(G2115:K2115),2)</f>
        <v>6</v>
      </c>
    </row>
    <row r="2116" spans="2:12" s="175" customFormat="1" ht="27.6">
      <c r="B2116" s="175">
        <f>1+B2114</f>
        <v>44</v>
      </c>
      <c r="C2116" s="183"/>
      <c r="D2116" s="184" t="str">
        <f>CONCATENATE($A$2030,".",B2116)</f>
        <v>17.44</v>
      </c>
      <c r="E2116" s="371" t="s">
        <v>1586</v>
      </c>
      <c r="F2116" s="185" t="s">
        <v>114</v>
      </c>
      <c r="G2116" s="367"/>
      <c r="H2116" s="368"/>
      <c r="I2116" s="367"/>
      <c r="J2116" s="368"/>
      <c r="K2116" s="369"/>
      <c r="L2116" s="368">
        <f>SUM(L2117)</f>
        <v>48</v>
      </c>
    </row>
    <row r="2117" spans="2:12" s="175" customFormat="1" ht="15.6">
      <c r="D2117" s="365"/>
      <c r="E2117" s="366"/>
      <c r="F2117" s="365"/>
      <c r="G2117" s="367"/>
      <c r="H2117" s="368"/>
      <c r="I2117" s="367"/>
      <c r="J2117" s="368"/>
      <c r="K2117" s="369">
        <v>48</v>
      </c>
      <c r="L2117" s="370">
        <f>ROUND(PRODUCT(G2117:K2117),2)</f>
        <v>48</v>
      </c>
    </row>
    <row r="2118" spans="2:12" s="175" customFormat="1" ht="41.4">
      <c r="B2118" s="175">
        <f>1+B2116</f>
        <v>45</v>
      </c>
      <c r="C2118" s="183"/>
      <c r="D2118" s="184" t="str">
        <f>CONCATENATE($A$2030,".",B2118)</f>
        <v>17.45</v>
      </c>
      <c r="E2118" s="371" t="s">
        <v>1590</v>
      </c>
      <c r="F2118" s="185" t="s">
        <v>268</v>
      </c>
      <c r="G2118" s="367"/>
      <c r="H2118" s="368"/>
      <c r="I2118" s="367"/>
      <c r="J2118" s="368"/>
      <c r="K2118" s="369"/>
      <c r="L2118" s="368">
        <f>SUM(L2119)</f>
        <v>1</v>
      </c>
    </row>
    <row r="2119" spans="2:12" s="175" customFormat="1" ht="15.6">
      <c r="D2119" s="365"/>
      <c r="E2119" s="366"/>
      <c r="F2119" s="365"/>
      <c r="G2119" s="367"/>
      <c r="H2119" s="368"/>
      <c r="I2119" s="367"/>
      <c r="J2119" s="368"/>
      <c r="K2119" s="369">
        <v>1</v>
      </c>
      <c r="L2119" s="370">
        <f>ROUND(PRODUCT(G2119:K2119),2)</f>
        <v>1</v>
      </c>
    </row>
    <row r="2120" spans="2:12" s="175" customFormat="1" ht="27.6">
      <c r="B2120" s="175">
        <f>1+B2118</f>
        <v>46</v>
      </c>
      <c r="C2120" s="183"/>
      <c r="D2120" s="184" t="str">
        <f>CONCATENATE($A$2030,".",B2120)</f>
        <v>17.46</v>
      </c>
      <c r="E2120" s="371" t="s">
        <v>1593</v>
      </c>
      <c r="F2120" s="185" t="s">
        <v>114</v>
      </c>
      <c r="G2120" s="367"/>
      <c r="H2120" s="368"/>
      <c r="I2120" s="367"/>
      <c r="J2120" s="368"/>
      <c r="K2120" s="369"/>
      <c r="L2120" s="368">
        <f>SUM(L2121)</f>
        <v>16</v>
      </c>
    </row>
    <row r="2121" spans="2:12" s="175" customFormat="1" ht="15.6">
      <c r="D2121" s="365"/>
      <c r="E2121" s="366"/>
      <c r="F2121" s="365"/>
      <c r="G2121" s="367"/>
      <c r="H2121" s="368"/>
      <c r="I2121" s="367"/>
      <c r="J2121" s="368"/>
      <c r="K2121" s="369">
        <v>16</v>
      </c>
      <c r="L2121" s="370">
        <f>ROUND(PRODUCT(G2121:K2121),2)</f>
        <v>16</v>
      </c>
    </row>
    <row r="2122" spans="2:12" s="175" customFormat="1" ht="27.6">
      <c r="B2122" s="175">
        <f>1+B2120</f>
        <v>47</v>
      </c>
      <c r="C2122" s="183"/>
      <c r="D2122" s="184" t="str">
        <f>CONCATENATE($A$2030,".",B2122)</f>
        <v>17.47</v>
      </c>
      <c r="E2122" s="371" t="s">
        <v>1596</v>
      </c>
      <c r="F2122" s="185" t="s">
        <v>114</v>
      </c>
      <c r="G2122" s="367"/>
      <c r="H2122" s="368"/>
      <c r="I2122" s="367"/>
      <c r="J2122" s="368"/>
      <c r="K2122" s="369"/>
      <c r="L2122" s="368">
        <f>SUM(L2123)</f>
        <v>4793</v>
      </c>
    </row>
    <row r="2123" spans="2:12" s="175" customFormat="1" ht="15.6">
      <c r="D2123" s="365"/>
      <c r="E2123" s="366"/>
      <c r="F2123" s="365"/>
      <c r="G2123" s="367"/>
      <c r="H2123" s="368"/>
      <c r="I2123" s="367"/>
      <c r="J2123" s="368"/>
      <c r="K2123" s="369">
        <v>4793</v>
      </c>
      <c r="L2123" s="370">
        <f>ROUND(PRODUCT(G2123:K2123),2)</f>
        <v>4793</v>
      </c>
    </row>
    <row r="2124" spans="2:12" s="175" customFormat="1" ht="15.6">
      <c r="B2124" s="175">
        <f>1+B2122</f>
        <v>48</v>
      </c>
      <c r="C2124" s="183"/>
      <c r="D2124" s="184" t="str">
        <f>CONCATENATE($A$2030,".",B2124)</f>
        <v>17.48</v>
      </c>
      <c r="E2124" s="371" t="s">
        <v>1599</v>
      </c>
      <c r="F2124" s="185" t="s">
        <v>268</v>
      </c>
      <c r="G2124" s="367"/>
      <c r="H2124" s="368"/>
      <c r="I2124" s="367"/>
      <c r="J2124" s="368"/>
      <c r="K2124" s="369"/>
      <c r="L2124" s="368">
        <f>SUM(L2125)</f>
        <v>105</v>
      </c>
    </row>
    <row r="2125" spans="2:12" s="175" customFormat="1" ht="15.6">
      <c r="D2125" s="365"/>
      <c r="E2125" s="366"/>
      <c r="F2125" s="365"/>
      <c r="G2125" s="367"/>
      <c r="H2125" s="368"/>
      <c r="I2125" s="367"/>
      <c r="J2125" s="368"/>
      <c r="K2125" s="369">
        <v>105</v>
      </c>
      <c r="L2125" s="370">
        <f>ROUND(PRODUCT(G2125:K2125),2)</f>
        <v>105</v>
      </c>
    </row>
    <row r="2126" spans="2:12" s="175" customFormat="1" ht="15.6">
      <c r="B2126" s="175">
        <f>1+B2124</f>
        <v>49</v>
      </c>
      <c r="C2126" s="183"/>
      <c r="D2126" s="184" t="str">
        <f>CONCATENATE($A$2030,".",B2126)</f>
        <v>17.49</v>
      </c>
      <c r="E2126" s="371" t="s">
        <v>1602</v>
      </c>
      <c r="F2126" s="185" t="s">
        <v>268</v>
      </c>
      <c r="G2126" s="367"/>
      <c r="H2126" s="368"/>
      <c r="I2126" s="367"/>
      <c r="J2126" s="368"/>
      <c r="K2126" s="369"/>
      <c r="L2126" s="368">
        <f>SUM(L2127)</f>
        <v>31</v>
      </c>
    </row>
    <row r="2127" spans="2:12" s="175" customFormat="1" ht="15.6">
      <c r="D2127" s="365"/>
      <c r="E2127" s="366"/>
      <c r="F2127" s="365"/>
      <c r="G2127" s="367"/>
      <c r="H2127" s="368"/>
      <c r="I2127" s="367"/>
      <c r="J2127" s="368"/>
      <c r="K2127" s="369">
        <v>31</v>
      </c>
      <c r="L2127" s="370">
        <f>ROUND(PRODUCT(G2127:K2127),2)</f>
        <v>31</v>
      </c>
    </row>
    <row r="2128" spans="2:12" s="175" customFormat="1" ht="15.6">
      <c r="B2128" s="175">
        <f>1+B2126</f>
        <v>50</v>
      </c>
      <c r="C2128" s="183"/>
      <c r="D2128" s="184" t="str">
        <f>CONCATENATE($A$2030,".",B2128)</f>
        <v>17.50</v>
      </c>
      <c r="E2128" s="371" t="s">
        <v>1605</v>
      </c>
      <c r="F2128" s="185" t="s">
        <v>268</v>
      </c>
      <c r="G2128" s="367"/>
      <c r="H2128" s="368"/>
      <c r="I2128" s="367"/>
      <c r="J2128" s="368"/>
      <c r="K2128" s="369"/>
      <c r="L2128" s="368">
        <f>SUM(L2129)</f>
        <v>2</v>
      </c>
    </row>
    <row r="2129" spans="2:12" s="175" customFormat="1" ht="15.6">
      <c r="D2129" s="365"/>
      <c r="E2129" s="366"/>
      <c r="F2129" s="365"/>
      <c r="G2129" s="367"/>
      <c r="H2129" s="368"/>
      <c r="I2129" s="367"/>
      <c r="J2129" s="368"/>
      <c r="K2129" s="369">
        <v>2</v>
      </c>
      <c r="L2129" s="370">
        <f>ROUND(PRODUCT(G2129:K2129),2)</f>
        <v>2</v>
      </c>
    </row>
    <row r="2130" spans="2:12" s="175" customFormat="1" ht="15.6">
      <c r="B2130" s="175">
        <f>1+B2128</f>
        <v>51</v>
      </c>
      <c r="C2130" s="183"/>
      <c r="D2130" s="184" t="str">
        <f>CONCATENATE($A$2030,".",B2130)</f>
        <v>17.51</v>
      </c>
      <c r="E2130" s="371" t="s">
        <v>1608</v>
      </c>
      <c r="F2130" s="185" t="s">
        <v>268</v>
      </c>
      <c r="G2130" s="367"/>
      <c r="H2130" s="368"/>
      <c r="I2130" s="367"/>
      <c r="J2130" s="368"/>
      <c r="K2130" s="369"/>
      <c r="L2130" s="368">
        <f>SUM(L2131)</f>
        <v>1</v>
      </c>
    </row>
    <row r="2131" spans="2:12" s="175" customFormat="1" ht="15.6">
      <c r="D2131" s="365"/>
      <c r="E2131" s="366"/>
      <c r="F2131" s="365"/>
      <c r="G2131" s="367"/>
      <c r="H2131" s="368"/>
      <c r="I2131" s="367"/>
      <c r="J2131" s="368"/>
      <c r="K2131" s="369">
        <v>1</v>
      </c>
      <c r="L2131" s="370">
        <f>ROUND(PRODUCT(G2131:K2131),2)</f>
        <v>1</v>
      </c>
    </row>
    <row r="2132" spans="2:12" s="175" customFormat="1" ht="15.6">
      <c r="B2132" s="175">
        <f>1+B2130</f>
        <v>52</v>
      </c>
      <c r="C2132" s="183"/>
      <c r="D2132" s="184" t="str">
        <f>CONCATENATE($A$2030,".",B2132)</f>
        <v>17.52</v>
      </c>
      <c r="E2132" s="371" t="s">
        <v>1611</v>
      </c>
      <c r="F2132" s="185" t="s">
        <v>268</v>
      </c>
      <c r="G2132" s="367"/>
      <c r="H2132" s="368"/>
      <c r="I2132" s="367"/>
      <c r="J2132" s="368"/>
      <c r="K2132" s="369"/>
      <c r="L2132" s="368">
        <f>SUM(L2133)</f>
        <v>19</v>
      </c>
    </row>
    <row r="2133" spans="2:12" s="175" customFormat="1" ht="15.6">
      <c r="D2133" s="365"/>
      <c r="E2133" s="366"/>
      <c r="F2133" s="365"/>
      <c r="G2133" s="367"/>
      <c r="H2133" s="368"/>
      <c r="I2133" s="367"/>
      <c r="J2133" s="368"/>
      <c r="K2133" s="369">
        <v>19</v>
      </c>
      <c r="L2133" s="370">
        <f>ROUND(PRODUCT(G2133:K2133),2)</f>
        <v>19</v>
      </c>
    </row>
    <row r="2134" spans="2:12" s="175" customFormat="1" ht="27.6">
      <c r="B2134" s="175">
        <f>1+B2132</f>
        <v>53</v>
      </c>
      <c r="C2134" s="183"/>
      <c r="D2134" s="184" t="str">
        <f>CONCATENATE($A$2030,".",B2134)</f>
        <v>17.53</v>
      </c>
      <c r="E2134" s="371" t="s">
        <v>1614</v>
      </c>
      <c r="F2134" s="185" t="s">
        <v>268</v>
      </c>
      <c r="G2134" s="367"/>
      <c r="H2134" s="368"/>
      <c r="I2134" s="367"/>
      <c r="J2134" s="368"/>
      <c r="K2134" s="369"/>
      <c r="L2134" s="368">
        <f>SUM(L2135)</f>
        <v>6</v>
      </c>
    </row>
    <row r="2135" spans="2:12" s="175" customFormat="1" ht="15.6">
      <c r="D2135" s="365"/>
      <c r="E2135" s="366"/>
      <c r="F2135" s="365"/>
      <c r="G2135" s="367"/>
      <c r="H2135" s="368"/>
      <c r="I2135" s="367"/>
      <c r="J2135" s="368"/>
      <c r="K2135" s="369">
        <v>6</v>
      </c>
      <c r="L2135" s="370">
        <f>ROUND(PRODUCT(G2135:K2135),2)</f>
        <v>6</v>
      </c>
    </row>
    <row r="2136" spans="2:12" s="175" customFormat="1" ht="27.6">
      <c r="B2136" s="175">
        <f>1+B2134</f>
        <v>54</v>
      </c>
      <c r="C2136" s="183"/>
      <c r="D2136" s="184" t="str">
        <f>CONCATENATE($A$2030,".",B2136)</f>
        <v>17.54</v>
      </c>
      <c r="E2136" s="371" t="s">
        <v>1617</v>
      </c>
      <c r="F2136" s="185" t="s">
        <v>268</v>
      </c>
      <c r="G2136" s="367"/>
      <c r="H2136" s="368"/>
      <c r="I2136" s="367"/>
      <c r="J2136" s="368"/>
      <c r="K2136" s="369"/>
      <c r="L2136" s="368">
        <f>SUM(L2137)</f>
        <v>10</v>
      </c>
    </row>
    <row r="2137" spans="2:12" s="175" customFormat="1" ht="15.6">
      <c r="D2137" s="365"/>
      <c r="E2137" s="366"/>
      <c r="F2137" s="365"/>
      <c r="G2137" s="367"/>
      <c r="H2137" s="368"/>
      <c r="I2137" s="367"/>
      <c r="J2137" s="368"/>
      <c r="K2137" s="369">
        <v>10</v>
      </c>
      <c r="L2137" s="370">
        <f>ROUND(PRODUCT(G2137:K2137),2)</f>
        <v>10</v>
      </c>
    </row>
    <row r="2138" spans="2:12" s="175" customFormat="1" ht="41.4">
      <c r="B2138" s="175">
        <f>1+B2136</f>
        <v>55</v>
      </c>
      <c r="C2138" s="183"/>
      <c r="D2138" s="184" t="str">
        <f>CONCATENATE($A$2030,".",B2138)</f>
        <v>17.55</v>
      </c>
      <c r="E2138" s="371" t="s">
        <v>6840</v>
      </c>
      <c r="F2138" s="185" t="s">
        <v>268</v>
      </c>
      <c r="G2138" s="367"/>
      <c r="H2138" s="368"/>
      <c r="I2138" s="367"/>
      <c r="J2138" s="368"/>
      <c r="K2138" s="369"/>
      <c r="L2138" s="368">
        <f>SUM(L2139)</f>
        <v>76</v>
      </c>
    </row>
    <row r="2139" spans="2:12" s="175" customFormat="1" ht="15.6">
      <c r="D2139" s="365"/>
      <c r="E2139" s="366"/>
      <c r="F2139" s="365"/>
      <c r="G2139" s="367"/>
      <c r="H2139" s="368"/>
      <c r="I2139" s="367"/>
      <c r="J2139" s="368"/>
      <c r="K2139" s="369">
        <v>76</v>
      </c>
      <c r="L2139" s="370">
        <f>ROUND(PRODUCT(G2139:K2139),2)</f>
        <v>76</v>
      </c>
    </row>
    <row r="2140" spans="2:12" s="175" customFormat="1" ht="41.4">
      <c r="B2140" s="175">
        <f>1+B2138</f>
        <v>56</v>
      </c>
      <c r="C2140" s="183"/>
      <c r="D2140" s="184" t="str">
        <f>CONCATENATE($A$2030,".",B2140)</f>
        <v>17.56</v>
      </c>
      <c r="E2140" s="371" t="s">
        <v>1623</v>
      </c>
      <c r="F2140" s="185" t="s">
        <v>268</v>
      </c>
      <c r="G2140" s="367"/>
      <c r="H2140" s="368"/>
      <c r="I2140" s="367"/>
      <c r="J2140" s="368"/>
      <c r="K2140" s="369"/>
      <c r="L2140" s="368">
        <f>SUM(L2141)</f>
        <v>42</v>
      </c>
    </row>
    <row r="2141" spans="2:12" s="175" customFormat="1" ht="15.6">
      <c r="D2141" s="365"/>
      <c r="E2141" s="366"/>
      <c r="F2141" s="365"/>
      <c r="G2141" s="367"/>
      <c r="H2141" s="368"/>
      <c r="I2141" s="367"/>
      <c r="J2141" s="368"/>
      <c r="K2141" s="369">
        <v>42</v>
      </c>
      <c r="L2141" s="370">
        <f>ROUND(PRODUCT(G2141:K2141),2)</f>
        <v>42</v>
      </c>
    </row>
    <row r="2142" spans="2:12" s="175" customFormat="1" ht="27.6">
      <c r="B2142" s="175">
        <f>1+B2140</f>
        <v>57</v>
      </c>
      <c r="C2142" s="183"/>
      <c r="D2142" s="184" t="str">
        <f>CONCATENATE($A$2030,".",B2142)</f>
        <v>17.57</v>
      </c>
      <c r="E2142" s="371" t="s">
        <v>6841</v>
      </c>
      <c r="F2142" s="185" t="s">
        <v>268</v>
      </c>
      <c r="G2142" s="367"/>
      <c r="H2142" s="368"/>
      <c r="I2142" s="367"/>
      <c r="J2142" s="368"/>
      <c r="K2142" s="369"/>
      <c r="L2142" s="368">
        <f>SUM(L2143)</f>
        <v>1</v>
      </c>
    </row>
    <row r="2143" spans="2:12" s="175" customFormat="1" ht="15.6">
      <c r="D2143" s="365"/>
      <c r="E2143" s="366"/>
      <c r="F2143" s="365"/>
      <c r="G2143" s="367"/>
      <c r="H2143" s="368"/>
      <c r="I2143" s="367"/>
      <c r="J2143" s="368"/>
      <c r="K2143" s="369">
        <v>1</v>
      </c>
      <c r="L2143" s="370">
        <f>ROUND(PRODUCT(G2143:K2143),2)</f>
        <v>1</v>
      </c>
    </row>
    <row r="2144" spans="2:12" s="175" customFormat="1" ht="27.6">
      <c r="B2144" s="175">
        <f>1+B2142</f>
        <v>58</v>
      </c>
      <c r="C2144" s="183"/>
      <c r="D2144" s="184" t="str">
        <f>CONCATENATE($A$2030,".",B2144)</f>
        <v>17.58</v>
      </c>
      <c r="E2144" s="371" t="s">
        <v>1629</v>
      </c>
      <c r="F2144" s="185" t="s">
        <v>268</v>
      </c>
      <c r="G2144" s="367"/>
      <c r="H2144" s="368"/>
      <c r="I2144" s="367"/>
      <c r="J2144" s="368"/>
      <c r="K2144" s="369"/>
      <c r="L2144" s="368">
        <f>SUM(L2145)</f>
        <v>1</v>
      </c>
    </row>
    <row r="2145" spans="2:12" s="175" customFormat="1" ht="15.6">
      <c r="D2145" s="365"/>
      <c r="E2145" s="366"/>
      <c r="F2145" s="365"/>
      <c r="G2145" s="367"/>
      <c r="H2145" s="368"/>
      <c r="I2145" s="367"/>
      <c r="J2145" s="368"/>
      <c r="K2145" s="369">
        <v>1</v>
      </c>
      <c r="L2145" s="370">
        <f>ROUND(PRODUCT(G2145:K2145),2)</f>
        <v>1</v>
      </c>
    </row>
    <row r="2146" spans="2:12" s="175" customFormat="1" ht="41.4">
      <c r="B2146" s="175">
        <f>1+B2144</f>
        <v>59</v>
      </c>
      <c r="C2146" s="183"/>
      <c r="D2146" s="184" t="str">
        <f>CONCATENATE($A$2030,".",B2146)</f>
        <v>17.59</v>
      </c>
      <c r="E2146" s="371" t="s">
        <v>1632</v>
      </c>
      <c r="F2146" s="185" t="s">
        <v>268</v>
      </c>
      <c r="G2146" s="367"/>
      <c r="H2146" s="368"/>
      <c r="I2146" s="367"/>
      <c r="J2146" s="368"/>
      <c r="K2146" s="369"/>
      <c r="L2146" s="368">
        <f>SUM(L2147)</f>
        <v>1</v>
      </c>
    </row>
    <row r="2147" spans="2:12" s="175" customFormat="1" ht="15.6">
      <c r="D2147" s="365"/>
      <c r="E2147" s="366"/>
      <c r="F2147" s="365"/>
      <c r="G2147" s="367"/>
      <c r="H2147" s="368"/>
      <c r="I2147" s="367"/>
      <c r="J2147" s="368"/>
      <c r="K2147" s="369">
        <v>1</v>
      </c>
      <c r="L2147" s="370">
        <f>ROUND(PRODUCT(G2147:K2147),2)</f>
        <v>1</v>
      </c>
    </row>
    <row r="2148" spans="2:12" s="175" customFormat="1" ht="82.8">
      <c r="B2148" s="175">
        <f>1+B2146</f>
        <v>60</v>
      </c>
      <c r="C2148" s="183"/>
      <c r="D2148" s="184" t="str">
        <f>CONCATENATE($A$2030,".",B2148)</f>
        <v>17.60</v>
      </c>
      <c r="E2148" s="371" t="s">
        <v>6842</v>
      </c>
      <c r="F2148" s="185" t="s">
        <v>114</v>
      </c>
      <c r="G2148" s="367"/>
      <c r="H2148" s="368"/>
      <c r="I2148" s="367"/>
      <c r="J2148" s="368"/>
      <c r="K2148" s="369"/>
      <c r="L2148" s="368">
        <f>SUM(L2149)</f>
        <v>60</v>
      </c>
    </row>
    <row r="2149" spans="2:12" s="175" customFormat="1" ht="15.6">
      <c r="D2149" s="365"/>
      <c r="E2149" s="366"/>
      <c r="F2149" s="365"/>
      <c r="G2149" s="367"/>
      <c r="H2149" s="368"/>
      <c r="I2149" s="367"/>
      <c r="J2149" s="368"/>
      <c r="K2149" s="369">
        <v>60</v>
      </c>
      <c r="L2149" s="370">
        <f>ROUND(PRODUCT(G2149:K2149),2)</f>
        <v>60</v>
      </c>
    </row>
    <row r="2150" spans="2:12" s="175" customFormat="1" ht="69">
      <c r="B2150" s="175">
        <f>1+B2148</f>
        <v>61</v>
      </c>
      <c r="C2150" s="183"/>
      <c r="D2150" s="184" t="str">
        <f>CONCATENATE($A$2030,".",B2150)</f>
        <v>17.61</v>
      </c>
      <c r="E2150" s="371" t="s">
        <v>1638</v>
      </c>
      <c r="F2150" s="185" t="s">
        <v>268</v>
      </c>
      <c r="G2150" s="367"/>
      <c r="H2150" s="368"/>
      <c r="I2150" s="367"/>
      <c r="J2150" s="368"/>
      <c r="K2150" s="369"/>
      <c r="L2150" s="368">
        <f>SUM(L2151)</f>
        <v>2</v>
      </c>
    </row>
    <row r="2151" spans="2:12" s="175" customFormat="1" ht="15.6">
      <c r="D2151" s="365"/>
      <c r="E2151" s="366"/>
      <c r="F2151" s="365"/>
      <c r="G2151" s="367"/>
      <c r="H2151" s="368"/>
      <c r="I2151" s="367"/>
      <c r="J2151" s="368"/>
      <c r="K2151" s="369">
        <v>2</v>
      </c>
      <c r="L2151" s="370">
        <f>ROUND(PRODUCT(G2151:K2151),2)</f>
        <v>2</v>
      </c>
    </row>
    <row r="2152" spans="2:12" s="175" customFormat="1" ht="69">
      <c r="B2152" s="175">
        <f>1+B2150</f>
        <v>62</v>
      </c>
      <c r="C2152" s="183"/>
      <c r="D2152" s="184" t="str">
        <f>CONCATENATE($A$2030,".",B2152)</f>
        <v>17.62</v>
      </c>
      <c r="E2152" s="371" t="s">
        <v>1641</v>
      </c>
      <c r="F2152" s="185" t="s">
        <v>268</v>
      </c>
      <c r="G2152" s="367"/>
      <c r="H2152" s="368"/>
      <c r="I2152" s="367"/>
      <c r="J2152" s="368"/>
      <c r="K2152" s="369"/>
      <c r="L2152" s="368">
        <f>SUM(L2153)</f>
        <v>2</v>
      </c>
    </row>
    <row r="2153" spans="2:12" s="175" customFormat="1" ht="15.6">
      <c r="D2153" s="365"/>
      <c r="E2153" s="366"/>
      <c r="F2153" s="365"/>
      <c r="G2153" s="367"/>
      <c r="H2153" s="368"/>
      <c r="I2153" s="367"/>
      <c r="J2153" s="368"/>
      <c r="K2153" s="369">
        <v>2</v>
      </c>
      <c r="L2153" s="370">
        <f>ROUND(PRODUCT(G2153:K2153),2)</f>
        <v>2</v>
      </c>
    </row>
    <row r="2154" spans="2:12" s="175" customFormat="1" ht="15.6">
      <c r="B2154" s="175">
        <f>1+B2152</f>
        <v>63</v>
      </c>
      <c r="C2154" s="183"/>
      <c r="D2154" s="184" t="str">
        <f>CONCATENATE($A$2030,".",B2154)</f>
        <v>17.63</v>
      </c>
      <c r="E2154" s="371" t="s">
        <v>1644</v>
      </c>
      <c r="F2154" s="185" t="s">
        <v>268</v>
      </c>
      <c r="G2154" s="367"/>
      <c r="H2154" s="368"/>
      <c r="I2154" s="367"/>
      <c r="J2154" s="368"/>
      <c r="K2154" s="369"/>
      <c r="L2154" s="368">
        <f>SUM(L2155)</f>
        <v>1</v>
      </c>
    </row>
    <row r="2155" spans="2:12" s="175" customFormat="1" ht="15.6">
      <c r="D2155" s="365"/>
      <c r="E2155" s="366"/>
      <c r="F2155" s="365"/>
      <c r="G2155" s="367"/>
      <c r="H2155" s="368"/>
      <c r="I2155" s="367"/>
      <c r="J2155" s="368"/>
      <c r="K2155" s="369">
        <v>1</v>
      </c>
      <c r="L2155" s="370">
        <f>ROUND(PRODUCT(G2155:K2155),2)</f>
        <v>1</v>
      </c>
    </row>
    <row r="2156" spans="2:12" s="175" customFormat="1" ht="15.6">
      <c r="B2156" s="175">
        <f>1+B2154</f>
        <v>64</v>
      </c>
      <c r="C2156" s="183"/>
      <c r="D2156" s="184" t="str">
        <f>CONCATENATE($A$2030,".",B2156)</f>
        <v>17.64</v>
      </c>
      <c r="E2156" s="371" t="s">
        <v>1647</v>
      </c>
      <c r="F2156" s="185" t="s">
        <v>114</v>
      </c>
      <c r="G2156" s="367"/>
      <c r="H2156" s="368"/>
      <c r="I2156" s="367"/>
      <c r="J2156" s="368"/>
      <c r="K2156" s="369"/>
      <c r="L2156" s="368">
        <f>SUM(L2157)</f>
        <v>204</v>
      </c>
    </row>
    <row r="2157" spans="2:12" s="175" customFormat="1" ht="15.6">
      <c r="D2157" s="365"/>
      <c r="E2157" s="366"/>
      <c r="F2157" s="365"/>
      <c r="G2157" s="367"/>
      <c r="H2157" s="368"/>
      <c r="I2157" s="367"/>
      <c r="J2157" s="368"/>
      <c r="K2157" s="369">
        <v>204</v>
      </c>
      <c r="L2157" s="370">
        <f>ROUND(PRODUCT(G2157:K2157),2)</f>
        <v>204</v>
      </c>
    </row>
    <row r="2158" spans="2:12" s="175" customFormat="1" ht="27.6">
      <c r="B2158" s="175">
        <f>1+B2156</f>
        <v>65</v>
      </c>
      <c r="C2158" s="183"/>
      <c r="D2158" s="184" t="str">
        <f>CONCATENATE($A$2030,".",B2158)</f>
        <v>17.65</v>
      </c>
      <c r="E2158" s="371" t="s">
        <v>1650</v>
      </c>
      <c r="F2158" s="185" t="s">
        <v>268</v>
      </c>
      <c r="G2158" s="367"/>
      <c r="H2158" s="368"/>
      <c r="I2158" s="367"/>
      <c r="J2158" s="368"/>
      <c r="K2158" s="369"/>
      <c r="L2158" s="368">
        <f>SUM(L2159)</f>
        <v>2</v>
      </c>
    </row>
    <row r="2159" spans="2:12" s="175" customFormat="1" ht="15.6">
      <c r="D2159" s="365"/>
      <c r="E2159" s="366"/>
      <c r="F2159" s="365"/>
      <c r="G2159" s="367"/>
      <c r="H2159" s="368"/>
      <c r="I2159" s="367"/>
      <c r="J2159" s="368"/>
      <c r="K2159" s="369">
        <v>2</v>
      </c>
      <c r="L2159" s="370">
        <f>ROUND(PRODUCT(G2159:K2159),2)</f>
        <v>2</v>
      </c>
    </row>
    <row r="2160" spans="2:12" s="175" customFormat="1" ht="41.4">
      <c r="B2160" s="175">
        <f>1+B2158</f>
        <v>66</v>
      </c>
      <c r="C2160" s="183"/>
      <c r="D2160" s="184" t="str">
        <f>CONCATENATE($A$2030,".",B2160)</f>
        <v>17.66</v>
      </c>
      <c r="E2160" s="371" t="s">
        <v>6843</v>
      </c>
      <c r="F2160" s="185" t="s">
        <v>268</v>
      </c>
      <c r="G2160" s="367"/>
      <c r="H2160" s="368"/>
      <c r="I2160" s="367"/>
      <c r="J2160" s="368"/>
      <c r="K2160" s="369"/>
      <c r="L2160" s="368">
        <f>SUM(L2161)</f>
        <v>2</v>
      </c>
    </row>
    <row r="2161" spans="1:12" s="175" customFormat="1" ht="15.6">
      <c r="D2161" s="365"/>
      <c r="E2161" s="366"/>
      <c r="F2161" s="365"/>
      <c r="G2161" s="367"/>
      <c r="H2161" s="368"/>
      <c r="I2161" s="367"/>
      <c r="J2161" s="368"/>
      <c r="K2161" s="369">
        <v>2</v>
      </c>
      <c r="L2161" s="370">
        <f>ROUND(PRODUCT(G2161:K2161),2)</f>
        <v>2</v>
      </c>
    </row>
    <row r="2162" spans="1:12" s="175" customFormat="1" ht="15.6">
      <c r="B2162" s="175">
        <f>1+B2160</f>
        <v>67</v>
      </c>
      <c r="C2162" s="183"/>
      <c r="D2162" s="184" t="str">
        <f>CONCATENATE($A$2030,".",B2162)</f>
        <v>17.67</v>
      </c>
      <c r="E2162" s="371" t="s">
        <v>1656</v>
      </c>
      <c r="F2162" s="185" t="s">
        <v>268</v>
      </c>
      <c r="G2162" s="367"/>
      <c r="H2162" s="368"/>
      <c r="I2162" s="367"/>
      <c r="J2162" s="368"/>
      <c r="K2162" s="369"/>
      <c r="L2162" s="368">
        <f>SUM(L2163)</f>
        <v>24</v>
      </c>
    </row>
    <row r="2163" spans="1:12" s="175" customFormat="1" ht="15.6">
      <c r="D2163" s="365"/>
      <c r="E2163" s="366"/>
      <c r="F2163" s="365"/>
      <c r="G2163" s="367"/>
      <c r="H2163" s="368"/>
      <c r="I2163" s="367"/>
      <c r="J2163" s="368"/>
      <c r="K2163" s="369">
        <v>24</v>
      </c>
      <c r="L2163" s="370">
        <f>ROUND(PRODUCT(G2163:K2163),2)</f>
        <v>24</v>
      </c>
    </row>
    <row r="2164" spans="1:12" s="175" customFormat="1" ht="69">
      <c r="B2164" s="175">
        <f>1+B2162</f>
        <v>68</v>
      </c>
      <c r="C2164" s="183"/>
      <c r="D2164" s="184" t="str">
        <f>CONCATENATE($A$2030,".",B2164)</f>
        <v>17.68</v>
      </c>
      <c r="E2164" s="371" t="s">
        <v>6844</v>
      </c>
      <c r="F2164" s="185" t="s">
        <v>268</v>
      </c>
      <c r="G2164" s="367"/>
      <c r="H2164" s="368"/>
      <c r="I2164" s="367"/>
      <c r="J2164" s="368"/>
      <c r="K2164" s="369"/>
      <c r="L2164" s="368">
        <f>SUM(L2165)</f>
        <v>2</v>
      </c>
    </row>
    <row r="2165" spans="1:12" s="175" customFormat="1" ht="15.6">
      <c r="D2165" s="365"/>
      <c r="E2165" s="366"/>
      <c r="F2165" s="365"/>
      <c r="G2165" s="367"/>
      <c r="H2165" s="368"/>
      <c r="I2165" s="367"/>
      <c r="J2165" s="368"/>
      <c r="K2165" s="369">
        <v>2</v>
      </c>
      <c r="L2165" s="370">
        <f>ROUND(PRODUCT(G2165:K2165),2)</f>
        <v>2</v>
      </c>
    </row>
    <row r="2166" spans="1:12" s="175" customFormat="1" ht="15.6">
      <c r="D2166" s="178">
        <v>18</v>
      </c>
      <c r="E2166" s="200" t="s">
        <v>48</v>
      </c>
      <c r="F2166" s="178"/>
      <c r="G2166" s="180"/>
      <c r="H2166" s="180"/>
      <c r="I2166" s="180"/>
      <c r="J2166" s="180"/>
      <c r="K2166" s="181"/>
      <c r="L2166" s="180"/>
    </row>
    <row r="2167" spans="1:12" ht="31.2">
      <c r="A2167" s="175">
        <v>18</v>
      </c>
      <c r="B2167" s="175">
        <v>1</v>
      </c>
      <c r="C2167" s="175"/>
      <c r="D2167" s="184" t="str">
        <f>CONCATENATE($A$2167,".",$B$2186)</f>
        <v>18.1</v>
      </c>
      <c r="E2167" s="198" t="s">
        <v>1662</v>
      </c>
      <c r="F2167" s="185" t="s">
        <v>268</v>
      </c>
      <c r="G2167" s="312"/>
      <c r="H2167" s="176"/>
      <c r="I2167" s="312"/>
      <c r="J2167" s="176"/>
      <c r="K2167" s="313"/>
      <c r="L2167" s="176">
        <f>SUM(L2168:L2168)</f>
        <v>1</v>
      </c>
    </row>
    <row r="2168" spans="1:12" ht="15.6">
      <c r="A2168" s="175"/>
      <c r="B2168" s="175"/>
      <c r="C2168" s="175"/>
      <c r="D2168" s="241"/>
      <c r="E2168" s="298" t="s">
        <v>6845</v>
      </c>
      <c r="F2168" s="299"/>
      <c r="G2168" s="302"/>
      <c r="H2168" s="302"/>
      <c r="I2168" s="302"/>
      <c r="J2168" s="302"/>
      <c r="K2168" s="302">
        <v>1</v>
      </c>
      <c r="L2168" s="272">
        <f>ROUND(PRODUCT(G2168:K2168),2)</f>
        <v>1</v>
      </c>
    </row>
    <row r="2169" spans="1:12" ht="15.6">
      <c r="A2169" s="175"/>
      <c r="B2169" s="175">
        <f>1+B2167</f>
        <v>2</v>
      </c>
      <c r="C2169" s="183"/>
      <c r="D2169" s="184" t="str">
        <f>CONCATENATE($A$2167,".",B2169)</f>
        <v>18.2</v>
      </c>
      <c r="E2169" s="198" t="s">
        <v>1665</v>
      </c>
      <c r="F2169" s="185" t="s">
        <v>268</v>
      </c>
      <c r="G2169" s="312"/>
      <c r="H2169" s="176"/>
      <c r="I2169" s="312"/>
      <c r="J2169" s="176"/>
      <c r="K2169" s="313"/>
      <c r="L2169" s="176">
        <f>SUM(L2170:L2170)</f>
        <v>1</v>
      </c>
    </row>
    <row r="2170" spans="1:12" ht="15.6">
      <c r="A2170" s="175"/>
      <c r="B2170" s="175"/>
      <c r="C2170" s="175"/>
      <c r="D2170" s="241"/>
      <c r="E2170" s="298" t="s">
        <v>6846</v>
      </c>
      <c r="F2170" s="299"/>
      <c r="G2170" s="302"/>
      <c r="H2170" s="302"/>
      <c r="I2170" s="302"/>
      <c r="J2170" s="302"/>
      <c r="K2170" s="302">
        <v>1</v>
      </c>
      <c r="L2170" s="272">
        <f>ROUND(PRODUCT(G2170:K2170),2)</f>
        <v>1</v>
      </c>
    </row>
    <row r="2171" spans="1:12" ht="15.6">
      <c r="A2171" s="175"/>
      <c r="B2171" s="175">
        <f>1+B2169</f>
        <v>3</v>
      </c>
      <c r="C2171" s="183"/>
      <c r="D2171" s="184" t="str">
        <f>CONCATENATE($A$2167,".",B2171)</f>
        <v>18.3</v>
      </c>
      <c r="E2171" s="198" t="s">
        <v>6847</v>
      </c>
      <c r="F2171" s="185" t="s">
        <v>268</v>
      </c>
      <c r="G2171" s="312"/>
      <c r="H2171" s="176"/>
      <c r="I2171" s="312"/>
      <c r="J2171" s="176"/>
      <c r="K2171" s="313"/>
      <c r="L2171" s="176">
        <f>SUM(L2172:L2173)</f>
        <v>8</v>
      </c>
    </row>
    <row r="2172" spans="1:12" ht="15.6">
      <c r="A2172" s="175"/>
      <c r="B2172" s="175"/>
      <c r="C2172" s="175"/>
      <c r="D2172" s="241"/>
      <c r="E2172" s="298" t="s">
        <v>6848</v>
      </c>
      <c r="F2172" s="299"/>
      <c r="G2172" s="302"/>
      <c r="H2172" s="302"/>
      <c r="I2172" s="302"/>
      <c r="J2172" s="302"/>
      <c r="K2172" s="302">
        <v>6</v>
      </c>
      <c r="L2172" s="272">
        <f>ROUND(PRODUCT(G2172:K2172),2)</f>
        <v>6</v>
      </c>
    </row>
    <row r="2173" spans="1:12" ht="15.6">
      <c r="A2173" s="175"/>
      <c r="D2173" s="241"/>
      <c r="E2173" s="298" t="s">
        <v>6671</v>
      </c>
      <c r="F2173" s="299"/>
      <c r="G2173" s="302"/>
      <c r="H2173" s="302"/>
      <c r="I2173" s="302"/>
      <c r="J2173" s="302"/>
      <c r="K2173" s="302">
        <v>2</v>
      </c>
      <c r="L2173" s="272">
        <f>ROUND(PRODUCT(G2173:K2173),2)</f>
        <v>2</v>
      </c>
    </row>
    <row r="2174" spans="1:12" ht="31.2">
      <c r="A2174" s="175"/>
      <c r="B2174" s="175">
        <f>1+B2171</f>
        <v>4</v>
      </c>
      <c r="C2174" s="183"/>
      <c r="D2174" s="184" t="str">
        <f>CONCATENATE($A$2167,".",B2174)</f>
        <v>18.4</v>
      </c>
      <c r="E2174" s="198" t="s">
        <v>1671</v>
      </c>
      <c r="F2174" s="185" t="s">
        <v>268</v>
      </c>
      <c r="G2174" s="312"/>
      <c r="H2174" s="176"/>
      <c r="I2174" s="312"/>
      <c r="J2174" s="176"/>
      <c r="K2174" s="313"/>
      <c r="L2174" s="176">
        <f>SUM(L2175:L2175)</f>
        <v>2</v>
      </c>
    </row>
    <row r="2175" spans="1:12" ht="15.6">
      <c r="A2175" s="175"/>
      <c r="B2175" s="175"/>
      <c r="C2175" s="175"/>
      <c r="D2175" s="241"/>
      <c r="E2175" s="298" t="s">
        <v>6846</v>
      </c>
      <c r="F2175" s="299"/>
      <c r="G2175" s="302"/>
      <c r="H2175" s="302"/>
      <c r="I2175" s="302"/>
      <c r="J2175" s="302"/>
      <c r="K2175" s="302">
        <v>2</v>
      </c>
      <c r="L2175" s="272">
        <f>ROUND(PRODUCT(G2175:K2175),2)</f>
        <v>2</v>
      </c>
    </row>
    <row r="2176" spans="1:12" ht="31.2">
      <c r="A2176" s="175"/>
      <c r="B2176" s="175">
        <f>1+B2174</f>
        <v>5</v>
      </c>
      <c r="C2176" s="372"/>
      <c r="D2176" s="221" t="str">
        <f>CONCATENATE($A$2167,".",B2176)</f>
        <v>18.5</v>
      </c>
      <c r="E2176" s="198" t="s">
        <v>6849</v>
      </c>
      <c r="F2176" s="185" t="s">
        <v>268</v>
      </c>
      <c r="G2176" s="312"/>
      <c r="H2176" s="176"/>
      <c r="I2176" s="312"/>
      <c r="J2176" s="176"/>
      <c r="K2176" s="313"/>
      <c r="L2176" s="176">
        <f>SUM(L2177:L2179)</f>
        <v>40</v>
      </c>
    </row>
    <row r="2177" spans="1:12" ht="15.6">
      <c r="A2177" s="175"/>
      <c r="B2177" s="175"/>
      <c r="C2177" s="175"/>
      <c r="D2177" s="241"/>
      <c r="E2177" s="298" t="s">
        <v>6850</v>
      </c>
      <c r="F2177" s="299"/>
      <c r="G2177" s="302"/>
      <c r="H2177" s="302"/>
      <c r="I2177" s="302"/>
      <c r="J2177" s="302"/>
      <c r="K2177" s="302">
        <v>37</v>
      </c>
      <c r="L2177" s="272">
        <f>ROUND(PRODUCT(G2177:K2177),2)</f>
        <v>37</v>
      </c>
    </row>
    <row r="2178" spans="1:12" ht="15.6">
      <c r="A2178" s="175"/>
      <c r="B2178" s="175"/>
      <c r="C2178" s="175"/>
      <c r="D2178" s="241"/>
      <c r="E2178" s="298" t="s">
        <v>6851</v>
      </c>
      <c r="F2178" s="299"/>
      <c r="G2178" s="302"/>
      <c r="H2178" s="302"/>
      <c r="I2178" s="302"/>
      <c r="J2178" s="302"/>
      <c r="K2178" s="302">
        <v>2</v>
      </c>
      <c r="L2178" s="272">
        <f>ROUND(PRODUCT(G2178:K2178),2)</f>
        <v>2</v>
      </c>
    </row>
    <row r="2179" spans="1:12" ht="15.6">
      <c r="A2179" s="175"/>
      <c r="D2179" s="241"/>
      <c r="E2179" s="298" t="s">
        <v>6852</v>
      </c>
      <c r="F2179" s="299"/>
      <c r="G2179" s="302"/>
      <c r="H2179" s="302"/>
      <c r="I2179" s="302"/>
      <c r="J2179" s="302"/>
      <c r="K2179" s="302">
        <v>1</v>
      </c>
      <c r="L2179" s="272">
        <f>ROUND(PRODUCT(G2179:K2179),2)</f>
        <v>1</v>
      </c>
    </row>
    <row r="2180" spans="1:12" ht="31.2">
      <c r="A2180" s="175"/>
      <c r="B2180" s="175">
        <f>1+B2176</f>
        <v>6</v>
      </c>
      <c r="C2180" s="183"/>
      <c r="D2180" s="184" t="str">
        <f>CONCATENATE($A$2167,".",B2180)</f>
        <v>18.6</v>
      </c>
      <c r="E2180" s="198" t="s">
        <v>1678</v>
      </c>
      <c r="F2180" s="185" t="s">
        <v>268</v>
      </c>
      <c r="G2180" s="312"/>
      <c r="H2180" s="176"/>
      <c r="I2180" s="312"/>
      <c r="J2180" s="176"/>
      <c r="K2180" s="313"/>
      <c r="L2180" s="176">
        <f>SUM(L2181:L2184)</f>
        <v>29</v>
      </c>
    </row>
    <row r="2181" spans="1:12" ht="15.6">
      <c r="A2181" s="175"/>
      <c r="B2181" s="175"/>
      <c r="C2181" s="175"/>
      <c r="D2181" s="241"/>
      <c r="E2181" s="298" t="s">
        <v>6853</v>
      </c>
      <c r="F2181" s="299"/>
      <c r="G2181" s="302"/>
      <c r="H2181" s="302"/>
      <c r="I2181" s="302"/>
      <c r="J2181" s="302"/>
      <c r="K2181" s="302">
        <v>4</v>
      </c>
      <c r="L2181" s="272">
        <f>ROUND(PRODUCT(G2181:K2181),2)</f>
        <v>4</v>
      </c>
    </row>
    <row r="2182" spans="1:12" ht="15.6">
      <c r="A2182" s="175"/>
      <c r="B2182" s="175"/>
      <c r="C2182" s="175"/>
      <c r="D2182" s="241"/>
      <c r="E2182" s="298" t="s">
        <v>6854</v>
      </c>
      <c r="F2182" s="299"/>
      <c r="G2182" s="302"/>
      <c r="H2182" s="302"/>
      <c r="I2182" s="302"/>
      <c r="J2182" s="302"/>
      <c r="K2182" s="302">
        <v>12</v>
      </c>
      <c r="L2182" s="272">
        <f>ROUND(PRODUCT(G2182:K2182),2)</f>
        <v>12</v>
      </c>
    </row>
    <row r="2183" spans="1:12" ht="15.6">
      <c r="A2183" s="175"/>
      <c r="B2183" s="175"/>
      <c r="C2183" s="175"/>
      <c r="D2183" s="241"/>
      <c r="E2183" s="298" t="s">
        <v>6855</v>
      </c>
      <c r="F2183" s="299"/>
      <c r="G2183" s="302"/>
      <c r="H2183" s="302"/>
      <c r="I2183" s="302"/>
      <c r="J2183" s="302"/>
      <c r="K2183" s="302">
        <v>5</v>
      </c>
      <c r="L2183" s="272">
        <f>ROUND(PRODUCT(G2183:K2183),2)</f>
        <v>5</v>
      </c>
    </row>
    <row r="2184" spans="1:12" ht="15.6">
      <c r="A2184" s="175"/>
      <c r="B2184" s="175"/>
      <c r="C2184" s="175"/>
      <c r="D2184" s="241"/>
      <c r="E2184" s="298" t="s">
        <v>6856</v>
      </c>
      <c r="F2184" s="299"/>
      <c r="G2184" s="302"/>
      <c r="H2184" s="302"/>
      <c r="I2184" s="302"/>
      <c r="J2184" s="302"/>
      <c r="K2184" s="302">
        <v>8</v>
      </c>
      <c r="L2184" s="272">
        <f>ROUND(PRODUCT(G2184:K2184),2)</f>
        <v>8</v>
      </c>
    </row>
    <row r="2185" spans="1:12" s="175" customFormat="1" ht="15.6">
      <c r="D2185" s="178">
        <v>19</v>
      </c>
      <c r="E2185" s="200" t="s">
        <v>6258</v>
      </c>
      <c r="F2185" s="178"/>
      <c r="G2185" s="180"/>
      <c r="H2185" s="180"/>
      <c r="I2185" s="180"/>
      <c r="J2185" s="180"/>
      <c r="K2185" s="181"/>
      <c r="L2185" s="180"/>
    </row>
    <row r="2186" spans="1:12" s="175" customFormat="1" ht="15.6">
      <c r="A2186" s="175">
        <v>19</v>
      </c>
      <c r="B2186" s="175">
        <v>1</v>
      </c>
      <c r="D2186" s="184" t="str">
        <f>CONCATENATE($A$2186,".",$B$2186)</f>
        <v>19.1</v>
      </c>
      <c r="E2186" s="198" t="s">
        <v>1681</v>
      </c>
      <c r="F2186" s="185" t="s">
        <v>268</v>
      </c>
      <c r="G2186" s="176"/>
      <c r="H2186" s="176"/>
      <c r="I2186" s="176"/>
      <c r="J2186" s="176"/>
      <c r="K2186" s="230"/>
      <c r="L2186" s="176">
        <f>SUM(L2187:L2187)</f>
        <v>23</v>
      </c>
    </row>
    <row r="2187" spans="1:12" s="175" customFormat="1" ht="15.6">
      <c r="D2187" s="241"/>
      <c r="E2187" s="242"/>
      <c r="F2187" s="243"/>
      <c r="G2187" s="187"/>
      <c r="H2187" s="187"/>
      <c r="I2187" s="187"/>
      <c r="J2187" s="187"/>
      <c r="K2187" s="230">
        <v>23</v>
      </c>
      <c r="L2187" s="188">
        <f>K2187</f>
        <v>23</v>
      </c>
    </row>
    <row r="2188" spans="1:12" s="175" customFormat="1" ht="31.2">
      <c r="B2188" s="175">
        <f>1+B2186</f>
        <v>2</v>
      </c>
      <c r="C2188" s="183"/>
      <c r="D2188" s="184" t="str">
        <f>CONCATENATE($A$2186,".",B2188)</f>
        <v>19.2</v>
      </c>
      <c r="E2188" s="198" t="s">
        <v>1684</v>
      </c>
      <c r="F2188" s="185" t="s">
        <v>268</v>
      </c>
      <c r="G2188" s="176"/>
      <c r="H2188" s="176"/>
      <c r="I2188" s="176"/>
      <c r="J2188" s="176"/>
      <c r="K2188" s="230"/>
      <c r="L2188" s="176">
        <f>SUM(L2189:L2189)</f>
        <v>1</v>
      </c>
    </row>
    <row r="2189" spans="1:12" s="175" customFormat="1" ht="15.6">
      <c r="D2189" s="241"/>
      <c r="E2189" s="242"/>
      <c r="F2189" s="243"/>
      <c r="G2189" s="187"/>
      <c r="H2189" s="187"/>
      <c r="I2189" s="187"/>
      <c r="J2189" s="187"/>
      <c r="K2189" s="230">
        <v>1</v>
      </c>
      <c r="L2189" s="188">
        <f>K2189</f>
        <v>1</v>
      </c>
    </row>
    <row r="2190" spans="1:12" s="175" customFormat="1" ht="31.2">
      <c r="B2190" s="175">
        <f>1+B2188</f>
        <v>3</v>
      </c>
      <c r="C2190" s="183"/>
      <c r="D2190" s="184" t="str">
        <f>CONCATENATE($A$2186,".",B2190)</f>
        <v>19.3</v>
      </c>
      <c r="E2190" s="198" t="s">
        <v>1456</v>
      </c>
      <c r="F2190" s="185" t="s">
        <v>268</v>
      </c>
      <c r="G2190" s="176"/>
      <c r="H2190" s="176"/>
      <c r="I2190" s="176"/>
      <c r="J2190" s="176"/>
      <c r="K2190" s="230"/>
      <c r="L2190" s="176">
        <f>SUM(L2191:L2191)</f>
        <v>6</v>
      </c>
    </row>
    <row r="2191" spans="1:12" s="175" customFormat="1" ht="15.6">
      <c r="D2191" s="241"/>
      <c r="E2191" s="242"/>
      <c r="F2191" s="243"/>
      <c r="G2191" s="187"/>
      <c r="H2191" s="187"/>
      <c r="I2191" s="187"/>
      <c r="J2191" s="187"/>
      <c r="K2191" s="230">
        <v>6</v>
      </c>
      <c r="L2191" s="188">
        <f>K2191</f>
        <v>6</v>
      </c>
    </row>
    <row r="2192" spans="1:12" s="175" customFormat="1" ht="31.2">
      <c r="B2192" s="175">
        <f>1+B2190</f>
        <v>4</v>
      </c>
      <c r="C2192" s="183"/>
      <c r="D2192" s="184" t="str">
        <f>CONCATENATE($A$2186,".",B2192)</f>
        <v>19.4</v>
      </c>
      <c r="E2192" s="198" t="s">
        <v>6857</v>
      </c>
      <c r="F2192" s="185" t="s">
        <v>268</v>
      </c>
      <c r="G2192" s="176"/>
      <c r="H2192" s="176"/>
      <c r="I2192" s="176"/>
      <c r="J2192" s="176"/>
      <c r="K2192" s="230"/>
      <c r="L2192" s="176">
        <f>SUM(L2193:L2193)</f>
        <v>6</v>
      </c>
    </row>
    <row r="2193" spans="2:12" s="175" customFormat="1" ht="15.6">
      <c r="D2193" s="241"/>
      <c r="E2193" s="242"/>
      <c r="F2193" s="243"/>
      <c r="G2193" s="187"/>
      <c r="H2193" s="187"/>
      <c r="I2193" s="187"/>
      <c r="J2193" s="187"/>
      <c r="K2193" s="230">
        <v>6</v>
      </c>
      <c r="L2193" s="188">
        <f>K2193</f>
        <v>6</v>
      </c>
    </row>
    <row r="2194" spans="2:12" s="175" customFormat="1" ht="31.2">
      <c r="B2194" s="175">
        <f>1+B2192</f>
        <v>5</v>
      </c>
      <c r="C2194" s="183"/>
      <c r="D2194" s="184" t="str">
        <f>CONCATENATE($A$2186,".",B2194)</f>
        <v>19.5</v>
      </c>
      <c r="E2194" s="198" t="s">
        <v>1691</v>
      </c>
      <c r="F2194" s="185" t="s">
        <v>268</v>
      </c>
      <c r="G2194" s="176"/>
      <c r="H2194" s="176"/>
      <c r="I2194" s="176"/>
      <c r="J2194" s="176"/>
      <c r="K2194" s="230"/>
      <c r="L2194" s="176">
        <f>SUM(L2195:L2195)</f>
        <v>6</v>
      </c>
    </row>
    <row r="2195" spans="2:12" s="175" customFormat="1" ht="15.6">
      <c r="D2195" s="241"/>
      <c r="E2195" s="242"/>
      <c r="F2195" s="243"/>
      <c r="G2195" s="187"/>
      <c r="H2195" s="187"/>
      <c r="I2195" s="187"/>
      <c r="J2195" s="187"/>
      <c r="K2195" s="230">
        <v>6</v>
      </c>
      <c r="L2195" s="188">
        <f>K2195</f>
        <v>6</v>
      </c>
    </row>
    <row r="2196" spans="2:12" s="175" customFormat="1" ht="15.6">
      <c r="B2196" s="175">
        <f>1+B2194</f>
        <v>6</v>
      </c>
      <c r="C2196" s="183"/>
      <c r="D2196" s="184" t="str">
        <f>CONCATENATE($A$2186,".",B2196)</f>
        <v>19.6</v>
      </c>
      <c r="E2196" s="198" t="s">
        <v>1694</v>
      </c>
      <c r="F2196" s="185" t="s">
        <v>114</v>
      </c>
      <c r="G2196" s="176"/>
      <c r="H2196" s="176"/>
      <c r="I2196" s="176"/>
      <c r="J2196" s="176"/>
      <c r="K2196" s="230"/>
      <c r="L2196" s="176">
        <f>SUM(L2197:L2197)</f>
        <v>271</v>
      </c>
    </row>
    <row r="2197" spans="2:12" s="175" customFormat="1" ht="15.6">
      <c r="D2197" s="241"/>
      <c r="E2197" s="242"/>
      <c r="F2197" s="243"/>
      <c r="G2197" s="187"/>
      <c r="H2197" s="187"/>
      <c r="I2197" s="187"/>
      <c r="J2197" s="187"/>
      <c r="K2197" s="230">
        <v>271</v>
      </c>
      <c r="L2197" s="188">
        <f>K2197</f>
        <v>271</v>
      </c>
    </row>
    <row r="2198" spans="2:12" s="175" customFormat="1" ht="15.6">
      <c r="B2198" s="175">
        <f>1+B2196</f>
        <v>7</v>
      </c>
      <c r="C2198" s="183"/>
      <c r="D2198" s="184" t="str">
        <f>CONCATENATE($A$2186,".",B2198)</f>
        <v>19.7</v>
      </c>
      <c r="E2198" s="198" t="s">
        <v>1697</v>
      </c>
      <c r="F2198" s="185" t="s">
        <v>268</v>
      </c>
      <c r="G2198" s="176"/>
      <c r="H2198" s="176"/>
      <c r="I2198" s="176"/>
      <c r="J2198" s="176"/>
      <c r="K2198" s="230"/>
      <c r="L2198" s="176">
        <f>SUM(L2199:L2199)</f>
        <v>42</v>
      </c>
    </row>
    <row r="2199" spans="2:12" s="175" customFormat="1" ht="15.6">
      <c r="D2199" s="241"/>
      <c r="E2199" s="242"/>
      <c r="F2199" s="243"/>
      <c r="G2199" s="187"/>
      <c r="H2199" s="187"/>
      <c r="I2199" s="187"/>
      <c r="J2199" s="187"/>
      <c r="K2199" s="230">
        <v>42</v>
      </c>
      <c r="L2199" s="188">
        <f>K2199</f>
        <v>42</v>
      </c>
    </row>
    <row r="2200" spans="2:12" s="175" customFormat="1" ht="15.6">
      <c r="B2200" s="175">
        <f>1+B2198</f>
        <v>8</v>
      </c>
      <c r="C2200" s="183"/>
      <c r="D2200" s="184" t="str">
        <f>CONCATENATE($A$2186,".",B2200)</f>
        <v>19.8</v>
      </c>
      <c r="E2200" s="198" t="s">
        <v>1700</v>
      </c>
      <c r="F2200" s="185" t="s">
        <v>268</v>
      </c>
      <c r="G2200" s="176"/>
      <c r="H2200" s="176"/>
      <c r="I2200" s="176"/>
      <c r="J2200" s="176"/>
      <c r="K2200" s="230"/>
      <c r="L2200" s="176">
        <f>SUM(L2201:L2201)</f>
        <v>42</v>
      </c>
    </row>
    <row r="2201" spans="2:12" s="175" customFormat="1" ht="15.6">
      <c r="D2201" s="241"/>
      <c r="E2201" s="242"/>
      <c r="F2201" s="243"/>
      <c r="G2201" s="187"/>
      <c r="H2201" s="187"/>
      <c r="I2201" s="187"/>
      <c r="J2201" s="187"/>
      <c r="K2201" s="230">
        <v>42</v>
      </c>
      <c r="L2201" s="188">
        <f>K2201</f>
        <v>42</v>
      </c>
    </row>
    <row r="2202" spans="2:12" s="175" customFormat="1" ht="15.6">
      <c r="B2202" s="175">
        <f>1+B2200</f>
        <v>9</v>
      </c>
      <c r="C2202" s="183"/>
      <c r="D2202" s="184" t="str">
        <f>CONCATENATE($A$2186,".",B2202)</f>
        <v>19.9</v>
      </c>
      <c r="E2202" s="198" t="s">
        <v>1703</v>
      </c>
      <c r="F2202" s="185" t="s">
        <v>268</v>
      </c>
      <c r="G2202" s="176"/>
      <c r="H2202" s="176"/>
      <c r="I2202" s="176"/>
      <c r="J2202" s="176"/>
      <c r="K2202" s="230"/>
      <c r="L2202" s="176">
        <f>SUM(L2203:L2203)</f>
        <v>13</v>
      </c>
    </row>
    <row r="2203" spans="2:12" s="175" customFormat="1" ht="15.6">
      <c r="D2203" s="241"/>
      <c r="E2203" s="242"/>
      <c r="F2203" s="243"/>
      <c r="G2203" s="187"/>
      <c r="H2203" s="187"/>
      <c r="I2203" s="187"/>
      <c r="J2203" s="187"/>
      <c r="K2203" s="230">
        <v>13</v>
      </c>
      <c r="L2203" s="188">
        <f>K2203</f>
        <v>13</v>
      </c>
    </row>
    <row r="2204" spans="2:12" s="175" customFormat="1" ht="15.6">
      <c r="B2204" s="175">
        <f>1+B2202</f>
        <v>10</v>
      </c>
      <c r="C2204" s="183"/>
      <c r="D2204" s="184" t="str">
        <f>CONCATENATE($A$2186,".",B2204)</f>
        <v>19.10</v>
      </c>
      <c r="E2204" s="198" t="s">
        <v>1706</v>
      </c>
      <c r="F2204" s="185" t="s">
        <v>268</v>
      </c>
      <c r="G2204" s="176"/>
      <c r="H2204" s="176"/>
      <c r="I2204" s="176"/>
      <c r="J2204" s="176"/>
      <c r="K2204" s="230"/>
      <c r="L2204" s="176">
        <f>SUM(L2205:L2205)</f>
        <v>32</v>
      </c>
    </row>
    <row r="2205" spans="2:12" s="175" customFormat="1" ht="15.6">
      <c r="D2205" s="241"/>
      <c r="E2205" s="242"/>
      <c r="F2205" s="243"/>
      <c r="G2205" s="187"/>
      <c r="H2205" s="187"/>
      <c r="I2205" s="187"/>
      <c r="J2205" s="187"/>
      <c r="K2205" s="230">
        <v>32</v>
      </c>
      <c r="L2205" s="188">
        <f>K2205</f>
        <v>32</v>
      </c>
    </row>
    <row r="2206" spans="2:12" s="175" customFormat="1" ht="15.6">
      <c r="B2206" s="175">
        <f>1+B2204</f>
        <v>11</v>
      </c>
      <c r="C2206" s="183"/>
      <c r="D2206" s="184" t="str">
        <f>CONCATENATE($A$2186,".",B2206)</f>
        <v>19.11</v>
      </c>
      <c r="E2206" s="198" t="s">
        <v>1709</v>
      </c>
      <c r="F2206" s="185" t="s">
        <v>114</v>
      </c>
      <c r="G2206" s="176"/>
      <c r="H2206" s="176"/>
      <c r="I2206" s="176"/>
      <c r="J2206" s="176"/>
      <c r="K2206" s="230"/>
      <c r="L2206" s="176">
        <f>SUM(L2207:L2207)</f>
        <v>241.9</v>
      </c>
    </row>
    <row r="2207" spans="2:12" s="175" customFormat="1" ht="15.6">
      <c r="D2207" s="241"/>
      <c r="E2207" s="242"/>
      <c r="F2207" s="243"/>
      <c r="G2207" s="187"/>
      <c r="H2207" s="187"/>
      <c r="I2207" s="187"/>
      <c r="J2207" s="187"/>
      <c r="K2207" s="230">
        <v>241.9</v>
      </c>
      <c r="L2207" s="188">
        <f>K2207</f>
        <v>241.9</v>
      </c>
    </row>
    <row r="2208" spans="2:12" s="175" customFormat="1" ht="15.6">
      <c r="B2208" s="175">
        <f>1+B2206</f>
        <v>12</v>
      </c>
      <c r="C2208" s="183"/>
      <c r="D2208" s="184" t="str">
        <f>CONCATENATE($A$2186,".",B2208)</f>
        <v>19.12</v>
      </c>
      <c r="E2208" s="198" t="s">
        <v>1712</v>
      </c>
      <c r="F2208" s="185" t="s">
        <v>268</v>
      </c>
      <c r="G2208" s="176"/>
      <c r="H2208" s="176"/>
      <c r="I2208" s="176"/>
      <c r="J2208" s="176"/>
      <c r="K2208" s="230"/>
      <c r="L2208" s="176">
        <f>SUM(L2209:L2209)</f>
        <v>42</v>
      </c>
    </row>
    <row r="2209" spans="1:12" s="175" customFormat="1" ht="15.6">
      <c r="D2209" s="241"/>
      <c r="E2209" s="242"/>
      <c r="F2209" s="243"/>
      <c r="G2209" s="187"/>
      <c r="H2209" s="187"/>
      <c r="I2209" s="187"/>
      <c r="J2209" s="187"/>
      <c r="K2209" s="230">
        <v>42</v>
      </c>
      <c r="L2209" s="188">
        <f>K2209</f>
        <v>42</v>
      </c>
    </row>
    <row r="2210" spans="1:12" s="175" customFormat="1" ht="15.6">
      <c r="B2210" s="175">
        <f>1+B2208</f>
        <v>13</v>
      </c>
      <c r="C2210" s="183"/>
      <c r="D2210" s="184" t="str">
        <f>CONCATENATE($A$2186,".",B2210)</f>
        <v>19.13</v>
      </c>
      <c r="E2210" s="198" t="s">
        <v>1715</v>
      </c>
      <c r="F2210" s="185" t="s">
        <v>114</v>
      </c>
      <c r="G2210" s="176"/>
      <c r="H2210" s="176"/>
      <c r="I2210" s="176"/>
      <c r="J2210" s="176"/>
      <c r="K2210" s="230"/>
      <c r="L2210" s="176">
        <f>SUM(L2211:L2211)</f>
        <v>133.80000000000001</v>
      </c>
    </row>
    <row r="2211" spans="1:12" s="175" customFormat="1" ht="15.6">
      <c r="D2211" s="241"/>
      <c r="E2211" s="242"/>
      <c r="F2211" s="243"/>
      <c r="G2211" s="187"/>
      <c r="H2211" s="187"/>
      <c r="I2211" s="187"/>
      <c r="J2211" s="187"/>
      <c r="K2211" s="230">
        <v>133.80000000000001</v>
      </c>
      <c r="L2211" s="188">
        <f>K2211</f>
        <v>133.80000000000001</v>
      </c>
    </row>
    <row r="2212" spans="1:12" s="175" customFormat="1" ht="15.6">
      <c r="D2212" s="178">
        <v>20</v>
      </c>
      <c r="E2212" s="200" t="s">
        <v>52</v>
      </c>
      <c r="F2212" s="178"/>
      <c r="G2212" s="180"/>
      <c r="H2212" s="180"/>
      <c r="I2212" s="180"/>
      <c r="J2212" s="180"/>
      <c r="K2212" s="181"/>
      <c r="L2212" s="180"/>
    </row>
    <row r="2213" spans="1:12" s="209" customFormat="1" ht="31.2">
      <c r="A2213" s="209">
        <v>20</v>
      </c>
      <c r="B2213" s="209">
        <v>1</v>
      </c>
      <c r="D2213" s="184" t="str">
        <f>CONCATENATE($A$2213,".",$B$2213)</f>
        <v>20.1</v>
      </c>
      <c r="E2213" s="198" t="s">
        <v>1718</v>
      </c>
      <c r="F2213" s="185" t="s">
        <v>268</v>
      </c>
      <c r="G2213" s="206"/>
      <c r="H2213" s="206"/>
      <c r="I2213" s="206"/>
      <c r="J2213" s="206"/>
      <c r="K2213" s="205"/>
      <c r="L2213" s="206">
        <f>SUM(L2214:L2214)</f>
        <v>2</v>
      </c>
    </row>
    <row r="2214" spans="1:12" s="209" customFormat="1" ht="15.6">
      <c r="D2214" s="241"/>
      <c r="E2214" s="242"/>
      <c r="F2214" s="243"/>
      <c r="G2214" s="203"/>
      <c r="H2214" s="203"/>
      <c r="I2214" s="203"/>
      <c r="J2214" s="203"/>
      <c r="K2214" s="205">
        <v>2</v>
      </c>
      <c r="L2214" s="373">
        <f>K2214</f>
        <v>2</v>
      </c>
    </row>
    <row r="2215" spans="1:12" s="209" customFormat="1" ht="31.2">
      <c r="B2215" s="209">
        <f>1+B2213</f>
        <v>2</v>
      </c>
      <c r="C2215" s="183"/>
      <c r="D2215" s="184" t="str">
        <f>CONCATENATE($A$2213,".",B2215)</f>
        <v>20.2</v>
      </c>
      <c r="E2215" s="198" t="s">
        <v>1722</v>
      </c>
      <c r="F2215" s="185" t="s">
        <v>268</v>
      </c>
      <c r="G2215" s="206"/>
      <c r="H2215" s="206"/>
      <c r="I2215" s="206"/>
      <c r="J2215" s="206"/>
      <c r="K2215" s="205"/>
      <c r="L2215" s="206">
        <f>SUM(L2216:L2216)</f>
        <v>10</v>
      </c>
    </row>
    <row r="2216" spans="1:12" s="209" customFormat="1" ht="15.6">
      <c r="D2216" s="241"/>
      <c r="E2216" s="242"/>
      <c r="F2216" s="243"/>
      <c r="G2216" s="203"/>
      <c r="H2216" s="203"/>
      <c r="I2216" s="203"/>
      <c r="J2216" s="203"/>
      <c r="K2216" s="205">
        <v>10</v>
      </c>
      <c r="L2216" s="373">
        <f>K2216</f>
        <v>10</v>
      </c>
    </row>
    <row r="2217" spans="1:12" s="209" customFormat="1" ht="31.2">
      <c r="B2217" s="209">
        <f>1+B2215</f>
        <v>3</v>
      </c>
      <c r="C2217" s="183"/>
      <c r="D2217" s="184" t="str">
        <f>CONCATENATE($A$2213,".",B2217)</f>
        <v>20.3</v>
      </c>
      <c r="E2217" s="198" t="s">
        <v>1725</v>
      </c>
      <c r="F2217" s="185" t="s">
        <v>268</v>
      </c>
      <c r="G2217" s="206"/>
      <c r="H2217" s="206"/>
      <c r="I2217" s="206"/>
      <c r="J2217" s="206"/>
      <c r="K2217" s="205"/>
      <c r="L2217" s="206">
        <f>SUM(L2218:L2218)</f>
        <v>1</v>
      </c>
    </row>
    <row r="2218" spans="1:12" s="209" customFormat="1" ht="15.6">
      <c r="D2218" s="241"/>
      <c r="E2218" s="242"/>
      <c r="F2218" s="243"/>
      <c r="G2218" s="203"/>
      <c r="H2218" s="203"/>
      <c r="I2218" s="203"/>
      <c r="J2218" s="203"/>
      <c r="K2218" s="205">
        <v>1</v>
      </c>
      <c r="L2218" s="373">
        <f>K2218</f>
        <v>1</v>
      </c>
    </row>
    <row r="2219" spans="1:12" s="209" customFormat="1" ht="31.2">
      <c r="B2219" s="209">
        <f>1+B2217</f>
        <v>4</v>
      </c>
      <c r="C2219" s="183"/>
      <c r="D2219" s="184" t="str">
        <f>CONCATENATE($A$2213,".",B2219)</f>
        <v>20.4</v>
      </c>
      <c r="E2219" s="198" t="s">
        <v>1728</v>
      </c>
      <c r="F2219" s="185" t="s">
        <v>268</v>
      </c>
      <c r="G2219" s="206"/>
      <c r="H2219" s="206"/>
      <c r="I2219" s="206"/>
      <c r="J2219" s="206"/>
      <c r="K2219" s="205"/>
      <c r="L2219" s="206">
        <f>SUM(L2220:L2220)</f>
        <v>1</v>
      </c>
    </row>
    <row r="2220" spans="1:12" s="209" customFormat="1" ht="15.6">
      <c r="D2220" s="241"/>
      <c r="E2220" s="242"/>
      <c r="F2220" s="243"/>
      <c r="G2220" s="203"/>
      <c r="H2220" s="203"/>
      <c r="I2220" s="203"/>
      <c r="J2220" s="203"/>
      <c r="K2220" s="205">
        <v>1</v>
      </c>
      <c r="L2220" s="373">
        <f>K2220</f>
        <v>1</v>
      </c>
    </row>
    <row r="2221" spans="1:12" s="209" customFormat="1" ht="31.2">
      <c r="B2221" s="209">
        <f>1+B2219</f>
        <v>5</v>
      </c>
      <c r="C2221" s="183"/>
      <c r="D2221" s="184" t="str">
        <f>CONCATENATE($A$2213,".",B2221)</f>
        <v>20.5</v>
      </c>
      <c r="E2221" s="198" t="s">
        <v>1731</v>
      </c>
      <c r="F2221" s="185" t="s">
        <v>268</v>
      </c>
      <c r="G2221" s="206"/>
      <c r="H2221" s="206"/>
      <c r="I2221" s="206"/>
      <c r="J2221" s="206"/>
      <c r="K2221" s="205"/>
      <c r="L2221" s="206">
        <f>SUM(L2222:L2222)</f>
        <v>10</v>
      </c>
    </row>
    <row r="2222" spans="1:12" s="209" customFormat="1" ht="15.6">
      <c r="D2222" s="241"/>
      <c r="E2222" s="242"/>
      <c r="F2222" s="243"/>
      <c r="G2222" s="203"/>
      <c r="H2222" s="203"/>
      <c r="I2222" s="203"/>
      <c r="J2222" s="203"/>
      <c r="K2222" s="205">
        <v>10</v>
      </c>
      <c r="L2222" s="373">
        <f>K2222</f>
        <v>10</v>
      </c>
    </row>
    <row r="2223" spans="1:12" s="209" customFormat="1" ht="31.2">
      <c r="B2223" s="209">
        <f>1+B2221</f>
        <v>6</v>
      </c>
      <c r="C2223" s="183"/>
      <c r="D2223" s="184" t="str">
        <f>CONCATENATE($A$2213,".",B2223)</f>
        <v>20.6</v>
      </c>
      <c r="E2223" s="198" t="s">
        <v>1734</v>
      </c>
      <c r="F2223" s="185" t="s">
        <v>268</v>
      </c>
      <c r="G2223" s="206"/>
      <c r="H2223" s="206"/>
      <c r="I2223" s="206"/>
      <c r="J2223" s="206"/>
      <c r="K2223" s="205"/>
      <c r="L2223" s="206">
        <f>SUM(L2224:L2224)</f>
        <v>3</v>
      </c>
    </row>
    <row r="2224" spans="1:12" s="209" customFormat="1" ht="15.6">
      <c r="D2224" s="241"/>
      <c r="E2224" s="242"/>
      <c r="F2224" s="243"/>
      <c r="G2224" s="203"/>
      <c r="H2224" s="203"/>
      <c r="I2224" s="203"/>
      <c r="J2224" s="203"/>
      <c r="K2224" s="205">
        <v>3</v>
      </c>
      <c r="L2224" s="373">
        <f>K2224</f>
        <v>3</v>
      </c>
    </row>
    <row r="2225" spans="1:12" s="209" customFormat="1" ht="62.4">
      <c r="B2225" s="209">
        <f>1+B2223</f>
        <v>7</v>
      </c>
      <c r="C2225" s="183"/>
      <c r="D2225" s="184" t="str">
        <f>CONCATENATE($A$2213,".",B2225)</f>
        <v>20.7</v>
      </c>
      <c r="E2225" s="198" t="s">
        <v>1737</v>
      </c>
      <c r="F2225" s="185" t="s">
        <v>6776</v>
      </c>
      <c r="G2225" s="374"/>
      <c r="H2225" s="206"/>
      <c r="I2225" s="374"/>
      <c r="J2225" s="206"/>
      <c r="K2225" s="375"/>
      <c r="L2225" s="206">
        <f>SUM(L2226)</f>
        <v>2</v>
      </c>
    </row>
    <row r="2226" spans="1:12" s="209" customFormat="1" ht="15.6">
      <c r="D2226" s="241"/>
      <c r="E2226" s="198"/>
      <c r="F2226" s="185"/>
      <c r="G2226" s="374"/>
      <c r="H2226" s="206"/>
      <c r="I2226" s="374"/>
      <c r="J2226" s="206"/>
      <c r="K2226" s="375">
        <v>2</v>
      </c>
      <c r="L2226" s="206">
        <f>K2226</f>
        <v>2</v>
      </c>
    </row>
    <row r="2227" spans="1:12" s="209" customFormat="1" ht="62.4">
      <c r="B2227" s="209">
        <f>1+B2225</f>
        <v>8</v>
      </c>
      <c r="C2227" s="183"/>
      <c r="D2227" s="184" t="str">
        <f>CONCATENATE($A$2213,".",B2227)</f>
        <v>20.8</v>
      </c>
      <c r="E2227" s="198" t="s">
        <v>6858</v>
      </c>
      <c r="F2227" s="185" t="s">
        <v>6776</v>
      </c>
      <c r="G2227" s="374"/>
      <c r="H2227" s="206"/>
      <c r="I2227" s="374"/>
      <c r="J2227" s="206"/>
      <c r="K2227" s="375"/>
      <c r="L2227" s="206">
        <f>SUM(L2228)</f>
        <v>1</v>
      </c>
    </row>
    <row r="2228" spans="1:12" s="209" customFormat="1" ht="15.6">
      <c r="D2228" s="241"/>
      <c r="E2228" s="198"/>
      <c r="F2228" s="185"/>
      <c r="G2228" s="374"/>
      <c r="H2228" s="206"/>
      <c r="I2228" s="374"/>
      <c r="J2228" s="206"/>
      <c r="K2228" s="375">
        <v>1</v>
      </c>
      <c r="L2228" s="206">
        <f>K2228</f>
        <v>1</v>
      </c>
    </row>
    <row r="2229" spans="1:12" s="209" customFormat="1" ht="37.5" customHeight="1">
      <c r="A2229" s="376"/>
      <c r="B2229" s="209">
        <f>1+B2227</f>
        <v>9</v>
      </c>
      <c r="C2229" s="183"/>
      <c r="D2229" s="184" t="str">
        <f>CONCATENATE($A$2213,".",B2229)</f>
        <v>20.9</v>
      </c>
      <c r="E2229" s="198" t="s">
        <v>1743</v>
      </c>
      <c r="F2229" s="185" t="s">
        <v>114</v>
      </c>
      <c r="G2229" s="374"/>
      <c r="H2229" s="206"/>
      <c r="I2229" s="374"/>
      <c r="J2229" s="206"/>
      <c r="K2229" s="375"/>
      <c r="L2229" s="206">
        <f>SUM(L2230)</f>
        <v>69</v>
      </c>
    </row>
    <row r="2230" spans="1:12" s="209" customFormat="1" ht="15" customHeight="1">
      <c r="A2230" s="376"/>
      <c r="D2230" s="241"/>
      <c r="E2230" s="198"/>
      <c r="F2230" s="185"/>
      <c r="G2230" s="374"/>
      <c r="H2230" s="206"/>
      <c r="I2230" s="374"/>
      <c r="J2230" s="206"/>
      <c r="K2230" s="375">
        <v>69</v>
      </c>
      <c r="L2230" s="206">
        <f>K2230</f>
        <v>69</v>
      </c>
    </row>
    <row r="2231" spans="1:12" s="209" customFormat="1" ht="36" customHeight="1">
      <c r="A2231" s="376"/>
      <c r="B2231" s="209">
        <f>1+B2229</f>
        <v>10</v>
      </c>
      <c r="C2231" s="183"/>
      <c r="D2231" s="184" t="str">
        <f>CONCATENATE($A$2213,".",B2231)</f>
        <v>20.10</v>
      </c>
      <c r="E2231" s="198" t="s">
        <v>1746</v>
      </c>
      <c r="F2231" s="185" t="s">
        <v>114</v>
      </c>
      <c r="G2231" s="374"/>
      <c r="H2231" s="206"/>
      <c r="I2231" s="374"/>
      <c r="J2231" s="206"/>
      <c r="K2231" s="375"/>
      <c r="L2231" s="206">
        <f>SUM(L2232)</f>
        <v>408</v>
      </c>
    </row>
    <row r="2232" spans="1:12" s="209" customFormat="1" ht="15" customHeight="1">
      <c r="A2232" s="376"/>
      <c r="D2232" s="241"/>
      <c r="E2232" s="198"/>
      <c r="F2232" s="185"/>
      <c r="G2232" s="374"/>
      <c r="H2232" s="206"/>
      <c r="I2232" s="374"/>
      <c r="J2232" s="206"/>
      <c r="K2232" s="375">
        <v>408</v>
      </c>
      <c r="L2232" s="206">
        <f>K2232</f>
        <v>408</v>
      </c>
    </row>
    <row r="2233" spans="1:12" s="209" customFormat="1" ht="36" customHeight="1">
      <c r="A2233" s="376"/>
      <c r="B2233" s="209">
        <f>1+B2231</f>
        <v>11</v>
      </c>
      <c r="C2233" s="183"/>
      <c r="D2233" s="184" t="str">
        <f>CONCATENATE($A$2213,".",B2233)</f>
        <v>20.11</v>
      </c>
      <c r="E2233" s="198" t="s">
        <v>1749</v>
      </c>
      <c r="F2233" s="185" t="s">
        <v>114</v>
      </c>
      <c r="G2233" s="374"/>
      <c r="H2233" s="206"/>
      <c r="I2233" s="374"/>
      <c r="J2233" s="206"/>
      <c r="K2233" s="375"/>
      <c r="L2233" s="206">
        <f>SUM(L2234)</f>
        <v>69</v>
      </c>
    </row>
    <row r="2234" spans="1:12" s="209" customFormat="1" ht="15" customHeight="1">
      <c r="A2234" s="376"/>
      <c r="D2234" s="241"/>
      <c r="E2234" s="198"/>
      <c r="F2234" s="185"/>
      <c r="G2234" s="374"/>
      <c r="H2234" s="206"/>
      <c r="I2234" s="374"/>
      <c r="J2234" s="206"/>
      <c r="K2234" s="375">
        <v>69</v>
      </c>
      <c r="L2234" s="206">
        <f>K2234</f>
        <v>69</v>
      </c>
    </row>
    <row r="2235" spans="1:12" s="209" customFormat="1" ht="32.25" customHeight="1">
      <c r="A2235" s="376"/>
      <c r="B2235" s="209">
        <f>1+B2233</f>
        <v>12</v>
      </c>
      <c r="C2235" s="183"/>
      <c r="D2235" s="184" t="str">
        <f>CONCATENATE($A$2213,".",B2235)</f>
        <v>20.12</v>
      </c>
      <c r="E2235" s="198" t="s">
        <v>1752</v>
      </c>
      <c r="F2235" s="185" t="s">
        <v>114</v>
      </c>
      <c r="G2235" s="374"/>
      <c r="H2235" s="206"/>
      <c r="I2235" s="374"/>
      <c r="J2235" s="206"/>
      <c r="K2235" s="375"/>
      <c r="L2235" s="206">
        <f>SUM(L2236)</f>
        <v>397</v>
      </c>
    </row>
    <row r="2236" spans="1:12" s="209" customFormat="1" ht="15" customHeight="1">
      <c r="A2236" s="376"/>
      <c r="D2236" s="241"/>
      <c r="E2236" s="198"/>
      <c r="F2236" s="185"/>
      <c r="G2236" s="374"/>
      <c r="H2236" s="206"/>
      <c r="I2236" s="374"/>
      <c r="J2236" s="206"/>
      <c r="K2236" s="375">
        <v>397</v>
      </c>
      <c r="L2236" s="206">
        <f>K2236</f>
        <v>397</v>
      </c>
    </row>
    <row r="2237" spans="1:12" s="209" customFormat="1" ht="46.8">
      <c r="A2237" s="376"/>
      <c r="B2237" s="209">
        <f>1+B2235</f>
        <v>13</v>
      </c>
      <c r="D2237" s="184" t="str">
        <f>CONCATENATE($A$2213,".",B2237)</f>
        <v>20.13</v>
      </c>
      <c r="E2237" s="198" t="s">
        <v>1755</v>
      </c>
      <c r="F2237" s="185" t="s">
        <v>114</v>
      </c>
      <c r="G2237" s="374"/>
      <c r="H2237" s="206"/>
      <c r="I2237" s="374"/>
      <c r="J2237" s="206"/>
      <c r="K2237" s="375"/>
      <c r="L2237" s="206">
        <f>SUM(L2238)</f>
        <v>10</v>
      </c>
    </row>
    <row r="2238" spans="1:12" s="209" customFormat="1" ht="15" customHeight="1">
      <c r="A2238" s="376"/>
      <c r="D2238" s="241"/>
      <c r="E2238" s="198"/>
      <c r="F2238" s="185"/>
      <c r="G2238" s="374"/>
      <c r="H2238" s="206"/>
      <c r="I2238" s="374"/>
      <c r="J2238" s="206"/>
      <c r="K2238" s="375">
        <v>10</v>
      </c>
      <c r="L2238" s="206">
        <f>K2238</f>
        <v>10</v>
      </c>
    </row>
    <row r="2239" spans="1:12" s="209" customFormat="1" ht="33" customHeight="1">
      <c r="A2239" s="376"/>
      <c r="B2239" s="209">
        <f>1+B2237</f>
        <v>14</v>
      </c>
      <c r="C2239" s="183"/>
      <c r="D2239" s="184" t="str">
        <f>CONCATENATE($A$2213,".",B2239)</f>
        <v>20.14</v>
      </c>
      <c r="E2239" s="198" t="s">
        <v>1758</v>
      </c>
      <c r="F2239" s="185" t="s">
        <v>6776</v>
      </c>
      <c r="G2239" s="374"/>
      <c r="H2239" s="206"/>
      <c r="I2239" s="374"/>
      <c r="J2239" s="206"/>
      <c r="K2239" s="375"/>
      <c r="L2239" s="206">
        <f>L2240</f>
        <v>84</v>
      </c>
    </row>
    <row r="2240" spans="1:12" s="209" customFormat="1" ht="15" customHeight="1">
      <c r="A2240" s="376"/>
      <c r="D2240" s="241"/>
      <c r="E2240" s="198"/>
      <c r="F2240" s="185"/>
      <c r="G2240" s="374"/>
      <c r="H2240" s="206"/>
      <c r="I2240" s="374"/>
      <c r="J2240" s="206"/>
      <c r="K2240" s="375">
        <v>84</v>
      </c>
      <c r="L2240" s="206">
        <f>K2240</f>
        <v>84</v>
      </c>
    </row>
    <row r="2241" spans="1:12" s="209" customFormat="1" ht="33.75" customHeight="1">
      <c r="A2241" s="376"/>
      <c r="B2241" s="209">
        <f>1+B2239</f>
        <v>15</v>
      </c>
      <c r="C2241" s="183"/>
      <c r="D2241" s="184" t="str">
        <f>CONCATENATE($A$2213,".",B2241)</f>
        <v>20.15</v>
      </c>
      <c r="E2241" s="198" t="s">
        <v>1761</v>
      </c>
      <c r="F2241" s="185" t="s">
        <v>6776</v>
      </c>
      <c r="G2241" s="374"/>
      <c r="H2241" s="206"/>
      <c r="I2241" s="374"/>
      <c r="J2241" s="206"/>
      <c r="K2241" s="375"/>
      <c r="L2241" s="206">
        <f>SUM(L2242)</f>
        <v>24</v>
      </c>
    </row>
    <row r="2242" spans="1:12" s="209" customFormat="1" ht="15" customHeight="1">
      <c r="A2242" s="376"/>
      <c r="D2242" s="241"/>
      <c r="E2242" s="198"/>
      <c r="F2242" s="185"/>
      <c r="G2242" s="374"/>
      <c r="H2242" s="206"/>
      <c r="I2242" s="374"/>
      <c r="J2242" s="206"/>
      <c r="K2242" s="375">
        <v>24</v>
      </c>
      <c r="L2242" s="206">
        <f>K2242</f>
        <v>24</v>
      </c>
    </row>
    <row r="2243" spans="1:12" s="209" customFormat="1" ht="39" customHeight="1">
      <c r="A2243" s="376"/>
      <c r="B2243" s="209">
        <f>1+B2241</f>
        <v>16</v>
      </c>
      <c r="C2243" s="183"/>
      <c r="D2243" s="184" t="str">
        <f>CONCATENATE($A$2213,".",B2243)</f>
        <v>20.16</v>
      </c>
      <c r="E2243" s="198" t="s">
        <v>1764</v>
      </c>
      <c r="F2243" s="185" t="s">
        <v>6504</v>
      </c>
      <c r="G2243" s="374"/>
      <c r="H2243" s="206"/>
      <c r="I2243" s="374"/>
      <c r="J2243" s="206"/>
      <c r="K2243" s="375"/>
      <c r="L2243" s="206">
        <f>SUM(L2244)</f>
        <v>65</v>
      </c>
    </row>
    <row r="2244" spans="1:12" s="209" customFormat="1" ht="15" customHeight="1">
      <c r="A2244" s="376"/>
      <c r="D2244" s="241"/>
      <c r="E2244" s="198"/>
      <c r="F2244" s="185"/>
      <c r="G2244" s="374"/>
      <c r="H2244" s="206"/>
      <c r="I2244" s="374"/>
      <c r="J2244" s="206"/>
      <c r="K2244" s="375">
        <v>65</v>
      </c>
      <c r="L2244" s="206">
        <f>K2244</f>
        <v>65</v>
      </c>
    </row>
    <row r="2245" spans="1:12" s="209" customFormat="1" ht="33.75" customHeight="1">
      <c r="A2245" s="376"/>
      <c r="B2245" s="209">
        <f>1+B2243</f>
        <v>17</v>
      </c>
      <c r="C2245" s="183"/>
      <c r="D2245" s="184" t="str">
        <f>CONCATENATE($A$2213,".",B2245)</f>
        <v>20.17</v>
      </c>
      <c r="E2245" s="198" t="s">
        <v>1767</v>
      </c>
      <c r="F2245" s="185" t="s">
        <v>6504</v>
      </c>
      <c r="G2245" s="374"/>
      <c r="H2245" s="206"/>
      <c r="I2245" s="374"/>
      <c r="J2245" s="206"/>
      <c r="K2245" s="375"/>
      <c r="L2245" s="206">
        <f>SUM(L2246)</f>
        <v>174</v>
      </c>
    </row>
    <row r="2246" spans="1:12" s="209" customFormat="1" ht="15" customHeight="1">
      <c r="A2246" s="376"/>
      <c r="D2246" s="241"/>
      <c r="E2246" s="198"/>
      <c r="F2246" s="185"/>
      <c r="G2246" s="374"/>
      <c r="H2246" s="206"/>
      <c r="I2246" s="374"/>
      <c r="J2246" s="206"/>
      <c r="K2246" s="375">
        <v>174</v>
      </c>
      <c r="L2246" s="206">
        <f>K2246</f>
        <v>174</v>
      </c>
    </row>
    <row r="2247" spans="1:12" s="209" customFormat="1" ht="37.5" customHeight="1">
      <c r="A2247" s="376"/>
      <c r="B2247" s="209">
        <f>1+B2245</f>
        <v>18</v>
      </c>
      <c r="C2247" s="183"/>
      <c r="D2247" s="184" t="str">
        <f>CONCATENATE($A$2213,".",B2247)</f>
        <v>20.18</v>
      </c>
      <c r="E2247" s="198" t="s">
        <v>1770</v>
      </c>
      <c r="F2247" s="185" t="s">
        <v>6776</v>
      </c>
      <c r="G2247" s="374"/>
      <c r="H2247" s="206"/>
      <c r="I2247" s="374"/>
      <c r="J2247" s="206"/>
      <c r="K2247" s="375"/>
      <c r="L2247" s="206">
        <f>SUM(L2248)</f>
        <v>9</v>
      </c>
    </row>
    <row r="2248" spans="1:12" s="209" customFormat="1" ht="15" customHeight="1">
      <c r="A2248" s="376"/>
      <c r="D2248" s="241"/>
      <c r="E2248" s="198"/>
      <c r="F2248" s="185"/>
      <c r="G2248" s="374"/>
      <c r="H2248" s="206"/>
      <c r="I2248" s="374"/>
      <c r="J2248" s="206"/>
      <c r="K2248" s="375">
        <v>9</v>
      </c>
      <c r="L2248" s="206">
        <f>K2248</f>
        <v>9</v>
      </c>
    </row>
    <row r="2249" spans="1:12" s="209" customFormat="1" ht="33.75" customHeight="1">
      <c r="A2249" s="376"/>
      <c r="B2249" s="209">
        <f>1+B2247</f>
        <v>19</v>
      </c>
      <c r="C2249" s="183"/>
      <c r="D2249" s="184" t="str">
        <f>CONCATENATE($A$2213,".",B2249)</f>
        <v>20.19</v>
      </c>
      <c r="E2249" s="198" t="s">
        <v>1773</v>
      </c>
      <c r="F2249" s="185" t="s">
        <v>6776</v>
      </c>
      <c r="G2249" s="374"/>
      <c r="H2249" s="206"/>
      <c r="I2249" s="374"/>
      <c r="J2249" s="206"/>
      <c r="K2249" s="375"/>
      <c r="L2249" s="206">
        <f>L2250</f>
        <v>22</v>
      </c>
    </row>
    <row r="2250" spans="1:12" s="209" customFormat="1" ht="15" customHeight="1">
      <c r="A2250" s="376"/>
      <c r="D2250" s="241"/>
      <c r="E2250" s="198"/>
      <c r="F2250" s="185"/>
      <c r="G2250" s="374"/>
      <c r="H2250" s="206"/>
      <c r="I2250" s="374"/>
      <c r="J2250" s="206"/>
      <c r="K2250" s="375">
        <v>22</v>
      </c>
      <c r="L2250" s="206">
        <f>K2250</f>
        <v>22</v>
      </c>
    </row>
    <row r="2251" spans="1:12" s="209" customFormat="1" ht="28.5" customHeight="1">
      <c r="A2251" s="376"/>
      <c r="B2251" s="209">
        <f>1+B2249</f>
        <v>20</v>
      </c>
      <c r="C2251" s="183"/>
      <c r="D2251" s="184" t="str">
        <f>CONCATENATE($A$2213,".",B2251)</f>
        <v>20.20</v>
      </c>
      <c r="E2251" s="198" t="s">
        <v>1776</v>
      </c>
      <c r="F2251" s="185" t="s">
        <v>6776</v>
      </c>
      <c r="G2251" s="374"/>
      <c r="H2251" s="206"/>
      <c r="I2251" s="374"/>
      <c r="J2251" s="206"/>
      <c r="K2251" s="375"/>
      <c r="L2251" s="206">
        <f>L2252</f>
        <v>10</v>
      </c>
    </row>
    <row r="2252" spans="1:12" s="209" customFormat="1" ht="15" customHeight="1">
      <c r="A2252" s="376"/>
      <c r="D2252" s="241"/>
      <c r="E2252" s="198"/>
      <c r="F2252" s="185"/>
      <c r="G2252" s="374"/>
      <c r="H2252" s="206"/>
      <c r="I2252" s="374"/>
      <c r="J2252" s="206"/>
      <c r="K2252" s="375">
        <v>10</v>
      </c>
      <c r="L2252" s="206">
        <f>K2252</f>
        <v>10</v>
      </c>
    </row>
    <row r="2253" spans="1:12" s="209" customFormat="1" ht="31.5" customHeight="1">
      <c r="A2253" s="376"/>
      <c r="B2253" s="209">
        <f>1+B2251</f>
        <v>21</v>
      </c>
      <c r="C2253" s="183"/>
      <c r="D2253" s="184" t="str">
        <f>CONCATENATE($A$2213,".",B2253)</f>
        <v>20.21</v>
      </c>
      <c r="E2253" s="198" t="s">
        <v>1779</v>
      </c>
      <c r="F2253" s="185" t="s">
        <v>6776</v>
      </c>
      <c r="G2253" s="374"/>
      <c r="H2253" s="206"/>
      <c r="I2253" s="374"/>
      <c r="J2253" s="206"/>
      <c r="K2253" s="375"/>
      <c r="L2253" s="206">
        <f>SUM(L2254)</f>
        <v>15</v>
      </c>
    </row>
    <row r="2254" spans="1:12" s="209" customFormat="1" ht="18.75" customHeight="1">
      <c r="A2254" s="376"/>
      <c r="D2254" s="241"/>
      <c r="E2254" s="198"/>
      <c r="F2254" s="185"/>
      <c r="G2254" s="374"/>
      <c r="H2254" s="206"/>
      <c r="I2254" s="374"/>
      <c r="J2254" s="206"/>
      <c r="K2254" s="375">
        <v>15</v>
      </c>
      <c r="L2254" s="206">
        <f>K2254</f>
        <v>15</v>
      </c>
    </row>
    <row r="2255" spans="1:12" s="209" customFormat="1" ht="27.75" customHeight="1">
      <c r="A2255" s="376"/>
      <c r="B2255" s="209">
        <f>1+B2253</f>
        <v>22</v>
      </c>
      <c r="C2255" s="183"/>
      <c r="D2255" s="184" t="str">
        <f>CONCATENATE($A$2213,".",B2255)</f>
        <v>20.22</v>
      </c>
      <c r="E2255" s="198" t="s">
        <v>6859</v>
      </c>
      <c r="F2255" s="185" t="s">
        <v>6776</v>
      </c>
      <c r="G2255" s="374"/>
      <c r="H2255" s="206"/>
      <c r="I2255" s="374"/>
      <c r="J2255" s="206"/>
      <c r="K2255" s="375"/>
      <c r="L2255" s="206">
        <f>SUM(L2256)</f>
        <v>6</v>
      </c>
    </row>
    <row r="2256" spans="1:12" s="209" customFormat="1" ht="15" customHeight="1">
      <c r="A2256" s="376"/>
      <c r="D2256" s="241"/>
      <c r="E2256" s="198"/>
      <c r="F2256" s="185"/>
      <c r="G2256" s="374"/>
      <c r="H2256" s="206"/>
      <c r="I2256" s="374"/>
      <c r="J2256" s="206"/>
      <c r="K2256" s="375">
        <v>6</v>
      </c>
      <c r="L2256" s="206">
        <f>K2256</f>
        <v>6</v>
      </c>
    </row>
    <row r="2257" spans="1:12" s="209" customFormat="1" ht="45" customHeight="1">
      <c r="A2257" s="376"/>
      <c r="B2257" s="209">
        <f>1+B2255</f>
        <v>23</v>
      </c>
      <c r="C2257" s="183"/>
      <c r="D2257" s="184" t="str">
        <f>CONCATENATE($A$2213,".",B2257)</f>
        <v>20.23</v>
      </c>
      <c r="E2257" s="198" t="s">
        <v>1785</v>
      </c>
      <c r="F2257" s="185" t="s">
        <v>6776</v>
      </c>
      <c r="G2257" s="374"/>
      <c r="H2257" s="206"/>
      <c r="I2257" s="374"/>
      <c r="J2257" s="206"/>
      <c r="K2257" s="375"/>
      <c r="L2257" s="206">
        <f>SUM(L2258)</f>
        <v>2</v>
      </c>
    </row>
    <row r="2258" spans="1:12" s="209" customFormat="1" ht="15" customHeight="1">
      <c r="A2258" s="376"/>
      <c r="D2258" s="241"/>
      <c r="E2258" s="198"/>
      <c r="F2258" s="185"/>
      <c r="G2258" s="374"/>
      <c r="H2258" s="206"/>
      <c r="I2258" s="374"/>
      <c r="J2258" s="206"/>
      <c r="K2258" s="375">
        <v>2</v>
      </c>
      <c r="L2258" s="206">
        <f>K2258</f>
        <v>2</v>
      </c>
    </row>
    <row r="2259" spans="1:12" s="209" customFormat="1" ht="57.75" customHeight="1">
      <c r="A2259" s="376"/>
      <c r="B2259" s="209">
        <f>1+B2257</f>
        <v>24</v>
      </c>
      <c r="C2259" s="183"/>
      <c r="D2259" s="184" t="str">
        <f>CONCATENATE($A$2213,".",B2259)</f>
        <v>20.24</v>
      </c>
      <c r="E2259" s="198" t="s">
        <v>1788</v>
      </c>
      <c r="F2259" s="185" t="s">
        <v>6776</v>
      </c>
      <c r="G2259" s="374"/>
      <c r="H2259" s="206"/>
      <c r="I2259" s="374"/>
      <c r="J2259" s="206"/>
      <c r="K2259" s="375"/>
      <c r="L2259" s="206">
        <f>L2260</f>
        <v>8</v>
      </c>
    </row>
    <row r="2260" spans="1:12" s="209" customFormat="1" ht="15" customHeight="1">
      <c r="A2260" s="376"/>
      <c r="D2260" s="241"/>
      <c r="E2260" s="198"/>
      <c r="F2260" s="185"/>
      <c r="G2260" s="374"/>
      <c r="H2260" s="206"/>
      <c r="I2260" s="374"/>
      <c r="J2260" s="206"/>
      <c r="K2260" s="375">
        <v>8</v>
      </c>
      <c r="L2260" s="206">
        <f>K2260</f>
        <v>8</v>
      </c>
    </row>
    <row r="2261" spans="1:12" s="209" customFormat="1" ht="64.5" customHeight="1">
      <c r="A2261" s="376"/>
      <c r="B2261" s="209">
        <f>1+B2259</f>
        <v>25</v>
      </c>
      <c r="C2261" s="183"/>
      <c r="D2261" s="184" t="str">
        <f>CONCATENATE($A$2213,".",B2261)</f>
        <v>20.25</v>
      </c>
      <c r="E2261" s="198" t="s">
        <v>1791</v>
      </c>
      <c r="F2261" s="185" t="s">
        <v>6776</v>
      </c>
      <c r="G2261" s="374"/>
      <c r="H2261" s="206"/>
      <c r="I2261" s="374"/>
      <c r="J2261" s="206"/>
      <c r="K2261" s="375"/>
      <c r="L2261" s="206">
        <f>L2262</f>
        <v>1</v>
      </c>
    </row>
    <row r="2262" spans="1:12" s="209" customFormat="1" ht="15" customHeight="1">
      <c r="A2262" s="376"/>
      <c r="D2262" s="241"/>
      <c r="E2262" s="198"/>
      <c r="F2262" s="185"/>
      <c r="G2262" s="374"/>
      <c r="H2262" s="206"/>
      <c r="I2262" s="374"/>
      <c r="J2262" s="206"/>
      <c r="K2262" s="375">
        <v>1</v>
      </c>
      <c r="L2262" s="206">
        <f>K2262</f>
        <v>1</v>
      </c>
    </row>
    <row r="2263" spans="1:12" s="209" customFormat="1" ht="39.75" customHeight="1">
      <c r="A2263" s="376"/>
      <c r="B2263" s="209">
        <f>1+B2261</f>
        <v>26</v>
      </c>
      <c r="D2263" s="184" t="str">
        <f>CONCATENATE($A$2213,".",B2263)</f>
        <v>20.26</v>
      </c>
      <c r="E2263" s="198" t="s">
        <v>1794</v>
      </c>
      <c r="F2263" s="185" t="s">
        <v>6776</v>
      </c>
      <c r="G2263" s="374"/>
      <c r="H2263" s="206"/>
      <c r="I2263" s="374"/>
      <c r="J2263" s="206"/>
      <c r="K2263" s="375"/>
      <c r="L2263" s="206">
        <f>L2264</f>
        <v>2</v>
      </c>
    </row>
    <row r="2264" spans="1:12" s="209" customFormat="1" ht="15" customHeight="1">
      <c r="A2264" s="376"/>
      <c r="D2264" s="241"/>
      <c r="E2264" s="198"/>
      <c r="F2264" s="185"/>
      <c r="G2264" s="374"/>
      <c r="H2264" s="206"/>
      <c r="I2264" s="374"/>
      <c r="J2264" s="206"/>
      <c r="K2264" s="375">
        <v>2</v>
      </c>
      <c r="L2264" s="206">
        <f>K2264</f>
        <v>2</v>
      </c>
    </row>
    <row r="2265" spans="1:12" s="209" customFormat="1" ht="46.5" customHeight="1">
      <c r="A2265" s="376"/>
      <c r="B2265" s="209">
        <f>1+B2263</f>
        <v>27</v>
      </c>
      <c r="D2265" s="184" t="str">
        <f>CONCATENATE($A$2213,".",B2265)</f>
        <v>20.27</v>
      </c>
      <c r="E2265" s="198" t="s">
        <v>6860</v>
      </c>
      <c r="F2265" s="185" t="s">
        <v>6776</v>
      </c>
      <c r="G2265" s="374"/>
      <c r="H2265" s="206"/>
      <c r="I2265" s="374"/>
      <c r="J2265" s="206"/>
      <c r="K2265" s="375"/>
      <c r="L2265" s="206">
        <f>L2266</f>
        <v>2</v>
      </c>
    </row>
    <row r="2266" spans="1:12" s="209" customFormat="1" ht="15" customHeight="1">
      <c r="A2266" s="376"/>
      <c r="D2266" s="241"/>
      <c r="E2266" s="198"/>
      <c r="F2266" s="185"/>
      <c r="G2266" s="374"/>
      <c r="H2266" s="206"/>
      <c r="I2266" s="374"/>
      <c r="J2266" s="206"/>
      <c r="K2266" s="375">
        <v>2</v>
      </c>
      <c r="L2266" s="206">
        <f>K2266</f>
        <v>2</v>
      </c>
    </row>
    <row r="2267" spans="1:12" s="209" customFormat="1" ht="15" customHeight="1">
      <c r="A2267" s="376"/>
      <c r="B2267" s="209">
        <v>28</v>
      </c>
      <c r="C2267" s="183"/>
      <c r="D2267" s="184" t="str">
        <f>CONCATENATE($A$2213,".",B2267)</f>
        <v>20.28</v>
      </c>
      <c r="E2267" s="198" t="s">
        <v>1800</v>
      </c>
      <c r="F2267" s="185" t="s">
        <v>136</v>
      </c>
      <c r="G2267" s="374"/>
      <c r="H2267" s="206"/>
      <c r="I2267" s="374"/>
      <c r="J2267" s="206"/>
      <c r="K2267" s="375"/>
      <c r="L2267" s="206">
        <f>L2268</f>
        <v>50</v>
      </c>
    </row>
    <row r="2268" spans="1:12" s="209" customFormat="1" ht="15" customHeight="1">
      <c r="A2268" s="376"/>
      <c r="D2268" s="241"/>
      <c r="E2268" s="198"/>
      <c r="F2268" s="185"/>
      <c r="G2268" s="374"/>
      <c r="H2268" s="206"/>
      <c r="I2268" s="374"/>
      <c r="J2268" s="206"/>
      <c r="K2268" s="375">
        <v>50</v>
      </c>
      <c r="L2268" s="206">
        <f>K2268</f>
        <v>50</v>
      </c>
    </row>
    <row r="2269" spans="1:12" s="209" customFormat="1" ht="15" customHeight="1">
      <c r="A2269" s="376"/>
      <c r="B2269" s="209">
        <f>1+B2267</f>
        <v>29</v>
      </c>
      <c r="C2269" s="183"/>
      <c r="D2269" s="184" t="str">
        <f>CONCATENATE($A$2213,".",B2269)</f>
        <v>20.29</v>
      </c>
      <c r="E2269" s="198" t="s">
        <v>1803</v>
      </c>
      <c r="F2269" s="185" t="s">
        <v>136</v>
      </c>
      <c r="G2269" s="374"/>
      <c r="H2269" s="206"/>
      <c r="I2269" s="374"/>
      <c r="J2269" s="206"/>
      <c r="K2269" s="375"/>
      <c r="L2269" s="206">
        <f>L2270</f>
        <v>50</v>
      </c>
    </row>
    <row r="2270" spans="1:12" s="209" customFormat="1" ht="15" customHeight="1">
      <c r="A2270" s="376"/>
      <c r="D2270" s="241"/>
      <c r="E2270" s="198"/>
      <c r="F2270" s="185"/>
      <c r="G2270" s="374"/>
      <c r="H2270" s="206"/>
      <c r="I2270" s="374"/>
      <c r="J2270" s="206"/>
      <c r="K2270" s="375">
        <v>50</v>
      </c>
      <c r="L2270" s="206">
        <f>K2270</f>
        <v>50</v>
      </c>
    </row>
    <row r="2271" spans="1:12" s="209" customFormat="1" ht="36" customHeight="1">
      <c r="A2271" s="376"/>
      <c r="B2271" s="209">
        <f>1+B2269</f>
        <v>30</v>
      </c>
      <c r="C2271" s="183"/>
      <c r="D2271" s="184" t="str">
        <f>CONCATENATE($A$2213,".",B2271)</f>
        <v>20.30</v>
      </c>
      <c r="E2271" s="198" t="s">
        <v>1074</v>
      </c>
      <c r="F2271" s="185" t="s">
        <v>6776</v>
      </c>
      <c r="G2271" s="374"/>
      <c r="H2271" s="206"/>
      <c r="I2271" s="374"/>
      <c r="J2271" s="206"/>
      <c r="K2271" s="375"/>
      <c r="L2271" s="206">
        <f>SUM(L2272)</f>
        <v>321</v>
      </c>
    </row>
    <row r="2272" spans="1:12" s="209" customFormat="1" ht="15" customHeight="1">
      <c r="A2272" s="376"/>
      <c r="D2272" s="241"/>
      <c r="E2272" s="198"/>
      <c r="F2272" s="185"/>
      <c r="G2272" s="374"/>
      <c r="H2272" s="206"/>
      <c r="I2272" s="374"/>
      <c r="J2272" s="206"/>
      <c r="K2272" s="375">
        <v>321</v>
      </c>
      <c r="L2272" s="206">
        <f>K2272</f>
        <v>321</v>
      </c>
    </row>
    <row r="2273" spans="1:12" s="209" customFormat="1" ht="37.5" customHeight="1">
      <c r="A2273" s="376"/>
      <c r="B2273" s="209">
        <f>1+B2271</f>
        <v>31</v>
      </c>
      <c r="C2273" s="183"/>
      <c r="D2273" s="184" t="str">
        <f>CONCATENATE($A$2213,".",B2273)</f>
        <v>20.31</v>
      </c>
      <c r="E2273" s="198" t="s">
        <v>1807</v>
      </c>
      <c r="F2273" s="185" t="s">
        <v>6776</v>
      </c>
      <c r="G2273" s="374"/>
      <c r="H2273" s="206"/>
      <c r="I2273" s="374"/>
      <c r="J2273" s="206"/>
      <c r="K2273" s="375"/>
      <c r="L2273" s="206">
        <f>L2274</f>
        <v>1980</v>
      </c>
    </row>
    <row r="2274" spans="1:12" s="209" customFormat="1" ht="15" customHeight="1">
      <c r="A2274" s="376"/>
      <c r="D2274" s="241"/>
      <c r="E2274" s="198"/>
      <c r="F2274" s="185"/>
      <c r="G2274" s="374"/>
      <c r="H2274" s="206"/>
      <c r="I2274" s="374"/>
      <c r="J2274" s="206"/>
      <c r="K2274" s="375">
        <v>1980</v>
      </c>
      <c r="L2274" s="206">
        <f>K2274</f>
        <v>1980</v>
      </c>
    </row>
    <row r="2275" spans="1:12" s="209" customFormat="1" ht="15" customHeight="1">
      <c r="A2275" s="376"/>
      <c r="B2275" s="209">
        <f>1+B2273</f>
        <v>32</v>
      </c>
      <c r="C2275" s="183"/>
      <c r="D2275" s="184" t="str">
        <f>CONCATENATE($A$2213,".",B2275)</f>
        <v>20.32</v>
      </c>
      <c r="E2275" s="198" t="s">
        <v>1810</v>
      </c>
      <c r="F2275" s="185" t="s">
        <v>6776</v>
      </c>
      <c r="G2275" s="374"/>
      <c r="H2275" s="206"/>
      <c r="I2275" s="374"/>
      <c r="J2275" s="206"/>
      <c r="K2275" s="375"/>
      <c r="L2275" s="206">
        <f>L2276</f>
        <v>1</v>
      </c>
    </row>
    <row r="2276" spans="1:12" s="209" customFormat="1" ht="15" customHeight="1">
      <c r="A2276" s="376"/>
      <c r="D2276" s="241"/>
      <c r="E2276" s="198"/>
      <c r="F2276" s="185"/>
      <c r="G2276" s="374"/>
      <c r="H2276" s="206"/>
      <c r="I2276" s="374"/>
      <c r="J2276" s="206"/>
      <c r="K2276" s="375">
        <v>1</v>
      </c>
      <c r="L2276" s="206">
        <f>K2276</f>
        <v>1</v>
      </c>
    </row>
    <row r="2277" spans="1:12" s="209" customFormat="1" ht="30" customHeight="1">
      <c r="A2277" s="376"/>
      <c r="B2277" s="209">
        <f>1+B2275</f>
        <v>33</v>
      </c>
      <c r="C2277" s="183"/>
      <c r="D2277" s="184" t="str">
        <f>CONCATENATE($A$2213,".",B2277)</f>
        <v>20.33</v>
      </c>
      <c r="E2277" s="198" t="s">
        <v>1813</v>
      </c>
      <c r="F2277" s="185" t="s">
        <v>6776</v>
      </c>
      <c r="G2277" s="374"/>
      <c r="H2277" s="206"/>
      <c r="I2277" s="374"/>
      <c r="J2277" s="206"/>
      <c r="K2277" s="375"/>
      <c r="L2277" s="206">
        <f>L2278</f>
        <v>3</v>
      </c>
    </row>
    <row r="2278" spans="1:12" s="209" customFormat="1" ht="15" customHeight="1">
      <c r="A2278" s="376"/>
      <c r="D2278" s="241"/>
      <c r="E2278" s="198"/>
      <c r="F2278" s="185"/>
      <c r="G2278" s="374"/>
      <c r="H2278" s="206"/>
      <c r="I2278" s="374"/>
      <c r="J2278" s="206"/>
      <c r="K2278" s="375">
        <v>3</v>
      </c>
      <c r="L2278" s="206">
        <f>K2278</f>
        <v>3</v>
      </c>
    </row>
    <row r="2279" spans="1:12" s="209" customFormat="1" ht="15" customHeight="1">
      <c r="A2279" s="376"/>
      <c r="B2279" s="209">
        <f>1+B2277</f>
        <v>34</v>
      </c>
      <c r="C2279" s="183"/>
      <c r="D2279" s="184" t="str">
        <f>CONCATENATE($A$2213,".",B2279)</f>
        <v>20.34</v>
      </c>
      <c r="E2279" s="198" t="s">
        <v>6861</v>
      </c>
      <c r="F2279" s="185" t="s">
        <v>6776</v>
      </c>
      <c r="G2279" s="374"/>
      <c r="H2279" s="206"/>
      <c r="I2279" s="374"/>
      <c r="J2279" s="206"/>
      <c r="K2279" s="375"/>
      <c r="L2279" s="206">
        <f>L2280</f>
        <v>1</v>
      </c>
    </row>
    <row r="2280" spans="1:12" s="209" customFormat="1" ht="15" customHeight="1">
      <c r="A2280" s="376"/>
      <c r="D2280" s="241"/>
      <c r="E2280" s="198"/>
      <c r="F2280" s="185"/>
      <c r="G2280" s="374"/>
      <c r="H2280" s="206"/>
      <c r="I2280" s="374"/>
      <c r="J2280" s="206"/>
      <c r="K2280" s="375">
        <v>1</v>
      </c>
      <c r="L2280" s="206">
        <f>K2280</f>
        <v>1</v>
      </c>
    </row>
    <row r="2281" spans="1:12" s="209" customFormat="1" ht="54.75" customHeight="1">
      <c r="A2281" s="376"/>
      <c r="B2281" s="209">
        <f>1+B2279</f>
        <v>35</v>
      </c>
      <c r="C2281" s="183"/>
      <c r="D2281" s="184" t="str">
        <f>CONCATENATE($A$2213,".",B2281)</f>
        <v>20.35</v>
      </c>
      <c r="E2281" s="198" t="s">
        <v>6862</v>
      </c>
      <c r="F2281" s="185" t="s">
        <v>6776</v>
      </c>
      <c r="G2281" s="374"/>
      <c r="H2281" s="206"/>
      <c r="I2281" s="374"/>
      <c r="J2281" s="206"/>
      <c r="K2281" s="375"/>
      <c r="L2281" s="206">
        <f>SUM(L2282)</f>
        <v>1</v>
      </c>
    </row>
    <row r="2282" spans="1:12" s="209" customFormat="1" ht="15" customHeight="1">
      <c r="A2282" s="376"/>
      <c r="D2282" s="241"/>
      <c r="E2282" s="198"/>
      <c r="F2282" s="185"/>
      <c r="G2282" s="374"/>
      <c r="H2282" s="206"/>
      <c r="I2282" s="374"/>
      <c r="J2282" s="206"/>
      <c r="K2282" s="375">
        <v>1</v>
      </c>
      <c r="L2282" s="206">
        <f>K2282</f>
        <v>1</v>
      </c>
    </row>
    <row r="2283" spans="1:12" s="209" customFormat="1" ht="35.25" customHeight="1">
      <c r="A2283" s="376"/>
      <c r="B2283" s="209">
        <f>1+B2281</f>
        <v>36</v>
      </c>
      <c r="C2283" s="183"/>
      <c r="D2283" s="184" t="str">
        <f>CONCATENATE($A$2213,".",B2283)</f>
        <v>20.36</v>
      </c>
      <c r="E2283" s="198" t="s">
        <v>1822</v>
      </c>
      <c r="F2283" s="185" t="s">
        <v>6776</v>
      </c>
      <c r="G2283" s="374"/>
      <c r="H2283" s="206"/>
      <c r="I2283" s="374"/>
      <c r="J2283" s="206"/>
      <c r="K2283" s="375"/>
      <c r="L2283" s="206">
        <f>L2284</f>
        <v>1</v>
      </c>
    </row>
    <row r="2284" spans="1:12" s="209" customFormat="1" ht="15" customHeight="1">
      <c r="A2284" s="376"/>
      <c r="D2284" s="241"/>
      <c r="E2284" s="198"/>
      <c r="F2284" s="185"/>
      <c r="G2284" s="374"/>
      <c r="H2284" s="206"/>
      <c r="I2284" s="374"/>
      <c r="J2284" s="206"/>
      <c r="K2284" s="375">
        <v>1</v>
      </c>
      <c r="L2284" s="206">
        <f>K2284</f>
        <v>1</v>
      </c>
    </row>
    <row r="2285" spans="1:12" s="209" customFormat="1" ht="35.25" customHeight="1">
      <c r="A2285" s="376"/>
      <c r="B2285" s="209">
        <f>1+B2283</f>
        <v>37</v>
      </c>
      <c r="C2285" s="183"/>
      <c r="D2285" s="184" t="str">
        <f>CONCATENATE($A$2213,".",B2285)</f>
        <v>20.37</v>
      </c>
      <c r="E2285" s="198" t="s">
        <v>1825</v>
      </c>
      <c r="F2285" s="185" t="s">
        <v>6776</v>
      </c>
      <c r="G2285" s="374"/>
      <c r="H2285" s="206"/>
      <c r="I2285" s="374"/>
      <c r="J2285" s="206"/>
      <c r="K2285" s="375"/>
      <c r="L2285" s="206">
        <f>L2286</f>
        <v>3</v>
      </c>
    </row>
    <row r="2286" spans="1:12" s="209" customFormat="1" ht="15" customHeight="1">
      <c r="A2286" s="376"/>
      <c r="D2286" s="241"/>
      <c r="E2286" s="198"/>
      <c r="F2286" s="185"/>
      <c r="G2286" s="374"/>
      <c r="H2286" s="206"/>
      <c r="I2286" s="374"/>
      <c r="J2286" s="206"/>
      <c r="K2286" s="375">
        <v>3</v>
      </c>
      <c r="L2286" s="206">
        <f>K2286</f>
        <v>3</v>
      </c>
    </row>
    <row r="2287" spans="1:12" s="209" customFormat="1" ht="69.75" customHeight="1">
      <c r="A2287" s="376"/>
      <c r="B2287" s="209">
        <f>1+B2285</f>
        <v>38</v>
      </c>
      <c r="C2287" s="183"/>
      <c r="D2287" s="184" t="str">
        <f>CONCATENATE($A$2213,".",B2287)</f>
        <v>20.38</v>
      </c>
      <c r="E2287" s="198" t="s">
        <v>1828</v>
      </c>
      <c r="F2287" s="185" t="s">
        <v>136</v>
      </c>
      <c r="G2287" s="374"/>
      <c r="H2287" s="206"/>
      <c r="I2287" s="374"/>
      <c r="J2287" s="206"/>
      <c r="K2287" s="375"/>
      <c r="L2287" s="206">
        <f>SUM(L2288)</f>
        <v>205</v>
      </c>
    </row>
    <row r="2288" spans="1:12" s="209" customFormat="1" ht="15" customHeight="1">
      <c r="A2288" s="376"/>
      <c r="D2288" s="241"/>
      <c r="E2288" s="198"/>
      <c r="F2288" s="185"/>
      <c r="G2288" s="374"/>
      <c r="H2288" s="206"/>
      <c r="I2288" s="374"/>
      <c r="J2288" s="206"/>
      <c r="K2288" s="375">
        <v>205</v>
      </c>
      <c r="L2288" s="206">
        <f>K2288</f>
        <v>205</v>
      </c>
    </row>
    <row r="2289" spans="1:14" s="209" customFormat="1" ht="70.5" customHeight="1">
      <c r="A2289" s="376"/>
      <c r="B2289" s="209">
        <f>1+B2287</f>
        <v>39</v>
      </c>
      <c r="C2289" s="183"/>
      <c r="D2289" s="184" t="str">
        <f>CONCATENATE($A$2213,".",B2289)</f>
        <v>20.39</v>
      </c>
      <c r="E2289" s="198" t="s">
        <v>1831</v>
      </c>
      <c r="F2289" s="185" t="s">
        <v>6776</v>
      </c>
      <c r="G2289" s="374"/>
      <c r="H2289" s="206"/>
      <c r="I2289" s="374"/>
      <c r="J2289" s="206"/>
      <c r="K2289" s="375"/>
      <c r="L2289" s="206">
        <f>L2290</f>
        <v>20</v>
      </c>
    </row>
    <row r="2290" spans="1:14" s="209" customFormat="1" ht="15" customHeight="1">
      <c r="A2290" s="376"/>
      <c r="D2290" s="241"/>
      <c r="E2290" s="198"/>
      <c r="F2290" s="185"/>
      <c r="G2290" s="374"/>
      <c r="H2290" s="206"/>
      <c r="I2290" s="374"/>
      <c r="J2290" s="206"/>
      <c r="K2290" s="375">
        <v>20</v>
      </c>
      <c r="L2290" s="206">
        <f>K2290</f>
        <v>20</v>
      </c>
    </row>
    <row r="2291" spans="1:14" s="209" customFormat="1" ht="41.25" customHeight="1">
      <c r="A2291" s="376"/>
      <c r="B2291" s="209">
        <v>40</v>
      </c>
      <c r="D2291" s="184" t="str">
        <f>CONCATENATE($A$2213,".",B2291)</f>
        <v>20.40</v>
      </c>
      <c r="E2291" s="198" t="s">
        <v>1834</v>
      </c>
      <c r="F2291" s="185" t="s">
        <v>6776</v>
      </c>
      <c r="G2291" s="374"/>
      <c r="H2291" s="206"/>
      <c r="I2291" s="374"/>
      <c r="J2291" s="206"/>
      <c r="K2291" s="375"/>
      <c r="L2291" s="206">
        <f>L2292</f>
        <v>2</v>
      </c>
    </row>
    <row r="2292" spans="1:14" s="209" customFormat="1" ht="15" customHeight="1">
      <c r="A2292" s="376"/>
      <c r="D2292" s="241"/>
      <c r="E2292" s="198"/>
      <c r="F2292" s="185"/>
      <c r="G2292" s="374"/>
      <c r="H2292" s="206"/>
      <c r="I2292" s="374"/>
      <c r="J2292" s="206"/>
      <c r="K2292" s="375">
        <v>2</v>
      </c>
      <c r="L2292" s="206">
        <f>K2292</f>
        <v>2</v>
      </c>
    </row>
    <row r="2293" spans="1:14" s="175" customFormat="1" ht="15.6">
      <c r="A2293" s="193"/>
      <c r="B2293" s="193"/>
      <c r="C2293" s="193"/>
      <c r="D2293" s="178">
        <v>21</v>
      </c>
      <c r="E2293" s="200" t="s">
        <v>54</v>
      </c>
      <c r="F2293" s="178"/>
      <c r="G2293" s="180"/>
      <c r="H2293" s="180"/>
      <c r="I2293" s="180"/>
      <c r="J2293" s="180"/>
      <c r="K2293" s="181"/>
      <c r="L2293" s="180"/>
      <c r="M2293" s="177"/>
      <c r="N2293" s="182"/>
    </row>
    <row r="2294" spans="1:14" s="175" customFormat="1" ht="31.2">
      <c r="A2294" s="175">
        <v>21</v>
      </c>
      <c r="B2294" s="175">
        <v>1</v>
      </c>
      <c r="D2294" s="184" t="str">
        <f>CONCATENATE($A$2294,".",$B$2213)</f>
        <v>21.1</v>
      </c>
      <c r="E2294" s="256" t="s">
        <v>6863</v>
      </c>
      <c r="F2294" s="185" t="s">
        <v>6448</v>
      </c>
      <c r="G2294" s="176"/>
      <c r="H2294" s="176"/>
      <c r="I2294" s="176"/>
      <c r="J2294" s="176"/>
      <c r="K2294" s="230"/>
      <c r="L2294" s="176">
        <f>SUM(L2295:L2296)</f>
        <v>77.34</v>
      </c>
      <c r="M2294" s="177"/>
      <c r="N2294" s="182"/>
    </row>
    <row r="2295" spans="1:14" s="175" customFormat="1" ht="15.6">
      <c r="D2295" s="241"/>
      <c r="E2295" s="242" t="s">
        <v>6864</v>
      </c>
      <c r="F2295" s="243"/>
      <c r="G2295" s="250"/>
      <c r="H2295" s="250"/>
      <c r="I2295" s="250"/>
      <c r="J2295" s="250"/>
      <c r="K2295" s="187">
        <f>K2299</f>
        <v>52.14</v>
      </c>
      <c r="L2295" s="188">
        <f>K2295</f>
        <v>52.14</v>
      </c>
      <c r="M2295" s="177"/>
      <c r="N2295" s="182"/>
    </row>
    <row r="2296" spans="1:14" s="175" customFormat="1" ht="15.6">
      <c r="C2296" s="183"/>
      <c r="D2296" s="184"/>
      <c r="E2296" s="242" t="s">
        <v>6865</v>
      </c>
      <c r="F2296" s="243"/>
      <c r="G2296" s="244"/>
      <c r="H2296" s="250"/>
      <c r="I2296" s="250"/>
      <c r="J2296" s="250"/>
      <c r="K2296" s="187">
        <f>K2300</f>
        <v>25.2</v>
      </c>
      <c r="L2296" s="188">
        <f>K2296</f>
        <v>25.2</v>
      </c>
      <c r="M2296" s="177"/>
      <c r="N2296" s="182"/>
    </row>
    <row r="2297" spans="1:14" s="175" customFormat="1" ht="15.6">
      <c r="A2297" s="193"/>
      <c r="B2297" s="193"/>
      <c r="C2297" s="193"/>
      <c r="D2297" s="241"/>
      <c r="E2297" s="242"/>
      <c r="F2297" s="243"/>
      <c r="G2297" s="244"/>
      <c r="H2297" s="250"/>
      <c r="I2297" s="250"/>
      <c r="J2297" s="250"/>
      <c r="K2297" s="187"/>
      <c r="L2297" s="188"/>
      <c r="M2297" s="177"/>
      <c r="N2297" s="182"/>
    </row>
    <row r="2298" spans="1:14" s="175" customFormat="1" ht="31.2">
      <c r="A2298" s="193"/>
      <c r="B2298" s="175">
        <f>1+B2294</f>
        <v>2</v>
      </c>
      <c r="C2298" s="193"/>
      <c r="D2298" s="184" t="str">
        <f>CONCATENATE($A$2294,".",B2298)</f>
        <v>21.2</v>
      </c>
      <c r="E2298" s="256" t="s">
        <v>1839</v>
      </c>
      <c r="F2298" s="185" t="s">
        <v>6448</v>
      </c>
      <c r="G2298" s="176"/>
      <c r="H2298" s="176"/>
      <c r="I2298" s="176"/>
      <c r="J2298" s="176"/>
      <c r="K2298" s="230"/>
      <c r="L2298" s="176">
        <f>SUM(L2299:L2300)</f>
        <v>77.34</v>
      </c>
      <c r="M2298" s="177"/>
      <c r="N2298" s="182"/>
    </row>
    <row r="2299" spans="1:14" s="175" customFormat="1" ht="15.6">
      <c r="A2299" s="193"/>
      <c r="B2299" s="193"/>
      <c r="C2299" s="193"/>
      <c r="D2299" s="241"/>
      <c r="E2299" s="242" t="s">
        <v>6864</v>
      </c>
      <c r="F2299" s="243"/>
      <c r="G2299" s="250"/>
      <c r="H2299" s="250"/>
      <c r="I2299" s="250"/>
      <c r="J2299" s="250"/>
      <c r="K2299" s="187">
        <f>52.14</f>
        <v>52.14</v>
      </c>
      <c r="L2299" s="188">
        <f>K2299</f>
        <v>52.14</v>
      </c>
      <c r="M2299" s="177"/>
      <c r="N2299" s="182"/>
    </row>
    <row r="2300" spans="1:14" s="175" customFormat="1" ht="15.6">
      <c r="A2300" s="193"/>
      <c r="B2300" s="193"/>
      <c r="C2300" s="193"/>
      <c r="D2300" s="241"/>
      <c r="E2300" s="242" t="s">
        <v>6865</v>
      </c>
      <c r="F2300" s="243"/>
      <c r="G2300" s="244"/>
      <c r="H2300" s="250"/>
      <c r="I2300" s="250"/>
      <c r="J2300" s="250"/>
      <c r="K2300" s="187">
        <f>K1096</f>
        <v>25.2</v>
      </c>
      <c r="L2300" s="188">
        <f>K2300</f>
        <v>25.2</v>
      </c>
      <c r="M2300" s="177"/>
      <c r="N2300" s="182"/>
    </row>
    <row r="2301" spans="1:14" s="175" customFormat="1" ht="15.6">
      <c r="A2301" s="193"/>
      <c r="B2301" s="193"/>
      <c r="C2301" s="193"/>
      <c r="D2301" s="241"/>
      <c r="E2301" s="242"/>
      <c r="F2301" s="243"/>
      <c r="G2301" s="244"/>
      <c r="H2301" s="250"/>
      <c r="I2301" s="250"/>
      <c r="J2301" s="250"/>
      <c r="K2301" s="187"/>
      <c r="L2301" s="188"/>
      <c r="M2301" s="177"/>
      <c r="N2301" s="182"/>
    </row>
    <row r="2302" spans="1:14" s="175" customFormat="1" ht="57.75" customHeight="1">
      <c r="A2302" s="193"/>
      <c r="B2302" s="175">
        <f>1+B2298</f>
        <v>3</v>
      </c>
      <c r="C2302" s="193"/>
      <c r="D2302" s="184" t="str">
        <f>CONCATENATE($A$2294,".",B2302)</f>
        <v>21.3</v>
      </c>
      <c r="E2302" s="198" t="s">
        <v>6866</v>
      </c>
      <c r="F2302" s="185" t="s">
        <v>6458</v>
      </c>
      <c r="G2302" s="176"/>
      <c r="H2302" s="176"/>
      <c r="I2302" s="176"/>
      <c r="J2302" s="176"/>
      <c r="K2302" s="230"/>
      <c r="L2302" s="176">
        <f>SUM(L2303:L2304)</f>
        <v>2</v>
      </c>
      <c r="M2302" s="177"/>
      <c r="N2302" s="182"/>
    </row>
    <row r="2303" spans="1:14" s="175" customFormat="1" ht="15.6">
      <c r="A2303" s="193"/>
      <c r="B2303" s="193"/>
      <c r="C2303" s="193"/>
      <c r="D2303" s="241"/>
      <c r="E2303" s="242" t="s">
        <v>6867</v>
      </c>
      <c r="F2303" s="243"/>
      <c r="G2303" s="250"/>
      <c r="H2303" s="250"/>
      <c r="I2303" s="250"/>
      <c r="J2303" s="250"/>
      <c r="K2303" s="187">
        <v>2</v>
      </c>
      <c r="L2303" s="188">
        <f>K2303</f>
        <v>2</v>
      </c>
      <c r="M2303" s="177"/>
      <c r="N2303" s="182"/>
    </row>
    <row r="2304" spans="1:14" s="175" customFormat="1" ht="15.6">
      <c r="A2304" s="193"/>
      <c r="B2304" s="193"/>
      <c r="C2304" s="193"/>
      <c r="D2304" s="241"/>
      <c r="E2304" s="242"/>
      <c r="F2304" s="243"/>
      <c r="G2304" s="244"/>
      <c r="H2304" s="250"/>
      <c r="I2304" s="250"/>
      <c r="J2304" s="250"/>
      <c r="K2304" s="187"/>
      <c r="L2304" s="188"/>
      <c r="M2304" s="177"/>
      <c r="N2304" s="182"/>
    </row>
    <row r="2305" spans="1:14" s="175" customFormat="1" ht="46.8">
      <c r="A2305" s="193"/>
      <c r="B2305" s="175">
        <f>1+B2302</f>
        <v>4</v>
      </c>
      <c r="C2305" s="193"/>
      <c r="D2305" s="184" t="str">
        <f>CONCATENATE($A$2294,".",B2305)</f>
        <v>21.4</v>
      </c>
      <c r="E2305" s="198" t="s">
        <v>1845</v>
      </c>
      <c r="F2305" s="185" t="s">
        <v>6448</v>
      </c>
      <c r="G2305" s="176"/>
      <c r="H2305" s="176"/>
      <c r="I2305" s="176"/>
      <c r="J2305" s="176"/>
      <c r="K2305" s="230"/>
      <c r="L2305" s="176">
        <f>SUM(L2306:L2307)</f>
        <v>120</v>
      </c>
      <c r="M2305" s="177"/>
      <c r="N2305" s="182"/>
    </row>
    <row r="2306" spans="1:14" s="175" customFormat="1" ht="15.6">
      <c r="A2306" s="193"/>
      <c r="B2306" s="193"/>
      <c r="C2306" s="193"/>
      <c r="D2306" s="241"/>
      <c r="E2306" s="242" t="s">
        <v>6867</v>
      </c>
      <c r="F2306" s="243"/>
      <c r="G2306" s="250"/>
      <c r="H2306" s="250"/>
      <c r="I2306" s="250"/>
      <c r="J2306" s="250"/>
      <c r="K2306" s="187">
        <v>120</v>
      </c>
      <c r="L2306" s="188">
        <f>K2306</f>
        <v>120</v>
      </c>
      <c r="M2306" s="177"/>
      <c r="N2306" s="182"/>
    </row>
    <row r="2307" spans="1:14" s="175" customFormat="1" ht="15.6">
      <c r="A2307" s="193"/>
      <c r="B2307" s="193"/>
      <c r="C2307" s="193"/>
      <c r="D2307" s="241"/>
      <c r="E2307" s="242"/>
      <c r="F2307" s="243"/>
      <c r="G2307" s="244"/>
      <c r="H2307" s="250"/>
      <c r="I2307" s="250"/>
      <c r="J2307" s="250"/>
      <c r="K2307" s="187"/>
      <c r="L2307" s="188"/>
      <c r="M2307" s="177"/>
      <c r="N2307" s="182"/>
    </row>
    <row r="2308" spans="1:14" s="175" customFormat="1" ht="15.6">
      <c r="A2308" s="193"/>
      <c r="B2308" s="175">
        <f>1+B2305</f>
        <v>5</v>
      </c>
      <c r="C2308" s="193"/>
      <c r="D2308" s="184" t="str">
        <f>CONCATENATE($A$2294,".",B2308)</f>
        <v>21.5</v>
      </c>
      <c r="E2308" s="198" t="s">
        <v>6868</v>
      </c>
      <c r="F2308" s="185" t="s">
        <v>6448</v>
      </c>
      <c r="G2308" s="176"/>
      <c r="H2308" s="176"/>
      <c r="I2308" s="176"/>
      <c r="J2308" s="176"/>
      <c r="K2308" s="230"/>
      <c r="L2308" s="176">
        <f>SUM(L2309:L2310)</f>
        <v>473.2000000000001</v>
      </c>
      <c r="M2308" s="177"/>
      <c r="N2308" s="182"/>
    </row>
    <row r="2309" spans="1:14" s="175" customFormat="1" ht="12.75" customHeight="1">
      <c r="A2309" s="193"/>
      <c r="B2309" s="193"/>
      <c r="C2309" s="193"/>
      <c r="D2309" s="241"/>
      <c r="E2309" s="242" t="s">
        <v>6672</v>
      </c>
      <c r="F2309" s="243"/>
      <c r="G2309" s="250"/>
      <c r="H2309" s="250"/>
      <c r="I2309" s="250"/>
      <c r="J2309" s="250"/>
      <c r="K2309" s="187">
        <f>254.58+15.95+15.95+22.55+22.55+5.5+20.41+20.41+18.55+18.25+29.5+29</f>
        <v>473.2000000000001</v>
      </c>
      <c r="L2309" s="188">
        <f>K2309</f>
        <v>473.2000000000001</v>
      </c>
      <c r="M2309" s="177"/>
      <c r="N2309" s="182"/>
    </row>
    <row r="2310" spans="1:14" s="175" customFormat="1" ht="15.6">
      <c r="A2310" s="193"/>
      <c r="B2310" s="193"/>
      <c r="C2310" s="193"/>
      <c r="D2310" s="241"/>
      <c r="E2310" s="242"/>
      <c r="F2310" s="243"/>
      <c r="G2310" s="250"/>
      <c r="H2310" s="250"/>
      <c r="I2310" s="250"/>
      <c r="J2310" s="250"/>
      <c r="K2310" s="187"/>
      <c r="L2310" s="188"/>
      <c r="M2310" s="177"/>
      <c r="N2310" s="182"/>
    </row>
    <row r="2311" spans="1:14" s="175" customFormat="1" ht="15.6">
      <c r="A2311" s="193"/>
      <c r="B2311" s="175">
        <f>1+B2308</f>
        <v>6</v>
      </c>
      <c r="C2311" s="193"/>
      <c r="D2311" s="184" t="str">
        <f>CONCATENATE($A$2294,".",B2311)</f>
        <v>21.6</v>
      </c>
      <c r="E2311" s="198" t="s">
        <v>6869</v>
      </c>
      <c r="F2311" s="185" t="s">
        <v>6448</v>
      </c>
      <c r="G2311" s="176"/>
      <c r="H2311" s="176"/>
      <c r="I2311" s="176"/>
      <c r="J2311" s="176"/>
      <c r="K2311" s="230"/>
      <c r="L2311" s="176">
        <f>SUM(L2312:L2314)</f>
        <v>173.23</v>
      </c>
      <c r="M2311" s="177"/>
      <c r="N2311" s="182"/>
    </row>
    <row r="2312" spans="1:14" s="175" customFormat="1" ht="15.6">
      <c r="A2312" s="193"/>
      <c r="B2312" s="193"/>
      <c r="C2312" s="193"/>
      <c r="D2312" s="241"/>
      <c r="E2312" s="242" t="s">
        <v>6867</v>
      </c>
      <c r="F2312" s="243"/>
      <c r="G2312" s="250"/>
      <c r="H2312" s="250"/>
      <c r="I2312" s="250"/>
      <c r="J2312" s="250"/>
      <c r="K2312" s="187">
        <f>70.5+10.78+39.53</f>
        <v>120.81</v>
      </c>
      <c r="L2312" s="188">
        <f>K2312</f>
        <v>120.81</v>
      </c>
      <c r="M2312" s="177"/>
      <c r="N2312" s="182"/>
    </row>
    <row r="2313" spans="1:14" s="175" customFormat="1" ht="15.6">
      <c r="A2313" s="193"/>
      <c r="B2313" s="193"/>
      <c r="C2313" s="193"/>
      <c r="D2313" s="241"/>
      <c r="E2313" s="242" t="s">
        <v>6870</v>
      </c>
      <c r="F2313" s="243"/>
      <c r="G2313" s="250"/>
      <c r="H2313" s="250"/>
      <c r="I2313" s="250"/>
      <c r="J2313" s="250"/>
      <c r="K2313" s="187">
        <f>18.25+23.2</f>
        <v>41.45</v>
      </c>
      <c r="L2313" s="188">
        <f>K2313</f>
        <v>41.45</v>
      </c>
      <c r="M2313" s="177"/>
      <c r="N2313" s="182"/>
    </row>
    <row r="2314" spans="1:14" s="175" customFormat="1" ht="15.6">
      <c r="A2314" s="193"/>
      <c r="B2314" s="193"/>
      <c r="C2314" s="193"/>
      <c r="D2314" s="241"/>
      <c r="E2314" s="242" t="s">
        <v>6871</v>
      </c>
      <c r="F2314" s="243"/>
      <c r="G2314" s="244"/>
      <c r="H2314" s="250"/>
      <c r="I2314" s="250"/>
      <c r="J2314" s="250"/>
      <c r="K2314" s="187">
        <f>2.25+2.25+6.47</f>
        <v>10.969999999999999</v>
      </c>
      <c r="L2314" s="188">
        <f>K2314</f>
        <v>10.969999999999999</v>
      </c>
      <c r="M2314" s="177"/>
      <c r="N2314" s="182"/>
    </row>
    <row r="2315" spans="1:14" s="175" customFormat="1" ht="15.6">
      <c r="A2315" s="193"/>
      <c r="B2315" s="193"/>
      <c r="C2315" s="193"/>
      <c r="D2315" s="241"/>
      <c r="E2315" s="242"/>
      <c r="F2315" s="243"/>
      <c r="G2315" s="244"/>
      <c r="H2315" s="250"/>
      <c r="I2315" s="250"/>
      <c r="J2315" s="250"/>
      <c r="K2315" s="187"/>
      <c r="L2315" s="188"/>
      <c r="M2315" s="177"/>
      <c r="N2315" s="182"/>
    </row>
    <row r="2316" spans="1:14" s="175" customFormat="1" ht="93.75" customHeight="1">
      <c r="A2316" s="193"/>
      <c r="B2316" s="175">
        <f>1+B2311</f>
        <v>7</v>
      </c>
      <c r="C2316" s="193"/>
      <c r="D2316" s="184" t="str">
        <f>CONCATENATE($A$2294,".",B2316)</f>
        <v>21.7</v>
      </c>
      <c r="E2316" s="198" t="s">
        <v>6872</v>
      </c>
      <c r="F2316" s="185" t="s">
        <v>114</v>
      </c>
      <c r="G2316" s="176"/>
      <c r="H2316" s="176"/>
      <c r="I2316" s="176"/>
      <c r="J2316" s="176"/>
      <c r="K2316" s="230"/>
      <c r="L2316" s="176">
        <f>SUM(L2317:L2318)</f>
        <v>40</v>
      </c>
      <c r="M2316" s="177"/>
      <c r="N2316" s="182"/>
    </row>
    <row r="2317" spans="1:14" s="175" customFormat="1" ht="15.6">
      <c r="A2317" s="193"/>
      <c r="B2317" s="193"/>
      <c r="C2317" s="193"/>
      <c r="D2317" s="241"/>
      <c r="E2317" s="242" t="s">
        <v>6873</v>
      </c>
      <c r="F2317" s="243"/>
      <c r="G2317" s="250"/>
      <c r="H2317" s="187"/>
      <c r="I2317" s="250"/>
      <c r="J2317" s="250"/>
      <c r="K2317" s="187">
        <v>40</v>
      </c>
      <c r="L2317" s="188">
        <f>K2317</f>
        <v>40</v>
      </c>
      <c r="M2317" s="177"/>
      <c r="N2317" s="182"/>
    </row>
    <row r="2318" spans="1:14" s="175" customFormat="1" ht="15.6">
      <c r="A2318" s="193"/>
      <c r="B2318" s="193"/>
      <c r="C2318" s="193"/>
      <c r="D2318" s="241"/>
      <c r="E2318" s="242"/>
      <c r="F2318" s="243"/>
      <c r="G2318" s="250">
        <v>1</v>
      </c>
      <c r="H2318" s="187"/>
      <c r="I2318" s="250"/>
      <c r="J2318" s="250"/>
      <c r="K2318" s="187"/>
      <c r="L2318" s="188"/>
      <c r="M2318" s="177"/>
      <c r="N2318" s="182"/>
    </row>
    <row r="2319" spans="1:14" s="175" customFormat="1" ht="15.6">
      <c r="A2319" s="193"/>
      <c r="B2319" s="175">
        <f>1+B2316</f>
        <v>8</v>
      </c>
      <c r="C2319" s="193"/>
      <c r="D2319" s="184" t="str">
        <f>CONCATENATE($A$2294,".",B2319)</f>
        <v>21.8</v>
      </c>
      <c r="E2319" s="198" t="s">
        <v>6874</v>
      </c>
      <c r="F2319" s="185" t="s">
        <v>268</v>
      </c>
      <c r="G2319" s="176"/>
      <c r="H2319" s="176"/>
      <c r="I2319" s="176"/>
      <c r="J2319" s="176"/>
      <c r="K2319" s="230"/>
      <c r="L2319" s="176">
        <f>SUM(L2320:L2321)</f>
        <v>6</v>
      </c>
      <c r="M2319" s="177"/>
      <c r="N2319" s="182"/>
    </row>
    <row r="2320" spans="1:14" s="175" customFormat="1" ht="15.6">
      <c r="A2320" s="193"/>
      <c r="B2320" s="193"/>
      <c r="C2320" s="193"/>
      <c r="D2320" s="241"/>
      <c r="E2320" s="242" t="s">
        <v>6870</v>
      </c>
      <c r="F2320" s="243"/>
      <c r="G2320" s="250"/>
      <c r="H2320" s="250"/>
      <c r="I2320" s="250"/>
      <c r="J2320" s="250"/>
      <c r="K2320" s="187">
        <v>6</v>
      </c>
      <c r="L2320" s="188">
        <f>K2320</f>
        <v>6</v>
      </c>
      <c r="M2320" s="177"/>
      <c r="N2320" s="182"/>
    </row>
    <row r="2321" spans="1:14" s="175" customFormat="1" ht="15.6">
      <c r="A2321" s="193"/>
      <c r="B2321" s="193"/>
      <c r="C2321" s="193"/>
      <c r="D2321" s="241"/>
      <c r="E2321" s="242"/>
      <c r="F2321" s="243"/>
      <c r="G2321" s="244"/>
      <c r="H2321" s="250"/>
      <c r="I2321" s="250">
        <v>0.75</v>
      </c>
      <c r="J2321" s="187"/>
      <c r="K2321" s="187"/>
      <c r="L2321" s="188"/>
      <c r="M2321" s="177"/>
      <c r="N2321" s="182"/>
    </row>
    <row r="2322" spans="1:14" s="175" customFormat="1" ht="31.2">
      <c r="A2322" s="193"/>
      <c r="B2322" s="175">
        <f>1+B2319</f>
        <v>9</v>
      </c>
      <c r="C2322" s="193"/>
      <c r="D2322" s="184" t="str">
        <f>CONCATENATE($A$2294,".",B2322)</f>
        <v>21.9</v>
      </c>
      <c r="E2322" s="198" t="s">
        <v>1863</v>
      </c>
      <c r="F2322" s="185" t="s">
        <v>114</v>
      </c>
      <c r="G2322" s="176"/>
      <c r="H2322" s="176"/>
      <c r="I2322" s="176"/>
      <c r="J2322" s="176"/>
      <c r="K2322" s="230"/>
      <c r="L2322" s="176">
        <f>SUM(L2323:L2324)</f>
        <v>22.98</v>
      </c>
      <c r="M2322" s="177"/>
      <c r="N2322" s="182"/>
    </row>
    <row r="2323" spans="1:14" s="175" customFormat="1" ht="15.6">
      <c r="A2323" s="193"/>
      <c r="B2323" s="193"/>
      <c r="C2323" s="193"/>
      <c r="D2323" s="241"/>
      <c r="E2323" s="263" t="s">
        <v>6867</v>
      </c>
      <c r="F2323" s="243"/>
      <c r="G2323" s="250"/>
      <c r="H2323" s="187"/>
      <c r="I2323" s="250"/>
      <c r="J2323" s="250"/>
      <c r="K2323" s="187">
        <f>3.64+5+3.74+2.8+2.8+5</f>
        <v>22.98</v>
      </c>
      <c r="L2323" s="188">
        <f>K2323</f>
        <v>22.98</v>
      </c>
      <c r="M2323" s="177"/>
      <c r="N2323" s="182"/>
    </row>
    <row r="2324" spans="1:14" s="175" customFormat="1" ht="15.6">
      <c r="A2324" s="193"/>
      <c r="B2324" s="193"/>
      <c r="C2324" s="193"/>
      <c r="D2324" s="241"/>
      <c r="E2324" s="242"/>
      <c r="F2324" s="243"/>
      <c r="G2324" s="250"/>
      <c r="H2324" s="187"/>
      <c r="I2324" s="250"/>
      <c r="J2324" s="250"/>
      <c r="K2324" s="187"/>
      <c r="L2324" s="188"/>
      <c r="M2324" s="177"/>
      <c r="N2324" s="182"/>
    </row>
    <row r="2325" spans="1:14" s="175" customFormat="1" ht="31.2">
      <c r="A2325" s="193"/>
      <c r="B2325" s="175">
        <f>1+B2322</f>
        <v>10</v>
      </c>
      <c r="C2325" s="193"/>
      <c r="D2325" s="184" t="str">
        <f>CONCATENATE($A$2294,".",B2325)</f>
        <v>21.10</v>
      </c>
      <c r="E2325" s="198" t="s">
        <v>6875</v>
      </c>
      <c r="F2325" s="185" t="s">
        <v>6504</v>
      </c>
      <c r="G2325" s="176"/>
      <c r="H2325" s="176"/>
      <c r="I2325" s="176"/>
      <c r="J2325" s="176"/>
      <c r="K2325" s="230"/>
      <c r="L2325" s="176">
        <f>SUM(L2326:L2327)</f>
        <v>111.81</v>
      </c>
      <c r="M2325" s="177"/>
      <c r="N2325" s="182"/>
    </row>
    <row r="2326" spans="1:14" s="175" customFormat="1" ht="15.6">
      <c r="A2326" s="193"/>
      <c r="B2326" s="193"/>
      <c r="C2326" s="193"/>
      <c r="D2326" s="241"/>
      <c r="E2326" s="242" t="s">
        <v>6876</v>
      </c>
      <c r="F2326" s="243"/>
      <c r="G2326" s="244"/>
      <c r="H2326" s="250"/>
      <c r="I2326" s="250">
        <v>0.75</v>
      </c>
      <c r="J2326" s="187"/>
      <c r="K2326" s="187">
        <v>33.200000000000003</v>
      </c>
      <c r="L2326" s="188">
        <f>K2326</f>
        <v>33.200000000000003</v>
      </c>
      <c r="M2326" s="177"/>
      <c r="N2326" s="182"/>
    </row>
    <row r="2327" spans="1:14" s="175" customFormat="1" ht="15.6">
      <c r="A2327" s="193"/>
      <c r="B2327" s="193"/>
      <c r="C2327" s="193"/>
      <c r="D2327" s="241"/>
      <c r="E2327" s="242" t="s">
        <v>6877</v>
      </c>
      <c r="F2327" s="243"/>
      <c r="G2327" s="244"/>
      <c r="H2327" s="250"/>
      <c r="I2327" s="250"/>
      <c r="J2327" s="187"/>
      <c r="K2327" s="187">
        <v>78.61</v>
      </c>
      <c r="L2327" s="188">
        <f>K2327</f>
        <v>78.61</v>
      </c>
      <c r="M2327" s="177"/>
      <c r="N2327" s="182"/>
    </row>
    <row r="2328" spans="1:14" s="175" customFormat="1" ht="15.6">
      <c r="A2328" s="193"/>
      <c r="B2328" s="193"/>
      <c r="C2328" s="193"/>
      <c r="D2328" s="241"/>
      <c r="E2328" s="328"/>
      <c r="F2328" s="243"/>
      <c r="G2328" s="244"/>
      <c r="H2328" s="250"/>
      <c r="I2328" s="250"/>
      <c r="J2328" s="187"/>
      <c r="K2328" s="187"/>
      <c r="L2328" s="188"/>
      <c r="M2328" s="177"/>
      <c r="N2328" s="182"/>
    </row>
    <row r="2329" spans="1:14" s="175" customFormat="1" ht="15.6">
      <c r="A2329" s="193"/>
      <c r="B2329" s="193"/>
      <c r="C2329" s="193"/>
      <c r="D2329" s="377"/>
      <c r="E2329" s="378"/>
      <c r="F2329" s="377"/>
      <c r="G2329" s="379"/>
      <c r="H2329" s="379"/>
      <c r="I2329" s="379"/>
      <c r="J2329" s="379"/>
      <c r="K2329" s="380"/>
      <c r="L2329" s="379"/>
    </row>
    <row r="2330" spans="1:14" s="175" customFormat="1" ht="15.6">
      <c r="A2330" s="193"/>
      <c r="B2330" s="193"/>
      <c r="C2330" s="193"/>
      <c r="D2330" s="377"/>
      <c r="E2330" s="378"/>
      <c r="F2330" s="377"/>
      <c r="G2330" s="379"/>
      <c r="H2330" s="379"/>
      <c r="I2330" s="379"/>
      <c r="J2330" s="379"/>
      <c r="K2330" s="380"/>
      <c r="L2330" s="379"/>
    </row>
    <row r="2331" spans="1:14" s="175" customFormat="1" ht="15.6">
      <c r="A2331" s="193"/>
      <c r="B2331" s="193"/>
      <c r="C2331" s="193"/>
      <c r="D2331" s="377"/>
      <c r="E2331" s="378"/>
      <c r="F2331" s="377"/>
      <c r="G2331" s="379"/>
      <c r="H2331" s="379"/>
      <c r="I2331" s="379"/>
      <c r="J2331" s="379"/>
      <c r="K2331" s="380"/>
      <c r="L2331" s="379"/>
    </row>
    <row r="2332" spans="1:14" s="175" customFormat="1" ht="15.6">
      <c r="A2332" s="193"/>
      <c r="B2332" s="193"/>
      <c r="C2332" s="193"/>
      <c r="D2332" s="377"/>
      <c r="E2332" s="378"/>
      <c r="F2332" s="377"/>
      <c r="G2332" s="379"/>
      <c r="H2332" s="379"/>
      <c r="I2332" s="379"/>
      <c r="J2332" s="379"/>
      <c r="K2332" s="380"/>
      <c r="L2332" s="379"/>
    </row>
    <row r="2333" spans="1:14" s="175" customFormat="1" ht="15.6">
      <c r="A2333" s="193"/>
      <c r="B2333" s="193"/>
      <c r="C2333" s="193"/>
      <c r="D2333" s="377"/>
      <c r="E2333" s="378"/>
      <c r="F2333" s="377"/>
      <c r="G2333" s="379"/>
      <c r="H2333" s="379"/>
      <c r="I2333" s="379"/>
      <c r="J2333" s="379"/>
      <c r="K2333" s="380"/>
      <c r="L2333" s="379"/>
    </row>
    <row r="2334" spans="1:14" s="175" customFormat="1" ht="15.6">
      <c r="A2334" s="193"/>
      <c r="B2334" s="193"/>
      <c r="C2334" s="193"/>
      <c r="D2334" s="377"/>
      <c r="E2334" s="378"/>
      <c r="F2334" s="377"/>
      <c r="G2334" s="379"/>
      <c r="H2334" s="379"/>
      <c r="I2334" s="379"/>
      <c r="J2334" s="379"/>
      <c r="K2334" s="380"/>
      <c r="L2334" s="379"/>
    </row>
    <row r="2335" spans="1:14" s="175" customFormat="1" ht="15.6">
      <c r="A2335" s="193"/>
      <c r="B2335" s="193"/>
      <c r="C2335" s="193"/>
      <c r="D2335" s="377"/>
      <c r="E2335" s="378"/>
      <c r="F2335" s="377"/>
      <c r="G2335" s="379"/>
      <c r="H2335" s="379"/>
      <c r="I2335" s="379"/>
      <c r="J2335" s="379"/>
      <c r="K2335" s="380"/>
      <c r="L2335" s="379"/>
    </row>
    <row r="2336" spans="1:14" s="175" customFormat="1" ht="15.6">
      <c r="A2336" s="193"/>
      <c r="B2336" s="193"/>
      <c r="C2336" s="193"/>
      <c r="D2336" s="377"/>
      <c r="E2336" s="378"/>
      <c r="F2336" s="377"/>
      <c r="G2336" s="379"/>
      <c r="H2336" s="379"/>
      <c r="I2336" s="379"/>
      <c r="J2336" s="379"/>
      <c r="K2336" s="380"/>
      <c r="L2336" s="379"/>
    </row>
    <row r="2337" spans="1:12" s="175" customFormat="1" ht="15.6">
      <c r="A2337" s="193"/>
      <c r="B2337" s="193"/>
      <c r="C2337" s="193"/>
      <c r="D2337" s="377"/>
      <c r="E2337" s="378"/>
      <c r="F2337" s="377"/>
      <c r="G2337" s="379"/>
      <c r="H2337" s="379"/>
      <c r="I2337" s="379"/>
      <c r="J2337" s="379"/>
      <c r="K2337" s="380"/>
      <c r="L2337" s="379"/>
    </row>
    <row r="2338" spans="1:12" s="175" customFormat="1" ht="15.6">
      <c r="A2338" s="193"/>
      <c r="B2338" s="193"/>
      <c r="C2338" s="193"/>
      <c r="D2338" s="377"/>
      <c r="E2338" s="378"/>
      <c r="F2338" s="377"/>
      <c r="G2338" s="379"/>
      <c r="H2338" s="379"/>
      <c r="I2338" s="379"/>
      <c r="J2338" s="379"/>
      <c r="K2338" s="380"/>
      <c r="L2338" s="379"/>
    </row>
    <row r="2339" spans="1:12" s="175" customFormat="1" ht="15.6">
      <c r="A2339" s="193"/>
      <c r="B2339" s="193"/>
      <c r="C2339" s="193"/>
      <c r="D2339" s="377"/>
      <c r="E2339" s="378"/>
      <c r="F2339" s="377"/>
      <c r="G2339" s="379"/>
      <c r="H2339" s="379"/>
      <c r="I2339" s="379"/>
      <c r="J2339" s="379"/>
      <c r="K2339" s="380"/>
      <c r="L2339" s="379"/>
    </row>
    <row r="2340" spans="1:12" s="175" customFormat="1" ht="15.6">
      <c r="A2340" s="193"/>
      <c r="B2340" s="193"/>
      <c r="C2340" s="193"/>
      <c r="D2340" s="377"/>
      <c r="E2340" s="378"/>
      <c r="F2340" s="377"/>
      <c r="G2340" s="379"/>
      <c r="H2340" s="379"/>
      <c r="I2340" s="379"/>
      <c r="J2340" s="379"/>
      <c r="K2340" s="380"/>
      <c r="L2340" s="379"/>
    </row>
    <row r="2341" spans="1:12" s="175" customFormat="1" ht="15.6">
      <c r="A2341" s="193"/>
      <c r="B2341" s="193"/>
      <c r="C2341" s="193"/>
      <c r="D2341" s="377"/>
      <c r="E2341" s="378"/>
      <c r="F2341" s="377"/>
      <c r="G2341" s="379"/>
      <c r="H2341" s="379"/>
      <c r="I2341" s="379"/>
      <c r="J2341" s="379"/>
      <c r="K2341" s="380"/>
      <c r="L2341" s="379"/>
    </row>
    <row r="2342" spans="1:12" s="175" customFormat="1" ht="15.6">
      <c r="A2342" s="193"/>
      <c r="B2342" s="193"/>
      <c r="C2342" s="193"/>
      <c r="D2342" s="377"/>
      <c r="E2342" s="378"/>
      <c r="F2342" s="377"/>
      <c r="G2342" s="379"/>
      <c r="H2342" s="379"/>
      <c r="I2342" s="379"/>
      <c r="J2342" s="379"/>
      <c r="K2342" s="380"/>
      <c r="L2342" s="379"/>
    </row>
    <row r="2343" spans="1:12" s="175" customFormat="1" ht="15.6">
      <c r="A2343" s="193"/>
      <c r="B2343" s="193"/>
      <c r="C2343" s="193"/>
      <c r="D2343" s="377"/>
      <c r="E2343" s="378"/>
      <c r="F2343" s="377"/>
      <c r="G2343" s="379"/>
      <c r="H2343" s="379"/>
      <c r="I2343" s="379"/>
      <c r="J2343" s="379"/>
      <c r="K2343" s="380"/>
      <c r="L2343" s="379"/>
    </row>
    <row r="2344" spans="1:12" s="175" customFormat="1" ht="15.6">
      <c r="A2344" s="193"/>
      <c r="B2344" s="193"/>
      <c r="C2344" s="193"/>
      <c r="D2344" s="377"/>
      <c r="E2344" s="378"/>
      <c r="F2344" s="377"/>
      <c r="G2344" s="379"/>
      <c r="H2344" s="379"/>
      <c r="I2344" s="379"/>
      <c r="J2344" s="379"/>
      <c r="K2344" s="380"/>
      <c r="L2344" s="379"/>
    </row>
    <row r="2345" spans="1:12" s="175" customFormat="1" ht="15.6">
      <c r="A2345" s="193"/>
      <c r="B2345" s="193"/>
      <c r="C2345" s="193"/>
      <c r="D2345" s="377"/>
      <c r="E2345" s="378"/>
      <c r="F2345" s="377"/>
      <c r="G2345" s="379"/>
      <c r="H2345" s="379"/>
      <c r="I2345" s="379"/>
      <c r="J2345" s="379"/>
      <c r="K2345" s="380"/>
      <c r="L2345" s="379"/>
    </row>
    <row r="2346" spans="1:12" s="175" customFormat="1" ht="15.6">
      <c r="A2346" s="193"/>
      <c r="B2346" s="193"/>
      <c r="C2346" s="193"/>
      <c r="D2346" s="377"/>
      <c r="E2346" s="378"/>
      <c r="F2346" s="377"/>
      <c r="G2346" s="379"/>
      <c r="H2346" s="379"/>
      <c r="I2346" s="379"/>
      <c r="J2346" s="379"/>
      <c r="K2346" s="380"/>
      <c r="L2346" s="379"/>
    </row>
    <row r="2347" spans="1:12" s="175" customFormat="1" ht="15.6">
      <c r="A2347" s="193"/>
      <c r="B2347" s="193"/>
      <c r="C2347" s="193"/>
      <c r="D2347" s="377"/>
      <c r="E2347" s="378"/>
      <c r="F2347" s="377"/>
      <c r="G2347" s="379"/>
      <c r="H2347" s="379"/>
      <c r="I2347" s="379"/>
      <c r="J2347" s="379"/>
      <c r="K2347" s="380"/>
      <c r="L2347" s="379"/>
    </row>
    <row r="2348" spans="1:12" s="175" customFormat="1" ht="15.6">
      <c r="A2348" s="193"/>
      <c r="B2348" s="193"/>
      <c r="C2348" s="193"/>
      <c r="D2348" s="377"/>
      <c r="E2348" s="378"/>
      <c r="F2348" s="377"/>
      <c r="G2348" s="379"/>
      <c r="H2348" s="379"/>
      <c r="I2348" s="379"/>
      <c r="J2348" s="379"/>
      <c r="K2348" s="380"/>
      <c r="L2348" s="379"/>
    </row>
    <row r="2349" spans="1:12" s="175" customFormat="1" ht="15.6">
      <c r="A2349" s="193"/>
      <c r="B2349" s="193"/>
      <c r="C2349" s="193"/>
      <c r="D2349" s="377"/>
      <c r="E2349" s="378"/>
      <c r="F2349" s="377"/>
      <c r="G2349" s="379"/>
      <c r="H2349" s="379"/>
      <c r="I2349" s="379"/>
      <c r="J2349" s="379"/>
      <c r="K2349" s="380"/>
      <c r="L2349" s="379"/>
    </row>
    <row r="2350" spans="1:12" s="175" customFormat="1" ht="15.6">
      <c r="A2350" s="193"/>
      <c r="B2350" s="193"/>
      <c r="C2350" s="193"/>
      <c r="D2350" s="377"/>
      <c r="E2350" s="378"/>
      <c r="F2350" s="377"/>
      <c r="G2350" s="379"/>
      <c r="H2350" s="379"/>
      <c r="I2350" s="379"/>
      <c r="J2350" s="379"/>
      <c r="K2350" s="380"/>
      <c r="L2350" s="379"/>
    </row>
    <row r="2351" spans="1:12" s="175" customFormat="1" ht="15.6">
      <c r="A2351" s="193"/>
      <c r="B2351" s="193"/>
      <c r="C2351" s="193"/>
      <c r="D2351" s="377"/>
      <c r="E2351" s="378"/>
      <c r="F2351" s="377"/>
      <c r="G2351" s="379"/>
      <c r="H2351" s="379"/>
      <c r="I2351" s="379"/>
      <c r="J2351" s="379"/>
      <c r="K2351" s="380"/>
      <c r="L2351" s="379"/>
    </row>
    <row r="2352" spans="1:12" s="175" customFormat="1" ht="15.6">
      <c r="A2352" s="193"/>
      <c r="B2352" s="193"/>
      <c r="C2352" s="193"/>
      <c r="D2352" s="377"/>
      <c r="E2352" s="378"/>
      <c r="F2352" s="377"/>
      <c r="G2352" s="379"/>
      <c r="H2352" s="379"/>
      <c r="I2352" s="379"/>
      <c r="J2352" s="379"/>
      <c r="K2352" s="380"/>
      <c r="L2352" s="379"/>
    </row>
    <row r="2353" spans="1:12" s="175" customFormat="1" ht="15.6">
      <c r="A2353" s="193"/>
      <c r="B2353" s="193"/>
      <c r="C2353" s="193"/>
      <c r="D2353" s="377"/>
      <c r="E2353" s="378"/>
      <c r="F2353" s="377"/>
      <c r="G2353" s="379"/>
      <c r="H2353" s="379"/>
      <c r="I2353" s="379"/>
      <c r="J2353" s="379"/>
      <c r="K2353" s="380"/>
      <c r="L2353" s="379"/>
    </row>
    <row r="2354" spans="1:12" s="175" customFormat="1" ht="15.6">
      <c r="A2354" s="193"/>
      <c r="B2354" s="193"/>
      <c r="C2354" s="193"/>
      <c r="D2354" s="377"/>
      <c r="E2354" s="378"/>
      <c r="F2354" s="377"/>
      <c r="G2354" s="379"/>
      <c r="H2354" s="379"/>
      <c r="I2354" s="379"/>
      <c r="J2354" s="379"/>
      <c r="K2354" s="380"/>
      <c r="L2354" s="379"/>
    </row>
    <row r="2355" spans="1:12" s="175" customFormat="1" ht="15.6">
      <c r="A2355" s="193"/>
      <c r="B2355" s="193"/>
      <c r="C2355" s="193"/>
      <c r="D2355" s="377"/>
      <c r="E2355" s="378"/>
      <c r="F2355" s="377"/>
      <c r="G2355" s="379"/>
      <c r="H2355" s="379"/>
      <c r="I2355" s="379"/>
      <c r="J2355" s="379"/>
      <c r="K2355" s="380"/>
      <c r="L2355" s="379"/>
    </row>
    <row r="2356" spans="1:12" s="175" customFormat="1" ht="15.6">
      <c r="A2356" s="193"/>
      <c r="B2356" s="193"/>
      <c r="C2356" s="193"/>
      <c r="D2356" s="377"/>
      <c r="E2356" s="378"/>
      <c r="F2356" s="377"/>
      <c r="G2356" s="379"/>
      <c r="H2356" s="379"/>
      <c r="I2356" s="379"/>
      <c r="J2356" s="379"/>
      <c r="K2356" s="380"/>
      <c r="L2356" s="379"/>
    </row>
    <row r="2357" spans="1:12" s="175" customFormat="1" ht="15.6">
      <c r="A2357" s="193"/>
      <c r="B2357" s="193"/>
      <c r="C2357" s="193"/>
      <c r="D2357" s="377"/>
      <c r="E2357" s="378"/>
      <c r="F2357" s="377"/>
      <c r="G2357" s="379"/>
      <c r="H2357" s="379"/>
      <c r="I2357" s="379"/>
      <c r="J2357" s="379"/>
      <c r="K2357" s="380"/>
      <c r="L2357" s="379"/>
    </row>
    <row r="2358" spans="1:12" s="175" customFormat="1" ht="15.6">
      <c r="A2358" s="193"/>
      <c r="B2358" s="193"/>
      <c r="C2358" s="193"/>
      <c r="D2358" s="377"/>
      <c r="E2358" s="378"/>
      <c r="F2358" s="377"/>
      <c r="G2358" s="379"/>
      <c r="H2358" s="379"/>
      <c r="I2358" s="379"/>
      <c r="J2358" s="379"/>
      <c r="K2358" s="380"/>
      <c r="L2358" s="379"/>
    </row>
    <row r="2359" spans="1:12" s="175" customFormat="1" ht="15.6">
      <c r="A2359" s="193"/>
      <c r="B2359" s="193"/>
      <c r="C2359" s="193"/>
      <c r="D2359" s="377"/>
      <c r="E2359" s="378"/>
      <c r="F2359" s="377"/>
      <c r="G2359" s="379"/>
      <c r="H2359" s="379"/>
      <c r="I2359" s="379"/>
      <c r="J2359" s="379"/>
      <c r="K2359" s="380"/>
      <c r="L2359" s="379"/>
    </row>
    <row r="2360" spans="1:12" s="175" customFormat="1" ht="15.6">
      <c r="A2360" s="193"/>
      <c r="B2360" s="193"/>
      <c r="C2360" s="193"/>
      <c r="D2360" s="377"/>
      <c r="E2360" s="378"/>
      <c r="F2360" s="377"/>
      <c r="G2360" s="379"/>
      <c r="H2360" s="379"/>
      <c r="I2360" s="379"/>
      <c r="J2360" s="379"/>
      <c r="K2360" s="380"/>
      <c r="L2360" s="379"/>
    </row>
    <row r="2361" spans="1:12" s="175" customFormat="1" ht="15.6">
      <c r="A2361" s="193"/>
      <c r="B2361" s="193"/>
      <c r="C2361" s="193"/>
      <c r="D2361" s="377"/>
      <c r="E2361" s="378"/>
      <c r="F2361" s="377"/>
      <c r="G2361" s="379"/>
      <c r="H2361" s="379"/>
      <c r="I2361" s="379"/>
      <c r="J2361" s="379"/>
      <c r="K2361" s="380"/>
      <c r="L2361" s="379"/>
    </row>
    <row r="2362" spans="1:12" s="175" customFormat="1" ht="15.6">
      <c r="A2362" s="193"/>
      <c r="B2362" s="193"/>
      <c r="C2362" s="193"/>
      <c r="D2362" s="377"/>
      <c r="E2362" s="378"/>
      <c r="F2362" s="377"/>
      <c r="G2362" s="379"/>
      <c r="H2362" s="379"/>
      <c r="I2362" s="379"/>
      <c r="J2362" s="379"/>
      <c r="K2362" s="380"/>
      <c r="L2362" s="379"/>
    </row>
    <row r="2363" spans="1:12" s="175" customFormat="1" ht="15.6">
      <c r="A2363" s="193"/>
      <c r="B2363" s="193"/>
      <c r="C2363" s="193"/>
      <c r="D2363" s="377"/>
      <c r="E2363" s="378"/>
      <c r="F2363" s="377"/>
      <c r="G2363" s="379"/>
      <c r="H2363" s="379"/>
      <c r="I2363" s="379"/>
      <c r="J2363" s="379"/>
      <c r="K2363" s="380"/>
      <c r="L2363" s="379"/>
    </row>
    <row r="2364" spans="1:12" s="175" customFormat="1" ht="15.6">
      <c r="A2364" s="193"/>
      <c r="B2364" s="193"/>
      <c r="C2364" s="193"/>
      <c r="D2364" s="377"/>
      <c r="E2364" s="378"/>
      <c r="F2364" s="377"/>
      <c r="G2364" s="379"/>
      <c r="H2364" s="379"/>
      <c r="I2364" s="379"/>
      <c r="J2364" s="379"/>
      <c r="K2364" s="380"/>
      <c r="L2364" s="379"/>
    </row>
    <row r="2365" spans="1:12" s="175" customFormat="1" ht="15.6">
      <c r="A2365" s="193"/>
      <c r="B2365" s="193"/>
      <c r="C2365" s="193"/>
      <c r="D2365" s="377"/>
      <c r="E2365" s="378"/>
      <c r="F2365" s="377"/>
      <c r="G2365" s="379"/>
      <c r="H2365" s="379"/>
      <c r="I2365" s="379"/>
      <c r="J2365" s="379"/>
      <c r="K2365" s="380"/>
      <c r="L2365" s="379"/>
    </row>
    <row r="2366" spans="1:12" s="175" customFormat="1" ht="15.6">
      <c r="A2366" s="193"/>
      <c r="B2366" s="193"/>
      <c r="C2366" s="193"/>
      <c r="D2366" s="377"/>
      <c r="E2366" s="378"/>
      <c r="F2366" s="377"/>
      <c r="G2366" s="379"/>
      <c r="H2366" s="379"/>
      <c r="I2366" s="379"/>
      <c r="J2366" s="379"/>
      <c r="K2366" s="380"/>
      <c r="L2366" s="379"/>
    </row>
    <row r="2367" spans="1:12" s="175" customFormat="1" ht="15.6">
      <c r="A2367" s="193"/>
      <c r="B2367" s="193"/>
      <c r="C2367" s="193"/>
      <c r="D2367" s="377"/>
      <c r="E2367" s="378"/>
      <c r="F2367" s="377"/>
      <c r="G2367" s="379"/>
      <c r="H2367" s="379"/>
      <c r="I2367" s="379"/>
      <c r="J2367" s="379"/>
      <c r="K2367" s="380"/>
      <c r="L2367" s="379"/>
    </row>
    <row r="2368" spans="1:12" s="175" customFormat="1" ht="15.6">
      <c r="A2368" s="193"/>
      <c r="B2368" s="193"/>
      <c r="C2368" s="193"/>
      <c r="D2368" s="377"/>
      <c r="E2368" s="378"/>
      <c r="F2368" s="377"/>
      <c r="G2368" s="379"/>
      <c r="H2368" s="379"/>
      <c r="I2368" s="379"/>
      <c r="J2368" s="379"/>
      <c r="K2368" s="380"/>
      <c r="L2368" s="379"/>
    </row>
    <row r="2369" spans="1:12" s="175" customFormat="1" ht="15.6">
      <c r="A2369" s="193"/>
      <c r="B2369" s="193"/>
      <c r="C2369" s="193"/>
      <c r="D2369" s="377"/>
      <c r="E2369" s="378"/>
      <c r="F2369" s="377"/>
      <c r="G2369" s="379"/>
      <c r="H2369" s="379"/>
      <c r="I2369" s="379"/>
      <c r="J2369" s="379"/>
      <c r="K2369" s="380"/>
      <c r="L2369" s="379"/>
    </row>
    <row r="2370" spans="1:12" s="175" customFormat="1" ht="15.6">
      <c r="A2370" s="193"/>
      <c r="B2370" s="193"/>
      <c r="C2370" s="193"/>
      <c r="D2370" s="377"/>
      <c r="E2370" s="378"/>
      <c r="F2370" s="377"/>
      <c r="G2370" s="379"/>
      <c r="H2370" s="379"/>
      <c r="I2370" s="379"/>
      <c r="J2370" s="379"/>
      <c r="K2370" s="380"/>
      <c r="L2370" s="379"/>
    </row>
    <row r="2371" spans="1:12" s="175" customFormat="1" ht="15.6">
      <c r="A2371" s="193"/>
      <c r="B2371" s="193"/>
      <c r="C2371" s="193"/>
      <c r="D2371" s="377"/>
      <c r="E2371" s="378"/>
      <c r="F2371" s="377"/>
      <c r="G2371" s="379"/>
      <c r="H2371" s="379"/>
      <c r="I2371" s="379"/>
      <c r="J2371" s="379"/>
      <c r="K2371" s="380"/>
      <c r="L2371" s="379"/>
    </row>
    <row r="2372" spans="1:12" s="175" customFormat="1" ht="15.6">
      <c r="A2372" s="193"/>
      <c r="B2372" s="193"/>
      <c r="C2372" s="193"/>
      <c r="D2372" s="377"/>
      <c r="E2372" s="378"/>
      <c r="F2372" s="377"/>
      <c r="G2372" s="379"/>
      <c r="H2372" s="379"/>
      <c r="I2372" s="379"/>
      <c r="J2372" s="379"/>
      <c r="K2372" s="380"/>
      <c r="L2372" s="379"/>
    </row>
    <row r="2373" spans="1:12" s="175" customFormat="1" ht="15.6">
      <c r="A2373" s="193"/>
      <c r="B2373" s="193"/>
      <c r="C2373" s="193"/>
      <c r="D2373" s="377"/>
      <c r="E2373" s="378"/>
      <c r="F2373" s="377"/>
      <c r="G2373" s="379"/>
      <c r="H2373" s="379"/>
      <c r="I2373" s="379"/>
      <c r="J2373" s="379"/>
      <c r="K2373" s="380"/>
      <c r="L2373" s="379"/>
    </row>
    <row r="2374" spans="1:12" s="175" customFormat="1" ht="15.6">
      <c r="A2374" s="193"/>
      <c r="B2374" s="193"/>
      <c r="C2374" s="193"/>
      <c r="D2374" s="377"/>
      <c r="E2374" s="378"/>
      <c r="F2374" s="377"/>
      <c r="G2374" s="379"/>
      <c r="H2374" s="379"/>
      <c r="I2374" s="379"/>
      <c r="J2374" s="379"/>
      <c r="K2374" s="380"/>
      <c r="L2374" s="379"/>
    </row>
    <row r="2375" spans="1:12" s="175" customFormat="1" ht="15.6">
      <c r="A2375" s="193"/>
      <c r="B2375" s="193"/>
      <c r="C2375" s="193"/>
      <c r="D2375" s="377"/>
      <c r="E2375" s="378"/>
      <c r="F2375" s="377"/>
      <c r="G2375" s="379"/>
      <c r="H2375" s="379"/>
      <c r="I2375" s="379"/>
      <c r="J2375" s="379"/>
      <c r="K2375" s="380"/>
      <c r="L2375" s="379"/>
    </row>
    <row r="2376" spans="1:12" s="175" customFormat="1" ht="15.6">
      <c r="A2376" s="193"/>
      <c r="B2376" s="193"/>
      <c r="C2376" s="193"/>
      <c r="D2376" s="377"/>
      <c r="E2376" s="378"/>
      <c r="F2376" s="377"/>
      <c r="G2376" s="379"/>
      <c r="H2376" s="379"/>
      <c r="I2376" s="379"/>
      <c r="J2376" s="379"/>
      <c r="K2376" s="380"/>
      <c r="L2376" s="379"/>
    </row>
    <row r="2377" spans="1:12" s="175" customFormat="1" ht="15.6">
      <c r="A2377" s="193"/>
      <c r="B2377" s="193"/>
      <c r="C2377" s="193"/>
      <c r="D2377" s="377"/>
      <c r="E2377" s="378"/>
      <c r="F2377" s="377"/>
      <c r="G2377" s="379"/>
      <c r="H2377" s="379"/>
      <c r="I2377" s="379"/>
      <c r="J2377" s="379"/>
      <c r="K2377" s="380"/>
      <c r="L2377" s="379"/>
    </row>
    <row r="2378" spans="1:12" s="175" customFormat="1" ht="15.6">
      <c r="A2378" s="193"/>
      <c r="B2378" s="193"/>
      <c r="C2378" s="193"/>
      <c r="D2378" s="377"/>
      <c r="E2378" s="378"/>
      <c r="F2378" s="377"/>
      <c r="G2378" s="379"/>
      <c r="H2378" s="379"/>
      <c r="I2378" s="379"/>
      <c r="J2378" s="379"/>
      <c r="K2378" s="380"/>
      <c r="L2378" s="379"/>
    </row>
    <row r="2379" spans="1:12" s="175" customFormat="1" ht="15.6">
      <c r="A2379" s="193"/>
      <c r="B2379" s="193"/>
      <c r="C2379" s="193"/>
      <c r="D2379" s="377"/>
      <c r="E2379" s="378"/>
      <c r="F2379" s="377"/>
      <c r="G2379" s="379"/>
      <c r="H2379" s="379"/>
      <c r="I2379" s="379"/>
      <c r="J2379" s="379"/>
      <c r="K2379" s="380"/>
      <c r="L2379" s="379"/>
    </row>
    <row r="2380" spans="1:12" s="175" customFormat="1" ht="15.6">
      <c r="A2380" s="193"/>
      <c r="B2380" s="193"/>
      <c r="C2380" s="193"/>
      <c r="D2380" s="377"/>
      <c r="E2380" s="378"/>
      <c r="F2380" s="377"/>
      <c r="G2380" s="379"/>
      <c r="H2380" s="379"/>
      <c r="I2380" s="379"/>
      <c r="J2380" s="379"/>
      <c r="K2380" s="380"/>
      <c r="L2380" s="379"/>
    </row>
    <row r="2381" spans="1:12" s="175" customFormat="1" ht="15.6">
      <c r="A2381" s="193"/>
      <c r="B2381" s="193"/>
      <c r="C2381" s="193"/>
      <c r="D2381" s="377"/>
      <c r="E2381" s="378"/>
      <c r="F2381" s="377"/>
      <c r="G2381" s="379"/>
      <c r="H2381" s="379"/>
      <c r="I2381" s="379"/>
      <c r="J2381" s="379"/>
      <c r="K2381" s="380"/>
      <c r="L2381" s="379"/>
    </row>
    <row r="2382" spans="1:12" s="175" customFormat="1" ht="15.6">
      <c r="A2382" s="193"/>
      <c r="B2382" s="193"/>
      <c r="C2382" s="193"/>
      <c r="D2382" s="377"/>
      <c r="E2382" s="378"/>
      <c r="F2382" s="377"/>
      <c r="G2382" s="379"/>
      <c r="H2382" s="379"/>
      <c r="I2382" s="379"/>
      <c r="J2382" s="379"/>
      <c r="K2382" s="380"/>
      <c r="L2382" s="379"/>
    </row>
    <row r="2383" spans="1:12" s="175" customFormat="1" ht="15.6">
      <c r="A2383" s="193"/>
      <c r="B2383" s="193"/>
      <c r="C2383" s="193"/>
      <c r="D2383" s="377"/>
      <c r="E2383" s="378"/>
      <c r="F2383" s="377"/>
      <c r="G2383" s="379"/>
      <c r="H2383" s="379"/>
      <c r="I2383" s="379"/>
      <c r="J2383" s="379"/>
      <c r="K2383" s="380"/>
      <c r="L2383" s="379"/>
    </row>
    <row r="2384" spans="1:12" s="175" customFormat="1" ht="15.6">
      <c r="A2384" s="193"/>
      <c r="B2384" s="193"/>
      <c r="C2384" s="193"/>
      <c r="D2384" s="377"/>
      <c r="E2384" s="378"/>
      <c r="F2384" s="377"/>
      <c r="G2384" s="379"/>
      <c r="H2384" s="379"/>
      <c r="I2384" s="379"/>
      <c r="J2384" s="379"/>
      <c r="K2384" s="380"/>
      <c r="L2384" s="379"/>
    </row>
    <row r="2385" spans="1:12" s="175" customFormat="1" ht="15.6">
      <c r="A2385" s="193"/>
      <c r="B2385" s="193"/>
      <c r="C2385" s="193"/>
      <c r="D2385" s="377"/>
      <c r="E2385" s="378"/>
      <c r="F2385" s="377"/>
      <c r="G2385" s="379"/>
      <c r="H2385" s="379"/>
      <c r="I2385" s="379"/>
      <c r="J2385" s="379"/>
      <c r="K2385" s="380"/>
      <c r="L2385" s="379"/>
    </row>
    <row r="2386" spans="1:12" s="175" customFormat="1" ht="15.6">
      <c r="A2386" s="193"/>
      <c r="B2386" s="193"/>
      <c r="C2386" s="193"/>
      <c r="D2386" s="377"/>
      <c r="E2386" s="378"/>
      <c r="F2386" s="377"/>
      <c r="G2386" s="379"/>
      <c r="H2386" s="379"/>
      <c r="I2386" s="379"/>
      <c r="J2386" s="379"/>
      <c r="K2386" s="380"/>
      <c r="L2386" s="379"/>
    </row>
    <row r="2387" spans="1:12" s="175" customFormat="1" ht="15.6">
      <c r="A2387" s="193"/>
      <c r="B2387" s="193"/>
      <c r="C2387" s="193"/>
      <c r="D2387" s="377"/>
      <c r="E2387" s="378"/>
      <c r="F2387" s="377"/>
      <c r="G2387" s="379"/>
      <c r="H2387" s="379"/>
      <c r="I2387" s="379"/>
      <c r="J2387" s="379"/>
      <c r="K2387" s="380"/>
      <c r="L2387" s="379"/>
    </row>
    <row r="2388" spans="1:12" s="175" customFormat="1" ht="15.6">
      <c r="A2388" s="193"/>
      <c r="B2388" s="193"/>
      <c r="C2388" s="193"/>
      <c r="D2388" s="377"/>
      <c r="E2388" s="378"/>
      <c r="F2388" s="377"/>
      <c r="G2388" s="379"/>
      <c r="H2388" s="379"/>
      <c r="I2388" s="379"/>
      <c r="J2388" s="379"/>
      <c r="K2388" s="380"/>
      <c r="L2388" s="379"/>
    </row>
    <row r="2389" spans="1:12" s="175" customFormat="1" ht="15.6">
      <c r="A2389" s="193"/>
      <c r="B2389" s="193"/>
      <c r="C2389" s="193"/>
      <c r="D2389" s="377"/>
      <c r="E2389" s="378"/>
      <c r="F2389" s="377"/>
      <c r="G2389" s="379"/>
      <c r="H2389" s="379"/>
      <c r="I2389" s="379"/>
      <c r="J2389" s="379"/>
      <c r="K2389" s="380"/>
      <c r="L2389" s="379"/>
    </row>
    <row r="2390" spans="1:12" s="175" customFormat="1" ht="15.6">
      <c r="A2390" s="193"/>
      <c r="B2390" s="193"/>
      <c r="C2390" s="193"/>
      <c r="D2390" s="377"/>
      <c r="E2390" s="378"/>
      <c r="F2390" s="377"/>
      <c r="G2390" s="379"/>
      <c r="H2390" s="379"/>
      <c r="I2390" s="379"/>
      <c r="J2390" s="379"/>
      <c r="K2390" s="380"/>
      <c r="L2390" s="379"/>
    </row>
    <row r="2391" spans="1:12" s="175" customFormat="1" ht="15.6">
      <c r="A2391" s="193"/>
      <c r="B2391" s="193"/>
      <c r="C2391" s="193"/>
      <c r="D2391" s="377"/>
      <c r="E2391" s="378"/>
      <c r="F2391" s="377"/>
      <c r="G2391" s="379"/>
      <c r="H2391" s="379"/>
      <c r="I2391" s="379"/>
      <c r="J2391" s="379"/>
      <c r="K2391" s="380"/>
      <c r="L2391" s="379"/>
    </row>
    <row r="2392" spans="1:12" s="175" customFormat="1" ht="15.6">
      <c r="A2392" s="193"/>
      <c r="B2392" s="193"/>
      <c r="C2392" s="193"/>
      <c r="D2392" s="377"/>
      <c r="E2392" s="378"/>
      <c r="F2392" s="377"/>
      <c r="G2392" s="379"/>
      <c r="H2392" s="379"/>
      <c r="I2392" s="379"/>
      <c r="J2392" s="379"/>
      <c r="K2392" s="380"/>
      <c r="L2392" s="379"/>
    </row>
    <row r="2393" spans="1:12" s="175" customFormat="1" ht="15.6">
      <c r="A2393" s="193"/>
      <c r="B2393" s="193"/>
      <c r="C2393" s="193"/>
      <c r="D2393" s="377"/>
      <c r="E2393" s="378"/>
      <c r="F2393" s="377"/>
      <c r="G2393" s="379"/>
      <c r="H2393" s="379"/>
      <c r="I2393" s="379"/>
      <c r="J2393" s="379"/>
      <c r="K2393" s="380"/>
      <c r="L2393" s="379"/>
    </row>
    <row r="2394" spans="1:12" s="175" customFormat="1" ht="15.6">
      <c r="A2394" s="193"/>
      <c r="B2394" s="193"/>
      <c r="C2394" s="193"/>
      <c r="D2394" s="377"/>
      <c r="E2394" s="378"/>
      <c r="F2394" s="377"/>
      <c r="G2394" s="379"/>
      <c r="H2394" s="379"/>
      <c r="I2394" s="379"/>
      <c r="J2394" s="379"/>
      <c r="K2394" s="380"/>
      <c r="L2394" s="379"/>
    </row>
    <row r="2395" spans="1:12" s="175" customFormat="1" ht="15.6">
      <c r="A2395" s="193"/>
      <c r="B2395" s="193"/>
      <c r="C2395" s="193"/>
      <c r="D2395" s="377"/>
      <c r="E2395" s="378"/>
      <c r="F2395" s="377"/>
      <c r="G2395" s="379"/>
      <c r="H2395" s="379"/>
      <c r="I2395" s="379"/>
      <c r="J2395" s="379"/>
      <c r="K2395" s="380"/>
      <c r="L2395" s="379"/>
    </row>
    <row r="2396" spans="1:12" s="175" customFormat="1" ht="15.6">
      <c r="A2396" s="193"/>
      <c r="B2396" s="193"/>
      <c r="C2396" s="193"/>
      <c r="D2396" s="377"/>
      <c r="E2396" s="378"/>
      <c r="F2396" s="377"/>
      <c r="G2396" s="379"/>
      <c r="H2396" s="379"/>
      <c r="I2396" s="379"/>
      <c r="J2396" s="379"/>
      <c r="K2396" s="380"/>
      <c r="L2396" s="379"/>
    </row>
    <row r="2397" spans="1:12" s="175" customFormat="1" ht="15.6">
      <c r="A2397" s="193"/>
      <c r="B2397" s="193"/>
      <c r="C2397" s="193"/>
      <c r="D2397" s="377"/>
      <c r="E2397" s="378"/>
      <c r="F2397" s="377"/>
      <c r="G2397" s="379"/>
      <c r="H2397" s="379"/>
      <c r="I2397" s="379"/>
      <c r="J2397" s="379"/>
      <c r="K2397" s="380"/>
      <c r="L2397" s="379"/>
    </row>
    <row r="2398" spans="1:12" s="175" customFormat="1" ht="15.6">
      <c r="A2398" s="193"/>
      <c r="B2398" s="193"/>
      <c r="C2398" s="193"/>
      <c r="D2398" s="377"/>
      <c r="E2398" s="378"/>
      <c r="F2398" s="377"/>
      <c r="G2398" s="379"/>
      <c r="H2398" s="379"/>
      <c r="I2398" s="379"/>
      <c r="J2398" s="379"/>
      <c r="K2398" s="380"/>
      <c r="L2398" s="379"/>
    </row>
    <row r="2399" spans="1:12" s="175" customFormat="1" ht="15.6">
      <c r="A2399" s="193"/>
      <c r="B2399" s="193"/>
      <c r="C2399" s="193"/>
      <c r="D2399" s="377"/>
      <c r="E2399" s="378"/>
      <c r="F2399" s="377"/>
      <c r="G2399" s="379"/>
      <c r="H2399" s="379"/>
      <c r="I2399" s="379"/>
      <c r="J2399" s="379"/>
      <c r="K2399" s="380"/>
      <c r="L2399" s="379"/>
    </row>
    <row r="2400" spans="1:12" s="175" customFormat="1" ht="15.6">
      <c r="A2400" s="193"/>
      <c r="B2400" s="193"/>
      <c r="C2400" s="193"/>
      <c r="D2400" s="377"/>
      <c r="E2400" s="378"/>
      <c r="F2400" s="377"/>
      <c r="G2400" s="379"/>
      <c r="H2400" s="379"/>
      <c r="I2400" s="379"/>
      <c r="J2400" s="379"/>
      <c r="K2400" s="380"/>
      <c r="L2400" s="379"/>
    </row>
    <row r="2401" spans="1:12" s="175" customFormat="1" ht="15.6">
      <c r="A2401" s="193"/>
      <c r="B2401" s="193"/>
      <c r="C2401" s="193"/>
      <c r="D2401" s="377"/>
      <c r="E2401" s="378"/>
      <c r="F2401" s="377"/>
      <c r="G2401" s="379"/>
      <c r="H2401" s="379"/>
      <c r="I2401" s="379"/>
      <c r="J2401" s="379"/>
      <c r="K2401" s="380"/>
      <c r="L2401" s="379"/>
    </row>
    <row r="2402" spans="1:12" s="175" customFormat="1" ht="15.6">
      <c r="A2402" s="193"/>
      <c r="B2402" s="193"/>
      <c r="C2402" s="193"/>
      <c r="D2402" s="377"/>
      <c r="E2402" s="378"/>
      <c r="F2402" s="377"/>
      <c r="G2402" s="379"/>
      <c r="H2402" s="379"/>
      <c r="I2402" s="379"/>
      <c r="J2402" s="379"/>
      <c r="K2402" s="380"/>
      <c r="L2402" s="379"/>
    </row>
    <row r="2403" spans="1:12" s="175" customFormat="1" ht="15.6">
      <c r="A2403" s="193"/>
      <c r="B2403" s="193"/>
      <c r="C2403" s="193"/>
      <c r="D2403" s="377"/>
      <c r="E2403" s="378"/>
      <c r="F2403" s="377"/>
      <c r="G2403" s="379"/>
      <c r="H2403" s="379"/>
      <c r="I2403" s="379"/>
      <c r="J2403" s="379"/>
      <c r="K2403" s="380"/>
      <c r="L2403" s="379"/>
    </row>
    <row r="2404" spans="1:12" s="175" customFormat="1" ht="15.6">
      <c r="A2404" s="193"/>
      <c r="B2404" s="193"/>
      <c r="C2404" s="193"/>
      <c r="D2404" s="377"/>
      <c r="E2404" s="378"/>
      <c r="F2404" s="377"/>
      <c r="G2404" s="379"/>
      <c r="H2404" s="379"/>
      <c r="I2404" s="379"/>
      <c r="J2404" s="379"/>
      <c r="K2404" s="380"/>
      <c r="L2404" s="379"/>
    </row>
    <row r="2405" spans="1:12" s="175" customFormat="1" ht="15.6">
      <c r="A2405" s="193"/>
      <c r="B2405" s="193"/>
      <c r="C2405" s="193"/>
      <c r="D2405" s="377"/>
      <c r="E2405" s="378"/>
      <c r="F2405" s="377"/>
      <c r="G2405" s="379"/>
      <c r="H2405" s="379"/>
      <c r="I2405" s="379"/>
      <c r="J2405" s="379"/>
      <c r="K2405" s="380"/>
      <c r="L2405" s="379"/>
    </row>
    <row r="2406" spans="1:12" s="175" customFormat="1" ht="15.6">
      <c r="A2406" s="193"/>
      <c r="B2406" s="193"/>
      <c r="C2406" s="193"/>
      <c r="D2406" s="377"/>
      <c r="E2406" s="378"/>
      <c r="F2406" s="377"/>
      <c r="G2406" s="379"/>
      <c r="H2406" s="379"/>
      <c r="I2406" s="379"/>
      <c r="J2406" s="379"/>
      <c r="K2406" s="380"/>
      <c r="L2406" s="379"/>
    </row>
    <row r="2407" spans="1:12" s="175" customFormat="1" ht="15.6">
      <c r="A2407" s="193"/>
      <c r="B2407" s="193"/>
      <c r="C2407" s="193"/>
      <c r="D2407" s="377"/>
      <c r="E2407" s="378"/>
      <c r="F2407" s="377"/>
      <c r="G2407" s="379"/>
      <c r="H2407" s="379"/>
      <c r="I2407" s="379"/>
      <c r="J2407" s="379"/>
      <c r="K2407" s="380"/>
      <c r="L2407" s="379"/>
    </row>
    <row r="2408" spans="1:12" s="175" customFormat="1" ht="15.6">
      <c r="A2408" s="193"/>
      <c r="B2408" s="193"/>
      <c r="C2408" s="193"/>
      <c r="D2408" s="377"/>
      <c r="E2408" s="378"/>
      <c r="F2408" s="377"/>
      <c r="G2408" s="379"/>
      <c r="H2408" s="379"/>
      <c r="I2408" s="379"/>
      <c r="J2408" s="379"/>
      <c r="K2408" s="380"/>
      <c r="L2408" s="379"/>
    </row>
    <row r="2409" spans="1:12" s="175" customFormat="1" ht="15.6">
      <c r="A2409" s="193"/>
      <c r="B2409" s="193"/>
      <c r="C2409" s="193"/>
      <c r="D2409" s="377"/>
      <c r="E2409" s="378"/>
      <c r="F2409" s="377"/>
      <c r="G2409" s="379"/>
      <c r="H2409" s="379"/>
      <c r="I2409" s="379"/>
      <c r="J2409" s="379"/>
      <c r="K2409" s="380"/>
      <c r="L2409" s="379"/>
    </row>
    <row r="2410" spans="1:12" s="175" customFormat="1" ht="15.6">
      <c r="A2410" s="193"/>
      <c r="B2410" s="193"/>
      <c r="C2410" s="193"/>
      <c r="D2410" s="377"/>
      <c r="E2410" s="378"/>
      <c r="F2410" s="377"/>
      <c r="G2410" s="379"/>
      <c r="H2410" s="379"/>
      <c r="I2410" s="379"/>
      <c r="J2410" s="379"/>
      <c r="K2410" s="380"/>
      <c r="L2410" s="379"/>
    </row>
    <row r="2411" spans="1:12" s="175" customFormat="1" ht="15.6">
      <c r="A2411" s="193"/>
      <c r="B2411" s="193"/>
      <c r="C2411" s="193"/>
      <c r="D2411" s="377"/>
      <c r="E2411" s="378"/>
      <c r="F2411" s="377"/>
      <c r="G2411" s="379"/>
      <c r="H2411" s="379"/>
      <c r="I2411" s="379"/>
      <c r="J2411" s="379"/>
      <c r="K2411" s="380"/>
      <c r="L2411" s="379"/>
    </row>
    <row r="2412" spans="1:12" s="175" customFormat="1" ht="15.6">
      <c r="A2412" s="193"/>
      <c r="B2412" s="193"/>
      <c r="C2412" s="193"/>
      <c r="D2412" s="377"/>
      <c r="E2412" s="378"/>
      <c r="F2412" s="377"/>
      <c r="G2412" s="379"/>
      <c r="H2412" s="379"/>
      <c r="I2412" s="379"/>
      <c r="J2412" s="379"/>
      <c r="K2412" s="380"/>
      <c r="L2412" s="379"/>
    </row>
    <row r="2413" spans="1:12" s="175" customFormat="1" ht="15.6">
      <c r="A2413" s="193"/>
      <c r="B2413" s="193"/>
      <c r="C2413" s="193"/>
      <c r="D2413" s="377"/>
      <c r="E2413" s="378"/>
      <c r="F2413" s="377"/>
      <c r="G2413" s="379"/>
      <c r="H2413" s="379"/>
      <c r="I2413" s="379"/>
      <c r="J2413" s="379"/>
      <c r="K2413" s="380"/>
      <c r="L2413" s="379"/>
    </row>
    <row r="2414" spans="1:12" s="175" customFormat="1" ht="15.6">
      <c r="A2414" s="193"/>
      <c r="B2414" s="193"/>
      <c r="C2414" s="193"/>
      <c r="D2414" s="377"/>
      <c r="E2414" s="378"/>
      <c r="F2414" s="377"/>
      <c r="G2414" s="379"/>
      <c r="H2414" s="379"/>
      <c r="I2414" s="379"/>
      <c r="J2414" s="379"/>
      <c r="K2414" s="380"/>
      <c r="L2414" s="379"/>
    </row>
    <row r="2415" spans="1:12" s="175" customFormat="1" ht="15.6">
      <c r="A2415" s="193"/>
      <c r="B2415" s="193"/>
      <c r="C2415" s="193"/>
      <c r="D2415" s="377"/>
      <c r="E2415" s="378"/>
      <c r="F2415" s="377"/>
      <c r="G2415" s="379"/>
      <c r="H2415" s="379"/>
      <c r="I2415" s="379"/>
      <c r="J2415" s="379"/>
      <c r="K2415" s="380"/>
      <c r="L2415" s="379"/>
    </row>
    <row r="2416" spans="1:12" s="175" customFormat="1" ht="15.6">
      <c r="A2416" s="193"/>
      <c r="B2416" s="193"/>
      <c r="C2416" s="193"/>
      <c r="D2416" s="377"/>
      <c r="E2416" s="378"/>
      <c r="F2416" s="377"/>
      <c r="G2416" s="379"/>
      <c r="H2416" s="379"/>
      <c r="I2416" s="379"/>
      <c r="J2416" s="379"/>
      <c r="K2416" s="380"/>
      <c r="L2416" s="379"/>
    </row>
    <row r="2417" spans="1:12" s="175" customFormat="1" ht="15.6">
      <c r="A2417" s="193"/>
      <c r="B2417" s="193"/>
      <c r="C2417" s="193"/>
      <c r="D2417" s="377"/>
      <c r="E2417" s="378"/>
      <c r="F2417" s="377"/>
      <c r="G2417" s="379"/>
      <c r="H2417" s="379"/>
      <c r="I2417" s="379"/>
      <c r="J2417" s="379"/>
      <c r="K2417" s="380"/>
      <c r="L2417" s="379"/>
    </row>
    <row r="2418" spans="1:12" s="175" customFormat="1" ht="15.6">
      <c r="A2418" s="193"/>
      <c r="B2418" s="193"/>
      <c r="C2418" s="193"/>
      <c r="D2418" s="377"/>
      <c r="E2418" s="378"/>
      <c r="F2418" s="377"/>
      <c r="G2418" s="379"/>
      <c r="H2418" s="379"/>
      <c r="I2418" s="379"/>
      <c r="J2418" s="379"/>
      <c r="K2418" s="380"/>
      <c r="L2418" s="379"/>
    </row>
    <row r="2419" spans="1:12" s="175" customFormat="1" ht="15.6">
      <c r="A2419" s="193"/>
      <c r="B2419" s="193"/>
      <c r="C2419" s="193"/>
      <c r="D2419" s="377"/>
      <c r="E2419" s="378"/>
      <c r="F2419" s="377"/>
      <c r="G2419" s="379"/>
      <c r="H2419" s="379"/>
      <c r="I2419" s="379"/>
      <c r="J2419" s="379"/>
      <c r="K2419" s="380"/>
      <c r="L2419" s="379"/>
    </row>
    <row r="2420" spans="1:12" s="175" customFormat="1" ht="15.6">
      <c r="A2420" s="193"/>
      <c r="B2420" s="193"/>
      <c r="C2420" s="193"/>
      <c r="D2420" s="377"/>
      <c r="E2420" s="378"/>
      <c r="F2420" s="377"/>
      <c r="G2420" s="379"/>
      <c r="H2420" s="379"/>
      <c r="I2420" s="379"/>
      <c r="J2420" s="379"/>
      <c r="K2420" s="380"/>
      <c r="L2420" s="379"/>
    </row>
    <row r="2421" spans="1:12" s="175" customFormat="1" ht="15.6">
      <c r="A2421" s="193"/>
      <c r="B2421" s="193"/>
      <c r="C2421" s="193"/>
      <c r="D2421" s="377"/>
      <c r="E2421" s="378"/>
      <c r="F2421" s="377"/>
      <c r="G2421" s="379"/>
      <c r="H2421" s="379"/>
      <c r="I2421" s="379"/>
      <c r="J2421" s="379"/>
      <c r="K2421" s="380"/>
      <c r="L2421" s="379"/>
    </row>
    <row r="2422" spans="1:12" s="175" customFormat="1" ht="15.6">
      <c r="A2422" s="193"/>
      <c r="B2422" s="193"/>
      <c r="C2422" s="193"/>
      <c r="D2422" s="377"/>
      <c r="E2422" s="378"/>
      <c r="F2422" s="377"/>
      <c r="G2422" s="379"/>
      <c r="H2422" s="379"/>
      <c r="I2422" s="379"/>
      <c r="J2422" s="379"/>
      <c r="K2422" s="380"/>
      <c r="L2422" s="379"/>
    </row>
    <row r="2423" spans="1:12" s="175" customFormat="1" ht="15.6">
      <c r="A2423" s="193"/>
      <c r="B2423" s="193"/>
      <c r="C2423" s="193"/>
      <c r="D2423" s="377"/>
      <c r="E2423" s="378"/>
      <c r="F2423" s="377"/>
      <c r="G2423" s="379"/>
      <c r="H2423" s="379"/>
      <c r="I2423" s="379"/>
      <c r="J2423" s="379"/>
      <c r="K2423" s="380"/>
      <c r="L2423" s="379"/>
    </row>
    <row r="2424" spans="1:12" s="175" customFormat="1" ht="15.6">
      <c r="A2424" s="193"/>
      <c r="B2424" s="193"/>
      <c r="C2424" s="193"/>
      <c r="D2424" s="377"/>
      <c r="E2424" s="378"/>
      <c r="F2424" s="377"/>
      <c r="G2424" s="379"/>
      <c r="H2424" s="379"/>
      <c r="I2424" s="379"/>
      <c r="J2424" s="379"/>
      <c r="K2424" s="380"/>
      <c r="L2424" s="379"/>
    </row>
    <row r="2425" spans="1:12" s="175" customFormat="1" ht="15.6">
      <c r="A2425" s="193"/>
      <c r="B2425" s="193"/>
      <c r="C2425" s="193"/>
      <c r="D2425" s="377"/>
      <c r="E2425" s="378"/>
      <c r="F2425" s="377"/>
      <c r="G2425" s="379"/>
      <c r="H2425" s="379"/>
      <c r="I2425" s="379"/>
      <c r="J2425" s="379"/>
      <c r="K2425" s="380"/>
      <c r="L2425" s="379"/>
    </row>
    <row r="2426" spans="1:12" s="175" customFormat="1" ht="15.6">
      <c r="A2426" s="193"/>
      <c r="B2426" s="193"/>
      <c r="C2426" s="193"/>
      <c r="D2426" s="377"/>
      <c r="E2426" s="378"/>
      <c r="F2426" s="377"/>
      <c r="G2426" s="379"/>
      <c r="H2426" s="379"/>
      <c r="I2426" s="379"/>
      <c r="J2426" s="379"/>
      <c r="K2426" s="380"/>
      <c r="L2426" s="379"/>
    </row>
    <row r="2427" spans="1:12" s="175" customFormat="1" ht="15.6">
      <c r="A2427" s="193"/>
      <c r="B2427" s="193"/>
      <c r="C2427" s="193"/>
      <c r="D2427" s="377"/>
      <c r="E2427" s="378"/>
      <c r="F2427" s="377"/>
      <c r="G2427" s="379"/>
      <c r="H2427" s="379"/>
      <c r="I2427" s="379"/>
      <c r="J2427" s="379"/>
      <c r="K2427" s="380"/>
      <c r="L2427" s="379"/>
    </row>
    <row r="2428" spans="1:12" s="175" customFormat="1" ht="15.6">
      <c r="A2428" s="193"/>
      <c r="B2428" s="193"/>
      <c r="C2428" s="193"/>
      <c r="D2428" s="377"/>
      <c r="E2428" s="378"/>
      <c r="F2428" s="377"/>
      <c r="G2428" s="379"/>
      <c r="H2428" s="379"/>
      <c r="I2428" s="379"/>
      <c r="J2428" s="379"/>
      <c r="K2428" s="380"/>
      <c r="L2428" s="379"/>
    </row>
    <row r="2429" spans="1:12" s="175" customFormat="1" ht="15.6">
      <c r="A2429" s="193"/>
      <c r="B2429" s="193"/>
      <c r="C2429" s="193"/>
      <c r="D2429" s="377"/>
      <c r="E2429" s="378"/>
      <c r="F2429" s="377"/>
      <c r="G2429" s="379"/>
      <c r="H2429" s="379"/>
      <c r="I2429" s="379"/>
      <c r="J2429" s="379"/>
      <c r="K2429" s="380"/>
      <c r="L2429" s="379"/>
    </row>
    <row r="2430" spans="1:12" s="175" customFormat="1" ht="15.6">
      <c r="A2430" s="193"/>
      <c r="B2430" s="193"/>
      <c r="C2430" s="193"/>
      <c r="D2430" s="377"/>
      <c r="E2430" s="378"/>
      <c r="F2430" s="377"/>
      <c r="G2430" s="379"/>
      <c r="H2430" s="379"/>
      <c r="I2430" s="379"/>
      <c r="J2430" s="379"/>
      <c r="K2430" s="380"/>
      <c r="L2430" s="379"/>
    </row>
    <row r="2431" spans="1:12" s="175" customFormat="1" ht="15.6">
      <c r="A2431" s="193"/>
      <c r="B2431" s="193"/>
      <c r="C2431" s="193"/>
      <c r="D2431" s="377"/>
      <c r="E2431" s="378"/>
      <c r="F2431" s="377"/>
      <c r="G2431" s="379"/>
      <c r="H2431" s="379"/>
      <c r="I2431" s="379"/>
      <c r="J2431" s="379"/>
      <c r="K2431" s="380"/>
      <c r="L2431" s="379"/>
    </row>
    <row r="2432" spans="1:12" s="175" customFormat="1" ht="15.6">
      <c r="A2432" s="193"/>
      <c r="B2432" s="193"/>
      <c r="C2432" s="193"/>
      <c r="D2432" s="377"/>
      <c r="E2432" s="378"/>
      <c r="F2432" s="377"/>
      <c r="G2432" s="379"/>
      <c r="H2432" s="379"/>
      <c r="I2432" s="379"/>
      <c r="J2432" s="379"/>
      <c r="K2432" s="380"/>
      <c r="L2432" s="379"/>
    </row>
    <row r="2433" spans="1:12" s="175" customFormat="1" ht="15.6">
      <c r="A2433" s="193"/>
      <c r="B2433" s="193"/>
      <c r="C2433" s="193"/>
      <c r="D2433" s="377"/>
      <c r="E2433" s="378"/>
      <c r="F2433" s="377"/>
      <c r="G2433" s="379"/>
      <c r="H2433" s="379"/>
      <c r="I2433" s="379"/>
      <c r="J2433" s="379"/>
      <c r="K2433" s="380"/>
      <c r="L2433" s="379"/>
    </row>
    <row r="2434" spans="1:12" s="175" customFormat="1" ht="15.6">
      <c r="A2434" s="193"/>
      <c r="B2434" s="193"/>
      <c r="C2434" s="193"/>
      <c r="D2434" s="377"/>
      <c r="E2434" s="378"/>
      <c r="F2434" s="377"/>
      <c r="G2434" s="379"/>
      <c r="H2434" s="379"/>
      <c r="I2434" s="379"/>
      <c r="J2434" s="379"/>
      <c r="K2434" s="380"/>
      <c r="L2434" s="379"/>
    </row>
    <row r="2435" spans="1:12" s="175" customFormat="1" ht="15.6">
      <c r="A2435" s="193"/>
      <c r="B2435" s="193"/>
      <c r="C2435" s="193"/>
      <c r="D2435" s="377"/>
      <c r="E2435" s="378"/>
      <c r="F2435" s="377"/>
      <c r="G2435" s="379"/>
      <c r="H2435" s="379"/>
      <c r="I2435" s="379"/>
      <c r="J2435" s="379"/>
      <c r="K2435" s="380"/>
      <c r="L2435" s="379"/>
    </row>
    <row r="2436" spans="1:12" s="175" customFormat="1" ht="15.6">
      <c r="A2436" s="193"/>
      <c r="B2436" s="193"/>
      <c r="C2436" s="193"/>
      <c r="D2436" s="377"/>
      <c r="E2436" s="378"/>
      <c r="F2436" s="377"/>
      <c r="G2436" s="379"/>
      <c r="H2436" s="379"/>
      <c r="I2436" s="379"/>
      <c r="J2436" s="379"/>
      <c r="K2436" s="380"/>
      <c r="L2436" s="379"/>
    </row>
    <row r="2437" spans="1:12" s="175" customFormat="1" ht="15.6">
      <c r="A2437" s="193"/>
      <c r="B2437" s="193"/>
      <c r="C2437" s="193"/>
      <c r="D2437" s="377"/>
      <c r="E2437" s="378"/>
      <c r="F2437" s="377"/>
      <c r="G2437" s="379"/>
      <c r="H2437" s="379"/>
      <c r="I2437" s="379"/>
      <c r="J2437" s="379"/>
      <c r="K2437" s="380"/>
      <c r="L2437" s="379"/>
    </row>
    <row r="2438" spans="1:12" s="175" customFormat="1" ht="15.6">
      <c r="A2438" s="193"/>
      <c r="B2438" s="193"/>
      <c r="C2438" s="193"/>
      <c r="D2438" s="377"/>
      <c r="E2438" s="378"/>
      <c r="F2438" s="377"/>
      <c r="G2438" s="379"/>
      <c r="H2438" s="379"/>
      <c r="I2438" s="379"/>
      <c r="J2438" s="379"/>
      <c r="K2438" s="380"/>
      <c r="L2438" s="379"/>
    </row>
    <row r="2439" spans="1:12" s="175" customFormat="1" ht="15.6">
      <c r="A2439" s="193"/>
      <c r="B2439" s="193"/>
      <c r="C2439" s="193"/>
      <c r="D2439" s="377"/>
      <c r="E2439" s="378"/>
      <c r="F2439" s="377"/>
      <c r="G2439" s="379"/>
      <c r="H2439" s="379"/>
      <c r="I2439" s="379"/>
      <c r="J2439" s="379"/>
      <c r="K2439" s="380"/>
      <c r="L2439" s="379"/>
    </row>
    <row r="2440" spans="1:12" s="175" customFormat="1" ht="15.6">
      <c r="A2440" s="193"/>
      <c r="B2440" s="193"/>
      <c r="C2440" s="193"/>
      <c r="D2440" s="377"/>
      <c r="E2440" s="378"/>
      <c r="F2440" s="377"/>
      <c r="G2440" s="379"/>
      <c r="H2440" s="379"/>
      <c r="I2440" s="379"/>
      <c r="J2440" s="379"/>
      <c r="K2440" s="380"/>
      <c r="L2440" s="379"/>
    </row>
    <row r="2441" spans="1:12" s="175" customFormat="1" ht="15.6">
      <c r="A2441" s="193"/>
      <c r="B2441" s="193"/>
      <c r="C2441" s="193"/>
      <c r="D2441" s="377"/>
      <c r="E2441" s="378"/>
      <c r="F2441" s="377"/>
      <c r="G2441" s="379"/>
      <c r="H2441" s="379"/>
      <c r="I2441" s="379"/>
      <c r="J2441" s="379"/>
      <c r="K2441" s="380"/>
      <c r="L2441" s="379"/>
    </row>
    <row r="2442" spans="1:12" s="175" customFormat="1" ht="15.6">
      <c r="A2442" s="193"/>
      <c r="B2442" s="193"/>
      <c r="C2442" s="193"/>
      <c r="D2442" s="377"/>
      <c r="E2442" s="378"/>
      <c r="F2442" s="377"/>
      <c r="G2442" s="379"/>
      <c r="H2442" s="379"/>
      <c r="I2442" s="379"/>
      <c r="J2442" s="379"/>
      <c r="K2442" s="380"/>
      <c r="L2442" s="379"/>
    </row>
    <row r="2443" spans="1:12" s="175" customFormat="1" ht="15.6">
      <c r="A2443" s="193"/>
      <c r="B2443" s="193"/>
      <c r="C2443" s="193"/>
      <c r="D2443" s="377"/>
      <c r="E2443" s="378"/>
      <c r="F2443" s="377"/>
      <c r="G2443" s="379"/>
      <c r="H2443" s="379"/>
      <c r="I2443" s="379"/>
      <c r="J2443" s="379"/>
      <c r="K2443" s="380"/>
      <c r="L2443" s="379"/>
    </row>
    <row r="2444" spans="1:12" s="175" customFormat="1" ht="15.6">
      <c r="A2444" s="193"/>
      <c r="B2444" s="193"/>
      <c r="C2444" s="193"/>
      <c r="D2444" s="377"/>
      <c r="E2444" s="378"/>
      <c r="F2444" s="377"/>
      <c r="G2444" s="379"/>
      <c r="H2444" s="379"/>
      <c r="I2444" s="379"/>
      <c r="J2444" s="379"/>
      <c r="K2444" s="380"/>
      <c r="L2444" s="379"/>
    </row>
    <row r="2445" spans="1:12" s="175" customFormat="1" ht="15.6">
      <c r="A2445" s="193"/>
      <c r="B2445" s="193"/>
      <c r="C2445" s="193"/>
      <c r="D2445" s="377"/>
      <c r="E2445" s="378"/>
      <c r="F2445" s="377"/>
      <c r="G2445" s="379"/>
      <c r="H2445" s="379"/>
      <c r="I2445" s="379"/>
      <c r="J2445" s="379"/>
      <c r="K2445" s="380"/>
      <c r="L2445" s="379"/>
    </row>
    <row r="2446" spans="1:12" s="175" customFormat="1" ht="15.6">
      <c r="A2446" s="193"/>
      <c r="B2446" s="193"/>
      <c r="C2446" s="193"/>
      <c r="D2446" s="377"/>
      <c r="E2446" s="378"/>
      <c r="F2446" s="377"/>
      <c r="G2446" s="379"/>
      <c r="H2446" s="379"/>
      <c r="I2446" s="379"/>
      <c r="J2446" s="379"/>
      <c r="K2446" s="380"/>
      <c r="L2446" s="379"/>
    </row>
    <row r="2447" spans="1:12" s="175" customFormat="1" ht="15.6">
      <c r="A2447" s="193"/>
      <c r="B2447" s="193"/>
      <c r="C2447" s="193"/>
      <c r="D2447" s="377"/>
      <c r="E2447" s="378"/>
      <c r="F2447" s="377"/>
      <c r="G2447" s="379"/>
      <c r="H2447" s="379"/>
      <c r="I2447" s="379"/>
      <c r="J2447" s="379"/>
      <c r="K2447" s="380"/>
      <c r="L2447" s="379"/>
    </row>
    <row r="2448" spans="1:12" s="175" customFormat="1" ht="15.6">
      <c r="A2448" s="193"/>
      <c r="B2448" s="193"/>
      <c r="C2448" s="193"/>
      <c r="D2448" s="377"/>
      <c r="E2448" s="378"/>
      <c r="F2448" s="377"/>
      <c r="G2448" s="379"/>
      <c r="H2448" s="379"/>
      <c r="I2448" s="379"/>
      <c r="J2448" s="379"/>
      <c r="K2448" s="380"/>
      <c r="L2448" s="379"/>
    </row>
    <row r="2449" spans="1:12" s="175" customFormat="1" ht="15.6">
      <c r="A2449" s="193"/>
      <c r="B2449" s="193"/>
      <c r="C2449" s="193"/>
      <c r="D2449" s="377"/>
      <c r="E2449" s="378"/>
      <c r="F2449" s="377"/>
      <c r="G2449" s="379"/>
      <c r="H2449" s="379"/>
      <c r="I2449" s="379"/>
      <c r="J2449" s="379"/>
      <c r="K2449" s="380"/>
      <c r="L2449" s="379"/>
    </row>
    <row r="2450" spans="1:12" s="175" customFormat="1" ht="15.6">
      <c r="A2450" s="193"/>
      <c r="B2450" s="193"/>
      <c r="C2450" s="193"/>
      <c r="D2450" s="377"/>
      <c r="E2450" s="378"/>
      <c r="F2450" s="377"/>
      <c r="G2450" s="379"/>
      <c r="H2450" s="379"/>
      <c r="I2450" s="379"/>
      <c r="J2450" s="379"/>
      <c r="K2450" s="380"/>
      <c r="L2450" s="379"/>
    </row>
    <row r="2451" spans="1:12" s="175" customFormat="1" ht="15.6">
      <c r="A2451" s="193"/>
      <c r="B2451" s="193"/>
      <c r="C2451" s="193"/>
      <c r="D2451" s="377"/>
      <c r="E2451" s="378"/>
      <c r="F2451" s="377"/>
      <c r="G2451" s="379"/>
      <c r="H2451" s="379"/>
      <c r="I2451" s="379"/>
      <c r="J2451" s="379"/>
      <c r="K2451" s="380"/>
      <c r="L2451" s="379"/>
    </row>
    <row r="2452" spans="1:12" s="175" customFormat="1" ht="15.6">
      <c r="A2452" s="193"/>
      <c r="B2452" s="193"/>
      <c r="C2452" s="193"/>
      <c r="D2452" s="377"/>
      <c r="E2452" s="378"/>
      <c r="F2452" s="377"/>
      <c r="G2452" s="379"/>
      <c r="H2452" s="379"/>
      <c r="I2452" s="379"/>
      <c r="J2452" s="379"/>
      <c r="K2452" s="380"/>
      <c r="L2452" s="379"/>
    </row>
    <row r="2453" spans="1:12" s="175" customFormat="1" ht="15.6">
      <c r="A2453" s="193"/>
      <c r="B2453" s="193"/>
      <c r="C2453" s="193"/>
      <c r="D2453" s="377"/>
      <c r="E2453" s="378"/>
      <c r="F2453" s="377"/>
      <c r="G2453" s="379"/>
      <c r="H2453" s="379"/>
      <c r="I2453" s="379"/>
      <c r="J2453" s="379"/>
      <c r="K2453" s="380"/>
      <c r="L2453" s="379"/>
    </row>
    <row r="2454" spans="1:12" s="175" customFormat="1" ht="15.6">
      <c r="A2454" s="193"/>
      <c r="B2454" s="193"/>
      <c r="C2454" s="193"/>
      <c r="D2454" s="377"/>
      <c r="E2454" s="378"/>
      <c r="F2454" s="377"/>
      <c r="G2454" s="379"/>
      <c r="H2454" s="379"/>
      <c r="I2454" s="379"/>
      <c r="J2454" s="379"/>
      <c r="K2454" s="380"/>
      <c r="L2454" s="379"/>
    </row>
    <row r="2455" spans="1:12" s="175" customFormat="1" ht="15.6">
      <c r="A2455" s="193"/>
      <c r="B2455" s="193"/>
      <c r="C2455" s="193"/>
      <c r="D2455" s="377"/>
      <c r="E2455" s="378"/>
      <c r="F2455" s="377"/>
      <c r="G2455" s="379"/>
      <c r="H2455" s="379"/>
      <c r="I2455" s="379"/>
      <c r="J2455" s="379"/>
      <c r="K2455" s="380"/>
      <c r="L2455" s="379"/>
    </row>
    <row r="2456" spans="1:12" s="175" customFormat="1" ht="15.6">
      <c r="A2456" s="193"/>
      <c r="B2456" s="193"/>
      <c r="C2456" s="193"/>
      <c r="D2456" s="377"/>
      <c r="E2456" s="378"/>
      <c r="F2456" s="377"/>
      <c r="G2456" s="379"/>
      <c r="H2456" s="379"/>
      <c r="I2456" s="379"/>
      <c r="J2456" s="379"/>
      <c r="K2456" s="380"/>
      <c r="L2456" s="379"/>
    </row>
    <row r="2457" spans="1:12" s="175" customFormat="1" ht="15.6">
      <c r="A2457" s="193"/>
      <c r="B2457" s="193"/>
      <c r="C2457" s="193"/>
      <c r="D2457" s="377"/>
      <c r="E2457" s="378"/>
      <c r="F2457" s="377"/>
      <c r="G2457" s="379"/>
      <c r="H2457" s="379"/>
      <c r="I2457" s="379"/>
      <c r="J2457" s="379"/>
      <c r="K2457" s="380"/>
      <c r="L2457" s="379"/>
    </row>
    <row r="2458" spans="1:12" s="175" customFormat="1" ht="15.6">
      <c r="A2458" s="193"/>
      <c r="B2458" s="193"/>
      <c r="C2458" s="193"/>
      <c r="D2458" s="377"/>
      <c r="E2458" s="378"/>
      <c r="F2458" s="377"/>
      <c r="G2458" s="379"/>
      <c r="H2458" s="379"/>
      <c r="I2458" s="379"/>
      <c r="J2458" s="379"/>
      <c r="K2458" s="380"/>
      <c r="L2458" s="379"/>
    </row>
    <row r="2459" spans="1:12" s="175" customFormat="1" ht="15.6">
      <c r="A2459" s="193"/>
      <c r="B2459" s="193"/>
      <c r="C2459" s="193"/>
      <c r="D2459" s="377"/>
      <c r="E2459" s="378"/>
      <c r="F2459" s="377"/>
      <c r="G2459" s="379"/>
      <c r="H2459" s="379"/>
      <c r="I2459" s="379"/>
      <c r="J2459" s="379"/>
      <c r="K2459" s="380"/>
      <c r="L2459" s="379"/>
    </row>
    <row r="2460" spans="1:12" s="175" customFormat="1" ht="15.6">
      <c r="A2460" s="193"/>
      <c r="B2460" s="193"/>
      <c r="C2460" s="193"/>
      <c r="D2460" s="377"/>
      <c r="E2460" s="378"/>
      <c r="F2460" s="377"/>
      <c r="G2460" s="379"/>
      <c r="H2460" s="379"/>
      <c r="I2460" s="379"/>
      <c r="J2460" s="379"/>
      <c r="K2460" s="380"/>
      <c r="L2460" s="379"/>
    </row>
    <row r="2461" spans="1:12" s="175" customFormat="1" ht="15.6">
      <c r="A2461" s="193"/>
      <c r="B2461" s="193"/>
      <c r="C2461" s="193"/>
      <c r="D2461" s="377"/>
      <c r="E2461" s="378"/>
      <c r="F2461" s="377"/>
      <c r="G2461" s="379"/>
      <c r="H2461" s="379"/>
      <c r="I2461" s="379"/>
      <c r="J2461" s="379"/>
      <c r="K2461" s="380"/>
      <c r="L2461" s="379"/>
    </row>
    <row r="2462" spans="1:12" s="175" customFormat="1" ht="15.6">
      <c r="A2462" s="193"/>
      <c r="B2462" s="193"/>
      <c r="C2462" s="193"/>
      <c r="D2462" s="377"/>
      <c r="E2462" s="378"/>
      <c r="F2462" s="377"/>
      <c r="G2462" s="379"/>
      <c r="H2462" s="379"/>
      <c r="I2462" s="379"/>
      <c r="J2462" s="379"/>
      <c r="K2462" s="380"/>
      <c r="L2462" s="379"/>
    </row>
    <row r="2463" spans="1:12" s="175" customFormat="1" ht="15.6">
      <c r="A2463" s="193"/>
      <c r="B2463" s="193"/>
      <c r="C2463" s="193"/>
      <c r="D2463" s="377"/>
      <c r="E2463" s="378"/>
      <c r="F2463" s="377"/>
      <c r="G2463" s="379"/>
      <c r="H2463" s="379"/>
      <c r="I2463" s="379"/>
      <c r="J2463" s="379"/>
      <c r="K2463" s="380"/>
      <c r="L2463" s="379"/>
    </row>
    <row r="2464" spans="1:12" s="175" customFormat="1" ht="15.6">
      <c r="A2464" s="193"/>
      <c r="B2464" s="193"/>
      <c r="C2464" s="193"/>
      <c r="D2464" s="377"/>
      <c r="E2464" s="378"/>
      <c r="F2464" s="377"/>
      <c r="G2464" s="379"/>
      <c r="H2464" s="379"/>
      <c r="I2464" s="379"/>
      <c r="J2464" s="379"/>
      <c r="K2464" s="380"/>
      <c r="L2464" s="379"/>
    </row>
    <row r="2465" spans="1:12" s="175" customFormat="1" ht="15.6">
      <c r="A2465" s="193"/>
      <c r="B2465" s="193"/>
      <c r="C2465" s="193"/>
      <c r="D2465" s="377"/>
      <c r="E2465" s="378"/>
      <c r="F2465" s="377"/>
      <c r="G2465" s="379"/>
      <c r="H2465" s="379"/>
      <c r="I2465" s="379"/>
      <c r="J2465" s="379"/>
      <c r="K2465" s="380"/>
      <c r="L2465" s="379"/>
    </row>
    <row r="2466" spans="1:12" s="175" customFormat="1" ht="15.6">
      <c r="A2466" s="193"/>
      <c r="B2466" s="193"/>
      <c r="C2466" s="193"/>
      <c r="D2466" s="377"/>
      <c r="E2466" s="378"/>
      <c r="F2466" s="377"/>
      <c r="G2466" s="379"/>
      <c r="H2466" s="379"/>
      <c r="I2466" s="379"/>
      <c r="J2466" s="379"/>
      <c r="K2466" s="380"/>
      <c r="L2466" s="379"/>
    </row>
    <row r="2467" spans="1:12" s="175" customFormat="1" ht="15.6">
      <c r="A2467" s="193"/>
      <c r="B2467" s="193"/>
      <c r="C2467" s="193"/>
      <c r="D2467" s="377"/>
      <c r="E2467" s="378"/>
      <c r="F2467" s="377"/>
      <c r="G2467" s="379"/>
      <c r="H2467" s="379"/>
      <c r="I2467" s="379"/>
      <c r="J2467" s="379"/>
      <c r="K2467" s="380"/>
      <c r="L2467" s="379"/>
    </row>
    <row r="2468" spans="1:12" s="175" customFormat="1" ht="15.6">
      <c r="A2468" s="193"/>
      <c r="B2468" s="193"/>
      <c r="C2468" s="193"/>
      <c r="D2468" s="377"/>
      <c r="E2468" s="378"/>
      <c r="F2468" s="377"/>
      <c r="G2468" s="379"/>
      <c r="H2468" s="379"/>
      <c r="I2468" s="379"/>
      <c r="J2468" s="379"/>
      <c r="K2468" s="380"/>
      <c r="L2468" s="379"/>
    </row>
    <row r="2469" spans="1:12" s="175" customFormat="1" ht="15.6">
      <c r="A2469" s="193"/>
      <c r="B2469" s="193"/>
      <c r="C2469" s="193"/>
      <c r="D2469" s="377"/>
      <c r="E2469" s="378"/>
      <c r="F2469" s="377"/>
      <c r="G2469" s="379"/>
      <c r="H2469" s="379"/>
      <c r="I2469" s="379"/>
      <c r="J2469" s="379"/>
      <c r="K2469" s="380"/>
      <c r="L2469" s="379"/>
    </row>
    <row r="2470" spans="1:12" s="175" customFormat="1" ht="15.6">
      <c r="A2470" s="193"/>
      <c r="B2470" s="193"/>
      <c r="C2470" s="193"/>
      <c r="D2470" s="377"/>
      <c r="E2470" s="378"/>
      <c r="F2470" s="377"/>
      <c r="G2470" s="379"/>
      <c r="H2470" s="379"/>
      <c r="I2470" s="379"/>
      <c r="J2470" s="379"/>
      <c r="K2470" s="380"/>
      <c r="L2470" s="379"/>
    </row>
    <row r="2471" spans="1:12" s="175" customFormat="1" ht="15.6">
      <c r="A2471" s="193"/>
      <c r="B2471" s="193"/>
      <c r="C2471" s="193"/>
      <c r="D2471" s="377"/>
      <c r="E2471" s="378"/>
      <c r="F2471" s="377"/>
      <c r="G2471" s="379"/>
      <c r="H2471" s="379"/>
      <c r="I2471" s="379"/>
      <c r="J2471" s="379"/>
      <c r="K2471" s="380"/>
      <c r="L2471" s="379"/>
    </row>
    <row r="2472" spans="1:12" s="175" customFormat="1" ht="15.6">
      <c r="A2472" s="193"/>
      <c r="B2472" s="193"/>
      <c r="C2472" s="193"/>
      <c r="D2472" s="377"/>
      <c r="E2472" s="378"/>
      <c r="F2472" s="377"/>
      <c r="G2472" s="379"/>
      <c r="H2472" s="379"/>
      <c r="I2472" s="379"/>
      <c r="J2472" s="379"/>
      <c r="K2472" s="380"/>
      <c r="L2472" s="379"/>
    </row>
    <row r="2473" spans="1:12" s="175" customFormat="1" ht="15.6">
      <c r="A2473" s="193"/>
      <c r="B2473" s="193"/>
      <c r="C2473" s="193"/>
      <c r="D2473" s="377"/>
      <c r="E2473" s="378"/>
      <c r="F2473" s="377"/>
      <c r="G2473" s="379"/>
      <c r="H2473" s="379"/>
      <c r="I2473" s="379"/>
      <c r="J2473" s="379"/>
      <c r="K2473" s="380"/>
      <c r="L2473" s="379"/>
    </row>
    <row r="2474" spans="1:12" s="175" customFormat="1" ht="15.6">
      <c r="A2474" s="193"/>
      <c r="B2474" s="193"/>
      <c r="C2474" s="193"/>
      <c r="D2474" s="377"/>
      <c r="E2474" s="378"/>
      <c r="F2474" s="377"/>
      <c r="G2474" s="379"/>
      <c r="H2474" s="379"/>
      <c r="I2474" s="379"/>
      <c r="J2474" s="379"/>
      <c r="K2474" s="380"/>
      <c r="L2474" s="379"/>
    </row>
    <row r="2475" spans="1:12" s="175" customFormat="1" ht="15.6">
      <c r="A2475" s="193"/>
      <c r="B2475" s="193"/>
      <c r="C2475" s="193"/>
      <c r="D2475" s="377"/>
      <c r="E2475" s="378"/>
      <c r="F2475" s="377"/>
      <c r="G2475" s="379"/>
      <c r="H2475" s="379"/>
      <c r="I2475" s="379"/>
      <c r="J2475" s="379"/>
      <c r="K2475" s="380"/>
      <c r="L2475" s="379"/>
    </row>
    <row r="2476" spans="1:12" s="175" customFormat="1" ht="15.6">
      <c r="A2476" s="193"/>
      <c r="B2476" s="193"/>
      <c r="C2476" s="193"/>
      <c r="D2476" s="377"/>
      <c r="E2476" s="378"/>
      <c r="F2476" s="377"/>
      <c r="G2476" s="379"/>
      <c r="H2476" s="379"/>
      <c r="I2476" s="379"/>
      <c r="J2476" s="379"/>
      <c r="K2476" s="380"/>
      <c r="L2476" s="379"/>
    </row>
    <row r="2477" spans="1:12" s="175" customFormat="1" ht="15.6">
      <c r="A2477" s="193"/>
      <c r="B2477" s="193"/>
      <c r="C2477" s="193"/>
      <c r="D2477" s="377"/>
      <c r="E2477" s="378"/>
      <c r="F2477" s="377"/>
      <c r="G2477" s="379"/>
      <c r="H2477" s="379"/>
      <c r="I2477" s="379"/>
      <c r="J2477" s="379"/>
      <c r="K2477" s="380"/>
      <c r="L2477" s="379"/>
    </row>
    <row r="2478" spans="1:12" s="175" customFormat="1" ht="15.6">
      <c r="A2478" s="193"/>
      <c r="B2478" s="193"/>
      <c r="C2478" s="193"/>
      <c r="D2478" s="377"/>
      <c r="E2478" s="378"/>
      <c r="F2478" s="377"/>
      <c r="G2478" s="379"/>
      <c r="H2478" s="379"/>
      <c r="I2478" s="379"/>
      <c r="J2478" s="379"/>
      <c r="K2478" s="380"/>
      <c r="L2478" s="379"/>
    </row>
    <row r="2479" spans="1:12" s="175" customFormat="1" ht="15.6">
      <c r="A2479" s="193"/>
      <c r="B2479" s="193"/>
      <c r="C2479" s="193"/>
      <c r="D2479" s="377"/>
      <c r="E2479" s="378"/>
      <c r="F2479" s="377"/>
      <c r="G2479" s="379"/>
      <c r="H2479" s="379"/>
      <c r="I2479" s="379"/>
      <c r="J2479" s="379"/>
      <c r="K2479" s="380"/>
      <c r="L2479" s="379"/>
    </row>
    <row r="2480" spans="1:12" s="175" customFormat="1" ht="15.6">
      <c r="A2480" s="193"/>
      <c r="B2480" s="193"/>
      <c r="C2480" s="193"/>
      <c r="D2480" s="377"/>
      <c r="E2480" s="378"/>
      <c r="F2480" s="377"/>
      <c r="G2480" s="379"/>
      <c r="H2480" s="379"/>
      <c r="I2480" s="379"/>
      <c r="J2480" s="379"/>
      <c r="K2480" s="380"/>
      <c r="L2480" s="379"/>
    </row>
    <row r="2481" spans="1:12" s="175" customFormat="1" ht="15.6">
      <c r="A2481" s="193"/>
      <c r="B2481" s="193"/>
      <c r="C2481" s="193"/>
      <c r="D2481" s="377"/>
      <c r="E2481" s="378"/>
      <c r="F2481" s="377"/>
      <c r="G2481" s="379"/>
      <c r="H2481" s="379"/>
      <c r="I2481" s="379"/>
      <c r="J2481" s="379"/>
      <c r="K2481" s="380"/>
      <c r="L2481" s="379"/>
    </row>
    <row r="2482" spans="1:12" s="175" customFormat="1" ht="15.6">
      <c r="A2482" s="193"/>
      <c r="B2482" s="193"/>
      <c r="C2482" s="193"/>
      <c r="D2482" s="377"/>
      <c r="E2482" s="378"/>
      <c r="F2482" s="377"/>
      <c r="G2482" s="379"/>
      <c r="H2482" s="379"/>
      <c r="I2482" s="379"/>
      <c r="J2482" s="379"/>
      <c r="K2482" s="380"/>
      <c r="L2482" s="379"/>
    </row>
    <row r="2483" spans="1:12" s="175" customFormat="1" ht="15.6">
      <c r="A2483" s="193"/>
      <c r="B2483" s="193"/>
      <c r="C2483" s="193"/>
      <c r="D2483" s="377"/>
      <c r="E2483" s="378"/>
      <c r="F2483" s="377"/>
      <c r="G2483" s="379"/>
      <c r="H2483" s="379"/>
      <c r="I2483" s="379"/>
      <c r="J2483" s="379"/>
      <c r="K2483" s="380"/>
      <c r="L2483" s="379"/>
    </row>
    <row r="2484" spans="1:12" s="175" customFormat="1" ht="15.6">
      <c r="A2484" s="193"/>
      <c r="B2484" s="193"/>
      <c r="C2484" s="193"/>
      <c r="D2484" s="377"/>
      <c r="E2484" s="378"/>
      <c r="F2484" s="377"/>
      <c r="G2484" s="379"/>
      <c r="H2484" s="379"/>
      <c r="I2484" s="379"/>
      <c r="J2484" s="379"/>
      <c r="K2484" s="380"/>
      <c r="L2484" s="379"/>
    </row>
    <row r="2485" spans="1:12" s="175" customFormat="1" ht="15.6">
      <c r="A2485" s="193"/>
      <c r="B2485" s="193"/>
      <c r="C2485" s="193"/>
      <c r="D2485" s="377"/>
      <c r="E2485" s="378"/>
      <c r="F2485" s="377"/>
      <c r="G2485" s="379"/>
      <c r="H2485" s="379"/>
      <c r="I2485" s="379"/>
      <c r="J2485" s="379"/>
      <c r="K2485" s="380"/>
      <c r="L2485" s="379"/>
    </row>
    <row r="2486" spans="1:12" s="175" customFormat="1" ht="15.6">
      <c r="A2486" s="193"/>
      <c r="B2486" s="193"/>
      <c r="C2486" s="193"/>
      <c r="D2486" s="377"/>
      <c r="E2486" s="378"/>
      <c r="F2486" s="377"/>
      <c r="G2486" s="379"/>
      <c r="H2486" s="379"/>
      <c r="I2486" s="379"/>
      <c r="J2486" s="379"/>
      <c r="K2486" s="380"/>
      <c r="L2486" s="379"/>
    </row>
    <row r="2487" spans="1:12" s="175" customFormat="1" ht="15.6">
      <c r="A2487" s="193"/>
      <c r="B2487" s="193"/>
      <c r="C2487" s="193"/>
      <c r="D2487" s="377"/>
      <c r="E2487" s="378"/>
      <c r="F2487" s="377"/>
      <c r="G2487" s="379"/>
      <c r="H2487" s="379"/>
      <c r="I2487" s="379"/>
      <c r="J2487" s="379"/>
      <c r="K2487" s="380"/>
      <c r="L2487" s="379"/>
    </row>
    <row r="2488" spans="1:12" s="175" customFormat="1" ht="15.6">
      <c r="A2488" s="193"/>
      <c r="B2488" s="193"/>
      <c r="C2488" s="193"/>
      <c r="D2488" s="377"/>
      <c r="E2488" s="378"/>
      <c r="F2488" s="377"/>
      <c r="G2488" s="379"/>
      <c r="H2488" s="379"/>
      <c r="I2488" s="379"/>
      <c r="J2488" s="379"/>
      <c r="K2488" s="380"/>
      <c r="L2488" s="379"/>
    </row>
    <row r="2489" spans="1:12" s="175" customFormat="1" ht="15.6">
      <c r="A2489" s="193"/>
      <c r="B2489" s="193"/>
      <c r="C2489" s="193"/>
      <c r="D2489" s="377"/>
      <c r="E2489" s="378"/>
      <c r="F2489" s="377"/>
      <c r="G2489" s="379"/>
      <c r="H2489" s="379"/>
      <c r="I2489" s="379"/>
      <c r="J2489" s="379"/>
      <c r="K2489" s="380"/>
      <c r="L2489" s="379"/>
    </row>
    <row r="2490" spans="1:12" s="175" customFormat="1" ht="15.6">
      <c r="A2490" s="193"/>
      <c r="B2490" s="193"/>
      <c r="C2490" s="193"/>
      <c r="D2490" s="377"/>
      <c r="E2490" s="378"/>
      <c r="F2490" s="377"/>
      <c r="G2490" s="379"/>
      <c r="H2490" s="379"/>
      <c r="I2490" s="379"/>
      <c r="J2490" s="379"/>
      <c r="K2490" s="380"/>
      <c r="L2490" s="379"/>
    </row>
    <row r="2491" spans="1:12" s="175" customFormat="1" ht="15.6">
      <c r="A2491" s="193"/>
      <c r="B2491" s="193"/>
      <c r="C2491" s="193"/>
      <c r="D2491" s="377"/>
      <c r="E2491" s="378"/>
      <c r="F2491" s="377"/>
      <c r="G2491" s="379"/>
      <c r="H2491" s="379"/>
      <c r="I2491" s="379"/>
      <c r="J2491" s="379"/>
      <c r="K2491" s="380"/>
      <c r="L2491" s="379"/>
    </row>
    <row r="2492" spans="1:12" s="175" customFormat="1" ht="15.6">
      <c r="A2492" s="193"/>
      <c r="B2492" s="193"/>
      <c r="C2492" s="193"/>
      <c r="D2492" s="377"/>
      <c r="E2492" s="378"/>
      <c r="F2492" s="377"/>
      <c r="G2492" s="379"/>
      <c r="H2492" s="379"/>
      <c r="I2492" s="379"/>
      <c r="J2492" s="379"/>
      <c r="K2492" s="380"/>
      <c r="L2492" s="379"/>
    </row>
    <row r="2493" spans="1:12" s="175" customFormat="1" ht="15.6">
      <c r="A2493" s="193"/>
      <c r="B2493" s="193"/>
      <c r="C2493" s="193"/>
      <c r="D2493" s="377"/>
      <c r="E2493" s="378"/>
      <c r="F2493" s="377"/>
      <c r="G2493" s="379"/>
      <c r="H2493" s="379"/>
      <c r="I2493" s="379"/>
      <c r="J2493" s="379"/>
      <c r="K2493" s="380"/>
      <c r="L2493" s="379"/>
    </row>
    <row r="2494" spans="1:12" s="175" customFormat="1" ht="15.6">
      <c r="A2494" s="193"/>
      <c r="B2494" s="193"/>
      <c r="C2494" s="193"/>
      <c r="D2494" s="377"/>
      <c r="E2494" s="378"/>
      <c r="F2494" s="377"/>
      <c r="G2494" s="379"/>
      <c r="H2494" s="379"/>
      <c r="I2494" s="379"/>
      <c r="J2494" s="379"/>
      <c r="K2494" s="380"/>
      <c r="L2494" s="379"/>
    </row>
    <row r="2495" spans="1:12" s="175" customFormat="1" ht="15.6">
      <c r="A2495" s="193"/>
      <c r="B2495" s="193"/>
      <c r="C2495" s="193"/>
      <c r="D2495" s="377"/>
      <c r="E2495" s="378"/>
      <c r="F2495" s="377"/>
      <c r="G2495" s="379"/>
      <c r="H2495" s="379"/>
      <c r="I2495" s="379"/>
      <c r="J2495" s="379"/>
      <c r="K2495" s="380"/>
      <c r="L2495" s="379"/>
    </row>
    <row r="2496" spans="1:12" s="175" customFormat="1" ht="15.6">
      <c r="A2496" s="193"/>
      <c r="B2496" s="193"/>
      <c r="C2496" s="193"/>
      <c r="D2496" s="377"/>
      <c r="E2496" s="378"/>
      <c r="F2496" s="377"/>
      <c r="G2496" s="379"/>
      <c r="H2496" s="379"/>
      <c r="I2496" s="379"/>
      <c r="J2496" s="379"/>
      <c r="K2496" s="380"/>
      <c r="L2496" s="379"/>
    </row>
    <row r="2497" spans="1:12" s="175" customFormat="1" ht="15.6">
      <c r="A2497" s="193"/>
      <c r="B2497" s="193"/>
      <c r="C2497" s="193"/>
      <c r="D2497" s="377"/>
      <c r="E2497" s="378"/>
      <c r="F2497" s="377"/>
      <c r="G2497" s="379"/>
      <c r="H2497" s="379"/>
      <c r="I2497" s="379"/>
      <c r="J2497" s="379"/>
      <c r="K2497" s="380"/>
      <c r="L2497" s="379"/>
    </row>
    <row r="2498" spans="1:12" s="175" customFormat="1" ht="15.6">
      <c r="A2498" s="193"/>
      <c r="B2498" s="193"/>
      <c r="C2498" s="193"/>
      <c r="D2498" s="377"/>
      <c r="E2498" s="378"/>
      <c r="F2498" s="377"/>
      <c r="G2498" s="379"/>
      <c r="H2498" s="379"/>
      <c r="I2498" s="379"/>
      <c r="J2498" s="379"/>
      <c r="K2498" s="380"/>
      <c r="L2498" s="379"/>
    </row>
    <row r="2499" spans="1:12" s="175" customFormat="1" ht="15.6">
      <c r="A2499" s="193"/>
      <c r="B2499" s="193"/>
      <c r="C2499" s="193"/>
      <c r="D2499" s="377"/>
      <c r="E2499" s="378"/>
      <c r="F2499" s="377"/>
      <c r="G2499" s="379"/>
      <c r="H2499" s="379"/>
      <c r="I2499" s="379"/>
      <c r="J2499" s="379"/>
      <c r="K2499" s="380"/>
      <c r="L2499" s="379"/>
    </row>
    <row r="2500" spans="1:12" s="175" customFormat="1" ht="15.6">
      <c r="A2500" s="193"/>
      <c r="B2500" s="193"/>
      <c r="C2500" s="193"/>
      <c r="D2500" s="377"/>
      <c r="E2500" s="378"/>
      <c r="F2500" s="377"/>
      <c r="G2500" s="379"/>
      <c r="H2500" s="379"/>
      <c r="I2500" s="379"/>
      <c r="J2500" s="379"/>
      <c r="K2500" s="380"/>
      <c r="L2500" s="379"/>
    </row>
    <row r="2501" spans="1:12" s="175" customFormat="1" ht="15.6">
      <c r="A2501" s="193"/>
      <c r="B2501" s="193"/>
      <c r="C2501" s="193"/>
      <c r="D2501" s="377"/>
      <c r="E2501" s="378"/>
      <c r="F2501" s="377"/>
      <c r="G2501" s="379"/>
      <c r="H2501" s="379"/>
      <c r="I2501" s="379"/>
      <c r="J2501" s="379"/>
      <c r="K2501" s="380"/>
      <c r="L2501" s="379"/>
    </row>
    <row r="2502" spans="1:12" s="175" customFormat="1" ht="15.6">
      <c r="A2502" s="193"/>
      <c r="B2502" s="193"/>
      <c r="C2502" s="193"/>
      <c r="D2502" s="377"/>
      <c r="E2502" s="378"/>
      <c r="F2502" s="377"/>
      <c r="G2502" s="379"/>
      <c r="H2502" s="379"/>
      <c r="I2502" s="379"/>
      <c r="J2502" s="379"/>
      <c r="K2502" s="380"/>
      <c r="L2502" s="379"/>
    </row>
    <row r="2503" spans="1:12" s="175" customFormat="1" ht="15.6">
      <c r="A2503" s="193"/>
      <c r="B2503" s="193"/>
      <c r="C2503" s="193"/>
      <c r="D2503" s="377"/>
      <c r="E2503" s="378"/>
      <c r="F2503" s="377"/>
      <c r="G2503" s="379"/>
      <c r="H2503" s="379"/>
      <c r="I2503" s="379"/>
      <c r="J2503" s="379"/>
      <c r="K2503" s="380"/>
      <c r="L2503" s="379"/>
    </row>
    <row r="2504" spans="1:12" s="175" customFormat="1" ht="15.6">
      <c r="A2504" s="193"/>
      <c r="B2504" s="193"/>
      <c r="C2504" s="193"/>
      <c r="D2504" s="377"/>
      <c r="E2504" s="378"/>
      <c r="F2504" s="377"/>
      <c r="G2504" s="379"/>
      <c r="H2504" s="379"/>
      <c r="I2504" s="379"/>
      <c r="J2504" s="379"/>
      <c r="K2504" s="380"/>
      <c r="L2504" s="379"/>
    </row>
    <row r="2505" spans="1:12" s="175" customFormat="1" ht="15.6">
      <c r="A2505" s="193"/>
      <c r="B2505" s="193"/>
      <c r="C2505" s="193"/>
      <c r="D2505" s="377"/>
      <c r="E2505" s="378"/>
      <c r="F2505" s="377"/>
      <c r="G2505" s="379"/>
      <c r="H2505" s="379"/>
      <c r="I2505" s="379"/>
      <c r="J2505" s="379"/>
      <c r="K2505" s="380"/>
      <c r="L2505" s="379"/>
    </row>
    <row r="2506" spans="1:12" s="175" customFormat="1" ht="15.6">
      <c r="A2506" s="193"/>
      <c r="B2506" s="193"/>
      <c r="C2506" s="193"/>
      <c r="D2506" s="377"/>
      <c r="E2506" s="378"/>
      <c r="F2506" s="377"/>
      <c r="G2506" s="379"/>
      <c r="H2506" s="379"/>
      <c r="I2506" s="379"/>
      <c r="J2506" s="379"/>
      <c r="K2506" s="380"/>
      <c r="L2506" s="379"/>
    </row>
    <row r="2507" spans="1:12" s="175" customFormat="1" ht="15.6">
      <c r="A2507" s="193"/>
      <c r="B2507" s="193"/>
      <c r="C2507" s="193"/>
      <c r="D2507" s="377"/>
      <c r="E2507" s="378"/>
      <c r="F2507" s="377"/>
      <c r="G2507" s="379"/>
      <c r="H2507" s="379"/>
      <c r="I2507" s="379"/>
      <c r="J2507" s="379"/>
      <c r="K2507" s="380"/>
      <c r="L2507" s="379"/>
    </row>
    <row r="2508" spans="1:12" s="175" customFormat="1" ht="15.6">
      <c r="A2508" s="193"/>
      <c r="B2508" s="193"/>
      <c r="C2508" s="193"/>
      <c r="D2508" s="377"/>
      <c r="E2508" s="378"/>
      <c r="F2508" s="377"/>
      <c r="G2508" s="379"/>
      <c r="H2508" s="379"/>
      <c r="I2508" s="379"/>
      <c r="J2508" s="379"/>
      <c r="K2508" s="380"/>
      <c r="L2508" s="379"/>
    </row>
    <row r="2509" spans="1:12" s="175" customFormat="1" ht="15.6">
      <c r="A2509" s="193"/>
      <c r="B2509" s="193"/>
      <c r="C2509" s="193"/>
      <c r="D2509" s="377"/>
      <c r="E2509" s="378"/>
      <c r="F2509" s="377"/>
      <c r="G2509" s="379"/>
      <c r="H2509" s="379"/>
      <c r="I2509" s="379"/>
      <c r="J2509" s="379"/>
      <c r="K2509" s="380"/>
      <c r="L2509" s="379"/>
    </row>
    <row r="2510" spans="1:12" s="175" customFormat="1" ht="15.6">
      <c r="A2510" s="193"/>
      <c r="B2510" s="193"/>
      <c r="C2510" s="193"/>
      <c r="D2510" s="377"/>
      <c r="E2510" s="378"/>
      <c r="F2510" s="377"/>
      <c r="G2510" s="379"/>
      <c r="H2510" s="379"/>
      <c r="I2510" s="379"/>
      <c r="J2510" s="379"/>
      <c r="K2510" s="380"/>
      <c r="L2510" s="379"/>
    </row>
    <row r="2511" spans="1:12" s="175" customFormat="1" ht="15.6">
      <c r="A2511" s="193"/>
      <c r="B2511" s="193"/>
      <c r="C2511" s="193"/>
      <c r="D2511" s="377"/>
      <c r="E2511" s="378"/>
      <c r="F2511" s="377"/>
      <c r="G2511" s="379"/>
      <c r="H2511" s="379"/>
      <c r="I2511" s="379"/>
      <c r="J2511" s="379"/>
      <c r="K2511" s="380"/>
      <c r="L2511" s="379"/>
    </row>
    <row r="2512" spans="1:12" s="175" customFormat="1" ht="15.6">
      <c r="A2512" s="193"/>
      <c r="B2512" s="193"/>
      <c r="C2512" s="193"/>
      <c r="D2512" s="377"/>
      <c r="E2512" s="378"/>
      <c r="F2512" s="377"/>
      <c r="G2512" s="379"/>
      <c r="H2512" s="379"/>
      <c r="I2512" s="379"/>
      <c r="J2512" s="379"/>
      <c r="K2512" s="380"/>
      <c r="L2512" s="379"/>
    </row>
    <row r="2513" spans="1:12" s="175" customFormat="1" ht="15.6">
      <c r="A2513" s="193"/>
      <c r="B2513" s="193"/>
      <c r="C2513" s="193"/>
      <c r="D2513" s="377"/>
      <c r="E2513" s="378"/>
      <c r="F2513" s="377"/>
      <c r="G2513" s="379"/>
      <c r="H2513" s="379"/>
      <c r="I2513" s="379"/>
      <c r="J2513" s="379"/>
      <c r="K2513" s="380"/>
      <c r="L2513" s="379"/>
    </row>
    <row r="2514" spans="1:12" s="175" customFormat="1" ht="15.6">
      <c r="A2514" s="193"/>
      <c r="B2514" s="193"/>
      <c r="C2514" s="193"/>
      <c r="D2514" s="377"/>
      <c r="E2514" s="378"/>
      <c r="F2514" s="377"/>
      <c r="G2514" s="379"/>
      <c r="H2514" s="379"/>
      <c r="I2514" s="379"/>
      <c r="J2514" s="379"/>
      <c r="K2514" s="380"/>
      <c r="L2514" s="379"/>
    </row>
    <row r="2515" spans="1:12" s="175" customFormat="1" ht="15.6">
      <c r="A2515" s="193"/>
      <c r="B2515" s="193"/>
      <c r="C2515" s="193"/>
      <c r="D2515" s="377"/>
      <c r="E2515" s="378"/>
      <c r="F2515" s="377"/>
      <c r="G2515" s="379"/>
      <c r="H2515" s="379"/>
      <c r="I2515" s="379"/>
      <c r="J2515" s="379"/>
      <c r="K2515" s="380"/>
      <c r="L2515" s="379"/>
    </row>
    <row r="2516" spans="1:12" s="175" customFormat="1" ht="15.6">
      <c r="A2516" s="193"/>
      <c r="B2516" s="193"/>
      <c r="C2516" s="193"/>
      <c r="D2516" s="377"/>
      <c r="E2516" s="378"/>
      <c r="F2516" s="377"/>
      <c r="G2516" s="379"/>
      <c r="H2516" s="379"/>
      <c r="I2516" s="379"/>
      <c r="J2516" s="379"/>
      <c r="K2516" s="380"/>
      <c r="L2516" s="379"/>
    </row>
    <row r="2517" spans="1:12" s="175" customFormat="1" ht="15.6">
      <c r="A2517" s="193"/>
      <c r="B2517" s="193"/>
      <c r="C2517" s="193"/>
      <c r="D2517" s="377"/>
      <c r="E2517" s="378"/>
      <c r="F2517" s="377"/>
      <c r="G2517" s="379"/>
      <c r="H2517" s="379"/>
      <c r="I2517" s="379"/>
      <c r="J2517" s="379"/>
      <c r="K2517" s="380"/>
      <c r="L2517" s="379"/>
    </row>
    <row r="2518" spans="1:12" s="175" customFormat="1" ht="15.6">
      <c r="A2518" s="193"/>
      <c r="B2518" s="193"/>
      <c r="C2518" s="193"/>
      <c r="D2518" s="377"/>
      <c r="E2518" s="378"/>
      <c r="F2518" s="377"/>
      <c r="G2518" s="379"/>
      <c r="H2518" s="379"/>
      <c r="I2518" s="379"/>
      <c r="J2518" s="379"/>
      <c r="K2518" s="380"/>
      <c r="L2518" s="379"/>
    </row>
    <row r="2519" spans="1:12" s="175" customFormat="1" ht="15.6">
      <c r="A2519" s="193"/>
      <c r="B2519" s="193"/>
      <c r="C2519" s="193"/>
      <c r="D2519" s="377"/>
      <c r="E2519" s="378"/>
      <c r="F2519" s="377"/>
      <c r="G2519" s="379"/>
      <c r="H2519" s="379"/>
      <c r="I2519" s="379"/>
      <c r="J2519" s="379"/>
      <c r="K2519" s="380"/>
      <c r="L2519" s="379"/>
    </row>
    <row r="2520" spans="1:12" s="175" customFormat="1" ht="15.6">
      <c r="A2520" s="193"/>
      <c r="B2520" s="193"/>
      <c r="C2520" s="193"/>
      <c r="D2520" s="377"/>
      <c r="E2520" s="378"/>
      <c r="F2520" s="377"/>
      <c r="G2520" s="379"/>
      <c r="H2520" s="379"/>
      <c r="I2520" s="379"/>
      <c r="J2520" s="379"/>
      <c r="K2520" s="380"/>
      <c r="L2520" s="379"/>
    </row>
    <row r="2521" spans="1:12" s="175" customFormat="1" ht="15.6">
      <c r="A2521" s="193"/>
      <c r="B2521" s="193"/>
      <c r="C2521" s="193"/>
      <c r="D2521" s="377"/>
      <c r="E2521" s="378"/>
      <c r="F2521" s="377"/>
      <c r="G2521" s="379"/>
      <c r="H2521" s="379"/>
      <c r="I2521" s="379"/>
      <c r="J2521" s="379"/>
      <c r="K2521" s="380"/>
      <c r="L2521" s="379"/>
    </row>
    <row r="2522" spans="1:12" s="175" customFormat="1" ht="15.6">
      <c r="A2522" s="193"/>
      <c r="B2522" s="193"/>
      <c r="C2522" s="193"/>
      <c r="D2522" s="377"/>
      <c r="E2522" s="378"/>
      <c r="F2522" s="377"/>
      <c r="G2522" s="379"/>
      <c r="H2522" s="379"/>
      <c r="I2522" s="379"/>
      <c r="J2522" s="379"/>
      <c r="K2522" s="380"/>
      <c r="L2522" s="379"/>
    </row>
    <row r="2523" spans="1:12" s="175" customFormat="1" ht="15.6">
      <c r="A2523" s="193"/>
      <c r="B2523" s="193"/>
      <c r="C2523" s="193"/>
      <c r="D2523" s="377"/>
      <c r="E2523" s="378"/>
      <c r="F2523" s="377"/>
      <c r="G2523" s="379"/>
      <c r="H2523" s="379"/>
      <c r="I2523" s="379"/>
      <c r="J2523" s="379"/>
      <c r="K2523" s="380"/>
      <c r="L2523" s="379"/>
    </row>
    <row r="2524" spans="1:12" s="175" customFormat="1" ht="15.6">
      <c r="A2524" s="193"/>
      <c r="B2524" s="193"/>
      <c r="C2524" s="193"/>
      <c r="D2524" s="377"/>
      <c r="E2524" s="378"/>
      <c r="F2524" s="377"/>
      <c r="G2524" s="379"/>
      <c r="H2524" s="379"/>
      <c r="I2524" s="379"/>
      <c r="J2524" s="379"/>
      <c r="K2524" s="380"/>
      <c r="L2524" s="379"/>
    </row>
    <row r="2525" spans="1:12" s="175" customFormat="1" ht="15.6">
      <c r="A2525" s="193"/>
      <c r="B2525" s="193"/>
      <c r="C2525" s="193"/>
      <c r="D2525" s="377"/>
      <c r="E2525" s="378"/>
      <c r="F2525" s="377"/>
      <c r="G2525" s="379"/>
      <c r="H2525" s="379"/>
      <c r="I2525" s="379"/>
      <c r="J2525" s="379"/>
      <c r="K2525" s="380"/>
      <c r="L2525" s="379"/>
    </row>
    <row r="2526" spans="1:12" s="175" customFormat="1" ht="15.6">
      <c r="A2526" s="193"/>
      <c r="B2526" s="193"/>
      <c r="C2526" s="193"/>
      <c r="D2526" s="377"/>
      <c r="E2526" s="378"/>
      <c r="F2526" s="377"/>
      <c r="G2526" s="379"/>
      <c r="H2526" s="379"/>
      <c r="I2526" s="379"/>
      <c r="J2526" s="379"/>
      <c r="K2526" s="380"/>
      <c r="L2526" s="379"/>
    </row>
    <row r="2527" spans="1:12" s="175" customFormat="1" ht="15.6">
      <c r="A2527" s="193"/>
      <c r="B2527" s="193"/>
      <c r="C2527" s="193"/>
      <c r="D2527" s="377"/>
      <c r="E2527" s="378"/>
      <c r="F2527" s="377"/>
      <c r="G2527" s="379"/>
      <c r="H2527" s="379"/>
      <c r="I2527" s="379"/>
      <c r="J2527" s="379"/>
      <c r="K2527" s="380"/>
      <c r="L2527" s="379"/>
    </row>
    <row r="2528" spans="1:12" s="175" customFormat="1" ht="15.6">
      <c r="A2528" s="193"/>
      <c r="B2528" s="193"/>
      <c r="C2528" s="193"/>
      <c r="D2528" s="377"/>
      <c r="E2528" s="378"/>
      <c r="F2528" s="377"/>
      <c r="G2528" s="379"/>
      <c r="H2528" s="379"/>
      <c r="I2528" s="379"/>
      <c r="J2528" s="379"/>
      <c r="K2528" s="380"/>
      <c r="L2528" s="379"/>
    </row>
    <row r="2529" spans="1:12" s="175" customFormat="1" ht="15.6">
      <c r="A2529" s="193"/>
      <c r="B2529" s="193"/>
      <c r="C2529" s="193"/>
      <c r="D2529" s="377"/>
      <c r="E2529" s="378"/>
      <c r="F2529" s="377"/>
      <c r="G2529" s="379"/>
      <c r="H2529" s="379"/>
      <c r="I2529" s="379"/>
      <c r="J2529" s="379"/>
      <c r="K2529" s="380"/>
      <c r="L2529" s="379"/>
    </row>
    <row r="2530" spans="1:12" s="175" customFormat="1" ht="15.6">
      <c r="A2530" s="193"/>
      <c r="B2530" s="193"/>
      <c r="C2530" s="193"/>
      <c r="D2530" s="377"/>
      <c r="E2530" s="378"/>
      <c r="F2530" s="377"/>
      <c r="G2530" s="379"/>
      <c r="H2530" s="379"/>
      <c r="I2530" s="379"/>
      <c r="J2530" s="379"/>
      <c r="K2530" s="380"/>
      <c r="L2530" s="379"/>
    </row>
    <row r="2531" spans="1:12" s="175" customFormat="1" ht="15.6">
      <c r="A2531" s="193"/>
      <c r="B2531" s="193"/>
      <c r="C2531" s="193"/>
      <c r="D2531" s="377"/>
      <c r="E2531" s="378"/>
      <c r="F2531" s="377"/>
      <c r="G2531" s="379"/>
      <c r="H2531" s="379"/>
      <c r="I2531" s="379"/>
      <c r="J2531" s="379"/>
      <c r="K2531" s="380"/>
      <c r="L2531" s="379"/>
    </row>
    <row r="2532" spans="1:12" s="175" customFormat="1" ht="15.6">
      <c r="A2532" s="193"/>
      <c r="B2532" s="193"/>
      <c r="C2532" s="193"/>
      <c r="D2532" s="377"/>
      <c r="E2532" s="378"/>
      <c r="F2532" s="377"/>
      <c r="G2532" s="379"/>
      <c r="H2532" s="379"/>
      <c r="I2532" s="379"/>
      <c r="J2532" s="379"/>
      <c r="K2532" s="380"/>
      <c r="L2532" s="379"/>
    </row>
    <row r="2533" spans="1:12" s="175" customFormat="1" ht="15.6">
      <c r="A2533" s="193"/>
      <c r="B2533" s="193"/>
      <c r="C2533" s="193"/>
      <c r="D2533" s="377"/>
      <c r="E2533" s="378"/>
      <c r="F2533" s="377"/>
      <c r="G2533" s="379"/>
      <c r="H2533" s="379"/>
      <c r="I2533" s="379"/>
      <c r="J2533" s="379"/>
      <c r="K2533" s="380"/>
      <c r="L2533" s="379"/>
    </row>
    <row r="2534" spans="1:12" s="175" customFormat="1" ht="15.6">
      <c r="A2534" s="193"/>
      <c r="B2534" s="193"/>
      <c r="C2534" s="193"/>
      <c r="D2534" s="377"/>
      <c r="E2534" s="378"/>
      <c r="F2534" s="377"/>
      <c r="G2534" s="379"/>
      <c r="H2534" s="379"/>
      <c r="I2534" s="379"/>
      <c r="J2534" s="379"/>
      <c r="K2534" s="380"/>
      <c r="L2534" s="379"/>
    </row>
    <row r="2535" spans="1:12" s="175" customFormat="1" ht="15.6">
      <c r="A2535" s="193"/>
      <c r="B2535" s="193"/>
      <c r="C2535" s="193"/>
      <c r="D2535" s="377"/>
      <c r="E2535" s="378"/>
      <c r="F2535" s="377"/>
      <c r="G2535" s="379"/>
      <c r="H2535" s="379"/>
      <c r="I2535" s="379"/>
      <c r="J2535" s="379"/>
      <c r="K2535" s="380"/>
      <c r="L2535" s="379"/>
    </row>
    <row r="2536" spans="1:12" s="175" customFormat="1" ht="15.6">
      <c r="A2536" s="193"/>
      <c r="B2536" s="193"/>
      <c r="C2536" s="193"/>
      <c r="D2536" s="377"/>
      <c r="E2536" s="378"/>
      <c r="F2536" s="377"/>
      <c r="G2536" s="379"/>
      <c r="H2536" s="379"/>
      <c r="I2536" s="379"/>
      <c r="J2536" s="379"/>
      <c r="K2536" s="380"/>
      <c r="L2536" s="379"/>
    </row>
    <row r="2537" spans="1:12" s="175" customFormat="1" ht="15.6">
      <c r="A2537" s="193"/>
      <c r="B2537" s="193"/>
      <c r="C2537" s="193"/>
      <c r="D2537" s="377"/>
      <c r="E2537" s="378"/>
      <c r="F2537" s="377"/>
      <c r="G2537" s="379"/>
      <c r="H2537" s="379"/>
      <c r="I2537" s="379"/>
      <c r="J2537" s="379"/>
      <c r="K2537" s="380"/>
      <c r="L2537" s="379"/>
    </row>
    <row r="2538" spans="1:12" s="175" customFormat="1" ht="15.6">
      <c r="A2538" s="193"/>
      <c r="B2538" s="193"/>
      <c r="C2538" s="193"/>
      <c r="D2538" s="377"/>
      <c r="E2538" s="378"/>
      <c r="F2538" s="377"/>
      <c r="G2538" s="379"/>
      <c r="H2538" s="379"/>
      <c r="I2538" s="379"/>
      <c r="J2538" s="379"/>
      <c r="K2538" s="380"/>
      <c r="L2538" s="379"/>
    </row>
    <row r="2539" spans="1:12" s="175" customFormat="1" ht="15.6">
      <c r="A2539" s="193"/>
      <c r="B2539" s="193"/>
      <c r="C2539" s="193"/>
      <c r="D2539" s="377"/>
      <c r="E2539" s="378"/>
      <c r="F2539" s="377"/>
      <c r="G2539" s="379"/>
      <c r="H2539" s="379"/>
      <c r="I2539" s="379"/>
      <c r="J2539" s="379"/>
      <c r="K2539" s="380"/>
      <c r="L2539" s="379"/>
    </row>
    <row r="2540" spans="1:12" s="175" customFormat="1" ht="15.6">
      <c r="A2540" s="193"/>
      <c r="B2540" s="193"/>
      <c r="C2540" s="193"/>
      <c r="D2540" s="377"/>
      <c r="E2540" s="378"/>
      <c r="F2540" s="377"/>
      <c r="G2540" s="379"/>
      <c r="H2540" s="379"/>
      <c r="I2540" s="379"/>
      <c r="J2540" s="379"/>
      <c r="K2540" s="380"/>
      <c r="L2540" s="379"/>
    </row>
    <row r="2541" spans="1:12" s="175" customFormat="1" ht="15.6">
      <c r="A2541" s="193"/>
      <c r="B2541" s="193"/>
      <c r="C2541" s="193"/>
      <c r="D2541" s="377"/>
      <c r="E2541" s="378"/>
      <c r="F2541" s="377"/>
      <c r="G2541" s="379"/>
      <c r="H2541" s="379"/>
      <c r="I2541" s="379"/>
      <c r="J2541" s="379"/>
      <c r="K2541" s="380"/>
      <c r="L2541" s="379"/>
    </row>
    <row r="2542" spans="1:12" s="175" customFormat="1" ht="15.6">
      <c r="A2542" s="193"/>
      <c r="B2542" s="193"/>
      <c r="C2542" s="193"/>
      <c r="D2542" s="377"/>
      <c r="E2542" s="378"/>
      <c r="F2542" s="377"/>
      <c r="G2542" s="379"/>
      <c r="H2542" s="379"/>
      <c r="I2542" s="379"/>
      <c r="J2542" s="379"/>
      <c r="K2542" s="380"/>
      <c r="L2542" s="379"/>
    </row>
    <row r="2543" spans="1:12" s="175" customFormat="1" ht="15.6">
      <c r="A2543" s="193"/>
      <c r="B2543" s="193"/>
      <c r="C2543" s="193"/>
      <c r="D2543" s="377"/>
      <c r="E2543" s="378"/>
      <c r="F2543" s="377"/>
      <c r="G2543" s="379"/>
      <c r="H2543" s="379"/>
      <c r="I2543" s="379"/>
      <c r="J2543" s="379"/>
      <c r="K2543" s="380"/>
      <c r="L2543" s="379"/>
    </row>
    <row r="2544" spans="1:12" s="175" customFormat="1" ht="15.6">
      <c r="A2544" s="193"/>
      <c r="B2544" s="193"/>
      <c r="C2544" s="193"/>
      <c r="D2544" s="377"/>
      <c r="E2544" s="378"/>
      <c r="F2544" s="377"/>
      <c r="G2544" s="379"/>
      <c r="H2544" s="379"/>
      <c r="I2544" s="379"/>
      <c r="J2544" s="379"/>
      <c r="K2544" s="380"/>
      <c r="L2544" s="379"/>
    </row>
    <row r="2545" spans="1:12" s="175" customFormat="1" ht="15.6">
      <c r="A2545" s="193"/>
      <c r="B2545" s="193"/>
      <c r="C2545" s="193"/>
      <c r="D2545" s="377"/>
      <c r="E2545" s="378"/>
      <c r="F2545" s="377"/>
      <c r="G2545" s="379"/>
      <c r="H2545" s="379"/>
      <c r="I2545" s="379"/>
      <c r="J2545" s="379"/>
      <c r="K2545" s="380"/>
      <c r="L2545" s="379"/>
    </row>
    <row r="2546" spans="1:12" s="175" customFormat="1" ht="15.6">
      <c r="A2546" s="193"/>
      <c r="B2546" s="193"/>
      <c r="C2546" s="193"/>
      <c r="D2546" s="377"/>
      <c r="E2546" s="378"/>
      <c r="F2546" s="377"/>
      <c r="G2546" s="379"/>
      <c r="H2546" s="379"/>
      <c r="I2546" s="379"/>
      <c r="J2546" s="379"/>
      <c r="K2546" s="380"/>
      <c r="L2546" s="379"/>
    </row>
    <row r="2547" spans="1:12" s="175" customFormat="1" ht="15.6">
      <c r="A2547" s="193"/>
      <c r="B2547" s="193"/>
      <c r="C2547" s="193"/>
      <c r="D2547" s="377"/>
      <c r="E2547" s="378"/>
      <c r="F2547" s="377"/>
      <c r="G2547" s="379"/>
      <c r="H2547" s="379"/>
      <c r="I2547" s="379"/>
      <c r="J2547" s="379"/>
      <c r="K2547" s="380"/>
      <c r="L2547" s="379"/>
    </row>
    <row r="2548" spans="1:12" s="175" customFormat="1" ht="15.6">
      <c r="A2548" s="193"/>
      <c r="B2548" s="193"/>
      <c r="C2548" s="193"/>
      <c r="D2548" s="377"/>
      <c r="E2548" s="378"/>
      <c r="F2548" s="377"/>
      <c r="G2548" s="379"/>
      <c r="H2548" s="379"/>
      <c r="I2548" s="379"/>
      <c r="J2548" s="379"/>
      <c r="K2548" s="380"/>
      <c r="L2548" s="379"/>
    </row>
    <row r="2549" spans="1:12" s="175" customFormat="1" ht="15.6">
      <c r="A2549" s="193"/>
      <c r="B2549" s="193"/>
      <c r="C2549" s="193"/>
      <c r="D2549" s="377"/>
      <c r="E2549" s="378"/>
      <c r="F2549" s="377"/>
      <c r="G2549" s="379"/>
      <c r="H2549" s="379"/>
      <c r="I2549" s="379"/>
      <c r="J2549" s="379"/>
      <c r="K2549" s="380"/>
      <c r="L2549" s="379"/>
    </row>
    <row r="2550" spans="1:12" s="175" customFormat="1" ht="15.6">
      <c r="A2550" s="193"/>
      <c r="B2550" s="193"/>
      <c r="C2550" s="193"/>
      <c r="D2550" s="377"/>
      <c r="E2550" s="378"/>
      <c r="F2550" s="377"/>
      <c r="G2550" s="379"/>
      <c r="H2550" s="379"/>
      <c r="I2550" s="379"/>
      <c r="J2550" s="379"/>
      <c r="K2550" s="380"/>
      <c r="L2550" s="379"/>
    </row>
    <row r="2551" spans="1:12" s="175" customFormat="1" ht="15.6">
      <c r="A2551" s="193"/>
      <c r="B2551" s="193"/>
      <c r="C2551" s="193"/>
      <c r="D2551" s="377"/>
      <c r="E2551" s="378"/>
      <c r="F2551" s="377"/>
      <c r="G2551" s="379"/>
      <c r="H2551" s="379"/>
      <c r="I2551" s="379"/>
      <c r="J2551" s="379"/>
      <c r="K2551" s="380"/>
      <c r="L2551" s="379"/>
    </row>
    <row r="2552" spans="1:12" s="175" customFormat="1" ht="15.6">
      <c r="A2552" s="193"/>
      <c r="B2552" s="193"/>
      <c r="C2552" s="193"/>
      <c r="D2552" s="377"/>
      <c r="E2552" s="378"/>
      <c r="F2552" s="377"/>
      <c r="G2552" s="379"/>
      <c r="H2552" s="379"/>
      <c r="I2552" s="379"/>
      <c r="J2552" s="379"/>
      <c r="K2552" s="380"/>
      <c r="L2552" s="379"/>
    </row>
    <row r="2553" spans="1:12" s="175" customFormat="1" ht="15.6">
      <c r="A2553" s="193"/>
      <c r="B2553" s="193"/>
      <c r="C2553" s="193"/>
      <c r="D2553" s="377"/>
      <c r="E2553" s="378"/>
      <c r="F2553" s="377"/>
      <c r="G2553" s="379"/>
      <c r="H2553" s="379"/>
      <c r="I2553" s="379"/>
      <c r="J2553" s="379"/>
      <c r="K2553" s="380"/>
      <c r="L2553" s="379"/>
    </row>
    <row r="2554" spans="1:12" s="175" customFormat="1" ht="15.6">
      <c r="A2554" s="193"/>
      <c r="B2554" s="193"/>
      <c r="C2554" s="193"/>
      <c r="D2554" s="377"/>
      <c r="E2554" s="378"/>
      <c r="F2554" s="377"/>
      <c r="G2554" s="379"/>
      <c r="H2554" s="379"/>
      <c r="I2554" s="379"/>
      <c r="J2554" s="379"/>
      <c r="K2554" s="380"/>
      <c r="L2554" s="379"/>
    </row>
    <row r="2555" spans="1:12" s="175" customFormat="1" ht="15.6">
      <c r="A2555" s="193"/>
      <c r="B2555" s="193"/>
      <c r="C2555" s="193"/>
      <c r="D2555" s="377"/>
      <c r="E2555" s="378"/>
      <c r="F2555" s="377"/>
      <c r="G2555" s="379"/>
      <c r="H2555" s="379"/>
      <c r="I2555" s="379"/>
      <c r="J2555" s="379"/>
      <c r="K2555" s="380"/>
      <c r="L2555" s="379"/>
    </row>
    <row r="2556" spans="1:12" s="175" customFormat="1" ht="15.6">
      <c r="A2556" s="193"/>
      <c r="B2556" s="193"/>
      <c r="C2556" s="193"/>
      <c r="D2556" s="377"/>
      <c r="E2556" s="378"/>
      <c r="F2556" s="377"/>
      <c r="G2556" s="379"/>
      <c r="H2556" s="379"/>
      <c r="I2556" s="379"/>
      <c r="J2556" s="379"/>
      <c r="K2556" s="380"/>
      <c r="L2556" s="379"/>
    </row>
    <row r="2557" spans="1:12" s="175" customFormat="1" ht="15.6">
      <c r="A2557" s="193"/>
      <c r="B2557" s="193"/>
      <c r="C2557" s="193"/>
      <c r="D2557" s="377"/>
      <c r="E2557" s="378"/>
      <c r="F2557" s="377"/>
      <c r="G2557" s="379"/>
      <c r="H2557" s="379"/>
      <c r="I2557" s="379"/>
      <c r="J2557" s="379"/>
      <c r="K2557" s="380"/>
      <c r="L2557" s="379"/>
    </row>
    <row r="2558" spans="1:12" s="175" customFormat="1" ht="15.6">
      <c r="A2558" s="193"/>
      <c r="B2558" s="193"/>
      <c r="C2558" s="193"/>
      <c r="D2558" s="377"/>
      <c r="E2558" s="378"/>
      <c r="F2558" s="377"/>
      <c r="G2558" s="379"/>
      <c r="H2558" s="379"/>
      <c r="I2558" s="379"/>
      <c r="J2558" s="379"/>
      <c r="K2558" s="380"/>
      <c r="L2558" s="379"/>
    </row>
    <row r="2559" spans="1:12" s="175" customFormat="1" ht="15.6">
      <c r="A2559" s="193"/>
      <c r="B2559" s="193"/>
      <c r="C2559" s="193"/>
      <c r="D2559" s="377"/>
      <c r="E2559" s="378"/>
      <c r="F2559" s="377"/>
      <c r="G2559" s="379"/>
      <c r="H2559" s="379"/>
      <c r="I2559" s="379"/>
      <c r="J2559" s="379"/>
      <c r="K2559" s="380"/>
      <c r="L2559" s="379"/>
    </row>
    <row r="2560" spans="1:12" s="175" customFormat="1" ht="15.6">
      <c r="A2560" s="193"/>
      <c r="B2560" s="193"/>
      <c r="C2560" s="193"/>
      <c r="D2560" s="377"/>
      <c r="E2560" s="378"/>
      <c r="F2560" s="377"/>
      <c r="G2560" s="379"/>
      <c r="H2560" s="379"/>
      <c r="I2560" s="379"/>
      <c r="J2560" s="379"/>
      <c r="K2560" s="380"/>
      <c r="L2560" s="379"/>
    </row>
    <row r="2561" spans="1:12" s="175" customFormat="1" ht="15.6">
      <c r="A2561" s="193"/>
      <c r="B2561" s="193"/>
      <c r="C2561" s="193"/>
      <c r="D2561" s="377"/>
      <c r="E2561" s="378"/>
      <c r="F2561" s="377"/>
      <c r="G2561" s="379"/>
      <c r="H2561" s="379"/>
      <c r="I2561" s="379"/>
      <c r="J2561" s="379"/>
      <c r="K2561" s="380"/>
      <c r="L2561" s="379"/>
    </row>
    <row r="2562" spans="1:12" s="175" customFormat="1" ht="15.6">
      <c r="A2562" s="193"/>
      <c r="B2562" s="193"/>
      <c r="C2562" s="193"/>
      <c r="D2562" s="377"/>
      <c r="E2562" s="378"/>
      <c r="F2562" s="377"/>
      <c r="G2562" s="379"/>
      <c r="H2562" s="379"/>
      <c r="I2562" s="379"/>
      <c r="J2562" s="379"/>
      <c r="K2562" s="380"/>
      <c r="L2562" s="379"/>
    </row>
    <row r="2563" spans="1:12" s="175" customFormat="1" ht="15.6">
      <c r="A2563" s="193"/>
      <c r="B2563" s="193"/>
      <c r="C2563" s="193"/>
      <c r="D2563" s="377"/>
      <c r="E2563" s="378"/>
      <c r="F2563" s="377"/>
      <c r="G2563" s="379"/>
      <c r="H2563" s="379"/>
      <c r="I2563" s="379"/>
      <c r="J2563" s="379"/>
      <c r="K2563" s="380"/>
      <c r="L2563" s="379"/>
    </row>
    <row r="2564" spans="1:12" s="175" customFormat="1" ht="15.6">
      <c r="A2564" s="193"/>
      <c r="B2564" s="193"/>
      <c r="C2564" s="193"/>
      <c r="D2564" s="377"/>
      <c r="E2564" s="378"/>
      <c r="F2564" s="377"/>
      <c r="G2564" s="379"/>
      <c r="H2564" s="379"/>
      <c r="I2564" s="379"/>
      <c r="J2564" s="379"/>
      <c r="K2564" s="380"/>
      <c r="L2564" s="379"/>
    </row>
    <row r="2565" spans="1:12" s="175" customFormat="1" ht="15.6">
      <c r="A2565" s="193"/>
      <c r="B2565" s="193"/>
      <c r="C2565" s="193"/>
      <c r="D2565" s="377"/>
      <c r="E2565" s="378"/>
      <c r="F2565" s="377"/>
      <c r="G2565" s="379"/>
      <c r="H2565" s="379"/>
      <c r="I2565" s="379"/>
      <c r="J2565" s="379"/>
      <c r="K2565" s="380"/>
      <c r="L2565" s="379"/>
    </row>
    <row r="2566" spans="1:12" s="175" customFormat="1" ht="15.6">
      <c r="A2566" s="193"/>
      <c r="B2566" s="193"/>
      <c r="C2566" s="193"/>
      <c r="D2566" s="377"/>
      <c r="E2566" s="378"/>
      <c r="F2566" s="377"/>
      <c r="G2566" s="379"/>
      <c r="H2566" s="379"/>
      <c r="I2566" s="379"/>
      <c r="J2566" s="379"/>
      <c r="K2566" s="380"/>
      <c r="L2566" s="379"/>
    </row>
    <row r="2567" spans="1:12" s="175" customFormat="1" ht="15.6">
      <c r="A2567" s="193"/>
      <c r="B2567" s="193"/>
      <c r="C2567" s="193"/>
      <c r="D2567" s="377"/>
      <c r="E2567" s="378"/>
      <c r="F2567" s="377"/>
      <c r="G2567" s="379"/>
      <c r="H2567" s="379"/>
      <c r="I2567" s="379"/>
      <c r="J2567" s="379"/>
      <c r="K2567" s="380"/>
      <c r="L2567" s="379"/>
    </row>
    <row r="2568" spans="1:12" s="175" customFormat="1" ht="15.6">
      <c r="A2568" s="193"/>
      <c r="B2568" s="193"/>
      <c r="C2568" s="193"/>
      <c r="D2568" s="377"/>
      <c r="E2568" s="378"/>
      <c r="F2568" s="377"/>
      <c r="G2568" s="379"/>
      <c r="H2568" s="379"/>
      <c r="I2568" s="379"/>
      <c r="J2568" s="379"/>
      <c r="K2568" s="380"/>
      <c r="L2568" s="379"/>
    </row>
    <row r="2569" spans="1:12" s="175" customFormat="1" ht="15.6">
      <c r="A2569" s="193"/>
      <c r="B2569" s="193"/>
      <c r="C2569" s="193"/>
      <c r="D2569" s="377"/>
      <c r="E2569" s="378"/>
      <c r="F2569" s="377"/>
      <c r="G2569" s="379"/>
      <c r="H2569" s="379"/>
      <c r="I2569" s="379"/>
      <c r="J2569" s="379"/>
      <c r="K2569" s="380"/>
      <c r="L2569" s="379"/>
    </row>
    <row r="2570" spans="1:12" s="175" customFormat="1" ht="15.6">
      <c r="A2570" s="193"/>
      <c r="B2570" s="193"/>
      <c r="C2570" s="193"/>
      <c r="D2570" s="377"/>
      <c r="E2570" s="378"/>
      <c r="F2570" s="377"/>
      <c r="G2570" s="379"/>
      <c r="H2570" s="379"/>
      <c r="I2570" s="379"/>
      <c r="J2570" s="379"/>
      <c r="K2570" s="380"/>
      <c r="L2570" s="379"/>
    </row>
    <row r="2571" spans="1:12" s="175" customFormat="1" ht="15.6">
      <c r="A2571" s="193"/>
      <c r="B2571" s="193"/>
      <c r="C2571" s="193"/>
      <c r="D2571" s="377"/>
      <c r="E2571" s="378"/>
      <c r="F2571" s="377"/>
      <c r="G2571" s="379"/>
      <c r="H2571" s="379"/>
      <c r="I2571" s="379"/>
      <c r="J2571" s="379"/>
      <c r="K2571" s="380"/>
      <c r="L2571" s="379"/>
    </row>
    <row r="2572" spans="1:12" s="175" customFormat="1" ht="15.6">
      <c r="A2572" s="193"/>
      <c r="B2572" s="193"/>
      <c r="C2572" s="193"/>
      <c r="D2572" s="377"/>
      <c r="E2572" s="378"/>
      <c r="F2572" s="377"/>
      <c r="G2572" s="379"/>
      <c r="H2572" s="379"/>
      <c r="I2572" s="379"/>
      <c r="J2572" s="379"/>
      <c r="K2572" s="380"/>
      <c r="L2572" s="379"/>
    </row>
    <row r="2573" spans="1:12" s="175" customFormat="1" ht="15.6">
      <c r="A2573" s="193"/>
      <c r="B2573" s="193"/>
      <c r="C2573" s="193"/>
      <c r="D2573" s="377"/>
      <c r="E2573" s="378"/>
      <c r="F2573" s="377"/>
      <c r="G2573" s="379"/>
      <c r="H2573" s="379"/>
      <c r="I2573" s="379"/>
      <c r="J2573" s="379"/>
      <c r="K2573" s="380"/>
      <c r="L2573" s="379"/>
    </row>
    <row r="2574" spans="1:12" s="175" customFormat="1" ht="15.6">
      <c r="A2574" s="193"/>
      <c r="B2574" s="193"/>
      <c r="C2574" s="193"/>
      <c r="D2574" s="377"/>
      <c r="E2574" s="378"/>
      <c r="F2574" s="377"/>
      <c r="G2574" s="379"/>
      <c r="H2574" s="379"/>
      <c r="I2574" s="379"/>
      <c r="J2574" s="379"/>
      <c r="K2574" s="380"/>
      <c r="L2574" s="379"/>
    </row>
    <row r="2575" spans="1:12" s="175" customFormat="1" ht="15.6">
      <c r="A2575" s="193"/>
      <c r="B2575" s="193"/>
      <c r="C2575" s="193"/>
      <c r="D2575" s="377"/>
      <c r="E2575" s="378"/>
      <c r="F2575" s="377"/>
      <c r="G2575" s="379"/>
      <c r="H2575" s="379"/>
      <c r="I2575" s="379"/>
      <c r="J2575" s="379"/>
      <c r="K2575" s="380"/>
      <c r="L2575" s="379"/>
    </row>
    <row r="2576" spans="1:12" s="175" customFormat="1" ht="15.6">
      <c r="A2576" s="193"/>
      <c r="B2576" s="193"/>
      <c r="C2576" s="193"/>
      <c r="D2576" s="377"/>
      <c r="E2576" s="378"/>
      <c r="F2576" s="377"/>
      <c r="G2576" s="379"/>
      <c r="H2576" s="379"/>
      <c r="I2576" s="379"/>
      <c r="J2576" s="379"/>
      <c r="K2576" s="380"/>
      <c r="L2576" s="379"/>
    </row>
    <row r="2577" spans="1:12" s="175" customFormat="1" ht="15.6">
      <c r="A2577" s="193"/>
      <c r="B2577" s="193"/>
      <c r="C2577" s="193"/>
      <c r="D2577" s="377"/>
      <c r="E2577" s="378"/>
      <c r="F2577" s="377"/>
      <c r="G2577" s="379"/>
      <c r="H2577" s="379"/>
      <c r="I2577" s="379"/>
      <c r="J2577" s="379"/>
      <c r="K2577" s="380"/>
      <c r="L2577" s="379"/>
    </row>
    <row r="2578" spans="1:12" s="175" customFormat="1" ht="15.6">
      <c r="A2578" s="193"/>
      <c r="B2578" s="193"/>
      <c r="C2578" s="193"/>
      <c r="D2578" s="377"/>
      <c r="E2578" s="378"/>
      <c r="F2578" s="377"/>
      <c r="G2578" s="379"/>
      <c r="H2578" s="379"/>
      <c r="I2578" s="379"/>
      <c r="J2578" s="379"/>
      <c r="K2578" s="380"/>
      <c r="L2578" s="379"/>
    </row>
    <row r="2579" spans="1:12" s="175" customFormat="1" ht="15.6">
      <c r="A2579" s="193"/>
      <c r="B2579" s="193"/>
      <c r="C2579" s="193"/>
      <c r="D2579" s="377"/>
      <c r="E2579" s="378"/>
      <c r="F2579" s="377"/>
      <c r="G2579" s="379"/>
      <c r="H2579" s="379"/>
      <c r="I2579" s="379"/>
      <c r="J2579" s="379"/>
      <c r="K2579" s="380"/>
      <c r="L2579" s="379"/>
    </row>
    <row r="2580" spans="1:12" s="175" customFormat="1" ht="15.6">
      <c r="A2580" s="193"/>
      <c r="B2580" s="193"/>
      <c r="C2580" s="193"/>
      <c r="D2580" s="377"/>
      <c r="E2580" s="378"/>
      <c r="F2580" s="377"/>
      <c r="G2580" s="379"/>
      <c r="H2580" s="379"/>
      <c r="I2580" s="379"/>
      <c r="J2580" s="379"/>
      <c r="K2580" s="380"/>
      <c r="L2580" s="379"/>
    </row>
    <row r="2581" spans="1:12" s="175" customFormat="1" ht="15.6">
      <c r="A2581" s="193"/>
      <c r="B2581" s="193"/>
      <c r="C2581" s="193"/>
      <c r="D2581" s="377"/>
      <c r="E2581" s="378"/>
      <c r="F2581" s="377"/>
      <c r="G2581" s="379"/>
      <c r="H2581" s="379"/>
      <c r="I2581" s="379"/>
      <c r="J2581" s="379"/>
      <c r="K2581" s="380"/>
      <c r="L2581" s="379"/>
    </row>
    <row r="2582" spans="1:12" s="175" customFormat="1" ht="15.6">
      <c r="A2582" s="193"/>
      <c r="B2582" s="193"/>
      <c r="C2582" s="193"/>
      <c r="D2582" s="377"/>
      <c r="E2582" s="378"/>
      <c r="F2582" s="377"/>
      <c r="G2582" s="379"/>
      <c r="H2582" s="379"/>
      <c r="I2582" s="379"/>
      <c r="J2582" s="379"/>
      <c r="K2582" s="380"/>
      <c r="L2582" s="379"/>
    </row>
    <row r="2583" spans="1:12" s="175" customFormat="1" ht="15.6">
      <c r="A2583" s="193"/>
      <c r="B2583" s="193"/>
      <c r="C2583" s="193"/>
      <c r="D2583" s="377"/>
      <c r="E2583" s="378"/>
      <c r="F2583" s="377"/>
      <c r="G2583" s="379"/>
      <c r="H2583" s="379"/>
      <c r="I2583" s="379"/>
      <c r="J2583" s="379"/>
      <c r="K2583" s="380"/>
      <c r="L2583" s="379"/>
    </row>
    <row r="2584" spans="1:12" s="175" customFormat="1" ht="15.6">
      <c r="A2584" s="193"/>
      <c r="B2584" s="193"/>
      <c r="C2584" s="193"/>
      <c r="D2584" s="377"/>
      <c r="E2584" s="378"/>
      <c r="F2584" s="377"/>
      <c r="G2584" s="379"/>
      <c r="H2584" s="379"/>
      <c r="I2584" s="379"/>
      <c r="J2584" s="379"/>
      <c r="K2584" s="380"/>
      <c r="L2584" s="379"/>
    </row>
    <row r="2585" spans="1:12" s="175" customFormat="1" ht="15.6">
      <c r="A2585" s="193"/>
      <c r="B2585" s="193"/>
      <c r="C2585" s="193"/>
      <c r="D2585" s="377"/>
      <c r="E2585" s="378"/>
      <c r="F2585" s="377"/>
      <c r="G2585" s="379"/>
      <c r="H2585" s="379"/>
      <c r="I2585" s="379"/>
      <c r="J2585" s="379"/>
      <c r="K2585" s="380"/>
      <c r="L2585" s="379"/>
    </row>
    <row r="2586" spans="1:12" s="175" customFormat="1" ht="15.6">
      <c r="A2586" s="193"/>
      <c r="B2586" s="193"/>
      <c r="C2586" s="193"/>
      <c r="D2586" s="377"/>
      <c r="E2586" s="378"/>
      <c r="F2586" s="377"/>
      <c r="G2586" s="379"/>
      <c r="H2586" s="379"/>
      <c r="I2586" s="379"/>
      <c r="J2586" s="379"/>
      <c r="K2586" s="380"/>
      <c r="L2586" s="379"/>
    </row>
    <row r="2587" spans="1:12" s="175" customFormat="1" ht="15.6">
      <c r="A2587" s="193"/>
      <c r="B2587" s="193"/>
      <c r="C2587" s="193"/>
      <c r="D2587" s="377"/>
      <c r="E2587" s="378"/>
      <c r="F2587" s="377"/>
      <c r="G2587" s="379"/>
      <c r="H2587" s="379"/>
      <c r="I2587" s="379"/>
      <c r="J2587" s="379"/>
      <c r="K2587" s="380"/>
      <c r="L2587" s="379"/>
    </row>
    <row r="2588" spans="1:12" s="175" customFormat="1" ht="15.6">
      <c r="A2588" s="193"/>
      <c r="B2588" s="193"/>
      <c r="C2588" s="193"/>
      <c r="D2588" s="377"/>
      <c r="E2588" s="378"/>
      <c r="F2588" s="377"/>
      <c r="G2588" s="379"/>
      <c r="H2588" s="379"/>
      <c r="I2588" s="379"/>
      <c r="J2588" s="379"/>
      <c r="K2588" s="380"/>
      <c r="L2588" s="379"/>
    </row>
    <row r="2589" spans="1:12" s="175" customFormat="1" ht="15.6">
      <c r="A2589" s="193"/>
      <c r="B2589" s="193"/>
      <c r="C2589" s="193"/>
      <c r="D2589" s="377"/>
      <c r="E2589" s="378"/>
      <c r="F2589" s="377"/>
      <c r="G2589" s="379"/>
      <c r="H2589" s="379"/>
      <c r="I2589" s="379"/>
      <c r="J2589" s="379"/>
      <c r="K2589" s="380"/>
      <c r="L2589" s="379"/>
    </row>
    <row r="2590" spans="1:12" s="175" customFormat="1" ht="15.6">
      <c r="A2590" s="193"/>
      <c r="B2590" s="193"/>
      <c r="C2590" s="193"/>
      <c r="D2590" s="377"/>
      <c r="E2590" s="378"/>
      <c r="F2590" s="377"/>
      <c r="G2590" s="379"/>
      <c r="H2590" s="379"/>
      <c r="I2590" s="379"/>
      <c r="J2590" s="379"/>
      <c r="K2590" s="380"/>
      <c r="L2590" s="379"/>
    </row>
    <row r="2591" spans="1:12" s="175" customFormat="1" ht="15.6">
      <c r="A2591" s="193"/>
      <c r="B2591" s="193"/>
      <c r="C2591" s="193"/>
      <c r="D2591" s="377"/>
      <c r="E2591" s="378"/>
      <c r="F2591" s="377"/>
      <c r="G2591" s="379"/>
      <c r="H2591" s="379"/>
      <c r="I2591" s="379"/>
      <c r="J2591" s="379"/>
      <c r="K2591" s="380"/>
      <c r="L2591" s="379"/>
    </row>
    <row r="2592" spans="1:12" s="175" customFormat="1" ht="15.6">
      <c r="A2592" s="193"/>
      <c r="B2592" s="193"/>
      <c r="C2592" s="193"/>
      <c r="D2592" s="377"/>
      <c r="E2592" s="378"/>
      <c r="F2592" s="377"/>
      <c r="G2592" s="379"/>
      <c r="H2592" s="379"/>
      <c r="I2592" s="379"/>
      <c r="J2592" s="379"/>
      <c r="K2592" s="380"/>
      <c r="L2592" s="379"/>
    </row>
    <row r="2593" spans="1:12" s="175" customFormat="1" ht="15.6">
      <c r="A2593" s="193"/>
      <c r="B2593" s="193"/>
      <c r="C2593" s="193"/>
      <c r="D2593" s="377"/>
      <c r="E2593" s="378"/>
      <c r="F2593" s="377"/>
      <c r="G2593" s="379"/>
      <c r="H2593" s="379"/>
      <c r="I2593" s="379"/>
      <c r="J2593" s="379"/>
      <c r="K2593" s="380"/>
      <c r="L2593" s="379"/>
    </row>
    <row r="2594" spans="1:12" s="175" customFormat="1" ht="15.6">
      <c r="A2594" s="193"/>
      <c r="B2594" s="193"/>
      <c r="C2594" s="193"/>
      <c r="D2594" s="377"/>
      <c r="E2594" s="378"/>
      <c r="F2594" s="377"/>
      <c r="G2594" s="379"/>
      <c r="H2594" s="379"/>
      <c r="I2594" s="379"/>
      <c r="J2594" s="379"/>
      <c r="K2594" s="380"/>
      <c r="L2594" s="379"/>
    </row>
    <row r="2595" spans="1:12" s="175" customFormat="1" ht="15.6">
      <c r="A2595" s="193"/>
      <c r="B2595" s="193"/>
      <c r="C2595" s="193"/>
      <c r="D2595" s="377"/>
      <c r="E2595" s="378"/>
      <c r="F2595" s="377"/>
      <c r="G2595" s="379"/>
      <c r="H2595" s="379"/>
      <c r="I2595" s="379"/>
      <c r="J2595" s="379"/>
      <c r="K2595" s="380"/>
      <c r="L2595" s="379"/>
    </row>
    <row r="2596" spans="1:12" s="175" customFormat="1" ht="15.6">
      <c r="A2596" s="193"/>
      <c r="B2596" s="193"/>
      <c r="C2596" s="193"/>
      <c r="D2596" s="377"/>
      <c r="E2596" s="378"/>
      <c r="F2596" s="377"/>
      <c r="G2596" s="379"/>
      <c r="H2596" s="379"/>
      <c r="I2596" s="379"/>
      <c r="J2596" s="379"/>
      <c r="K2596" s="380"/>
      <c r="L2596" s="379"/>
    </row>
    <row r="2597" spans="1:12" s="175" customFormat="1" ht="15.6">
      <c r="A2597" s="193"/>
      <c r="B2597" s="193"/>
      <c r="C2597" s="193"/>
      <c r="D2597" s="377"/>
      <c r="E2597" s="378"/>
      <c r="F2597" s="377"/>
      <c r="G2597" s="379"/>
      <c r="H2597" s="379"/>
      <c r="I2597" s="379"/>
      <c r="J2597" s="379"/>
      <c r="K2597" s="380"/>
      <c r="L2597" s="379"/>
    </row>
    <row r="2598" spans="1:12" s="175" customFormat="1" ht="15.6">
      <c r="A2598" s="193"/>
      <c r="B2598" s="193"/>
      <c r="C2598" s="193"/>
      <c r="D2598" s="377"/>
      <c r="E2598" s="378"/>
      <c r="F2598" s="377"/>
      <c r="G2598" s="379"/>
      <c r="H2598" s="379"/>
      <c r="I2598" s="379"/>
      <c r="J2598" s="379"/>
      <c r="K2598" s="380"/>
      <c r="L2598" s="379"/>
    </row>
    <row r="2599" spans="1:12" s="175" customFormat="1" ht="15.6">
      <c r="A2599" s="193"/>
      <c r="B2599" s="193"/>
      <c r="C2599" s="193"/>
      <c r="D2599" s="377"/>
      <c r="E2599" s="378"/>
      <c r="F2599" s="377"/>
      <c r="G2599" s="379"/>
      <c r="H2599" s="379"/>
      <c r="I2599" s="379"/>
      <c r="J2599" s="379"/>
      <c r="K2599" s="380"/>
      <c r="L2599" s="379"/>
    </row>
    <row r="2600" spans="1:12" s="175" customFormat="1" ht="15.6">
      <c r="A2600" s="193"/>
      <c r="B2600" s="193"/>
      <c r="C2600" s="193"/>
      <c r="D2600" s="377"/>
      <c r="E2600" s="378"/>
      <c r="F2600" s="377"/>
      <c r="G2600" s="379"/>
      <c r="H2600" s="379"/>
      <c r="I2600" s="379"/>
      <c r="J2600" s="379"/>
      <c r="K2600" s="380"/>
      <c r="L2600" s="379"/>
    </row>
    <row r="2601" spans="1:12" s="175" customFormat="1" ht="15.6">
      <c r="A2601" s="193"/>
      <c r="B2601" s="193"/>
      <c r="C2601" s="193"/>
      <c r="D2601" s="377"/>
      <c r="E2601" s="378"/>
      <c r="F2601" s="377"/>
      <c r="G2601" s="379"/>
      <c r="H2601" s="379"/>
      <c r="I2601" s="379"/>
      <c r="J2601" s="379"/>
      <c r="K2601" s="380"/>
      <c r="L2601" s="379"/>
    </row>
  </sheetData>
  <mergeCells count="2">
    <mergeCell ref="D1:L1"/>
    <mergeCell ref="M2:N2"/>
  </mergeCells>
  <phoneticPr fontId="125" type="noConversion"/>
  <printOptions horizontalCentered="1" verticalCentered="1"/>
  <pageMargins left="0.19685039370078741" right="0.19685039370078741" top="0.19685039370078741" bottom="0.19685039370078741" header="0" footer="0.19685039370078741"/>
  <pageSetup paperSize="9" scale="54"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8675"/>
  <sheetViews>
    <sheetView showWhiteSpace="0" view="pageBreakPreview" zoomScale="60" zoomScaleNormal="100" workbookViewId="0">
      <selection activeCell="D8662" sqref="D8662"/>
    </sheetView>
  </sheetViews>
  <sheetFormatPr defaultRowHeight="13.8"/>
  <cols>
    <col min="1" max="2" width="12" bestFit="1" customWidth="1"/>
    <col min="3" max="3" width="10" bestFit="1" customWidth="1"/>
    <col min="4" max="4" width="60" bestFit="1" customWidth="1"/>
    <col min="5" max="5" width="15" bestFit="1" customWidth="1"/>
    <col min="6" max="8" width="12" bestFit="1" customWidth="1"/>
    <col min="9" max="11" width="14" bestFit="1" customWidth="1"/>
  </cols>
  <sheetData>
    <row r="1" spans="1:10">
      <c r="A1" s="1"/>
      <c r="B1" s="1"/>
      <c r="C1" s="383" t="s">
        <v>3655</v>
      </c>
      <c r="D1" s="383"/>
      <c r="E1" s="383" t="s">
        <v>1</v>
      </c>
      <c r="F1" s="383"/>
      <c r="G1" s="383" t="s">
        <v>2</v>
      </c>
      <c r="H1" s="383"/>
      <c r="I1" s="383" t="s">
        <v>3</v>
      </c>
      <c r="J1" s="383"/>
    </row>
    <row r="2" spans="1:10" ht="79.95" customHeight="1">
      <c r="A2" s="30"/>
      <c r="B2" s="30"/>
      <c r="C2" s="384" t="s">
        <v>4</v>
      </c>
      <c r="D2" s="384"/>
      <c r="E2" s="384" t="s">
        <v>5</v>
      </c>
      <c r="F2" s="384"/>
      <c r="G2" s="384" t="s">
        <v>6</v>
      </c>
      <c r="H2" s="384"/>
      <c r="I2" s="384" t="s">
        <v>7</v>
      </c>
      <c r="J2" s="384"/>
    </row>
    <row r="3" spans="1:10">
      <c r="A3" s="385" t="s">
        <v>3655</v>
      </c>
      <c r="B3" s="386"/>
      <c r="C3" s="386"/>
      <c r="D3" s="386"/>
      <c r="E3" s="386"/>
      <c r="F3" s="386"/>
      <c r="G3" s="386"/>
      <c r="H3" s="386"/>
      <c r="I3" s="386"/>
      <c r="J3" s="386"/>
    </row>
    <row r="4" spans="1:10" ht="30" customHeight="1">
      <c r="A4" s="385" t="s">
        <v>3656</v>
      </c>
      <c r="B4" s="386"/>
      <c r="C4" s="386"/>
      <c r="D4" s="386"/>
      <c r="E4" s="386"/>
      <c r="F4" s="386"/>
      <c r="G4" s="386"/>
      <c r="H4" s="386"/>
      <c r="I4" s="386"/>
      <c r="J4" s="386"/>
    </row>
    <row r="5" spans="1:10" ht="18" customHeight="1">
      <c r="A5" s="2" t="s">
        <v>70</v>
      </c>
      <c r="B5" s="4" t="s">
        <v>61</v>
      </c>
      <c r="C5" s="2" t="s">
        <v>62</v>
      </c>
      <c r="D5" s="2" t="s">
        <v>9</v>
      </c>
      <c r="E5" s="391" t="s">
        <v>63</v>
      </c>
      <c r="F5" s="391"/>
      <c r="G5" s="3" t="s">
        <v>64</v>
      </c>
      <c r="H5" s="4" t="s">
        <v>10</v>
      </c>
      <c r="I5" s="4" t="s">
        <v>65</v>
      </c>
      <c r="J5" s="4" t="s">
        <v>11</v>
      </c>
    </row>
    <row r="6" spans="1:10" ht="24" customHeight="1">
      <c r="A6" s="10" t="s">
        <v>1883</v>
      </c>
      <c r="B6" s="12" t="s">
        <v>71</v>
      </c>
      <c r="C6" s="10" t="s">
        <v>72</v>
      </c>
      <c r="D6" s="10" t="s">
        <v>73</v>
      </c>
      <c r="E6" s="395" t="s">
        <v>74</v>
      </c>
      <c r="F6" s="395"/>
      <c r="G6" s="11" t="s">
        <v>75</v>
      </c>
      <c r="H6" s="15">
        <v>1</v>
      </c>
      <c r="I6" s="13">
        <v>277622.44</v>
      </c>
      <c r="J6" s="13">
        <v>277622.44</v>
      </c>
    </row>
    <row r="7" spans="1:10" ht="25.95" customHeight="1">
      <c r="A7" s="17" t="s">
        <v>1884</v>
      </c>
      <c r="B7" s="19" t="s">
        <v>1885</v>
      </c>
      <c r="C7" s="17" t="s">
        <v>78</v>
      </c>
      <c r="D7" s="17" t="s">
        <v>1886</v>
      </c>
      <c r="E7" s="396" t="s">
        <v>1887</v>
      </c>
      <c r="F7" s="396"/>
      <c r="G7" s="18" t="s">
        <v>128</v>
      </c>
      <c r="H7" s="21">
        <v>5</v>
      </c>
      <c r="I7" s="20">
        <v>5129.3999999999996</v>
      </c>
      <c r="J7" s="20">
        <v>25647</v>
      </c>
    </row>
    <row r="8" spans="1:10" ht="24" customHeight="1">
      <c r="A8" s="17" t="s">
        <v>1884</v>
      </c>
      <c r="B8" s="19" t="s">
        <v>1888</v>
      </c>
      <c r="C8" s="17" t="s">
        <v>78</v>
      </c>
      <c r="D8" s="17" t="s">
        <v>1889</v>
      </c>
      <c r="E8" s="396" t="s">
        <v>1887</v>
      </c>
      <c r="F8" s="396"/>
      <c r="G8" s="18" t="s">
        <v>128</v>
      </c>
      <c r="H8" s="21">
        <v>10</v>
      </c>
      <c r="I8" s="20">
        <v>4145.0200000000004</v>
      </c>
      <c r="J8" s="20">
        <v>41450.199999999997</v>
      </c>
    </row>
    <row r="9" spans="1:10" ht="25.95" customHeight="1">
      <c r="A9" s="17" t="s">
        <v>1884</v>
      </c>
      <c r="B9" s="19" t="s">
        <v>1890</v>
      </c>
      <c r="C9" s="17" t="s">
        <v>78</v>
      </c>
      <c r="D9" s="17" t="s">
        <v>1891</v>
      </c>
      <c r="E9" s="396" t="s">
        <v>1887</v>
      </c>
      <c r="F9" s="396"/>
      <c r="G9" s="18" t="s">
        <v>128</v>
      </c>
      <c r="H9" s="21">
        <v>10</v>
      </c>
      <c r="I9" s="20">
        <v>6345.55</v>
      </c>
      <c r="J9" s="20">
        <v>63455.5</v>
      </c>
    </row>
    <row r="10" spans="1:10" ht="25.95" customHeight="1">
      <c r="A10" s="17" t="s">
        <v>1884</v>
      </c>
      <c r="B10" s="19" t="s">
        <v>1892</v>
      </c>
      <c r="C10" s="17" t="s">
        <v>78</v>
      </c>
      <c r="D10" s="17" t="s">
        <v>1893</v>
      </c>
      <c r="E10" s="396" t="s">
        <v>1887</v>
      </c>
      <c r="F10" s="396"/>
      <c r="G10" s="18" t="s">
        <v>128</v>
      </c>
      <c r="H10" s="21">
        <v>2.0499999999999998</v>
      </c>
      <c r="I10" s="20">
        <v>22627.68</v>
      </c>
      <c r="J10" s="20">
        <v>46386.74</v>
      </c>
    </row>
    <row r="11" spans="1:10" ht="25.95" customHeight="1">
      <c r="A11" s="22" t="s">
        <v>1894</v>
      </c>
      <c r="B11" s="24" t="s">
        <v>1895</v>
      </c>
      <c r="C11" s="22" t="s">
        <v>72</v>
      </c>
      <c r="D11" s="22" t="s">
        <v>1896</v>
      </c>
      <c r="E11" s="397" t="s">
        <v>67</v>
      </c>
      <c r="F11" s="397"/>
      <c r="G11" s="23" t="s">
        <v>128</v>
      </c>
      <c r="H11" s="26">
        <v>20</v>
      </c>
      <c r="I11" s="25">
        <v>5034.1499999999996</v>
      </c>
      <c r="J11" s="25">
        <v>100683</v>
      </c>
    </row>
    <row r="12" spans="1:10">
      <c r="A12" s="38"/>
      <c r="B12" s="38"/>
      <c r="C12" s="38"/>
      <c r="D12" s="38"/>
      <c r="E12" s="38" t="s">
        <v>1897</v>
      </c>
      <c r="F12" s="39">
        <v>256137.33</v>
      </c>
      <c r="G12" s="38" t="s">
        <v>1898</v>
      </c>
      <c r="H12" s="39">
        <v>0</v>
      </c>
      <c r="I12" s="38" t="s">
        <v>1899</v>
      </c>
      <c r="J12" s="39">
        <v>256137.33</v>
      </c>
    </row>
    <row r="13" spans="1:10">
      <c r="A13" s="38"/>
      <c r="B13" s="38"/>
      <c r="C13" s="38"/>
      <c r="D13" s="38"/>
      <c r="E13" s="38" t="s">
        <v>1900</v>
      </c>
      <c r="F13" s="39">
        <v>56912.6</v>
      </c>
      <c r="G13" s="38"/>
      <c r="H13" s="398" t="s">
        <v>1901</v>
      </c>
      <c r="I13" s="398"/>
      <c r="J13" s="39">
        <v>334535.03999999998</v>
      </c>
    </row>
    <row r="14" spans="1:10" ht="1.05" customHeight="1">
      <c r="A14" s="16"/>
      <c r="B14" s="16"/>
      <c r="C14" s="16"/>
      <c r="D14" s="16"/>
      <c r="E14" s="16"/>
      <c r="F14" s="16"/>
      <c r="G14" s="16"/>
      <c r="H14" s="16"/>
      <c r="I14" s="16"/>
      <c r="J14" s="16"/>
    </row>
    <row r="15" spans="1:10" ht="18" customHeight="1">
      <c r="A15" s="2" t="s">
        <v>76</v>
      </c>
      <c r="B15" s="4" t="s">
        <v>61</v>
      </c>
      <c r="C15" s="2" t="s">
        <v>62</v>
      </c>
      <c r="D15" s="2" t="s">
        <v>9</v>
      </c>
      <c r="E15" s="391" t="s">
        <v>63</v>
      </c>
      <c r="F15" s="391"/>
      <c r="G15" s="3" t="s">
        <v>64</v>
      </c>
      <c r="H15" s="4" t="s">
        <v>10</v>
      </c>
      <c r="I15" s="4" t="s">
        <v>65</v>
      </c>
      <c r="J15" s="4" t="s">
        <v>11</v>
      </c>
    </row>
    <row r="16" spans="1:10" ht="64.95" customHeight="1">
      <c r="A16" s="10" t="s">
        <v>1883</v>
      </c>
      <c r="B16" s="12" t="s">
        <v>77</v>
      </c>
      <c r="C16" s="10" t="s">
        <v>78</v>
      </c>
      <c r="D16" s="10" t="s">
        <v>79</v>
      </c>
      <c r="E16" s="395" t="s">
        <v>80</v>
      </c>
      <c r="F16" s="395"/>
      <c r="G16" s="11" t="s">
        <v>81</v>
      </c>
      <c r="H16" s="15">
        <v>1</v>
      </c>
      <c r="I16" s="13">
        <v>8.06</v>
      </c>
      <c r="J16" s="13">
        <v>8.06</v>
      </c>
    </row>
    <row r="17" spans="1:10" ht="39" customHeight="1">
      <c r="A17" s="17" t="s">
        <v>1884</v>
      </c>
      <c r="B17" s="19" t="s">
        <v>1905</v>
      </c>
      <c r="C17" s="17" t="s">
        <v>78</v>
      </c>
      <c r="D17" s="17" t="s">
        <v>1906</v>
      </c>
      <c r="E17" s="396" t="s">
        <v>1907</v>
      </c>
      <c r="F17" s="396"/>
      <c r="G17" s="18" t="s">
        <v>1908</v>
      </c>
      <c r="H17" s="21">
        <v>1.9177400000000001E-2</v>
      </c>
      <c r="I17" s="20">
        <v>89.96</v>
      </c>
      <c r="J17" s="20">
        <v>1.72</v>
      </c>
    </row>
    <row r="18" spans="1:10" ht="24" customHeight="1">
      <c r="A18" s="17" t="s">
        <v>1884</v>
      </c>
      <c r="B18" s="19" t="s">
        <v>1909</v>
      </c>
      <c r="C18" s="17" t="s">
        <v>78</v>
      </c>
      <c r="D18" s="17" t="s">
        <v>1910</v>
      </c>
      <c r="E18" s="396" t="s">
        <v>1887</v>
      </c>
      <c r="F18" s="396"/>
      <c r="G18" s="18" t="s">
        <v>1911</v>
      </c>
      <c r="H18" s="21">
        <v>4.3523199999999998E-2</v>
      </c>
      <c r="I18" s="20">
        <v>22.95</v>
      </c>
      <c r="J18" s="20">
        <v>0.99</v>
      </c>
    </row>
    <row r="19" spans="1:10" ht="39" customHeight="1">
      <c r="A19" s="17" t="s">
        <v>1884</v>
      </c>
      <c r="B19" s="19" t="s">
        <v>1912</v>
      </c>
      <c r="C19" s="17" t="s">
        <v>78</v>
      </c>
      <c r="D19" s="17" t="s">
        <v>1913</v>
      </c>
      <c r="E19" s="396" t="s">
        <v>1907</v>
      </c>
      <c r="F19" s="396"/>
      <c r="G19" s="18" t="s">
        <v>1914</v>
      </c>
      <c r="H19" s="21">
        <v>2.4345800000000001E-2</v>
      </c>
      <c r="I19" s="20">
        <v>220</v>
      </c>
      <c r="J19" s="20">
        <v>5.35</v>
      </c>
    </row>
    <row r="20" spans="1:10">
      <c r="A20" s="38"/>
      <c r="B20" s="38"/>
      <c r="C20" s="38"/>
      <c r="D20" s="38"/>
      <c r="E20" s="38" t="s">
        <v>1897</v>
      </c>
      <c r="F20" s="39">
        <v>1.61</v>
      </c>
      <c r="G20" s="38" t="s">
        <v>1898</v>
      </c>
      <c r="H20" s="39">
        <v>0</v>
      </c>
      <c r="I20" s="38" t="s">
        <v>1899</v>
      </c>
      <c r="J20" s="39">
        <v>1.61</v>
      </c>
    </row>
    <row r="21" spans="1:10">
      <c r="A21" s="38"/>
      <c r="B21" s="38"/>
      <c r="C21" s="38"/>
      <c r="D21" s="38"/>
      <c r="E21" s="38" t="s">
        <v>1900</v>
      </c>
      <c r="F21" s="39">
        <v>1.65</v>
      </c>
      <c r="G21" s="38"/>
      <c r="H21" s="398" t="s">
        <v>1901</v>
      </c>
      <c r="I21" s="398"/>
      <c r="J21" s="39">
        <v>9.7100000000000009</v>
      </c>
    </row>
    <row r="22" spans="1:10" ht="1.05" customHeight="1">
      <c r="A22" s="16"/>
      <c r="B22" s="16"/>
      <c r="C22" s="16"/>
      <c r="D22" s="16"/>
      <c r="E22" s="16"/>
      <c r="F22" s="16"/>
      <c r="G22" s="16"/>
      <c r="H22" s="16"/>
      <c r="I22" s="16"/>
      <c r="J22" s="16"/>
    </row>
    <row r="23" spans="1:10" ht="18" customHeight="1">
      <c r="A23" s="2" t="s">
        <v>82</v>
      </c>
      <c r="B23" s="4" t="s">
        <v>61</v>
      </c>
      <c r="C23" s="2" t="s">
        <v>62</v>
      </c>
      <c r="D23" s="2" t="s">
        <v>9</v>
      </c>
      <c r="E23" s="391" t="s">
        <v>63</v>
      </c>
      <c r="F23" s="391"/>
      <c r="G23" s="3" t="s">
        <v>64</v>
      </c>
      <c r="H23" s="4" t="s">
        <v>10</v>
      </c>
      <c r="I23" s="4" t="s">
        <v>65</v>
      </c>
      <c r="J23" s="4" t="s">
        <v>11</v>
      </c>
    </row>
    <row r="24" spans="1:10" ht="25.95" customHeight="1">
      <c r="A24" s="10" t="s">
        <v>1883</v>
      </c>
      <c r="B24" s="12" t="s">
        <v>83</v>
      </c>
      <c r="C24" s="10" t="s">
        <v>78</v>
      </c>
      <c r="D24" s="10" t="s">
        <v>84</v>
      </c>
      <c r="E24" s="395" t="s">
        <v>85</v>
      </c>
      <c r="F24" s="395"/>
      <c r="G24" s="11" t="s">
        <v>81</v>
      </c>
      <c r="H24" s="15">
        <v>1</v>
      </c>
      <c r="I24" s="13">
        <v>80.36</v>
      </c>
      <c r="J24" s="13">
        <v>80.36</v>
      </c>
    </row>
    <row r="25" spans="1:10" ht="39" customHeight="1">
      <c r="A25" s="17" t="s">
        <v>1884</v>
      </c>
      <c r="B25" s="19" t="s">
        <v>1916</v>
      </c>
      <c r="C25" s="17" t="s">
        <v>78</v>
      </c>
      <c r="D25" s="17" t="s">
        <v>1917</v>
      </c>
      <c r="E25" s="396" t="s">
        <v>1907</v>
      </c>
      <c r="F25" s="396"/>
      <c r="G25" s="18" t="s">
        <v>1914</v>
      </c>
      <c r="H25" s="21">
        <v>0.19620000000000001</v>
      </c>
      <c r="I25" s="20">
        <v>33.07</v>
      </c>
      <c r="J25" s="20">
        <v>6.48</v>
      </c>
    </row>
    <row r="26" spans="1:10" ht="39" customHeight="1">
      <c r="A26" s="17" t="s">
        <v>1884</v>
      </c>
      <c r="B26" s="19" t="s">
        <v>1918</v>
      </c>
      <c r="C26" s="17" t="s">
        <v>78</v>
      </c>
      <c r="D26" s="17" t="s">
        <v>1919</v>
      </c>
      <c r="E26" s="396" t="s">
        <v>1907</v>
      </c>
      <c r="F26" s="396"/>
      <c r="G26" s="18" t="s">
        <v>1908</v>
      </c>
      <c r="H26" s="21">
        <v>0.1072</v>
      </c>
      <c r="I26" s="20">
        <v>57.08</v>
      </c>
      <c r="J26" s="20">
        <v>6.11</v>
      </c>
    </row>
    <row r="27" spans="1:10" ht="64.95" customHeight="1">
      <c r="A27" s="17" t="s">
        <v>1884</v>
      </c>
      <c r="B27" s="19" t="s">
        <v>1920</v>
      </c>
      <c r="C27" s="17" t="s">
        <v>78</v>
      </c>
      <c r="D27" s="17" t="s">
        <v>1921</v>
      </c>
      <c r="E27" s="396" t="s">
        <v>1907</v>
      </c>
      <c r="F27" s="396"/>
      <c r="G27" s="18" t="s">
        <v>1908</v>
      </c>
      <c r="H27" s="21">
        <v>5.9999999999999995E-4</v>
      </c>
      <c r="I27" s="20">
        <v>72.709999999999994</v>
      </c>
      <c r="J27" s="20">
        <v>0.04</v>
      </c>
    </row>
    <row r="28" spans="1:10" ht="39" customHeight="1">
      <c r="A28" s="17" t="s">
        <v>1884</v>
      </c>
      <c r="B28" s="19" t="s">
        <v>1922</v>
      </c>
      <c r="C28" s="17" t="s">
        <v>78</v>
      </c>
      <c r="D28" s="17" t="s">
        <v>1923</v>
      </c>
      <c r="E28" s="396" t="s">
        <v>1907</v>
      </c>
      <c r="F28" s="396"/>
      <c r="G28" s="18" t="s">
        <v>1914</v>
      </c>
      <c r="H28" s="21">
        <v>7.4200000000000002E-2</v>
      </c>
      <c r="I28" s="20">
        <v>132.22</v>
      </c>
      <c r="J28" s="20">
        <v>9.81</v>
      </c>
    </row>
    <row r="29" spans="1:10" ht="64.95" customHeight="1">
      <c r="A29" s="17" t="s">
        <v>1884</v>
      </c>
      <c r="B29" s="19" t="s">
        <v>1924</v>
      </c>
      <c r="C29" s="17" t="s">
        <v>78</v>
      </c>
      <c r="D29" s="17" t="s">
        <v>1925</v>
      </c>
      <c r="E29" s="396" t="s">
        <v>1907</v>
      </c>
      <c r="F29" s="396"/>
      <c r="G29" s="18" t="s">
        <v>1914</v>
      </c>
      <c r="H29" s="21">
        <v>5.4000000000000003E-3</v>
      </c>
      <c r="I29" s="20">
        <v>327.82</v>
      </c>
      <c r="J29" s="20">
        <v>1.77</v>
      </c>
    </row>
    <row r="30" spans="1:10" ht="24" customHeight="1">
      <c r="A30" s="17" t="s">
        <v>1884</v>
      </c>
      <c r="B30" s="19" t="s">
        <v>1909</v>
      </c>
      <c r="C30" s="17" t="s">
        <v>78</v>
      </c>
      <c r="D30" s="17" t="s">
        <v>1910</v>
      </c>
      <c r="E30" s="396" t="s">
        <v>1887</v>
      </c>
      <c r="F30" s="396"/>
      <c r="G30" s="18" t="s">
        <v>1911</v>
      </c>
      <c r="H30" s="21">
        <v>0.1012</v>
      </c>
      <c r="I30" s="20">
        <v>22.95</v>
      </c>
      <c r="J30" s="20">
        <v>2.3199999999999998</v>
      </c>
    </row>
    <row r="31" spans="1:10" ht="25.95" customHeight="1">
      <c r="A31" s="22" t="s">
        <v>1894</v>
      </c>
      <c r="B31" s="24" t="s">
        <v>1926</v>
      </c>
      <c r="C31" s="22" t="s">
        <v>78</v>
      </c>
      <c r="D31" s="22" t="s">
        <v>1927</v>
      </c>
      <c r="E31" s="397" t="s">
        <v>1928</v>
      </c>
      <c r="F31" s="397"/>
      <c r="G31" s="23" t="s">
        <v>81</v>
      </c>
      <c r="H31" s="26">
        <v>1.3889</v>
      </c>
      <c r="I31" s="25">
        <v>38.76</v>
      </c>
      <c r="J31" s="25">
        <v>53.83</v>
      </c>
    </row>
    <row r="32" spans="1:10">
      <c r="A32" s="38"/>
      <c r="B32" s="38"/>
      <c r="C32" s="38"/>
      <c r="D32" s="38"/>
      <c r="E32" s="38" t="s">
        <v>1897</v>
      </c>
      <c r="F32" s="39">
        <v>8.91</v>
      </c>
      <c r="G32" s="38" t="s">
        <v>1898</v>
      </c>
      <c r="H32" s="39">
        <v>0</v>
      </c>
      <c r="I32" s="38" t="s">
        <v>1899</v>
      </c>
      <c r="J32" s="39">
        <v>8.91</v>
      </c>
    </row>
    <row r="33" spans="1:10">
      <c r="A33" s="38"/>
      <c r="B33" s="38"/>
      <c r="C33" s="38"/>
      <c r="D33" s="38"/>
      <c r="E33" s="38" t="s">
        <v>1900</v>
      </c>
      <c r="F33" s="39">
        <v>16.47</v>
      </c>
      <c r="G33" s="38"/>
      <c r="H33" s="398" t="s">
        <v>1901</v>
      </c>
      <c r="I33" s="398"/>
      <c r="J33" s="39">
        <v>96.83</v>
      </c>
    </row>
    <row r="34" spans="1:10" ht="1.05" customHeight="1">
      <c r="A34" s="16"/>
      <c r="B34" s="16"/>
      <c r="C34" s="16"/>
      <c r="D34" s="16"/>
      <c r="E34" s="16"/>
      <c r="F34" s="16"/>
      <c r="G34" s="16"/>
      <c r="H34" s="16"/>
      <c r="I34" s="16"/>
      <c r="J34" s="16"/>
    </row>
    <row r="35" spans="1:10" ht="18" customHeight="1">
      <c r="A35" s="2" t="s">
        <v>86</v>
      </c>
      <c r="B35" s="4" t="s">
        <v>61</v>
      </c>
      <c r="C35" s="2" t="s">
        <v>62</v>
      </c>
      <c r="D35" s="2" t="s">
        <v>9</v>
      </c>
      <c r="E35" s="391" t="s">
        <v>63</v>
      </c>
      <c r="F35" s="391"/>
      <c r="G35" s="3" t="s">
        <v>64</v>
      </c>
      <c r="H35" s="4" t="s">
        <v>10</v>
      </c>
      <c r="I35" s="4" t="s">
        <v>65</v>
      </c>
      <c r="J35" s="4" t="s">
        <v>11</v>
      </c>
    </row>
    <row r="36" spans="1:10" ht="39" customHeight="1">
      <c r="A36" s="10" t="s">
        <v>1883</v>
      </c>
      <c r="B36" s="12" t="s">
        <v>87</v>
      </c>
      <c r="C36" s="10" t="s">
        <v>78</v>
      </c>
      <c r="D36" s="10" t="s">
        <v>88</v>
      </c>
      <c r="E36" s="395" t="s">
        <v>89</v>
      </c>
      <c r="F36" s="395"/>
      <c r="G36" s="11" t="s">
        <v>90</v>
      </c>
      <c r="H36" s="15">
        <v>1</v>
      </c>
      <c r="I36" s="13">
        <v>2.14</v>
      </c>
      <c r="J36" s="13">
        <v>2.14</v>
      </c>
    </row>
    <row r="37" spans="1:10" ht="52.05" customHeight="1">
      <c r="A37" s="17" t="s">
        <v>1884</v>
      </c>
      <c r="B37" s="19" t="s">
        <v>1930</v>
      </c>
      <c r="C37" s="17" t="s">
        <v>78</v>
      </c>
      <c r="D37" s="17" t="s">
        <v>1931</v>
      </c>
      <c r="E37" s="396" t="s">
        <v>1907</v>
      </c>
      <c r="F37" s="396"/>
      <c r="G37" s="18" t="s">
        <v>1914</v>
      </c>
      <c r="H37" s="21">
        <v>5.8999999999999999E-3</v>
      </c>
      <c r="I37" s="20">
        <v>328.91</v>
      </c>
      <c r="J37" s="20">
        <v>1.94</v>
      </c>
    </row>
    <row r="38" spans="1:10" ht="52.05" customHeight="1">
      <c r="A38" s="17" t="s">
        <v>1884</v>
      </c>
      <c r="B38" s="19" t="s">
        <v>1932</v>
      </c>
      <c r="C38" s="17" t="s">
        <v>78</v>
      </c>
      <c r="D38" s="17" t="s">
        <v>1933</v>
      </c>
      <c r="E38" s="396" t="s">
        <v>1907</v>
      </c>
      <c r="F38" s="396"/>
      <c r="G38" s="18" t="s">
        <v>1908</v>
      </c>
      <c r="H38" s="21">
        <v>2.5000000000000001E-3</v>
      </c>
      <c r="I38" s="20">
        <v>81.8</v>
      </c>
      <c r="J38" s="20">
        <v>0.2</v>
      </c>
    </row>
    <row r="39" spans="1:10">
      <c r="A39" s="38"/>
      <c r="B39" s="38"/>
      <c r="C39" s="38"/>
      <c r="D39" s="38"/>
      <c r="E39" s="38" t="s">
        <v>1897</v>
      </c>
      <c r="F39" s="39">
        <v>0.17</v>
      </c>
      <c r="G39" s="38" t="s">
        <v>1898</v>
      </c>
      <c r="H39" s="39">
        <v>0</v>
      </c>
      <c r="I39" s="38" t="s">
        <v>1899</v>
      </c>
      <c r="J39" s="39">
        <v>0.17</v>
      </c>
    </row>
    <row r="40" spans="1:10">
      <c r="A40" s="38"/>
      <c r="B40" s="38"/>
      <c r="C40" s="38"/>
      <c r="D40" s="38"/>
      <c r="E40" s="38" t="s">
        <v>1900</v>
      </c>
      <c r="F40" s="39">
        <v>0.43</v>
      </c>
      <c r="G40" s="38"/>
      <c r="H40" s="398" t="s">
        <v>1901</v>
      </c>
      <c r="I40" s="398"/>
      <c r="J40" s="39">
        <v>2.57</v>
      </c>
    </row>
    <row r="41" spans="1:10" ht="1.05" customHeight="1">
      <c r="A41" s="16"/>
      <c r="B41" s="16"/>
      <c r="C41" s="16"/>
      <c r="D41" s="16"/>
      <c r="E41" s="16"/>
      <c r="F41" s="16"/>
      <c r="G41" s="16"/>
      <c r="H41" s="16"/>
      <c r="I41" s="16"/>
      <c r="J41" s="16"/>
    </row>
    <row r="42" spans="1:10" ht="18" customHeight="1">
      <c r="A42" s="2" t="s">
        <v>91</v>
      </c>
      <c r="B42" s="4" t="s">
        <v>61</v>
      </c>
      <c r="C42" s="2" t="s">
        <v>62</v>
      </c>
      <c r="D42" s="2" t="s">
        <v>9</v>
      </c>
      <c r="E42" s="391" t="s">
        <v>63</v>
      </c>
      <c r="F42" s="391"/>
      <c r="G42" s="3" t="s">
        <v>64</v>
      </c>
      <c r="H42" s="4" t="s">
        <v>10</v>
      </c>
      <c r="I42" s="4" t="s">
        <v>65</v>
      </c>
      <c r="J42" s="4" t="s">
        <v>11</v>
      </c>
    </row>
    <row r="43" spans="1:10" ht="39" customHeight="1">
      <c r="A43" s="10" t="s">
        <v>1883</v>
      </c>
      <c r="B43" s="12" t="s">
        <v>92</v>
      </c>
      <c r="C43" s="10" t="s">
        <v>78</v>
      </c>
      <c r="D43" s="10" t="s">
        <v>93</v>
      </c>
      <c r="E43" s="395" t="s">
        <v>94</v>
      </c>
      <c r="F43" s="395"/>
      <c r="G43" s="11" t="s">
        <v>81</v>
      </c>
      <c r="H43" s="15">
        <v>1</v>
      </c>
      <c r="I43" s="13">
        <v>526.16999999999996</v>
      </c>
      <c r="J43" s="13">
        <v>526.16999999999996</v>
      </c>
    </row>
    <row r="44" spans="1:10" ht="24" customHeight="1">
      <c r="A44" s="17" t="s">
        <v>1884</v>
      </c>
      <c r="B44" s="19" t="s">
        <v>1935</v>
      </c>
      <c r="C44" s="17" t="s">
        <v>78</v>
      </c>
      <c r="D44" s="17" t="s">
        <v>1936</v>
      </c>
      <c r="E44" s="396" t="s">
        <v>1887</v>
      </c>
      <c r="F44" s="396"/>
      <c r="G44" s="18" t="s">
        <v>1911</v>
      </c>
      <c r="H44" s="21">
        <v>2.2158000000000002</v>
      </c>
      <c r="I44" s="20">
        <v>28.34</v>
      </c>
      <c r="J44" s="20">
        <v>62.79</v>
      </c>
    </row>
    <row r="45" spans="1:10" ht="25.95" customHeight="1">
      <c r="A45" s="17" t="s">
        <v>1884</v>
      </c>
      <c r="B45" s="19" t="s">
        <v>1937</v>
      </c>
      <c r="C45" s="17" t="s">
        <v>78</v>
      </c>
      <c r="D45" s="17" t="s">
        <v>1938</v>
      </c>
      <c r="E45" s="396" t="s">
        <v>1939</v>
      </c>
      <c r="F45" s="396"/>
      <c r="G45" s="18" t="s">
        <v>81</v>
      </c>
      <c r="H45" s="21">
        <v>0.44119999999999998</v>
      </c>
      <c r="I45" s="20">
        <v>679.2</v>
      </c>
      <c r="J45" s="20">
        <v>299.66000000000003</v>
      </c>
    </row>
    <row r="46" spans="1:10" ht="24" customHeight="1">
      <c r="A46" s="17" t="s">
        <v>1884</v>
      </c>
      <c r="B46" s="19" t="s">
        <v>1909</v>
      </c>
      <c r="C46" s="17" t="s">
        <v>78</v>
      </c>
      <c r="D46" s="17" t="s">
        <v>1910</v>
      </c>
      <c r="E46" s="396" t="s">
        <v>1887</v>
      </c>
      <c r="F46" s="396"/>
      <c r="G46" s="18" t="s">
        <v>1911</v>
      </c>
      <c r="H46" s="21">
        <v>3.1021000000000001</v>
      </c>
      <c r="I46" s="20">
        <v>22.95</v>
      </c>
      <c r="J46" s="20">
        <v>71.19</v>
      </c>
    </row>
    <row r="47" spans="1:10" ht="25.95" customHeight="1">
      <c r="A47" s="22" t="s">
        <v>1894</v>
      </c>
      <c r="B47" s="24" t="s">
        <v>1940</v>
      </c>
      <c r="C47" s="22" t="s">
        <v>78</v>
      </c>
      <c r="D47" s="22" t="s">
        <v>1941</v>
      </c>
      <c r="E47" s="397" t="s">
        <v>1928</v>
      </c>
      <c r="F47" s="397"/>
      <c r="G47" s="23" t="s">
        <v>81</v>
      </c>
      <c r="H47" s="26">
        <v>0.90859999999999996</v>
      </c>
      <c r="I47" s="25">
        <v>101.84</v>
      </c>
      <c r="J47" s="25">
        <v>92.53</v>
      </c>
    </row>
    <row r="48" spans="1:10">
      <c r="A48" s="38"/>
      <c r="B48" s="38"/>
      <c r="C48" s="38"/>
      <c r="D48" s="38"/>
      <c r="E48" s="38" t="s">
        <v>1897</v>
      </c>
      <c r="F48" s="39">
        <v>158.32</v>
      </c>
      <c r="G48" s="38" t="s">
        <v>1898</v>
      </c>
      <c r="H48" s="39">
        <v>0</v>
      </c>
      <c r="I48" s="38" t="s">
        <v>1899</v>
      </c>
      <c r="J48" s="39">
        <v>158.32</v>
      </c>
    </row>
    <row r="49" spans="1:10">
      <c r="A49" s="38"/>
      <c r="B49" s="38"/>
      <c r="C49" s="38"/>
      <c r="D49" s="38"/>
      <c r="E49" s="38" t="s">
        <v>1900</v>
      </c>
      <c r="F49" s="39">
        <v>107.86</v>
      </c>
      <c r="G49" s="38"/>
      <c r="H49" s="398" t="s">
        <v>1901</v>
      </c>
      <c r="I49" s="398"/>
      <c r="J49" s="39">
        <v>634.03</v>
      </c>
    </row>
    <row r="50" spans="1:10" ht="1.05" customHeight="1">
      <c r="A50" s="16"/>
      <c r="B50" s="16"/>
      <c r="C50" s="16"/>
      <c r="D50" s="16"/>
      <c r="E50" s="16"/>
      <c r="F50" s="16"/>
      <c r="G50" s="16"/>
      <c r="H50" s="16"/>
      <c r="I50" s="16"/>
      <c r="J50" s="16"/>
    </row>
    <row r="51" spans="1:10" ht="18" customHeight="1">
      <c r="A51" s="2" t="s">
        <v>95</v>
      </c>
      <c r="B51" s="4" t="s">
        <v>61</v>
      </c>
      <c r="C51" s="2" t="s">
        <v>62</v>
      </c>
      <c r="D51" s="2" t="s">
        <v>9</v>
      </c>
      <c r="E51" s="391" t="s">
        <v>63</v>
      </c>
      <c r="F51" s="391"/>
      <c r="G51" s="3" t="s">
        <v>64</v>
      </c>
      <c r="H51" s="4" t="s">
        <v>10</v>
      </c>
      <c r="I51" s="4" t="s">
        <v>65</v>
      </c>
      <c r="J51" s="4" t="s">
        <v>11</v>
      </c>
    </row>
    <row r="52" spans="1:10" ht="39" customHeight="1">
      <c r="A52" s="10" t="s">
        <v>1883</v>
      </c>
      <c r="B52" s="12" t="s">
        <v>96</v>
      </c>
      <c r="C52" s="10" t="s">
        <v>78</v>
      </c>
      <c r="D52" s="10" t="s">
        <v>97</v>
      </c>
      <c r="E52" s="395" t="s">
        <v>98</v>
      </c>
      <c r="F52" s="395"/>
      <c r="G52" s="11" t="s">
        <v>99</v>
      </c>
      <c r="H52" s="15">
        <v>1</v>
      </c>
      <c r="I52" s="13">
        <v>465.96</v>
      </c>
      <c r="J52" s="13">
        <v>465.96</v>
      </c>
    </row>
    <row r="53" spans="1:10" ht="24" customHeight="1">
      <c r="A53" s="17" t="s">
        <v>1884</v>
      </c>
      <c r="B53" s="19" t="s">
        <v>1943</v>
      </c>
      <c r="C53" s="17" t="s">
        <v>78</v>
      </c>
      <c r="D53" s="17" t="s">
        <v>1944</v>
      </c>
      <c r="E53" s="396" t="s">
        <v>1887</v>
      </c>
      <c r="F53" s="396"/>
      <c r="G53" s="18" t="s">
        <v>1911</v>
      </c>
      <c r="H53" s="21">
        <v>0.37290000000000001</v>
      </c>
      <c r="I53" s="20">
        <v>27.92</v>
      </c>
      <c r="J53" s="20">
        <v>10.41</v>
      </c>
    </row>
    <row r="54" spans="1:10" ht="24" customHeight="1">
      <c r="A54" s="17" t="s">
        <v>1884</v>
      </c>
      <c r="B54" s="19" t="s">
        <v>1909</v>
      </c>
      <c r="C54" s="17" t="s">
        <v>78</v>
      </c>
      <c r="D54" s="17" t="s">
        <v>1910</v>
      </c>
      <c r="E54" s="396" t="s">
        <v>1887</v>
      </c>
      <c r="F54" s="396"/>
      <c r="G54" s="18" t="s">
        <v>1911</v>
      </c>
      <c r="H54" s="21">
        <v>1.1186</v>
      </c>
      <c r="I54" s="20">
        <v>22.95</v>
      </c>
      <c r="J54" s="20">
        <v>25.67</v>
      </c>
    </row>
    <row r="55" spans="1:10" ht="25.95" customHeight="1">
      <c r="A55" s="17" t="s">
        <v>1884</v>
      </c>
      <c r="B55" s="19" t="s">
        <v>1945</v>
      </c>
      <c r="C55" s="17" t="s">
        <v>78</v>
      </c>
      <c r="D55" s="17" t="s">
        <v>1946</v>
      </c>
      <c r="E55" s="396" t="s">
        <v>1947</v>
      </c>
      <c r="F55" s="396"/>
      <c r="G55" s="18" t="s">
        <v>99</v>
      </c>
      <c r="H55" s="21">
        <v>0.5</v>
      </c>
      <c r="I55" s="20">
        <v>23.97</v>
      </c>
      <c r="J55" s="20">
        <v>11.98</v>
      </c>
    </row>
    <row r="56" spans="1:10" ht="25.95" customHeight="1">
      <c r="A56" s="22" t="s">
        <v>1894</v>
      </c>
      <c r="B56" s="24" t="s">
        <v>1948</v>
      </c>
      <c r="C56" s="22" t="s">
        <v>78</v>
      </c>
      <c r="D56" s="22" t="s">
        <v>1949</v>
      </c>
      <c r="E56" s="397" t="s">
        <v>1928</v>
      </c>
      <c r="F56" s="397"/>
      <c r="G56" s="23" t="s">
        <v>114</v>
      </c>
      <c r="H56" s="26">
        <v>3.2082999999999999</v>
      </c>
      <c r="I56" s="25">
        <v>5.41</v>
      </c>
      <c r="J56" s="25">
        <v>17.350000000000001</v>
      </c>
    </row>
    <row r="57" spans="1:10" ht="24" customHeight="1">
      <c r="A57" s="22" t="s">
        <v>1894</v>
      </c>
      <c r="B57" s="24" t="s">
        <v>1950</v>
      </c>
      <c r="C57" s="22" t="s">
        <v>78</v>
      </c>
      <c r="D57" s="22" t="s">
        <v>1951</v>
      </c>
      <c r="E57" s="397" t="s">
        <v>1928</v>
      </c>
      <c r="F57" s="397"/>
      <c r="G57" s="23" t="s">
        <v>136</v>
      </c>
      <c r="H57" s="26">
        <v>1.1299999999999999E-2</v>
      </c>
      <c r="I57" s="25">
        <v>30.38</v>
      </c>
      <c r="J57" s="25">
        <v>0.34</v>
      </c>
    </row>
    <row r="58" spans="1:10" ht="39" customHeight="1">
      <c r="A58" s="22" t="s">
        <v>1894</v>
      </c>
      <c r="B58" s="24" t="s">
        <v>1952</v>
      </c>
      <c r="C58" s="22" t="s">
        <v>78</v>
      </c>
      <c r="D58" s="22" t="s">
        <v>1953</v>
      </c>
      <c r="E58" s="397" t="s">
        <v>1928</v>
      </c>
      <c r="F58" s="397"/>
      <c r="G58" s="23" t="s">
        <v>99</v>
      </c>
      <c r="H58" s="26">
        <v>1</v>
      </c>
      <c r="I58" s="25">
        <v>400</v>
      </c>
      <c r="J58" s="25">
        <v>400</v>
      </c>
    </row>
    <row r="59" spans="1:10" ht="25.95" customHeight="1">
      <c r="A59" s="22" t="s">
        <v>1894</v>
      </c>
      <c r="B59" s="24" t="s">
        <v>1954</v>
      </c>
      <c r="C59" s="22" t="s">
        <v>78</v>
      </c>
      <c r="D59" s="22" t="s">
        <v>1955</v>
      </c>
      <c r="E59" s="397" t="s">
        <v>1928</v>
      </c>
      <c r="F59" s="397"/>
      <c r="G59" s="23" t="s">
        <v>136</v>
      </c>
      <c r="H59" s="26">
        <v>1.32E-2</v>
      </c>
      <c r="I59" s="25">
        <v>16.28</v>
      </c>
      <c r="J59" s="25">
        <v>0.21</v>
      </c>
    </row>
    <row r="60" spans="1:10">
      <c r="A60" s="38"/>
      <c r="B60" s="38"/>
      <c r="C60" s="38"/>
      <c r="D60" s="38"/>
      <c r="E60" s="38" t="s">
        <v>1897</v>
      </c>
      <c r="F60" s="39">
        <v>30.73</v>
      </c>
      <c r="G60" s="38" t="s">
        <v>1898</v>
      </c>
      <c r="H60" s="39">
        <v>0</v>
      </c>
      <c r="I60" s="38" t="s">
        <v>1899</v>
      </c>
      <c r="J60" s="39">
        <v>30.73</v>
      </c>
    </row>
    <row r="61" spans="1:10">
      <c r="A61" s="38"/>
      <c r="B61" s="38"/>
      <c r="C61" s="38"/>
      <c r="D61" s="38"/>
      <c r="E61" s="38" t="s">
        <v>1900</v>
      </c>
      <c r="F61" s="39">
        <v>95.52</v>
      </c>
      <c r="G61" s="38"/>
      <c r="H61" s="398" t="s">
        <v>1901</v>
      </c>
      <c r="I61" s="398"/>
      <c r="J61" s="39">
        <v>561.48</v>
      </c>
    </row>
    <row r="62" spans="1:10" ht="1.05" customHeight="1">
      <c r="A62" s="16"/>
      <c r="B62" s="16"/>
      <c r="C62" s="16"/>
      <c r="D62" s="16"/>
      <c r="E62" s="16"/>
      <c r="F62" s="16"/>
      <c r="G62" s="16"/>
      <c r="H62" s="16"/>
      <c r="I62" s="16"/>
      <c r="J62" s="16"/>
    </row>
    <row r="63" spans="1:10" ht="18" customHeight="1">
      <c r="A63" s="2" t="s">
        <v>100</v>
      </c>
      <c r="B63" s="4" t="s">
        <v>61</v>
      </c>
      <c r="C63" s="2" t="s">
        <v>62</v>
      </c>
      <c r="D63" s="2" t="s">
        <v>9</v>
      </c>
      <c r="E63" s="391" t="s">
        <v>63</v>
      </c>
      <c r="F63" s="391"/>
      <c r="G63" s="3" t="s">
        <v>64</v>
      </c>
      <c r="H63" s="4" t="s">
        <v>10</v>
      </c>
      <c r="I63" s="4" t="s">
        <v>65</v>
      </c>
      <c r="J63" s="4" t="s">
        <v>11</v>
      </c>
    </row>
    <row r="64" spans="1:10" ht="52.05" customHeight="1">
      <c r="A64" s="10" t="s">
        <v>1883</v>
      </c>
      <c r="B64" s="12" t="s">
        <v>101</v>
      </c>
      <c r="C64" s="10" t="s">
        <v>72</v>
      </c>
      <c r="D64" s="10" t="s">
        <v>102</v>
      </c>
      <c r="E64" s="395" t="s">
        <v>74</v>
      </c>
      <c r="F64" s="395"/>
      <c r="G64" s="11" t="s">
        <v>75</v>
      </c>
      <c r="H64" s="15">
        <v>1</v>
      </c>
      <c r="I64" s="13">
        <v>360.44</v>
      </c>
      <c r="J64" s="13">
        <v>360.44</v>
      </c>
    </row>
    <row r="65" spans="1:10" ht="25.95" customHeight="1">
      <c r="A65" s="17" t="s">
        <v>1884</v>
      </c>
      <c r="B65" s="19" t="s">
        <v>1957</v>
      </c>
      <c r="C65" s="17" t="s">
        <v>78</v>
      </c>
      <c r="D65" s="17" t="s">
        <v>1958</v>
      </c>
      <c r="E65" s="396" t="s">
        <v>1887</v>
      </c>
      <c r="F65" s="396"/>
      <c r="G65" s="18" t="s">
        <v>1911</v>
      </c>
      <c r="H65" s="21">
        <v>1.7024999999999999</v>
      </c>
      <c r="I65" s="20">
        <v>27.62</v>
      </c>
      <c r="J65" s="20">
        <v>47.02</v>
      </c>
    </row>
    <row r="66" spans="1:10" ht="25.95" customHeight="1">
      <c r="A66" s="17" t="s">
        <v>1884</v>
      </c>
      <c r="B66" s="19" t="s">
        <v>1959</v>
      </c>
      <c r="C66" s="17" t="s">
        <v>78</v>
      </c>
      <c r="D66" s="17" t="s">
        <v>1960</v>
      </c>
      <c r="E66" s="396" t="s">
        <v>1887</v>
      </c>
      <c r="F66" s="396"/>
      <c r="G66" s="18" t="s">
        <v>1911</v>
      </c>
      <c r="H66" s="21">
        <v>1.7050000000000001</v>
      </c>
      <c r="I66" s="20">
        <v>23.32</v>
      </c>
      <c r="J66" s="20">
        <v>39.76</v>
      </c>
    </row>
    <row r="67" spans="1:10" ht="25.95" customHeight="1">
      <c r="A67" s="22" t="s">
        <v>1894</v>
      </c>
      <c r="B67" s="24" t="s">
        <v>1961</v>
      </c>
      <c r="C67" s="22" t="s">
        <v>78</v>
      </c>
      <c r="D67" s="22" t="s">
        <v>1962</v>
      </c>
      <c r="E67" s="397" t="s">
        <v>1928</v>
      </c>
      <c r="F67" s="397"/>
      <c r="G67" s="23" t="s">
        <v>268</v>
      </c>
      <c r="H67" s="26">
        <v>7.1999999999999995E-2</v>
      </c>
      <c r="I67" s="25">
        <v>74.09</v>
      </c>
      <c r="J67" s="25">
        <v>5.33</v>
      </c>
    </row>
    <row r="68" spans="1:10" ht="52.05" customHeight="1">
      <c r="A68" s="22" t="s">
        <v>1894</v>
      </c>
      <c r="B68" s="24" t="s">
        <v>1963</v>
      </c>
      <c r="C68" s="22" t="s">
        <v>78</v>
      </c>
      <c r="D68" s="22" t="s">
        <v>1964</v>
      </c>
      <c r="E68" s="397" t="s">
        <v>1928</v>
      </c>
      <c r="F68" s="397"/>
      <c r="G68" s="23" t="s">
        <v>268</v>
      </c>
      <c r="H68" s="26">
        <v>1</v>
      </c>
      <c r="I68" s="25">
        <v>124.34</v>
      </c>
      <c r="J68" s="25">
        <v>124.34</v>
      </c>
    </row>
    <row r="69" spans="1:10" ht="24" customHeight="1">
      <c r="A69" s="22" t="s">
        <v>1894</v>
      </c>
      <c r="B69" s="24" t="s">
        <v>1965</v>
      </c>
      <c r="C69" s="22" t="s">
        <v>78</v>
      </c>
      <c r="D69" s="22" t="s">
        <v>1966</v>
      </c>
      <c r="E69" s="397" t="s">
        <v>1928</v>
      </c>
      <c r="F69" s="397"/>
      <c r="G69" s="23" t="s">
        <v>268</v>
      </c>
      <c r="H69" s="26">
        <v>0.39600000000000002</v>
      </c>
      <c r="I69" s="25">
        <v>2.2599999999999998</v>
      </c>
      <c r="J69" s="25">
        <v>0.89</v>
      </c>
    </row>
    <row r="70" spans="1:10" ht="24" customHeight="1">
      <c r="A70" s="22" t="s">
        <v>1894</v>
      </c>
      <c r="B70" s="24" t="s">
        <v>1967</v>
      </c>
      <c r="C70" s="22" t="s">
        <v>78</v>
      </c>
      <c r="D70" s="22" t="s">
        <v>1968</v>
      </c>
      <c r="E70" s="397" t="s">
        <v>1928</v>
      </c>
      <c r="F70" s="397"/>
      <c r="G70" s="23" t="s">
        <v>268</v>
      </c>
      <c r="H70" s="26">
        <v>0.30599999999999999</v>
      </c>
      <c r="I70" s="25">
        <v>21.34</v>
      </c>
      <c r="J70" s="25">
        <v>6.53</v>
      </c>
    </row>
    <row r="71" spans="1:10" ht="25.95" customHeight="1">
      <c r="A71" s="22" t="s">
        <v>1894</v>
      </c>
      <c r="B71" s="24" t="s">
        <v>1969</v>
      </c>
      <c r="C71" s="22" t="s">
        <v>78</v>
      </c>
      <c r="D71" s="22" t="s">
        <v>1970</v>
      </c>
      <c r="E71" s="397" t="s">
        <v>1928</v>
      </c>
      <c r="F71" s="397"/>
      <c r="G71" s="23" t="s">
        <v>268</v>
      </c>
      <c r="H71" s="26">
        <v>1</v>
      </c>
      <c r="I71" s="25">
        <v>136.57</v>
      </c>
      <c r="J71" s="25">
        <v>136.57</v>
      </c>
    </row>
    <row r="72" spans="1:10">
      <c r="A72" s="38"/>
      <c r="B72" s="38"/>
      <c r="C72" s="38"/>
      <c r="D72" s="38"/>
      <c r="E72" s="38" t="s">
        <v>1897</v>
      </c>
      <c r="F72" s="39">
        <v>65.38</v>
      </c>
      <c r="G72" s="38" t="s">
        <v>1898</v>
      </c>
      <c r="H72" s="39">
        <v>0</v>
      </c>
      <c r="I72" s="38" t="s">
        <v>1899</v>
      </c>
      <c r="J72" s="39">
        <v>65.38</v>
      </c>
    </row>
    <row r="73" spans="1:10">
      <c r="A73" s="38"/>
      <c r="B73" s="38"/>
      <c r="C73" s="38"/>
      <c r="D73" s="38"/>
      <c r="E73" s="38" t="s">
        <v>1900</v>
      </c>
      <c r="F73" s="39">
        <v>73.89</v>
      </c>
      <c r="G73" s="38"/>
      <c r="H73" s="398" t="s">
        <v>1901</v>
      </c>
      <c r="I73" s="398"/>
      <c r="J73" s="39">
        <v>434.33</v>
      </c>
    </row>
    <row r="74" spans="1:10" ht="1.05" customHeight="1">
      <c r="A74" s="16"/>
      <c r="B74" s="16"/>
      <c r="C74" s="16"/>
      <c r="D74" s="16"/>
      <c r="E74" s="16"/>
      <c r="F74" s="16"/>
      <c r="G74" s="16"/>
      <c r="H74" s="16"/>
      <c r="I74" s="16"/>
      <c r="J74" s="16"/>
    </row>
    <row r="75" spans="1:10" ht="18" customHeight="1">
      <c r="A75" s="2" t="s">
        <v>103</v>
      </c>
      <c r="B75" s="4" t="s">
        <v>61</v>
      </c>
      <c r="C75" s="2" t="s">
        <v>62</v>
      </c>
      <c r="D75" s="2" t="s">
        <v>9</v>
      </c>
      <c r="E75" s="391" t="s">
        <v>63</v>
      </c>
      <c r="F75" s="391"/>
      <c r="G75" s="3" t="s">
        <v>64</v>
      </c>
      <c r="H75" s="4" t="s">
        <v>10</v>
      </c>
      <c r="I75" s="4" t="s">
        <v>65</v>
      </c>
      <c r="J75" s="4" t="s">
        <v>11</v>
      </c>
    </row>
    <row r="76" spans="1:10" ht="25.95" customHeight="1">
      <c r="A76" s="10" t="s">
        <v>1883</v>
      </c>
      <c r="B76" s="12" t="s">
        <v>104</v>
      </c>
      <c r="C76" s="10" t="s">
        <v>72</v>
      </c>
      <c r="D76" s="10" t="s">
        <v>105</v>
      </c>
      <c r="E76" s="395" t="s">
        <v>74</v>
      </c>
      <c r="F76" s="395"/>
      <c r="G76" s="11" t="s">
        <v>75</v>
      </c>
      <c r="H76" s="15">
        <v>1</v>
      </c>
      <c r="I76" s="13">
        <v>2016.64</v>
      </c>
      <c r="J76" s="13">
        <v>2016.64</v>
      </c>
    </row>
    <row r="77" spans="1:10" ht="24" customHeight="1">
      <c r="A77" s="17" t="s">
        <v>1884</v>
      </c>
      <c r="B77" s="19" t="s">
        <v>1909</v>
      </c>
      <c r="C77" s="17" t="s">
        <v>78</v>
      </c>
      <c r="D77" s="17" t="s">
        <v>1910</v>
      </c>
      <c r="E77" s="396" t="s">
        <v>1887</v>
      </c>
      <c r="F77" s="396"/>
      <c r="G77" s="18" t="s">
        <v>1911</v>
      </c>
      <c r="H77" s="21">
        <v>24</v>
      </c>
      <c r="I77" s="20">
        <v>22.95</v>
      </c>
      <c r="J77" s="20">
        <v>550.79999999999995</v>
      </c>
    </row>
    <row r="78" spans="1:10" ht="24" customHeight="1">
      <c r="A78" s="17" t="s">
        <v>1884</v>
      </c>
      <c r="B78" s="19" t="s">
        <v>1971</v>
      </c>
      <c r="C78" s="17" t="s">
        <v>78</v>
      </c>
      <c r="D78" s="17" t="s">
        <v>1972</v>
      </c>
      <c r="E78" s="396" t="s">
        <v>1887</v>
      </c>
      <c r="F78" s="396"/>
      <c r="G78" s="18" t="s">
        <v>1911</v>
      </c>
      <c r="H78" s="21">
        <v>24</v>
      </c>
      <c r="I78" s="20">
        <v>28.71</v>
      </c>
      <c r="J78" s="20">
        <v>689.04</v>
      </c>
    </row>
    <row r="79" spans="1:10" ht="25.95" customHeight="1">
      <c r="A79" s="22" t="s">
        <v>1894</v>
      </c>
      <c r="B79" s="24" t="s">
        <v>1973</v>
      </c>
      <c r="C79" s="22" t="s">
        <v>78</v>
      </c>
      <c r="D79" s="22" t="s">
        <v>1974</v>
      </c>
      <c r="E79" s="397" t="s">
        <v>1928</v>
      </c>
      <c r="F79" s="397"/>
      <c r="G79" s="23" t="s">
        <v>268</v>
      </c>
      <c r="H79" s="26">
        <v>2</v>
      </c>
      <c r="I79" s="25">
        <v>8.39</v>
      </c>
      <c r="J79" s="25">
        <v>16.78</v>
      </c>
    </row>
    <row r="80" spans="1:10" ht="39" customHeight="1">
      <c r="A80" s="22" t="s">
        <v>1894</v>
      </c>
      <c r="B80" s="24" t="s">
        <v>1975</v>
      </c>
      <c r="C80" s="22" t="s">
        <v>78</v>
      </c>
      <c r="D80" s="22" t="s">
        <v>1976</v>
      </c>
      <c r="E80" s="397" t="s">
        <v>1928</v>
      </c>
      <c r="F80" s="397"/>
      <c r="G80" s="23" t="s">
        <v>114</v>
      </c>
      <c r="H80" s="26">
        <v>2</v>
      </c>
      <c r="I80" s="25">
        <v>82.2</v>
      </c>
      <c r="J80" s="25">
        <v>164.4</v>
      </c>
    </row>
    <row r="81" spans="1:10" ht="39" customHeight="1">
      <c r="A81" s="22" t="s">
        <v>1894</v>
      </c>
      <c r="B81" s="24" t="s">
        <v>1977</v>
      </c>
      <c r="C81" s="22" t="s">
        <v>78</v>
      </c>
      <c r="D81" s="22" t="s">
        <v>1978</v>
      </c>
      <c r="E81" s="397" t="s">
        <v>1928</v>
      </c>
      <c r="F81" s="397"/>
      <c r="G81" s="23" t="s">
        <v>114</v>
      </c>
      <c r="H81" s="26">
        <v>20</v>
      </c>
      <c r="I81" s="25">
        <v>15.23</v>
      </c>
      <c r="J81" s="25">
        <v>304.60000000000002</v>
      </c>
    </row>
    <row r="82" spans="1:10" ht="25.95" customHeight="1">
      <c r="A82" s="22" t="s">
        <v>1894</v>
      </c>
      <c r="B82" s="24" t="s">
        <v>1979</v>
      </c>
      <c r="C82" s="22" t="s">
        <v>78</v>
      </c>
      <c r="D82" s="22" t="s">
        <v>1980</v>
      </c>
      <c r="E82" s="397" t="s">
        <v>1928</v>
      </c>
      <c r="F82" s="397"/>
      <c r="G82" s="23" t="s">
        <v>268</v>
      </c>
      <c r="H82" s="26">
        <v>1</v>
      </c>
      <c r="I82" s="25">
        <v>2.4300000000000002</v>
      </c>
      <c r="J82" s="25">
        <v>2.4300000000000002</v>
      </c>
    </row>
    <row r="83" spans="1:10" ht="25.95" customHeight="1">
      <c r="A83" s="22" t="s">
        <v>1894</v>
      </c>
      <c r="B83" s="24" t="s">
        <v>1981</v>
      </c>
      <c r="C83" s="22" t="s">
        <v>78</v>
      </c>
      <c r="D83" s="22" t="s">
        <v>1982</v>
      </c>
      <c r="E83" s="397" t="s">
        <v>1928</v>
      </c>
      <c r="F83" s="397"/>
      <c r="G83" s="23" t="s">
        <v>268</v>
      </c>
      <c r="H83" s="26">
        <v>4</v>
      </c>
      <c r="I83" s="25">
        <v>26.57</v>
      </c>
      <c r="J83" s="25">
        <v>106.28</v>
      </c>
    </row>
    <row r="84" spans="1:10" ht="39" customHeight="1">
      <c r="A84" s="22" t="s">
        <v>1894</v>
      </c>
      <c r="B84" s="24" t="s">
        <v>1983</v>
      </c>
      <c r="C84" s="22" t="s">
        <v>78</v>
      </c>
      <c r="D84" s="22" t="s">
        <v>1984</v>
      </c>
      <c r="E84" s="397" t="s">
        <v>1928</v>
      </c>
      <c r="F84" s="397"/>
      <c r="G84" s="23" t="s">
        <v>268</v>
      </c>
      <c r="H84" s="26">
        <v>3</v>
      </c>
      <c r="I84" s="25">
        <v>4.49</v>
      </c>
      <c r="J84" s="25">
        <v>13.47</v>
      </c>
    </row>
    <row r="85" spans="1:10" ht="25.95" customHeight="1">
      <c r="A85" s="22" t="s">
        <v>1894</v>
      </c>
      <c r="B85" s="24" t="s">
        <v>1985</v>
      </c>
      <c r="C85" s="22" t="s">
        <v>78</v>
      </c>
      <c r="D85" s="22" t="s">
        <v>1986</v>
      </c>
      <c r="E85" s="397" t="s">
        <v>1928</v>
      </c>
      <c r="F85" s="397"/>
      <c r="G85" s="23" t="s">
        <v>114</v>
      </c>
      <c r="H85" s="26">
        <v>5</v>
      </c>
      <c r="I85" s="25">
        <v>22.56</v>
      </c>
      <c r="J85" s="25">
        <v>112.8</v>
      </c>
    </row>
    <row r="86" spans="1:10" ht="25.95" customHeight="1">
      <c r="A86" s="22" t="s">
        <v>1894</v>
      </c>
      <c r="B86" s="24" t="s">
        <v>1987</v>
      </c>
      <c r="C86" s="22" t="s">
        <v>78</v>
      </c>
      <c r="D86" s="22" t="s">
        <v>1988</v>
      </c>
      <c r="E86" s="397" t="s">
        <v>1928</v>
      </c>
      <c r="F86" s="397"/>
      <c r="G86" s="23" t="s">
        <v>114</v>
      </c>
      <c r="H86" s="26">
        <v>12</v>
      </c>
      <c r="I86" s="25">
        <v>4.67</v>
      </c>
      <c r="J86" s="25">
        <v>56.04</v>
      </c>
    </row>
    <row r="87" spans="1:10">
      <c r="A87" s="38"/>
      <c r="B87" s="38"/>
      <c r="C87" s="38"/>
      <c r="D87" s="38"/>
      <c r="E87" s="38" t="s">
        <v>1897</v>
      </c>
      <c r="F87" s="39">
        <v>908.64</v>
      </c>
      <c r="G87" s="38" t="s">
        <v>1898</v>
      </c>
      <c r="H87" s="39">
        <v>0</v>
      </c>
      <c r="I87" s="38" t="s">
        <v>1899</v>
      </c>
      <c r="J87" s="39">
        <v>908.64</v>
      </c>
    </row>
    <row r="88" spans="1:10">
      <c r="A88" s="38"/>
      <c r="B88" s="38"/>
      <c r="C88" s="38"/>
      <c r="D88" s="38"/>
      <c r="E88" s="38" t="s">
        <v>1900</v>
      </c>
      <c r="F88" s="39">
        <v>413.41</v>
      </c>
      <c r="G88" s="38"/>
      <c r="H88" s="398" t="s">
        <v>1901</v>
      </c>
      <c r="I88" s="398"/>
      <c r="J88" s="39">
        <v>2430.0500000000002</v>
      </c>
    </row>
    <row r="89" spans="1:10" ht="1.05" customHeight="1">
      <c r="A89" s="16"/>
      <c r="B89" s="16"/>
      <c r="C89" s="16"/>
      <c r="D89" s="16"/>
      <c r="E89" s="16"/>
      <c r="F89" s="16"/>
      <c r="G89" s="16"/>
      <c r="H89" s="16"/>
      <c r="I89" s="16"/>
      <c r="J89" s="16"/>
    </row>
    <row r="90" spans="1:10" ht="18" customHeight="1">
      <c r="A90" s="2" t="s">
        <v>106</v>
      </c>
      <c r="B90" s="4" t="s">
        <v>61</v>
      </c>
      <c r="C90" s="2" t="s">
        <v>62</v>
      </c>
      <c r="D90" s="2" t="s">
        <v>9</v>
      </c>
      <c r="E90" s="391" t="s">
        <v>63</v>
      </c>
      <c r="F90" s="391"/>
      <c r="G90" s="3" t="s">
        <v>64</v>
      </c>
      <c r="H90" s="4" t="s">
        <v>10</v>
      </c>
      <c r="I90" s="4" t="s">
        <v>65</v>
      </c>
      <c r="J90" s="4" t="s">
        <v>11</v>
      </c>
    </row>
    <row r="91" spans="1:10" ht="24" customHeight="1">
      <c r="A91" s="10" t="s">
        <v>1883</v>
      </c>
      <c r="B91" s="12" t="s">
        <v>107</v>
      </c>
      <c r="C91" s="10" t="s">
        <v>78</v>
      </c>
      <c r="D91" s="10" t="s">
        <v>108</v>
      </c>
      <c r="E91" s="395" t="s">
        <v>109</v>
      </c>
      <c r="F91" s="395"/>
      <c r="G91" s="11" t="s">
        <v>99</v>
      </c>
      <c r="H91" s="15">
        <v>1</v>
      </c>
      <c r="I91" s="13">
        <v>95.96</v>
      </c>
      <c r="J91" s="13">
        <v>95.96</v>
      </c>
    </row>
    <row r="92" spans="1:10" ht="39" customHeight="1">
      <c r="A92" s="17" t="s">
        <v>1884</v>
      </c>
      <c r="B92" s="19" t="s">
        <v>1989</v>
      </c>
      <c r="C92" s="17" t="s">
        <v>78</v>
      </c>
      <c r="D92" s="17" t="s">
        <v>1990</v>
      </c>
      <c r="E92" s="396" t="s">
        <v>1991</v>
      </c>
      <c r="F92" s="396"/>
      <c r="G92" s="18" t="s">
        <v>81</v>
      </c>
      <c r="H92" s="21">
        <v>6.1000000000000004E-3</v>
      </c>
      <c r="I92" s="20">
        <v>477.45</v>
      </c>
      <c r="J92" s="20">
        <v>2.91</v>
      </c>
    </row>
    <row r="93" spans="1:10" ht="39" customHeight="1">
      <c r="A93" s="17" t="s">
        <v>1884</v>
      </c>
      <c r="B93" s="19" t="s">
        <v>1992</v>
      </c>
      <c r="C93" s="17" t="s">
        <v>78</v>
      </c>
      <c r="D93" s="17" t="s">
        <v>1993</v>
      </c>
      <c r="E93" s="396" t="s">
        <v>1907</v>
      </c>
      <c r="F93" s="396"/>
      <c r="G93" s="18" t="s">
        <v>1914</v>
      </c>
      <c r="H93" s="21">
        <v>6.6E-3</v>
      </c>
      <c r="I93" s="20">
        <v>25.82</v>
      </c>
      <c r="J93" s="20">
        <v>0.17</v>
      </c>
    </row>
    <row r="94" spans="1:10" ht="25.95" customHeight="1">
      <c r="A94" s="17" t="s">
        <v>1884</v>
      </c>
      <c r="B94" s="19" t="s">
        <v>1994</v>
      </c>
      <c r="C94" s="17" t="s">
        <v>78</v>
      </c>
      <c r="D94" s="17" t="s">
        <v>1995</v>
      </c>
      <c r="E94" s="396" t="s">
        <v>1887</v>
      </c>
      <c r="F94" s="396"/>
      <c r="G94" s="18" t="s">
        <v>1911</v>
      </c>
      <c r="H94" s="21">
        <v>0.49199999999999999</v>
      </c>
      <c r="I94" s="20">
        <v>23.69</v>
      </c>
      <c r="J94" s="20">
        <v>11.65</v>
      </c>
    </row>
    <row r="95" spans="1:10" ht="39" customHeight="1">
      <c r="A95" s="17" t="s">
        <v>1884</v>
      </c>
      <c r="B95" s="19" t="s">
        <v>1996</v>
      </c>
      <c r="C95" s="17" t="s">
        <v>78</v>
      </c>
      <c r="D95" s="17" t="s">
        <v>1997</v>
      </c>
      <c r="E95" s="396" t="s">
        <v>1907</v>
      </c>
      <c r="F95" s="396"/>
      <c r="G95" s="18" t="s">
        <v>1908</v>
      </c>
      <c r="H95" s="21">
        <v>2.64E-2</v>
      </c>
      <c r="I95" s="20">
        <v>24.46</v>
      </c>
      <c r="J95" s="20">
        <v>0.64</v>
      </c>
    </row>
    <row r="96" spans="1:10" ht="24" customHeight="1">
      <c r="A96" s="17" t="s">
        <v>1884</v>
      </c>
      <c r="B96" s="19" t="s">
        <v>1943</v>
      </c>
      <c r="C96" s="17" t="s">
        <v>78</v>
      </c>
      <c r="D96" s="17" t="s">
        <v>1944</v>
      </c>
      <c r="E96" s="396" t="s">
        <v>1887</v>
      </c>
      <c r="F96" s="396"/>
      <c r="G96" s="18" t="s">
        <v>1911</v>
      </c>
      <c r="H96" s="21">
        <v>0.73499999999999999</v>
      </c>
      <c r="I96" s="20">
        <v>27.92</v>
      </c>
      <c r="J96" s="20">
        <v>20.52</v>
      </c>
    </row>
    <row r="97" spans="1:10" ht="25.95" customHeight="1">
      <c r="A97" s="22" t="s">
        <v>1894</v>
      </c>
      <c r="B97" s="24" t="s">
        <v>1998</v>
      </c>
      <c r="C97" s="22" t="s">
        <v>78</v>
      </c>
      <c r="D97" s="22" t="s">
        <v>1999</v>
      </c>
      <c r="E97" s="397" t="s">
        <v>1928</v>
      </c>
      <c r="F97" s="397"/>
      <c r="G97" s="23" t="s">
        <v>114</v>
      </c>
      <c r="H97" s="26">
        <v>1.2273000000000001</v>
      </c>
      <c r="I97" s="25">
        <v>10.66</v>
      </c>
      <c r="J97" s="25">
        <v>13.08</v>
      </c>
    </row>
    <row r="98" spans="1:10" ht="25.95" customHeight="1">
      <c r="A98" s="22" t="s">
        <v>1894</v>
      </c>
      <c r="B98" s="24" t="s">
        <v>2000</v>
      </c>
      <c r="C98" s="22" t="s">
        <v>78</v>
      </c>
      <c r="D98" s="22" t="s">
        <v>2001</v>
      </c>
      <c r="E98" s="397" t="s">
        <v>1928</v>
      </c>
      <c r="F98" s="397"/>
      <c r="G98" s="23" t="s">
        <v>136</v>
      </c>
      <c r="H98" s="26">
        <v>6.8000000000000005E-2</v>
      </c>
      <c r="I98" s="25">
        <v>15.7</v>
      </c>
      <c r="J98" s="25">
        <v>1.06</v>
      </c>
    </row>
    <row r="99" spans="1:10" ht="39" customHeight="1">
      <c r="A99" s="22" t="s">
        <v>1894</v>
      </c>
      <c r="B99" s="24" t="s">
        <v>2002</v>
      </c>
      <c r="C99" s="22" t="s">
        <v>78</v>
      </c>
      <c r="D99" s="22" t="s">
        <v>2003</v>
      </c>
      <c r="E99" s="397" t="s">
        <v>1928</v>
      </c>
      <c r="F99" s="397"/>
      <c r="G99" s="23" t="s">
        <v>99</v>
      </c>
      <c r="H99" s="26">
        <v>0.58530000000000004</v>
      </c>
      <c r="I99" s="25">
        <v>52.51</v>
      </c>
      <c r="J99" s="25">
        <v>30.73</v>
      </c>
    </row>
    <row r="100" spans="1:10" ht="25.95" customHeight="1">
      <c r="A100" s="22" t="s">
        <v>1894</v>
      </c>
      <c r="B100" s="24" t="s">
        <v>2004</v>
      </c>
      <c r="C100" s="22" t="s">
        <v>78</v>
      </c>
      <c r="D100" s="22" t="s">
        <v>2005</v>
      </c>
      <c r="E100" s="397" t="s">
        <v>1928</v>
      </c>
      <c r="F100" s="397"/>
      <c r="G100" s="23" t="s">
        <v>114</v>
      </c>
      <c r="H100" s="26">
        <v>2</v>
      </c>
      <c r="I100" s="25">
        <v>7.6</v>
      </c>
      <c r="J100" s="25">
        <v>15.2</v>
      </c>
    </row>
    <row r="101" spans="1:10">
      <c r="A101" s="38"/>
      <c r="B101" s="38"/>
      <c r="C101" s="38"/>
      <c r="D101" s="38"/>
      <c r="E101" s="38" t="s">
        <v>1897</v>
      </c>
      <c r="F101" s="39">
        <v>25.15</v>
      </c>
      <c r="G101" s="38" t="s">
        <v>1898</v>
      </c>
      <c r="H101" s="39">
        <v>0</v>
      </c>
      <c r="I101" s="38" t="s">
        <v>1899</v>
      </c>
      <c r="J101" s="39">
        <v>25.15</v>
      </c>
    </row>
    <row r="102" spans="1:10">
      <c r="A102" s="38"/>
      <c r="B102" s="38"/>
      <c r="C102" s="38"/>
      <c r="D102" s="38"/>
      <c r="E102" s="38" t="s">
        <v>1900</v>
      </c>
      <c r="F102" s="39">
        <v>19.670000000000002</v>
      </c>
      <c r="G102" s="38"/>
      <c r="H102" s="398" t="s">
        <v>1901</v>
      </c>
      <c r="I102" s="398"/>
      <c r="J102" s="39">
        <v>115.63</v>
      </c>
    </row>
    <row r="103" spans="1:10" ht="1.05" customHeight="1">
      <c r="A103" s="16"/>
      <c r="B103" s="16"/>
      <c r="C103" s="16"/>
      <c r="D103" s="16"/>
      <c r="E103" s="16"/>
      <c r="F103" s="16"/>
      <c r="G103" s="16"/>
      <c r="H103" s="16"/>
      <c r="I103" s="16"/>
      <c r="J103" s="16"/>
    </row>
    <row r="104" spans="1:10" ht="18" customHeight="1">
      <c r="A104" s="2" t="s">
        <v>110</v>
      </c>
      <c r="B104" s="4" t="s">
        <v>61</v>
      </c>
      <c r="C104" s="2" t="s">
        <v>62</v>
      </c>
      <c r="D104" s="2" t="s">
        <v>9</v>
      </c>
      <c r="E104" s="391" t="s">
        <v>63</v>
      </c>
      <c r="F104" s="391"/>
      <c r="G104" s="3" t="s">
        <v>64</v>
      </c>
      <c r="H104" s="4" t="s">
        <v>10</v>
      </c>
      <c r="I104" s="4" t="s">
        <v>65</v>
      </c>
      <c r="J104" s="4" t="s">
        <v>11</v>
      </c>
    </row>
    <row r="105" spans="1:10" ht="39" customHeight="1">
      <c r="A105" s="10" t="s">
        <v>1883</v>
      </c>
      <c r="B105" s="12" t="s">
        <v>111</v>
      </c>
      <c r="C105" s="10" t="s">
        <v>78</v>
      </c>
      <c r="D105" s="10" t="s">
        <v>112</v>
      </c>
      <c r="E105" s="395" t="s">
        <v>113</v>
      </c>
      <c r="F105" s="395"/>
      <c r="G105" s="11" t="s">
        <v>114</v>
      </c>
      <c r="H105" s="15">
        <v>1</v>
      </c>
      <c r="I105" s="13">
        <v>67.09</v>
      </c>
      <c r="J105" s="13">
        <v>67.09</v>
      </c>
    </row>
    <row r="106" spans="1:10" ht="39" customHeight="1">
      <c r="A106" s="17" t="s">
        <v>1884</v>
      </c>
      <c r="B106" s="19" t="s">
        <v>1996</v>
      </c>
      <c r="C106" s="17" t="s">
        <v>78</v>
      </c>
      <c r="D106" s="17" t="s">
        <v>1997</v>
      </c>
      <c r="E106" s="396" t="s">
        <v>1907</v>
      </c>
      <c r="F106" s="396"/>
      <c r="G106" s="18" t="s">
        <v>1908</v>
      </c>
      <c r="H106" s="21">
        <v>2.8000000000000001E-2</v>
      </c>
      <c r="I106" s="20">
        <v>24.46</v>
      </c>
      <c r="J106" s="20">
        <v>0.68</v>
      </c>
    </row>
    <row r="107" spans="1:10" ht="39" customHeight="1">
      <c r="A107" s="17" t="s">
        <v>1884</v>
      </c>
      <c r="B107" s="19" t="s">
        <v>1989</v>
      </c>
      <c r="C107" s="17" t="s">
        <v>78</v>
      </c>
      <c r="D107" s="17" t="s">
        <v>1990</v>
      </c>
      <c r="E107" s="396" t="s">
        <v>1991</v>
      </c>
      <c r="F107" s="396"/>
      <c r="G107" s="18" t="s">
        <v>81</v>
      </c>
      <c r="H107" s="21">
        <v>4.0000000000000001E-3</v>
      </c>
      <c r="I107" s="20">
        <v>477.45</v>
      </c>
      <c r="J107" s="20">
        <v>1.9</v>
      </c>
    </row>
    <row r="108" spans="1:10" ht="24" customHeight="1">
      <c r="A108" s="17" t="s">
        <v>1884</v>
      </c>
      <c r="B108" s="19" t="s">
        <v>1943</v>
      </c>
      <c r="C108" s="17" t="s">
        <v>78</v>
      </c>
      <c r="D108" s="17" t="s">
        <v>1944</v>
      </c>
      <c r="E108" s="396" t="s">
        <v>1887</v>
      </c>
      <c r="F108" s="396"/>
      <c r="G108" s="18" t="s">
        <v>1911</v>
      </c>
      <c r="H108" s="21">
        <v>0.72470000000000001</v>
      </c>
      <c r="I108" s="20">
        <v>27.92</v>
      </c>
      <c r="J108" s="20">
        <v>20.23</v>
      </c>
    </row>
    <row r="109" spans="1:10" ht="39" customHeight="1">
      <c r="A109" s="17" t="s">
        <v>1884</v>
      </c>
      <c r="B109" s="19" t="s">
        <v>1992</v>
      </c>
      <c r="C109" s="17" t="s">
        <v>78</v>
      </c>
      <c r="D109" s="17" t="s">
        <v>1993</v>
      </c>
      <c r="E109" s="396" t="s">
        <v>1907</v>
      </c>
      <c r="F109" s="396"/>
      <c r="G109" s="18" t="s">
        <v>1914</v>
      </c>
      <c r="H109" s="21">
        <v>7.0000000000000001E-3</v>
      </c>
      <c r="I109" s="20">
        <v>25.82</v>
      </c>
      <c r="J109" s="20">
        <v>0.18</v>
      </c>
    </row>
    <row r="110" spans="1:10" ht="25.95" customHeight="1">
      <c r="A110" s="17" t="s">
        <v>1884</v>
      </c>
      <c r="B110" s="19" t="s">
        <v>1994</v>
      </c>
      <c r="C110" s="17" t="s">
        <v>78</v>
      </c>
      <c r="D110" s="17" t="s">
        <v>1995</v>
      </c>
      <c r="E110" s="396" t="s">
        <v>1887</v>
      </c>
      <c r="F110" s="396"/>
      <c r="G110" s="18" t="s">
        <v>1911</v>
      </c>
      <c r="H110" s="21">
        <v>0.72470000000000001</v>
      </c>
      <c r="I110" s="20">
        <v>23.69</v>
      </c>
      <c r="J110" s="20">
        <v>17.16</v>
      </c>
    </row>
    <row r="111" spans="1:10" ht="25.95" customHeight="1">
      <c r="A111" s="22" t="s">
        <v>1894</v>
      </c>
      <c r="B111" s="24" t="s">
        <v>2007</v>
      </c>
      <c r="C111" s="22" t="s">
        <v>78</v>
      </c>
      <c r="D111" s="22" t="s">
        <v>2008</v>
      </c>
      <c r="E111" s="397" t="s">
        <v>1928</v>
      </c>
      <c r="F111" s="397"/>
      <c r="G111" s="23" t="s">
        <v>114</v>
      </c>
      <c r="H111" s="26">
        <v>0.55000000000000004</v>
      </c>
      <c r="I111" s="25">
        <v>12.04</v>
      </c>
      <c r="J111" s="25">
        <v>6.62</v>
      </c>
    </row>
    <row r="112" spans="1:10" ht="39" customHeight="1">
      <c r="A112" s="22" t="s">
        <v>1894</v>
      </c>
      <c r="B112" s="24" t="s">
        <v>2009</v>
      </c>
      <c r="C112" s="22" t="s">
        <v>78</v>
      </c>
      <c r="D112" s="22" t="s">
        <v>2010</v>
      </c>
      <c r="E112" s="397" t="s">
        <v>1928</v>
      </c>
      <c r="F112" s="397"/>
      <c r="G112" s="23" t="s">
        <v>114</v>
      </c>
      <c r="H112" s="26">
        <v>0.74450000000000005</v>
      </c>
      <c r="I112" s="25">
        <v>7.91</v>
      </c>
      <c r="J112" s="25">
        <v>5.88</v>
      </c>
    </row>
    <row r="113" spans="1:10" ht="39" customHeight="1">
      <c r="A113" s="22" t="s">
        <v>1894</v>
      </c>
      <c r="B113" s="24" t="s">
        <v>2011</v>
      </c>
      <c r="C113" s="22" t="s">
        <v>78</v>
      </c>
      <c r="D113" s="22" t="s">
        <v>2012</v>
      </c>
      <c r="E113" s="397" t="s">
        <v>1928</v>
      </c>
      <c r="F113" s="397"/>
      <c r="G113" s="23" t="s">
        <v>114</v>
      </c>
      <c r="H113" s="26">
        <v>0.41249999999999998</v>
      </c>
      <c r="I113" s="25">
        <v>28.45</v>
      </c>
      <c r="J113" s="25">
        <v>11.73</v>
      </c>
    </row>
    <row r="114" spans="1:10" ht="24" customHeight="1">
      <c r="A114" s="22" t="s">
        <v>1894</v>
      </c>
      <c r="B114" s="24" t="s">
        <v>2013</v>
      </c>
      <c r="C114" s="22" t="s">
        <v>78</v>
      </c>
      <c r="D114" s="22" t="s">
        <v>2014</v>
      </c>
      <c r="E114" s="397" t="s">
        <v>1928</v>
      </c>
      <c r="F114" s="397"/>
      <c r="G114" s="23" t="s">
        <v>2015</v>
      </c>
      <c r="H114" s="26">
        <v>2.5600000000000001E-2</v>
      </c>
      <c r="I114" s="25">
        <v>36.950000000000003</v>
      </c>
      <c r="J114" s="25">
        <v>0.94</v>
      </c>
    </row>
    <row r="115" spans="1:10" ht="24" customHeight="1">
      <c r="A115" s="22" t="s">
        <v>1894</v>
      </c>
      <c r="B115" s="24" t="s">
        <v>2016</v>
      </c>
      <c r="C115" s="22" t="s">
        <v>78</v>
      </c>
      <c r="D115" s="22" t="s">
        <v>2017</v>
      </c>
      <c r="E115" s="397" t="s">
        <v>1928</v>
      </c>
      <c r="F115" s="397"/>
      <c r="G115" s="23" t="s">
        <v>136</v>
      </c>
      <c r="H115" s="26">
        <v>0.111</v>
      </c>
      <c r="I115" s="25">
        <v>15.97</v>
      </c>
      <c r="J115" s="25">
        <v>1.77</v>
      </c>
    </row>
    <row r="116" spans="1:10">
      <c r="A116" s="38"/>
      <c r="B116" s="38"/>
      <c r="C116" s="38"/>
      <c r="D116" s="38"/>
      <c r="E116" s="38" t="s">
        <v>1897</v>
      </c>
      <c r="F116" s="39">
        <v>28.72</v>
      </c>
      <c r="G116" s="38" t="s">
        <v>1898</v>
      </c>
      <c r="H116" s="39">
        <v>0</v>
      </c>
      <c r="I116" s="38" t="s">
        <v>1899</v>
      </c>
      <c r="J116" s="39">
        <v>28.72</v>
      </c>
    </row>
    <row r="117" spans="1:10">
      <c r="A117" s="38"/>
      <c r="B117" s="38"/>
      <c r="C117" s="38"/>
      <c r="D117" s="38"/>
      <c r="E117" s="38" t="s">
        <v>1900</v>
      </c>
      <c r="F117" s="39">
        <v>13.75</v>
      </c>
      <c r="G117" s="38"/>
      <c r="H117" s="398" t="s">
        <v>1901</v>
      </c>
      <c r="I117" s="398"/>
      <c r="J117" s="39">
        <v>80.84</v>
      </c>
    </row>
    <row r="118" spans="1:10" ht="1.05" customHeight="1">
      <c r="A118" s="16"/>
      <c r="B118" s="16"/>
      <c r="C118" s="16"/>
      <c r="D118" s="16"/>
      <c r="E118" s="16"/>
      <c r="F118" s="16"/>
      <c r="G118" s="16"/>
      <c r="H118" s="16"/>
      <c r="I118" s="16"/>
      <c r="J118" s="16"/>
    </row>
    <row r="119" spans="1:10" ht="18" customHeight="1">
      <c r="A119" s="2" t="s">
        <v>115</v>
      </c>
      <c r="B119" s="4" t="s">
        <v>61</v>
      </c>
      <c r="C119" s="2" t="s">
        <v>62</v>
      </c>
      <c r="D119" s="2" t="s">
        <v>9</v>
      </c>
      <c r="E119" s="391" t="s">
        <v>63</v>
      </c>
      <c r="F119" s="391"/>
      <c r="G119" s="3" t="s">
        <v>64</v>
      </c>
      <c r="H119" s="4" t="s">
        <v>10</v>
      </c>
      <c r="I119" s="4" t="s">
        <v>65</v>
      </c>
      <c r="J119" s="4" t="s">
        <v>11</v>
      </c>
    </row>
    <row r="120" spans="1:10" ht="24" customHeight="1">
      <c r="A120" s="10" t="s">
        <v>1883</v>
      </c>
      <c r="B120" s="12" t="s">
        <v>116</v>
      </c>
      <c r="C120" s="10" t="s">
        <v>72</v>
      </c>
      <c r="D120" s="10" t="s">
        <v>117</v>
      </c>
      <c r="E120" s="395" t="s">
        <v>74</v>
      </c>
      <c r="F120" s="395"/>
      <c r="G120" s="11" t="s">
        <v>75</v>
      </c>
      <c r="H120" s="15">
        <v>1</v>
      </c>
      <c r="I120" s="13">
        <v>4164.6899999999996</v>
      </c>
      <c r="J120" s="13">
        <v>4164.6899999999996</v>
      </c>
    </row>
    <row r="121" spans="1:10" ht="24" customHeight="1">
      <c r="A121" s="22" t="s">
        <v>1894</v>
      </c>
      <c r="B121" s="24" t="s">
        <v>2019</v>
      </c>
      <c r="C121" s="22" t="s">
        <v>72</v>
      </c>
      <c r="D121" s="22" t="s">
        <v>117</v>
      </c>
      <c r="E121" s="397" t="s">
        <v>2020</v>
      </c>
      <c r="F121" s="397"/>
      <c r="G121" s="23" t="s">
        <v>268</v>
      </c>
      <c r="H121" s="26">
        <v>1</v>
      </c>
      <c r="I121" s="25">
        <v>4164.6899999999996</v>
      </c>
      <c r="J121" s="25">
        <v>4164.6899999999996</v>
      </c>
    </row>
    <row r="122" spans="1:10">
      <c r="A122" s="38"/>
      <c r="B122" s="38"/>
      <c r="C122" s="38"/>
      <c r="D122" s="38"/>
      <c r="E122" s="38" t="s">
        <v>1897</v>
      </c>
      <c r="F122" s="39">
        <v>0</v>
      </c>
      <c r="G122" s="38" t="s">
        <v>1898</v>
      </c>
      <c r="H122" s="39">
        <v>0</v>
      </c>
      <c r="I122" s="38" t="s">
        <v>1899</v>
      </c>
      <c r="J122" s="39">
        <v>0</v>
      </c>
    </row>
    <row r="123" spans="1:10">
      <c r="A123" s="38"/>
      <c r="B123" s="38"/>
      <c r="C123" s="38"/>
      <c r="D123" s="38"/>
      <c r="E123" s="38" t="s">
        <v>1900</v>
      </c>
      <c r="F123" s="39">
        <v>853.76</v>
      </c>
      <c r="G123" s="38"/>
      <c r="H123" s="398" t="s">
        <v>1901</v>
      </c>
      <c r="I123" s="398"/>
      <c r="J123" s="39">
        <v>5018.45</v>
      </c>
    </row>
    <row r="124" spans="1:10" ht="1.05" customHeight="1">
      <c r="A124" s="16"/>
      <c r="B124" s="16"/>
      <c r="C124" s="16"/>
      <c r="D124" s="16"/>
      <c r="E124" s="16"/>
      <c r="F124" s="16"/>
      <c r="G124" s="16"/>
      <c r="H124" s="16"/>
      <c r="I124" s="16"/>
      <c r="J124" s="16"/>
    </row>
    <row r="125" spans="1:10" ht="18" customHeight="1">
      <c r="A125" s="2" t="s">
        <v>118</v>
      </c>
      <c r="B125" s="4" t="s">
        <v>61</v>
      </c>
      <c r="C125" s="2" t="s">
        <v>62</v>
      </c>
      <c r="D125" s="2" t="s">
        <v>9</v>
      </c>
      <c r="E125" s="391" t="s">
        <v>63</v>
      </c>
      <c r="F125" s="391"/>
      <c r="G125" s="3" t="s">
        <v>64</v>
      </c>
      <c r="H125" s="4" t="s">
        <v>10</v>
      </c>
      <c r="I125" s="4" t="s">
        <v>65</v>
      </c>
      <c r="J125" s="4" t="s">
        <v>11</v>
      </c>
    </row>
    <row r="126" spans="1:10" ht="24" customHeight="1">
      <c r="A126" s="10" t="s">
        <v>1883</v>
      </c>
      <c r="B126" s="12" t="s">
        <v>119</v>
      </c>
      <c r="C126" s="10" t="s">
        <v>72</v>
      </c>
      <c r="D126" s="10" t="s">
        <v>120</v>
      </c>
      <c r="E126" s="395" t="s">
        <v>74</v>
      </c>
      <c r="F126" s="395"/>
      <c r="G126" s="11" t="s">
        <v>75</v>
      </c>
      <c r="H126" s="15">
        <v>1</v>
      </c>
      <c r="I126" s="13">
        <v>4164.6899999999996</v>
      </c>
      <c r="J126" s="13">
        <v>4164.6899999999996</v>
      </c>
    </row>
    <row r="127" spans="1:10" ht="24" customHeight="1">
      <c r="A127" s="22" t="s">
        <v>1894</v>
      </c>
      <c r="B127" s="24" t="s">
        <v>2021</v>
      </c>
      <c r="C127" s="22" t="s">
        <v>72</v>
      </c>
      <c r="D127" s="22" t="s">
        <v>120</v>
      </c>
      <c r="E127" s="397" t="s">
        <v>2020</v>
      </c>
      <c r="F127" s="397"/>
      <c r="G127" s="23" t="s">
        <v>268</v>
      </c>
      <c r="H127" s="26">
        <v>1</v>
      </c>
      <c r="I127" s="25">
        <v>4164.6899999999996</v>
      </c>
      <c r="J127" s="25">
        <v>4164.6899999999996</v>
      </c>
    </row>
    <row r="128" spans="1:10">
      <c r="A128" s="38"/>
      <c r="B128" s="38"/>
      <c r="C128" s="38"/>
      <c r="D128" s="38"/>
      <c r="E128" s="38" t="s">
        <v>1897</v>
      </c>
      <c r="F128" s="39">
        <v>0</v>
      </c>
      <c r="G128" s="38" t="s">
        <v>1898</v>
      </c>
      <c r="H128" s="39">
        <v>0</v>
      </c>
      <c r="I128" s="38" t="s">
        <v>1899</v>
      </c>
      <c r="J128" s="39">
        <v>0</v>
      </c>
    </row>
    <row r="129" spans="1:10">
      <c r="A129" s="38"/>
      <c r="B129" s="38"/>
      <c r="C129" s="38"/>
      <c r="D129" s="38"/>
      <c r="E129" s="38" t="s">
        <v>1900</v>
      </c>
      <c r="F129" s="39">
        <v>853.76</v>
      </c>
      <c r="G129" s="38"/>
      <c r="H129" s="398" t="s">
        <v>1901</v>
      </c>
      <c r="I129" s="398"/>
      <c r="J129" s="39">
        <v>5018.45</v>
      </c>
    </row>
    <row r="130" spans="1:10" ht="1.05" customHeight="1">
      <c r="A130" s="16"/>
      <c r="B130" s="16"/>
      <c r="C130" s="16"/>
      <c r="D130" s="16"/>
      <c r="E130" s="16"/>
      <c r="F130" s="16"/>
      <c r="G130" s="16"/>
      <c r="H130" s="16"/>
      <c r="I130" s="16"/>
      <c r="J130" s="16"/>
    </row>
    <row r="131" spans="1:10" ht="18" customHeight="1">
      <c r="A131" s="2" t="s">
        <v>121</v>
      </c>
      <c r="B131" s="4" t="s">
        <v>61</v>
      </c>
      <c r="C131" s="2" t="s">
        <v>62</v>
      </c>
      <c r="D131" s="2" t="s">
        <v>9</v>
      </c>
      <c r="E131" s="391" t="s">
        <v>63</v>
      </c>
      <c r="F131" s="391"/>
      <c r="G131" s="3" t="s">
        <v>64</v>
      </c>
      <c r="H131" s="4" t="s">
        <v>10</v>
      </c>
      <c r="I131" s="4" t="s">
        <v>65</v>
      </c>
      <c r="J131" s="4" t="s">
        <v>11</v>
      </c>
    </row>
    <row r="132" spans="1:10" ht="25.95" customHeight="1">
      <c r="A132" s="10" t="s">
        <v>1883</v>
      </c>
      <c r="B132" s="12" t="s">
        <v>122</v>
      </c>
      <c r="C132" s="10" t="s">
        <v>72</v>
      </c>
      <c r="D132" s="10" t="s">
        <v>123</v>
      </c>
      <c r="E132" s="395" t="s">
        <v>74</v>
      </c>
      <c r="F132" s="395"/>
      <c r="G132" s="11" t="s">
        <v>75</v>
      </c>
      <c r="H132" s="15">
        <v>1</v>
      </c>
      <c r="I132" s="13">
        <v>45</v>
      </c>
      <c r="J132" s="13">
        <v>45</v>
      </c>
    </row>
    <row r="133" spans="1:10" ht="25.95" customHeight="1">
      <c r="A133" s="22" t="s">
        <v>1894</v>
      </c>
      <c r="B133" s="24" t="s">
        <v>2022</v>
      </c>
      <c r="C133" s="22" t="s">
        <v>72</v>
      </c>
      <c r="D133" s="22" t="s">
        <v>2023</v>
      </c>
      <c r="E133" s="397" t="s">
        <v>1928</v>
      </c>
      <c r="F133" s="397"/>
      <c r="G133" s="23" t="s">
        <v>99</v>
      </c>
      <c r="H133" s="26">
        <v>1</v>
      </c>
      <c r="I133" s="25">
        <v>45</v>
      </c>
      <c r="J133" s="25">
        <v>45</v>
      </c>
    </row>
    <row r="134" spans="1:10">
      <c r="A134" s="38"/>
      <c r="B134" s="38"/>
      <c r="C134" s="38"/>
      <c r="D134" s="38"/>
      <c r="E134" s="38" t="s">
        <v>1897</v>
      </c>
      <c r="F134" s="39">
        <v>0</v>
      </c>
      <c r="G134" s="38" t="s">
        <v>1898</v>
      </c>
      <c r="H134" s="39">
        <v>0</v>
      </c>
      <c r="I134" s="38" t="s">
        <v>1899</v>
      </c>
      <c r="J134" s="39">
        <v>0</v>
      </c>
    </row>
    <row r="135" spans="1:10">
      <c r="A135" s="38"/>
      <c r="B135" s="38"/>
      <c r="C135" s="38"/>
      <c r="D135" s="38"/>
      <c r="E135" s="38" t="s">
        <v>1900</v>
      </c>
      <c r="F135" s="39">
        <v>9.2200000000000006</v>
      </c>
      <c r="G135" s="38"/>
      <c r="H135" s="398" t="s">
        <v>1901</v>
      </c>
      <c r="I135" s="398"/>
      <c r="J135" s="39">
        <v>54.22</v>
      </c>
    </row>
    <row r="136" spans="1:10" ht="1.05" customHeight="1">
      <c r="A136" s="16"/>
      <c r="B136" s="16"/>
      <c r="C136" s="16"/>
      <c r="D136" s="16"/>
      <c r="E136" s="16"/>
      <c r="F136" s="16"/>
      <c r="G136" s="16"/>
      <c r="H136" s="16"/>
      <c r="I136" s="16"/>
      <c r="J136" s="16"/>
    </row>
    <row r="137" spans="1:10" ht="18" customHeight="1">
      <c r="A137" s="2" t="s">
        <v>124</v>
      </c>
      <c r="B137" s="4" t="s">
        <v>61</v>
      </c>
      <c r="C137" s="2" t="s">
        <v>62</v>
      </c>
      <c r="D137" s="2" t="s">
        <v>9</v>
      </c>
      <c r="E137" s="391" t="s">
        <v>63</v>
      </c>
      <c r="F137" s="391"/>
      <c r="G137" s="3" t="s">
        <v>64</v>
      </c>
      <c r="H137" s="4" t="s">
        <v>10</v>
      </c>
      <c r="I137" s="4" t="s">
        <v>65</v>
      </c>
      <c r="J137" s="4" t="s">
        <v>11</v>
      </c>
    </row>
    <row r="138" spans="1:10" ht="52.05" customHeight="1">
      <c r="A138" s="10" t="s">
        <v>1883</v>
      </c>
      <c r="B138" s="12" t="s">
        <v>125</v>
      </c>
      <c r="C138" s="10" t="s">
        <v>72</v>
      </c>
      <c r="D138" s="10" t="s">
        <v>126</v>
      </c>
      <c r="E138" s="395" t="s">
        <v>127</v>
      </c>
      <c r="F138" s="395"/>
      <c r="G138" s="11" t="s">
        <v>128</v>
      </c>
      <c r="H138" s="15">
        <v>1</v>
      </c>
      <c r="I138" s="13">
        <v>847.5</v>
      </c>
      <c r="J138" s="13">
        <v>847.5</v>
      </c>
    </row>
    <row r="139" spans="1:10" ht="52.05" customHeight="1">
      <c r="A139" s="22" t="s">
        <v>1894</v>
      </c>
      <c r="B139" s="24" t="s">
        <v>2025</v>
      </c>
      <c r="C139" s="22" t="s">
        <v>72</v>
      </c>
      <c r="D139" s="22" t="s">
        <v>126</v>
      </c>
      <c r="E139" s="397" t="s">
        <v>1928</v>
      </c>
      <c r="F139" s="397"/>
      <c r="G139" s="23" t="s">
        <v>128</v>
      </c>
      <c r="H139" s="26">
        <v>1</v>
      </c>
      <c r="I139" s="25">
        <v>847.5</v>
      </c>
      <c r="J139" s="25">
        <v>847.5</v>
      </c>
    </row>
    <row r="140" spans="1:10">
      <c r="A140" s="38"/>
      <c r="B140" s="38"/>
      <c r="C140" s="38"/>
      <c r="D140" s="38"/>
      <c r="E140" s="38" t="s">
        <v>1897</v>
      </c>
      <c r="F140" s="39">
        <v>0</v>
      </c>
      <c r="G140" s="38" t="s">
        <v>1898</v>
      </c>
      <c r="H140" s="39">
        <v>0</v>
      </c>
      <c r="I140" s="38" t="s">
        <v>1899</v>
      </c>
      <c r="J140" s="39">
        <v>0</v>
      </c>
    </row>
    <row r="141" spans="1:10">
      <c r="A141" s="38"/>
      <c r="B141" s="38"/>
      <c r="C141" s="38"/>
      <c r="D141" s="38"/>
      <c r="E141" s="38" t="s">
        <v>1900</v>
      </c>
      <c r="F141" s="39">
        <v>173.73</v>
      </c>
      <c r="G141" s="38"/>
      <c r="H141" s="398" t="s">
        <v>1901</v>
      </c>
      <c r="I141" s="398"/>
      <c r="J141" s="39">
        <v>1021.23</v>
      </c>
    </row>
    <row r="142" spans="1:10" ht="1.05" customHeight="1">
      <c r="A142" s="16"/>
      <c r="B142" s="16"/>
      <c r="C142" s="16"/>
      <c r="D142" s="16"/>
      <c r="E142" s="16"/>
      <c r="F142" s="16"/>
      <c r="G142" s="16"/>
      <c r="H142" s="16"/>
      <c r="I142" s="16"/>
      <c r="J142" s="16"/>
    </row>
    <row r="143" spans="1:10" ht="18" customHeight="1">
      <c r="A143" s="2" t="s">
        <v>129</v>
      </c>
      <c r="B143" s="4" t="s">
        <v>61</v>
      </c>
      <c r="C143" s="2" t="s">
        <v>62</v>
      </c>
      <c r="D143" s="2" t="s">
        <v>9</v>
      </c>
      <c r="E143" s="391" t="s">
        <v>63</v>
      </c>
      <c r="F143" s="391"/>
      <c r="G143" s="3" t="s">
        <v>64</v>
      </c>
      <c r="H143" s="4" t="s">
        <v>10</v>
      </c>
      <c r="I143" s="4" t="s">
        <v>65</v>
      </c>
      <c r="J143" s="4" t="s">
        <v>11</v>
      </c>
    </row>
    <row r="144" spans="1:10" ht="39" customHeight="1">
      <c r="A144" s="10" t="s">
        <v>1883</v>
      </c>
      <c r="B144" s="12" t="s">
        <v>130</v>
      </c>
      <c r="C144" s="10" t="s">
        <v>72</v>
      </c>
      <c r="D144" s="10" t="s">
        <v>131</v>
      </c>
      <c r="E144" s="395" t="s">
        <v>127</v>
      </c>
      <c r="F144" s="395"/>
      <c r="G144" s="11" t="s">
        <v>128</v>
      </c>
      <c r="H144" s="15">
        <v>1</v>
      </c>
      <c r="I144" s="13">
        <v>1059.3699999999999</v>
      </c>
      <c r="J144" s="13">
        <v>1059.3699999999999</v>
      </c>
    </row>
    <row r="145" spans="1:10" ht="39" customHeight="1">
      <c r="A145" s="22" t="s">
        <v>1894</v>
      </c>
      <c r="B145" s="24" t="s">
        <v>2027</v>
      </c>
      <c r="C145" s="22" t="s">
        <v>72</v>
      </c>
      <c r="D145" s="22" t="s">
        <v>131</v>
      </c>
      <c r="E145" s="397" t="s">
        <v>1928</v>
      </c>
      <c r="F145" s="397"/>
      <c r="G145" s="23" t="s">
        <v>128</v>
      </c>
      <c r="H145" s="26">
        <v>1</v>
      </c>
      <c r="I145" s="25">
        <v>1059.3699999999999</v>
      </c>
      <c r="J145" s="25">
        <v>1059.3699999999999</v>
      </c>
    </row>
    <row r="146" spans="1:10">
      <c r="A146" s="38"/>
      <c r="B146" s="38"/>
      <c r="C146" s="38"/>
      <c r="D146" s="38"/>
      <c r="E146" s="38" t="s">
        <v>1897</v>
      </c>
      <c r="F146" s="39">
        <v>0</v>
      </c>
      <c r="G146" s="38" t="s">
        <v>1898</v>
      </c>
      <c r="H146" s="39">
        <v>0</v>
      </c>
      <c r="I146" s="38" t="s">
        <v>1899</v>
      </c>
      <c r="J146" s="39">
        <v>0</v>
      </c>
    </row>
    <row r="147" spans="1:10">
      <c r="A147" s="38"/>
      <c r="B147" s="38"/>
      <c r="C147" s="38"/>
      <c r="D147" s="38"/>
      <c r="E147" s="38" t="s">
        <v>1900</v>
      </c>
      <c r="F147" s="39">
        <v>217.17</v>
      </c>
      <c r="G147" s="38"/>
      <c r="H147" s="398" t="s">
        <v>1901</v>
      </c>
      <c r="I147" s="398"/>
      <c r="J147" s="39">
        <v>1276.54</v>
      </c>
    </row>
    <row r="148" spans="1:10" ht="1.05" customHeight="1">
      <c r="A148" s="16"/>
      <c r="B148" s="16"/>
      <c r="C148" s="16"/>
      <c r="D148" s="16"/>
      <c r="E148" s="16"/>
      <c r="F148" s="16"/>
      <c r="G148" s="16"/>
      <c r="H148" s="16"/>
      <c r="I148" s="16"/>
      <c r="J148" s="16"/>
    </row>
    <row r="149" spans="1:10" ht="18" customHeight="1">
      <c r="A149" s="2" t="s">
        <v>132</v>
      </c>
      <c r="B149" s="4" t="s">
        <v>61</v>
      </c>
      <c r="C149" s="2" t="s">
        <v>62</v>
      </c>
      <c r="D149" s="2" t="s">
        <v>9</v>
      </c>
      <c r="E149" s="391" t="s">
        <v>63</v>
      </c>
      <c r="F149" s="391"/>
      <c r="G149" s="3" t="s">
        <v>64</v>
      </c>
      <c r="H149" s="4" t="s">
        <v>10</v>
      </c>
      <c r="I149" s="4" t="s">
        <v>65</v>
      </c>
      <c r="J149" s="4" t="s">
        <v>11</v>
      </c>
    </row>
    <row r="150" spans="1:10" ht="39" customHeight="1">
      <c r="A150" s="10" t="s">
        <v>1883</v>
      </c>
      <c r="B150" s="12" t="s">
        <v>133</v>
      </c>
      <c r="C150" s="10" t="s">
        <v>78</v>
      </c>
      <c r="D150" s="10" t="s">
        <v>134</v>
      </c>
      <c r="E150" s="395" t="s">
        <v>135</v>
      </c>
      <c r="F150" s="395"/>
      <c r="G150" s="11" t="s">
        <v>136</v>
      </c>
      <c r="H150" s="15">
        <v>1</v>
      </c>
      <c r="I150" s="13">
        <v>17</v>
      </c>
      <c r="J150" s="13">
        <v>17</v>
      </c>
    </row>
    <row r="151" spans="1:10" ht="25.95" customHeight="1">
      <c r="A151" s="17" t="s">
        <v>1884</v>
      </c>
      <c r="B151" s="19" t="s">
        <v>2029</v>
      </c>
      <c r="C151" s="17" t="s">
        <v>78</v>
      </c>
      <c r="D151" s="17" t="s">
        <v>2030</v>
      </c>
      <c r="E151" s="396" t="s">
        <v>181</v>
      </c>
      <c r="F151" s="396"/>
      <c r="G151" s="18" t="s">
        <v>136</v>
      </c>
      <c r="H151" s="21">
        <v>1</v>
      </c>
      <c r="I151" s="20">
        <v>10.220000000000001</v>
      </c>
      <c r="J151" s="20">
        <v>10.220000000000001</v>
      </c>
    </row>
    <row r="152" spans="1:10" ht="24" customHeight="1">
      <c r="A152" s="17" t="s">
        <v>1884</v>
      </c>
      <c r="B152" s="19" t="s">
        <v>2031</v>
      </c>
      <c r="C152" s="17" t="s">
        <v>78</v>
      </c>
      <c r="D152" s="17" t="s">
        <v>2032</v>
      </c>
      <c r="E152" s="396" t="s">
        <v>1887</v>
      </c>
      <c r="F152" s="396"/>
      <c r="G152" s="18" t="s">
        <v>1911</v>
      </c>
      <c r="H152" s="21">
        <v>0.16600000000000001</v>
      </c>
      <c r="I152" s="20">
        <v>28.14</v>
      </c>
      <c r="J152" s="20">
        <v>4.67</v>
      </c>
    </row>
    <row r="153" spans="1:10" ht="24" customHeight="1">
      <c r="A153" s="17" t="s">
        <v>1884</v>
      </c>
      <c r="B153" s="19" t="s">
        <v>2033</v>
      </c>
      <c r="C153" s="17" t="s">
        <v>78</v>
      </c>
      <c r="D153" s="17" t="s">
        <v>2034</v>
      </c>
      <c r="E153" s="396" t="s">
        <v>1887</v>
      </c>
      <c r="F153" s="396"/>
      <c r="G153" s="18" t="s">
        <v>1911</v>
      </c>
      <c r="H153" s="21">
        <v>6.4000000000000001E-2</v>
      </c>
      <c r="I153" s="20">
        <v>23.86</v>
      </c>
      <c r="J153" s="20">
        <v>1.52</v>
      </c>
    </row>
    <row r="154" spans="1:10" ht="39" customHeight="1">
      <c r="A154" s="22" t="s">
        <v>1894</v>
      </c>
      <c r="B154" s="24" t="s">
        <v>2035</v>
      </c>
      <c r="C154" s="22" t="s">
        <v>78</v>
      </c>
      <c r="D154" s="22" t="s">
        <v>2036</v>
      </c>
      <c r="E154" s="397" t="s">
        <v>1928</v>
      </c>
      <c r="F154" s="397"/>
      <c r="G154" s="23" t="s">
        <v>268</v>
      </c>
      <c r="H154" s="26">
        <v>0.81899999999999995</v>
      </c>
      <c r="I154" s="25">
        <v>0.22</v>
      </c>
      <c r="J154" s="25">
        <v>0.18</v>
      </c>
    </row>
    <row r="155" spans="1:10" ht="25.95" customHeight="1">
      <c r="A155" s="22" t="s">
        <v>1894</v>
      </c>
      <c r="B155" s="24" t="s">
        <v>2037</v>
      </c>
      <c r="C155" s="22" t="s">
        <v>78</v>
      </c>
      <c r="D155" s="22" t="s">
        <v>2038</v>
      </c>
      <c r="E155" s="397" t="s">
        <v>1928</v>
      </c>
      <c r="F155" s="397"/>
      <c r="G155" s="23" t="s">
        <v>136</v>
      </c>
      <c r="H155" s="26">
        <v>2.5000000000000001E-2</v>
      </c>
      <c r="I155" s="25">
        <v>16.5</v>
      </c>
      <c r="J155" s="25">
        <v>0.41</v>
      </c>
    </row>
    <row r="156" spans="1:10">
      <c r="A156" s="38"/>
      <c r="B156" s="38"/>
      <c r="C156" s="38"/>
      <c r="D156" s="38"/>
      <c r="E156" s="38" t="s">
        <v>1897</v>
      </c>
      <c r="F156" s="39">
        <v>5.99</v>
      </c>
      <c r="G156" s="38" t="s">
        <v>1898</v>
      </c>
      <c r="H156" s="39">
        <v>0</v>
      </c>
      <c r="I156" s="38" t="s">
        <v>1899</v>
      </c>
      <c r="J156" s="39">
        <v>5.99</v>
      </c>
    </row>
    <row r="157" spans="1:10">
      <c r="A157" s="38"/>
      <c r="B157" s="38"/>
      <c r="C157" s="38"/>
      <c r="D157" s="38"/>
      <c r="E157" s="38" t="s">
        <v>1900</v>
      </c>
      <c r="F157" s="39">
        <v>3.48</v>
      </c>
      <c r="G157" s="38"/>
      <c r="H157" s="398" t="s">
        <v>1901</v>
      </c>
      <c r="I157" s="398"/>
      <c r="J157" s="39">
        <v>20.48</v>
      </c>
    </row>
    <row r="158" spans="1:10" ht="1.05" customHeight="1">
      <c r="A158" s="16"/>
      <c r="B158" s="16"/>
      <c r="C158" s="16"/>
      <c r="D158" s="16"/>
      <c r="E158" s="16"/>
      <c r="F158" s="16"/>
      <c r="G158" s="16"/>
      <c r="H158" s="16"/>
      <c r="I158" s="16"/>
      <c r="J158" s="16"/>
    </row>
    <row r="159" spans="1:10" ht="18" customHeight="1">
      <c r="A159" s="2" t="s">
        <v>137</v>
      </c>
      <c r="B159" s="4" t="s">
        <v>61</v>
      </c>
      <c r="C159" s="2" t="s">
        <v>62</v>
      </c>
      <c r="D159" s="2" t="s">
        <v>9</v>
      </c>
      <c r="E159" s="391" t="s">
        <v>63</v>
      </c>
      <c r="F159" s="391"/>
      <c r="G159" s="3" t="s">
        <v>64</v>
      </c>
      <c r="H159" s="4" t="s">
        <v>10</v>
      </c>
      <c r="I159" s="4" t="s">
        <v>65</v>
      </c>
      <c r="J159" s="4" t="s">
        <v>11</v>
      </c>
    </row>
    <row r="160" spans="1:10" ht="39" customHeight="1">
      <c r="A160" s="10" t="s">
        <v>1883</v>
      </c>
      <c r="B160" s="12" t="s">
        <v>138</v>
      </c>
      <c r="C160" s="10" t="s">
        <v>78</v>
      </c>
      <c r="D160" s="10" t="s">
        <v>139</v>
      </c>
      <c r="E160" s="395" t="s">
        <v>135</v>
      </c>
      <c r="F160" s="395"/>
      <c r="G160" s="11" t="s">
        <v>136</v>
      </c>
      <c r="H160" s="15">
        <v>1</v>
      </c>
      <c r="I160" s="13">
        <v>14.57</v>
      </c>
      <c r="J160" s="13">
        <v>14.57</v>
      </c>
    </row>
    <row r="161" spans="1:10" ht="24" customHeight="1">
      <c r="A161" s="17" t="s">
        <v>1884</v>
      </c>
      <c r="B161" s="19" t="s">
        <v>2031</v>
      </c>
      <c r="C161" s="17" t="s">
        <v>78</v>
      </c>
      <c r="D161" s="17" t="s">
        <v>2032</v>
      </c>
      <c r="E161" s="396" t="s">
        <v>1887</v>
      </c>
      <c r="F161" s="396"/>
      <c r="G161" s="18" t="s">
        <v>1911</v>
      </c>
      <c r="H161" s="21">
        <v>0.10199999999999999</v>
      </c>
      <c r="I161" s="20">
        <v>28.14</v>
      </c>
      <c r="J161" s="20">
        <v>2.87</v>
      </c>
    </row>
    <row r="162" spans="1:10" ht="25.95" customHeight="1">
      <c r="A162" s="17" t="s">
        <v>1884</v>
      </c>
      <c r="B162" s="19" t="s">
        <v>2040</v>
      </c>
      <c r="C162" s="17" t="s">
        <v>78</v>
      </c>
      <c r="D162" s="17" t="s">
        <v>2041</v>
      </c>
      <c r="E162" s="396" t="s">
        <v>181</v>
      </c>
      <c r="F162" s="396"/>
      <c r="G162" s="18" t="s">
        <v>136</v>
      </c>
      <c r="H162" s="21">
        <v>1</v>
      </c>
      <c r="I162" s="20">
        <v>10.25</v>
      </c>
      <c r="J162" s="20">
        <v>10.25</v>
      </c>
    </row>
    <row r="163" spans="1:10" ht="24" customHeight="1">
      <c r="A163" s="17" t="s">
        <v>1884</v>
      </c>
      <c r="B163" s="19" t="s">
        <v>2033</v>
      </c>
      <c r="C163" s="17" t="s">
        <v>78</v>
      </c>
      <c r="D163" s="17" t="s">
        <v>2034</v>
      </c>
      <c r="E163" s="396" t="s">
        <v>1887</v>
      </c>
      <c r="F163" s="396"/>
      <c r="G163" s="18" t="s">
        <v>1911</v>
      </c>
      <c r="H163" s="21">
        <v>3.9E-2</v>
      </c>
      <c r="I163" s="20">
        <v>23.86</v>
      </c>
      <c r="J163" s="20">
        <v>0.93</v>
      </c>
    </row>
    <row r="164" spans="1:10" ht="39" customHeight="1">
      <c r="A164" s="22" t="s">
        <v>1894</v>
      </c>
      <c r="B164" s="24" t="s">
        <v>2035</v>
      </c>
      <c r="C164" s="22" t="s">
        <v>78</v>
      </c>
      <c r="D164" s="22" t="s">
        <v>2036</v>
      </c>
      <c r="E164" s="397" t="s">
        <v>1928</v>
      </c>
      <c r="F164" s="397"/>
      <c r="G164" s="23" t="s">
        <v>268</v>
      </c>
      <c r="H164" s="26">
        <v>0.503</v>
      </c>
      <c r="I164" s="25">
        <v>0.22</v>
      </c>
      <c r="J164" s="25">
        <v>0.11</v>
      </c>
    </row>
    <row r="165" spans="1:10" ht="25.95" customHeight="1">
      <c r="A165" s="22" t="s">
        <v>1894</v>
      </c>
      <c r="B165" s="24" t="s">
        <v>2037</v>
      </c>
      <c r="C165" s="22" t="s">
        <v>78</v>
      </c>
      <c r="D165" s="22" t="s">
        <v>2038</v>
      </c>
      <c r="E165" s="397" t="s">
        <v>1928</v>
      </c>
      <c r="F165" s="397"/>
      <c r="G165" s="23" t="s">
        <v>136</v>
      </c>
      <c r="H165" s="26">
        <v>2.5000000000000001E-2</v>
      </c>
      <c r="I165" s="25">
        <v>16.5</v>
      </c>
      <c r="J165" s="25">
        <v>0.41</v>
      </c>
    </row>
    <row r="166" spans="1:10">
      <c r="A166" s="38"/>
      <c r="B166" s="38"/>
      <c r="C166" s="38"/>
      <c r="D166" s="38"/>
      <c r="E166" s="38" t="s">
        <v>1897</v>
      </c>
      <c r="F166" s="39">
        <v>3.2</v>
      </c>
      <c r="G166" s="38" t="s">
        <v>1898</v>
      </c>
      <c r="H166" s="39">
        <v>0</v>
      </c>
      <c r="I166" s="38" t="s">
        <v>1899</v>
      </c>
      <c r="J166" s="39">
        <v>3.2</v>
      </c>
    </row>
    <row r="167" spans="1:10">
      <c r="A167" s="38"/>
      <c r="B167" s="38"/>
      <c r="C167" s="38"/>
      <c r="D167" s="38"/>
      <c r="E167" s="38" t="s">
        <v>1900</v>
      </c>
      <c r="F167" s="39">
        <v>2.98</v>
      </c>
      <c r="G167" s="38"/>
      <c r="H167" s="398" t="s">
        <v>1901</v>
      </c>
      <c r="I167" s="398"/>
      <c r="J167" s="39">
        <v>17.55</v>
      </c>
    </row>
    <row r="168" spans="1:10" ht="1.05" customHeight="1">
      <c r="A168" s="16"/>
      <c r="B168" s="16"/>
      <c r="C168" s="16"/>
      <c r="D168" s="16"/>
      <c r="E168" s="16"/>
      <c r="F168" s="16"/>
      <c r="G168" s="16"/>
      <c r="H168" s="16"/>
      <c r="I168" s="16"/>
      <c r="J168" s="16"/>
    </row>
    <row r="169" spans="1:10" ht="18" customHeight="1">
      <c r="A169" s="2" t="s">
        <v>140</v>
      </c>
      <c r="B169" s="4" t="s">
        <v>61</v>
      </c>
      <c r="C169" s="2" t="s">
        <v>62</v>
      </c>
      <c r="D169" s="2" t="s">
        <v>9</v>
      </c>
      <c r="E169" s="391" t="s">
        <v>63</v>
      </c>
      <c r="F169" s="391"/>
      <c r="G169" s="3" t="s">
        <v>64</v>
      </c>
      <c r="H169" s="4" t="s">
        <v>10</v>
      </c>
      <c r="I169" s="4" t="s">
        <v>65</v>
      </c>
      <c r="J169" s="4" t="s">
        <v>11</v>
      </c>
    </row>
    <row r="170" spans="1:10" ht="39" customHeight="1">
      <c r="A170" s="10" t="s">
        <v>1883</v>
      </c>
      <c r="B170" s="12" t="s">
        <v>141</v>
      </c>
      <c r="C170" s="10" t="s">
        <v>78</v>
      </c>
      <c r="D170" s="10" t="s">
        <v>142</v>
      </c>
      <c r="E170" s="395" t="s">
        <v>135</v>
      </c>
      <c r="F170" s="395"/>
      <c r="G170" s="11" t="s">
        <v>136</v>
      </c>
      <c r="H170" s="15">
        <v>1</v>
      </c>
      <c r="I170" s="13">
        <v>15.75</v>
      </c>
      <c r="J170" s="13">
        <v>15.75</v>
      </c>
    </row>
    <row r="171" spans="1:10" ht="24" customHeight="1">
      <c r="A171" s="17" t="s">
        <v>1884</v>
      </c>
      <c r="B171" s="19" t="s">
        <v>2031</v>
      </c>
      <c r="C171" s="17" t="s">
        <v>78</v>
      </c>
      <c r="D171" s="17" t="s">
        <v>2032</v>
      </c>
      <c r="E171" s="396" t="s">
        <v>1887</v>
      </c>
      <c r="F171" s="396"/>
      <c r="G171" s="18" t="s">
        <v>1911</v>
      </c>
      <c r="H171" s="21">
        <v>0.13100000000000001</v>
      </c>
      <c r="I171" s="20">
        <v>28.14</v>
      </c>
      <c r="J171" s="20">
        <v>3.68</v>
      </c>
    </row>
    <row r="172" spans="1:10" ht="25.95" customHeight="1">
      <c r="A172" s="17" t="s">
        <v>1884</v>
      </c>
      <c r="B172" s="19" t="s">
        <v>2043</v>
      </c>
      <c r="C172" s="17" t="s">
        <v>78</v>
      </c>
      <c r="D172" s="17" t="s">
        <v>2044</v>
      </c>
      <c r="E172" s="396" t="s">
        <v>181</v>
      </c>
      <c r="F172" s="396"/>
      <c r="G172" s="18" t="s">
        <v>136</v>
      </c>
      <c r="H172" s="21">
        <v>1</v>
      </c>
      <c r="I172" s="20">
        <v>10.33</v>
      </c>
      <c r="J172" s="20">
        <v>10.33</v>
      </c>
    </row>
    <row r="173" spans="1:10" ht="24" customHeight="1">
      <c r="A173" s="17" t="s">
        <v>1884</v>
      </c>
      <c r="B173" s="19" t="s">
        <v>2033</v>
      </c>
      <c r="C173" s="17" t="s">
        <v>78</v>
      </c>
      <c r="D173" s="17" t="s">
        <v>2034</v>
      </c>
      <c r="E173" s="396" t="s">
        <v>1887</v>
      </c>
      <c r="F173" s="396"/>
      <c r="G173" s="18" t="s">
        <v>1911</v>
      </c>
      <c r="H173" s="21">
        <v>0.05</v>
      </c>
      <c r="I173" s="20">
        <v>23.86</v>
      </c>
      <c r="J173" s="20">
        <v>1.19</v>
      </c>
    </row>
    <row r="174" spans="1:10" ht="25.95" customHeight="1">
      <c r="A174" s="22" t="s">
        <v>1894</v>
      </c>
      <c r="B174" s="24" t="s">
        <v>2037</v>
      </c>
      <c r="C174" s="22" t="s">
        <v>78</v>
      </c>
      <c r="D174" s="22" t="s">
        <v>2038</v>
      </c>
      <c r="E174" s="397" t="s">
        <v>1928</v>
      </c>
      <c r="F174" s="397"/>
      <c r="G174" s="23" t="s">
        <v>136</v>
      </c>
      <c r="H174" s="26">
        <v>2.5000000000000001E-2</v>
      </c>
      <c r="I174" s="25">
        <v>16.5</v>
      </c>
      <c r="J174" s="25">
        <v>0.41</v>
      </c>
    </row>
    <row r="175" spans="1:10" ht="39" customHeight="1">
      <c r="A175" s="22" t="s">
        <v>1894</v>
      </c>
      <c r="B175" s="24" t="s">
        <v>2035</v>
      </c>
      <c r="C175" s="22" t="s">
        <v>78</v>
      </c>
      <c r="D175" s="22" t="s">
        <v>2036</v>
      </c>
      <c r="E175" s="397" t="s">
        <v>1928</v>
      </c>
      <c r="F175" s="397"/>
      <c r="G175" s="23" t="s">
        <v>268</v>
      </c>
      <c r="H175" s="26">
        <v>0.64400000000000002</v>
      </c>
      <c r="I175" s="25">
        <v>0.22</v>
      </c>
      <c r="J175" s="25">
        <v>0.14000000000000001</v>
      </c>
    </row>
    <row r="176" spans="1:10">
      <c r="A176" s="38"/>
      <c r="B176" s="38"/>
      <c r="C176" s="38"/>
      <c r="D176" s="38"/>
      <c r="E176" s="38" t="s">
        <v>1897</v>
      </c>
      <c r="F176" s="39">
        <v>4.34</v>
      </c>
      <c r="G176" s="38" t="s">
        <v>1898</v>
      </c>
      <c r="H176" s="39">
        <v>0</v>
      </c>
      <c r="I176" s="38" t="s">
        <v>1899</v>
      </c>
      <c r="J176" s="39">
        <v>4.34</v>
      </c>
    </row>
    <row r="177" spans="1:10">
      <c r="A177" s="38"/>
      <c r="B177" s="38"/>
      <c r="C177" s="38"/>
      <c r="D177" s="38"/>
      <c r="E177" s="38" t="s">
        <v>1900</v>
      </c>
      <c r="F177" s="39">
        <v>3.22</v>
      </c>
      <c r="G177" s="38"/>
      <c r="H177" s="398" t="s">
        <v>1901</v>
      </c>
      <c r="I177" s="398"/>
      <c r="J177" s="39">
        <v>18.97</v>
      </c>
    </row>
    <row r="178" spans="1:10" ht="1.05" customHeight="1">
      <c r="A178" s="16"/>
      <c r="B178" s="16"/>
      <c r="C178" s="16"/>
      <c r="D178" s="16"/>
      <c r="E178" s="16"/>
      <c r="F178" s="16"/>
      <c r="G178" s="16"/>
      <c r="H178" s="16"/>
      <c r="I178" s="16"/>
      <c r="J178" s="16"/>
    </row>
    <row r="179" spans="1:10" ht="18" customHeight="1">
      <c r="A179" s="2" t="s">
        <v>143</v>
      </c>
      <c r="B179" s="4" t="s">
        <v>61</v>
      </c>
      <c r="C179" s="2" t="s">
        <v>62</v>
      </c>
      <c r="D179" s="2" t="s">
        <v>9</v>
      </c>
      <c r="E179" s="391" t="s">
        <v>63</v>
      </c>
      <c r="F179" s="391"/>
      <c r="G179" s="3" t="s">
        <v>64</v>
      </c>
      <c r="H179" s="4" t="s">
        <v>10</v>
      </c>
      <c r="I179" s="4" t="s">
        <v>65</v>
      </c>
      <c r="J179" s="4" t="s">
        <v>11</v>
      </c>
    </row>
    <row r="180" spans="1:10" ht="39" customHeight="1">
      <c r="A180" s="10" t="s">
        <v>1883</v>
      </c>
      <c r="B180" s="12" t="s">
        <v>144</v>
      </c>
      <c r="C180" s="10" t="s">
        <v>78</v>
      </c>
      <c r="D180" s="10" t="s">
        <v>145</v>
      </c>
      <c r="E180" s="395" t="s">
        <v>135</v>
      </c>
      <c r="F180" s="395"/>
      <c r="G180" s="11" t="s">
        <v>136</v>
      </c>
      <c r="H180" s="15">
        <v>1</v>
      </c>
      <c r="I180" s="13">
        <v>12.95</v>
      </c>
      <c r="J180" s="13">
        <v>12.95</v>
      </c>
    </row>
    <row r="181" spans="1:10" ht="24" customHeight="1">
      <c r="A181" s="17" t="s">
        <v>1884</v>
      </c>
      <c r="B181" s="19" t="s">
        <v>2033</v>
      </c>
      <c r="C181" s="17" t="s">
        <v>78</v>
      </c>
      <c r="D181" s="17" t="s">
        <v>2034</v>
      </c>
      <c r="E181" s="396" t="s">
        <v>1887</v>
      </c>
      <c r="F181" s="396"/>
      <c r="G181" s="18" t="s">
        <v>1911</v>
      </c>
      <c r="H181" s="21">
        <v>3.1E-2</v>
      </c>
      <c r="I181" s="20">
        <v>23.86</v>
      </c>
      <c r="J181" s="20">
        <v>0.73</v>
      </c>
    </row>
    <row r="182" spans="1:10" ht="25.95" customHeight="1">
      <c r="A182" s="17" t="s">
        <v>1884</v>
      </c>
      <c r="B182" s="19" t="s">
        <v>2046</v>
      </c>
      <c r="C182" s="17" t="s">
        <v>78</v>
      </c>
      <c r="D182" s="17" t="s">
        <v>2047</v>
      </c>
      <c r="E182" s="396" t="s">
        <v>181</v>
      </c>
      <c r="F182" s="396"/>
      <c r="G182" s="18" t="s">
        <v>136</v>
      </c>
      <c r="H182" s="21">
        <v>1</v>
      </c>
      <c r="I182" s="20">
        <v>9.4600000000000009</v>
      </c>
      <c r="J182" s="20">
        <v>9.4600000000000009</v>
      </c>
    </row>
    <row r="183" spans="1:10" ht="24" customHeight="1">
      <c r="A183" s="17" t="s">
        <v>1884</v>
      </c>
      <c r="B183" s="19" t="s">
        <v>2031</v>
      </c>
      <c r="C183" s="17" t="s">
        <v>78</v>
      </c>
      <c r="D183" s="17" t="s">
        <v>2032</v>
      </c>
      <c r="E183" s="396" t="s">
        <v>1887</v>
      </c>
      <c r="F183" s="396"/>
      <c r="G183" s="18" t="s">
        <v>1911</v>
      </c>
      <c r="H183" s="21">
        <v>8.1000000000000003E-2</v>
      </c>
      <c r="I183" s="20">
        <v>28.14</v>
      </c>
      <c r="J183" s="20">
        <v>2.27</v>
      </c>
    </row>
    <row r="184" spans="1:10" ht="39" customHeight="1">
      <c r="A184" s="22" t="s">
        <v>1894</v>
      </c>
      <c r="B184" s="24" t="s">
        <v>2035</v>
      </c>
      <c r="C184" s="22" t="s">
        <v>78</v>
      </c>
      <c r="D184" s="22" t="s">
        <v>2036</v>
      </c>
      <c r="E184" s="397" t="s">
        <v>1928</v>
      </c>
      <c r="F184" s="397"/>
      <c r="G184" s="23" t="s">
        <v>268</v>
      </c>
      <c r="H184" s="26">
        <v>0.39900000000000002</v>
      </c>
      <c r="I184" s="25">
        <v>0.22</v>
      </c>
      <c r="J184" s="25">
        <v>0.08</v>
      </c>
    </row>
    <row r="185" spans="1:10" ht="25.95" customHeight="1">
      <c r="A185" s="22" t="s">
        <v>1894</v>
      </c>
      <c r="B185" s="24" t="s">
        <v>2037</v>
      </c>
      <c r="C185" s="22" t="s">
        <v>78</v>
      </c>
      <c r="D185" s="22" t="s">
        <v>2038</v>
      </c>
      <c r="E185" s="397" t="s">
        <v>1928</v>
      </c>
      <c r="F185" s="397"/>
      <c r="G185" s="23" t="s">
        <v>136</v>
      </c>
      <c r="H185" s="26">
        <v>2.5000000000000001E-2</v>
      </c>
      <c r="I185" s="25">
        <v>16.5</v>
      </c>
      <c r="J185" s="25">
        <v>0.41</v>
      </c>
    </row>
    <row r="186" spans="1:10">
      <c r="A186" s="38"/>
      <c r="B186" s="38"/>
      <c r="C186" s="38"/>
      <c r="D186" s="38"/>
      <c r="E186" s="38" t="s">
        <v>1897</v>
      </c>
      <c r="F186" s="39">
        <v>2.4300000000000002</v>
      </c>
      <c r="G186" s="38" t="s">
        <v>1898</v>
      </c>
      <c r="H186" s="39">
        <v>0</v>
      </c>
      <c r="I186" s="38" t="s">
        <v>1899</v>
      </c>
      <c r="J186" s="39">
        <v>2.4300000000000002</v>
      </c>
    </row>
    <row r="187" spans="1:10">
      <c r="A187" s="38"/>
      <c r="B187" s="38"/>
      <c r="C187" s="38"/>
      <c r="D187" s="38"/>
      <c r="E187" s="38" t="s">
        <v>1900</v>
      </c>
      <c r="F187" s="39">
        <v>2.65</v>
      </c>
      <c r="G187" s="38"/>
      <c r="H187" s="398" t="s">
        <v>1901</v>
      </c>
      <c r="I187" s="398"/>
      <c r="J187" s="39">
        <v>15.6</v>
      </c>
    </row>
    <row r="188" spans="1:10" ht="1.05" customHeight="1">
      <c r="A188" s="16"/>
      <c r="B188" s="16"/>
      <c r="C188" s="16"/>
      <c r="D188" s="16"/>
      <c r="E188" s="16"/>
      <c r="F188" s="16"/>
      <c r="G188" s="16"/>
      <c r="H188" s="16"/>
      <c r="I188" s="16"/>
      <c r="J188" s="16"/>
    </row>
    <row r="189" spans="1:10" ht="18" customHeight="1">
      <c r="A189" s="2" t="s">
        <v>146</v>
      </c>
      <c r="B189" s="4" t="s">
        <v>61</v>
      </c>
      <c r="C189" s="2" t="s">
        <v>62</v>
      </c>
      <c r="D189" s="2" t="s">
        <v>9</v>
      </c>
      <c r="E189" s="391" t="s">
        <v>63</v>
      </c>
      <c r="F189" s="391"/>
      <c r="G189" s="3" t="s">
        <v>64</v>
      </c>
      <c r="H189" s="4" t="s">
        <v>10</v>
      </c>
      <c r="I189" s="4" t="s">
        <v>65</v>
      </c>
      <c r="J189" s="4" t="s">
        <v>11</v>
      </c>
    </row>
    <row r="190" spans="1:10" ht="39" customHeight="1">
      <c r="A190" s="10" t="s">
        <v>1883</v>
      </c>
      <c r="B190" s="12" t="s">
        <v>147</v>
      </c>
      <c r="C190" s="10" t="s">
        <v>78</v>
      </c>
      <c r="D190" s="10" t="s">
        <v>148</v>
      </c>
      <c r="E190" s="395" t="s">
        <v>135</v>
      </c>
      <c r="F190" s="395"/>
      <c r="G190" s="11" t="s">
        <v>136</v>
      </c>
      <c r="H190" s="15">
        <v>1</v>
      </c>
      <c r="I190" s="13">
        <v>10.95</v>
      </c>
      <c r="J190" s="13">
        <v>10.95</v>
      </c>
    </row>
    <row r="191" spans="1:10" ht="24" customHeight="1">
      <c r="A191" s="17" t="s">
        <v>1884</v>
      </c>
      <c r="B191" s="19" t="s">
        <v>2031</v>
      </c>
      <c r="C191" s="17" t="s">
        <v>78</v>
      </c>
      <c r="D191" s="17" t="s">
        <v>2032</v>
      </c>
      <c r="E191" s="396" t="s">
        <v>1887</v>
      </c>
      <c r="F191" s="396"/>
      <c r="G191" s="18" t="s">
        <v>1911</v>
      </c>
      <c r="H191" s="21">
        <v>6.4000000000000001E-2</v>
      </c>
      <c r="I191" s="20">
        <v>28.14</v>
      </c>
      <c r="J191" s="20">
        <v>1.8</v>
      </c>
    </row>
    <row r="192" spans="1:10" ht="25.95" customHeight="1">
      <c r="A192" s="17" t="s">
        <v>1884</v>
      </c>
      <c r="B192" s="19" t="s">
        <v>2049</v>
      </c>
      <c r="C192" s="17" t="s">
        <v>78</v>
      </c>
      <c r="D192" s="17" t="s">
        <v>2050</v>
      </c>
      <c r="E192" s="396" t="s">
        <v>181</v>
      </c>
      <c r="F192" s="396"/>
      <c r="G192" s="18" t="s">
        <v>136</v>
      </c>
      <c r="H192" s="21">
        <v>1</v>
      </c>
      <c r="I192" s="20">
        <v>8.09</v>
      </c>
      <c r="J192" s="20">
        <v>8.09</v>
      </c>
    </row>
    <row r="193" spans="1:10" ht="24" customHeight="1">
      <c r="A193" s="17" t="s">
        <v>1884</v>
      </c>
      <c r="B193" s="19" t="s">
        <v>2033</v>
      </c>
      <c r="C193" s="17" t="s">
        <v>78</v>
      </c>
      <c r="D193" s="17" t="s">
        <v>2034</v>
      </c>
      <c r="E193" s="396" t="s">
        <v>1887</v>
      </c>
      <c r="F193" s="396"/>
      <c r="G193" s="18" t="s">
        <v>1911</v>
      </c>
      <c r="H193" s="21">
        <v>2.5000000000000001E-2</v>
      </c>
      <c r="I193" s="20">
        <v>23.86</v>
      </c>
      <c r="J193" s="20">
        <v>0.59</v>
      </c>
    </row>
    <row r="194" spans="1:10" ht="25.95" customHeight="1">
      <c r="A194" s="22" t="s">
        <v>1894</v>
      </c>
      <c r="B194" s="24" t="s">
        <v>2037</v>
      </c>
      <c r="C194" s="22" t="s">
        <v>78</v>
      </c>
      <c r="D194" s="22" t="s">
        <v>2038</v>
      </c>
      <c r="E194" s="397" t="s">
        <v>1928</v>
      </c>
      <c r="F194" s="397"/>
      <c r="G194" s="23" t="s">
        <v>136</v>
      </c>
      <c r="H194" s="26">
        <v>2.5000000000000001E-2</v>
      </c>
      <c r="I194" s="25">
        <v>16.5</v>
      </c>
      <c r="J194" s="25">
        <v>0.41</v>
      </c>
    </row>
    <row r="195" spans="1:10" ht="39" customHeight="1">
      <c r="A195" s="22" t="s">
        <v>1894</v>
      </c>
      <c r="B195" s="24" t="s">
        <v>2035</v>
      </c>
      <c r="C195" s="22" t="s">
        <v>78</v>
      </c>
      <c r="D195" s="22" t="s">
        <v>2036</v>
      </c>
      <c r="E195" s="397" t="s">
        <v>1928</v>
      </c>
      <c r="F195" s="397"/>
      <c r="G195" s="23" t="s">
        <v>268</v>
      </c>
      <c r="H195" s="26">
        <v>0.317</v>
      </c>
      <c r="I195" s="25">
        <v>0.22</v>
      </c>
      <c r="J195" s="25">
        <v>0.06</v>
      </c>
    </row>
    <row r="196" spans="1:10">
      <c r="A196" s="38"/>
      <c r="B196" s="38"/>
      <c r="C196" s="38"/>
      <c r="D196" s="38"/>
      <c r="E196" s="38" t="s">
        <v>1897</v>
      </c>
      <c r="F196" s="39">
        <v>1.88</v>
      </c>
      <c r="G196" s="38" t="s">
        <v>1898</v>
      </c>
      <c r="H196" s="39">
        <v>0</v>
      </c>
      <c r="I196" s="38" t="s">
        <v>1899</v>
      </c>
      <c r="J196" s="39">
        <v>1.88</v>
      </c>
    </row>
    <row r="197" spans="1:10">
      <c r="A197" s="38"/>
      <c r="B197" s="38"/>
      <c r="C197" s="38"/>
      <c r="D197" s="38"/>
      <c r="E197" s="38" t="s">
        <v>1900</v>
      </c>
      <c r="F197" s="39">
        <v>2.2400000000000002</v>
      </c>
      <c r="G197" s="38"/>
      <c r="H197" s="398" t="s">
        <v>1901</v>
      </c>
      <c r="I197" s="398"/>
      <c r="J197" s="39">
        <v>13.19</v>
      </c>
    </row>
    <row r="198" spans="1:10" ht="1.05" customHeight="1">
      <c r="A198" s="16"/>
      <c r="B198" s="16"/>
      <c r="C198" s="16"/>
      <c r="D198" s="16"/>
      <c r="E198" s="16"/>
      <c r="F198" s="16"/>
      <c r="G198" s="16"/>
      <c r="H198" s="16"/>
      <c r="I198" s="16"/>
      <c r="J198" s="16"/>
    </row>
    <row r="199" spans="1:10" ht="18" customHeight="1">
      <c r="A199" s="2" t="s">
        <v>149</v>
      </c>
      <c r="B199" s="4" t="s">
        <v>61</v>
      </c>
      <c r="C199" s="2" t="s">
        <v>62</v>
      </c>
      <c r="D199" s="2" t="s">
        <v>9</v>
      </c>
      <c r="E199" s="391" t="s">
        <v>63</v>
      </c>
      <c r="F199" s="391"/>
      <c r="G199" s="3" t="s">
        <v>64</v>
      </c>
      <c r="H199" s="4" t="s">
        <v>10</v>
      </c>
      <c r="I199" s="4" t="s">
        <v>65</v>
      </c>
      <c r="J199" s="4" t="s">
        <v>11</v>
      </c>
    </row>
    <row r="200" spans="1:10" ht="39" customHeight="1">
      <c r="A200" s="10" t="s">
        <v>1883</v>
      </c>
      <c r="B200" s="12" t="s">
        <v>150</v>
      </c>
      <c r="C200" s="10" t="s">
        <v>78</v>
      </c>
      <c r="D200" s="10" t="s">
        <v>151</v>
      </c>
      <c r="E200" s="395" t="s">
        <v>135</v>
      </c>
      <c r="F200" s="395"/>
      <c r="G200" s="11" t="s">
        <v>81</v>
      </c>
      <c r="H200" s="15">
        <v>1</v>
      </c>
      <c r="I200" s="13">
        <v>702.57</v>
      </c>
      <c r="J200" s="13">
        <v>702.57</v>
      </c>
    </row>
    <row r="201" spans="1:10" ht="24" customHeight="1">
      <c r="A201" s="17" t="s">
        <v>1884</v>
      </c>
      <c r="B201" s="19" t="s">
        <v>1935</v>
      </c>
      <c r="C201" s="17" t="s">
        <v>78</v>
      </c>
      <c r="D201" s="17" t="s">
        <v>1936</v>
      </c>
      <c r="E201" s="396" t="s">
        <v>1887</v>
      </c>
      <c r="F201" s="396"/>
      <c r="G201" s="18" t="s">
        <v>1911</v>
      </c>
      <c r="H201" s="21">
        <v>0.58699999999999997</v>
      </c>
      <c r="I201" s="20">
        <v>28.34</v>
      </c>
      <c r="J201" s="20">
        <v>16.63</v>
      </c>
    </row>
    <row r="202" spans="1:10" ht="24" customHeight="1">
      <c r="A202" s="17" t="s">
        <v>1884</v>
      </c>
      <c r="B202" s="19" t="s">
        <v>1909</v>
      </c>
      <c r="C202" s="17" t="s">
        <v>78</v>
      </c>
      <c r="D202" s="17" t="s">
        <v>1910</v>
      </c>
      <c r="E202" s="396" t="s">
        <v>1887</v>
      </c>
      <c r="F202" s="396"/>
      <c r="G202" s="18" t="s">
        <v>1911</v>
      </c>
      <c r="H202" s="21">
        <v>0.88100000000000001</v>
      </c>
      <c r="I202" s="20">
        <v>22.95</v>
      </c>
      <c r="J202" s="20">
        <v>20.21</v>
      </c>
    </row>
    <row r="203" spans="1:10" ht="39" customHeight="1">
      <c r="A203" s="17" t="s">
        <v>1884</v>
      </c>
      <c r="B203" s="19" t="s">
        <v>2052</v>
      </c>
      <c r="C203" s="17" t="s">
        <v>78</v>
      </c>
      <c r="D203" s="17" t="s">
        <v>2053</v>
      </c>
      <c r="E203" s="396" t="s">
        <v>1907</v>
      </c>
      <c r="F203" s="396"/>
      <c r="G203" s="18" t="s">
        <v>1914</v>
      </c>
      <c r="H203" s="21">
        <v>0.161</v>
      </c>
      <c r="I203" s="20">
        <v>1.35</v>
      </c>
      <c r="J203" s="20">
        <v>0.21</v>
      </c>
    </row>
    <row r="204" spans="1:10" ht="39" customHeight="1">
      <c r="A204" s="17" t="s">
        <v>1884</v>
      </c>
      <c r="B204" s="19" t="s">
        <v>2054</v>
      </c>
      <c r="C204" s="17" t="s">
        <v>78</v>
      </c>
      <c r="D204" s="17" t="s">
        <v>2055</v>
      </c>
      <c r="E204" s="396" t="s">
        <v>1907</v>
      </c>
      <c r="F204" s="396"/>
      <c r="G204" s="18" t="s">
        <v>1908</v>
      </c>
      <c r="H204" s="21">
        <v>0.13300000000000001</v>
      </c>
      <c r="I204" s="20">
        <v>0.53</v>
      </c>
      <c r="J204" s="20">
        <v>7.0000000000000007E-2</v>
      </c>
    </row>
    <row r="205" spans="1:10" ht="52.05" customHeight="1">
      <c r="A205" s="22" t="s">
        <v>1894</v>
      </c>
      <c r="B205" s="24" t="s">
        <v>2056</v>
      </c>
      <c r="C205" s="22" t="s">
        <v>78</v>
      </c>
      <c r="D205" s="22" t="s">
        <v>2057</v>
      </c>
      <c r="E205" s="397" t="s">
        <v>1928</v>
      </c>
      <c r="F205" s="397"/>
      <c r="G205" s="23" t="s">
        <v>81</v>
      </c>
      <c r="H205" s="26">
        <v>1.26</v>
      </c>
      <c r="I205" s="25">
        <v>528.14</v>
      </c>
      <c r="J205" s="25">
        <v>665.45</v>
      </c>
    </row>
    <row r="206" spans="1:10">
      <c r="A206" s="38"/>
      <c r="B206" s="38"/>
      <c r="C206" s="38"/>
      <c r="D206" s="38"/>
      <c r="E206" s="38" t="s">
        <v>1897</v>
      </c>
      <c r="F206" s="39">
        <v>26.75</v>
      </c>
      <c r="G206" s="38" t="s">
        <v>1898</v>
      </c>
      <c r="H206" s="39">
        <v>0</v>
      </c>
      <c r="I206" s="38" t="s">
        <v>1899</v>
      </c>
      <c r="J206" s="39">
        <v>26.75</v>
      </c>
    </row>
    <row r="207" spans="1:10">
      <c r="A207" s="38"/>
      <c r="B207" s="38"/>
      <c r="C207" s="38"/>
      <c r="D207" s="38"/>
      <c r="E207" s="38" t="s">
        <v>1900</v>
      </c>
      <c r="F207" s="39">
        <v>144.02000000000001</v>
      </c>
      <c r="G207" s="38"/>
      <c r="H207" s="398" t="s">
        <v>1901</v>
      </c>
      <c r="I207" s="398"/>
      <c r="J207" s="39">
        <v>846.59</v>
      </c>
    </row>
    <row r="208" spans="1:10" ht="1.05" customHeight="1">
      <c r="A208" s="16"/>
      <c r="B208" s="16"/>
      <c r="C208" s="16"/>
      <c r="D208" s="16"/>
      <c r="E208" s="16"/>
      <c r="F208" s="16"/>
      <c r="G208" s="16"/>
      <c r="H208" s="16"/>
      <c r="I208" s="16"/>
      <c r="J208" s="16"/>
    </row>
    <row r="209" spans="1:10" ht="18" customHeight="1">
      <c r="A209" s="2" t="s">
        <v>152</v>
      </c>
      <c r="B209" s="4" t="s">
        <v>61</v>
      </c>
      <c r="C209" s="2" t="s">
        <v>62</v>
      </c>
      <c r="D209" s="2" t="s">
        <v>9</v>
      </c>
      <c r="E209" s="391" t="s">
        <v>63</v>
      </c>
      <c r="F209" s="391"/>
      <c r="G209" s="3" t="s">
        <v>64</v>
      </c>
      <c r="H209" s="4" t="s">
        <v>10</v>
      </c>
      <c r="I209" s="4" t="s">
        <v>65</v>
      </c>
      <c r="J209" s="4" t="s">
        <v>11</v>
      </c>
    </row>
    <row r="210" spans="1:10" ht="39" customHeight="1">
      <c r="A210" s="10" t="s">
        <v>1883</v>
      </c>
      <c r="B210" s="12" t="s">
        <v>153</v>
      </c>
      <c r="C210" s="10" t="s">
        <v>78</v>
      </c>
      <c r="D210" s="10" t="s">
        <v>154</v>
      </c>
      <c r="E210" s="395" t="s">
        <v>135</v>
      </c>
      <c r="F210" s="395"/>
      <c r="G210" s="11" t="s">
        <v>99</v>
      </c>
      <c r="H210" s="15">
        <v>1</v>
      </c>
      <c r="I210" s="13">
        <v>248.52</v>
      </c>
      <c r="J210" s="13">
        <v>248.52</v>
      </c>
    </row>
    <row r="211" spans="1:10" ht="39" customHeight="1">
      <c r="A211" s="17" t="s">
        <v>1884</v>
      </c>
      <c r="B211" s="19" t="s">
        <v>1996</v>
      </c>
      <c r="C211" s="17" t="s">
        <v>78</v>
      </c>
      <c r="D211" s="17" t="s">
        <v>1997</v>
      </c>
      <c r="E211" s="396" t="s">
        <v>1907</v>
      </c>
      <c r="F211" s="396"/>
      <c r="G211" s="18" t="s">
        <v>1908</v>
      </c>
      <c r="H211" s="21">
        <v>0.45</v>
      </c>
      <c r="I211" s="20">
        <v>24.46</v>
      </c>
      <c r="J211" s="20">
        <v>11</v>
      </c>
    </row>
    <row r="212" spans="1:10" ht="24" customHeight="1">
      <c r="A212" s="17" t="s">
        <v>1884</v>
      </c>
      <c r="B212" s="19" t="s">
        <v>1943</v>
      </c>
      <c r="C212" s="17" t="s">
        <v>78</v>
      </c>
      <c r="D212" s="17" t="s">
        <v>1944</v>
      </c>
      <c r="E212" s="396" t="s">
        <v>1887</v>
      </c>
      <c r="F212" s="396"/>
      <c r="G212" s="18" t="s">
        <v>1911</v>
      </c>
      <c r="H212" s="21">
        <v>4.0259999999999998</v>
      </c>
      <c r="I212" s="20">
        <v>27.92</v>
      </c>
      <c r="J212" s="20">
        <v>112.4</v>
      </c>
    </row>
    <row r="213" spans="1:10" ht="39" customHeight="1">
      <c r="A213" s="17" t="s">
        <v>1884</v>
      </c>
      <c r="B213" s="19" t="s">
        <v>1992</v>
      </c>
      <c r="C213" s="17" t="s">
        <v>78</v>
      </c>
      <c r="D213" s="17" t="s">
        <v>1993</v>
      </c>
      <c r="E213" s="396" t="s">
        <v>1907</v>
      </c>
      <c r="F213" s="396"/>
      <c r="G213" s="18" t="s">
        <v>1914</v>
      </c>
      <c r="H213" s="21">
        <v>0.112</v>
      </c>
      <c r="I213" s="20">
        <v>25.82</v>
      </c>
      <c r="J213" s="20">
        <v>2.89</v>
      </c>
    </row>
    <row r="214" spans="1:10" ht="25.95" customHeight="1">
      <c r="A214" s="17" t="s">
        <v>1884</v>
      </c>
      <c r="B214" s="19" t="s">
        <v>1994</v>
      </c>
      <c r="C214" s="17" t="s">
        <v>78</v>
      </c>
      <c r="D214" s="17" t="s">
        <v>1995</v>
      </c>
      <c r="E214" s="396" t="s">
        <v>1887</v>
      </c>
      <c r="F214" s="396"/>
      <c r="G214" s="18" t="s">
        <v>1911</v>
      </c>
      <c r="H214" s="21">
        <v>1.536</v>
      </c>
      <c r="I214" s="20">
        <v>23.69</v>
      </c>
      <c r="J214" s="20">
        <v>36.380000000000003</v>
      </c>
    </row>
    <row r="215" spans="1:10" ht="25.95" customHeight="1">
      <c r="A215" s="22" t="s">
        <v>1894</v>
      </c>
      <c r="B215" s="24" t="s">
        <v>2059</v>
      </c>
      <c r="C215" s="22" t="s">
        <v>78</v>
      </c>
      <c r="D215" s="22" t="s">
        <v>2060</v>
      </c>
      <c r="E215" s="397" t="s">
        <v>1928</v>
      </c>
      <c r="F215" s="397"/>
      <c r="G215" s="23" t="s">
        <v>2015</v>
      </c>
      <c r="H215" s="26">
        <v>9.5499999999999995E-3</v>
      </c>
      <c r="I215" s="25">
        <v>7.19</v>
      </c>
      <c r="J215" s="25">
        <v>0.06</v>
      </c>
    </row>
    <row r="216" spans="1:10" ht="39" customHeight="1">
      <c r="A216" s="22" t="s">
        <v>1894</v>
      </c>
      <c r="B216" s="24" t="s">
        <v>2061</v>
      </c>
      <c r="C216" s="22" t="s">
        <v>78</v>
      </c>
      <c r="D216" s="22" t="s">
        <v>2062</v>
      </c>
      <c r="E216" s="397" t="s">
        <v>1928</v>
      </c>
      <c r="F216" s="397"/>
      <c r="G216" s="23" t="s">
        <v>99</v>
      </c>
      <c r="H216" s="26">
        <v>0.63300000000000001</v>
      </c>
      <c r="I216" s="25">
        <v>44.57</v>
      </c>
      <c r="J216" s="25">
        <v>28.21</v>
      </c>
    </row>
    <row r="217" spans="1:10" ht="25.95" customHeight="1">
      <c r="A217" s="22" t="s">
        <v>1894</v>
      </c>
      <c r="B217" s="24" t="s">
        <v>2063</v>
      </c>
      <c r="C217" s="22" t="s">
        <v>78</v>
      </c>
      <c r="D217" s="22" t="s">
        <v>2064</v>
      </c>
      <c r="E217" s="397" t="s">
        <v>1928</v>
      </c>
      <c r="F217" s="397"/>
      <c r="G217" s="23" t="s">
        <v>114</v>
      </c>
      <c r="H217" s="26">
        <v>10.170999999999999</v>
      </c>
      <c r="I217" s="25">
        <v>3.73</v>
      </c>
      <c r="J217" s="25">
        <v>37.93</v>
      </c>
    </row>
    <row r="218" spans="1:10" ht="25.95" customHeight="1">
      <c r="A218" s="22" t="s">
        <v>1894</v>
      </c>
      <c r="B218" s="24" t="s">
        <v>2065</v>
      </c>
      <c r="C218" s="22" t="s">
        <v>78</v>
      </c>
      <c r="D218" s="22" t="s">
        <v>2066</v>
      </c>
      <c r="E218" s="397" t="s">
        <v>1928</v>
      </c>
      <c r="F218" s="397"/>
      <c r="G218" s="23" t="s">
        <v>136</v>
      </c>
      <c r="H218" s="26">
        <v>0.11899999999999999</v>
      </c>
      <c r="I218" s="25">
        <v>19.71</v>
      </c>
      <c r="J218" s="25">
        <v>2.34</v>
      </c>
    </row>
    <row r="219" spans="1:10" ht="25.95" customHeight="1">
      <c r="A219" s="22" t="s">
        <v>1894</v>
      </c>
      <c r="B219" s="24" t="s">
        <v>2067</v>
      </c>
      <c r="C219" s="22" t="s">
        <v>78</v>
      </c>
      <c r="D219" s="22" t="s">
        <v>2068</v>
      </c>
      <c r="E219" s="397" t="s">
        <v>1928</v>
      </c>
      <c r="F219" s="397"/>
      <c r="G219" s="23" t="s">
        <v>136</v>
      </c>
      <c r="H219" s="26">
        <v>8.9999999999999993E-3</v>
      </c>
      <c r="I219" s="25">
        <v>17.89</v>
      </c>
      <c r="J219" s="25">
        <v>0.16</v>
      </c>
    </row>
    <row r="220" spans="1:10" ht="25.95" customHeight="1">
      <c r="A220" s="22" t="s">
        <v>1894</v>
      </c>
      <c r="B220" s="24" t="s">
        <v>1998</v>
      </c>
      <c r="C220" s="22" t="s">
        <v>78</v>
      </c>
      <c r="D220" s="22" t="s">
        <v>1999</v>
      </c>
      <c r="E220" s="397" t="s">
        <v>1928</v>
      </c>
      <c r="F220" s="397"/>
      <c r="G220" s="23" t="s">
        <v>114</v>
      </c>
      <c r="H220" s="26">
        <v>1.381</v>
      </c>
      <c r="I220" s="25">
        <v>10.66</v>
      </c>
      <c r="J220" s="25">
        <v>14.72</v>
      </c>
    </row>
    <row r="221" spans="1:10" ht="25.95" customHeight="1">
      <c r="A221" s="22" t="s">
        <v>1894</v>
      </c>
      <c r="B221" s="24" t="s">
        <v>2069</v>
      </c>
      <c r="C221" s="22" t="s">
        <v>78</v>
      </c>
      <c r="D221" s="22" t="s">
        <v>2070</v>
      </c>
      <c r="E221" s="397" t="s">
        <v>1928</v>
      </c>
      <c r="F221" s="397"/>
      <c r="G221" s="23" t="s">
        <v>136</v>
      </c>
      <c r="H221" s="26">
        <v>4.2000000000000003E-2</v>
      </c>
      <c r="I221" s="25">
        <v>17.68</v>
      </c>
      <c r="J221" s="25">
        <v>0.74</v>
      </c>
    </row>
    <row r="222" spans="1:10" ht="25.95" customHeight="1">
      <c r="A222" s="22" t="s">
        <v>1894</v>
      </c>
      <c r="B222" s="24" t="s">
        <v>2071</v>
      </c>
      <c r="C222" s="22" t="s">
        <v>78</v>
      </c>
      <c r="D222" s="22" t="s">
        <v>2072</v>
      </c>
      <c r="E222" s="397" t="s">
        <v>1928</v>
      </c>
      <c r="F222" s="397"/>
      <c r="G222" s="23" t="s">
        <v>136</v>
      </c>
      <c r="H222" s="26">
        <v>0.104</v>
      </c>
      <c r="I222" s="25">
        <v>16.28</v>
      </c>
      <c r="J222" s="25">
        <v>1.69</v>
      </c>
    </row>
    <row r="223" spans="1:10">
      <c r="A223" s="38"/>
      <c r="B223" s="38"/>
      <c r="C223" s="38"/>
      <c r="D223" s="38"/>
      <c r="E223" s="38" t="s">
        <v>1897</v>
      </c>
      <c r="F223" s="39">
        <v>121.92</v>
      </c>
      <c r="G223" s="38" t="s">
        <v>1898</v>
      </c>
      <c r="H223" s="39">
        <v>0</v>
      </c>
      <c r="I223" s="38" t="s">
        <v>1899</v>
      </c>
      <c r="J223" s="39">
        <v>121.92</v>
      </c>
    </row>
    <row r="224" spans="1:10">
      <c r="A224" s="38"/>
      <c r="B224" s="38"/>
      <c r="C224" s="38"/>
      <c r="D224" s="38"/>
      <c r="E224" s="38" t="s">
        <v>1900</v>
      </c>
      <c r="F224" s="39">
        <v>50.94</v>
      </c>
      <c r="G224" s="38"/>
      <c r="H224" s="398" t="s">
        <v>1901</v>
      </c>
      <c r="I224" s="398"/>
      <c r="J224" s="39">
        <v>299.45999999999998</v>
      </c>
    </row>
    <row r="225" spans="1:10" ht="1.05" customHeight="1">
      <c r="A225" s="16"/>
      <c r="B225" s="16"/>
      <c r="C225" s="16"/>
      <c r="D225" s="16"/>
      <c r="E225" s="16"/>
      <c r="F225" s="16"/>
      <c r="G225" s="16"/>
      <c r="H225" s="16"/>
      <c r="I225" s="16"/>
      <c r="J225" s="16"/>
    </row>
    <row r="226" spans="1:10" ht="18" customHeight="1">
      <c r="A226" s="2" t="s">
        <v>155</v>
      </c>
      <c r="B226" s="4" t="s">
        <v>61</v>
      </c>
      <c r="C226" s="2" t="s">
        <v>62</v>
      </c>
      <c r="D226" s="2" t="s">
        <v>9</v>
      </c>
      <c r="E226" s="391" t="s">
        <v>63</v>
      </c>
      <c r="F226" s="391"/>
      <c r="G226" s="3" t="s">
        <v>64</v>
      </c>
      <c r="H226" s="4" t="s">
        <v>10</v>
      </c>
      <c r="I226" s="4" t="s">
        <v>65</v>
      </c>
      <c r="J226" s="4" t="s">
        <v>11</v>
      </c>
    </row>
    <row r="227" spans="1:10" ht="25.95" customHeight="1">
      <c r="A227" s="10" t="s">
        <v>1883</v>
      </c>
      <c r="B227" s="12" t="s">
        <v>156</v>
      </c>
      <c r="C227" s="10" t="s">
        <v>78</v>
      </c>
      <c r="D227" s="10" t="s">
        <v>157</v>
      </c>
      <c r="E227" s="395" t="s">
        <v>158</v>
      </c>
      <c r="F227" s="395"/>
      <c r="G227" s="11" t="s">
        <v>81</v>
      </c>
      <c r="H227" s="15">
        <v>1</v>
      </c>
      <c r="I227" s="13">
        <v>809.8</v>
      </c>
      <c r="J227" s="13">
        <v>809.8</v>
      </c>
    </row>
    <row r="228" spans="1:10" ht="24" customHeight="1">
      <c r="A228" s="17" t="s">
        <v>1884</v>
      </c>
      <c r="B228" s="19" t="s">
        <v>1935</v>
      </c>
      <c r="C228" s="17" t="s">
        <v>78</v>
      </c>
      <c r="D228" s="17" t="s">
        <v>1936</v>
      </c>
      <c r="E228" s="396" t="s">
        <v>1887</v>
      </c>
      <c r="F228" s="396"/>
      <c r="G228" s="18" t="s">
        <v>1911</v>
      </c>
      <c r="H228" s="21">
        <v>6.7809999999999997</v>
      </c>
      <c r="I228" s="20">
        <v>28.34</v>
      </c>
      <c r="J228" s="20">
        <v>192.17</v>
      </c>
    </row>
    <row r="229" spans="1:10" ht="39" customHeight="1">
      <c r="A229" s="17" t="s">
        <v>1884</v>
      </c>
      <c r="B229" s="19" t="s">
        <v>2074</v>
      </c>
      <c r="C229" s="17" t="s">
        <v>78</v>
      </c>
      <c r="D229" s="17" t="s">
        <v>2075</v>
      </c>
      <c r="E229" s="396" t="s">
        <v>1991</v>
      </c>
      <c r="F229" s="396"/>
      <c r="G229" s="18" t="s">
        <v>81</v>
      </c>
      <c r="H229" s="21">
        <v>1.38</v>
      </c>
      <c r="I229" s="20">
        <v>406.77</v>
      </c>
      <c r="J229" s="20">
        <v>561.34</v>
      </c>
    </row>
    <row r="230" spans="1:10" ht="24" customHeight="1">
      <c r="A230" s="17" t="s">
        <v>1884</v>
      </c>
      <c r="B230" s="19" t="s">
        <v>1909</v>
      </c>
      <c r="C230" s="17" t="s">
        <v>78</v>
      </c>
      <c r="D230" s="17" t="s">
        <v>1910</v>
      </c>
      <c r="E230" s="396" t="s">
        <v>1887</v>
      </c>
      <c r="F230" s="396"/>
      <c r="G230" s="18" t="s">
        <v>1911</v>
      </c>
      <c r="H230" s="21">
        <v>2.4529999999999998</v>
      </c>
      <c r="I230" s="20">
        <v>22.95</v>
      </c>
      <c r="J230" s="20">
        <v>56.29</v>
      </c>
    </row>
    <row r="231" spans="1:10">
      <c r="A231" s="38"/>
      <c r="B231" s="38"/>
      <c r="C231" s="38"/>
      <c r="D231" s="38"/>
      <c r="E231" s="38" t="s">
        <v>1897</v>
      </c>
      <c r="F231" s="39">
        <v>260.43</v>
      </c>
      <c r="G231" s="38" t="s">
        <v>1898</v>
      </c>
      <c r="H231" s="39">
        <v>0</v>
      </c>
      <c r="I231" s="38" t="s">
        <v>1899</v>
      </c>
      <c r="J231" s="39">
        <v>260.43</v>
      </c>
    </row>
    <row r="232" spans="1:10">
      <c r="A232" s="38"/>
      <c r="B232" s="38"/>
      <c r="C232" s="38"/>
      <c r="D232" s="38"/>
      <c r="E232" s="38" t="s">
        <v>1900</v>
      </c>
      <c r="F232" s="39">
        <v>166</v>
      </c>
      <c r="G232" s="38"/>
      <c r="H232" s="398" t="s">
        <v>1901</v>
      </c>
      <c r="I232" s="398"/>
      <c r="J232" s="39">
        <v>975.8</v>
      </c>
    </row>
    <row r="233" spans="1:10" ht="1.05" customHeight="1">
      <c r="A233" s="16"/>
      <c r="B233" s="16"/>
      <c r="C233" s="16"/>
      <c r="D233" s="16"/>
      <c r="E233" s="16"/>
      <c r="F233" s="16"/>
      <c r="G233" s="16"/>
      <c r="H233" s="16"/>
      <c r="I233" s="16"/>
      <c r="J233" s="16"/>
    </row>
    <row r="234" spans="1:10" ht="18" customHeight="1">
      <c r="A234" s="2" t="s">
        <v>159</v>
      </c>
      <c r="B234" s="4" t="s">
        <v>61</v>
      </c>
      <c r="C234" s="2" t="s">
        <v>62</v>
      </c>
      <c r="D234" s="2" t="s">
        <v>9</v>
      </c>
      <c r="E234" s="391" t="s">
        <v>63</v>
      </c>
      <c r="F234" s="391"/>
      <c r="G234" s="3" t="s">
        <v>64</v>
      </c>
      <c r="H234" s="4" t="s">
        <v>10</v>
      </c>
      <c r="I234" s="4" t="s">
        <v>65</v>
      </c>
      <c r="J234" s="4" t="s">
        <v>11</v>
      </c>
    </row>
    <row r="235" spans="1:10" ht="39" customHeight="1">
      <c r="A235" s="10" t="s">
        <v>1883</v>
      </c>
      <c r="B235" s="12" t="s">
        <v>160</v>
      </c>
      <c r="C235" s="10" t="s">
        <v>78</v>
      </c>
      <c r="D235" s="10" t="s">
        <v>161</v>
      </c>
      <c r="E235" s="395" t="s">
        <v>135</v>
      </c>
      <c r="F235" s="395"/>
      <c r="G235" s="11" t="s">
        <v>81</v>
      </c>
      <c r="H235" s="15">
        <v>1</v>
      </c>
      <c r="I235" s="13">
        <v>40.6</v>
      </c>
      <c r="J235" s="13">
        <v>40.6</v>
      </c>
    </row>
    <row r="236" spans="1:10" ht="64.95" customHeight="1">
      <c r="A236" s="17" t="s">
        <v>1884</v>
      </c>
      <c r="B236" s="19" t="s">
        <v>2077</v>
      </c>
      <c r="C236" s="17" t="s">
        <v>78</v>
      </c>
      <c r="D236" s="17" t="s">
        <v>2078</v>
      </c>
      <c r="E236" s="396" t="s">
        <v>1907</v>
      </c>
      <c r="F236" s="396"/>
      <c r="G236" s="18" t="s">
        <v>1908</v>
      </c>
      <c r="H236" s="21">
        <v>9.6000000000000002E-2</v>
      </c>
      <c r="I236" s="20">
        <v>59.97</v>
      </c>
      <c r="J236" s="20">
        <v>5.75</v>
      </c>
    </row>
    <row r="237" spans="1:10" ht="24" customHeight="1">
      <c r="A237" s="17" t="s">
        <v>1884</v>
      </c>
      <c r="B237" s="19" t="s">
        <v>1935</v>
      </c>
      <c r="C237" s="17" t="s">
        <v>78</v>
      </c>
      <c r="D237" s="17" t="s">
        <v>1936</v>
      </c>
      <c r="E237" s="396" t="s">
        <v>1887</v>
      </c>
      <c r="F237" s="396"/>
      <c r="G237" s="18" t="s">
        <v>1911</v>
      </c>
      <c r="H237" s="21">
        <v>0.105</v>
      </c>
      <c r="I237" s="20">
        <v>28.34</v>
      </c>
      <c r="J237" s="20">
        <v>2.97</v>
      </c>
    </row>
    <row r="238" spans="1:10" ht="64.95" customHeight="1">
      <c r="A238" s="17" t="s">
        <v>1884</v>
      </c>
      <c r="B238" s="19" t="s">
        <v>2079</v>
      </c>
      <c r="C238" s="17" t="s">
        <v>78</v>
      </c>
      <c r="D238" s="17" t="s">
        <v>2080</v>
      </c>
      <c r="E238" s="396" t="s">
        <v>1907</v>
      </c>
      <c r="F238" s="396"/>
      <c r="G238" s="18" t="s">
        <v>1914</v>
      </c>
      <c r="H238" s="21">
        <v>0.192</v>
      </c>
      <c r="I238" s="20">
        <v>146.27000000000001</v>
      </c>
      <c r="J238" s="20">
        <v>28.08</v>
      </c>
    </row>
    <row r="239" spans="1:10" ht="24" customHeight="1">
      <c r="A239" s="17" t="s">
        <v>1884</v>
      </c>
      <c r="B239" s="19" t="s">
        <v>1909</v>
      </c>
      <c r="C239" s="17" t="s">
        <v>78</v>
      </c>
      <c r="D239" s="17" t="s">
        <v>1910</v>
      </c>
      <c r="E239" s="396" t="s">
        <v>1887</v>
      </c>
      <c r="F239" s="396"/>
      <c r="G239" s="18" t="s">
        <v>1911</v>
      </c>
      <c r="H239" s="21">
        <v>0.16600000000000001</v>
      </c>
      <c r="I239" s="20">
        <v>22.95</v>
      </c>
      <c r="J239" s="20">
        <v>3.8</v>
      </c>
    </row>
    <row r="240" spans="1:10">
      <c r="A240" s="38"/>
      <c r="B240" s="38"/>
      <c r="C240" s="38"/>
      <c r="D240" s="38"/>
      <c r="E240" s="38" t="s">
        <v>1897</v>
      </c>
      <c r="F240" s="39">
        <v>11.01</v>
      </c>
      <c r="G240" s="38" t="s">
        <v>1898</v>
      </c>
      <c r="H240" s="39">
        <v>0</v>
      </c>
      <c r="I240" s="38" t="s">
        <v>1899</v>
      </c>
      <c r="J240" s="39">
        <v>11.01</v>
      </c>
    </row>
    <row r="241" spans="1:10">
      <c r="A241" s="38"/>
      <c r="B241" s="38"/>
      <c r="C241" s="38"/>
      <c r="D241" s="38"/>
      <c r="E241" s="38" t="s">
        <v>1900</v>
      </c>
      <c r="F241" s="39">
        <v>8.32</v>
      </c>
      <c r="G241" s="38"/>
      <c r="H241" s="398" t="s">
        <v>1901</v>
      </c>
      <c r="I241" s="398"/>
      <c r="J241" s="39">
        <v>48.92</v>
      </c>
    </row>
    <row r="242" spans="1:10" ht="1.05" customHeight="1">
      <c r="A242" s="16"/>
      <c r="B242" s="16"/>
      <c r="C242" s="16"/>
      <c r="D242" s="16"/>
      <c r="E242" s="16"/>
      <c r="F242" s="16"/>
      <c r="G242" s="16"/>
      <c r="H242" s="16"/>
      <c r="I242" s="16"/>
      <c r="J242" s="16"/>
    </row>
    <row r="243" spans="1:10" ht="18" customHeight="1">
      <c r="A243" s="2" t="s">
        <v>162</v>
      </c>
      <c r="B243" s="4" t="s">
        <v>61</v>
      </c>
      <c r="C243" s="2" t="s">
        <v>62</v>
      </c>
      <c r="D243" s="2" t="s">
        <v>9</v>
      </c>
      <c r="E243" s="391" t="s">
        <v>63</v>
      </c>
      <c r="F243" s="391"/>
      <c r="G243" s="3" t="s">
        <v>64</v>
      </c>
      <c r="H243" s="4" t="s">
        <v>10</v>
      </c>
      <c r="I243" s="4" t="s">
        <v>65</v>
      </c>
      <c r="J243" s="4" t="s">
        <v>11</v>
      </c>
    </row>
    <row r="244" spans="1:10" ht="39" customHeight="1">
      <c r="A244" s="10" t="s">
        <v>1883</v>
      </c>
      <c r="B244" s="12" t="s">
        <v>163</v>
      </c>
      <c r="C244" s="10" t="s">
        <v>78</v>
      </c>
      <c r="D244" s="10" t="s">
        <v>164</v>
      </c>
      <c r="E244" s="395" t="s">
        <v>135</v>
      </c>
      <c r="F244" s="395"/>
      <c r="G244" s="11" t="s">
        <v>81</v>
      </c>
      <c r="H244" s="15">
        <v>1</v>
      </c>
      <c r="I244" s="13">
        <v>109.11</v>
      </c>
      <c r="J244" s="13">
        <v>109.11</v>
      </c>
    </row>
    <row r="245" spans="1:10" ht="24" customHeight="1">
      <c r="A245" s="17" t="s">
        <v>1884</v>
      </c>
      <c r="B245" s="19" t="s">
        <v>1935</v>
      </c>
      <c r="C245" s="17" t="s">
        <v>78</v>
      </c>
      <c r="D245" s="17" t="s">
        <v>1936</v>
      </c>
      <c r="E245" s="396" t="s">
        <v>1887</v>
      </c>
      <c r="F245" s="396"/>
      <c r="G245" s="18" t="s">
        <v>1911</v>
      </c>
      <c r="H245" s="21">
        <v>1.004</v>
      </c>
      <c r="I245" s="20">
        <v>28.34</v>
      </c>
      <c r="J245" s="20">
        <v>28.45</v>
      </c>
    </row>
    <row r="246" spans="1:10" ht="24" customHeight="1">
      <c r="A246" s="17" t="s">
        <v>1884</v>
      </c>
      <c r="B246" s="19" t="s">
        <v>1909</v>
      </c>
      <c r="C246" s="17" t="s">
        <v>78</v>
      </c>
      <c r="D246" s="17" t="s">
        <v>1910</v>
      </c>
      <c r="E246" s="396" t="s">
        <v>1887</v>
      </c>
      <c r="F246" s="396"/>
      <c r="G246" s="18" t="s">
        <v>1911</v>
      </c>
      <c r="H246" s="21">
        <v>3.5150000000000001</v>
      </c>
      <c r="I246" s="20">
        <v>22.95</v>
      </c>
      <c r="J246" s="20">
        <v>80.66</v>
      </c>
    </row>
    <row r="247" spans="1:10">
      <c r="A247" s="38"/>
      <c r="B247" s="38"/>
      <c r="C247" s="38"/>
      <c r="D247" s="38"/>
      <c r="E247" s="38" t="s">
        <v>1897</v>
      </c>
      <c r="F247" s="39">
        <v>78.11</v>
      </c>
      <c r="G247" s="38" t="s">
        <v>1898</v>
      </c>
      <c r="H247" s="39">
        <v>0</v>
      </c>
      <c r="I247" s="38" t="s">
        <v>1899</v>
      </c>
      <c r="J247" s="39">
        <v>78.11</v>
      </c>
    </row>
    <row r="248" spans="1:10">
      <c r="A248" s="38"/>
      <c r="B248" s="38"/>
      <c r="C248" s="38"/>
      <c r="D248" s="38"/>
      <c r="E248" s="38" t="s">
        <v>1900</v>
      </c>
      <c r="F248" s="39">
        <v>22.36</v>
      </c>
      <c r="G248" s="38"/>
      <c r="H248" s="398" t="s">
        <v>1901</v>
      </c>
      <c r="I248" s="398"/>
      <c r="J248" s="39">
        <v>131.47</v>
      </c>
    </row>
    <row r="249" spans="1:10" ht="1.05" customHeight="1">
      <c r="A249" s="16"/>
      <c r="B249" s="16"/>
      <c r="C249" s="16"/>
      <c r="D249" s="16"/>
      <c r="E249" s="16"/>
      <c r="F249" s="16"/>
      <c r="G249" s="16"/>
      <c r="H249" s="16"/>
      <c r="I249" s="16"/>
      <c r="J249" s="16"/>
    </row>
    <row r="250" spans="1:10" ht="18" customHeight="1">
      <c r="A250" s="2" t="s">
        <v>165</v>
      </c>
      <c r="B250" s="4" t="s">
        <v>61</v>
      </c>
      <c r="C250" s="2" t="s">
        <v>62</v>
      </c>
      <c r="D250" s="2" t="s">
        <v>9</v>
      </c>
      <c r="E250" s="391" t="s">
        <v>63</v>
      </c>
      <c r="F250" s="391"/>
      <c r="G250" s="3" t="s">
        <v>64</v>
      </c>
      <c r="H250" s="4" t="s">
        <v>10</v>
      </c>
      <c r="I250" s="4" t="s">
        <v>65</v>
      </c>
      <c r="J250" s="4" t="s">
        <v>11</v>
      </c>
    </row>
    <row r="251" spans="1:10" ht="25.95" customHeight="1">
      <c r="A251" s="10" t="s">
        <v>1883</v>
      </c>
      <c r="B251" s="12" t="s">
        <v>166</v>
      </c>
      <c r="C251" s="10" t="s">
        <v>78</v>
      </c>
      <c r="D251" s="10" t="s">
        <v>167</v>
      </c>
      <c r="E251" s="395" t="s">
        <v>85</v>
      </c>
      <c r="F251" s="395"/>
      <c r="G251" s="11" t="s">
        <v>81</v>
      </c>
      <c r="H251" s="15">
        <v>1</v>
      </c>
      <c r="I251" s="13">
        <v>23.21</v>
      </c>
      <c r="J251" s="13">
        <v>23.21</v>
      </c>
    </row>
    <row r="252" spans="1:10" ht="64.95" customHeight="1">
      <c r="A252" s="17" t="s">
        <v>1884</v>
      </c>
      <c r="B252" s="19" t="s">
        <v>1924</v>
      </c>
      <c r="C252" s="17" t="s">
        <v>78</v>
      </c>
      <c r="D252" s="17" t="s">
        <v>1925</v>
      </c>
      <c r="E252" s="396" t="s">
        <v>1907</v>
      </c>
      <c r="F252" s="396"/>
      <c r="G252" s="18" t="s">
        <v>1914</v>
      </c>
      <c r="H252" s="21">
        <v>5.4000000000000003E-3</v>
      </c>
      <c r="I252" s="20">
        <v>327.82</v>
      </c>
      <c r="J252" s="20">
        <v>1.77</v>
      </c>
    </row>
    <row r="253" spans="1:10" ht="39" customHeight="1">
      <c r="A253" s="17" t="s">
        <v>1884</v>
      </c>
      <c r="B253" s="19" t="s">
        <v>2083</v>
      </c>
      <c r="C253" s="17" t="s">
        <v>78</v>
      </c>
      <c r="D253" s="17" t="s">
        <v>2084</v>
      </c>
      <c r="E253" s="396" t="s">
        <v>1907</v>
      </c>
      <c r="F253" s="396"/>
      <c r="G253" s="18" t="s">
        <v>1914</v>
      </c>
      <c r="H253" s="21">
        <v>9.4200000000000006E-2</v>
      </c>
      <c r="I253" s="20">
        <v>10.68</v>
      </c>
      <c r="J253" s="20">
        <v>1</v>
      </c>
    </row>
    <row r="254" spans="1:10" ht="64.95" customHeight="1">
      <c r="A254" s="17" t="s">
        <v>1884</v>
      </c>
      <c r="B254" s="19" t="s">
        <v>1920</v>
      </c>
      <c r="C254" s="17" t="s">
        <v>78</v>
      </c>
      <c r="D254" s="17" t="s">
        <v>1921</v>
      </c>
      <c r="E254" s="396" t="s">
        <v>1907</v>
      </c>
      <c r="F254" s="396"/>
      <c r="G254" s="18" t="s">
        <v>1908</v>
      </c>
      <c r="H254" s="21">
        <v>5.9999999999999995E-4</v>
      </c>
      <c r="I254" s="20">
        <v>72.709999999999994</v>
      </c>
      <c r="J254" s="20">
        <v>0.04</v>
      </c>
    </row>
    <row r="255" spans="1:10" ht="24" customHeight="1">
      <c r="A255" s="17" t="s">
        <v>1884</v>
      </c>
      <c r="B255" s="19" t="s">
        <v>1909</v>
      </c>
      <c r="C255" s="17" t="s">
        <v>78</v>
      </c>
      <c r="D255" s="17" t="s">
        <v>1910</v>
      </c>
      <c r="E255" s="396" t="s">
        <v>1887</v>
      </c>
      <c r="F255" s="396"/>
      <c r="G255" s="18" t="s">
        <v>1911</v>
      </c>
      <c r="H255" s="21">
        <v>0.19550000000000001</v>
      </c>
      <c r="I255" s="20">
        <v>22.95</v>
      </c>
      <c r="J255" s="20">
        <v>4.4800000000000004</v>
      </c>
    </row>
    <row r="256" spans="1:10" ht="39" customHeight="1">
      <c r="A256" s="17" t="s">
        <v>1884</v>
      </c>
      <c r="B256" s="19" t="s">
        <v>1918</v>
      </c>
      <c r="C256" s="17" t="s">
        <v>78</v>
      </c>
      <c r="D256" s="17" t="s">
        <v>1919</v>
      </c>
      <c r="E256" s="396" t="s">
        <v>1907</v>
      </c>
      <c r="F256" s="396"/>
      <c r="G256" s="18" t="s">
        <v>1908</v>
      </c>
      <c r="H256" s="21">
        <v>0.1072</v>
      </c>
      <c r="I256" s="20">
        <v>57.08</v>
      </c>
      <c r="J256" s="20">
        <v>6.11</v>
      </c>
    </row>
    <row r="257" spans="1:10" ht="39" customHeight="1">
      <c r="A257" s="17" t="s">
        <v>1884</v>
      </c>
      <c r="B257" s="19" t="s">
        <v>1922</v>
      </c>
      <c r="C257" s="17" t="s">
        <v>78</v>
      </c>
      <c r="D257" s="17" t="s">
        <v>1923</v>
      </c>
      <c r="E257" s="396" t="s">
        <v>1907</v>
      </c>
      <c r="F257" s="396"/>
      <c r="G257" s="18" t="s">
        <v>1914</v>
      </c>
      <c r="H257" s="21">
        <v>7.4200000000000002E-2</v>
      </c>
      <c r="I257" s="20">
        <v>132.22</v>
      </c>
      <c r="J257" s="20">
        <v>9.81</v>
      </c>
    </row>
    <row r="258" spans="1:10">
      <c r="A258" s="38"/>
      <c r="B258" s="38"/>
      <c r="C258" s="38"/>
      <c r="D258" s="38"/>
      <c r="E258" s="38" t="s">
        <v>1897</v>
      </c>
      <c r="F258" s="39">
        <v>6.78</v>
      </c>
      <c r="G258" s="38" t="s">
        <v>1898</v>
      </c>
      <c r="H258" s="39">
        <v>0</v>
      </c>
      <c r="I258" s="38" t="s">
        <v>1899</v>
      </c>
      <c r="J258" s="39">
        <v>6.78</v>
      </c>
    </row>
    <row r="259" spans="1:10">
      <c r="A259" s="38"/>
      <c r="B259" s="38"/>
      <c r="C259" s="38"/>
      <c r="D259" s="38"/>
      <c r="E259" s="38" t="s">
        <v>1900</v>
      </c>
      <c r="F259" s="39">
        <v>4.75</v>
      </c>
      <c r="G259" s="38"/>
      <c r="H259" s="398" t="s">
        <v>1901</v>
      </c>
      <c r="I259" s="398"/>
      <c r="J259" s="39">
        <v>27.96</v>
      </c>
    </row>
    <row r="260" spans="1:10" ht="1.05" customHeight="1">
      <c r="A260" s="16"/>
      <c r="B260" s="16"/>
      <c r="C260" s="16"/>
      <c r="D260" s="16"/>
      <c r="E260" s="16"/>
      <c r="F260" s="16"/>
      <c r="G260" s="16"/>
      <c r="H260" s="16"/>
      <c r="I260" s="16"/>
      <c r="J260" s="16"/>
    </row>
    <row r="261" spans="1:10" ht="18" customHeight="1">
      <c r="A261" s="2" t="s">
        <v>168</v>
      </c>
      <c r="B261" s="4" t="s">
        <v>61</v>
      </c>
      <c r="C261" s="2" t="s">
        <v>62</v>
      </c>
      <c r="D261" s="2" t="s">
        <v>9</v>
      </c>
      <c r="E261" s="391" t="s">
        <v>63</v>
      </c>
      <c r="F261" s="391"/>
      <c r="G261" s="3" t="s">
        <v>64</v>
      </c>
      <c r="H261" s="4" t="s">
        <v>10</v>
      </c>
      <c r="I261" s="4" t="s">
        <v>65</v>
      </c>
      <c r="J261" s="4" t="s">
        <v>11</v>
      </c>
    </row>
    <row r="262" spans="1:10" ht="39" customHeight="1">
      <c r="A262" s="10" t="s">
        <v>1883</v>
      </c>
      <c r="B262" s="12" t="s">
        <v>169</v>
      </c>
      <c r="C262" s="10" t="s">
        <v>78</v>
      </c>
      <c r="D262" s="10" t="s">
        <v>170</v>
      </c>
      <c r="E262" s="395" t="s">
        <v>135</v>
      </c>
      <c r="F262" s="395"/>
      <c r="G262" s="11" t="s">
        <v>81</v>
      </c>
      <c r="H262" s="15">
        <v>1</v>
      </c>
      <c r="I262" s="13">
        <v>670.71</v>
      </c>
      <c r="J262" s="13">
        <v>670.71</v>
      </c>
    </row>
    <row r="263" spans="1:10" ht="24" customHeight="1">
      <c r="A263" s="17" t="s">
        <v>1884</v>
      </c>
      <c r="B263" s="19" t="s">
        <v>1909</v>
      </c>
      <c r="C263" s="17" t="s">
        <v>78</v>
      </c>
      <c r="D263" s="17" t="s">
        <v>1910</v>
      </c>
      <c r="E263" s="396" t="s">
        <v>1887</v>
      </c>
      <c r="F263" s="396"/>
      <c r="G263" s="18" t="s">
        <v>1911</v>
      </c>
      <c r="H263" s="21">
        <v>0.501</v>
      </c>
      <c r="I263" s="20">
        <v>22.95</v>
      </c>
      <c r="J263" s="20">
        <v>11.49</v>
      </c>
    </row>
    <row r="264" spans="1:10" ht="39" customHeight="1">
      <c r="A264" s="17" t="s">
        <v>1884</v>
      </c>
      <c r="B264" s="19" t="s">
        <v>2052</v>
      </c>
      <c r="C264" s="17" t="s">
        <v>78</v>
      </c>
      <c r="D264" s="17" t="s">
        <v>2053</v>
      </c>
      <c r="E264" s="396" t="s">
        <v>1907</v>
      </c>
      <c r="F264" s="396"/>
      <c r="G264" s="18" t="s">
        <v>1914</v>
      </c>
      <c r="H264" s="21">
        <v>9.1999999999999998E-2</v>
      </c>
      <c r="I264" s="20">
        <v>1.35</v>
      </c>
      <c r="J264" s="20">
        <v>0.12</v>
      </c>
    </row>
    <row r="265" spans="1:10" ht="24" customHeight="1">
      <c r="A265" s="17" t="s">
        <v>1884</v>
      </c>
      <c r="B265" s="19" t="s">
        <v>1935</v>
      </c>
      <c r="C265" s="17" t="s">
        <v>78</v>
      </c>
      <c r="D265" s="17" t="s">
        <v>1936</v>
      </c>
      <c r="E265" s="396" t="s">
        <v>1887</v>
      </c>
      <c r="F265" s="396"/>
      <c r="G265" s="18" t="s">
        <v>1911</v>
      </c>
      <c r="H265" s="21">
        <v>0.33400000000000002</v>
      </c>
      <c r="I265" s="20">
        <v>28.34</v>
      </c>
      <c r="J265" s="20">
        <v>9.4600000000000009</v>
      </c>
    </row>
    <row r="266" spans="1:10" ht="39" customHeight="1">
      <c r="A266" s="17" t="s">
        <v>1884</v>
      </c>
      <c r="B266" s="19" t="s">
        <v>2054</v>
      </c>
      <c r="C266" s="17" t="s">
        <v>78</v>
      </c>
      <c r="D266" s="17" t="s">
        <v>2055</v>
      </c>
      <c r="E266" s="396" t="s">
        <v>1907</v>
      </c>
      <c r="F266" s="396"/>
      <c r="G266" s="18" t="s">
        <v>1908</v>
      </c>
      <c r="H266" s="21">
        <v>7.4999999999999997E-2</v>
      </c>
      <c r="I266" s="20">
        <v>0.53</v>
      </c>
      <c r="J266" s="20">
        <v>0.03</v>
      </c>
    </row>
    <row r="267" spans="1:10" ht="52.05" customHeight="1">
      <c r="A267" s="22" t="s">
        <v>1894</v>
      </c>
      <c r="B267" s="24" t="s">
        <v>2056</v>
      </c>
      <c r="C267" s="22" t="s">
        <v>78</v>
      </c>
      <c r="D267" s="22" t="s">
        <v>2057</v>
      </c>
      <c r="E267" s="397" t="s">
        <v>1928</v>
      </c>
      <c r="F267" s="397"/>
      <c r="G267" s="23" t="s">
        <v>81</v>
      </c>
      <c r="H267" s="26">
        <v>1.23</v>
      </c>
      <c r="I267" s="25">
        <v>528.14</v>
      </c>
      <c r="J267" s="25">
        <v>649.61</v>
      </c>
    </row>
    <row r="268" spans="1:10">
      <c r="A268" s="38"/>
      <c r="B268" s="38"/>
      <c r="C268" s="38"/>
      <c r="D268" s="38"/>
      <c r="E268" s="38" t="s">
        <v>1897</v>
      </c>
      <c r="F268" s="39">
        <v>15.22</v>
      </c>
      <c r="G268" s="38" t="s">
        <v>1898</v>
      </c>
      <c r="H268" s="39">
        <v>0</v>
      </c>
      <c r="I268" s="38" t="s">
        <v>1899</v>
      </c>
      <c r="J268" s="39">
        <v>15.22</v>
      </c>
    </row>
    <row r="269" spans="1:10">
      <c r="A269" s="38"/>
      <c r="B269" s="38"/>
      <c r="C269" s="38"/>
      <c r="D269" s="38"/>
      <c r="E269" s="38" t="s">
        <v>1900</v>
      </c>
      <c r="F269" s="39">
        <v>137.49</v>
      </c>
      <c r="G269" s="38"/>
      <c r="H269" s="398" t="s">
        <v>1901</v>
      </c>
      <c r="I269" s="398"/>
      <c r="J269" s="39">
        <v>808.2</v>
      </c>
    </row>
    <row r="270" spans="1:10" ht="1.05" customHeight="1">
      <c r="A270" s="16"/>
      <c r="B270" s="16"/>
      <c r="C270" s="16"/>
      <c r="D270" s="16"/>
      <c r="E270" s="16"/>
      <c r="F270" s="16"/>
      <c r="G270" s="16"/>
      <c r="H270" s="16"/>
      <c r="I270" s="16"/>
      <c r="J270" s="16"/>
    </row>
    <row r="271" spans="1:10" ht="18" customHeight="1">
      <c r="A271" s="2" t="s">
        <v>171</v>
      </c>
      <c r="B271" s="4" t="s">
        <v>61</v>
      </c>
      <c r="C271" s="2" t="s">
        <v>62</v>
      </c>
      <c r="D271" s="2" t="s">
        <v>9</v>
      </c>
      <c r="E271" s="391" t="s">
        <v>63</v>
      </c>
      <c r="F271" s="391"/>
      <c r="G271" s="3" t="s">
        <v>64</v>
      </c>
      <c r="H271" s="4" t="s">
        <v>10</v>
      </c>
      <c r="I271" s="4" t="s">
        <v>65</v>
      </c>
      <c r="J271" s="4" t="s">
        <v>11</v>
      </c>
    </row>
    <row r="272" spans="1:10" ht="39" customHeight="1">
      <c r="A272" s="10" t="s">
        <v>1883</v>
      </c>
      <c r="B272" s="12" t="s">
        <v>172</v>
      </c>
      <c r="C272" s="10" t="s">
        <v>78</v>
      </c>
      <c r="D272" s="10" t="s">
        <v>173</v>
      </c>
      <c r="E272" s="395" t="s">
        <v>135</v>
      </c>
      <c r="F272" s="395"/>
      <c r="G272" s="11" t="s">
        <v>99</v>
      </c>
      <c r="H272" s="15">
        <v>1</v>
      </c>
      <c r="I272" s="13">
        <v>73.38</v>
      </c>
      <c r="J272" s="13">
        <v>73.38</v>
      </c>
    </row>
    <row r="273" spans="1:10" ht="24" customHeight="1">
      <c r="A273" s="17" t="s">
        <v>1884</v>
      </c>
      <c r="B273" s="19" t="s">
        <v>1943</v>
      </c>
      <c r="C273" s="17" t="s">
        <v>78</v>
      </c>
      <c r="D273" s="17" t="s">
        <v>1944</v>
      </c>
      <c r="E273" s="396" t="s">
        <v>1887</v>
      </c>
      <c r="F273" s="396"/>
      <c r="G273" s="18" t="s">
        <v>1911</v>
      </c>
      <c r="H273" s="21">
        <v>1.0880000000000001</v>
      </c>
      <c r="I273" s="20">
        <v>27.92</v>
      </c>
      <c r="J273" s="20">
        <v>30.37</v>
      </c>
    </row>
    <row r="274" spans="1:10" ht="39" customHeight="1">
      <c r="A274" s="17" t="s">
        <v>1884</v>
      </c>
      <c r="B274" s="19" t="s">
        <v>1992</v>
      </c>
      <c r="C274" s="17" t="s">
        <v>78</v>
      </c>
      <c r="D274" s="17" t="s">
        <v>1993</v>
      </c>
      <c r="E274" s="396" t="s">
        <v>1907</v>
      </c>
      <c r="F274" s="396"/>
      <c r="G274" s="18" t="s">
        <v>1914</v>
      </c>
      <c r="H274" s="21">
        <v>1.2999999999999999E-2</v>
      </c>
      <c r="I274" s="20">
        <v>25.82</v>
      </c>
      <c r="J274" s="20">
        <v>0.33</v>
      </c>
    </row>
    <row r="275" spans="1:10" ht="39" customHeight="1">
      <c r="A275" s="17" t="s">
        <v>1884</v>
      </c>
      <c r="B275" s="19" t="s">
        <v>1996</v>
      </c>
      <c r="C275" s="17" t="s">
        <v>78</v>
      </c>
      <c r="D275" s="17" t="s">
        <v>1997</v>
      </c>
      <c r="E275" s="396" t="s">
        <v>1907</v>
      </c>
      <c r="F275" s="396"/>
      <c r="G275" s="18" t="s">
        <v>1908</v>
      </c>
      <c r="H275" s="21">
        <v>5.2999999999999999E-2</v>
      </c>
      <c r="I275" s="20">
        <v>24.46</v>
      </c>
      <c r="J275" s="20">
        <v>1.29</v>
      </c>
    </row>
    <row r="276" spans="1:10" ht="25.95" customHeight="1">
      <c r="A276" s="17" t="s">
        <v>1884</v>
      </c>
      <c r="B276" s="19" t="s">
        <v>1994</v>
      </c>
      <c r="C276" s="17" t="s">
        <v>78</v>
      </c>
      <c r="D276" s="17" t="s">
        <v>1995</v>
      </c>
      <c r="E276" s="396" t="s">
        <v>1887</v>
      </c>
      <c r="F276" s="396"/>
      <c r="G276" s="18" t="s">
        <v>1911</v>
      </c>
      <c r="H276" s="21">
        <v>0.47699999999999998</v>
      </c>
      <c r="I276" s="20">
        <v>23.69</v>
      </c>
      <c r="J276" s="20">
        <v>11.3</v>
      </c>
    </row>
    <row r="277" spans="1:10" ht="25.95" customHeight="1">
      <c r="A277" s="22" t="s">
        <v>1894</v>
      </c>
      <c r="B277" s="24" t="s">
        <v>2071</v>
      </c>
      <c r="C277" s="22" t="s">
        <v>78</v>
      </c>
      <c r="D277" s="22" t="s">
        <v>2072</v>
      </c>
      <c r="E277" s="397" t="s">
        <v>1928</v>
      </c>
      <c r="F277" s="397"/>
      <c r="G277" s="23" t="s">
        <v>136</v>
      </c>
      <c r="H277" s="26">
        <v>2.5999999999999999E-2</v>
      </c>
      <c r="I277" s="25">
        <v>16.28</v>
      </c>
      <c r="J277" s="25">
        <v>0.42</v>
      </c>
    </row>
    <row r="278" spans="1:10" ht="25.95" customHeight="1">
      <c r="A278" s="22" t="s">
        <v>1894</v>
      </c>
      <c r="B278" s="24" t="s">
        <v>2065</v>
      </c>
      <c r="C278" s="22" t="s">
        <v>78</v>
      </c>
      <c r="D278" s="22" t="s">
        <v>2066</v>
      </c>
      <c r="E278" s="397" t="s">
        <v>1928</v>
      </c>
      <c r="F278" s="397"/>
      <c r="G278" s="23" t="s">
        <v>136</v>
      </c>
      <c r="H278" s="26">
        <v>5.2999999999999999E-2</v>
      </c>
      <c r="I278" s="25">
        <v>19.71</v>
      </c>
      <c r="J278" s="25">
        <v>1.04</v>
      </c>
    </row>
    <row r="279" spans="1:10" ht="25.95" customHeight="1">
      <c r="A279" s="22" t="s">
        <v>1894</v>
      </c>
      <c r="B279" s="24" t="s">
        <v>2063</v>
      </c>
      <c r="C279" s="22" t="s">
        <v>78</v>
      </c>
      <c r="D279" s="22" t="s">
        <v>2064</v>
      </c>
      <c r="E279" s="397" t="s">
        <v>1928</v>
      </c>
      <c r="F279" s="397"/>
      <c r="G279" s="23" t="s">
        <v>114</v>
      </c>
      <c r="H279" s="26">
        <v>0.54700000000000004</v>
      </c>
      <c r="I279" s="25">
        <v>3.73</v>
      </c>
      <c r="J279" s="25">
        <v>2.04</v>
      </c>
    </row>
    <row r="280" spans="1:10" ht="25.95" customHeight="1">
      <c r="A280" s="22" t="s">
        <v>1894</v>
      </c>
      <c r="B280" s="24" t="s">
        <v>1998</v>
      </c>
      <c r="C280" s="22" t="s">
        <v>78</v>
      </c>
      <c r="D280" s="22" t="s">
        <v>1999</v>
      </c>
      <c r="E280" s="397" t="s">
        <v>1928</v>
      </c>
      <c r="F280" s="397"/>
      <c r="G280" s="23" t="s">
        <v>114</v>
      </c>
      <c r="H280" s="26">
        <v>0.60499999999999998</v>
      </c>
      <c r="I280" s="25">
        <v>10.66</v>
      </c>
      <c r="J280" s="25">
        <v>6.44</v>
      </c>
    </row>
    <row r="281" spans="1:10" ht="25.95" customHeight="1">
      <c r="A281" s="22" t="s">
        <v>1894</v>
      </c>
      <c r="B281" s="24" t="s">
        <v>2087</v>
      </c>
      <c r="C281" s="22" t="s">
        <v>78</v>
      </c>
      <c r="D281" s="22" t="s">
        <v>2088</v>
      </c>
      <c r="E281" s="397" t="s">
        <v>1928</v>
      </c>
      <c r="F281" s="397"/>
      <c r="G281" s="23" t="s">
        <v>114</v>
      </c>
      <c r="H281" s="26">
        <v>1.1339999999999999</v>
      </c>
      <c r="I281" s="25">
        <v>17.670000000000002</v>
      </c>
      <c r="J281" s="25">
        <v>20.03</v>
      </c>
    </row>
    <row r="282" spans="1:10" ht="25.95" customHeight="1">
      <c r="A282" s="22" t="s">
        <v>1894</v>
      </c>
      <c r="B282" s="24" t="s">
        <v>2059</v>
      </c>
      <c r="C282" s="22" t="s">
        <v>78</v>
      </c>
      <c r="D282" s="22" t="s">
        <v>2060</v>
      </c>
      <c r="E282" s="397" t="s">
        <v>1928</v>
      </c>
      <c r="F282" s="397"/>
      <c r="G282" s="23" t="s">
        <v>2015</v>
      </c>
      <c r="H282" s="26">
        <v>1.67E-2</v>
      </c>
      <c r="I282" s="25">
        <v>7.19</v>
      </c>
      <c r="J282" s="25">
        <v>0.12</v>
      </c>
    </row>
    <row r="283" spans="1:10">
      <c r="A283" s="38"/>
      <c r="B283" s="38"/>
      <c r="C283" s="38"/>
      <c r="D283" s="38"/>
      <c r="E283" s="38" t="s">
        <v>1897</v>
      </c>
      <c r="F283" s="39">
        <v>32.380000000000003</v>
      </c>
      <c r="G283" s="38" t="s">
        <v>1898</v>
      </c>
      <c r="H283" s="39">
        <v>0</v>
      </c>
      <c r="I283" s="38" t="s">
        <v>1899</v>
      </c>
      <c r="J283" s="39">
        <v>32.380000000000003</v>
      </c>
    </row>
    <row r="284" spans="1:10">
      <c r="A284" s="38"/>
      <c r="B284" s="38"/>
      <c r="C284" s="38"/>
      <c r="D284" s="38"/>
      <c r="E284" s="38" t="s">
        <v>1900</v>
      </c>
      <c r="F284" s="39">
        <v>15.04</v>
      </c>
      <c r="G284" s="38"/>
      <c r="H284" s="398" t="s">
        <v>1901</v>
      </c>
      <c r="I284" s="398"/>
      <c r="J284" s="39">
        <v>88.42</v>
      </c>
    </row>
    <row r="285" spans="1:10" ht="1.05" customHeight="1">
      <c r="A285" s="16"/>
      <c r="B285" s="16"/>
      <c r="C285" s="16"/>
      <c r="D285" s="16"/>
      <c r="E285" s="16"/>
      <c r="F285" s="16"/>
      <c r="G285" s="16"/>
      <c r="H285" s="16"/>
      <c r="I285" s="16"/>
      <c r="J285" s="16"/>
    </row>
    <row r="286" spans="1:10" ht="18" customHeight="1">
      <c r="A286" s="2" t="s">
        <v>174</v>
      </c>
      <c r="B286" s="4" t="s">
        <v>61</v>
      </c>
      <c r="C286" s="2" t="s">
        <v>62</v>
      </c>
      <c r="D286" s="2" t="s">
        <v>9</v>
      </c>
      <c r="E286" s="391" t="s">
        <v>63</v>
      </c>
      <c r="F286" s="391"/>
      <c r="G286" s="3" t="s">
        <v>64</v>
      </c>
      <c r="H286" s="4" t="s">
        <v>10</v>
      </c>
      <c r="I286" s="4" t="s">
        <v>65</v>
      </c>
      <c r="J286" s="4" t="s">
        <v>11</v>
      </c>
    </row>
    <row r="287" spans="1:10" ht="25.95" customHeight="1">
      <c r="A287" s="10" t="s">
        <v>1883</v>
      </c>
      <c r="B287" s="12" t="s">
        <v>175</v>
      </c>
      <c r="C287" s="10" t="s">
        <v>78</v>
      </c>
      <c r="D287" s="10" t="s">
        <v>176</v>
      </c>
      <c r="E287" s="395" t="s">
        <v>177</v>
      </c>
      <c r="F287" s="395"/>
      <c r="G287" s="11" t="s">
        <v>99</v>
      </c>
      <c r="H287" s="15">
        <v>1</v>
      </c>
      <c r="I287" s="13">
        <v>46.12</v>
      </c>
      <c r="J287" s="13">
        <v>46.12</v>
      </c>
    </row>
    <row r="288" spans="1:10" ht="25.95" customHeight="1">
      <c r="A288" s="17" t="s">
        <v>1884</v>
      </c>
      <c r="B288" s="19" t="s">
        <v>2090</v>
      </c>
      <c r="C288" s="17" t="s">
        <v>78</v>
      </c>
      <c r="D288" s="17" t="s">
        <v>2091</v>
      </c>
      <c r="E288" s="396" t="s">
        <v>1887</v>
      </c>
      <c r="F288" s="396"/>
      <c r="G288" s="18" t="s">
        <v>1911</v>
      </c>
      <c r="H288" s="21">
        <v>9.69E-2</v>
      </c>
      <c r="I288" s="20">
        <v>23.92</v>
      </c>
      <c r="J288" s="20">
        <v>2.31</v>
      </c>
    </row>
    <row r="289" spans="1:10" ht="24" customHeight="1">
      <c r="A289" s="17" t="s">
        <v>1884</v>
      </c>
      <c r="B289" s="19" t="s">
        <v>2092</v>
      </c>
      <c r="C289" s="17" t="s">
        <v>78</v>
      </c>
      <c r="D289" s="17" t="s">
        <v>2093</v>
      </c>
      <c r="E289" s="396" t="s">
        <v>1887</v>
      </c>
      <c r="F289" s="396"/>
      <c r="G289" s="18" t="s">
        <v>1911</v>
      </c>
      <c r="H289" s="21">
        <v>0.4299</v>
      </c>
      <c r="I289" s="20">
        <v>28.34</v>
      </c>
      <c r="J289" s="20">
        <v>12.18</v>
      </c>
    </row>
    <row r="290" spans="1:10" ht="52.05" customHeight="1">
      <c r="A290" s="22" t="s">
        <v>1894</v>
      </c>
      <c r="B290" s="24" t="s">
        <v>2094</v>
      </c>
      <c r="C290" s="22" t="s">
        <v>78</v>
      </c>
      <c r="D290" s="22" t="s">
        <v>2095</v>
      </c>
      <c r="E290" s="397" t="s">
        <v>1928</v>
      </c>
      <c r="F290" s="397"/>
      <c r="G290" s="23" t="s">
        <v>136</v>
      </c>
      <c r="H290" s="26">
        <v>1.5</v>
      </c>
      <c r="I290" s="25">
        <v>21.09</v>
      </c>
      <c r="J290" s="25">
        <v>31.63</v>
      </c>
    </row>
    <row r="291" spans="1:10">
      <c r="A291" s="38"/>
      <c r="B291" s="38"/>
      <c r="C291" s="38"/>
      <c r="D291" s="38"/>
      <c r="E291" s="38" t="s">
        <v>1897</v>
      </c>
      <c r="F291" s="39">
        <v>10.85</v>
      </c>
      <c r="G291" s="38" t="s">
        <v>1898</v>
      </c>
      <c r="H291" s="39">
        <v>0</v>
      </c>
      <c r="I291" s="38" t="s">
        <v>1899</v>
      </c>
      <c r="J291" s="39">
        <v>10.85</v>
      </c>
    </row>
    <row r="292" spans="1:10">
      <c r="A292" s="38"/>
      <c r="B292" s="38"/>
      <c r="C292" s="38"/>
      <c r="D292" s="38"/>
      <c r="E292" s="38" t="s">
        <v>1900</v>
      </c>
      <c r="F292" s="39">
        <v>9.4499999999999993</v>
      </c>
      <c r="G292" s="38"/>
      <c r="H292" s="398" t="s">
        <v>1901</v>
      </c>
      <c r="I292" s="398"/>
      <c r="J292" s="39">
        <v>55.57</v>
      </c>
    </row>
    <row r="293" spans="1:10" ht="1.05" customHeight="1">
      <c r="A293" s="16"/>
      <c r="B293" s="16"/>
      <c r="C293" s="16"/>
      <c r="D293" s="16"/>
      <c r="E293" s="16"/>
      <c r="F293" s="16"/>
      <c r="G293" s="16"/>
      <c r="H293" s="16"/>
      <c r="I293" s="16"/>
      <c r="J293" s="16"/>
    </row>
    <row r="294" spans="1:10" ht="18" customHeight="1">
      <c r="A294" s="2" t="s">
        <v>178</v>
      </c>
      <c r="B294" s="4" t="s">
        <v>61</v>
      </c>
      <c r="C294" s="2" t="s">
        <v>62</v>
      </c>
      <c r="D294" s="2" t="s">
        <v>9</v>
      </c>
      <c r="E294" s="391" t="s">
        <v>63</v>
      </c>
      <c r="F294" s="391"/>
      <c r="G294" s="3" t="s">
        <v>64</v>
      </c>
      <c r="H294" s="4" t="s">
        <v>10</v>
      </c>
      <c r="I294" s="4" t="s">
        <v>65</v>
      </c>
      <c r="J294" s="4" t="s">
        <v>11</v>
      </c>
    </row>
    <row r="295" spans="1:10" ht="39" customHeight="1">
      <c r="A295" s="10" t="s">
        <v>1883</v>
      </c>
      <c r="B295" s="12" t="s">
        <v>179</v>
      </c>
      <c r="C295" s="10" t="s">
        <v>78</v>
      </c>
      <c r="D295" s="10" t="s">
        <v>180</v>
      </c>
      <c r="E295" s="395" t="s">
        <v>181</v>
      </c>
      <c r="F295" s="395"/>
      <c r="G295" s="11" t="s">
        <v>136</v>
      </c>
      <c r="H295" s="15">
        <v>1</v>
      </c>
      <c r="I295" s="13">
        <v>11.23</v>
      </c>
      <c r="J295" s="13">
        <v>11.23</v>
      </c>
    </row>
    <row r="296" spans="1:10" ht="24" customHeight="1">
      <c r="A296" s="17" t="s">
        <v>1884</v>
      </c>
      <c r="B296" s="19" t="s">
        <v>2031</v>
      </c>
      <c r="C296" s="17" t="s">
        <v>78</v>
      </c>
      <c r="D296" s="17" t="s">
        <v>2032</v>
      </c>
      <c r="E296" s="396" t="s">
        <v>1887</v>
      </c>
      <c r="F296" s="396"/>
      <c r="G296" s="18" t="s">
        <v>1911</v>
      </c>
      <c r="H296" s="21">
        <v>3.9199999999999999E-2</v>
      </c>
      <c r="I296" s="20">
        <v>28.14</v>
      </c>
      <c r="J296" s="20">
        <v>1.1000000000000001</v>
      </c>
    </row>
    <row r="297" spans="1:10" ht="25.95" customHeight="1">
      <c r="A297" s="17" t="s">
        <v>1884</v>
      </c>
      <c r="B297" s="19" t="s">
        <v>2046</v>
      </c>
      <c r="C297" s="17" t="s">
        <v>78</v>
      </c>
      <c r="D297" s="17" t="s">
        <v>2047</v>
      </c>
      <c r="E297" s="396" t="s">
        <v>181</v>
      </c>
      <c r="F297" s="396"/>
      <c r="G297" s="18" t="s">
        <v>136</v>
      </c>
      <c r="H297" s="21">
        <v>1</v>
      </c>
      <c r="I297" s="20">
        <v>9.4600000000000009</v>
      </c>
      <c r="J297" s="20">
        <v>9.4600000000000009</v>
      </c>
    </row>
    <row r="298" spans="1:10" ht="24" customHeight="1">
      <c r="A298" s="17" t="s">
        <v>1884</v>
      </c>
      <c r="B298" s="19" t="s">
        <v>2033</v>
      </c>
      <c r="C298" s="17" t="s">
        <v>78</v>
      </c>
      <c r="D298" s="17" t="s">
        <v>2034</v>
      </c>
      <c r="E298" s="396" t="s">
        <v>1887</v>
      </c>
      <c r="F298" s="396"/>
      <c r="G298" s="18" t="s">
        <v>1911</v>
      </c>
      <c r="H298" s="21">
        <v>6.4000000000000003E-3</v>
      </c>
      <c r="I298" s="20">
        <v>23.86</v>
      </c>
      <c r="J298" s="20">
        <v>0.15</v>
      </c>
    </row>
    <row r="299" spans="1:10" ht="39" customHeight="1">
      <c r="A299" s="22" t="s">
        <v>1894</v>
      </c>
      <c r="B299" s="24" t="s">
        <v>2035</v>
      </c>
      <c r="C299" s="22" t="s">
        <v>78</v>
      </c>
      <c r="D299" s="22" t="s">
        <v>2036</v>
      </c>
      <c r="E299" s="397" t="s">
        <v>1928</v>
      </c>
      <c r="F299" s="397"/>
      <c r="G299" s="23" t="s">
        <v>268</v>
      </c>
      <c r="H299" s="26">
        <v>0.54300000000000004</v>
      </c>
      <c r="I299" s="25">
        <v>0.22</v>
      </c>
      <c r="J299" s="25">
        <v>0.11</v>
      </c>
    </row>
    <row r="300" spans="1:10" ht="25.95" customHeight="1">
      <c r="A300" s="22" t="s">
        <v>1894</v>
      </c>
      <c r="B300" s="24" t="s">
        <v>2037</v>
      </c>
      <c r="C300" s="22" t="s">
        <v>78</v>
      </c>
      <c r="D300" s="22" t="s">
        <v>2038</v>
      </c>
      <c r="E300" s="397" t="s">
        <v>1928</v>
      </c>
      <c r="F300" s="397"/>
      <c r="G300" s="23" t="s">
        <v>136</v>
      </c>
      <c r="H300" s="26">
        <v>2.5000000000000001E-2</v>
      </c>
      <c r="I300" s="25">
        <v>16.5</v>
      </c>
      <c r="J300" s="25">
        <v>0.41</v>
      </c>
    </row>
    <row r="301" spans="1:10">
      <c r="A301" s="38"/>
      <c r="B301" s="38"/>
      <c r="C301" s="38"/>
      <c r="D301" s="38"/>
      <c r="E301" s="38" t="s">
        <v>1897</v>
      </c>
      <c r="F301" s="39">
        <v>1.1299999999999999</v>
      </c>
      <c r="G301" s="38" t="s">
        <v>1898</v>
      </c>
      <c r="H301" s="39">
        <v>0</v>
      </c>
      <c r="I301" s="38" t="s">
        <v>1899</v>
      </c>
      <c r="J301" s="39">
        <v>1.1299999999999999</v>
      </c>
    </row>
    <row r="302" spans="1:10">
      <c r="A302" s="38"/>
      <c r="B302" s="38"/>
      <c r="C302" s="38"/>
      <c r="D302" s="38"/>
      <c r="E302" s="38" t="s">
        <v>1900</v>
      </c>
      <c r="F302" s="39">
        <v>2.2999999999999998</v>
      </c>
      <c r="G302" s="38"/>
      <c r="H302" s="398" t="s">
        <v>1901</v>
      </c>
      <c r="I302" s="398"/>
      <c r="J302" s="39">
        <v>13.53</v>
      </c>
    </row>
    <row r="303" spans="1:10" ht="1.05" customHeight="1">
      <c r="A303" s="16"/>
      <c r="B303" s="16"/>
      <c r="C303" s="16"/>
      <c r="D303" s="16"/>
      <c r="E303" s="16"/>
      <c r="F303" s="16"/>
      <c r="G303" s="16"/>
      <c r="H303" s="16"/>
      <c r="I303" s="16"/>
      <c r="J303" s="16"/>
    </row>
    <row r="304" spans="1:10" ht="18" customHeight="1">
      <c r="A304" s="2" t="s">
        <v>182</v>
      </c>
      <c r="B304" s="4" t="s">
        <v>61</v>
      </c>
      <c r="C304" s="2" t="s">
        <v>62</v>
      </c>
      <c r="D304" s="2" t="s">
        <v>9</v>
      </c>
      <c r="E304" s="391" t="s">
        <v>63</v>
      </c>
      <c r="F304" s="391"/>
      <c r="G304" s="3" t="s">
        <v>64</v>
      </c>
      <c r="H304" s="4" t="s">
        <v>10</v>
      </c>
      <c r="I304" s="4" t="s">
        <v>65</v>
      </c>
      <c r="J304" s="4" t="s">
        <v>11</v>
      </c>
    </row>
    <row r="305" spans="1:10" ht="39" customHeight="1">
      <c r="A305" s="10" t="s">
        <v>1883</v>
      </c>
      <c r="B305" s="12" t="s">
        <v>183</v>
      </c>
      <c r="C305" s="10" t="s">
        <v>78</v>
      </c>
      <c r="D305" s="10" t="s">
        <v>184</v>
      </c>
      <c r="E305" s="395" t="s">
        <v>181</v>
      </c>
      <c r="F305" s="395"/>
      <c r="G305" s="11" t="s">
        <v>136</v>
      </c>
      <c r="H305" s="15">
        <v>1</v>
      </c>
      <c r="I305" s="13">
        <v>9.4</v>
      </c>
      <c r="J305" s="13">
        <v>9.4</v>
      </c>
    </row>
    <row r="306" spans="1:10" ht="24" customHeight="1">
      <c r="A306" s="17" t="s">
        <v>1884</v>
      </c>
      <c r="B306" s="19" t="s">
        <v>2031</v>
      </c>
      <c r="C306" s="17" t="s">
        <v>78</v>
      </c>
      <c r="D306" s="17" t="s">
        <v>2032</v>
      </c>
      <c r="E306" s="396" t="s">
        <v>1887</v>
      </c>
      <c r="F306" s="396"/>
      <c r="G306" s="18" t="s">
        <v>1911</v>
      </c>
      <c r="H306" s="21">
        <v>2.5700000000000001E-2</v>
      </c>
      <c r="I306" s="20">
        <v>28.14</v>
      </c>
      <c r="J306" s="20">
        <v>0.72</v>
      </c>
    </row>
    <row r="307" spans="1:10" ht="25.95" customHeight="1">
      <c r="A307" s="17" t="s">
        <v>1884</v>
      </c>
      <c r="B307" s="19" t="s">
        <v>2049</v>
      </c>
      <c r="C307" s="17" t="s">
        <v>78</v>
      </c>
      <c r="D307" s="17" t="s">
        <v>2050</v>
      </c>
      <c r="E307" s="396" t="s">
        <v>181</v>
      </c>
      <c r="F307" s="396"/>
      <c r="G307" s="18" t="s">
        <v>136</v>
      </c>
      <c r="H307" s="21">
        <v>1</v>
      </c>
      <c r="I307" s="20">
        <v>8.09</v>
      </c>
      <c r="J307" s="20">
        <v>8.09</v>
      </c>
    </row>
    <row r="308" spans="1:10" ht="24" customHeight="1">
      <c r="A308" s="17" t="s">
        <v>1884</v>
      </c>
      <c r="B308" s="19" t="s">
        <v>2033</v>
      </c>
      <c r="C308" s="17" t="s">
        <v>78</v>
      </c>
      <c r="D308" s="17" t="s">
        <v>2034</v>
      </c>
      <c r="E308" s="396" t="s">
        <v>1887</v>
      </c>
      <c r="F308" s="396"/>
      <c r="G308" s="18" t="s">
        <v>1911</v>
      </c>
      <c r="H308" s="21">
        <v>4.1999999999999997E-3</v>
      </c>
      <c r="I308" s="20">
        <v>23.86</v>
      </c>
      <c r="J308" s="20">
        <v>0.1</v>
      </c>
    </row>
    <row r="309" spans="1:10" ht="25.95" customHeight="1">
      <c r="A309" s="22" t="s">
        <v>1894</v>
      </c>
      <c r="B309" s="24" t="s">
        <v>2037</v>
      </c>
      <c r="C309" s="22" t="s">
        <v>78</v>
      </c>
      <c r="D309" s="22" t="s">
        <v>2038</v>
      </c>
      <c r="E309" s="397" t="s">
        <v>1928</v>
      </c>
      <c r="F309" s="397"/>
      <c r="G309" s="23" t="s">
        <v>136</v>
      </c>
      <c r="H309" s="26">
        <v>2.5000000000000001E-2</v>
      </c>
      <c r="I309" s="25">
        <v>16.5</v>
      </c>
      <c r="J309" s="25">
        <v>0.41</v>
      </c>
    </row>
    <row r="310" spans="1:10" ht="39" customHeight="1">
      <c r="A310" s="22" t="s">
        <v>1894</v>
      </c>
      <c r="B310" s="24" t="s">
        <v>2035</v>
      </c>
      <c r="C310" s="22" t="s">
        <v>78</v>
      </c>
      <c r="D310" s="22" t="s">
        <v>2036</v>
      </c>
      <c r="E310" s="397" t="s">
        <v>1928</v>
      </c>
      <c r="F310" s="397"/>
      <c r="G310" s="23" t="s">
        <v>268</v>
      </c>
      <c r="H310" s="26">
        <v>0.36699999999999999</v>
      </c>
      <c r="I310" s="25">
        <v>0.22</v>
      </c>
      <c r="J310" s="25">
        <v>0.08</v>
      </c>
    </row>
    <row r="311" spans="1:10">
      <c r="A311" s="38"/>
      <c r="B311" s="38"/>
      <c r="C311" s="38"/>
      <c r="D311" s="38"/>
      <c r="E311" s="38" t="s">
        <v>1897</v>
      </c>
      <c r="F311" s="39">
        <v>0.72</v>
      </c>
      <c r="G311" s="38" t="s">
        <v>1898</v>
      </c>
      <c r="H311" s="39">
        <v>0</v>
      </c>
      <c r="I311" s="38" t="s">
        <v>1899</v>
      </c>
      <c r="J311" s="39">
        <v>0.72</v>
      </c>
    </row>
    <row r="312" spans="1:10">
      <c r="A312" s="38"/>
      <c r="B312" s="38"/>
      <c r="C312" s="38"/>
      <c r="D312" s="38"/>
      <c r="E312" s="38" t="s">
        <v>1900</v>
      </c>
      <c r="F312" s="39">
        <v>1.92</v>
      </c>
      <c r="G312" s="38"/>
      <c r="H312" s="398" t="s">
        <v>1901</v>
      </c>
      <c r="I312" s="398"/>
      <c r="J312" s="39">
        <v>11.32</v>
      </c>
    </row>
    <row r="313" spans="1:10" ht="1.05" customHeight="1">
      <c r="A313" s="16"/>
      <c r="B313" s="16"/>
      <c r="C313" s="16"/>
      <c r="D313" s="16"/>
      <c r="E313" s="16"/>
      <c r="F313" s="16"/>
      <c r="G313" s="16"/>
      <c r="H313" s="16"/>
      <c r="I313" s="16"/>
      <c r="J313" s="16"/>
    </row>
    <row r="314" spans="1:10" ht="18" customHeight="1">
      <c r="A314" s="2" t="s">
        <v>185</v>
      </c>
      <c r="B314" s="4" t="s">
        <v>61</v>
      </c>
      <c r="C314" s="2" t="s">
        <v>62</v>
      </c>
      <c r="D314" s="2" t="s">
        <v>9</v>
      </c>
      <c r="E314" s="391" t="s">
        <v>63</v>
      </c>
      <c r="F314" s="391"/>
      <c r="G314" s="3" t="s">
        <v>64</v>
      </c>
      <c r="H314" s="4" t="s">
        <v>10</v>
      </c>
      <c r="I314" s="4" t="s">
        <v>65</v>
      </c>
      <c r="J314" s="4" t="s">
        <v>11</v>
      </c>
    </row>
    <row r="315" spans="1:10" ht="39" customHeight="1">
      <c r="A315" s="10" t="s">
        <v>1883</v>
      </c>
      <c r="B315" s="12" t="s">
        <v>186</v>
      </c>
      <c r="C315" s="10" t="s">
        <v>78</v>
      </c>
      <c r="D315" s="10" t="s">
        <v>187</v>
      </c>
      <c r="E315" s="395" t="s">
        <v>181</v>
      </c>
      <c r="F315" s="395"/>
      <c r="G315" s="11" t="s">
        <v>136</v>
      </c>
      <c r="H315" s="15">
        <v>1</v>
      </c>
      <c r="I315" s="13">
        <v>14.3</v>
      </c>
      <c r="J315" s="13">
        <v>14.3</v>
      </c>
    </row>
    <row r="316" spans="1:10" ht="24" customHeight="1">
      <c r="A316" s="17" t="s">
        <v>1884</v>
      </c>
      <c r="B316" s="19" t="s">
        <v>2031</v>
      </c>
      <c r="C316" s="17" t="s">
        <v>78</v>
      </c>
      <c r="D316" s="17" t="s">
        <v>2032</v>
      </c>
      <c r="E316" s="396" t="s">
        <v>1887</v>
      </c>
      <c r="F316" s="396"/>
      <c r="G316" s="18" t="s">
        <v>1911</v>
      </c>
      <c r="H316" s="21">
        <v>0.1069</v>
      </c>
      <c r="I316" s="20">
        <v>28.14</v>
      </c>
      <c r="J316" s="20">
        <v>3</v>
      </c>
    </row>
    <row r="317" spans="1:10" ht="25.95" customHeight="1">
      <c r="A317" s="17" t="s">
        <v>1884</v>
      </c>
      <c r="B317" s="19" t="s">
        <v>2029</v>
      </c>
      <c r="C317" s="17" t="s">
        <v>78</v>
      </c>
      <c r="D317" s="17" t="s">
        <v>2030</v>
      </c>
      <c r="E317" s="396" t="s">
        <v>181</v>
      </c>
      <c r="F317" s="396"/>
      <c r="G317" s="18" t="s">
        <v>136</v>
      </c>
      <c r="H317" s="21">
        <v>1</v>
      </c>
      <c r="I317" s="20">
        <v>10.220000000000001</v>
      </c>
      <c r="J317" s="20">
        <v>10.220000000000001</v>
      </c>
    </row>
    <row r="318" spans="1:10" ht="24" customHeight="1">
      <c r="A318" s="17" t="s">
        <v>1884</v>
      </c>
      <c r="B318" s="19" t="s">
        <v>2033</v>
      </c>
      <c r="C318" s="17" t="s">
        <v>78</v>
      </c>
      <c r="D318" s="17" t="s">
        <v>2034</v>
      </c>
      <c r="E318" s="396" t="s">
        <v>1887</v>
      </c>
      <c r="F318" s="396"/>
      <c r="G318" s="18" t="s">
        <v>1911</v>
      </c>
      <c r="H318" s="21">
        <v>1.7500000000000002E-2</v>
      </c>
      <c r="I318" s="20">
        <v>23.86</v>
      </c>
      <c r="J318" s="20">
        <v>0.41</v>
      </c>
    </row>
    <row r="319" spans="1:10" ht="25.95" customHeight="1">
      <c r="A319" s="22" t="s">
        <v>1894</v>
      </c>
      <c r="B319" s="24" t="s">
        <v>2037</v>
      </c>
      <c r="C319" s="22" t="s">
        <v>78</v>
      </c>
      <c r="D319" s="22" t="s">
        <v>2038</v>
      </c>
      <c r="E319" s="397" t="s">
        <v>1928</v>
      </c>
      <c r="F319" s="397"/>
      <c r="G319" s="23" t="s">
        <v>136</v>
      </c>
      <c r="H319" s="26">
        <v>2.5000000000000001E-2</v>
      </c>
      <c r="I319" s="25">
        <v>16.5</v>
      </c>
      <c r="J319" s="25">
        <v>0.41</v>
      </c>
    </row>
    <row r="320" spans="1:10" ht="39" customHeight="1">
      <c r="A320" s="22" t="s">
        <v>1894</v>
      </c>
      <c r="B320" s="24" t="s">
        <v>2035</v>
      </c>
      <c r="C320" s="22" t="s">
        <v>78</v>
      </c>
      <c r="D320" s="22" t="s">
        <v>2036</v>
      </c>
      <c r="E320" s="397" t="s">
        <v>1928</v>
      </c>
      <c r="F320" s="397"/>
      <c r="G320" s="23" t="s">
        <v>268</v>
      </c>
      <c r="H320" s="26">
        <v>1.19</v>
      </c>
      <c r="I320" s="25">
        <v>0.22</v>
      </c>
      <c r="J320" s="25">
        <v>0.26</v>
      </c>
    </row>
    <row r="321" spans="1:10">
      <c r="A321" s="38"/>
      <c r="B321" s="38"/>
      <c r="C321" s="38"/>
      <c r="D321" s="38"/>
      <c r="E321" s="38" t="s">
        <v>1897</v>
      </c>
      <c r="F321" s="39">
        <v>3.94</v>
      </c>
      <c r="G321" s="38" t="s">
        <v>1898</v>
      </c>
      <c r="H321" s="39">
        <v>0</v>
      </c>
      <c r="I321" s="38" t="s">
        <v>1899</v>
      </c>
      <c r="J321" s="39">
        <v>3.94</v>
      </c>
    </row>
    <row r="322" spans="1:10">
      <c r="A322" s="38"/>
      <c r="B322" s="38"/>
      <c r="C322" s="38"/>
      <c r="D322" s="38"/>
      <c r="E322" s="38" t="s">
        <v>1900</v>
      </c>
      <c r="F322" s="39">
        <v>2.93</v>
      </c>
      <c r="G322" s="38"/>
      <c r="H322" s="398" t="s">
        <v>1901</v>
      </c>
      <c r="I322" s="398"/>
      <c r="J322" s="39">
        <v>17.23</v>
      </c>
    </row>
    <row r="323" spans="1:10" ht="1.05" customHeight="1">
      <c r="A323" s="16"/>
      <c r="B323" s="16"/>
      <c r="C323" s="16"/>
      <c r="D323" s="16"/>
      <c r="E323" s="16"/>
      <c r="F323" s="16"/>
      <c r="G323" s="16"/>
      <c r="H323" s="16"/>
      <c r="I323" s="16"/>
      <c r="J323" s="16"/>
    </row>
    <row r="324" spans="1:10" ht="18" customHeight="1">
      <c r="A324" s="2" t="s">
        <v>188</v>
      </c>
      <c r="B324" s="4" t="s">
        <v>61</v>
      </c>
      <c r="C324" s="2" t="s">
        <v>62</v>
      </c>
      <c r="D324" s="2" t="s">
        <v>9</v>
      </c>
      <c r="E324" s="391" t="s">
        <v>63</v>
      </c>
      <c r="F324" s="391"/>
      <c r="G324" s="3" t="s">
        <v>64</v>
      </c>
      <c r="H324" s="4" t="s">
        <v>10</v>
      </c>
      <c r="I324" s="4" t="s">
        <v>65</v>
      </c>
      <c r="J324" s="4" t="s">
        <v>11</v>
      </c>
    </row>
    <row r="325" spans="1:10" ht="39" customHeight="1">
      <c r="A325" s="10" t="s">
        <v>1883</v>
      </c>
      <c r="B325" s="12" t="s">
        <v>189</v>
      </c>
      <c r="C325" s="10" t="s">
        <v>78</v>
      </c>
      <c r="D325" s="10" t="s">
        <v>190</v>
      </c>
      <c r="E325" s="395" t="s">
        <v>181</v>
      </c>
      <c r="F325" s="395"/>
      <c r="G325" s="11" t="s">
        <v>136</v>
      </c>
      <c r="H325" s="15">
        <v>1</v>
      </c>
      <c r="I325" s="13">
        <v>12.6</v>
      </c>
      <c r="J325" s="13">
        <v>12.6</v>
      </c>
    </row>
    <row r="326" spans="1:10" ht="24" customHeight="1">
      <c r="A326" s="17" t="s">
        <v>1884</v>
      </c>
      <c r="B326" s="19" t="s">
        <v>2033</v>
      </c>
      <c r="C326" s="17" t="s">
        <v>78</v>
      </c>
      <c r="D326" s="17" t="s">
        <v>2034</v>
      </c>
      <c r="E326" s="396" t="s">
        <v>1887</v>
      </c>
      <c r="F326" s="396"/>
      <c r="G326" s="18" t="s">
        <v>1911</v>
      </c>
      <c r="H326" s="21">
        <v>9.1999999999999998E-3</v>
      </c>
      <c r="I326" s="20">
        <v>23.86</v>
      </c>
      <c r="J326" s="20">
        <v>0.21</v>
      </c>
    </row>
    <row r="327" spans="1:10" ht="25.95" customHeight="1">
      <c r="A327" s="17" t="s">
        <v>1884</v>
      </c>
      <c r="B327" s="19" t="s">
        <v>2040</v>
      </c>
      <c r="C327" s="17" t="s">
        <v>78</v>
      </c>
      <c r="D327" s="17" t="s">
        <v>2041</v>
      </c>
      <c r="E327" s="396" t="s">
        <v>181</v>
      </c>
      <c r="F327" s="396"/>
      <c r="G327" s="18" t="s">
        <v>136</v>
      </c>
      <c r="H327" s="21">
        <v>1</v>
      </c>
      <c r="I327" s="20">
        <v>10.25</v>
      </c>
      <c r="J327" s="20">
        <v>10.25</v>
      </c>
    </row>
    <row r="328" spans="1:10" ht="24" customHeight="1">
      <c r="A328" s="17" t="s">
        <v>1884</v>
      </c>
      <c r="B328" s="19" t="s">
        <v>2031</v>
      </c>
      <c r="C328" s="17" t="s">
        <v>78</v>
      </c>
      <c r="D328" s="17" t="s">
        <v>2032</v>
      </c>
      <c r="E328" s="396" t="s">
        <v>1887</v>
      </c>
      <c r="F328" s="396"/>
      <c r="G328" s="18" t="s">
        <v>1911</v>
      </c>
      <c r="H328" s="21">
        <v>5.6099999999999997E-2</v>
      </c>
      <c r="I328" s="20">
        <v>28.14</v>
      </c>
      <c r="J328" s="20">
        <v>1.57</v>
      </c>
    </row>
    <row r="329" spans="1:10" ht="25.95" customHeight="1">
      <c r="A329" s="22" t="s">
        <v>1894</v>
      </c>
      <c r="B329" s="24" t="s">
        <v>2037</v>
      </c>
      <c r="C329" s="22" t="s">
        <v>78</v>
      </c>
      <c r="D329" s="22" t="s">
        <v>2038</v>
      </c>
      <c r="E329" s="397" t="s">
        <v>1928</v>
      </c>
      <c r="F329" s="397"/>
      <c r="G329" s="23" t="s">
        <v>136</v>
      </c>
      <c r="H329" s="26">
        <v>2.5000000000000001E-2</v>
      </c>
      <c r="I329" s="25">
        <v>16.5</v>
      </c>
      <c r="J329" s="25">
        <v>0.41</v>
      </c>
    </row>
    <row r="330" spans="1:10" ht="39" customHeight="1">
      <c r="A330" s="22" t="s">
        <v>1894</v>
      </c>
      <c r="B330" s="24" t="s">
        <v>2035</v>
      </c>
      <c r="C330" s="22" t="s">
        <v>78</v>
      </c>
      <c r="D330" s="22" t="s">
        <v>2036</v>
      </c>
      <c r="E330" s="397" t="s">
        <v>1928</v>
      </c>
      <c r="F330" s="397"/>
      <c r="G330" s="23" t="s">
        <v>268</v>
      </c>
      <c r="H330" s="26">
        <v>0.74299999999999999</v>
      </c>
      <c r="I330" s="25">
        <v>0.22</v>
      </c>
      <c r="J330" s="25">
        <v>0.16</v>
      </c>
    </row>
    <row r="331" spans="1:10">
      <c r="A331" s="38"/>
      <c r="B331" s="38"/>
      <c r="C331" s="38"/>
      <c r="D331" s="38"/>
      <c r="E331" s="38" t="s">
        <v>1897</v>
      </c>
      <c r="F331" s="39">
        <v>1.71</v>
      </c>
      <c r="G331" s="38" t="s">
        <v>1898</v>
      </c>
      <c r="H331" s="39">
        <v>0</v>
      </c>
      <c r="I331" s="38" t="s">
        <v>1899</v>
      </c>
      <c r="J331" s="39">
        <v>1.71</v>
      </c>
    </row>
    <row r="332" spans="1:10">
      <c r="A332" s="38"/>
      <c r="B332" s="38"/>
      <c r="C332" s="38"/>
      <c r="D332" s="38"/>
      <c r="E332" s="38" t="s">
        <v>1900</v>
      </c>
      <c r="F332" s="39">
        <v>2.58</v>
      </c>
      <c r="G332" s="38"/>
      <c r="H332" s="398" t="s">
        <v>1901</v>
      </c>
      <c r="I332" s="398"/>
      <c r="J332" s="39">
        <v>15.18</v>
      </c>
    </row>
    <row r="333" spans="1:10" ht="1.05" customHeight="1">
      <c r="A333" s="16"/>
      <c r="B333" s="16"/>
      <c r="C333" s="16"/>
      <c r="D333" s="16"/>
      <c r="E333" s="16"/>
      <c r="F333" s="16"/>
      <c r="G333" s="16"/>
      <c r="H333" s="16"/>
      <c r="I333" s="16"/>
      <c r="J333" s="16"/>
    </row>
    <row r="334" spans="1:10" ht="18" customHeight="1">
      <c r="A334" s="2" t="s">
        <v>191</v>
      </c>
      <c r="B334" s="4" t="s">
        <v>61</v>
      </c>
      <c r="C334" s="2" t="s">
        <v>62</v>
      </c>
      <c r="D334" s="2" t="s">
        <v>9</v>
      </c>
      <c r="E334" s="391" t="s">
        <v>63</v>
      </c>
      <c r="F334" s="391"/>
      <c r="G334" s="3" t="s">
        <v>64</v>
      </c>
      <c r="H334" s="4" t="s">
        <v>10</v>
      </c>
      <c r="I334" s="4" t="s">
        <v>65</v>
      </c>
      <c r="J334" s="4" t="s">
        <v>11</v>
      </c>
    </row>
    <row r="335" spans="1:10" ht="39" customHeight="1">
      <c r="A335" s="10" t="s">
        <v>1883</v>
      </c>
      <c r="B335" s="12" t="s">
        <v>192</v>
      </c>
      <c r="C335" s="10" t="s">
        <v>78</v>
      </c>
      <c r="D335" s="10" t="s">
        <v>193</v>
      </c>
      <c r="E335" s="395" t="s">
        <v>181</v>
      </c>
      <c r="F335" s="395"/>
      <c r="G335" s="11" t="s">
        <v>136</v>
      </c>
      <c r="H335" s="15">
        <v>1</v>
      </c>
      <c r="I335" s="13">
        <v>13.47</v>
      </c>
      <c r="J335" s="13">
        <v>13.47</v>
      </c>
    </row>
    <row r="336" spans="1:10" ht="24" customHeight="1">
      <c r="A336" s="17" t="s">
        <v>1884</v>
      </c>
      <c r="B336" s="19" t="s">
        <v>2033</v>
      </c>
      <c r="C336" s="17" t="s">
        <v>78</v>
      </c>
      <c r="D336" s="17" t="s">
        <v>2034</v>
      </c>
      <c r="E336" s="396" t="s">
        <v>1887</v>
      </c>
      <c r="F336" s="396"/>
      <c r="G336" s="18" t="s">
        <v>1911</v>
      </c>
      <c r="H336" s="21">
        <v>1.29E-2</v>
      </c>
      <c r="I336" s="20">
        <v>23.86</v>
      </c>
      <c r="J336" s="20">
        <v>0.3</v>
      </c>
    </row>
    <row r="337" spans="1:10" ht="24" customHeight="1">
      <c r="A337" s="17" t="s">
        <v>1884</v>
      </c>
      <c r="B337" s="19" t="s">
        <v>2031</v>
      </c>
      <c r="C337" s="17" t="s">
        <v>78</v>
      </c>
      <c r="D337" s="17" t="s">
        <v>2032</v>
      </c>
      <c r="E337" s="396" t="s">
        <v>1887</v>
      </c>
      <c r="F337" s="396"/>
      <c r="G337" s="18" t="s">
        <v>1911</v>
      </c>
      <c r="H337" s="21">
        <v>7.9000000000000001E-2</v>
      </c>
      <c r="I337" s="20">
        <v>28.14</v>
      </c>
      <c r="J337" s="20">
        <v>2.2200000000000002</v>
      </c>
    </row>
    <row r="338" spans="1:10" ht="25.95" customHeight="1">
      <c r="A338" s="17" t="s">
        <v>1884</v>
      </c>
      <c r="B338" s="19" t="s">
        <v>2043</v>
      </c>
      <c r="C338" s="17" t="s">
        <v>78</v>
      </c>
      <c r="D338" s="17" t="s">
        <v>2044</v>
      </c>
      <c r="E338" s="396" t="s">
        <v>181</v>
      </c>
      <c r="F338" s="396"/>
      <c r="G338" s="18" t="s">
        <v>136</v>
      </c>
      <c r="H338" s="21">
        <v>1</v>
      </c>
      <c r="I338" s="20">
        <v>10.33</v>
      </c>
      <c r="J338" s="20">
        <v>10.33</v>
      </c>
    </row>
    <row r="339" spans="1:10" ht="25.95" customHeight="1">
      <c r="A339" s="22" t="s">
        <v>1894</v>
      </c>
      <c r="B339" s="24" t="s">
        <v>2037</v>
      </c>
      <c r="C339" s="22" t="s">
        <v>78</v>
      </c>
      <c r="D339" s="22" t="s">
        <v>2038</v>
      </c>
      <c r="E339" s="397" t="s">
        <v>1928</v>
      </c>
      <c r="F339" s="397"/>
      <c r="G339" s="23" t="s">
        <v>136</v>
      </c>
      <c r="H339" s="26">
        <v>2.5000000000000001E-2</v>
      </c>
      <c r="I339" s="25">
        <v>16.5</v>
      </c>
      <c r="J339" s="25">
        <v>0.41</v>
      </c>
    </row>
    <row r="340" spans="1:10" ht="39" customHeight="1">
      <c r="A340" s="22" t="s">
        <v>1894</v>
      </c>
      <c r="B340" s="24" t="s">
        <v>2035</v>
      </c>
      <c r="C340" s="22" t="s">
        <v>78</v>
      </c>
      <c r="D340" s="22" t="s">
        <v>2036</v>
      </c>
      <c r="E340" s="397" t="s">
        <v>1928</v>
      </c>
      <c r="F340" s="397"/>
      <c r="G340" s="23" t="s">
        <v>268</v>
      </c>
      <c r="H340" s="26">
        <v>0.97</v>
      </c>
      <c r="I340" s="25">
        <v>0.22</v>
      </c>
      <c r="J340" s="25">
        <v>0.21</v>
      </c>
    </row>
    <row r="341" spans="1:10">
      <c r="A341" s="38"/>
      <c r="B341" s="38"/>
      <c r="C341" s="38"/>
      <c r="D341" s="38"/>
      <c r="E341" s="38" t="s">
        <v>1897</v>
      </c>
      <c r="F341" s="39">
        <v>2.61</v>
      </c>
      <c r="G341" s="38" t="s">
        <v>1898</v>
      </c>
      <c r="H341" s="39">
        <v>0</v>
      </c>
      <c r="I341" s="38" t="s">
        <v>1899</v>
      </c>
      <c r="J341" s="39">
        <v>2.61</v>
      </c>
    </row>
    <row r="342" spans="1:10">
      <c r="A342" s="38"/>
      <c r="B342" s="38"/>
      <c r="C342" s="38"/>
      <c r="D342" s="38"/>
      <c r="E342" s="38" t="s">
        <v>1900</v>
      </c>
      <c r="F342" s="39">
        <v>2.76</v>
      </c>
      <c r="G342" s="38"/>
      <c r="H342" s="398" t="s">
        <v>1901</v>
      </c>
      <c r="I342" s="398"/>
      <c r="J342" s="39">
        <v>16.23</v>
      </c>
    </row>
    <row r="343" spans="1:10" ht="1.05" customHeight="1">
      <c r="A343" s="16"/>
      <c r="B343" s="16"/>
      <c r="C343" s="16"/>
      <c r="D343" s="16"/>
      <c r="E343" s="16"/>
      <c r="F343" s="16"/>
      <c r="G343" s="16"/>
      <c r="H343" s="16"/>
      <c r="I343" s="16"/>
      <c r="J343" s="16"/>
    </row>
    <row r="344" spans="1:10" ht="18" customHeight="1">
      <c r="A344" s="2" t="s">
        <v>194</v>
      </c>
      <c r="B344" s="4" t="s">
        <v>61</v>
      </c>
      <c r="C344" s="2" t="s">
        <v>62</v>
      </c>
      <c r="D344" s="2" t="s">
        <v>9</v>
      </c>
      <c r="E344" s="391" t="s">
        <v>63</v>
      </c>
      <c r="F344" s="391"/>
      <c r="G344" s="3" t="s">
        <v>64</v>
      </c>
      <c r="H344" s="4" t="s">
        <v>10</v>
      </c>
      <c r="I344" s="4" t="s">
        <v>65</v>
      </c>
      <c r="J344" s="4" t="s">
        <v>11</v>
      </c>
    </row>
    <row r="345" spans="1:10" ht="39" customHeight="1">
      <c r="A345" s="10" t="s">
        <v>1883</v>
      </c>
      <c r="B345" s="12" t="s">
        <v>195</v>
      </c>
      <c r="C345" s="10" t="s">
        <v>78</v>
      </c>
      <c r="D345" s="10" t="s">
        <v>196</v>
      </c>
      <c r="E345" s="395" t="s">
        <v>197</v>
      </c>
      <c r="F345" s="395"/>
      <c r="G345" s="11" t="s">
        <v>99</v>
      </c>
      <c r="H345" s="15">
        <v>1</v>
      </c>
      <c r="I345" s="13">
        <v>158.33000000000001</v>
      </c>
      <c r="J345" s="13">
        <v>158.33000000000001</v>
      </c>
    </row>
    <row r="346" spans="1:10" ht="25.95" customHeight="1">
      <c r="A346" s="17" t="s">
        <v>1884</v>
      </c>
      <c r="B346" s="19" t="s">
        <v>1994</v>
      </c>
      <c r="C346" s="17" t="s">
        <v>78</v>
      </c>
      <c r="D346" s="17" t="s">
        <v>1995</v>
      </c>
      <c r="E346" s="396" t="s">
        <v>1887</v>
      </c>
      <c r="F346" s="396"/>
      <c r="G346" s="18" t="s">
        <v>1911</v>
      </c>
      <c r="H346" s="21">
        <v>0.3</v>
      </c>
      <c r="I346" s="20">
        <v>23.69</v>
      </c>
      <c r="J346" s="20">
        <v>7.1</v>
      </c>
    </row>
    <row r="347" spans="1:10" ht="24" customHeight="1">
      <c r="A347" s="17" t="s">
        <v>1884</v>
      </c>
      <c r="B347" s="19" t="s">
        <v>1943</v>
      </c>
      <c r="C347" s="17" t="s">
        <v>78</v>
      </c>
      <c r="D347" s="17" t="s">
        <v>1944</v>
      </c>
      <c r="E347" s="396" t="s">
        <v>1887</v>
      </c>
      <c r="F347" s="396"/>
      <c r="G347" s="18" t="s">
        <v>1911</v>
      </c>
      <c r="H347" s="21">
        <v>1.635</v>
      </c>
      <c r="I347" s="20">
        <v>27.92</v>
      </c>
      <c r="J347" s="20">
        <v>45.64</v>
      </c>
    </row>
    <row r="348" spans="1:10" ht="25.95" customHeight="1">
      <c r="A348" s="17" t="s">
        <v>1884</v>
      </c>
      <c r="B348" s="19" t="s">
        <v>2102</v>
      </c>
      <c r="C348" s="17" t="s">
        <v>78</v>
      </c>
      <c r="D348" s="17" t="s">
        <v>2103</v>
      </c>
      <c r="E348" s="396" t="s">
        <v>197</v>
      </c>
      <c r="F348" s="396"/>
      <c r="G348" s="18" t="s">
        <v>99</v>
      </c>
      <c r="H348" s="21">
        <v>0.41399999999999998</v>
      </c>
      <c r="I348" s="20">
        <v>118.58</v>
      </c>
      <c r="J348" s="20">
        <v>49.09</v>
      </c>
    </row>
    <row r="349" spans="1:10" ht="25.95" customHeight="1">
      <c r="A349" s="22" t="s">
        <v>1894</v>
      </c>
      <c r="B349" s="24" t="s">
        <v>1998</v>
      </c>
      <c r="C349" s="22" t="s">
        <v>78</v>
      </c>
      <c r="D349" s="22" t="s">
        <v>1999</v>
      </c>
      <c r="E349" s="397" t="s">
        <v>1928</v>
      </c>
      <c r="F349" s="397"/>
      <c r="G349" s="23" t="s">
        <v>114</v>
      </c>
      <c r="H349" s="26">
        <v>0.51900000000000002</v>
      </c>
      <c r="I349" s="25">
        <v>10.66</v>
      </c>
      <c r="J349" s="25">
        <v>5.53</v>
      </c>
    </row>
    <row r="350" spans="1:10" ht="25.95" customHeight="1">
      <c r="A350" s="22" t="s">
        <v>1894</v>
      </c>
      <c r="B350" s="24" t="s">
        <v>2059</v>
      </c>
      <c r="C350" s="22" t="s">
        <v>78</v>
      </c>
      <c r="D350" s="22" t="s">
        <v>2060</v>
      </c>
      <c r="E350" s="397" t="s">
        <v>1928</v>
      </c>
      <c r="F350" s="397"/>
      <c r="G350" s="23" t="s">
        <v>2015</v>
      </c>
      <c r="H350" s="26">
        <v>0.01</v>
      </c>
      <c r="I350" s="25">
        <v>7.19</v>
      </c>
      <c r="J350" s="25">
        <v>7.0000000000000007E-2</v>
      </c>
    </row>
    <row r="351" spans="1:10" ht="52.05" customHeight="1">
      <c r="A351" s="22" t="s">
        <v>1894</v>
      </c>
      <c r="B351" s="24" t="s">
        <v>2104</v>
      </c>
      <c r="C351" s="22" t="s">
        <v>78</v>
      </c>
      <c r="D351" s="22" t="s">
        <v>2105</v>
      </c>
      <c r="E351" s="397" t="s">
        <v>2106</v>
      </c>
      <c r="F351" s="397"/>
      <c r="G351" s="23" t="s">
        <v>2107</v>
      </c>
      <c r="H351" s="26">
        <v>1.1859999999999999</v>
      </c>
      <c r="I351" s="25">
        <v>7.51</v>
      </c>
      <c r="J351" s="25">
        <v>8.9</v>
      </c>
    </row>
    <row r="352" spans="1:10" ht="39" customHeight="1">
      <c r="A352" s="22" t="s">
        <v>1894</v>
      </c>
      <c r="B352" s="24" t="s">
        <v>2108</v>
      </c>
      <c r="C352" s="22" t="s">
        <v>78</v>
      </c>
      <c r="D352" s="22" t="s">
        <v>2109</v>
      </c>
      <c r="E352" s="397" t="s">
        <v>2106</v>
      </c>
      <c r="F352" s="397"/>
      <c r="G352" s="23" t="s">
        <v>2107</v>
      </c>
      <c r="H352" s="26">
        <v>0.35599999999999998</v>
      </c>
      <c r="I352" s="25">
        <v>22.4</v>
      </c>
      <c r="J352" s="25">
        <v>7.97</v>
      </c>
    </row>
    <row r="353" spans="1:10" ht="25.95" customHeight="1">
      <c r="A353" s="22" t="s">
        <v>1894</v>
      </c>
      <c r="B353" s="24" t="s">
        <v>2065</v>
      </c>
      <c r="C353" s="22" t="s">
        <v>78</v>
      </c>
      <c r="D353" s="22" t="s">
        <v>2066</v>
      </c>
      <c r="E353" s="397" t="s">
        <v>1928</v>
      </c>
      <c r="F353" s="397"/>
      <c r="G353" s="23" t="s">
        <v>136</v>
      </c>
      <c r="H353" s="26">
        <v>3.3000000000000002E-2</v>
      </c>
      <c r="I353" s="25">
        <v>19.71</v>
      </c>
      <c r="J353" s="25">
        <v>0.65</v>
      </c>
    </row>
    <row r="354" spans="1:10" ht="52.05" customHeight="1">
      <c r="A354" s="22" t="s">
        <v>1894</v>
      </c>
      <c r="B354" s="24" t="s">
        <v>2110</v>
      </c>
      <c r="C354" s="22" t="s">
        <v>78</v>
      </c>
      <c r="D354" s="22" t="s">
        <v>2111</v>
      </c>
      <c r="E354" s="397" t="s">
        <v>2106</v>
      </c>
      <c r="F354" s="397"/>
      <c r="G354" s="23" t="s">
        <v>2107</v>
      </c>
      <c r="H354" s="26">
        <v>1.1859999999999999</v>
      </c>
      <c r="I354" s="25">
        <v>24.85</v>
      </c>
      <c r="J354" s="25">
        <v>29.47</v>
      </c>
    </row>
    <row r="355" spans="1:10" ht="39" customHeight="1">
      <c r="A355" s="22" t="s">
        <v>1894</v>
      </c>
      <c r="B355" s="24" t="s">
        <v>2112</v>
      </c>
      <c r="C355" s="22" t="s">
        <v>78</v>
      </c>
      <c r="D355" s="22" t="s">
        <v>2113</v>
      </c>
      <c r="E355" s="397" t="s">
        <v>2106</v>
      </c>
      <c r="F355" s="397"/>
      <c r="G355" s="23" t="s">
        <v>128</v>
      </c>
      <c r="H355" s="26">
        <v>0.47399999999999998</v>
      </c>
      <c r="I355" s="25">
        <v>8.25</v>
      </c>
      <c r="J355" s="25">
        <v>3.91</v>
      </c>
    </row>
    <row r="356" spans="1:10">
      <c r="A356" s="38"/>
      <c r="B356" s="38"/>
      <c r="C356" s="38"/>
      <c r="D356" s="38"/>
      <c r="E356" s="38" t="s">
        <v>1897</v>
      </c>
      <c r="F356" s="39">
        <v>51.38</v>
      </c>
      <c r="G356" s="38" t="s">
        <v>1898</v>
      </c>
      <c r="H356" s="39">
        <v>0</v>
      </c>
      <c r="I356" s="38" t="s">
        <v>1899</v>
      </c>
      <c r="J356" s="39">
        <v>51.38</v>
      </c>
    </row>
    <row r="357" spans="1:10">
      <c r="A357" s="38"/>
      <c r="B357" s="38"/>
      <c r="C357" s="38"/>
      <c r="D357" s="38"/>
      <c r="E357" s="38" t="s">
        <v>1900</v>
      </c>
      <c r="F357" s="39">
        <v>32.450000000000003</v>
      </c>
      <c r="G357" s="38"/>
      <c r="H357" s="398" t="s">
        <v>1901</v>
      </c>
      <c r="I357" s="398"/>
      <c r="J357" s="39">
        <v>190.78</v>
      </c>
    </row>
    <row r="358" spans="1:10" ht="1.05" customHeight="1">
      <c r="A358" s="16"/>
      <c r="B358" s="16"/>
      <c r="C358" s="16"/>
      <c r="D358" s="16"/>
      <c r="E358" s="16"/>
      <c r="F358" s="16"/>
      <c r="G358" s="16"/>
      <c r="H358" s="16"/>
      <c r="I358" s="16"/>
      <c r="J358" s="16"/>
    </row>
    <row r="359" spans="1:10" ht="18" customHeight="1">
      <c r="A359" s="2" t="s">
        <v>198</v>
      </c>
      <c r="B359" s="4" t="s">
        <v>61</v>
      </c>
      <c r="C359" s="2" t="s">
        <v>62</v>
      </c>
      <c r="D359" s="2" t="s">
        <v>9</v>
      </c>
      <c r="E359" s="391" t="s">
        <v>63</v>
      </c>
      <c r="F359" s="391"/>
      <c r="G359" s="3" t="s">
        <v>64</v>
      </c>
      <c r="H359" s="4" t="s">
        <v>10</v>
      </c>
      <c r="I359" s="4" t="s">
        <v>65</v>
      </c>
      <c r="J359" s="4" t="s">
        <v>11</v>
      </c>
    </row>
    <row r="360" spans="1:10" ht="52.05" customHeight="1">
      <c r="A360" s="10" t="s">
        <v>1883</v>
      </c>
      <c r="B360" s="12" t="s">
        <v>199</v>
      </c>
      <c r="C360" s="10" t="s">
        <v>78</v>
      </c>
      <c r="D360" s="10" t="s">
        <v>200</v>
      </c>
      <c r="E360" s="395" t="s">
        <v>197</v>
      </c>
      <c r="F360" s="395"/>
      <c r="G360" s="11" t="s">
        <v>99</v>
      </c>
      <c r="H360" s="15">
        <v>1</v>
      </c>
      <c r="I360" s="13">
        <v>92.18</v>
      </c>
      <c r="J360" s="13">
        <v>92.18</v>
      </c>
    </row>
    <row r="361" spans="1:10" ht="24" customHeight="1">
      <c r="A361" s="17" t="s">
        <v>1884</v>
      </c>
      <c r="B361" s="19" t="s">
        <v>1943</v>
      </c>
      <c r="C361" s="17" t="s">
        <v>78</v>
      </c>
      <c r="D361" s="17" t="s">
        <v>1944</v>
      </c>
      <c r="E361" s="396" t="s">
        <v>1887</v>
      </c>
      <c r="F361" s="396"/>
      <c r="G361" s="18" t="s">
        <v>1911</v>
      </c>
      <c r="H361" s="21">
        <v>0.86599999999999999</v>
      </c>
      <c r="I361" s="20">
        <v>27.92</v>
      </c>
      <c r="J361" s="20">
        <v>24.17</v>
      </c>
    </row>
    <row r="362" spans="1:10" ht="25.95" customHeight="1">
      <c r="A362" s="17" t="s">
        <v>1884</v>
      </c>
      <c r="B362" s="19" t="s">
        <v>1994</v>
      </c>
      <c r="C362" s="17" t="s">
        <v>78</v>
      </c>
      <c r="D362" s="17" t="s">
        <v>1995</v>
      </c>
      <c r="E362" s="396" t="s">
        <v>1887</v>
      </c>
      <c r="F362" s="396"/>
      <c r="G362" s="18" t="s">
        <v>1911</v>
      </c>
      <c r="H362" s="21">
        <v>0.159</v>
      </c>
      <c r="I362" s="20">
        <v>23.69</v>
      </c>
      <c r="J362" s="20">
        <v>3.76</v>
      </c>
    </row>
    <row r="363" spans="1:10" ht="39" customHeight="1">
      <c r="A363" s="17" t="s">
        <v>1884</v>
      </c>
      <c r="B363" s="19" t="s">
        <v>2115</v>
      </c>
      <c r="C363" s="17" t="s">
        <v>78</v>
      </c>
      <c r="D363" s="17" t="s">
        <v>2116</v>
      </c>
      <c r="E363" s="396" t="s">
        <v>197</v>
      </c>
      <c r="F363" s="396"/>
      <c r="G363" s="18" t="s">
        <v>99</v>
      </c>
      <c r="H363" s="21">
        <v>0.26300000000000001</v>
      </c>
      <c r="I363" s="20">
        <v>168.62</v>
      </c>
      <c r="J363" s="20">
        <v>44.34</v>
      </c>
    </row>
    <row r="364" spans="1:10" ht="25.95" customHeight="1">
      <c r="A364" s="22" t="s">
        <v>1894</v>
      </c>
      <c r="B364" s="24" t="s">
        <v>2065</v>
      </c>
      <c r="C364" s="22" t="s">
        <v>78</v>
      </c>
      <c r="D364" s="22" t="s">
        <v>2066</v>
      </c>
      <c r="E364" s="397" t="s">
        <v>1928</v>
      </c>
      <c r="F364" s="397"/>
      <c r="G364" s="23" t="s">
        <v>136</v>
      </c>
      <c r="H364" s="26">
        <v>1.9E-2</v>
      </c>
      <c r="I364" s="25">
        <v>19.71</v>
      </c>
      <c r="J364" s="25">
        <v>0.37</v>
      </c>
    </row>
    <row r="365" spans="1:10" ht="39" customHeight="1">
      <c r="A365" s="22" t="s">
        <v>1894</v>
      </c>
      <c r="B365" s="24" t="s">
        <v>2112</v>
      </c>
      <c r="C365" s="22" t="s">
        <v>78</v>
      </c>
      <c r="D365" s="22" t="s">
        <v>2113</v>
      </c>
      <c r="E365" s="397" t="s">
        <v>2106</v>
      </c>
      <c r="F365" s="397"/>
      <c r="G365" s="23" t="s">
        <v>128</v>
      </c>
      <c r="H365" s="26">
        <v>0.78500000000000003</v>
      </c>
      <c r="I365" s="25">
        <v>8.25</v>
      </c>
      <c r="J365" s="25">
        <v>6.47</v>
      </c>
    </row>
    <row r="366" spans="1:10" ht="25.95" customHeight="1">
      <c r="A366" s="22" t="s">
        <v>1894</v>
      </c>
      <c r="B366" s="24" t="s">
        <v>2059</v>
      </c>
      <c r="C366" s="22" t="s">
        <v>78</v>
      </c>
      <c r="D366" s="22" t="s">
        <v>2060</v>
      </c>
      <c r="E366" s="397" t="s">
        <v>1928</v>
      </c>
      <c r="F366" s="397"/>
      <c r="G366" s="23" t="s">
        <v>2015</v>
      </c>
      <c r="H366" s="26">
        <v>0.01</v>
      </c>
      <c r="I366" s="25">
        <v>7.19</v>
      </c>
      <c r="J366" s="25">
        <v>7.0000000000000007E-2</v>
      </c>
    </row>
    <row r="367" spans="1:10" ht="39" customHeight="1">
      <c r="A367" s="22" t="s">
        <v>1894</v>
      </c>
      <c r="B367" s="24" t="s">
        <v>2117</v>
      </c>
      <c r="C367" s="22" t="s">
        <v>78</v>
      </c>
      <c r="D367" s="22" t="s">
        <v>2118</v>
      </c>
      <c r="E367" s="397" t="s">
        <v>2106</v>
      </c>
      <c r="F367" s="397"/>
      <c r="G367" s="23" t="s">
        <v>2107</v>
      </c>
      <c r="H367" s="26">
        <v>0.19600000000000001</v>
      </c>
      <c r="I367" s="25">
        <v>21.43</v>
      </c>
      <c r="J367" s="25">
        <v>4.2</v>
      </c>
    </row>
    <row r="368" spans="1:10" ht="39" customHeight="1">
      <c r="A368" s="22" t="s">
        <v>1894</v>
      </c>
      <c r="B368" s="24" t="s">
        <v>2108</v>
      </c>
      <c r="C368" s="22" t="s">
        <v>78</v>
      </c>
      <c r="D368" s="22" t="s">
        <v>2109</v>
      </c>
      <c r="E368" s="397" t="s">
        <v>2106</v>
      </c>
      <c r="F368" s="397"/>
      <c r="G368" s="23" t="s">
        <v>2107</v>
      </c>
      <c r="H368" s="26">
        <v>0.39300000000000002</v>
      </c>
      <c r="I368" s="25">
        <v>22.4</v>
      </c>
      <c r="J368" s="25">
        <v>8.8000000000000007</v>
      </c>
    </row>
    <row r="369" spans="1:10">
      <c r="A369" s="38"/>
      <c r="B369" s="38"/>
      <c r="C369" s="38"/>
      <c r="D369" s="38"/>
      <c r="E369" s="38" t="s">
        <v>1897</v>
      </c>
      <c r="F369" s="39">
        <v>30.29</v>
      </c>
      <c r="G369" s="38" t="s">
        <v>1898</v>
      </c>
      <c r="H369" s="39">
        <v>0</v>
      </c>
      <c r="I369" s="38" t="s">
        <v>1899</v>
      </c>
      <c r="J369" s="39">
        <v>30.29</v>
      </c>
    </row>
    <row r="370" spans="1:10">
      <c r="A370" s="38"/>
      <c r="B370" s="38"/>
      <c r="C370" s="38"/>
      <c r="D370" s="38"/>
      <c r="E370" s="38" t="s">
        <v>1900</v>
      </c>
      <c r="F370" s="39">
        <v>18.89</v>
      </c>
      <c r="G370" s="38"/>
      <c r="H370" s="398" t="s">
        <v>1901</v>
      </c>
      <c r="I370" s="398"/>
      <c r="J370" s="39">
        <v>111.07</v>
      </c>
    </row>
    <row r="371" spans="1:10" ht="1.05" customHeight="1">
      <c r="A371" s="16"/>
      <c r="B371" s="16"/>
      <c r="C371" s="16"/>
      <c r="D371" s="16"/>
      <c r="E371" s="16"/>
      <c r="F371" s="16"/>
      <c r="G371" s="16"/>
      <c r="H371" s="16"/>
      <c r="I371" s="16"/>
      <c r="J371" s="16"/>
    </row>
    <row r="372" spans="1:10" ht="18" customHeight="1">
      <c r="A372" s="2" t="s">
        <v>201</v>
      </c>
      <c r="B372" s="4" t="s">
        <v>61</v>
      </c>
      <c r="C372" s="2" t="s">
        <v>62</v>
      </c>
      <c r="D372" s="2" t="s">
        <v>9</v>
      </c>
      <c r="E372" s="391" t="s">
        <v>63</v>
      </c>
      <c r="F372" s="391"/>
      <c r="G372" s="3" t="s">
        <v>64</v>
      </c>
      <c r="H372" s="4" t="s">
        <v>10</v>
      </c>
      <c r="I372" s="4" t="s">
        <v>65</v>
      </c>
      <c r="J372" s="4" t="s">
        <v>11</v>
      </c>
    </row>
    <row r="373" spans="1:10" ht="52.05" customHeight="1">
      <c r="A373" s="10" t="s">
        <v>1883</v>
      </c>
      <c r="B373" s="12" t="s">
        <v>202</v>
      </c>
      <c r="C373" s="10" t="s">
        <v>72</v>
      </c>
      <c r="D373" s="10" t="s">
        <v>203</v>
      </c>
      <c r="E373" s="395" t="s">
        <v>204</v>
      </c>
      <c r="F373" s="395"/>
      <c r="G373" s="11" t="s">
        <v>99</v>
      </c>
      <c r="H373" s="15">
        <v>1</v>
      </c>
      <c r="I373" s="13">
        <v>190.49</v>
      </c>
      <c r="J373" s="13">
        <v>190.49</v>
      </c>
    </row>
    <row r="374" spans="1:10" ht="24" customHeight="1">
      <c r="A374" s="17" t="s">
        <v>1884</v>
      </c>
      <c r="B374" s="19" t="s">
        <v>1943</v>
      </c>
      <c r="C374" s="17" t="s">
        <v>78</v>
      </c>
      <c r="D374" s="17" t="s">
        <v>1944</v>
      </c>
      <c r="E374" s="396" t="s">
        <v>1887</v>
      </c>
      <c r="F374" s="396"/>
      <c r="G374" s="18" t="s">
        <v>1911</v>
      </c>
      <c r="H374" s="21">
        <v>0.28999999999999998</v>
      </c>
      <c r="I374" s="20">
        <v>27.92</v>
      </c>
      <c r="J374" s="20">
        <v>8.09</v>
      </c>
    </row>
    <row r="375" spans="1:10" ht="25.95" customHeight="1">
      <c r="A375" s="17" t="s">
        <v>1884</v>
      </c>
      <c r="B375" s="19" t="s">
        <v>1994</v>
      </c>
      <c r="C375" s="17" t="s">
        <v>78</v>
      </c>
      <c r="D375" s="17" t="s">
        <v>1995</v>
      </c>
      <c r="E375" s="396" t="s">
        <v>1887</v>
      </c>
      <c r="F375" s="396"/>
      <c r="G375" s="18" t="s">
        <v>1911</v>
      </c>
      <c r="H375" s="21">
        <v>0.28999999999999998</v>
      </c>
      <c r="I375" s="20">
        <v>23.69</v>
      </c>
      <c r="J375" s="20">
        <v>6.87</v>
      </c>
    </row>
    <row r="376" spans="1:10" ht="24" customHeight="1">
      <c r="A376" s="17" t="s">
        <v>1884</v>
      </c>
      <c r="B376" s="19" t="s">
        <v>1909</v>
      </c>
      <c r="C376" s="17" t="s">
        <v>78</v>
      </c>
      <c r="D376" s="17" t="s">
        <v>1910</v>
      </c>
      <c r="E376" s="396" t="s">
        <v>1887</v>
      </c>
      <c r="F376" s="396"/>
      <c r="G376" s="18" t="s">
        <v>1911</v>
      </c>
      <c r="H376" s="21">
        <v>1.23</v>
      </c>
      <c r="I376" s="20">
        <v>22.95</v>
      </c>
      <c r="J376" s="20">
        <v>28.22</v>
      </c>
    </row>
    <row r="377" spans="1:10" ht="39" customHeight="1">
      <c r="A377" s="17" t="s">
        <v>1884</v>
      </c>
      <c r="B377" s="19" t="s">
        <v>2120</v>
      </c>
      <c r="C377" s="17" t="s">
        <v>78</v>
      </c>
      <c r="D377" s="17" t="s">
        <v>2121</v>
      </c>
      <c r="E377" s="396" t="s">
        <v>1907</v>
      </c>
      <c r="F377" s="396"/>
      <c r="G377" s="18" t="s">
        <v>1914</v>
      </c>
      <c r="H377" s="21">
        <v>6.6699999999999995E-2</v>
      </c>
      <c r="I377" s="20">
        <v>352.54</v>
      </c>
      <c r="J377" s="20">
        <v>23.51</v>
      </c>
    </row>
    <row r="378" spans="1:10" ht="39" customHeight="1">
      <c r="A378" s="17" t="s">
        <v>1884</v>
      </c>
      <c r="B378" s="19" t="s">
        <v>2122</v>
      </c>
      <c r="C378" s="17" t="s">
        <v>78</v>
      </c>
      <c r="D378" s="17" t="s">
        <v>2123</v>
      </c>
      <c r="E378" s="396" t="s">
        <v>849</v>
      </c>
      <c r="F378" s="396"/>
      <c r="G378" s="18" t="s">
        <v>81</v>
      </c>
      <c r="H378" s="21">
        <v>7.4200000000000002E-2</v>
      </c>
      <c r="I378" s="20">
        <v>629.75</v>
      </c>
      <c r="J378" s="20">
        <v>46.72</v>
      </c>
    </row>
    <row r="379" spans="1:10" ht="25.95" customHeight="1">
      <c r="A379" s="22" t="s">
        <v>1894</v>
      </c>
      <c r="B379" s="24" t="s">
        <v>1998</v>
      </c>
      <c r="C379" s="22" t="s">
        <v>78</v>
      </c>
      <c r="D379" s="22" t="s">
        <v>1999</v>
      </c>
      <c r="E379" s="397" t="s">
        <v>1928</v>
      </c>
      <c r="F379" s="397"/>
      <c r="G379" s="23" t="s">
        <v>114</v>
      </c>
      <c r="H379" s="26">
        <v>1.1499999999999999</v>
      </c>
      <c r="I379" s="25">
        <v>10.66</v>
      </c>
      <c r="J379" s="25">
        <v>12.25</v>
      </c>
    </row>
    <row r="380" spans="1:10" ht="25.95" customHeight="1">
      <c r="A380" s="22" t="s">
        <v>1894</v>
      </c>
      <c r="B380" s="24" t="s">
        <v>1948</v>
      </c>
      <c r="C380" s="22" t="s">
        <v>78</v>
      </c>
      <c r="D380" s="22" t="s">
        <v>1949</v>
      </c>
      <c r="E380" s="397" t="s">
        <v>1928</v>
      </c>
      <c r="F380" s="397"/>
      <c r="G380" s="23" t="s">
        <v>114</v>
      </c>
      <c r="H380" s="26">
        <v>0.67</v>
      </c>
      <c r="I380" s="25">
        <v>5.41</v>
      </c>
      <c r="J380" s="25">
        <v>3.62</v>
      </c>
    </row>
    <row r="381" spans="1:10" ht="25.95" customHeight="1">
      <c r="A381" s="22" t="s">
        <v>1894</v>
      </c>
      <c r="B381" s="24" t="s">
        <v>2087</v>
      </c>
      <c r="C381" s="22" t="s">
        <v>78</v>
      </c>
      <c r="D381" s="22" t="s">
        <v>2088</v>
      </c>
      <c r="E381" s="397" t="s">
        <v>1928</v>
      </c>
      <c r="F381" s="397"/>
      <c r="G381" s="23" t="s">
        <v>114</v>
      </c>
      <c r="H381" s="26">
        <v>0.20100000000000001</v>
      </c>
      <c r="I381" s="25">
        <v>17.670000000000002</v>
      </c>
      <c r="J381" s="25">
        <v>3.55</v>
      </c>
    </row>
    <row r="382" spans="1:10" ht="39" customHeight="1">
      <c r="A382" s="22" t="s">
        <v>1894</v>
      </c>
      <c r="B382" s="24" t="s">
        <v>2124</v>
      </c>
      <c r="C382" s="22" t="s">
        <v>78</v>
      </c>
      <c r="D382" s="22" t="s">
        <v>2125</v>
      </c>
      <c r="E382" s="397" t="s">
        <v>1928</v>
      </c>
      <c r="F382" s="397"/>
      <c r="G382" s="23" t="s">
        <v>114</v>
      </c>
      <c r="H382" s="26">
        <v>2.5</v>
      </c>
      <c r="I382" s="25">
        <v>5.94</v>
      </c>
      <c r="J382" s="25">
        <v>14.85</v>
      </c>
    </row>
    <row r="383" spans="1:10" ht="25.95" customHeight="1">
      <c r="A383" s="22" t="s">
        <v>1894</v>
      </c>
      <c r="B383" s="24" t="s">
        <v>2126</v>
      </c>
      <c r="C383" s="22" t="s">
        <v>78</v>
      </c>
      <c r="D383" s="22" t="s">
        <v>2127</v>
      </c>
      <c r="E383" s="397" t="s">
        <v>1928</v>
      </c>
      <c r="F383" s="397"/>
      <c r="G383" s="23" t="s">
        <v>81</v>
      </c>
      <c r="H383" s="26">
        <v>9.7320000000000004E-2</v>
      </c>
      <c r="I383" s="25">
        <v>439.92</v>
      </c>
      <c r="J383" s="25">
        <v>42.81</v>
      </c>
    </row>
    <row r="384" spans="1:10">
      <c r="A384" s="38"/>
      <c r="B384" s="38"/>
      <c r="C384" s="38"/>
      <c r="D384" s="38"/>
      <c r="E384" s="38" t="s">
        <v>1897</v>
      </c>
      <c r="F384" s="39">
        <v>36.049999999999997</v>
      </c>
      <c r="G384" s="38" t="s">
        <v>1898</v>
      </c>
      <c r="H384" s="39">
        <v>0</v>
      </c>
      <c r="I384" s="38" t="s">
        <v>1899</v>
      </c>
      <c r="J384" s="39">
        <v>36.049999999999997</v>
      </c>
    </row>
    <row r="385" spans="1:10">
      <c r="A385" s="38"/>
      <c r="B385" s="38"/>
      <c r="C385" s="38"/>
      <c r="D385" s="38"/>
      <c r="E385" s="38" t="s">
        <v>1900</v>
      </c>
      <c r="F385" s="39">
        <v>39.049999999999997</v>
      </c>
      <c r="G385" s="38"/>
      <c r="H385" s="398" t="s">
        <v>1901</v>
      </c>
      <c r="I385" s="398"/>
      <c r="J385" s="39">
        <v>229.54</v>
      </c>
    </row>
    <row r="386" spans="1:10" ht="1.05" customHeight="1">
      <c r="A386" s="16"/>
      <c r="B386" s="16"/>
      <c r="C386" s="16"/>
      <c r="D386" s="16"/>
      <c r="E386" s="16"/>
      <c r="F386" s="16"/>
      <c r="G386" s="16"/>
      <c r="H386" s="16"/>
      <c r="I386" s="16"/>
      <c r="J386" s="16"/>
    </row>
    <row r="387" spans="1:10" ht="18" customHeight="1">
      <c r="A387" s="2" t="s">
        <v>205</v>
      </c>
      <c r="B387" s="4" t="s">
        <v>61</v>
      </c>
      <c r="C387" s="2" t="s">
        <v>62</v>
      </c>
      <c r="D387" s="2" t="s">
        <v>9</v>
      </c>
      <c r="E387" s="391" t="s">
        <v>63</v>
      </c>
      <c r="F387" s="391"/>
      <c r="G387" s="3" t="s">
        <v>64</v>
      </c>
      <c r="H387" s="4" t="s">
        <v>10</v>
      </c>
      <c r="I387" s="4" t="s">
        <v>65</v>
      </c>
      <c r="J387" s="4" t="s">
        <v>11</v>
      </c>
    </row>
    <row r="388" spans="1:10" ht="39" customHeight="1">
      <c r="A388" s="10" t="s">
        <v>1883</v>
      </c>
      <c r="B388" s="12" t="s">
        <v>206</v>
      </c>
      <c r="C388" s="10" t="s">
        <v>72</v>
      </c>
      <c r="D388" s="10" t="s">
        <v>207</v>
      </c>
      <c r="E388" s="395" t="s">
        <v>204</v>
      </c>
      <c r="F388" s="395"/>
      <c r="G388" s="11" t="s">
        <v>81</v>
      </c>
      <c r="H388" s="15">
        <v>1</v>
      </c>
      <c r="I388" s="13">
        <v>576.13</v>
      </c>
      <c r="J388" s="13">
        <v>576.13</v>
      </c>
    </row>
    <row r="389" spans="1:10" ht="25.95" customHeight="1">
      <c r="A389" s="17" t="s">
        <v>1884</v>
      </c>
      <c r="B389" s="19" t="s">
        <v>2129</v>
      </c>
      <c r="C389" s="17" t="s">
        <v>78</v>
      </c>
      <c r="D389" s="17" t="s">
        <v>2130</v>
      </c>
      <c r="E389" s="396" t="s">
        <v>849</v>
      </c>
      <c r="F389" s="396"/>
      <c r="G389" s="18" t="s">
        <v>81</v>
      </c>
      <c r="H389" s="21">
        <v>1.1000000000000001</v>
      </c>
      <c r="I389" s="20">
        <v>43.63</v>
      </c>
      <c r="J389" s="20">
        <v>47.99</v>
      </c>
    </row>
    <row r="390" spans="1:10" ht="52.05" customHeight="1">
      <c r="A390" s="22" t="s">
        <v>1894</v>
      </c>
      <c r="B390" s="24" t="s">
        <v>2056</v>
      </c>
      <c r="C390" s="22" t="s">
        <v>78</v>
      </c>
      <c r="D390" s="22" t="s">
        <v>2057</v>
      </c>
      <c r="E390" s="397" t="s">
        <v>1928</v>
      </c>
      <c r="F390" s="397"/>
      <c r="G390" s="23" t="s">
        <v>81</v>
      </c>
      <c r="H390" s="26">
        <v>1</v>
      </c>
      <c r="I390" s="25">
        <v>528.14</v>
      </c>
      <c r="J390" s="25">
        <v>528.14</v>
      </c>
    </row>
    <row r="391" spans="1:10">
      <c r="A391" s="38"/>
      <c r="B391" s="38"/>
      <c r="C391" s="38"/>
      <c r="D391" s="38"/>
      <c r="E391" s="38" t="s">
        <v>1897</v>
      </c>
      <c r="F391" s="39">
        <v>34.32</v>
      </c>
      <c r="G391" s="38" t="s">
        <v>1898</v>
      </c>
      <c r="H391" s="39">
        <v>0</v>
      </c>
      <c r="I391" s="38" t="s">
        <v>1899</v>
      </c>
      <c r="J391" s="39">
        <v>34.32</v>
      </c>
    </row>
    <row r="392" spans="1:10">
      <c r="A392" s="38"/>
      <c r="B392" s="38"/>
      <c r="C392" s="38"/>
      <c r="D392" s="38"/>
      <c r="E392" s="38" t="s">
        <v>1900</v>
      </c>
      <c r="F392" s="39">
        <v>118.1</v>
      </c>
      <c r="G392" s="38"/>
      <c r="H392" s="398" t="s">
        <v>1901</v>
      </c>
      <c r="I392" s="398"/>
      <c r="J392" s="39">
        <v>694.23</v>
      </c>
    </row>
    <row r="393" spans="1:10" ht="1.05" customHeight="1">
      <c r="A393" s="16"/>
      <c r="B393" s="16"/>
      <c r="C393" s="16"/>
      <c r="D393" s="16"/>
      <c r="E393" s="16"/>
      <c r="F393" s="16"/>
      <c r="G393" s="16"/>
      <c r="H393" s="16"/>
      <c r="I393" s="16"/>
      <c r="J393" s="16"/>
    </row>
    <row r="394" spans="1:10" ht="18" customHeight="1">
      <c r="A394" s="2" t="s">
        <v>208</v>
      </c>
      <c r="B394" s="4" t="s">
        <v>61</v>
      </c>
      <c r="C394" s="2" t="s">
        <v>62</v>
      </c>
      <c r="D394" s="2" t="s">
        <v>9</v>
      </c>
      <c r="E394" s="391" t="s">
        <v>63</v>
      </c>
      <c r="F394" s="391"/>
      <c r="G394" s="3" t="s">
        <v>64</v>
      </c>
      <c r="H394" s="4" t="s">
        <v>10</v>
      </c>
      <c r="I394" s="4" t="s">
        <v>65</v>
      </c>
      <c r="J394" s="4" t="s">
        <v>11</v>
      </c>
    </row>
    <row r="395" spans="1:10" ht="39" customHeight="1">
      <c r="A395" s="10" t="s">
        <v>1883</v>
      </c>
      <c r="B395" s="12" t="s">
        <v>209</v>
      </c>
      <c r="C395" s="10" t="s">
        <v>78</v>
      </c>
      <c r="D395" s="10" t="s">
        <v>210</v>
      </c>
      <c r="E395" s="395" t="s">
        <v>211</v>
      </c>
      <c r="F395" s="395"/>
      <c r="G395" s="11" t="s">
        <v>136</v>
      </c>
      <c r="H395" s="15">
        <v>1</v>
      </c>
      <c r="I395" s="13">
        <v>14.07</v>
      </c>
      <c r="J395" s="13">
        <v>14.07</v>
      </c>
    </row>
    <row r="396" spans="1:10" ht="24" customHeight="1">
      <c r="A396" s="17" t="s">
        <v>1884</v>
      </c>
      <c r="B396" s="19" t="s">
        <v>2031</v>
      </c>
      <c r="C396" s="17" t="s">
        <v>78</v>
      </c>
      <c r="D396" s="17" t="s">
        <v>2032</v>
      </c>
      <c r="E396" s="396" t="s">
        <v>1887</v>
      </c>
      <c r="F396" s="396"/>
      <c r="G396" s="18" t="s">
        <v>1911</v>
      </c>
      <c r="H396" s="21">
        <v>3.1E-2</v>
      </c>
      <c r="I396" s="20">
        <v>28.14</v>
      </c>
      <c r="J396" s="20">
        <v>0.87</v>
      </c>
    </row>
    <row r="397" spans="1:10" ht="24" customHeight="1">
      <c r="A397" s="17" t="s">
        <v>1884</v>
      </c>
      <c r="B397" s="19" t="s">
        <v>2033</v>
      </c>
      <c r="C397" s="17" t="s">
        <v>78</v>
      </c>
      <c r="D397" s="17" t="s">
        <v>2034</v>
      </c>
      <c r="E397" s="396" t="s">
        <v>1887</v>
      </c>
      <c r="F397" s="396"/>
      <c r="G397" s="18" t="s">
        <v>1911</v>
      </c>
      <c r="H397" s="21">
        <v>1.0999999999999999E-2</v>
      </c>
      <c r="I397" s="20">
        <v>23.86</v>
      </c>
      <c r="J397" s="20">
        <v>0.26</v>
      </c>
    </row>
    <row r="398" spans="1:10" ht="25.95" customHeight="1">
      <c r="A398" s="22" t="s">
        <v>1894</v>
      </c>
      <c r="B398" s="24" t="s">
        <v>2037</v>
      </c>
      <c r="C398" s="22" t="s">
        <v>78</v>
      </c>
      <c r="D398" s="22" t="s">
        <v>2038</v>
      </c>
      <c r="E398" s="397" t="s">
        <v>1928</v>
      </c>
      <c r="F398" s="397"/>
      <c r="G398" s="23" t="s">
        <v>136</v>
      </c>
      <c r="H398" s="26">
        <v>1.0999999999999999E-2</v>
      </c>
      <c r="I398" s="25">
        <v>16.5</v>
      </c>
      <c r="J398" s="25">
        <v>0.18</v>
      </c>
    </row>
    <row r="399" spans="1:10" ht="39" customHeight="1">
      <c r="A399" s="22" t="s">
        <v>1894</v>
      </c>
      <c r="B399" s="24" t="s">
        <v>2132</v>
      </c>
      <c r="C399" s="22" t="s">
        <v>78</v>
      </c>
      <c r="D399" s="22" t="s">
        <v>2133</v>
      </c>
      <c r="E399" s="397" t="s">
        <v>1928</v>
      </c>
      <c r="F399" s="397"/>
      <c r="G399" s="23" t="s">
        <v>99</v>
      </c>
      <c r="H399" s="26">
        <v>0.55500000000000005</v>
      </c>
      <c r="I399" s="25">
        <v>18.13</v>
      </c>
      <c r="J399" s="25">
        <v>10.06</v>
      </c>
    </row>
    <row r="400" spans="1:10" ht="39" customHeight="1">
      <c r="A400" s="22" t="s">
        <v>1894</v>
      </c>
      <c r="B400" s="24" t="s">
        <v>2124</v>
      </c>
      <c r="C400" s="22" t="s">
        <v>78</v>
      </c>
      <c r="D400" s="22" t="s">
        <v>2125</v>
      </c>
      <c r="E400" s="397" t="s">
        <v>1928</v>
      </c>
      <c r="F400" s="397"/>
      <c r="G400" s="23" t="s">
        <v>114</v>
      </c>
      <c r="H400" s="26">
        <v>0.45500000000000002</v>
      </c>
      <c r="I400" s="25">
        <v>5.94</v>
      </c>
      <c r="J400" s="25">
        <v>2.7</v>
      </c>
    </row>
    <row r="401" spans="1:10">
      <c r="A401" s="38"/>
      <c r="B401" s="38"/>
      <c r="C401" s="38"/>
      <c r="D401" s="38"/>
      <c r="E401" s="38" t="s">
        <v>1897</v>
      </c>
      <c r="F401" s="39">
        <v>0.83</v>
      </c>
      <c r="G401" s="38" t="s">
        <v>1898</v>
      </c>
      <c r="H401" s="39">
        <v>0</v>
      </c>
      <c r="I401" s="38" t="s">
        <v>1899</v>
      </c>
      <c r="J401" s="39">
        <v>0.83</v>
      </c>
    </row>
    <row r="402" spans="1:10">
      <c r="A402" s="38"/>
      <c r="B402" s="38"/>
      <c r="C402" s="38"/>
      <c r="D402" s="38"/>
      <c r="E402" s="38" t="s">
        <v>1900</v>
      </c>
      <c r="F402" s="39">
        <v>2.88</v>
      </c>
      <c r="G402" s="38"/>
      <c r="H402" s="398" t="s">
        <v>1901</v>
      </c>
      <c r="I402" s="398"/>
      <c r="J402" s="39">
        <v>16.95</v>
      </c>
    </row>
    <row r="403" spans="1:10" ht="1.05" customHeight="1">
      <c r="A403" s="16"/>
      <c r="B403" s="16"/>
      <c r="C403" s="16"/>
      <c r="D403" s="16"/>
      <c r="E403" s="16"/>
      <c r="F403" s="16"/>
      <c r="G403" s="16"/>
      <c r="H403" s="16"/>
      <c r="I403" s="16"/>
      <c r="J403" s="16"/>
    </row>
    <row r="404" spans="1:10" ht="18" customHeight="1">
      <c r="A404" s="2" t="s">
        <v>212</v>
      </c>
      <c r="B404" s="4" t="s">
        <v>61</v>
      </c>
      <c r="C404" s="2" t="s">
        <v>62</v>
      </c>
      <c r="D404" s="2" t="s">
        <v>9</v>
      </c>
      <c r="E404" s="391" t="s">
        <v>63</v>
      </c>
      <c r="F404" s="391"/>
      <c r="G404" s="3" t="s">
        <v>64</v>
      </c>
      <c r="H404" s="4" t="s">
        <v>10</v>
      </c>
      <c r="I404" s="4" t="s">
        <v>65</v>
      </c>
      <c r="J404" s="4" t="s">
        <v>11</v>
      </c>
    </row>
    <row r="405" spans="1:10" ht="52.05" customHeight="1">
      <c r="A405" s="10" t="s">
        <v>1883</v>
      </c>
      <c r="B405" s="12" t="s">
        <v>213</v>
      </c>
      <c r="C405" s="10" t="s">
        <v>78</v>
      </c>
      <c r="D405" s="10" t="s">
        <v>214</v>
      </c>
      <c r="E405" s="395" t="s">
        <v>215</v>
      </c>
      <c r="F405" s="395"/>
      <c r="G405" s="11" t="s">
        <v>99</v>
      </c>
      <c r="H405" s="15">
        <v>1</v>
      </c>
      <c r="I405" s="13">
        <v>78.94</v>
      </c>
      <c r="J405" s="13">
        <v>78.94</v>
      </c>
    </row>
    <row r="406" spans="1:10" ht="24" customHeight="1">
      <c r="A406" s="17" t="s">
        <v>1884</v>
      </c>
      <c r="B406" s="19" t="s">
        <v>1909</v>
      </c>
      <c r="C406" s="17" t="s">
        <v>78</v>
      </c>
      <c r="D406" s="17" t="s">
        <v>1910</v>
      </c>
      <c r="E406" s="396" t="s">
        <v>1887</v>
      </c>
      <c r="F406" s="396"/>
      <c r="G406" s="18" t="s">
        <v>1911</v>
      </c>
      <c r="H406" s="21">
        <v>0.6</v>
      </c>
      <c r="I406" s="20">
        <v>22.95</v>
      </c>
      <c r="J406" s="20">
        <v>13.77</v>
      </c>
    </row>
    <row r="407" spans="1:10" ht="24" customHeight="1">
      <c r="A407" s="17" t="s">
        <v>1884</v>
      </c>
      <c r="B407" s="19" t="s">
        <v>1935</v>
      </c>
      <c r="C407" s="17" t="s">
        <v>78</v>
      </c>
      <c r="D407" s="17" t="s">
        <v>1936</v>
      </c>
      <c r="E407" s="396" t="s">
        <v>1887</v>
      </c>
      <c r="F407" s="396"/>
      <c r="G407" s="18" t="s">
        <v>1911</v>
      </c>
      <c r="H407" s="21">
        <v>1.2</v>
      </c>
      <c r="I407" s="20">
        <v>28.34</v>
      </c>
      <c r="J407" s="20">
        <v>34</v>
      </c>
    </row>
    <row r="408" spans="1:10" ht="52.05" customHeight="1">
      <c r="A408" s="17" t="s">
        <v>1884</v>
      </c>
      <c r="B408" s="19" t="s">
        <v>2135</v>
      </c>
      <c r="C408" s="17" t="s">
        <v>78</v>
      </c>
      <c r="D408" s="17" t="s">
        <v>2136</v>
      </c>
      <c r="E408" s="396" t="s">
        <v>1939</v>
      </c>
      <c r="F408" s="396"/>
      <c r="G408" s="18" t="s">
        <v>81</v>
      </c>
      <c r="H408" s="21">
        <v>9.7999999999999997E-3</v>
      </c>
      <c r="I408" s="20">
        <v>698.58</v>
      </c>
      <c r="J408" s="20">
        <v>6.84</v>
      </c>
    </row>
    <row r="409" spans="1:10" ht="24" customHeight="1">
      <c r="A409" s="22" t="s">
        <v>1894</v>
      </c>
      <c r="B409" s="24" t="s">
        <v>2137</v>
      </c>
      <c r="C409" s="22" t="s">
        <v>78</v>
      </c>
      <c r="D409" s="22" t="s">
        <v>2138</v>
      </c>
      <c r="E409" s="397" t="s">
        <v>1928</v>
      </c>
      <c r="F409" s="397"/>
      <c r="G409" s="23" t="s">
        <v>2139</v>
      </c>
      <c r="H409" s="26">
        <v>0.01</v>
      </c>
      <c r="I409" s="25">
        <v>45.25</v>
      </c>
      <c r="J409" s="25">
        <v>0.45</v>
      </c>
    </row>
    <row r="410" spans="1:10" ht="39" customHeight="1">
      <c r="A410" s="22" t="s">
        <v>1894</v>
      </c>
      <c r="B410" s="24" t="s">
        <v>2140</v>
      </c>
      <c r="C410" s="22" t="s">
        <v>78</v>
      </c>
      <c r="D410" s="22" t="s">
        <v>2141</v>
      </c>
      <c r="E410" s="397" t="s">
        <v>1928</v>
      </c>
      <c r="F410" s="397"/>
      <c r="G410" s="23" t="s">
        <v>268</v>
      </c>
      <c r="H410" s="26">
        <v>28.31</v>
      </c>
      <c r="I410" s="25">
        <v>0.8</v>
      </c>
      <c r="J410" s="25">
        <v>22.64</v>
      </c>
    </row>
    <row r="411" spans="1:10" ht="39" customHeight="1">
      <c r="A411" s="22" t="s">
        <v>1894</v>
      </c>
      <c r="B411" s="24" t="s">
        <v>2142</v>
      </c>
      <c r="C411" s="22" t="s">
        <v>78</v>
      </c>
      <c r="D411" s="22" t="s">
        <v>2143</v>
      </c>
      <c r="E411" s="397" t="s">
        <v>1928</v>
      </c>
      <c r="F411" s="397"/>
      <c r="G411" s="23" t="s">
        <v>114</v>
      </c>
      <c r="H411" s="26">
        <v>0.42</v>
      </c>
      <c r="I411" s="25">
        <v>2.96</v>
      </c>
      <c r="J411" s="25">
        <v>1.24</v>
      </c>
    </row>
    <row r="412" spans="1:10">
      <c r="A412" s="38"/>
      <c r="B412" s="38"/>
      <c r="C412" s="38"/>
      <c r="D412" s="38"/>
      <c r="E412" s="38" t="s">
        <v>1897</v>
      </c>
      <c r="F412" s="39">
        <v>36.04</v>
      </c>
      <c r="G412" s="38" t="s">
        <v>1898</v>
      </c>
      <c r="H412" s="39">
        <v>0</v>
      </c>
      <c r="I412" s="38" t="s">
        <v>1899</v>
      </c>
      <c r="J412" s="39">
        <v>36.04</v>
      </c>
    </row>
    <row r="413" spans="1:10">
      <c r="A413" s="38"/>
      <c r="B413" s="38"/>
      <c r="C413" s="38"/>
      <c r="D413" s="38"/>
      <c r="E413" s="38" t="s">
        <v>1900</v>
      </c>
      <c r="F413" s="39">
        <v>16.18</v>
      </c>
      <c r="G413" s="38"/>
      <c r="H413" s="398" t="s">
        <v>1901</v>
      </c>
      <c r="I413" s="398"/>
      <c r="J413" s="39">
        <v>95.12</v>
      </c>
    </row>
    <row r="414" spans="1:10" ht="1.05" customHeight="1">
      <c r="A414" s="16"/>
      <c r="B414" s="16"/>
      <c r="C414" s="16"/>
      <c r="D414" s="16"/>
      <c r="E414" s="16"/>
      <c r="F414" s="16"/>
      <c r="G414" s="16"/>
      <c r="H414" s="16"/>
      <c r="I414" s="16"/>
      <c r="J414" s="16"/>
    </row>
    <row r="415" spans="1:10" ht="18" customHeight="1">
      <c r="A415" s="2" t="s">
        <v>216</v>
      </c>
      <c r="B415" s="4" t="s">
        <v>61</v>
      </c>
      <c r="C415" s="2" t="s">
        <v>62</v>
      </c>
      <c r="D415" s="2" t="s">
        <v>9</v>
      </c>
      <c r="E415" s="391" t="s">
        <v>63</v>
      </c>
      <c r="F415" s="391"/>
      <c r="G415" s="3" t="s">
        <v>64</v>
      </c>
      <c r="H415" s="4" t="s">
        <v>10</v>
      </c>
      <c r="I415" s="4" t="s">
        <v>65</v>
      </c>
      <c r="J415" s="4" t="s">
        <v>11</v>
      </c>
    </row>
    <row r="416" spans="1:10" ht="39" customHeight="1">
      <c r="A416" s="10" t="s">
        <v>1883</v>
      </c>
      <c r="B416" s="12" t="s">
        <v>217</v>
      </c>
      <c r="C416" s="10" t="s">
        <v>78</v>
      </c>
      <c r="D416" s="10" t="s">
        <v>218</v>
      </c>
      <c r="E416" s="395" t="s">
        <v>219</v>
      </c>
      <c r="F416" s="395"/>
      <c r="G416" s="11" t="s">
        <v>99</v>
      </c>
      <c r="H416" s="15">
        <v>1</v>
      </c>
      <c r="I416" s="13">
        <v>226.45</v>
      </c>
      <c r="J416" s="13">
        <v>226.45</v>
      </c>
    </row>
    <row r="417" spans="1:10" ht="24" customHeight="1">
      <c r="A417" s="17" t="s">
        <v>1884</v>
      </c>
      <c r="B417" s="19" t="s">
        <v>1909</v>
      </c>
      <c r="C417" s="17" t="s">
        <v>78</v>
      </c>
      <c r="D417" s="17" t="s">
        <v>1910</v>
      </c>
      <c r="E417" s="396" t="s">
        <v>1887</v>
      </c>
      <c r="F417" s="396"/>
      <c r="G417" s="18" t="s">
        <v>1911</v>
      </c>
      <c r="H417" s="21">
        <v>1.028</v>
      </c>
      <c r="I417" s="20">
        <v>22.95</v>
      </c>
      <c r="J417" s="20">
        <v>23.59</v>
      </c>
    </row>
    <row r="418" spans="1:10" ht="39" customHeight="1">
      <c r="A418" s="17" t="s">
        <v>1884</v>
      </c>
      <c r="B418" s="19" t="s">
        <v>2145</v>
      </c>
      <c r="C418" s="17" t="s">
        <v>78</v>
      </c>
      <c r="D418" s="17" t="s">
        <v>2146</v>
      </c>
      <c r="E418" s="396" t="s">
        <v>1939</v>
      </c>
      <c r="F418" s="396"/>
      <c r="G418" s="18" t="s">
        <v>81</v>
      </c>
      <c r="H418" s="21">
        <v>0.01</v>
      </c>
      <c r="I418" s="20">
        <v>559.14</v>
      </c>
      <c r="J418" s="20">
        <v>5.59</v>
      </c>
    </row>
    <row r="419" spans="1:10" ht="24" customHeight="1">
      <c r="A419" s="17" t="s">
        <v>1884</v>
      </c>
      <c r="B419" s="19" t="s">
        <v>1935</v>
      </c>
      <c r="C419" s="17" t="s">
        <v>78</v>
      </c>
      <c r="D419" s="17" t="s">
        <v>1936</v>
      </c>
      <c r="E419" s="396" t="s">
        <v>1887</v>
      </c>
      <c r="F419" s="396"/>
      <c r="G419" s="18" t="s">
        <v>1911</v>
      </c>
      <c r="H419" s="21">
        <v>2.0550000000000002</v>
      </c>
      <c r="I419" s="20">
        <v>28.34</v>
      </c>
      <c r="J419" s="20">
        <v>58.23</v>
      </c>
    </row>
    <row r="420" spans="1:10" ht="25.95" customHeight="1">
      <c r="A420" s="22" t="s">
        <v>1894</v>
      </c>
      <c r="B420" s="24" t="s">
        <v>2147</v>
      </c>
      <c r="C420" s="22" t="s">
        <v>78</v>
      </c>
      <c r="D420" s="22" t="s">
        <v>2148</v>
      </c>
      <c r="E420" s="397" t="s">
        <v>1928</v>
      </c>
      <c r="F420" s="397"/>
      <c r="G420" s="23" t="s">
        <v>268</v>
      </c>
      <c r="H420" s="26">
        <v>3.95</v>
      </c>
      <c r="I420" s="25">
        <v>35.200000000000003</v>
      </c>
      <c r="J420" s="25">
        <v>139.04</v>
      </c>
    </row>
    <row r="421" spans="1:10">
      <c r="A421" s="38"/>
      <c r="B421" s="38"/>
      <c r="C421" s="38"/>
      <c r="D421" s="38"/>
      <c r="E421" s="38" t="s">
        <v>1897</v>
      </c>
      <c r="F421" s="39">
        <v>61.05</v>
      </c>
      <c r="G421" s="38" t="s">
        <v>1898</v>
      </c>
      <c r="H421" s="39">
        <v>0</v>
      </c>
      <c r="I421" s="38" t="s">
        <v>1899</v>
      </c>
      <c r="J421" s="39">
        <v>61.05</v>
      </c>
    </row>
    <row r="422" spans="1:10">
      <c r="A422" s="38"/>
      <c r="B422" s="38"/>
      <c r="C422" s="38"/>
      <c r="D422" s="38"/>
      <c r="E422" s="38" t="s">
        <v>1900</v>
      </c>
      <c r="F422" s="39">
        <v>46.42</v>
      </c>
      <c r="G422" s="38"/>
      <c r="H422" s="398" t="s">
        <v>1901</v>
      </c>
      <c r="I422" s="398"/>
      <c r="J422" s="39">
        <v>272.87</v>
      </c>
    </row>
    <row r="423" spans="1:10" ht="1.05" customHeight="1">
      <c r="A423" s="16"/>
      <c r="B423" s="16"/>
      <c r="C423" s="16"/>
      <c r="D423" s="16"/>
      <c r="E423" s="16"/>
      <c r="F423" s="16"/>
      <c r="G423" s="16"/>
      <c r="H423" s="16"/>
      <c r="I423" s="16"/>
      <c r="J423" s="16"/>
    </row>
    <row r="424" spans="1:10" ht="18" customHeight="1">
      <c r="A424" s="2" t="s">
        <v>220</v>
      </c>
      <c r="B424" s="4" t="s">
        <v>61</v>
      </c>
      <c r="C424" s="2" t="s">
        <v>62</v>
      </c>
      <c r="D424" s="2" t="s">
        <v>9</v>
      </c>
      <c r="E424" s="391" t="s">
        <v>63</v>
      </c>
      <c r="F424" s="391"/>
      <c r="G424" s="3" t="s">
        <v>64</v>
      </c>
      <c r="H424" s="4" t="s">
        <v>10</v>
      </c>
      <c r="I424" s="4" t="s">
        <v>65</v>
      </c>
      <c r="J424" s="4" t="s">
        <v>11</v>
      </c>
    </row>
    <row r="425" spans="1:10" ht="64.95" customHeight="1">
      <c r="A425" s="10" t="s">
        <v>1883</v>
      </c>
      <c r="B425" s="12" t="s">
        <v>221</v>
      </c>
      <c r="C425" s="10" t="s">
        <v>72</v>
      </c>
      <c r="D425" s="10" t="s">
        <v>222</v>
      </c>
      <c r="E425" s="395" t="s">
        <v>204</v>
      </c>
      <c r="F425" s="395"/>
      <c r="G425" s="11" t="s">
        <v>99</v>
      </c>
      <c r="H425" s="15">
        <v>1</v>
      </c>
      <c r="I425" s="13">
        <v>229</v>
      </c>
      <c r="J425" s="13">
        <v>229</v>
      </c>
    </row>
    <row r="426" spans="1:10" ht="39" customHeight="1">
      <c r="A426" s="17" t="s">
        <v>1884</v>
      </c>
      <c r="B426" s="19" t="s">
        <v>2150</v>
      </c>
      <c r="C426" s="17" t="s">
        <v>78</v>
      </c>
      <c r="D426" s="17" t="s">
        <v>2151</v>
      </c>
      <c r="E426" s="396" t="s">
        <v>1991</v>
      </c>
      <c r="F426" s="396"/>
      <c r="G426" s="18" t="s">
        <v>81</v>
      </c>
      <c r="H426" s="21">
        <v>1.2999999999999999E-2</v>
      </c>
      <c r="I426" s="20">
        <v>473.1</v>
      </c>
      <c r="J426" s="20">
        <v>6.15</v>
      </c>
    </row>
    <row r="427" spans="1:10" ht="39" customHeight="1">
      <c r="A427" s="17" t="s">
        <v>1884</v>
      </c>
      <c r="B427" s="19" t="s">
        <v>92</v>
      </c>
      <c r="C427" s="17" t="s">
        <v>78</v>
      </c>
      <c r="D427" s="17" t="s">
        <v>93</v>
      </c>
      <c r="E427" s="396" t="s">
        <v>94</v>
      </c>
      <c r="F427" s="396"/>
      <c r="G427" s="18" t="s">
        <v>81</v>
      </c>
      <c r="H427" s="21">
        <v>0.105</v>
      </c>
      <c r="I427" s="20">
        <v>526.16999999999996</v>
      </c>
      <c r="J427" s="20">
        <v>55.24</v>
      </c>
    </row>
    <row r="428" spans="1:10" ht="39" customHeight="1">
      <c r="A428" s="17" t="s">
        <v>1884</v>
      </c>
      <c r="B428" s="19" t="s">
        <v>2152</v>
      </c>
      <c r="C428" s="17" t="s">
        <v>78</v>
      </c>
      <c r="D428" s="17" t="s">
        <v>2153</v>
      </c>
      <c r="E428" s="396" t="s">
        <v>215</v>
      </c>
      <c r="F428" s="396"/>
      <c r="G428" s="18" t="s">
        <v>99</v>
      </c>
      <c r="H428" s="21">
        <v>0.86699999999999999</v>
      </c>
      <c r="I428" s="20">
        <v>77.099999999999994</v>
      </c>
      <c r="J428" s="20">
        <v>66.84</v>
      </c>
    </row>
    <row r="429" spans="1:10" ht="52.05" customHeight="1">
      <c r="A429" s="17" t="s">
        <v>1884</v>
      </c>
      <c r="B429" s="19" t="s">
        <v>2154</v>
      </c>
      <c r="C429" s="17" t="s">
        <v>78</v>
      </c>
      <c r="D429" s="17" t="s">
        <v>2155</v>
      </c>
      <c r="E429" s="396" t="s">
        <v>360</v>
      </c>
      <c r="F429" s="396"/>
      <c r="G429" s="18" t="s">
        <v>99</v>
      </c>
      <c r="H429" s="21">
        <v>1.734</v>
      </c>
      <c r="I429" s="20">
        <v>7.51</v>
      </c>
      <c r="J429" s="20">
        <v>13.02</v>
      </c>
    </row>
    <row r="430" spans="1:10" ht="52.05" customHeight="1">
      <c r="A430" s="17" t="s">
        <v>1884</v>
      </c>
      <c r="B430" s="19" t="s">
        <v>2156</v>
      </c>
      <c r="C430" s="17" t="s">
        <v>78</v>
      </c>
      <c r="D430" s="17" t="s">
        <v>2157</v>
      </c>
      <c r="E430" s="396" t="s">
        <v>2158</v>
      </c>
      <c r="F430" s="396"/>
      <c r="G430" s="18" t="s">
        <v>99</v>
      </c>
      <c r="H430" s="21">
        <v>1.734</v>
      </c>
      <c r="I430" s="20">
        <v>41.73</v>
      </c>
      <c r="J430" s="20">
        <v>72.349999999999994</v>
      </c>
    </row>
    <row r="431" spans="1:10" ht="25.95" customHeight="1">
      <c r="A431" s="17" t="s">
        <v>1884</v>
      </c>
      <c r="B431" s="19" t="s">
        <v>2159</v>
      </c>
      <c r="C431" s="17" t="s">
        <v>78</v>
      </c>
      <c r="D431" s="17" t="s">
        <v>2160</v>
      </c>
      <c r="E431" s="396" t="s">
        <v>2161</v>
      </c>
      <c r="F431" s="396"/>
      <c r="G431" s="18" t="s">
        <v>136</v>
      </c>
      <c r="H431" s="21">
        <v>1.04</v>
      </c>
      <c r="I431" s="20">
        <v>14.81</v>
      </c>
      <c r="J431" s="20">
        <v>15.4</v>
      </c>
    </row>
    <row r="432" spans="1:10">
      <c r="A432" s="38"/>
      <c r="B432" s="38"/>
      <c r="C432" s="38"/>
      <c r="D432" s="38"/>
      <c r="E432" s="38" t="s">
        <v>1897</v>
      </c>
      <c r="F432" s="39">
        <v>74.959999999999994</v>
      </c>
      <c r="G432" s="38" t="s">
        <v>1898</v>
      </c>
      <c r="H432" s="39">
        <v>0</v>
      </c>
      <c r="I432" s="38" t="s">
        <v>1899</v>
      </c>
      <c r="J432" s="39">
        <v>74.959999999999994</v>
      </c>
    </row>
    <row r="433" spans="1:10">
      <c r="A433" s="38"/>
      <c r="B433" s="38"/>
      <c r="C433" s="38"/>
      <c r="D433" s="38"/>
      <c r="E433" s="38" t="s">
        <v>1900</v>
      </c>
      <c r="F433" s="39">
        <v>46.94</v>
      </c>
      <c r="G433" s="38"/>
      <c r="H433" s="398" t="s">
        <v>1901</v>
      </c>
      <c r="I433" s="398"/>
      <c r="J433" s="39">
        <v>275.94</v>
      </c>
    </row>
    <row r="434" spans="1:10" ht="1.05" customHeight="1">
      <c r="A434" s="16"/>
      <c r="B434" s="16"/>
      <c r="C434" s="16"/>
      <c r="D434" s="16"/>
      <c r="E434" s="16"/>
      <c r="F434" s="16"/>
      <c r="G434" s="16"/>
      <c r="H434" s="16"/>
      <c r="I434" s="16"/>
      <c r="J434" s="16"/>
    </row>
    <row r="435" spans="1:10" ht="18" customHeight="1">
      <c r="A435" s="2" t="s">
        <v>223</v>
      </c>
      <c r="B435" s="4" t="s">
        <v>61</v>
      </c>
      <c r="C435" s="2" t="s">
        <v>62</v>
      </c>
      <c r="D435" s="2" t="s">
        <v>9</v>
      </c>
      <c r="E435" s="391" t="s">
        <v>63</v>
      </c>
      <c r="F435" s="391"/>
      <c r="G435" s="3" t="s">
        <v>64</v>
      </c>
      <c r="H435" s="4" t="s">
        <v>10</v>
      </c>
      <c r="I435" s="4" t="s">
        <v>65</v>
      </c>
      <c r="J435" s="4" t="s">
        <v>11</v>
      </c>
    </row>
    <row r="436" spans="1:10" ht="39" customHeight="1">
      <c r="A436" s="10" t="s">
        <v>1883</v>
      </c>
      <c r="B436" s="12" t="s">
        <v>224</v>
      </c>
      <c r="C436" s="10" t="s">
        <v>78</v>
      </c>
      <c r="D436" s="10" t="s">
        <v>225</v>
      </c>
      <c r="E436" s="395" t="s">
        <v>226</v>
      </c>
      <c r="F436" s="395"/>
      <c r="G436" s="11" t="s">
        <v>114</v>
      </c>
      <c r="H436" s="15">
        <v>1</v>
      </c>
      <c r="I436" s="13">
        <v>197.64</v>
      </c>
      <c r="J436" s="13">
        <v>197.64</v>
      </c>
    </row>
    <row r="437" spans="1:10" ht="24" customHeight="1">
      <c r="A437" s="17" t="s">
        <v>1884</v>
      </c>
      <c r="B437" s="19" t="s">
        <v>1909</v>
      </c>
      <c r="C437" s="17" t="s">
        <v>78</v>
      </c>
      <c r="D437" s="17" t="s">
        <v>1910</v>
      </c>
      <c r="E437" s="396" t="s">
        <v>1887</v>
      </c>
      <c r="F437" s="396"/>
      <c r="G437" s="18" t="s">
        <v>1911</v>
      </c>
      <c r="H437" s="21">
        <v>9.4E-2</v>
      </c>
      <c r="I437" s="20">
        <v>22.95</v>
      </c>
      <c r="J437" s="20">
        <v>2.15</v>
      </c>
    </row>
    <row r="438" spans="1:10" ht="24" customHeight="1">
      <c r="A438" s="17" t="s">
        <v>1884</v>
      </c>
      <c r="B438" s="19" t="s">
        <v>2163</v>
      </c>
      <c r="C438" s="17" t="s">
        <v>78</v>
      </c>
      <c r="D438" s="17" t="s">
        <v>2164</v>
      </c>
      <c r="E438" s="396" t="s">
        <v>1887</v>
      </c>
      <c r="F438" s="396"/>
      <c r="G438" s="18" t="s">
        <v>1911</v>
      </c>
      <c r="H438" s="21">
        <v>0.189</v>
      </c>
      <c r="I438" s="20">
        <v>28.2</v>
      </c>
      <c r="J438" s="20">
        <v>5.32</v>
      </c>
    </row>
    <row r="439" spans="1:10" ht="39" customHeight="1">
      <c r="A439" s="17" t="s">
        <v>1884</v>
      </c>
      <c r="B439" s="19" t="s">
        <v>1992</v>
      </c>
      <c r="C439" s="17" t="s">
        <v>78</v>
      </c>
      <c r="D439" s="17" t="s">
        <v>1993</v>
      </c>
      <c r="E439" s="396" t="s">
        <v>1907</v>
      </c>
      <c r="F439" s="396"/>
      <c r="G439" s="18" t="s">
        <v>1914</v>
      </c>
      <c r="H439" s="21">
        <v>8.9999999999999993E-3</v>
      </c>
      <c r="I439" s="20">
        <v>25.82</v>
      </c>
      <c r="J439" s="20">
        <v>0.23</v>
      </c>
    </row>
    <row r="440" spans="1:10" ht="64.95" customHeight="1">
      <c r="A440" s="17" t="s">
        <v>1884</v>
      </c>
      <c r="B440" s="19" t="s">
        <v>2165</v>
      </c>
      <c r="C440" s="17" t="s">
        <v>78</v>
      </c>
      <c r="D440" s="17" t="s">
        <v>2166</v>
      </c>
      <c r="E440" s="396" t="s">
        <v>1939</v>
      </c>
      <c r="F440" s="396"/>
      <c r="G440" s="18" t="s">
        <v>81</v>
      </c>
      <c r="H440" s="21">
        <v>6.0000000000000001E-3</v>
      </c>
      <c r="I440" s="20">
        <v>469.1</v>
      </c>
      <c r="J440" s="20">
        <v>2.81</v>
      </c>
    </row>
    <row r="441" spans="1:10" ht="39" customHeight="1">
      <c r="A441" s="17" t="s">
        <v>1884</v>
      </c>
      <c r="B441" s="19" t="s">
        <v>1996</v>
      </c>
      <c r="C441" s="17" t="s">
        <v>78</v>
      </c>
      <c r="D441" s="17" t="s">
        <v>1997</v>
      </c>
      <c r="E441" s="396" t="s">
        <v>1907</v>
      </c>
      <c r="F441" s="396"/>
      <c r="G441" s="18" t="s">
        <v>1908</v>
      </c>
      <c r="H441" s="21">
        <v>0.17899999999999999</v>
      </c>
      <c r="I441" s="20">
        <v>24.46</v>
      </c>
      <c r="J441" s="20">
        <v>4.37</v>
      </c>
    </row>
    <row r="442" spans="1:10" ht="25.95" customHeight="1">
      <c r="A442" s="22" t="s">
        <v>1894</v>
      </c>
      <c r="B442" s="24" t="s">
        <v>2167</v>
      </c>
      <c r="C442" s="22" t="s">
        <v>78</v>
      </c>
      <c r="D442" s="22" t="s">
        <v>2168</v>
      </c>
      <c r="E442" s="397" t="s">
        <v>1928</v>
      </c>
      <c r="F442" s="397"/>
      <c r="G442" s="23" t="s">
        <v>114</v>
      </c>
      <c r="H442" s="26">
        <v>1.04</v>
      </c>
      <c r="I442" s="25">
        <v>175.74</v>
      </c>
      <c r="J442" s="25">
        <v>182.76</v>
      </c>
    </row>
    <row r="443" spans="1:10">
      <c r="A443" s="38"/>
      <c r="B443" s="38"/>
      <c r="C443" s="38"/>
      <c r="D443" s="38"/>
      <c r="E443" s="38" t="s">
        <v>1897</v>
      </c>
      <c r="F443" s="39">
        <v>9.41</v>
      </c>
      <c r="G443" s="38" t="s">
        <v>1898</v>
      </c>
      <c r="H443" s="39">
        <v>0</v>
      </c>
      <c r="I443" s="38" t="s">
        <v>1899</v>
      </c>
      <c r="J443" s="39">
        <v>9.41</v>
      </c>
    </row>
    <row r="444" spans="1:10">
      <c r="A444" s="38"/>
      <c r="B444" s="38"/>
      <c r="C444" s="38"/>
      <c r="D444" s="38"/>
      <c r="E444" s="38" t="s">
        <v>1900</v>
      </c>
      <c r="F444" s="39">
        <v>40.51</v>
      </c>
      <c r="G444" s="38"/>
      <c r="H444" s="398" t="s">
        <v>1901</v>
      </c>
      <c r="I444" s="398"/>
      <c r="J444" s="39">
        <v>238.15</v>
      </c>
    </row>
    <row r="445" spans="1:10" ht="1.05" customHeight="1">
      <c r="A445" s="16"/>
      <c r="B445" s="16"/>
      <c r="C445" s="16"/>
      <c r="D445" s="16"/>
      <c r="E445" s="16"/>
      <c r="F445" s="16"/>
      <c r="G445" s="16"/>
      <c r="H445" s="16"/>
      <c r="I445" s="16"/>
      <c r="J445" s="16"/>
    </row>
    <row r="446" spans="1:10" ht="18" customHeight="1">
      <c r="A446" s="2" t="s">
        <v>227</v>
      </c>
      <c r="B446" s="4" t="s">
        <v>61</v>
      </c>
      <c r="C446" s="2" t="s">
        <v>62</v>
      </c>
      <c r="D446" s="2" t="s">
        <v>9</v>
      </c>
      <c r="E446" s="391" t="s">
        <v>63</v>
      </c>
      <c r="F446" s="391"/>
      <c r="G446" s="3" t="s">
        <v>64</v>
      </c>
      <c r="H446" s="4" t="s">
        <v>10</v>
      </c>
      <c r="I446" s="4" t="s">
        <v>65</v>
      </c>
      <c r="J446" s="4" t="s">
        <v>11</v>
      </c>
    </row>
    <row r="447" spans="1:10" ht="39" customHeight="1">
      <c r="A447" s="10" t="s">
        <v>1883</v>
      </c>
      <c r="B447" s="12" t="s">
        <v>228</v>
      </c>
      <c r="C447" s="10" t="s">
        <v>78</v>
      </c>
      <c r="D447" s="10" t="s">
        <v>229</v>
      </c>
      <c r="E447" s="395" t="s">
        <v>230</v>
      </c>
      <c r="F447" s="395"/>
      <c r="G447" s="11" t="s">
        <v>99</v>
      </c>
      <c r="H447" s="15">
        <v>1</v>
      </c>
      <c r="I447" s="13">
        <v>1058.51</v>
      </c>
      <c r="J447" s="13">
        <v>1058.51</v>
      </c>
    </row>
    <row r="448" spans="1:10" ht="24" customHeight="1">
      <c r="A448" s="17" t="s">
        <v>1884</v>
      </c>
      <c r="B448" s="19" t="s">
        <v>2163</v>
      </c>
      <c r="C448" s="17" t="s">
        <v>78</v>
      </c>
      <c r="D448" s="17" t="s">
        <v>2164</v>
      </c>
      <c r="E448" s="396" t="s">
        <v>1887</v>
      </c>
      <c r="F448" s="396"/>
      <c r="G448" s="18" t="s">
        <v>1911</v>
      </c>
      <c r="H448" s="21">
        <v>1.405</v>
      </c>
      <c r="I448" s="20">
        <v>28.2</v>
      </c>
      <c r="J448" s="20">
        <v>39.619999999999997</v>
      </c>
    </row>
    <row r="449" spans="1:10" ht="39" customHeight="1">
      <c r="A449" s="17" t="s">
        <v>1884</v>
      </c>
      <c r="B449" s="19" t="s">
        <v>1992</v>
      </c>
      <c r="C449" s="17" t="s">
        <v>78</v>
      </c>
      <c r="D449" s="17" t="s">
        <v>1993</v>
      </c>
      <c r="E449" s="396" t="s">
        <v>1907</v>
      </c>
      <c r="F449" s="396"/>
      <c r="G449" s="18" t="s">
        <v>1914</v>
      </c>
      <c r="H449" s="21">
        <v>8.8999999999999996E-2</v>
      </c>
      <c r="I449" s="20">
        <v>25.82</v>
      </c>
      <c r="J449" s="20">
        <v>2.29</v>
      </c>
    </row>
    <row r="450" spans="1:10" ht="24" customHeight="1">
      <c r="A450" s="17" t="s">
        <v>1884</v>
      </c>
      <c r="B450" s="19" t="s">
        <v>1909</v>
      </c>
      <c r="C450" s="17" t="s">
        <v>78</v>
      </c>
      <c r="D450" s="17" t="s">
        <v>1910</v>
      </c>
      <c r="E450" s="396" t="s">
        <v>1887</v>
      </c>
      <c r="F450" s="396"/>
      <c r="G450" s="18" t="s">
        <v>1911</v>
      </c>
      <c r="H450" s="21">
        <v>0.70199999999999996</v>
      </c>
      <c r="I450" s="20">
        <v>22.95</v>
      </c>
      <c r="J450" s="20">
        <v>16.11</v>
      </c>
    </row>
    <row r="451" spans="1:10" ht="39" customHeight="1">
      <c r="A451" s="17" t="s">
        <v>1884</v>
      </c>
      <c r="B451" s="19" t="s">
        <v>1996</v>
      </c>
      <c r="C451" s="17" t="s">
        <v>78</v>
      </c>
      <c r="D451" s="17" t="s">
        <v>1997</v>
      </c>
      <c r="E451" s="396" t="s">
        <v>1907</v>
      </c>
      <c r="F451" s="396"/>
      <c r="G451" s="18" t="s">
        <v>1908</v>
      </c>
      <c r="H451" s="21">
        <v>1.3160000000000001</v>
      </c>
      <c r="I451" s="20">
        <v>24.46</v>
      </c>
      <c r="J451" s="20">
        <v>32.18</v>
      </c>
    </row>
    <row r="452" spans="1:10" ht="25.95" customHeight="1">
      <c r="A452" s="22" t="s">
        <v>1894</v>
      </c>
      <c r="B452" s="24" t="s">
        <v>2170</v>
      </c>
      <c r="C452" s="22" t="s">
        <v>78</v>
      </c>
      <c r="D452" s="22" t="s">
        <v>2171</v>
      </c>
      <c r="E452" s="397" t="s">
        <v>1928</v>
      </c>
      <c r="F452" s="397"/>
      <c r="G452" s="23" t="s">
        <v>136</v>
      </c>
      <c r="H452" s="26">
        <v>0.53</v>
      </c>
      <c r="I452" s="25">
        <v>47.41</v>
      </c>
      <c r="J452" s="25">
        <v>25.12</v>
      </c>
    </row>
    <row r="453" spans="1:10" ht="39" customHeight="1">
      <c r="A453" s="22" t="s">
        <v>1894</v>
      </c>
      <c r="B453" s="24" t="s">
        <v>2172</v>
      </c>
      <c r="C453" s="22" t="s">
        <v>78</v>
      </c>
      <c r="D453" s="22" t="s">
        <v>2173</v>
      </c>
      <c r="E453" s="397" t="s">
        <v>1928</v>
      </c>
      <c r="F453" s="397"/>
      <c r="G453" s="23" t="s">
        <v>99</v>
      </c>
      <c r="H453" s="26">
        <v>1.05</v>
      </c>
      <c r="I453" s="25">
        <v>895.03</v>
      </c>
      <c r="J453" s="25">
        <v>939.78</v>
      </c>
    </row>
    <row r="454" spans="1:10" ht="24" customHeight="1">
      <c r="A454" s="22" t="s">
        <v>1894</v>
      </c>
      <c r="B454" s="24" t="s">
        <v>2174</v>
      </c>
      <c r="C454" s="22" t="s">
        <v>78</v>
      </c>
      <c r="D454" s="22" t="s">
        <v>2175</v>
      </c>
      <c r="E454" s="397" t="s">
        <v>1928</v>
      </c>
      <c r="F454" s="397"/>
      <c r="G454" s="23" t="s">
        <v>136</v>
      </c>
      <c r="H454" s="26">
        <v>0.97</v>
      </c>
      <c r="I454" s="25">
        <v>3.52</v>
      </c>
      <c r="J454" s="25">
        <v>3.41</v>
      </c>
    </row>
    <row r="455" spans="1:10">
      <c r="A455" s="38"/>
      <c r="B455" s="38"/>
      <c r="C455" s="38"/>
      <c r="D455" s="38"/>
      <c r="E455" s="38" t="s">
        <v>1897</v>
      </c>
      <c r="F455" s="39">
        <v>67.3</v>
      </c>
      <c r="G455" s="38" t="s">
        <v>1898</v>
      </c>
      <c r="H455" s="39">
        <v>0</v>
      </c>
      <c r="I455" s="38" t="s">
        <v>1899</v>
      </c>
      <c r="J455" s="39">
        <v>67.3</v>
      </c>
    </row>
    <row r="456" spans="1:10">
      <c r="A456" s="38"/>
      <c r="B456" s="38"/>
      <c r="C456" s="38"/>
      <c r="D456" s="38"/>
      <c r="E456" s="38" t="s">
        <v>1900</v>
      </c>
      <c r="F456" s="39">
        <v>216.99</v>
      </c>
      <c r="G456" s="38"/>
      <c r="H456" s="398" t="s">
        <v>1901</v>
      </c>
      <c r="I456" s="398"/>
      <c r="J456" s="39">
        <v>1275.5</v>
      </c>
    </row>
    <row r="457" spans="1:10" ht="1.05" customHeight="1">
      <c r="A457" s="16"/>
      <c r="B457" s="16"/>
      <c r="C457" s="16"/>
      <c r="D457" s="16"/>
      <c r="E457" s="16"/>
      <c r="F457" s="16"/>
      <c r="G457" s="16"/>
      <c r="H457" s="16"/>
      <c r="I457" s="16"/>
      <c r="J457" s="16"/>
    </row>
    <row r="458" spans="1:10" ht="18" customHeight="1">
      <c r="A458" s="2" t="s">
        <v>231</v>
      </c>
      <c r="B458" s="4" t="s">
        <v>61</v>
      </c>
      <c r="C458" s="2" t="s">
        <v>62</v>
      </c>
      <c r="D458" s="2" t="s">
        <v>9</v>
      </c>
      <c r="E458" s="391" t="s">
        <v>63</v>
      </c>
      <c r="F458" s="391"/>
      <c r="G458" s="3" t="s">
        <v>64</v>
      </c>
      <c r="H458" s="4" t="s">
        <v>10</v>
      </c>
      <c r="I458" s="4" t="s">
        <v>65</v>
      </c>
      <c r="J458" s="4" t="s">
        <v>11</v>
      </c>
    </row>
    <row r="459" spans="1:10" ht="52.05" customHeight="1">
      <c r="A459" s="10" t="s">
        <v>1883</v>
      </c>
      <c r="B459" s="12" t="s">
        <v>232</v>
      </c>
      <c r="C459" s="10" t="s">
        <v>78</v>
      </c>
      <c r="D459" s="10" t="s">
        <v>233</v>
      </c>
      <c r="E459" s="395" t="s">
        <v>215</v>
      </c>
      <c r="F459" s="395"/>
      <c r="G459" s="11" t="s">
        <v>99</v>
      </c>
      <c r="H459" s="15">
        <v>1</v>
      </c>
      <c r="I459" s="13">
        <v>74.08</v>
      </c>
      <c r="J459" s="13">
        <v>74.08</v>
      </c>
    </row>
    <row r="460" spans="1:10" ht="24" customHeight="1">
      <c r="A460" s="17" t="s">
        <v>1884</v>
      </c>
      <c r="B460" s="19" t="s">
        <v>1909</v>
      </c>
      <c r="C460" s="17" t="s">
        <v>78</v>
      </c>
      <c r="D460" s="17" t="s">
        <v>1910</v>
      </c>
      <c r="E460" s="396" t="s">
        <v>1887</v>
      </c>
      <c r="F460" s="396"/>
      <c r="G460" s="18" t="s">
        <v>1911</v>
      </c>
      <c r="H460" s="21">
        <v>0.43</v>
      </c>
      <c r="I460" s="20">
        <v>22.95</v>
      </c>
      <c r="J460" s="20">
        <v>9.86</v>
      </c>
    </row>
    <row r="461" spans="1:10" ht="24" customHeight="1">
      <c r="A461" s="17" t="s">
        <v>1884</v>
      </c>
      <c r="B461" s="19" t="s">
        <v>1935</v>
      </c>
      <c r="C461" s="17" t="s">
        <v>78</v>
      </c>
      <c r="D461" s="17" t="s">
        <v>1936</v>
      </c>
      <c r="E461" s="396" t="s">
        <v>1887</v>
      </c>
      <c r="F461" s="396"/>
      <c r="G461" s="18" t="s">
        <v>1911</v>
      </c>
      <c r="H461" s="21">
        <v>0.86</v>
      </c>
      <c r="I461" s="20">
        <v>28.34</v>
      </c>
      <c r="J461" s="20">
        <v>24.37</v>
      </c>
    </row>
    <row r="462" spans="1:10" ht="52.05" customHeight="1">
      <c r="A462" s="17" t="s">
        <v>1884</v>
      </c>
      <c r="B462" s="19" t="s">
        <v>2135</v>
      </c>
      <c r="C462" s="17" t="s">
        <v>78</v>
      </c>
      <c r="D462" s="17" t="s">
        <v>2136</v>
      </c>
      <c r="E462" s="396" t="s">
        <v>1939</v>
      </c>
      <c r="F462" s="396"/>
      <c r="G462" s="18" t="s">
        <v>81</v>
      </c>
      <c r="H462" s="21">
        <v>1.18E-2</v>
      </c>
      <c r="I462" s="20">
        <v>698.58</v>
      </c>
      <c r="J462" s="20">
        <v>8.24</v>
      </c>
    </row>
    <row r="463" spans="1:10" ht="39" customHeight="1">
      <c r="A463" s="22" t="s">
        <v>1894</v>
      </c>
      <c r="B463" s="24" t="s">
        <v>2177</v>
      </c>
      <c r="C463" s="22" t="s">
        <v>78</v>
      </c>
      <c r="D463" s="22" t="s">
        <v>2178</v>
      </c>
      <c r="E463" s="397" t="s">
        <v>1928</v>
      </c>
      <c r="F463" s="397"/>
      <c r="G463" s="23" t="s">
        <v>114</v>
      </c>
      <c r="H463" s="26">
        <v>0.42</v>
      </c>
      <c r="I463" s="25">
        <v>3.64</v>
      </c>
      <c r="J463" s="25">
        <v>1.52</v>
      </c>
    </row>
    <row r="464" spans="1:10" ht="24" customHeight="1">
      <c r="A464" s="22" t="s">
        <v>1894</v>
      </c>
      <c r="B464" s="24" t="s">
        <v>2137</v>
      </c>
      <c r="C464" s="22" t="s">
        <v>78</v>
      </c>
      <c r="D464" s="22" t="s">
        <v>2138</v>
      </c>
      <c r="E464" s="397" t="s">
        <v>1928</v>
      </c>
      <c r="F464" s="397"/>
      <c r="G464" s="23" t="s">
        <v>2139</v>
      </c>
      <c r="H464" s="26">
        <v>0.01</v>
      </c>
      <c r="I464" s="25">
        <v>45.25</v>
      </c>
      <c r="J464" s="25">
        <v>0.45</v>
      </c>
    </row>
    <row r="465" spans="1:10" ht="39" customHeight="1">
      <c r="A465" s="22" t="s">
        <v>1894</v>
      </c>
      <c r="B465" s="24" t="s">
        <v>2179</v>
      </c>
      <c r="C465" s="22" t="s">
        <v>78</v>
      </c>
      <c r="D465" s="22" t="s">
        <v>2180</v>
      </c>
      <c r="E465" s="397" t="s">
        <v>1928</v>
      </c>
      <c r="F465" s="397"/>
      <c r="G465" s="23" t="s">
        <v>268</v>
      </c>
      <c r="H465" s="26">
        <v>13.6</v>
      </c>
      <c r="I465" s="25">
        <v>2.1800000000000002</v>
      </c>
      <c r="J465" s="25">
        <v>29.64</v>
      </c>
    </row>
    <row r="466" spans="1:10">
      <c r="A466" s="38"/>
      <c r="B466" s="38"/>
      <c r="C466" s="38"/>
      <c r="D466" s="38"/>
      <c r="E466" s="38" t="s">
        <v>1897</v>
      </c>
      <c r="F466" s="39">
        <v>26.16</v>
      </c>
      <c r="G466" s="38" t="s">
        <v>1898</v>
      </c>
      <c r="H466" s="39">
        <v>0</v>
      </c>
      <c r="I466" s="38" t="s">
        <v>1899</v>
      </c>
      <c r="J466" s="39">
        <v>26.16</v>
      </c>
    </row>
    <row r="467" spans="1:10">
      <c r="A467" s="38"/>
      <c r="B467" s="38"/>
      <c r="C467" s="38"/>
      <c r="D467" s="38"/>
      <c r="E467" s="38" t="s">
        <v>1900</v>
      </c>
      <c r="F467" s="39">
        <v>15.18</v>
      </c>
      <c r="G467" s="38"/>
      <c r="H467" s="398" t="s">
        <v>1901</v>
      </c>
      <c r="I467" s="398"/>
      <c r="J467" s="39">
        <v>89.26</v>
      </c>
    </row>
    <row r="468" spans="1:10" ht="1.05" customHeight="1">
      <c r="A468" s="16"/>
      <c r="B468" s="16"/>
      <c r="C468" s="16"/>
      <c r="D468" s="16"/>
      <c r="E468" s="16"/>
      <c r="F468" s="16"/>
      <c r="G468" s="16"/>
      <c r="H468" s="16"/>
      <c r="I468" s="16"/>
      <c r="J468" s="16"/>
    </row>
    <row r="469" spans="1:10" ht="18" customHeight="1">
      <c r="A469" s="2" t="s">
        <v>234</v>
      </c>
      <c r="B469" s="4" t="s">
        <v>61</v>
      </c>
      <c r="C469" s="2" t="s">
        <v>62</v>
      </c>
      <c r="D469" s="2" t="s">
        <v>9</v>
      </c>
      <c r="E469" s="391" t="s">
        <v>63</v>
      </c>
      <c r="F469" s="391"/>
      <c r="G469" s="3" t="s">
        <v>64</v>
      </c>
      <c r="H469" s="4" t="s">
        <v>10</v>
      </c>
      <c r="I469" s="4" t="s">
        <v>65</v>
      </c>
      <c r="J469" s="4" t="s">
        <v>11</v>
      </c>
    </row>
    <row r="470" spans="1:10" ht="25.95" customHeight="1">
      <c r="A470" s="10" t="s">
        <v>1883</v>
      </c>
      <c r="B470" s="12" t="s">
        <v>235</v>
      </c>
      <c r="C470" s="10" t="s">
        <v>78</v>
      </c>
      <c r="D470" s="10" t="s">
        <v>236</v>
      </c>
      <c r="E470" s="395" t="s">
        <v>237</v>
      </c>
      <c r="F470" s="395"/>
      <c r="G470" s="11" t="s">
        <v>114</v>
      </c>
      <c r="H470" s="15">
        <v>1</v>
      </c>
      <c r="I470" s="13">
        <v>27.2</v>
      </c>
      <c r="J470" s="13">
        <v>27.2</v>
      </c>
    </row>
    <row r="471" spans="1:10" ht="52.05" customHeight="1">
      <c r="A471" s="17" t="s">
        <v>1884</v>
      </c>
      <c r="B471" s="19" t="s">
        <v>2182</v>
      </c>
      <c r="C471" s="17" t="s">
        <v>78</v>
      </c>
      <c r="D471" s="17" t="s">
        <v>2183</v>
      </c>
      <c r="E471" s="396" t="s">
        <v>1939</v>
      </c>
      <c r="F471" s="396"/>
      <c r="G471" s="18" t="s">
        <v>81</v>
      </c>
      <c r="H471" s="21">
        <v>5.1999999999999998E-3</v>
      </c>
      <c r="I471" s="20">
        <v>665</v>
      </c>
      <c r="J471" s="20">
        <v>3.45</v>
      </c>
    </row>
    <row r="472" spans="1:10" ht="24" customHeight="1">
      <c r="A472" s="17" t="s">
        <v>1884</v>
      </c>
      <c r="B472" s="19" t="s">
        <v>1935</v>
      </c>
      <c r="C472" s="17" t="s">
        <v>78</v>
      </c>
      <c r="D472" s="17" t="s">
        <v>1936</v>
      </c>
      <c r="E472" s="396" t="s">
        <v>1887</v>
      </c>
      <c r="F472" s="396"/>
      <c r="G472" s="18" t="s">
        <v>1911</v>
      </c>
      <c r="H472" s="21">
        <v>0.56000000000000005</v>
      </c>
      <c r="I472" s="20">
        <v>28.34</v>
      </c>
      <c r="J472" s="20">
        <v>15.87</v>
      </c>
    </row>
    <row r="473" spans="1:10" ht="24" customHeight="1">
      <c r="A473" s="17" t="s">
        <v>1884</v>
      </c>
      <c r="B473" s="19" t="s">
        <v>1909</v>
      </c>
      <c r="C473" s="17" t="s">
        <v>78</v>
      </c>
      <c r="D473" s="17" t="s">
        <v>1910</v>
      </c>
      <c r="E473" s="396" t="s">
        <v>1887</v>
      </c>
      <c r="F473" s="396"/>
      <c r="G473" s="18" t="s">
        <v>1911</v>
      </c>
      <c r="H473" s="21">
        <v>0.105</v>
      </c>
      <c r="I473" s="20">
        <v>22.95</v>
      </c>
      <c r="J473" s="20">
        <v>2.4</v>
      </c>
    </row>
    <row r="474" spans="1:10" ht="25.95" customHeight="1">
      <c r="A474" s="22" t="s">
        <v>1894</v>
      </c>
      <c r="B474" s="24" t="s">
        <v>2184</v>
      </c>
      <c r="C474" s="22" t="s">
        <v>78</v>
      </c>
      <c r="D474" s="22" t="s">
        <v>2185</v>
      </c>
      <c r="E474" s="397" t="s">
        <v>1928</v>
      </c>
      <c r="F474" s="397"/>
      <c r="G474" s="23" t="s">
        <v>268</v>
      </c>
      <c r="H474" s="26">
        <v>11.661</v>
      </c>
      <c r="I474" s="25">
        <v>0.47</v>
      </c>
      <c r="J474" s="25">
        <v>5.48</v>
      </c>
    </row>
    <row r="475" spans="1:10">
      <c r="A475" s="38"/>
      <c r="B475" s="38"/>
      <c r="C475" s="38"/>
      <c r="D475" s="38"/>
      <c r="E475" s="38" t="s">
        <v>1897</v>
      </c>
      <c r="F475" s="39">
        <v>14.03</v>
      </c>
      <c r="G475" s="38" t="s">
        <v>1898</v>
      </c>
      <c r="H475" s="39">
        <v>0</v>
      </c>
      <c r="I475" s="38" t="s">
        <v>1899</v>
      </c>
      <c r="J475" s="39">
        <v>14.03</v>
      </c>
    </row>
    <row r="476" spans="1:10">
      <c r="A476" s="38"/>
      <c r="B476" s="38"/>
      <c r="C476" s="38"/>
      <c r="D476" s="38"/>
      <c r="E476" s="38" t="s">
        <v>1900</v>
      </c>
      <c r="F476" s="39">
        <v>5.57</v>
      </c>
      <c r="G476" s="38"/>
      <c r="H476" s="398" t="s">
        <v>1901</v>
      </c>
      <c r="I476" s="398"/>
      <c r="J476" s="39">
        <v>32.770000000000003</v>
      </c>
    </row>
    <row r="477" spans="1:10" ht="1.05" customHeight="1">
      <c r="A477" s="16"/>
      <c r="B477" s="16"/>
      <c r="C477" s="16"/>
      <c r="D477" s="16"/>
      <c r="E477" s="16"/>
      <c r="F477" s="16"/>
      <c r="G477" s="16"/>
      <c r="H477" s="16"/>
      <c r="I477" s="16"/>
      <c r="J477" s="16"/>
    </row>
    <row r="478" spans="1:10" ht="18" customHeight="1">
      <c r="A478" s="2" t="s">
        <v>238</v>
      </c>
      <c r="B478" s="4" t="s">
        <v>61</v>
      </c>
      <c r="C478" s="2" t="s">
        <v>62</v>
      </c>
      <c r="D478" s="2" t="s">
        <v>9</v>
      </c>
      <c r="E478" s="391" t="s">
        <v>63</v>
      </c>
      <c r="F478" s="391"/>
      <c r="G478" s="3" t="s">
        <v>64</v>
      </c>
      <c r="H478" s="4" t="s">
        <v>10</v>
      </c>
      <c r="I478" s="4" t="s">
        <v>65</v>
      </c>
      <c r="J478" s="4" t="s">
        <v>11</v>
      </c>
    </row>
    <row r="479" spans="1:10" ht="52.05" customHeight="1">
      <c r="A479" s="10" t="s">
        <v>1883</v>
      </c>
      <c r="B479" s="12" t="s">
        <v>239</v>
      </c>
      <c r="C479" s="10" t="s">
        <v>78</v>
      </c>
      <c r="D479" s="10" t="s">
        <v>240</v>
      </c>
      <c r="E479" s="395" t="s">
        <v>241</v>
      </c>
      <c r="F479" s="395"/>
      <c r="G479" s="11" t="s">
        <v>99</v>
      </c>
      <c r="H479" s="15">
        <v>1</v>
      </c>
      <c r="I479" s="13">
        <v>193.32</v>
      </c>
      <c r="J479" s="13">
        <v>193.32</v>
      </c>
    </row>
    <row r="480" spans="1:10" ht="39" customHeight="1">
      <c r="A480" s="17" t="s">
        <v>1884</v>
      </c>
      <c r="B480" s="19" t="s">
        <v>2187</v>
      </c>
      <c r="C480" s="17" t="s">
        <v>78</v>
      </c>
      <c r="D480" s="17" t="s">
        <v>2188</v>
      </c>
      <c r="E480" s="396" t="s">
        <v>181</v>
      </c>
      <c r="F480" s="396"/>
      <c r="G480" s="18" t="s">
        <v>136</v>
      </c>
      <c r="H480" s="21">
        <v>0.99099999999999999</v>
      </c>
      <c r="I480" s="20">
        <v>15.74</v>
      </c>
      <c r="J480" s="20">
        <v>15.59</v>
      </c>
    </row>
    <row r="481" spans="1:10" ht="25.95" customHeight="1">
      <c r="A481" s="17" t="s">
        <v>1884</v>
      </c>
      <c r="B481" s="19" t="s">
        <v>2189</v>
      </c>
      <c r="C481" s="17" t="s">
        <v>78</v>
      </c>
      <c r="D481" s="17" t="s">
        <v>2190</v>
      </c>
      <c r="E481" s="396" t="s">
        <v>197</v>
      </c>
      <c r="F481" s="396"/>
      <c r="G481" s="18" t="s">
        <v>114</v>
      </c>
      <c r="H481" s="21">
        <v>0.97</v>
      </c>
      <c r="I481" s="20">
        <v>18.260000000000002</v>
      </c>
      <c r="J481" s="20">
        <v>17.71</v>
      </c>
    </row>
    <row r="482" spans="1:10" ht="39" customHeight="1">
      <c r="A482" s="17" t="s">
        <v>1884</v>
      </c>
      <c r="B482" s="19" t="s">
        <v>2122</v>
      </c>
      <c r="C482" s="17" t="s">
        <v>78</v>
      </c>
      <c r="D482" s="17" t="s">
        <v>2123</v>
      </c>
      <c r="E482" s="396" t="s">
        <v>849</v>
      </c>
      <c r="F482" s="396"/>
      <c r="G482" s="18" t="s">
        <v>81</v>
      </c>
      <c r="H482" s="21">
        <v>4.3999999999999997E-2</v>
      </c>
      <c r="I482" s="20">
        <v>629.75</v>
      </c>
      <c r="J482" s="20">
        <v>27.7</v>
      </c>
    </row>
    <row r="483" spans="1:10" ht="24" customHeight="1">
      <c r="A483" s="17" t="s">
        <v>1884</v>
      </c>
      <c r="B483" s="19" t="s">
        <v>1909</v>
      </c>
      <c r="C483" s="17" t="s">
        <v>78</v>
      </c>
      <c r="D483" s="17" t="s">
        <v>1910</v>
      </c>
      <c r="E483" s="396" t="s">
        <v>1887</v>
      </c>
      <c r="F483" s="396"/>
      <c r="G483" s="18" t="s">
        <v>1911</v>
      </c>
      <c r="H483" s="21">
        <v>0.35399999999999998</v>
      </c>
      <c r="I483" s="20">
        <v>22.95</v>
      </c>
      <c r="J483" s="20">
        <v>8.1199999999999992</v>
      </c>
    </row>
    <row r="484" spans="1:10" ht="24" customHeight="1">
      <c r="A484" s="17" t="s">
        <v>1884</v>
      </c>
      <c r="B484" s="19" t="s">
        <v>1943</v>
      </c>
      <c r="C484" s="17" t="s">
        <v>78</v>
      </c>
      <c r="D484" s="17" t="s">
        <v>1944</v>
      </c>
      <c r="E484" s="396" t="s">
        <v>1887</v>
      </c>
      <c r="F484" s="396"/>
      <c r="G484" s="18" t="s">
        <v>1911</v>
      </c>
      <c r="H484" s="21">
        <v>0.501</v>
      </c>
      <c r="I484" s="20">
        <v>27.92</v>
      </c>
      <c r="J484" s="20">
        <v>13.98</v>
      </c>
    </row>
    <row r="485" spans="1:10" ht="39" customHeight="1">
      <c r="A485" s="22" t="s">
        <v>1894</v>
      </c>
      <c r="B485" s="24" t="s">
        <v>2191</v>
      </c>
      <c r="C485" s="22" t="s">
        <v>78</v>
      </c>
      <c r="D485" s="22" t="s">
        <v>2192</v>
      </c>
      <c r="E485" s="397" t="s">
        <v>1928</v>
      </c>
      <c r="F485" s="397"/>
      <c r="G485" s="23" t="s">
        <v>114</v>
      </c>
      <c r="H485" s="26">
        <v>1.87</v>
      </c>
      <c r="I485" s="25">
        <v>20.56</v>
      </c>
      <c r="J485" s="25">
        <v>38.44</v>
      </c>
    </row>
    <row r="486" spans="1:10" ht="39" customHeight="1">
      <c r="A486" s="22" t="s">
        <v>1894</v>
      </c>
      <c r="B486" s="24" t="s">
        <v>2193</v>
      </c>
      <c r="C486" s="22" t="s">
        <v>78</v>
      </c>
      <c r="D486" s="22" t="s">
        <v>2194</v>
      </c>
      <c r="E486" s="397" t="s">
        <v>1928</v>
      </c>
      <c r="F486" s="397"/>
      <c r="G486" s="23" t="s">
        <v>99</v>
      </c>
      <c r="H486" s="26">
        <v>1</v>
      </c>
      <c r="I486" s="25">
        <v>71</v>
      </c>
      <c r="J486" s="25">
        <v>71</v>
      </c>
    </row>
    <row r="487" spans="1:10" ht="25.95" customHeight="1">
      <c r="A487" s="22" t="s">
        <v>1894</v>
      </c>
      <c r="B487" s="24" t="s">
        <v>2065</v>
      </c>
      <c r="C487" s="22" t="s">
        <v>78</v>
      </c>
      <c r="D487" s="22" t="s">
        <v>2066</v>
      </c>
      <c r="E487" s="397" t="s">
        <v>1928</v>
      </c>
      <c r="F487" s="397"/>
      <c r="G487" s="23" t="s">
        <v>136</v>
      </c>
      <c r="H487" s="26">
        <v>0.04</v>
      </c>
      <c r="I487" s="25">
        <v>19.71</v>
      </c>
      <c r="J487" s="25">
        <v>0.78</v>
      </c>
    </row>
    <row r="488" spans="1:10">
      <c r="A488" s="38"/>
      <c r="B488" s="38"/>
      <c r="C488" s="38"/>
      <c r="D488" s="38"/>
      <c r="E488" s="38" t="s">
        <v>1897</v>
      </c>
      <c r="F488" s="39">
        <v>25.95</v>
      </c>
      <c r="G488" s="38" t="s">
        <v>1898</v>
      </c>
      <c r="H488" s="39">
        <v>0</v>
      </c>
      <c r="I488" s="38" t="s">
        <v>1899</v>
      </c>
      <c r="J488" s="39">
        <v>25.95</v>
      </c>
    </row>
    <row r="489" spans="1:10">
      <c r="A489" s="38"/>
      <c r="B489" s="38"/>
      <c r="C489" s="38"/>
      <c r="D489" s="38"/>
      <c r="E489" s="38" t="s">
        <v>1900</v>
      </c>
      <c r="F489" s="39">
        <v>39.630000000000003</v>
      </c>
      <c r="G489" s="38"/>
      <c r="H489" s="398" t="s">
        <v>1901</v>
      </c>
      <c r="I489" s="398"/>
      <c r="J489" s="39">
        <v>232.95</v>
      </c>
    </row>
    <row r="490" spans="1:10" ht="1.05" customHeight="1">
      <c r="A490" s="16"/>
      <c r="B490" s="16"/>
      <c r="C490" s="16"/>
      <c r="D490" s="16"/>
      <c r="E490" s="16"/>
      <c r="F490" s="16"/>
      <c r="G490" s="16"/>
      <c r="H490" s="16"/>
      <c r="I490" s="16"/>
      <c r="J490" s="16"/>
    </row>
    <row r="491" spans="1:10" ht="18" customHeight="1">
      <c r="A491" s="2" t="s">
        <v>242</v>
      </c>
      <c r="B491" s="4" t="s">
        <v>61</v>
      </c>
      <c r="C491" s="2" t="s">
        <v>62</v>
      </c>
      <c r="D491" s="2" t="s">
        <v>9</v>
      </c>
      <c r="E491" s="391" t="s">
        <v>63</v>
      </c>
      <c r="F491" s="391"/>
      <c r="G491" s="3" t="s">
        <v>64</v>
      </c>
      <c r="H491" s="4" t="s">
        <v>10</v>
      </c>
      <c r="I491" s="4" t="s">
        <v>65</v>
      </c>
      <c r="J491" s="4" t="s">
        <v>11</v>
      </c>
    </row>
    <row r="492" spans="1:10" ht="52.05" customHeight="1">
      <c r="A492" s="10" t="s">
        <v>1883</v>
      </c>
      <c r="B492" s="12" t="s">
        <v>243</v>
      </c>
      <c r="C492" s="10" t="s">
        <v>72</v>
      </c>
      <c r="D492" s="10" t="s">
        <v>244</v>
      </c>
      <c r="E492" s="395" t="s">
        <v>204</v>
      </c>
      <c r="F492" s="395"/>
      <c r="G492" s="11" t="s">
        <v>136</v>
      </c>
      <c r="H492" s="15">
        <v>1</v>
      </c>
      <c r="I492" s="13">
        <v>14.39</v>
      </c>
      <c r="J492" s="13">
        <v>14.39</v>
      </c>
    </row>
    <row r="493" spans="1:10" ht="25.95" customHeight="1">
      <c r="A493" s="17" t="s">
        <v>1884</v>
      </c>
      <c r="B493" s="19" t="s">
        <v>2196</v>
      </c>
      <c r="C493" s="17" t="s">
        <v>78</v>
      </c>
      <c r="D493" s="17" t="s">
        <v>2197</v>
      </c>
      <c r="E493" s="396" t="s">
        <v>1887</v>
      </c>
      <c r="F493" s="396"/>
      <c r="G493" s="18" t="s">
        <v>1911</v>
      </c>
      <c r="H493" s="21">
        <v>2.3666E-3</v>
      </c>
      <c r="I493" s="20">
        <v>21.3</v>
      </c>
      <c r="J493" s="20">
        <v>0.05</v>
      </c>
    </row>
    <row r="494" spans="1:10" ht="39" customHeight="1">
      <c r="A494" s="17" t="s">
        <v>1884</v>
      </c>
      <c r="B494" s="19" t="s">
        <v>2120</v>
      </c>
      <c r="C494" s="17" t="s">
        <v>78</v>
      </c>
      <c r="D494" s="17" t="s">
        <v>2121</v>
      </c>
      <c r="E494" s="396" t="s">
        <v>1907</v>
      </c>
      <c r="F494" s="396"/>
      <c r="G494" s="18" t="s">
        <v>1914</v>
      </c>
      <c r="H494" s="21">
        <v>6.6270000000000001E-4</v>
      </c>
      <c r="I494" s="20">
        <v>352.54</v>
      </c>
      <c r="J494" s="20">
        <v>0.23</v>
      </c>
    </row>
    <row r="495" spans="1:10" ht="39" customHeight="1">
      <c r="A495" s="17" t="s">
        <v>1884</v>
      </c>
      <c r="B495" s="19" t="s">
        <v>2198</v>
      </c>
      <c r="C495" s="17" t="s">
        <v>78</v>
      </c>
      <c r="D495" s="17" t="s">
        <v>2199</v>
      </c>
      <c r="E495" s="396" t="s">
        <v>448</v>
      </c>
      <c r="F495" s="396"/>
      <c r="G495" s="18" t="s">
        <v>99</v>
      </c>
      <c r="H495" s="21">
        <v>7.8887499999999999E-2</v>
      </c>
      <c r="I495" s="20">
        <v>33</v>
      </c>
      <c r="J495" s="20">
        <v>2.6</v>
      </c>
    </row>
    <row r="496" spans="1:10" ht="39" customHeight="1">
      <c r="A496" s="17" t="s">
        <v>1884</v>
      </c>
      <c r="B496" s="19" t="s">
        <v>2200</v>
      </c>
      <c r="C496" s="17" t="s">
        <v>78</v>
      </c>
      <c r="D496" s="17" t="s">
        <v>2201</v>
      </c>
      <c r="E496" s="396" t="s">
        <v>1907</v>
      </c>
      <c r="F496" s="396"/>
      <c r="G496" s="18" t="s">
        <v>1908</v>
      </c>
      <c r="H496" s="21">
        <v>5.2070000000000003E-4</v>
      </c>
      <c r="I496" s="20">
        <v>180.02</v>
      </c>
      <c r="J496" s="20">
        <v>0.09</v>
      </c>
    </row>
    <row r="497" spans="1:10" ht="25.95" customHeight="1">
      <c r="A497" s="17" t="s">
        <v>1884</v>
      </c>
      <c r="B497" s="19" t="s">
        <v>2202</v>
      </c>
      <c r="C497" s="17" t="s">
        <v>78</v>
      </c>
      <c r="D497" s="17" t="s">
        <v>2203</v>
      </c>
      <c r="E497" s="396" t="s">
        <v>1887</v>
      </c>
      <c r="F497" s="396"/>
      <c r="G497" s="18" t="s">
        <v>1911</v>
      </c>
      <c r="H497" s="21">
        <v>8.3620000000000005E-4</v>
      </c>
      <c r="I497" s="20">
        <v>22.67</v>
      </c>
      <c r="J497" s="20">
        <v>0.01</v>
      </c>
    </row>
    <row r="498" spans="1:10" ht="24" customHeight="1">
      <c r="A498" s="17" t="s">
        <v>1884</v>
      </c>
      <c r="B498" s="19" t="s">
        <v>2204</v>
      </c>
      <c r="C498" s="17" t="s">
        <v>78</v>
      </c>
      <c r="D498" s="17" t="s">
        <v>2205</v>
      </c>
      <c r="E498" s="396" t="s">
        <v>1887</v>
      </c>
      <c r="F498" s="396"/>
      <c r="G498" s="18" t="s">
        <v>1911</v>
      </c>
      <c r="H498" s="21">
        <v>4.9857E-3</v>
      </c>
      <c r="I498" s="20">
        <v>29.08</v>
      </c>
      <c r="J498" s="20">
        <v>0.14000000000000001</v>
      </c>
    </row>
    <row r="499" spans="1:10" ht="25.95" customHeight="1">
      <c r="A499" s="17" t="s">
        <v>1884</v>
      </c>
      <c r="B499" s="19" t="s">
        <v>2206</v>
      </c>
      <c r="C499" s="17" t="s">
        <v>78</v>
      </c>
      <c r="D499" s="17" t="s">
        <v>2207</v>
      </c>
      <c r="E499" s="396" t="s">
        <v>448</v>
      </c>
      <c r="F499" s="396"/>
      <c r="G499" s="18" t="s">
        <v>99</v>
      </c>
      <c r="H499" s="21">
        <v>7.8887499999999999E-2</v>
      </c>
      <c r="I499" s="20">
        <v>24.24</v>
      </c>
      <c r="J499" s="20">
        <v>1.91</v>
      </c>
    </row>
    <row r="500" spans="1:10" ht="39" customHeight="1">
      <c r="A500" s="22" t="s">
        <v>1894</v>
      </c>
      <c r="B500" s="24" t="s">
        <v>2208</v>
      </c>
      <c r="C500" s="22" t="s">
        <v>78</v>
      </c>
      <c r="D500" s="22" t="s">
        <v>2209</v>
      </c>
      <c r="E500" s="397" t="s">
        <v>1928</v>
      </c>
      <c r="F500" s="397"/>
      <c r="G500" s="23" t="s">
        <v>136</v>
      </c>
      <c r="H500" s="26">
        <v>0.56602580000000002</v>
      </c>
      <c r="I500" s="25">
        <v>9.1199999999999992</v>
      </c>
      <c r="J500" s="25">
        <v>5.16</v>
      </c>
    </row>
    <row r="501" spans="1:10" ht="25.95" customHeight="1">
      <c r="A501" s="22" t="s">
        <v>1894</v>
      </c>
      <c r="B501" s="24" t="s">
        <v>2210</v>
      </c>
      <c r="C501" s="22" t="s">
        <v>78</v>
      </c>
      <c r="D501" s="22" t="s">
        <v>2211</v>
      </c>
      <c r="E501" s="397" t="s">
        <v>1928</v>
      </c>
      <c r="F501" s="397"/>
      <c r="G501" s="23" t="s">
        <v>136</v>
      </c>
      <c r="H501" s="26">
        <v>1.8177E-3</v>
      </c>
      <c r="I501" s="25">
        <v>8.25</v>
      </c>
      <c r="J501" s="25">
        <v>0.01</v>
      </c>
    </row>
    <row r="502" spans="1:10" ht="25.95" customHeight="1">
      <c r="A502" s="22" t="s">
        <v>1894</v>
      </c>
      <c r="B502" s="24" t="s">
        <v>2212</v>
      </c>
      <c r="C502" s="22" t="s">
        <v>78</v>
      </c>
      <c r="D502" s="22" t="s">
        <v>2213</v>
      </c>
      <c r="E502" s="397" t="s">
        <v>1928</v>
      </c>
      <c r="F502" s="397"/>
      <c r="G502" s="23" t="s">
        <v>136</v>
      </c>
      <c r="H502" s="26">
        <v>0.51673250000000004</v>
      </c>
      <c r="I502" s="25">
        <v>8.02</v>
      </c>
      <c r="J502" s="25">
        <v>4.1399999999999997</v>
      </c>
    </row>
    <row r="503" spans="1:10" ht="25.95" customHeight="1">
      <c r="A503" s="22" t="s">
        <v>1894</v>
      </c>
      <c r="B503" s="24" t="s">
        <v>2214</v>
      </c>
      <c r="C503" s="22" t="s">
        <v>78</v>
      </c>
      <c r="D503" s="22" t="s">
        <v>2215</v>
      </c>
      <c r="E503" s="397" t="s">
        <v>1928</v>
      </c>
      <c r="F503" s="397"/>
      <c r="G503" s="23" t="s">
        <v>136</v>
      </c>
      <c r="H503" s="26">
        <v>6.424E-3</v>
      </c>
      <c r="I503" s="25">
        <v>8.1199999999999992</v>
      </c>
      <c r="J503" s="25">
        <v>0.05</v>
      </c>
    </row>
    <row r="504" spans="1:10">
      <c r="A504" s="38"/>
      <c r="B504" s="38"/>
      <c r="C504" s="38"/>
      <c r="D504" s="38"/>
      <c r="E504" s="38" t="s">
        <v>1897</v>
      </c>
      <c r="F504" s="39">
        <v>0.47</v>
      </c>
      <c r="G504" s="38" t="s">
        <v>1898</v>
      </c>
      <c r="H504" s="39">
        <v>0</v>
      </c>
      <c r="I504" s="38" t="s">
        <v>1899</v>
      </c>
      <c r="J504" s="39">
        <v>0.47</v>
      </c>
    </row>
    <row r="505" spans="1:10">
      <c r="A505" s="38"/>
      <c r="B505" s="38"/>
      <c r="C505" s="38"/>
      <c r="D505" s="38"/>
      <c r="E505" s="38" t="s">
        <v>1900</v>
      </c>
      <c r="F505" s="39">
        <v>2.94</v>
      </c>
      <c r="G505" s="38"/>
      <c r="H505" s="398" t="s">
        <v>1901</v>
      </c>
      <c r="I505" s="398"/>
      <c r="J505" s="39">
        <v>17.329999999999998</v>
      </c>
    </row>
    <row r="506" spans="1:10" ht="1.05" customHeight="1">
      <c r="A506" s="16"/>
      <c r="B506" s="16"/>
      <c r="C506" s="16"/>
      <c r="D506" s="16"/>
      <c r="E506" s="16"/>
      <c r="F506" s="16"/>
      <c r="G506" s="16"/>
      <c r="H506" s="16"/>
      <c r="I506" s="16"/>
      <c r="J506" s="16"/>
    </row>
    <row r="507" spans="1:10" ht="18" customHeight="1">
      <c r="A507" s="2" t="s">
        <v>245</v>
      </c>
      <c r="B507" s="4" t="s">
        <v>61</v>
      </c>
      <c r="C507" s="2" t="s">
        <v>62</v>
      </c>
      <c r="D507" s="2" t="s">
        <v>9</v>
      </c>
      <c r="E507" s="391" t="s">
        <v>63</v>
      </c>
      <c r="F507" s="391"/>
      <c r="G507" s="3" t="s">
        <v>64</v>
      </c>
      <c r="H507" s="4" t="s">
        <v>10</v>
      </c>
      <c r="I507" s="4" t="s">
        <v>65</v>
      </c>
      <c r="J507" s="4" t="s">
        <v>11</v>
      </c>
    </row>
    <row r="508" spans="1:10" ht="39" customHeight="1">
      <c r="A508" s="10" t="s">
        <v>1883</v>
      </c>
      <c r="B508" s="12" t="s">
        <v>246</v>
      </c>
      <c r="C508" s="10" t="s">
        <v>78</v>
      </c>
      <c r="D508" s="10" t="s">
        <v>247</v>
      </c>
      <c r="E508" s="395" t="s">
        <v>248</v>
      </c>
      <c r="F508" s="395"/>
      <c r="G508" s="11" t="s">
        <v>99</v>
      </c>
      <c r="H508" s="15">
        <v>1</v>
      </c>
      <c r="I508" s="13">
        <v>209.55</v>
      </c>
      <c r="J508" s="13">
        <v>209.55</v>
      </c>
    </row>
    <row r="509" spans="1:10" ht="39" customHeight="1">
      <c r="A509" s="17" t="s">
        <v>1884</v>
      </c>
      <c r="B509" s="19" t="s">
        <v>2217</v>
      </c>
      <c r="C509" s="17" t="s">
        <v>78</v>
      </c>
      <c r="D509" s="17" t="s">
        <v>2218</v>
      </c>
      <c r="E509" s="396" t="s">
        <v>1907</v>
      </c>
      <c r="F509" s="396"/>
      <c r="G509" s="18" t="s">
        <v>1914</v>
      </c>
      <c r="H509" s="21">
        <v>8.9999999999999998E-4</v>
      </c>
      <c r="I509" s="20">
        <v>23.1</v>
      </c>
      <c r="J509" s="20">
        <v>0.02</v>
      </c>
    </row>
    <row r="510" spans="1:10" ht="39" customHeight="1">
      <c r="A510" s="17" t="s">
        <v>1884</v>
      </c>
      <c r="B510" s="19" t="s">
        <v>2219</v>
      </c>
      <c r="C510" s="17" t="s">
        <v>78</v>
      </c>
      <c r="D510" s="17" t="s">
        <v>2220</v>
      </c>
      <c r="E510" s="396" t="s">
        <v>1907</v>
      </c>
      <c r="F510" s="396"/>
      <c r="G510" s="18" t="s">
        <v>1908</v>
      </c>
      <c r="H510" s="21">
        <v>1.1999999999999999E-3</v>
      </c>
      <c r="I510" s="20">
        <v>22.04</v>
      </c>
      <c r="J510" s="20">
        <v>0.02</v>
      </c>
    </row>
    <row r="511" spans="1:10" ht="24" customHeight="1">
      <c r="A511" s="17" t="s">
        <v>1884</v>
      </c>
      <c r="B511" s="19" t="s">
        <v>1909</v>
      </c>
      <c r="C511" s="17" t="s">
        <v>78</v>
      </c>
      <c r="D511" s="17" t="s">
        <v>1910</v>
      </c>
      <c r="E511" s="396" t="s">
        <v>1887</v>
      </c>
      <c r="F511" s="396"/>
      <c r="G511" s="18" t="s">
        <v>1911</v>
      </c>
      <c r="H511" s="21">
        <v>6.2E-2</v>
      </c>
      <c r="I511" s="20">
        <v>22.95</v>
      </c>
      <c r="J511" s="20">
        <v>1.42</v>
      </c>
    </row>
    <row r="512" spans="1:10" ht="24" customHeight="1">
      <c r="A512" s="17" t="s">
        <v>1884</v>
      </c>
      <c r="B512" s="19" t="s">
        <v>2221</v>
      </c>
      <c r="C512" s="17" t="s">
        <v>78</v>
      </c>
      <c r="D512" s="17" t="s">
        <v>2222</v>
      </c>
      <c r="E512" s="396" t="s">
        <v>1887</v>
      </c>
      <c r="F512" s="396"/>
      <c r="G512" s="18" t="s">
        <v>1911</v>
      </c>
      <c r="H512" s="21">
        <v>5.6000000000000001E-2</v>
      </c>
      <c r="I512" s="20">
        <v>27.66</v>
      </c>
      <c r="J512" s="20">
        <v>1.54</v>
      </c>
    </row>
    <row r="513" spans="1:10" ht="39" customHeight="1">
      <c r="A513" s="22" t="s">
        <v>1894</v>
      </c>
      <c r="B513" s="24" t="s">
        <v>2223</v>
      </c>
      <c r="C513" s="22" t="s">
        <v>78</v>
      </c>
      <c r="D513" s="22" t="s">
        <v>2224</v>
      </c>
      <c r="E513" s="397" t="s">
        <v>1928</v>
      </c>
      <c r="F513" s="397"/>
      <c r="G513" s="23" t="s">
        <v>2225</v>
      </c>
      <c r="H513" s="26">
        <v>4.1500000000000004</v>
      </c>
      <c r="I513" s="25">
        <v>1.28</v>
      </c>
      <c r="J513" s="25">
        <v>5.31</v>
      </c>
    </row>
    <row r="514" spans="1:10" ht="78" customHeight="1">
      <c r="A514" s="22" t="s">
        <v>1894</v>
      </c>
      <c r="B514" s="24" t="s">
        <v>2226</v>
      </c>
      <c r="C514" s="22" t="s">
        <v>78</v>
      </c>
      <c r="D514" s="22" t="s">
        <v>2227</v>
      </c>
      <c r="E514" s="397" t="s">
        <v>1928</v>
      </c>
      <c r="F514" s="397"/>
      <c r="G514" s="23" t="s">
        <v>99</v>
      </c>
      <c r="H514" s="26">
        <v>1.1459999999999999</v>
      </c>
      <c r="I514" s="25">
        <v>175.61</v>
      </c>
      <c r="J514" s="25">
        <v>201.24</v>
      </c>
    </row>
    <row r="515" spans="1:10">
      <c r="A515" s="38"/>
      <c r="B515" s="38"/>
      <c r="C515" s="38"/>
      <c r="D515" s="38"/>
      <c r="E515" s="38" t="s">
        <v>1897</v>
      </c>
      <c r="F515" s="39">
        <v>2.1800000000000002</v>
      </c>
      <c r="G515" s="38" t="s">
        <v>1898</v>
      </c>
      <c r="H515" s="39">
        <v>0</v>
      </c>
      <c r="I515" s="38" t="s">
        <v>1899</v>
      </c>
      <c r="J515" s="39">
        <v>2.1800000000000002</v>
      </c>
    </row>
    <row r="516" spans="1:10">
      <c r="A516" s="38"/>
      <c r="B516" s="38"/>
      <c r="C516" s="38"/>
      <c r="D516" s="38"/>
      <c r="E516" s="38" t="s">
        <v>1900</v>
      </c>
      <c r="F516" s="39">
        <v>42.95</v>
      </c>
      <c r="G516" s="38"/>
      <c r="H516" s="398" t="s">
        <v>1901</v>
      </c>
      <c r="I516" s="398"/>
      <c r="J516" s="39">
        <v>252.5</v>
      </c>
    </row>
    <row r="517" spans="1:10" ht="1.05" customHeight="1">
      <c r="A517" s="16"/>
      <c r="B517" s="16"/>
      <c r="C517" s="16"/>
      <c r="D517" s="16"/>
      <c r="E517" s="16"/>
      <c r="F517" s="16"/>
      <c r="G517" s="16"/>
      <c r="H517" s="16"/>
      <c r="I517" s="16"/>
      <c r="J517" s="16"/>
    </row>
    <row r="518" spans="1:10" ht="18" customHeight="1">
      <c r="A518" s="2" t="s">
        <v>249</v>
      </c>
      <c r="B518" s="4" t="s">
        <v>61</v>
      </c>
      <c r="C518" s="2" t="s">
        <v>62</v>
      </c>
      <c r="D518" s="2" t="s">
        <v>9</v>
      </c>
      <c r="E518" s="391" t="s">
        <v>63</v>
      </c>
      <c r="F518" s="391"/>
      <c r="G518" s="3" t="s">
        <v>64</v>
      </c>
      <c r="H518" s="4" t="s">
        <v>10</v>
      </c>
      <c r="I518" s="4" t="s">
        <v>65</v>
      </c>
      <c r="J518" s="4" t="s">
        <v>11</v>
      </c>
    </row>
    <row r="519" spans="1:10" ht="25.95" customHeight="1">
      <c r="A519" s="10" t="s">
        <v>1883</v>
      </c>
      <c r="B519" s="12" t="s">
        <v>250</v>
      </c>
      <c r="C519" s="10" t="s">
        <v>78</v>
      </c>
      <c r="D519" s="10" t="s">
        <v>251</v>
      </c>
      <c r="E519" s="395" t="s">
        <v>226</v>
      </c>
      <c r="F519" s="395"/>
      <c r="G519" s="11" t="s">
        <v>114</v>
      </c>
      <c r="H519" s="15">
        <v>1</v>
      </c>
      <c r="I519" s="13">
        <v>39.549999999999997</v>
      </c>
      <c r="J519" s="13">
        <v>39.549999999999997</v>
      </c>
    </row>
    <row r="520" spans="1:10" ht="24" customHeight="1">
      <c r="A520" s="17" t="s">
        <v>1884</v>
      </c>
      <c r="B520" s="19" t="s">
        <v>1909</v>
      </c>
      <c r="C520" s="17" t="s">
        <v>78</v>
      </c>
      <c r="D520" s="17" t="s">
        <v>1910</v>
      </c>
      <c r="E520" s="396" t="s">
        <v>1887</v>
      </c>
      <c r="F520" s="396"/>
      <c r="G520" s="18" t="s">
        <v>1911</v>
      </c>
      <c r="H520" s="21">
        <v>0.09</v>
      </c>
      <c r="I520" s="20">
        <v>22.95</v>
      </c>
      <c r="J520" s="20">
        <v>2.06</v>
      </c>
    </row>
    <row r="521" spans="1:10" ht="24" customHeight="1">
      <c r="A521" s="17" t="s">
        <v>1884</v>
      </c>
      <c r="B521" s="19" t="s">
        <v>1935</v>
      </c>
      <c r="C521" s="17" t="s">
        <v>78</v>
      </c>
      <c r="D521" s="17" t="s">
        <v>1936</v>
      </c>
      <c r="E521" s="396" t="s">
        <v>1887</v>
      </c>
      <c r="F521" s="396"/>
      <c r="G521" s="18" t="s">
        <v>1911</v>
      </c>
      <c r="H521" s="21">
        <v>0.17899999999999999</v>
      </c>
      <c r="I521" s="20">
        <v>28.34</v>
      </c>
      <c r="J521" s="20">
        <v>5.07</v>
      </c>
    </row>
    <row r="522" spans="1:10" ht="39" customHeight="1">
      <c r="A522" s="22" t="s">
        <v>1894</v>
      </c>
      <c r="B522" s="24" t="s">
        <v>2229</v>
      </c>
      <c r="C522" s="22" t="s">
        <v>78</v>
      </c>
      <c r="D522" s="22" t="s">
        <v>2230</v>
      </c>
      <c r="E522" s="397" t="s">
        <v>1928</v>
      </c>
      <c r="F522" s="397"/>
      <c r="G522" s="23" t="s">
        <v>268</v>
      </c>
      <c r="H522" s="26">
        <v>1.33</v>
      </c>
      <c r="I522" s="25">
        <v>0.37</v>
      </c>
      <c r="J522" s="25">
        <v>0.49</v>
      </c>
    </row>
    <row r="523" spans="1:10" ht="25.95" customHeight="1">
      <c r="A523" s="22" t="s">
        <v>1894</v>
      </c>
      <c r="B523" s="24" t="s">
        <v>2231</v>
      </c>
      <c r="C523" s="22" t="s">
        <v>78</v>
      </c>
      <c r="D523" s="22" t="s">
        <v>2232</v>
      </c>
      <c r="E523" s="397" t="s">
        <v>1928</v>
      </c>
      <c r="F523" s="397"/>
      <c r="G523" s="23" t="s">
        <v>2233</v>
      </c>
      <c r="H523" s="26">
        <v>9.1999999999999998E-2</v>
      </c>
      <c r="I523" s="25">
        <v>35.869999999999997</v>
      </c>
      <c r="J523" s="25">
        <v>3.3</v>
      </c>
    </row>
    <row r="524" spans="1:10" ht="25.95" customHeight="1">
      <c r="A524" s="22" t="s">
        <v>1894</v>
      </c>
      <c r="B524" s="24" t="s">
        <v>2234</v>
      </c>
      <c r="C524" s="22" t="s">
        <v>78</v>
      </c>
      <c r="D524" s="22" t="s">
        <v>2235</v>
      </c>
      <c r="E524" s="397" t="s">
        <v>1928</v>
      </c>
      <c r="F524" s="397"/>
      <c r="G524" s="23" t="s">
        <v>114</v>
      </c>
      <c r="H524" s="26">
        <v>1.1499999999999999</v>
      </c>
      <c r="I524" s="25">
        <v>24.9</v>
      </c>
      <c r="J524" s="25">
        <v>28.63</v>
      </c>
    </row>
    <row r="525" spans="1:10">
      <c r="A525" s="38"/>
      <c r="B525" s="38"/>
      <c r="C525" s="38"/>
      <c r="D525" s="38"/>
      <c r="E525" s="38" t="s">
        <v>1897</v>
      </c>
      <c r="F525" s="39">
        <v>5.27</v>
      </c>
      <c r="G525" s="38" t="s">
        <v>1898</v>
      </c>
      <c r="H525" s="39">
        <v>0</v>
      </c>
      <c r="I525" s="38" t="s">
        <v>1899</v>
      </c>
      <c r="J525" s="39">
        <v>5.27</v>
      </c>
    </row>
    <row r="526" spans="1:10">
      <c r="A526" s="38"/>
      <c r="B526" s="38"/>
      <c r="C526" s="38"/>
      <c r="D526" s="38"/>
      <c r="E526" s="38" t="s">
        <v>1900</v>
      </c>
      <c r="F526" s="39">
        <v>8.1</v>
      </c>
      <c r="G526" s="38"/>
      <c r="H526" s="398" t="s">
        <v>1901</v>
      </c>
      <c r="I526" s="398"/>
      <c r="J526" s="39">
        <v>47.65</v>
      </c>
    </row>
    <row r="527" spans="1:10" ht="1.05" customHeight="1">
      <c r="A527" s="16"/>
      <c r="B527" s="16"/>
      <c r="C527" s="16"/>
      <c r="D527" s="16"/>
      <c r="E527" s="16"/>
      <c r="F527" s="16"/>
      <c r="G527" s="16"/>
      <c r="H527" s="16"/>
      <c r="I527" s="16"/>
      <c r="J527" s="16"/>
    </row>
    <row r="528" spans="1:10" ht="18" customHeight="1">
      <c r="A528" s="2" t="s">
        <v>252</v>
      </c>
      <c r="B528" s="4" t="s">
        <v>61</v>
      </c>
      <c r="C528" s="2" t="s">
        <v>62</v>
      </c>
      <c r="D528" s="2" t="s">
        <v>9</v>
      </c>
      <c r="E528" s="391" t="s">
        <v>63</v>
      </c>
      <c r="F528" s="391"/>
      <c r="G528" s="3" t="s">
        <v>64</v>
      </c>
      <c r="H528" s="4" t="s">
        <v>10</v>
      </c>
      <c r="I528" s="4" t="s">
        <v>65</v>
      </c>
      <c r="J528" s="4" t="s">
        <v>11</v>
      </c>
    </row>
    <row r="529" spans="1:10" ht="39" customHeight="1">
      <c r="A529" s="10" t="s">
        <v>1883</v>
      </c>
      <c r="B529" s="12" t="s">
        <v>253</v>
      </c>
      <c r="C529" s="10" t="s">
        <v>78</v>
      </c>
      <c r="D529" s="10" t="s">
        <v>254</v>
      </c>
      <c r="E529" s="395" t="s">
        <v>248</v>
      </c>
      <c r="F529" s="395"/>
      <c r="G529" s="11" t="s">
        <v>114</v>
      </c>
      <c r="H529" s="15">
        <v>1</v>
      </c>
      <c r="I529" s="13">
        <v>148.82</v>
      </c>
      <c r="J529" s="13">
        <v>148.82</v>
      </c>
    </row>
    <row r="530" spans="1:10" ht="39" customHeight="1">
      <c r="A530" s="17" t="s">
        <v>1884</v>
      </c>
      <c r="B530" s="19" t="s">
        <v>2219</v>
      </c>
      <c r="C530" s="17" t="s">
        <v>78</v>
      </c>
      <c r="D530" s="17" t="s">
        <v>2220</v>
      </c>
      <c r="E530" s="396" t="s">
        <v>1907</v>
      </c>
      <c r="F530" s="396"/>
      <c r="G530" s="18" t="s">
        <v>1908</v>
      </c>
      <c r="H530" s="21">
        <v>1.83E-2</v>
      </c>
      <c r="I530" s="20">
        <v>22.04</v>
      </c>
      <c r="J530" s="20">
        <v>0.4</v>
      </c>
    </row>
    <row r="531" spans="1:10" ht="24" customHeight="1">
      <c r="A531" s="17" t="s">
        <v>1884</v>
      </c>
      <c r="B531" s="19" t="s">
        <v>2221</v>
      </c>
      <c r="C531" s="17" t="s">
        <v>78</v>
      </c>
      <c r="D531" s="17" t="s">
        <v>2222</v>
      </c>
      <c r="E531" s="396" t="s">
        <v>1887</v>
      </c>
      <c r="F531" s="396"/>
      <c r="G531" s="18" t="s">
        <v>1911</v>
      </c>
      <c r="H531" s="21">
        <v>0.53900000000000003</v>
      </c>
      <c r="I531" s="20">
        <v>27.66</v>
      </c>
      <c r="J531" s="20">
        <v>14.9</v>
      </c>
    </row>
    <row r="532" spans="1:10" ht="39" customHeight="1">
      <c r="A532" s="17" t="s">
        <v>1884</v>
      </c>
      <c r="B532" s="19" t="s">
        <v>2217</v>
      </c>
      <c r="C532" s="17" t="s">
        <v>78</v>
      </c>
      <c r="D532" s="17" t="s">
        <v>2218</v>
      </c>
      <c r="E532" s="396" t="s">
        <v>1907</v>
      </c>
      <c r="F532" s="396"/>
      <c r="G532" s="18" t="s">
        <v>1914</v>
      </c>
      <c r="H532" s="21">
        <v>1.32E-2</v>
      </c>
      <c r="I532" s="20">
        <v>23.1</v>
      </c>
      <c r="J532" s="20">
        <v>0.3</v>
      </c>
    </row>
    <row r="533" spans="1:10" ht="24" customHeight="1">
      <c r="A533" s="17" t="s">
        <v>1884</v>
      </c>
      <c r="B533" s="19" t="s">
        <v>1909</v>
      </c>
      <c r="C533" s="17" t="s">
        <v>78</v>
      </c>
      <c r="D533" s="17" t="s">
        <v>1910</v>
      </c>
      <c r="E533" s="396" t="s">
        <v>1887</v>
      </c>
      <c r="F533" s="396"/>
      <c r="G533" s="18" t="s">
        <v>1911</v>
      </c>
      <c r="H533" s="21">
        <v>0.63300000000000001</v>
      </c>
      <c r="I533" s="20">
        <v>22.95</v>
      </c>
      <c r="J533" s="20">
        <v>14.52</v>
      </c>
    </row>
    <row r="534" spans="1:10" ht="25.95" customHeight="1">
      <c r="A534" s="22" t="s">
        <v>1894</v>
      </c>
      <c r="B534" s="24" t="s">
        <v>2237</v>
      </c>
      <c r="C534" s="22" t="s">
        <v>78</v>
      </c>
      <c r="D534" s="22" t="s">
        <v>2238</v>
      </c>
      <c r="E534" s="397" t="s">
        <v>1928</v>
      </c>
      <c r="F534" s="397"/>
      <c r="G534" s="23" t="s">
        <v>114</v>
      </c>
      <c r="H534" s="26">
        <v>1.05</v>
      </c>
      <c r="I534" s="25">
        <v>81.819999999999993</v>
      </c>
      <c r="J534" s="25">
        <v>85.91</v>
      </c>
    </row>
    <row r="535" spans="1:10" ht="25.95" customHeight="1">
      <c r="A535" s="22" t="s">
        <v>1894</v>
      </c>
      <c r="B535" s="24" t="s">
        <v>2231</v>
      </c>
      <c r="C535" s="22" t="s">
        <v>78</v>
      </c>
      <c r="D535" s="22" t="s">
        <v>2232</v>
      </c>
      <c r="E535" s="397" t="s">
        <v>1928</v>
      </c>
      <c r="F535" s="397"/>
      <c r="G535" s="23" t="s">
        <v>2233</v>
      </c>
      <c r="H535" s="26">
        <v>0.161</v>
      </c>
      <c r="I535" s="25">
        <v>35.869999999999997</v>
      </c>
      <c r="J535" s="25">
        <v>5.77</v>
      </c>
    </row>
    <row r="536" spans="1:10" ht="24" customHeight="1">
      <c r="A536" s="22" t="s">
        <v>1894</v>
      </c>
      <c r="B536" s="24" t="s">
        <v>2239</v>
      </c>
      <c r="C536" s="22" t="s">
        <v>78</v>
      </c>
      <c r="D536" s="22" t="s">
        <v>2240</v>
      </c>
      <c r="E536" s="397" t="s">
        <v>1928</v>
      </c>
      <c r="F536" s="397"/>
      <c r="G536" s="23" t="s">
        <v>136</v>
      </c>
      <c r="H536" s="26">
        <v>0.18</v>
      </c>
      <c r="I536" s="25">
        <v>145.99</v>
      </c>
      <c r="J536" s="25">
        <v>26.27</v>
      </c>
    </row>
    <row r="537" spans="1:10" ht="25.95" customHeight="1">
      <c r="A537" s="22" t="s">
        <v>1894</v>
      </c>
      <c r="B537" s="24" t="s">
        <v>2241</v>
      </c>
      <c r="C537" s="22" t="s">
        <v>78</v>
      </c>
      <c r="D537" s="22" t="s">
        <v>2242</v>
      </c>
      <c r="E537" s="397" t="s">
        <v>1928</v>
      </c>
      <c r="F537" s="397"/>
      <c r="G537" s="23" t="s">
        <v>136</v>
      </c>
      <c r="H537" s="26">
        <v>4.8999999999999998E-3</v>
      </c>
      <c r="I537" s="25">
        <v>74.25</v>
      </c>
      <c r="J537" s="25">
        <v>0.36</v>
      </c>
    </row>
    <row r="538" spans="1:10" ht="25.95" customHeight="1">
      <c r="A538" s="22" t="s">
        <v>1894</v>
      </c>
      <c r="B538" s="24" t="s">
        <v>2000</v>
      </c>
      <c r="C538" s="22" t="s">
        <v>78</v>
      </c>
      <c r="D538" s="22" t="s">
        <v>2001</v>
      </c>
      <c r="E538" s="397" t="s">
        <v>1928</v>
      </c>
      <c r="F538" s="397"/>
      <c r="G538" s="23" t="s">
        <v>136</v>
      </c>
      <c r="H538" s="26">
        <v>2.5000000000000001E-2</v>
      </c>
      <c r="I538" s="25">
        <v>15.7</v>
      </c>
      <c r="J538" s="25">
        <v>0.39</v>
      </c>
    </row>
    <row r="539" spans="1:10">
      <c r="A539" s="38"/>
      <c r="B539" s="38"/>
      <c r="C539" s="38"/>
      <c r="D539" s="38"/>
      <c r="E539" s="38" t="s">
        <v>1897</v>
      </c>
      <c r="F539" s="39">
        <v>21.97</v>
      </c>
      <c r="G539" s="38" t="s">
        <v>1898</v>
      </c>
      <c r="H539" s="39">
        <v>0</v>
      </c>
      <c r="I539" s="38" t="s">
        <v>1899</v>
      </c>
      <c r="J539" s="39">
        <v>21.97</v>
      </c>
    </row>
    <row r="540" spans="1:10">
      <c r="A540" s="38"/>
      <c r="B540" s="38"/>
      <c r="C540" s="38"/>
      <c r="D540" s="38"/>
      <c r="E540" s="38" t="s">
        <v>1900</v>
      </c>
      <c r="F540" s="39">
        <v>30.5</v>
      </c>
      <c r="G540" s="38"/>
      <c r="H540" s="398" t="s">
        <v>1901</v>
      </c>
      <c r="I540" s="398"/>
      <c r="J540" s="39">
        <v>179.32</v>
      </c>
    </row>
    <row r="541" spans="1:10" ht="1.05" customHeight="1">
      <c r="A541" s="16"/>
      <c r="B541" s="16"/>
      <c r="C541" s="16"/>
      <c r="D541" s="16"/>
      <c r="E541" s="16"/>
      <c r="F541" s="16"/>
      <c r="G541" s="16"/>
      <c r="H541" s="16"/>
      <c r="I541" s="16"/>
      <c r="J541" s="16"/>
    </row>
    <row r="542" spans="1:10" ht="18" customHeight="1">
      <c r="A542" s="2" t="s">
        <v>255</v>
      </c>
      <c r="B542" s="4" t="s">
        <v>61</v>
      </c>
      <c r="C542" s="2" t="s">
        <v>62</v>
      </c>
      <c r="D542" s="2" t="s">
        <v>9</v>
      </c>
      <c r="E542" s="391" t="s">
        <v>63</v>
      </c>
      <c r="F542" s="391"/>
      <c r="G542" s="3" t="s">
        <v>64</v>
      </c>
      <c r="H542" s="4" t="s">
        <v>10</v>
      </c>
      <c r="I542" s="4" t="s">
        <v>65</v>
      </c>
      <c r="J542" s="4" t="s">
        <v>11</v>
      </c>
    </row>
    <row r="543" spans="1:10" ht="39" customHeight="1">
      <c r="A543" s="10" t="s">
        <v>1883</v>
      </c>
      <c r="B543" s="12" t="s">
        <v>256</v>
      </c>
      <c r="C543" s="10" t="s">
        <v>78</v>
      </c>
      <c r="D543" s="10" t="s">
        <v>1839</v>
      </c>
      <c r="E543" s="395" t="s">
        <v>258</v>
      </c>
      <c r="F543" s="395"/>
      <c r="G543" s="11" t="s">
        <v>99</v>
      </c>
      <c r="H543" s="15">
        <v>1</v>
      </c>
      <c r="I543" s="13">
        <v>46.99</v>
      </c>
      <c r="J543" s="13">
        <v>46.99</v>
      </c>
    </row>
    <row r="544" spans="1:10" ht="24" customHeight="1">
      <c r="A544" s="17" t="s">
        <v>1884</v>
      </c>
      <c r="B544" s="19" t="s">
        <v>1909</v>
      </c>
      <c r="C544" s="17" t="s">
        <v>78</v>
      </c>
      <c r="D544" s="17" t="s">
        <v>1910</v>
      </c>
      <c r="E544" s="396" t="s">
        <v>1887</v>
      </c>
      <c r="F544" s="396"/>
      <c r="G544" s="18" t="s">
        <v>1911</v>
      </c>
      <c r="H544" s="21">
        <v>0.19500000000000001</v>
      </c>
      <c r="I544" s="20">
        <v>22.95</v>
      </c>
      <c r="J544" s="20">
        <v>4.47</v>
      </c>
    </row>
    <row r="545" spans="1:10" ht="39" customHeight="1">
      <c r="A545" s="17" t="s">
        <v>1884</v>
      </c>
      <c r="B545" s="19" t="s">
        <v>2244</v>
      </c>
      <c r="C545" s="17" t="s">
        <v>78</v>
      </c>
      <c r="D545" s="17" t="s">
        <v>2245</v>
      </c>
      <c r="E545" s="396" t="s">
        <v>1939</v>
      </c>
      <c r="F545" s="396"/>
      <c r="G545" s="18" t="s">
        <v>81</v>
      </c>
      <c r="H545" s="21">
        <v>4.3099999999999999E-2</v>
      </c>
      <c r="I545" s="20">
        <v>671.4</v>
      </c>
      <c r="J545" s="20">
        <v>28.93</v>
      </c>
    </row>
    <row r="546" spans="1:10" ht="24" customHeight="1">
      <c r="A546" s="17" t="s">
        <v>1884</v>
      </c>
      <c r="B546" s="19" t="s">
        <v>1935</v>
      </c>
      <c r="C546" s="17" t="s">
        <v>78</v>
      </c>
      <c r="D546" s="17" t="s">
        <v>1936</v>
      </c>
      <c r="E546" s="396" t="s">
        <v>1887</v>
      </c>
      <c r="F546" s="396"/>
      <c r="G546" s="18" t="s">
        <v>1911</v>
      </c>
      <c r="H546" s="21">
        <v>0.38900000000000001</v>
      </c>
      <c r="I546" s="20">
        <v>28.34</v>
      </c>
      <c r="J546" s="20">
        <v>11.02</v>
      </c>
    </row>
    <row r="547" spans="1:10" ht="25.95" customHeight="1">
      <c r="A547" s="22" t="s">
        <v>1894</v>
      </c>
      <c r="B547" s="24" t="s">
        <v>2246</v>
      </c>
      <c r="C547" s="22" t="s">
        <v>78</v>
      </c>
      <c r="D547" s="22" t="s">
        <v>2247</v>
      </c>
      <c r="E547" s="397" t="s">
        <v>1928</v>
      </c>
      <c r="F547" s="397"/>
      <c r="G547" s="23" t="s">
        <v>114</v>
      </c>
      <c r="H547" s="26">
        <v>1.67</v>
      </c>
      <c r="I547" s="25">
        <v>1.33</v>
      </c>
      <c r="J547" s="25">
        <v>2.2200000000000002</v>
      </c>
    </row>
    <row r="548" spans="1:10" ht="24" customHeight="1">
      <c r="A548" s="22" t="s">
        <v>1894</v>
      </c>
      <c r="B548" s="24" t="s">
        <v>2248</v>
      </c>
      <c r="C548" s="22" t="s">
        <v>78</v>
      </c>
      <c r="D548" s="22" t="s">
        <v>2249</v>
      </c>
      <c r="E548" s="397" t="s">
        <v>1928</v>
      </c>
      <c r="F548" s="397"/>
      <c r="G548" s="23" t="s">
        <v>136</v>
      </c>
      <c r="H548" s="26">
        <v>0.5</v>
      </c>
      <c r="I548" s="25">
        <v>0.7</v>
      </c>
      <c r="J548" s="25">
        <v>0.35</v>
      </c>
    </row>
    <row r="549" spans="1:10">
      <c r="A549" s="38"/>
      <c r="B549" s="38"/>
      <c r="C549" s="38"/>
      <c r="D549" s="38"/>
      <c r="E549" s="38" t="s">
        <v>1897</v>
      </c>
      <c r="F549" s="39">
        <v>14.46</v>
      </c>
      <c r="G549" s="38" t="s">
        <v>1898</v>
      </c>
      <c r="H549" s="39">
        <v>0</v>
      </c>
      <c r="I549" s="38" t="s">
        <v>1899</v>
      </c>
      <c r="J549" s="39">
        <v>14.46</v>
      </c>
    </row>
    <row r="550" spans="1:10">
      <c r="A550" s="38"/>
      <c r="B550" s="38"/>
      <c r="C550" s="38"/>
      <c r="D550" s="38"/>
      <c r="E550" s="38" t="s">
        <v>1900</v>
      </c>
      <c r="F550" s="39">
        <v>9.6300000000000008</v>
      </c>
      <c r="G550" s="38"/>
      <c r="H550" s="398" t="s">
        <v>1901</v>
      </c>
      <c r="I550" s="398"/>
      <c r="J550" s="39">
        <v>56.62</v>
      </c>
    </row>
    <row r="551" spans="1:10" ht="1.05" customHeight="1">
      <c r="A551" s="16"/>
      <c r="B551" s="16"/>
      <c r="C551" s="16"/>
      <c r="D551" s="16"/>
      <c r="E551" s="16"/>
      <c r="F551" s="16"/>
      <c r="G551" s="16"/>
      <c r="H551" s="16"/>
      <c r="I551" s="16"/>
      <c r="J551" s="16"/>
    </row>
    <row r="552" spans="1:10" ht="18" customHeight="1">
      <c r="A552" s="2" t="s">
        <v>259</v>
      </c>
      <c r="B552" s="4" t="s">
        <v>61</v>
      </c>
      <c r="C552" s="2" t="s">
        <v>62</v>
      </c>
      <c r="D552" s="2" t="s">
        <v>9</v>
      </c>
      <c r="E552" s="391" t="s">
        <v>63</v>
      </c>
      <c r="F552" s="391"/>
      <c r="G552" s="3" t="s">
        <v>64</v>
      </c>
      <c r="H552" s="4" t="s">
        <v>10</v>
      </c>
      <c r="I552" s="4" t="s">
        <v>65</v>
      </c>
      <c r="J552" s="4" t="s">
        <v>11</v>
      </c>
    </row>
    <row r="553" spans="1:10" ht="39" customHeight="1">
      <c r="A553" s="10" t="s">
        <v>1883</v>
      </c>
      <c r="B553" s="12" t="s">
        <v>260</v>
      </c>
      <c r="C553" s="10" t="s">
        <v>78</v>
      </c>
      <c r="D553" s="10" t="s">
        <v>261</v>
      </c>
      <c r="E553" s="395" t="s">
        <v>177</v>
      </c>
      <c r="F553" s="395"/>
      <c r="G553" s="11" t="s">
        <v>99</v>
      </c>
      <c r="H553" s="15">
        <v>1</v>
      </c>
      <c r="I553" s="13">
        <v>136.85</v>
      </c>
      <c r="J553" s="13">
        <v>136.85</v>
      </c>
    </row>
    <row r="554" spans="1:10" ht="25.95" customHeight="1">
      <c r="A554" s="17" t="s">
        <v>1884</v>
      </c>
      <c r="B554" s="19" t="s">
        <v>2090</v>
      </c>
      <c r="C554" s="17" t="s">
        <v>78</v>
      </c>
      <c r="D554" s="17" t="s">
        <v>2091</v>
      </c>
      <c r="E554" s="396" t="s">
        <v>1887</v>
      </c>
      <c r="F554" s="396"/>
      <c r="G554" s="18" t="s">
        <v>1911</v>
      </c>
      <c r="H554" s="21">
        <v>0.2102</v>
      </c>
      <c r="I554" s="20">
        <v>23.92</v>
      </c>
      <c r="J554" s="20">
        <v>5.0199999999999996</v>
      </c>
    </row>
    <row r="555" spans="1:10" ht="24" customHeight="1">
      <c r="A555" s="17" t="s">
        <v>1884</v>
      </c>
      <c r="B555" s="19" t="s">
        <v>2092</v>
      </c>
      <c r="C555" s="17" t="s">
        <v>78</v>
      </c>
      <c r="D555" s="17" t="s">
        <v>2093</v>
      </c>
      <c r="E555" s="396" t="s">
        <v>1887</v>
      </c>
      <c r="F555" s="396"/>
      <c r="G555" s="18" t="s">
        <v>1911</v>
      </c>
      <c r="H555" s="21">
        <v>0.93240000000000001</v>
      </c>
      <c r="I555" s="20">
        <v>28.34</v>
      </c>
      <c r="J555" s="20">
        <v>26.42</v>
      </c>
    </row>
    <row r="556" spans="1:10" ht="25.95" customHeight="1">
      <c r="A556" s="22" t="s">
        <v>1894</v>
      </c>
      <c r="B556" s="24" t="s">
        <v>2251</v>
      </c>
      <c r="C556" s="22" t="s">
        <v>78</v>
      </c>
      <c r="D556" s="22" t="s">
        <v>2252</v>
      </c>
      <c r="E556" s="397" t="s">
        <v>1928</v>
      </c>
      <c r="F556" s="397"/>
      <c r="G556" s="23" t="s">
        <v>2015</v>
      </c>
      <c r="H556" s="26">
        <v>0.58720000000000006</v>
      </c>
      <c r="I556" s="25">
        <v>25.14</v>
      </c>
      <c r="J556" s="25">
        <v>14.76</v>
      </c>
    </row>
    <row r="557" spans="1:10" ht="24" customHeight="1">
      <c r="A557" s="22" t="s">
        <v>1894</v>
      </c>
      <c r="B557" s="24" t="s">
        <v>2253</v>
      </c>
      <c r="C557" s="22" t="s">
        <v>78</v>
      </c>
      <c r="D557" s="22" t="s">
        <v>2254</v>
      </c>
      <c r="E557" s="397" t="s">
        <v>1928</v>
      </c>
      <c r="F557" s="397"/>
      <c r="G557" s="23" t="s">
        <v>136</v>
      </c>
      <c r="H557" s="26">
        <v>0.26</v>
      </c>
      <c r="I557" s="25">
        <v>7.38</v>
      </c>
      <c r="J557" s="25">
        <v>1.91</v>
      </c>
    </row>
    <row r="558" spans="1:10" ht="25.95" customHeight="1">
      <c r="A558" s="22" t="s">
        <v>1894</v>
      </c>
      <c r="B558" s="24" t="s">
        <v>2255</v>
      </c>
      <c r="C558" s="22" t="s">
        <v>78</v>
      </c>
      <c r="D558" s="22" t="s">
        <v>2256</v>
      </c>
      <c r="E558" s="397" t="s">
        <v>1928</v>
      </c>
      <c r="F558" s="397"/>
      <c r="G558" s="23" t="s">
        <v>99</v>
      </c>
      <c r="H558" s="26">
        <v>1.1318999999999999</v>
      </c>
      <c r="I558" s="25">
        <v>78.400000000000006</v>
      </c>
      <c r="J558" s="25">
        <v>88.74</v>
      </c>
    </row>
    <row r="559" spans="1:10">
      <c r="A559" s="38"/>
      <c r="B559" s="38"/>
      <c r="C559" s="38"/>
      <c r="D559" s="38"/>
      <c r="E559" s="38" t="s">
        <v>1897</v>
      </c>
      <c r="F559" s="39">
        <v>23.55</v>
      </c>
      <c r="G559" s="38" t="s">
        <v>1898</v>
      </c>
      <c r="H559" s="39">
        <v>0</v>
      </c>
      <c r="I559" s="38" t="s">
        <v>1899</v>
      </c>
      <c r="J559" s="39">
        <v>23.55</v>
      </c>
    </row>
    <row r="560" spans="1:10">
      <c r="A560" s="38"/>
      <c r="B560" s="38"/>
      <c r="C560" s="38"/>
      <c r="D560" s="38"/>
      <c r="E560" s="38" t="s">
        <v>1900</v>
      </c>
      <c r="F560" s="39">
        <v>28.05</v>
      </c>
      <c r="G560" s="38"/>
      <c r="H560" s="398" t="s">
        <v>1901</v>
      </c>
      <c r="I560" s="398"/>
      <c r="J560" s="39">
        <v>164.9</v>
      </c>
    </row>
    <row r="561" spans="1:10" ht="1.05" customHeight="1">
      <c r="A561" s="16"/>
      <c r="B561" s="16"/>
      <c r="C561" s="16"/>
      <c r="D561" s="16"/>
      <c r="E561" s="16"/>
      <c r="F561" s="16"/>
      <c r="G561" s="16"/>
      <c r="H561" s="16"/>
      <c r="I561" s="16"/>
      <c r="J561" s="16"/>
    </row>
    <row r="562" spans="1:10" ht="18" customHeight="1">
      <c r="A562" s="2" t="s">
        <v>262</v>
      </c>
      <c r="B562" s="4" t="s">
        <v>61</v>
      </c>
      <c r="C562" s="2" t="s">
        <v>62</v>
      </c>
      <c r="D562" s="2" t="s">
        <v>9</v>
      </c>
      <c r="E562" s="391" t="s">
        <v>63</v>
      </c>
      <c r="F562" s="391"/>
      <c r="G562" s="3" t="s">
        <v>64</v>
      </c>
      <c r="H562" s="4" t="s">
        <v>10</v>
      </c>
      <c r="I562" s="4" t="s">
        <v>65</v>
      </c>
      <c r="J562" s="4" t="s">
        <v>11</v>
      </c>
    </row>
    <row r="563" spans="1:10" ht="39" customHeight="1">
      <c r="A563" s="10" t="s">
        <v>1883</v>
      </c>
      <c r="B563" s="12" t="s">
        <v>263</v>
      </c>
      <c r="C563" s="10" t="s">
        <v>78</v>
      </c>
      <c r="D563" s="10" t="s">
        <v>264</v>
      </c>
      <c r="E563" s="395" t="s">
        <v>177</v>
      </c>
      <c r="F563" s="395"/>
      <c r="G563" s="11" t="s">
        <v>99</v>
      </c>
      <c r="H563" s="15">
        <v>1</v>
      </c>
      <c r="I563" s="13">
        <v>38.53</v>
      </c>
      <c r="J563" s="13">
        <v>38.53</v>
      </c>
    </row>
    <row r="564" spans="1:10" ht="39" customHeight="1">
      <c r="A564" s="17" t="s">
        <v>1884</v>
      </c>
      <c r="B564" s="19" t="s">
        <v>2258</v>
      </c>
      <c r="C564" s="17" t="s">
        <v>78</v>
      </c>
      <c r="D564" s="17" t="s">
        <v>2259</v>
      </c>
      <c r="E564" s="396" t="s">
        <v>1939</v>
      </c>
      <c r="F564" s="396"/>
      <c r="G564" s="18" t="s">
        <v>81</v>
      </c>
      <c r="H564" s="21">
        <v>2.5000000000000001E-2</v>
      </c>
      <c r="I564" s="20">
        <v>830.62</v>
      </c>
      <c r="J564" s="20">
        <v>20.76</v>
      </c>
    </row>
    <row r="565" spans="1:10" ht="24" customHeight="1">
      <c r="A565" s="17" t="s">
        <v>1884</v>
      </c>
      <c r="B565" s="19" t="s">
        <v>1935</v>
      </c>
      <c r="C565" s="17" t="s">
        <v>78</v>
      </c>
      <c r="D565" s="17" t="s">
        <v>1936</v>
      </c>
      <c r="E565" s="396" t="s">
        <v>1887</v>
      </c>
      <c r="F565" s="396"/>
      <c r="G565" s="18" t="s">
        <v>1911</v>
      </c>
      <c r="H565" s="21">
        <v>0.4541</v>
      </c>
      <c r="I565" s="20">
        <v>28.34</v>
      </c>
      <c r="J565" s="20">
        <v>12.86</v>
      </c>
    </row>
    <row r="566" spans="1:10" ht="24" customHeight="1">
      <c r="A566" s="17" t="s">
        <v>1884</v>
      </c>
      <c r="B566" s="19" t="s">
        <v>1909</v>
      </c>
      <c r="C566" s="17" t="s">
        <v>78</v>
      </c>
      <c r="D566" s="17" t="s">
        <v>1910</v>
      </c>
      <c r="E566" s="396" t="s">
        <v>1887</v>
      </c>
      <c r="F566" s="396"/>
      <c r="G566" s="18" t="s">
        <v>1911</v>
      </c>
      <c r="H566" s="21">
        <v>0.1024</v>
      </c>
      <c r="I566" s="20">
        <v>22.95</v>
      </c>
      <c r="J566" s="20">
        <v>2.35</v>
      </c>
    </row>
    <row r="567" spans="1:10" ht="25.95" customHeight="1">
      <c r="A567" s="22" t="s">
        <v>1894</v>
      </c>
      <c r="B567" s="24" t="s">
        <v>2260</v>
      </c>
      <c r="C567" s="22" t="s">
        <v>78</v>
      </c>
      <c r="D567" s="22" t="s">
        <v>2261</v>
      </c>
      <c r="E567" s="397" t="s">
        <v>1928</v>
      </c>
      <c r="F567" s="397"/>
      <c r="G567" s="23" t="s">
        <v>99</v>
      </c>
      <c r="H567" s="26">
        <v>1.04</v>
      </c>
      <c r="I567" s="25">
        <v>2.4700000000000002</v>
      </c>
      <c r="J567" s="25">
        <v>2.56</v>
      </c>
    </row>
    <row r="568" spans="1:10">
      <c r="A568" s="38"/>
      <c r="B568" s="38"/>
      <c r="C568" s="38"/>
      <c r="D568" s="38"/>
      <c r="E568" s="38" t="s">
        <v>1897</v>
      </c>
      <c r="F568" s="39">
        <v>16.05</v>
      </c>
      <c r="G568" s="38" t="s">
        <v>1898</v>
      </c>
      <c r="H568" s="39">
        <v>0</v>
      </c>
      <c r="I568" s="38" t="s">
        <v>1899</v>
      </c>
      <c r="J568" s="39">
        <v>16.05</v>
      </c>
    </row>
    <row r="569" spans="1:10">
      <c r="A569" s="38"/>
      <c r="B569" s="38"/>
      <c r="C569" s="38"/>
      <c r="D569" s="38"/>
      <c r="E569" s="38" t="s">
        <v>1900</v>
      </c>
      <c r="F569" s="39">
        <v>7.89</v>
      </c>
      <c r="G569" s="38"/>
      <c r="H569" s="398" t="s">
        <v>1901</v>
      </c>
      <c r="I569" s="398"/>
      <c r="J569" s="39">
        <v>46.42</v>
      </c>
    </row>
    <row r="570" spans="1:10" ht="1.05" customHeight="1">
      <c r="A570" s="16"/>
      <c r="B570" s="16"/>
      <c r="C570" s="16"/>
      <c r="D570" s="16"/>
      <c r="E570" s="16"/>
      <c r="F570" s="16"/>
      <c r="G570" s="16"/>
      <c r="H570" s="16"/>
      <c r="I570" s="16"/>
      <c r="J570" s="16"/>
    </row>
    <row r="571" spans="1:10" ht="18" customHeight="1">
      <c r="A571" s="2" t="s">
        <v>265</v>
      </c>
      <c r="B571" s="4" t="s">
        <v>61</v>
      </c>
      <c r="C571" s="2" t="s">
        <v>62</v>
      </c>
      <c r="D571" s="2" t="s">
        <v>9</v>
      </c>
      <c r="E571" s="391" t="s">
        <v>63</v>
      </c>
      <c r="F571" s="391"/>
      <c r="G571" s="3" t="s">
        <v>64</v>
      </c>
      <c r="H571" s="4" t="s">
        <v>10</v>
      </c>
      <c r="I571" s="4" t="s">
        <v>65</v>
      </c>
      <c r="J571" s="4" t="s">
        <v>11</v>
      </c>
    </row>
    <row r="572" spans="1:10" ht="39" customHeight="1">
      <c r="A572" s="10" t="s">
        <v>1883</v>
      </c>
      <c r="B572" s="12" t="s">
        <v>266</v>
      </c>
      <c r="C572" s="10" t="s">
        <v>78</v>
      </c>
      <c r="D572" s="10" t="s">
        <v>267</v>
      </c>
      <c r="E572" s="395" t="s">
        <v>177</v>
      </c>
      <c r="F572" s="395"/>
      <c r="G572" s="11" t="s">
        <v>268</v>
      </c>
      <c r="H572" s="15">
        <v>1</v>
      </c>
      <c r="I572" s="13">
        <v>10.09</v>
      </c>
      <c r="J572" s="13">
        <v>10.09</v>
      </c>
    </row>
    <row r="573" spans="1:10" ht="25.95" customHeight="1">
      <c r="A573" s="17" t="s">
        <v>1884</v>
      </c>
      <c r="B573" s="19" t="s">
        <v>2090</v>
      </c>
      <c r="C573" s="17" t="s">
        <v>78</v>
      </c>
      <c r="D573" s="17" t="s">
        <v>2091</v>
      </c>
      <c r="E573" s="396" t="s">
        <v>1887</v>
      </c>
      <c r="F573" s="396"/>
      <c r="G573" s="18" t="s">
        <v>1911</v>
      </c>
      <c r="H573" s="21">
        <v>3.0700000000000002E-2</v>
      </c>
      <c r="I573" s="20">
        <v>23.92</v>
      </c>
      <c r="J573" s="20">
        <v>0.73</v>
      </c>
    </row>
    <row r="574" spans="1:10" ht="24" customHeight="1">
      <c r="A574" s="17" t="s">
        <v>1884</v>
      </c>
      <c r="B574" s="19" t="s">
        <v>2092</v>
      </c>
      <c r="C574" s="17" t="s">
        <v>78</v>
      </c>
      <c r="D574" s="17" t="s">
        <v>2093</v>
      </c>
      <c r="E574" s="396" t="s">
        <v>1887</v>
      </c>
      <c r="F574" s="396"/>
      <c r="G574" s="18" t="s">
        <v>1911</v>
      </c>
      <c r="H574" s="21">
        <v>0.1361</v>
      </c>
      <c r="I574" s="20">
        <v>28.34</v>
      </c>
      <c r="J574" s="20">
        <v>3.85</v>
      </c>
    </row>
    <row r="575" spans="1:10" ht="24" customHeight="1">
      <c r="A575" s="22" t="s">
        <v>1894</v>
      </c>
      <c r="B575" s="24" t="s">
        <v>2262</v>
      </c>
      <c r="C575" s="22" t="s">
        <v>78</v>
      </c>
      <c r="D575" s="22" t="s">
        <v>2263</v>
      </c>
      <c r="E575" s="397" t="s">
        <v>1928</v>
      </c>
      <c r="F575" s="397"/>
      <c r="G575" s="23" t="s">
        <v>99</v>
      </c>
      <c r="H575" s="26">
        <v>0.35709999999999997</v>
      </c>
      <c r="I575" s="25">
        <v>8.3699999999999992</v>
      </c>
      <c r="J575" s="25">
        <v>2.98</v>
      </c>
    </row>
    <row r="576" spans="1:10" ht="25.95" customHeight="1">
      <c r="A576" s="22" t="s">
        <v>1894</v>
      </c>
      <c r="B576" s="24" t="s">
        <v>2264</v>
      </c>
      <c r="C576" s="22" t="s">
        <v>78</v>
      </c>
      <c r="D576" s="22" t="s">
        <v>2265</v>
      </c>
      <c r="E576" s="397" t="s">
        <v>1928</v>
      </c>
      <c r="F576" s="397"/>
      <c r="G576" s="23" t="s">
        <v>136</v>
      </c>
      <c r="H576" s="26">
        <v>0.73850000000000005</v>
      </c>
      <c r="I576" s="25">
        <v>3.43</v>
      </c>
      <c r="J576" s="25">
        <v>2.5299999999999998</v>
      </c>
    </row>
    <row r="577" spans="1:10">
      <c r="A577" s="38"/>
      <c r="B577" s="38"/>
      <c r="C577" s="38"/>
      <c r="D577" s="38"/>
      <c r="E577" s="38" t="s">
        <v>1897</v>
      </c>
      <c r="F577" s="39">
        <v>3.43</v>
      </c>
      <c r="G577" s="38" t="s">
        <v>1898</v>
      </c>
      <c r="H577" s="39">
        <v>0</v>
      </c>
      <c r="I577" s="38" t="s">
        <v>1899</v>
      </c>
      <c r="J577" s="39">
        <v>3.43</v>
      </c>
    </row>
    <row r="578" spans="1:10">
      <c r="A578" s="38"/>
      <c r="B578" s="38"/>
      <c r="C578" s="38"/>
      <c r="D578" s="38"/>
      <c r="E578" s="38" t="s">
        <v>1900</v>
      </c>
      <c r="F578" s="39">
        <v>2.06</v>
      </c>
      <c r="G578" s="38"/>
      <c r="H578" s="398" t="s">
        <v>1901</v>
      </c>
      <c r="I578" s="398"/>
      <c r="J578" s="39">
        <v>12.15</v>
      </c>
    </row>
    <row r="579" spans="1:10" ht="1.05" customHeight="1">
      <c r="A579" s="16"/>
      <c r="B579" s="16"/>
      <c r="C579" s="16"/>
      <c r="D579" s="16"/>
      <c r="E579" s="16"/>
      <c r="F579" s="16"/>
      <c r="G579" s="16"/>
      <c r="H579" s="16"/>
      <c r="I579" s="16"/>
      <c r="J579" s="16"/>
    </row>
    <row r="580" spans="1:10" ht="18" customHeight="1">
      <c r="A580" s="2" t="s">
        <v>269</v>
      </c>
      <c r="B580" s="4" t="s">
        <v>61</v>
      </c>
      <c r="C580" s="2" t="s">
        <v>62</v>
      </c>
      <c r="D580" s="2" t="s">
        <v>9</v>
      </c>
      <c r="E580" s="391" t="s">
        <v>63</v>
      </c>
      <c r="F580" s="391"/>
      <c r="G580" s="3" t="s">
        <v>64</v>
      </c>
      <c r="H580" s="4" t="s">
        <v>10</v>
      </c>
      <c r="I580" s="4" t="s">
        <v>65</v>
      </c>
      <c r="J580" s="4" t="s">
        <v>11</v>
      </c>
    </row>
    <row r="581" spans="1:10" ht="25.95" customHeight="1">
      <c r="A581" s="10" t="s">
        <v>1883</v>
      </c>
      <c r="B581" s="12" t="s">
        <v>270</v>
      </c>
      <c r="C581" s="10" t="s">
        <v>78</v>
      </c>
      <c r="D581" s="10" t="s">
        <v>271</v>
      </c>
      <c r="E581" s="395" t="s">
        <v>248</v>
      </c>
      <c r="F581" s="395"/>
      <c r="G581" s="11" t="s">
        <v>114</v>
      </c>
      <c r="H581" s="15">
        <v>1</v>
      </c>
      <c r="I581" s="13">
        <v>46.74</v>
      </c>
      <c r="J581" s="13">
        <v>46.74</v>
      </c>
    </row>
    <row r="582" spans="1:10" ht="39" customHeight="1">
      <c r="A582" s="17" t="s">
        <v>1884</v>
      </c>
      <c r="B582" s="19" t="s">
        <v>2217</v>
      </c>
      <c r="C582" s="17" t="s">
        <v>78</v>
      </c>
      <c r="D582" s="17" t="s">
        <v>2218</v>
      </c>
      <c r="E582" s="396" t="s">
        <v>1907</v>
      </c>
      <c r="F582" s="396"/>
      <c r="G582" s="18" t="s">
        <v>1914</v>
      </c>
      <c r="H582" s="21">
        <v>1.32E-2</v>
      </c>
      <c r="I582" s="20">
        <v>23.1</v>
      </c>
      <c r="J582" s="20">
        <v>0.3</v>
      </c>
    </row>
    <row r="583" spans="1:10" ht="39" customHeight="1">
      <c r="A583" s="17" t="s">
        <v>1884</v>
      </c>
      <c r="B583" s="19" t="s">
        <v>2219</v>
      </c>
      <c r="C583" s="17" t="s">
        <v>78</v>
      </c>
      <c r="D583" s="17" t="s">
        <v>2220</v>
      </c>
      <c r="E583" s="396" t="s">
        <v>1907</v>
      </c>
      <c r="F583" s="396"/>
      <c r="G583" s="18" t="s">
        <v>1908</v>
      </c>
      <c r="H583" s="21">
        <v>1.83E-2</v>
      </c>
      <c r="I583" s="20">
        <v>22.04</v>
      </c>
      <c r="J583" s="20">
        <v>0.4</v>
      </c>
    </row>
    <row r="584" spans="1:10" ht="24" customHeight="1">
      <c r="A584" s="17" t="s">
        <v>1884</v>
      </c>
      <c r="B584" s="19" t="s">
        <v>2221</v>
      </c>
      <c r="C584" s="17" t="s">
        <v>78</v>
      </c>
      <c r="D584" s="17" t="s">
        <v>2222</v>
      </c>
      <c r="E584" s="396" t="s">
        <v>1887</v>
      </c>
      <c r="F584" s="396"/>
      <c r="G584" s="18" t="s">
        <v>1911</v>
      </c>
      <c r="H584" s="21">
        <v>0.112</v>
      </c>
      <c r="I584" s="20">
        <v>27.66</v>
      </c>
      <c r="J584" s="20">
        <v>3.09</v>
      </c>
    </row>
    <row r="585" spans="1:10" ht="24" customHeight="1">
      <c r="A585" s="17" t="s">
        <v>1884</v>
      </c>
      <c r="B585" s="19" t="s">
        <v>1909</v>
      </c>
      <c r="C585" s="17" t="s">
        <v>78</v>
      </c>
      <c r="D585" s="17" t="s">
        <v>1910</v>
      </c>
      <c r="E585" s="396" t="s">
        <v>1887</v>
      </c>
      <c r="F585" s="396"/>
      <c r="G585" s="18" t="s">
        <v>1911</v>
      </c>
      <c r="H585" s="21">
        <v>0.20699999999999999</v>
      </c>
      <c r="I585" s="20">
        <v>22.95</v>
      </c>
      <c r="J585" s="20">
        <v>4.75</v>
      </c>
    </row>
    <row r="586" spans="1:10" ht="25.95" customHeight="1">
      <c r="A586" s="22" t="s">
        <v>1894</v>
      </c>
      <c r="B586" s="24" t="s">
        <v>2267</v>
      </c>
      <c r="C586" s="22" t="s">
        <v>78</v>
      </c>
      <c r="D586" s="22" t="s">
        <v>2268</v>
      </c>
      <c r="E586" s="397" t="s">
        <v>1928</v>
      </c>
      <c r="F586" s="397"/>
      <c r="G586" s="23" t="s">
        <v>114</v>
      </c>
      <c r="H586" s="26">
        <v>1.05</v>
      </c>
      <c r="I586" s="25">
        <v>23.21</v>
      </c>
      <c r="J586" s="25">
        <v>24.37</v>
      </c>
    </row>
    <row r="587" spans="1:10" ht="25.95" customHeight="1">
      <c r="A587" s="22" t="s">
        <v>1894</v>
      </c>
      <c r="B587" s="24" t="s">
        <v>2231</v>
      </c>
      <c r="C587" s="22" t="s">
        <v>78</v>
      </c>
      <c r="D587" s="22" t="s">
        <v>2232</v>
      </c>
      <c r="E587" s="397" t="s">
        <v>1928</v>
      </c>
      <c r="F587" s="397"/>
      <c r="G587" s="23" t="s">
        <v>2233</v>
      </c>
      <c r="H587" s="26">
        <v>0.19800000000000001</v>
      </c>
      <c r="I587" s="25">
        <v>35.869999999999997</v>
      </c>
      <c r="J587" s="25">
        <v>7.1</v>
      </c>
    </row>
    <row r="588" spans="1:10" ht="25.95" customHeight="1">
      <c r="A588" s="22" t="s">
        <v>1894</v>
      </c>
      <c r="B588" s="24" t="s">
        <v>2241</v>
      </c>
      <c r="C588" s="22" t="s">
        <v>78</v>
      </c>
      <c r="D588" s="22" t="s">
        <v>2242</v>
      </c>
      <c r="E588" s="397" t="s">
        <v>1928</v>
      </c>
      <c r="F588" s="397"/>
      <c r="G588" s="23" t="s">
        <v>136</v>
      </c>
      <c r="H588" s="26">
        <v>1.1999999999999999E-3</v>
      </c>
      <c r="I588" s="25">
        <v>74.25</v>
      </c>
      <c r="J588" s="25">
        <v>0.08</v>
      </c>
    </row>
    <row r="589" spans="1:10" ht="24" customHeight="1">
      <c r="A589" s="22" t="s">
        <v>1894</v>
      </c>
      <c r="B589" s="24" t="s">
        <v>2239</v>
      </c>
      <c r="C589" s="22" t="s">
        <v>78</v>
      </c>
      <c r="D589" s="22" t="s">
        <v>2240</v>
      </c>
      <c r="E589" s="397" t="s">
        <v>1928</v>
      </c>
      <c r="F589" s="397"/>
      <c r="G589" s="23" t="s">
        <v>136</v>
      </c>
      <c r="H589" s="26">
        <v>4.4999999999999998E-2</v>
      </c>
      <c r="I589" s="25">
        <v>145.99</v>
      </c>
      <c r="J589" s="25">
        <v>6.56</v>
      </c>
    </row>
    <row r="590" spans="1:10" ht="25.95" customHeight="1">
      <c r="A590" s="22" t="s">
        <v>1894</v>
      </c>
      <c r="B590" s="24" t="s">
        <v>2000</v>
      </c>
      <c r="C590" s="22" t="s">
        <v>78</v>
      </c>
      <c r="D590" s="22" t="s">
        <v>2001</v>
      </c>
      <c r="E590" s="397" t="s">
        <v>1928</v>
      </c>
      <c r="F590" s="397"/>
      <c r="G590" s="23" t="s">
        <v>136</v>
      </c>
      <c r="H590" s="26">
        <v>6.0000000000000001E-3</v>
      </c>
      <c r="I590" s="25">
        <v>15.7</v>
      </c>
      <c r="J590" s="25">
        <v>0.09</v>
      </c>
    </row>
    <row r="591" spans="1:10">
      <c r="A591" s="38"/>
      <c r="B591" s="38"/>
      <c r="C591" s="38"/>
      <c r="D591" s="38"/>
      <c r="E591" s="38" t="s">
        <v>1897</v>
      </c>
      <c r="F591" s="39">
        <v>6.16</v>
      </c>
      <c r="G591" s="38" t="s">
        <v>1898</v>
      </c>
      <c r="H591" s="39">
        <v>0</v>
      </c>
      <c r="I591" s="38" t="s">
        <v>1899</v>
      </c>
      <c r="J591" s="39">
        <v>6.16</v>
      </c>
    </row>
    <row r="592" spans="1:10">
      <c r="A592" s="38"/>
      <c r="B592" s="38"/>
      <c r="C592" s="38"/>
      <c r="D592" s="38"/>
      <c r="E592" s="38" t="s">
        <v>1900</v>
      </c>
      <c r="F592" s="39">
        <v>9.58</v>
      </c>
      <c r="G592" s="38"/>
      <c r="H592" s="398" t="s">
        <v>1901</v>
      </c>
      <c r="I592" s="398"/>
      <c r="J592" s="39">
        <v>56.32</v>
      </c>
    </row>
    <row r="593" spans="1:10" ht="1.05" customHeight="1">
      <c r="A593" s="16"/>
      <c r="B593" s="16"/>
      <c r="C593" s="16"/>
      <c r="D593" s="16"/>
      <c r="E593" s="16"/>
      <c r="F593" s="16"/>
      <c r="G593" s="16"/>
      <c r="H593" s="16"/>
      <c r="I593" s="16"/>
      <c r="J593" s="16"/>
    </row>
    <row r="594" spans="1:10" ht="18" customHeight="1">
      <c r="A594" s="2" t="s">
        <v>272</v>
      </c>
      <c r="B594" s="4" t="s">
        <v>61</v>
      </c>
      <c r="C594" s="2" t="s">
        <v>62</v>
      </c>
      <c r="D594" s="2" t="s">
        <v>9</v>
      </c>
      <c r="E594" s="391" t="s">
        <v>63</v>
      </c>
      <c r="F594" s="391"/>
      <c r="G594" s="3" t="s">
        <v>64</v>
      </c>
      <c r="H594" s="4" t="s">
        <v>10</v>
      </c>
      <c r="I594" s="4" t="s">
        <v>65</v>
      </c>
      <c r="J594" s="4" t="s">
        <v>11</v>
      </c>
    </row>
    <row r="595" spans="1:10" ht="52.05" customHeight="1">
      <c r="A595" s="10" t="s">
        <v>1883</v>
      </c>
      <c r="B595" s="12" t="s">
        <v>273</v>
      </c>
      <c r="C595" s="10" t="s">
        <v>78</v>
      </c>
      <c r="D595" s="10" t="s">
        <v>274</v>
      </c>
      <c r="E595" s="395" t="s">
        <v>275</v>
      </c>
      <c r="F595" s="395"/>
      <c r="G595" s="11" t="s">
        <v>99</v>
      </c>
      <c r="H595" s="15">
        <v>1</v>
      </c>
      <c r="I595" s="13">
        <v>285.18</v>
      </c>
      <c r="J595" s="13">
        <v>285.18</v>
      </c>
    </row>
    <row r="596" spans="1:10" ht="24" customHeight="1">
      <c r="A596" s="17" t="s">
        <v>1884</v>
      </c>
      <c r="B596" s="19" t="s">
        <v>1943</v>
      </c>
      <c r="C596" s="17" t="s">
        <v>78</v>
      </c>
      <c r="D596" s="17" t="s">
        <v>1944</v>
      </c>
      <c r="E596" s="396" t="s">
        <v>1887</v>
      </c>
      <c r="F596" s="396"/>
      <c r="G596" s="18" t="s">
        <v>1911</v>
      </c>
      <c r="H596" s="21">
        <v>0.53420000000000001</v>
      </c>
      <c r="I596" s="20">
        <v>27.92</v>
      </c>
      <c r="J596" s="20">
        <v>14.91</v>
      </c>
    </row>
    <row r="597" spans="1:10" ht="39" customHeight="1">
      <c r="A597" s="17" t="s">
        <v>1884</v>
      </c>
      <c r="B597" s="19" t="s">
        <v>2270</v>
      </c>
      <c r="C597" s="17" t="s">
        <v>78</v>
      </c>
      <c r="D597" s="17" t="s">
        <v>2271</v>
      </c>
      <c r="E597" s="396" t="s">
        <v>1991</v>
      </c>
      <c r="F597" s="396"/>
      <c r="G597" s="18" t="s">
        <v>81</v>
      </c>
      <c r="H597" s="21">
        <v>2.0799999999999999E-2</v>
      </c>
      <c r="I597" s="20">
        <v>665.93</v>
      </c>
      <c r="J597" s="20">
        <v>13.85</v>
      </c>
    </row>
    <row r="598" spans="1:10" ht="39" customHeight="1">
      <c r="A598" s="17" t="s">
        <v>1884</v>
      </c>
      <c r="B598" s="19" t="s">
        <v>2244</v>
      </c>
      <c r="C598" s="17" t="s">
        <v>78</v>
      </c>
      <c r="D598" s="17" t="s">
        <v>2245</v>
      </c>
      <c r="E598" s="396" t="s">
        <v>1939</v>
      </c>
      <c r="F598" s="396"/>
      <c r="G598" s="18" t="s">
        <v>81</v>
      </c>
      <c r="H598" s="21">
        <v>1.1999999999999999E-3</v>
      </c>
      <c r="I598" s="20">
        <v>671.4</v>
      </c>
      <c r="J598" s="20">
        <v>0.8</v>
      </c>
    </row>
    <row r="599" spans="1:10" ht="25.95" customHeight="1">
      <c r="A599" s="17" t="s">
        <v>1884</v>
      </c>
      <c r="B599" s="19" t="s">
        <v>1994</v>
      </c>
      <c r="C599" s="17" t="s">
        <v>78</v>
      </c>
      <c r="D599" s="17" t="s">
        <v>1995</v>
      </c>
      <c r="E599" s="396" t="s">
        <v>1887</v>
      </c>
      <c r="F599" s="396"/>
      <c r="G599" s="18" t="s">
        <v>1911</v>
      </c>
      <c r="H599" s="21">
        <v>0.53420000000000001</v>
      </c>
      <c r="I599" s="20">
        <v>23.69</v>
      </c>
      <c r="J599" s="20">
        <v>12.65</v>
      </c>
    </row>
    <row r="600" spans="1:10" ht="25.95" customHeight="1">
      <c r="A600" s="17" t="s">
        <v>1884</v>
      </c>
      <c r="B600" s="19" t="s">
        <v>2272</v>
      </c>
      <c r="C600" s="17" t="s">
        <v>78</v>
      </c>
      <c r="D600" s="17" t="s">
        <v>2273</v>
      </c>
      <c r="E600" s="396" t="s">
        <v>1907</v>
      </c>
      <c r="F600" s="396"/>
      <c r="G600" s="18" t="s">
        <v>1914</v>
      </c>
      <c r="H600" s="21">
        <v>1.77E-2</v>
      </c>
      <c r="I600" s="20">
        <v>25.39</v>
      </c>
      <c r="J600" s="20">
        <v>0.44</v>
      </c>
    </row>
    <row r="601" spans="1:10" ht="25.95" customHeight="1">
      <c r="A601" s="17" t="s">
        <v>1884</v>
      </c>
      <c r="B601" s="19" t="s">
        <v>2274</v>
      </c>
      <c r="C601" s="17" t="s">
        <v>78</v>
      </c>
      <c r="D601" s="17" t="s">
        <v>2275</v>
      </c>
      <c r="E601" s="396" t="s">
        <v>1907</v>
      </c>
      <c r="F601" s="396"/>
      <c r="G601" s="18" t="s">
        <v>1908</v>
      </c>
      <c r="H601" s="21">
        <v>5.9700000000000003E-2</v>
      </c>
      <c r="I601" s="20">
        <v>23.42</v>
      </c>
      <c r="J601" s="20">
        <v>1.39</v>
      </c>
    </row>
    <row r="602" spans="1:10" ht="25.95" customHeight="1">
      <c r="A602" s="22" t="s">
        <v>1894</v>
      </c>
      <c r="B602" s="24" t="s">
        <v>2276</v>
      </c>
      <c r="C602" s="22" t="s">
        <v>78</v>
      </c>
      <c r="D602" s="22" t="s">
        <v>2277</v>
      </c>
      <c r="E602" s="397" t="s">
        <v>1928</v>
      </c>
      <c r="F602" s="397"/>
      <c r="G602" s="23" t="s">
        <v>81</v>
      </c>
      <c r="H602" s="26">
        <v>2.3E-3</v>
      </c>
      <c r="I602" s="25">
        <v>108.35</v>
      </c>
      <c r="J602" s="25">
        <v>0.24</v>
      </c>
    </row>
    <row r="603" spans="1:10" ht="25.95" customHeight="1">
      <c r="A603" s="22" t="s">
        <v>1894</v>
      </c>
      <c r="B603" s="24" t="s">
        <v>2278</v>
      </c>
      <c r="C603" s="22" t="s">
        <v>78</v>
      </c>
      <c r="D603" s="22" t="s">
        <v>2279</v>
      </c>
      <c r="E603" s="397" t="s">
        <v>1928</v>
      </c>
      <c r="F603" s="397"/>
      <c r="G603" s="23" t="s">
        <v>136</v>
      </c>
      <c r="H603" s="26">
        <v>3.1199999999999999E-2</v>
      </c>
      <c r="I603" s="25">
        <v>15.95</v>
      </c>
      <c r="J603" s="25">
        <v>0.49</v>
      </c>
    </row>
    <row r="604" spans="1:10" ht="25.95" customHeight="1">
      <c r="A604" s="22" t="s">
        <v>1894</v>
      </c>
      <c r="B604" s="24" t="s">
        <v>2280</v>
      </c>
      <c r="C604" s="22" t="s">
        <v>78</v>
      </c>
      <c r="D604" s="22" t="s">
        <v>2281</v>
      </c>
      <c r="E604" s="397" t="s">
        <v>1928</v>
      </c>
      <c r="F604" s="397"/>
      <c r="G604" s="23" t="s">
        <v>114</v>
      </c>
      <c r="H604" s="26">
        <v>0.64649999999999996</v>
      </c>
      <c r="I604" s="25">
        <v>88.92</v>
      </c>
      <c r="J604" s="25">
        <v>57.48</v>
      </c>
    </row>
    <row r="605" spans="1:10" ht="25.95" customHeight="1">
      <c r="A605" s="22" t="s">
        <v>1894</v>
      </c>
      <c r="B605" s="24" t="s">
        <v>2282</v>
      </c>
      <c r="C605" s="22" t="s">
        <v>78</v>
      </c>
      <c r="D605" s="22" t="s">
        <v>2283</v>
      </c>
      <c r="E605" s="397" t="s">
        <v>1928</v>
      </c>
      <c r="F605" s="397"/>
      <c r="G605" s="23" t="s">
        <v>114</v>
      </c>
      <c r="H605" s="26">
        <v>2.7273000000000001</v>
      </c>
      <c r="I605" s="25">
        <v>37.229999999999997</v>
      </c>
      <c r="J605" s="25">
        <v>101.53</v>
      </c>
    </row>
    <row r="606" spans="1:10" ht="39" customHeight="1">
      <c r="A606" s="22" t="s">
        <v>1894</v>
      </c>
      <c r="B606" s="24" t="s">
        <v>2284</v>
      </c>
      <c r="C606" s="22" t="s">
        <v>78</v>
      </c>
      <c r="D606" s="22" t="s">
        <v>2285</v>
      </c>
      <c r="E606" s="397" t="s">
        <v>1928</v>
      </c>
      <c r="F606" s="397"/>
      <c r="G606" s="23" t="s">
        <v>114</v>
      </c>
      <c r="H606" s="26">
        <v>0.69259999999999999</v>
      </c>
      <c r="I606" s="25">
        <v>117.54</v>
      </c>
      <c r="J606" s="25">
        <v>81.400000000000006</v>
      </c>
    </row>
    <row r="607" spans="1:10">
      <c r="A607" s="38"/>
      <c r="B607" s="38"/>
      <c r="C607" s="38"/>
      <c r="D607" s="38"/>
      <c r="E607" s="38" t="s">
        <v>1897</v>
      </c>
      <c r="F607" s="39">
        <v>23.78</v>
      </c>
      <c r="G607" s="38" t="s">
        <v>1898</v>
      </c>
      <c r="H607" s="39">
        <v>0</v>
      </c>
      <c r="I607" s="38" t="s">
        <v>1899</v>
      </c>
      <c r="J607" s="39">
        <v>23.78</v>
      </c>
    </row>
    <row r="608" spans="1:10">
      <c r="A608" s="38"/>
      <c r="B608" s="38"/>
      <c r="C608" s="38"/>
      <c r="D608" s="38"/>
      <c r="E608" s="38" t="s">
        <v>1900</v>
      </c>
      <c r="F608" s="39">
        <v>58.46</v>
      </c>
      <c r="G608" s="38"/>
      <c r="H608" s="398" t="s">
        <v>1901</v>
      </c>
      <c r="I608" s="398"/>
      <c r="J608" s="39">
        <v>343.64</v>
      </c>
    </row>
    <row r="609" spans="1:10" ht="1.05" customHeight="1">
      <c r="A609" s="16"/>
      <c r="B609" s="16"/>
      <c r="C609" s="16"/>
      <c r="D609" s="16"/>
      <c r="E609" s="16"/>
      <c r="F609" s="16"/>
      <c r="G609" s="16"/>
      <c r="H609" s="16"/>
      <c r="I609" s="16"/>
      <c r="J609" s="16"/>
    </row>
    <row r="610" spans="1:10" ht="18" customHeight="1">
      <c r="A610" s="2" t="s">
        <v>276</v>
      </c>
      <c r="B610" s="4" t="s">
        <v>61</v>
      </c>
      <c r="C610" s="2" t="s">
        <v>62</v>
      </c>
      <c r="D610" s="2" t="s">
        <v>9</v>
      </c>
      <c r="E610" s="391" t="s">
        <v>63</v>
      </c>
      <c r="F610" s="391"/>
      <c r="G610" s="3" t="s">
        <v>64</v>
      </c>
      <c r="H610" s="4" t="s">
        <v>10</v>
      </c>
      <c r="I610" s="4" t="s">
        <v>65</v>
      </c>
      <c r="J610" s="4" t="s">
        <v>11</v>
      </c>
    </row>
    <row r="611" spans="1:10" ht="52.05" customHeight="1">
      <c r="A611" s="10" t="s">
        <v>1883</v>
      </c>
      <c r="B611" s="12" t="s">
        <v>277</v>
      </c>
      <c r="C611" s="10" t="s">
        <v>78</v>
      </c>
      <c r="D611" s="10" t="s">
        <v>278</v>
      </c>
      <c r="E611" s="395" t="s">
        <v>279</v>
      </c>
      <c r="F611" s="395"/>
      <c r="G611" s="11" t="s">
        <v>99</v>
      </c>
      <c r="H611" s="15">
        <v>1</v>
      </c>
      <c r="I611" s="13">
        <v>46.61</v>
      </c>
      <c r="J611" s="13">
        <v>46.61</v>
      </c>
    </row>
    <row r="612" spans="1:10" ht="24" customHeight="1">
      <c r="A612" s="17" t="s">
        <v>1884</v>
      </c>
      <c r="B612" s="19" t="s">
        <v>1909</v>
      </c>
      <c r="C612" s="17" t="s">
        <v>78</v>
      </c>
      <c r="D612" s="17" t="s">
        <v>1910</v>
      </c>
      <c r="E612" s="396" t="s">
        <v>1887</v>
      </c>
      <c r="F612" s="396"/>
      <c r="G612" s="18" t="s">
        <v>1911</v>
      </c>
      <c r="H612" s="21">
        <v>0.106</v>
      </c>
      <c r="I612" s="20">
        <v>22.95</v>
      </c>
      <c r="J612" s="20">
        <v>2.4300000000000002</v>
      </c>
    </row>
    <row r="613" spans="1:10" ht="39" customHeight="1">
      <c r="A613" s="17" t="s">
        <v>1884</v>
      </c>
      <c r="B613" s="19" t="s">
        <v>2219</v>
      </c>
      <c r="C613" s="17" t="s">
        <v>78</v>
      </c>
      <c r="D613" s="17" t="s">
        <v>2220</v>
      </c>
      <c r="E613" s="396" t="s">
        <v>1907</v>
      </c>
      <c r="F613" s="396"/>
      <c r="G613" s="18" t="s">
        <v>1908</v>
      </c>
      <c r="H613" s="21">
        <v>9.4000000000000004E-3</v>
      </c>
      <c r="I613" s="20">
        <v>22.04</v>
      </c>
      <c r="J613" s="20">
        <v>0.2</v>
      </c>
    </row>
    <row r="614" spans="1:10" ht="25.95" customHeight="1">
      <c r="A614" s="17" t="s">
        <v>1884</v>
      </c>
      <c r="B614" s="19" t="s">
        <v>2196</v>
      </c>
      <c r="C614" s="17" t="s">
        <v>78</v>
      </c>
      <c r="D614" s="17" t="s">
        <v>2197</v>
      </c>
      <c r="E614" s="396" t="s">
        <v>1887</v>
      </c>
      <c r="F614" s="396"/>
      <c r="G614" s="18" t="s">
        <v>1911</v>
      </c>
      <c r="H614" s="21">
        <v>0.21299999999999999</v>
      </c>
      <c r="I614" s="20">
        <v>21.3</v>
      </c>
      <c r="J614" s="20">
        <v>4.53</v>
      </c>
    </row>
    <row r="615" spans="1:10" ht="39" customHeight="1">
      <c r="A615" s="17" t="s">
        <v>1884</v>
      </c>
      <c r="B615" s="19" t="s">
        <v>2217</v>
      </c>
      <c r="C615" s="17" t="s">
        <v>78</v>
      </c>
      <c r="D615" s="17" t="s">
        <v>2218</v>
      </c>
      <c r="E615" s="396" t="s">
        <v>1907</v>
      </c>
      <c r="F615" s="396"/>
      <c r="G615" s="18" t="s">
        <v>1914</v>
      </c>
      <c r="H615" s="21">
        <v>6.7999999999999996E-3</v>
      </c>
      <c r="I615" s="20">
        <v>23.1</v>
      </c>
      <c r="J615" s="20">
        <v>0.15</v>
      </c>
    </row>
    <row r="616" spans="1:10" ht="39" customHeight="1">
      <c r="A616" s="22" t="s">
        <v>1894</v>
      </c>
      <c r="B616" s="24" t="s">
        <v>2287</v>
      </c>
      <c r="C616" s="22" t="s">
        <v>78</v>
      </c>
      <c r="D616" s="22" t="s">
        <v>2288</v>
      </c>
      <c r="E616" s="397" t="s">
        <v>1928</v>
      </c>
      <c r="F616" s="397"/>
      <c r="G616" s="23" t="s">
        <v>136</v>
      </c>
      <c r="H616" s="26">
        <v>4.3330000000000002</v>
      </c>
      <c r="I616" s="25">
        <v>8.66</v>
      </c>
      <c r="J616" s="25">
        <v>37.520000000000003</v>
      </c>
    </row>
    <row r="617" spans="1:10" ht="25.95" customHeight="1">
      <c r="A617" s="22" t="s">
        <v>1894</v>
      </c>
      <c r="B617" s="24" t="s">
        <v>2289</v>
      </c>
      <c r="C617" s="22" t="s">
        <v>78</v>
      </c>
      <c r="D617" s="22" t="s">
        <v>2290</v>
      </c>
      <c r="E617" s="397" t="s">
        <v>1928</v>
      </c>
      <c r="F617" s="397"/>
      <c r="G617" s="23" t="s">
        <v>2139</v>
      </c>
      <c r="H617" s="26">
        <v>7.0000000000000001E-3</v>
      </c>
      <c r="I617" s="25">
        <v>255.32</v>
      </c>
      <c r="J617" s="25">
        <v>1.78</v>
      </c>
    </row>
    <row r="618" spans="1:10">
      <c r="A618" s="38"/>
      <c r="B618" s="38"/>
      <c r="C618" s="38"/>
      <c r="D618" s="38"/>
      <c r="E618" s="38" t="s">
        <v>1897</v>
      </c>
      <c r="F618" s="39">
        <v>5.25</v>
      </c>
      <c r="G618" s="38" t="s">
        <v>1898</v>
      </c>
      <c r="H618" s="39">
        <v>0</v>
      </c>
      <c r="I618" s="38" t="s">
        <v>1899</v>
      </c>
      <c r="J618" s="39">
        <v>5.25</v>
      </c>
    </row>
    <row r="619" spans="1:10">
      <c r="A619" s="38"/>
      <c r="B619" s="38"/>
      <c r="C619" s="38"/>
      <c r="D619" s="38"/>
      <c r="E619" s="38" t="s">
        <v>1900</v>
      </c>
      <c r="F619" s="39">
        <v>9.5500000000000007</v>
      </c>
      <c r="G619" s="38"/>
      <c r="H619" s="398" t="s">
        <v>1901</v>
      </c>
      <c r="I619" s="398"/>
      <c r="J619" s="39">
        <v>56.16</v>
      </c>
    </row>
    <row r="620" spans="1:10" ht="1.05" customHeight="1">
      <c r="A620" s="16"/>
      <c r="B620" s="16"/>
      <c r="C620" s="16"/>
      <c r="D620" s="16"/>
      <c r="E620" s="16"/>
      <c r="F620" s="16"/>
      <c r="G620" s="16"/>
      <c r="H620" s="16"/>
      <c r="I620" s="16"/>
      <c r="J620" s="16"/>
    </row>
    <row r="621" spans="1:10" ht="18" customHeight="1">
      <c r="A621" s="2" t="s">
        <v>282</v>
      </c>
      <c r="B621" s="4" t="s">
        <v>61</v>
      </c>
      <c r="C621" s="2" t="s">
        <v>62</v>
      </c>
      <c r="D621" s="2" t="s">
        <v>9</v>
      </c>
      <c r="E621" s="391" t="s">
        <v>63</v>
      </c>
      <c r="F621" s="391"/>
      <c r="G621" s="3" t="s">
        <v>64</v>
      </c>
      <c r="H621" s="4" t="s">
        <v>10</v>
      </c>
      <c r="I621" s="4" t="s">
        <v>65</v>
      </c>
      <c r="J621" s="4" t="s">
        <v>11</v>
      </c>
    </row>
    <row r="622" spans="1:10" ht="25.95" customHeight="1">
      <c r="A622" s="10" t="s">
        <v>1883</v>
      </c>
      <c r="B622" s="12" t="s">
        <v>283</v>
      </c>
      <c r="C622" s="10" t="s">
        <v>78</v>
      </c>
      <c r="D622" s="10" t="s">
        <v>284</v>
      </c>
      <c r="E622" s="395" t="s">
        <v>237</v>
      </c>
      <c r="F622" s="395"/>
      <c r="G622" s="11" t="s">
        <v>114</v>
      </c>
      <c r="H622" s="15">
        <v>1</v>
      </c>
      <c r="I622" s="13">
        <v>77.94</v>
      </c>
      <c r="J622" s="13">
        <v>77.94</v>
      </c>
    </row>
    <row r="623" spans="1:10" ht="25.95" customHeight="1">
      <c r="A623" s="17" t="s">
        <v>1884</v>
      </c>
      <c r="B623" s="19" t="s">
        <v>2291</v>
      </c>
      <c r="C623" s="17" t="s">
        <v>78</v>
      </c>
      <c r="D623" s="17" t="s">
        <v>2292</v>
      </c>
      <c r="E623" s="396" t="s">
        <v>197</v>
      </c>
      <c r="F623" s="396"/>
      <c r="G623" s="18" t="s">
        <v>99</v>
      </c>
      <c r="H623" s="21">
        <v>0.114</v>
      </c>
      <c r="I623" s="20">
        <v>184.55</v>
      </c>
      <c r="J623" s="20">
        <v>21.03</v>
      </c>
    </row>
    <row r="624" spans="1:10" ht="25.95" customHeight="1">
      <c r="A624" s="17" t="s">
        <v>1884</v>
      </c>
      <c r="B624" s="19" t="s">
        <v>2040</v>
      </c>
      <c r="C624" s="17" t="s">
        <v>78</v>
      </c>
      <c r="D624" s="17" t="s">
        <v>2041</v>
      </c>
      <c r="E624" s="396" t="s">
        <v>181</v>
      </c>
      <c r="F624" s="396"/>
      <c r="G624" s="18" t="s">
        <v>136</v>
      </c>
      <c r="H624" s="21">
        <v>0.79</v>
      </c>
      <c r="I624" s="20">
        <v>10.25</v>
      </c>
      <c r="J624" s="20">
        <v>8.09</v>
      </c>
    </row>
    <row r="625" spans="1:10" ht="24" customHeight="1">
      <c r="A625" s="17" t="s">
        <v>1884</v>
      </c>
      <c r="B625" s="19" t="s">
        <v>1935</v>
      </c>
      <c r="C625" s="17" t="s">
        <v>78</v>
      </c>
      <c r="D625" s="17" t="s">
        <v>1936</v>
      </c>
      <c r="E625" s="396" t="s">
        <v>1887</v>
      </c>
      <c r="F625" s="396"/>
      <c r="G625" s="18" t="s">
        <v>1911</v>
      </c>
      <c r="H625" s="21">
        <v>0.61199999999999999</v>
      </c>
      <c r="I625" s="20">
        <v>28.34</v>
      </c>
      <c r="J625" s="20">
        <v>17.34</v>
      </c>
    </row>
    <row r="626" spans="1:10" ht="24" customHeight="1">
      <c r="A626" s="17" t="s">
        <v>1884</v>
      </c>
      <c r="B626" s="19" t="s">
        <v>1909</v>
      </c>
      <c r="C626" s="17" t="s">
        <v>78</v>
      </c>
      <c r="D626" s="17" t="s">
        <v>1910</v>
      </c>
      <c r="E626" s="396" t="s">
        <v>1887</v>
      </c>
      <c r="F626" s="396"/>
      <c r="G626" s="18" t="s">
        <v>1911</v>
      </c>
      <c r="H626" s="21">
        <v>0.30599999999999999</v>
      </c>
      <c r="I626" s="20">
        <v>22.95</v>
      </c>
      <c r="J626" s="20">
        <v>7.02</v>
      </c>
    </row>
    <row r="627" spans="1:10" ht="39" customHeight="1">
      <c r="A627" s="17" t="s">
        <v>1884</v>
      </c>
      <c r="B627" s="19" t="s">
        <v>2293</v>
      </c>
      <c r="C627" s="17" t="s">
        <v>78</v>
      </c>
      <c r="D627" s="17" t="s">
        <v>2294</v>
      </c>
      <c r="E627" s="396" t="s">
        <v>1991</v>
      </c>
      <c r="F627" s="396"/>
      <c r="G627" s="18" t="s">
        <v>81</v>
      </c>
      <c r="H627" s="21">
        <v>4.2999999999999997E-2</v>
      </c>
      <c r="I627" s="20">
        <v>486.29</v>
      </c>
      <c r="J627" s="20">
        <v>20.91</v>
      </c>
    </row>
    <row r="628" spans="1:10" ht="39" customHeight="1">
      <c r="A628" s="22" t="s">
        <v>1894</v>
      </c>
      <c r="B628" s="24" t="s">
        <v>2035</v>
      </c>
      <c r="C628" s="22" t="s">
        <v>78</v>
      </c>
      <c r="D628" s="22" t="s">
        <v>2036</v>
      </c>
      <c r="E628" s="397" t="s">
        <v>1928</v>
      </c>
      <c r="F628" s="397"/>
      <c r="G628" s="23" t="s">
        <v>268</v>
      </c>
      <c r="H628" s="26">
        <v>6</v>
      </c>
      <c r="I628" s="25">
        <v>0.22</v>
      </c>
      <c r="J628" s="25">
        <v>1.32</v>
      </c>
    </row>
    <row r="629" spans="1:10" ht="25.95" customHeight="1">
      <c r="A629" s="22" t="s">
        <v>1894</v>
      </c>
      <c r="B629" s="24" t="s">
        <v>1998</v>
      </c>
      <c r="C629" s="22" t="s">
        <v>78</v>
      </c>
      <c r="D629" s="22" t="s">
        <v>1999</v>
      </c>
      <c r="E629" s="397" t="s">
        <v>1928</v>
      </c>
      <c r="F629" s="397"/>
      <c r="G629" s="23" t="s">
        <v>114</v>
      </c>
      <c r="H629" s="26">
        <v>0.20300000000000001</v>
      </c>
      <c r="I629" s="25">
        <v>10.66</v>
      </c>
      <c r="J629" s="25">
        <v>2.16</v>
      </c>
    </row>
    <row r="630" spans="1:10" ht="25.95" customHeight="1">
      <c r="A630" s="22" t="s">
        <v>1894</v>
      </c>
      <c r="B630" s="24" t="s">
        <v>2059</v>
      </c>
      <c r="C630" s="22" t="s">
        <v>78</v>
      </c>
      <c r="D630" s="22" t="s">
        <v>2060</v>
      </c>
      <c r="E630" s="397" t="s">
        <v>1928</v>
      </c>
      <c r="F630" s="397"/>
      <c r="G630" s="23" t="s">
        <v>2015</v>
      </c>
      <c r="H630" s="26">
        <v>0.01</v>
      </c>
      <c r="I630" s="25">
        <v>7.19</v>
      </c>
      <c r="J630" s="25">
        <v>7.0000000000000007E-2</v>
      </c>
    </row>
    <row r="631" spans="1:10">
      <c r="A631" s="38"/>
      <c r="B631" s="38"/>
      <c r="C631" s="38"/>
      <c r="D631" s="38"/>
      <c r="E631" s="38" t="s">
        <v>1897</v>
      </c>
      <c r="F631" s="39">
        <v>24.01</v>
      </c>
      <c r="G631" s="38" t="s">
        <v>1898</v>
      </c>
      <c r="H631" s="39">
        <v>0</v>
      </c>
      <c r="I631" s="38" t="s">
        <v>1899</v>
      </c>
      <c r="J631" s="39">
        <v>24.01</v>
      </c>
    </row>
    <row r="632" spans="1:10">
      <c r="A632" s="38"/>
      <c r="B632" s="38"/>
      <c r="C632" s="38"/>
      <c r="D632" s="38"/>
      <c r="E632" s="38" t="s">
        <v>1900</v>
      </c>
      <c r="F632" s="39">
        <v>15.97</v>
      </c>
      <c r="G632" s="38"/>
      <c r="H632" s="398" t="s">
        <v>1901</v>
      </c>
      <c r="I632" s="398"/>
      <c r="J632" s="39">
        <v>93.91</v>
      </c>
    </row>
    <row r="633" spans="1:10" ht="1.05" customHeight="1">
      <c r="A633" s="16"/>
      <c r="B633" s="16"/>
      <c r="C633" s="16"/>
      <c r="D633" s="16"/>
      <c r="E633" s="16"/>
      <c r="F633" s="16"/>
      <c r="G633" s="16"/>
      <c r="H633" s="16"/>
      <c r="I633" s="16"/>
      <c r="J633" s="16"/>
    </row>
    <row r="634" spans="1:10" ht="18" customHeight="1">
      <c r="A634" s="2" t="s">
        <v>285</v>
      </c>
      <c r="B634" s="4" t="s">
        <v>61</v>
      </c>
      <c r="C634" s="2" t="s">
        <v>62</v>
      </c>
      <c r="D634" s="2" t="s">
        <v>9</v>
      </c>
      <c r="E634" s="391" t="s">
        <v>63</v>
      </c>
      <c r="F634" s="391"/>
      <c r="G634" s="3" t="s">
        <v>64</v>
      </c>
      <c r="H634" s="4" t="s">
        <v>10</v>
      </c>
      <c r="I634" s="4" t="s">
        <v>65</v>
      </c>
      <c r="J634" s="4" t="s">
        <v>11</v>
      </c>
    </row>
    <row r="635" spans="1:10" ht="25.95" customHeight="1">
      <c r="A635" s="10" t="s">
        <v>1883</v>
      </c>
      <c r="B635" s="12" t="s">
        <v>286</v>
      </c>
      <c r="C635" s="10" t="s">
        <v>78</v>
      </c>
      <c r="D635" s="10" t="s">
        <v>287</v>
      </c>
      <c r="E635" s="395" t="s">
        <v>237</v>
      </c>
      <c r="F635" s="395"/>
      <c r="G635" s="11" t="s">
        <v>114</v>
      </c>
      <c r="H635" s="15">
        <v>1</v>
      </c>
      <c r="I635" s="13">
        <v>57.75</v>
      </c>
      <c r="J635" s="13">
        <v>57.75</v>
      </c>
    </row>
    <row r="636" spans="1:10" ht="24" customHeight="1">
      <c r="A636" s="17" t="s">
        <v>1884</v>
      </c>
      <c r="B636" s="19" t="s">
        <v>1909</v>
      </c>
      <c r="C636" s="17" t="s">
        <v>78</v>
      </c>
      <c r="D636" s="17" t="s">
        <v>1910</v>
      </c>
      <c r="E636" s="396" t="s">
        <v>1887</v>
      </c>
      <c r="F636" s="396"/>
      <c r="G636" s="18" t="s">
        <v>1911</v>
      </c>
      <c r="H636" s="21">
        <v>0.16800000000000001</v>
      </c>
      <c r="I636" s="20">
        <v>22.95</v>
      </c>
      <c r="J636" s="20">
        <v>3.85</v>
      </c>
    </row>
    <row r="637" spans="1:10" ht="39" customHeight="1">
      <c r="A637" s="17" t="s">
        <v>1884</v>
      </c>
      <c r="B637" s="19" t="s">
        <v>2293</v>
      </c>
      <c r="C637" s="17" t="s">
        <v>78</v>
      </c>
      <c r="D637" s="17" t="s">
        <v>2294</v>
      </c>
      <c r="E637" s="396" t="s">
        <v>1991</v>
      </c>
      <c r="F637" s="396"/>
      <c r="G637" s="18" t="s">
        <v>81</v>
      </c>
      <c r="H637" s="21">
        <v>4.2999999999999997E-2</v>
      </c>
      <c r="I637" s="20">
        <v>486.29</v>
      </c>
      <c r="J637" s="20">
        <v>20.91</v>
      </c>
    </row>
    <row r="638" spans="1:10" ht="25.95" customHeight="1">
      <c r="A638" s="17" t="s">
        <v>1884</v>
      </c>
      <c r="B638" s="19" t="s">
        <v>2291</v>
      </c>
      <c r="C638" s="17" t="s">
        <v>78</v>
      </c>
      <c r="D638" s="17" t="s">
        <v>2292</v>
      </c>
      <c r="E638" s="396" t="s">
        <v>197</v>
      </c>
      <c r="F638" s="396"/>
      <c r="G638" s="18" t="s">
        <v>99</v>
      </c>
      <c r="H638" s="21">
        <v>7.5999999999999998E-2</v>
      </c>
      <c r="I638" s="20">
        <v>184.55</v>
      </c>
      <c r="J638" s="20">
        <v>14.02</v>
      </c>
    </row>
    <row r="639" spans="1:10" ht="24" customHeight="1">
      <c r="A639" s="17" t="s">
        <v>1884</v>
      </c>
      <c r="B639" s="19" t="s">
        <v>1935</v>
      </c>
      <c r="C639" s="17" t="s">
        <v>78</v>
      </c>
      <c r="D639" s="17" t="s">
        <v>1936</v>
      </c>
      <c r="E639" s="396" t="s">
        <v>1887</v>
      </c>
      <c r="F639" s="396"/>
      <c r="G639" s="18" t="s">
        <v>1911</v>
      </c>
      <c r="H639" s="21">
        <v>0.33500000000000002</v>
      </c>
      <c r="I639" s="20">
        <v>28.34</v>
      </c>
      <c r="J639" s="20">
        <v>9.49</v>
      </c>
    </row>
    <row r="640" spans="1:10" ht="25.95" customHeight="1">
      <c r="A640" s="17" t="s">
        <v>1884</v>
      </c>
      <c r="B640" s="19" t="s">
        <v>2040</v>
      </c>
      <c r="C640" s="17" t="s">
        <v>78</v>
      </c>
      <c r="D640" s="17" t="s">
        <v>2041</v>
      </c>
      <c r="E640" s="396" t="s">
        <v>181</v>
      </c>
      <c r="F640" s="396"/>
      <c r="G640" s="18" t="s">
        <v>136</v>
      </c>
      <c r="H640" s="21">
        <v>0.79</v>
      </c>
      <c r="I640" s="20">
        <v>10.25</v>
      </c>
      <c r="J640" s="20">
        <v>8.09</v>
      </c>
    </row>
    <row r="641" spans="1:10" ht="25.95" customHeight="1">
      <c r="A641" s="22" t="s">
        <v>1894</v>
      </c>
      <c r="B641" s="24" t="s">
        <v>2059</v>
      </c>
      <c r="C641" s="22" t="s">
        <v>78</v>
      </c>
      <c r="D641" s="22" t="s">
        <v>2060</v>
      </c>
      <c r="E641" s="397" t="s">
        <v>1928</v>
      </c>
      <c r="F641" s="397"/>
      <c r="G641" s="23" t="s">
        <v>2015</v>
      </c>
      <c r="H641" s="26">
        <v>0.01</v>
      </c>
      <c r="I641" s="25">
        <v>7.19</v>
      </c>
      <c r="J641" s="25">
        <v>7.0000000000000007E-2</v>
      </c>
    </row>
    <row r="642" spans="1:10" ht="39" customHeight="1">
      <c r="A642" s="22" t="s">
        <v>1894</v>
      </c>
      <c r="B642" s="24" t="s">
        <v>2035</v>
      </c>
      <c r="C642" s="22" t="s">
        <v>78</v>
      </c>
      <c r="D642" s="22" t="s">
        <v>2036</v>
      </c>
      <c r="E642" s="397" t="s">
        <v>1928</v>
      </c>
      <c r="F642" s="397"/>
      <c r="G642" s="23" t="s">
        <v>268</v>
      </c>
      <c r="H642" s="26">
        <v>6</v>
      </c>
      <c r="I642" s="25">
        <v>0.22</v>
      </c>
      <c r="J642" s="25">
        <v>1.32</v>
      </c>
    </row>
    <row r="643" spans="1:10">
      <c r="A643" s="38"/>
      <c r="B643" s="38"/>
      <c r="C643" s="38"/>
      <c r="D643" s="38"/>
      <c r="E643" s="38" t="s">
        <v>1897</v>
      </c>
      <c r="F643" s="39">
        <v>14.91</v>
      </c>
      <c r="G643" s="38" t="s">
        <v>1898</v>
      </c>
      <c r="H643" s="39">
        <v>0</v>
      </c>
      <c r="I643" s="38" t="s">
        <v>1899</v>
      </c>
      <c r="J643" s="39">
        <v>14.91</v>
      </c>
    </row>
    <row r="644" spans="1:10">
      <c r="A644" s="38"/>
      <c r="B644" s="38"/>
      <c r="C644" s="38"/>
      <c r="D644" s="38"/>
      <c r="E644" s="38" t="s">
        <v>1900</v>
      </c>
      <c r="F644" s="39">
        <v>11.83</v>
      </c>
      <c r="G644" s="38"/>
      <c r="H644" s="398" t="s">
        <v>1901</v>
      </c>
      <c r="I644" s="398"/>
      <c r="J644" s="39">
        <v>69.58</v>
      </c>
    </row>
    <row r="645" spans="1:10" ht="1.05" customHeight="1">
      <c r="A645" s="16"/>
      <c r="B645" s="16"/>
      <c r="C645" s="16"/>
      <c r="D645" s="16"/>
      <c r="E645" s="16"/>
      <c r="F645" s="16"/>
      <c r="G645" s="16"/>
      <c r="H645" s="16"/>
      <c r="I645" s="16"/>
      <c r="J645" s="16"/>
    </row>
    <row r="646" spans="1:10" ht="18" customHeight="1">
      <c r="A646" s="2" t="s">
        <v>288</v>
      </c>
      <c r="B646" s="4" t="s">
        <v>61</v>
      </c>
      <c r="C646" s="2" t="s">
        <v>62</v>
      </c>
      <c r="D646" s="2" t="s">
        <v>9</v>
      </c>
      <c r="E646" s="391" t="s">
        <v>63</v>
      </c>
      <c r="F646" s="391"/>
      <c r="G646" s="3" t="s">
        <v>64</v>
      </c>
      <c r="H646" s="4" t="s">
        <v>10</v>
      </c>
      <c r="I646" s="4" t="s">
        <v>65</v>
      </c>
      <c r="J646" s="4" t="s">
        <v>11</v>
      </c>
    </row>
    <row r="647" spans="1:10" ht="25.95" customHeight="1">
      <c r="A647" s="10" t="s">
        <v>1883</v>
      </c>
      <c r="B647" s="12" t="s">
        <v>289</v>
      </c>
      <c r="C647" s="10" t="s">
        <v>78</v>
      </c>
      <c r="D647" s="10" t="s">
        <v>290</v>
      </c>
      <c r="E647" s="395" t="s">
        <v>291</v>
      </c>
      <c r="F647" s="395"/>
      <c r="G647" s="11" t="s">
        <v>114</v>
      </c>
      <c r="H647" s="15">
        <v>1</v>
      </c>
      <c r="I647" s="13">
        <v>18.32</v>
      </c>
      <c r="J647" s="13">
        <v>18.32</v>
      </c>
    </row>
    <row r="648" spans="1:10" ht="24" customHeight="1">
      <c r="A648" s="17" t="s">
        <v>1884</v>
      </c>
      <c r="B648" s="19" t="s">
        <v>1935</v>
      </c>
      <c r="C648" s="17" t="s">
        <v>78</v>
      </c>
      <c r="D648" s="17" t="s">
        <v>1936</v>
      </c>
      <c r="E648" s="396" t="s">
        <v>1887</v>
      </c>
      <c r="F648" s="396"/>
      <c r="G648" s="18" t="s">
        <v>1911</v>
      </c>
      <c r="H648" s="21">
        <v>0.29939009999999999</v>
      </c>
      <c r="I648" s="20">
        <v>28.34</v>
      </c>
      <c r="J648" s="20">
        <v>8.48</v>
      </c>
    </row>
    <row r="649" spans="1:10" ht="24" customHeight="1">
      <c r="A649" s="17" t="s">
        <v>1884</v>
      </c>
      <c r="B649" s="19" t="s">
        <v>1909</v>
      </c>
      <c r="C649" s="17" t="s">
        <v>78</v>
      </c>
      <c r="D649" s="17" t="s">
        <v>1910</v>
      </c>
      <c r="E649" s="396" t="s">
        <v>1887</v>
      </c>
      <c r="F649" s="396"/>
      <c r="G649" s="18" t="s">
        <v>1911</v>
      </c>
      <c r="H649" s="21">
        <v>0.14969499999999999</v>
      </c>
      <c r="I649" s="20">
        <v>22.95</v>
      </c>
      <c r="J649" s="20">
        <v>3.43</v>
      </c>
    </row>
    <row r="650" spans="1:10" ht="25.95" customHeight="1">
      <c r="A650" s="17" t="s">
        <v>1884</v>
      </c>
      <c r="B650" s="19" t="s">
        <v>1937</v>
      </c>
      <c r="C650" s="17" t="s">
        <v>78</v>
      </c>
      <c r="D650" s="17" t="s">
        <v>1938</v>
      </c>
      <c r="E650" s="396" t="s">
        <v>1939</v>
      </c>
      <c r="F650" s="396"/>
      <c r="G650" s="18" t="s">
        <v>81</v>
      </c>
      <c r="H650" s="21">
        <v>2E-3</v>
      </c>
      <c r="I650" s="20">
        <v>679.2</v>
      </c>
      <c r="J650" s="20">
        <v>1.35</v>
      </c>
    </row>
    <row r="651" spans="1:10" ht="39" customHeight="1">
      <c r="A651" s="22" t="s">
        <v>1894</v>
      </c>
      <c r="B651" s="24" t="s">
        <v>2297</v>
      </c>
      <c r="C651" s="22" t="s">
        <v>78</v>
      </c>
      <c r="D651" s="22" t="s">
        <v>2298</v>
      </c>
      <c r="E651" s="397" t="s">
        <v>1928</v>
      </c>
      <c r="F651" s="397"/>
      <c r="G651" s="23" t="s">
        <v>114</v>
      </c>
      <c r="H651" s="26">
        <v>1</v>
      </c>
      <c r="I651" s="25">
        <v>5.0599999999999996</v>
      </c>
      <c r="J651" s="25">
        <v>5.0599999999999996</v>
      </c>
    </row>
    <row r="652" spans="1:10" ht="39" customHeight="1">
      <c r="A652" s="22" t="s">
        <v>1894</v>
      </c>
      <c r="B652" s="24" t="s">
        <v>2229</v>
      </c>
      <c r="C652" s="22" t="s">
        <v>78</v>
      </c>
      <c r="D652" s="22" t="s">
        <v>2230</v>
      </c>
      <c r="E652" s="397" t="s">
        <v>1928</v>
      </c>
      <c r="F652" s="397"/>
      <c r="G652" s="23" t="s">
        <v>268</v>
      </c>
      <c r="H652" s="26">
        <v>0</v>
      </c>
      <c r="I652" s="25">
        <v>0.37</v>
      </c>
      <c r="J652" s="25">
        <v>0</v>
      </c>
    </row>
    <row r="653" spans="1:10">
      <c r="A653" s="38"/>
      <c r="B653" s="38"/>
      <c r="C653" s="38"/>
      <c r="D653" s="38"/>
      <c r="E653" s="38" t="s">
        <v>1897</v>
      </c>
      <c r="F653" s="39">
        <v>9.08</v>
      </c>
      <c r="G653" s="38" t="s">
        <v>1898</v>
      </c>
      <c r="H653" s="39">
        <v>0</v>
      </c>
      <c r="I653" s="38" t="s">
        <v>1899</v>
      </c>
      <c r="J653" s="39">
        <v>9.08</v>
      </c>
    </row>
    <row r="654" spans="1:10">
      <c r="A654" s="38"/>
      <c r="B654" s="38"/>
      <c r="C654" s="38"/>
      <c r="D654" s="38"/>
      <c r="E654" s="38" t="s">
        <v>1900</v>
      </c>
      <c r="F654" s="39">
        <v>3.75</v>
      </c>
      <c r="G654" s="38"/>
      <c r="H654" s="398" t="s">
        <v>1901</v>
      </c>
      <c r="I654" s="398"/>
      <c r="J654" s="39">
        <v>22.07</v>
      </c>
    </row>
    <row r="655" spans="1:10" ht="1.05" customHeight="1">
      <c r="A655" s="16"/>
      <c r="B655" s="16"/>
      <c r="C655" s="16"/>
      <c r="D655" s="16"/>
      <c r="E655" s="16"/>
      <c r="F655" s="16"/>
      <c r="G655" s="16"/>
      <c r="H655" s="16"/>
      <c r="I655" s="16"/>
      <c r="J655" s="16"/>
    </row>
    <row r="656" spans="1:10" ht="18" customHeight="1">
      <c r="A656" s="2" t="s">
        <v>294</v>
      </c>
      <c r="B656" s="4" t="s">
        <v>61</v>
      </c>
      <c r="C656" s="2" t="s">
        <v>62</v>
      </c>
      <c r="D656" s="2" t="s">
        <v>9</v>
      </c>
      <c r="E656" s="391" t="s">
        <v>63</v>
      </c>
      <c r="F656" s="391"/>
      <c r="G656" s="3" t="s">
        <v>64</v>
      </c>
      <c r="H656" s="4" t="s">
        <v>10</v>
      </c>
      <c r="I656" s="4" t="s">
        <v>65</v>
      </c>
      <c r="J656" s="4" t="s">
        <v>11</v>
      </c>
    </row>
    <row r="657" spans="1:10" ht="64.95" customHeight="1">
      <c r="A657" s="10" t="s">
        <v>1883</v>
      </c>
      <c r="B657" s="12" t="s">
        <v>295</v>
      </c>
      <c r="C657" s="10" t="s">
        <v>78</v>
      </c>
      <c r="D657" s="10" t="s">
        <v>296</v>
      </c>
      <c r="E657" s="395" t="s">
        <v>297</v>
      </c>
      <c r="F657" s="395"/>
      <c r="G657" s="11" t="s">
        <v>268</v>
      </c>
      <c r="H657" s="15">
        <v>1</v>
      </c>
      <c r="I657" s="13">
        <v>684.98</v>
      </c>
      <c r="J657" s="13">
        <v>684.98</v>
      </c>
    </row>
    <row r="658" spans="1:10" ht="24" customHeight="1">
      <c r="A658" s="17" t="s">
        <v>1884</v>
      </c>
      <c r="B658" s="19" t="s">
        <v>1909</v>
      </c>
      <c r="C658" s="17" t="s">
        <v>78</v>
      </c>
      <c r="D658" s="17" t="s">
        <v>1910</v>
      </c>
      <c r="E658" s="396" t="s">
        <v>1887</v>
      </c>
      <c r="F658" s="396"/>
      <c r="G658" s="18" t="s">
        <v>1911</v>
      </c>
      <c r="H658" s="21">
        <v>0.33400000000000002</v>
      </c>
      <c r="I658" s="20">
        <v>22.95</v>
      </c>
      <c r="J658" s="20">
        <v>7.66</v>
      </c>
    </row>
    <row r="659" spans="1:10" ht="25.95" customHeight="1">
      <c r="A659" s="17" t="s">
        <v>1884</v>
      </c>
      <c r="B659" s="19" t="s">
        <v>2299</v>
      </c>
      <c r="C659" s="17" t="s">
        <v>78</v>
      </c>
      <c r="D659" s="17" t="s">
        <v>2300</v>
      </c>
      <c r="E659" s="396" t="s">
        <v>1887</v>
      </c>
      <c r="F659" s="396"/>
      <c r="G659" s="18" t="s">
        <v>1911</v>
      </c>
      <c r="H659" s="21">
        <v>0.68700000000000006</v>
      </c>
      <c r="I659" s="20">
        <v>26.97</v>
      </c>
      <c r="J659" s="20">
        <v>18.52</v>
      </c>
    </row>
    <row r="660" spans="1:10" ht="25.95" customHeight="1">
      <c r="A660" s="22" t="s">
        <v>1894</v>
      </c>
      <c r="B660" s="24" t="s">
        <v>2301</v>
      </c>
      <c r="C660" s="22" t="s">
        <v>78</v>
      </c>
      <c r="D660" s="22" t="s">
        <v>2302</v>
      </c>
      <c r="E660" s="397" t="s">
        <v>1928</v>
      </c>
      <c r="F660" s="397"/>
      <c r="G660" s="23" t="s">
        <v>268</v>
      </c>
      <c r="H660" s="26">
        <v>1.1619999999999999</v>
      </c>
      <c r="I660" s="25">
        <v>31</v>
      </c>
      <c r="J660" s="25">
        <v>36.020000000000003</v>
      </c>
    </row>
    <row r="661" spans="1:10" ht="78" customHeight="1">
      <c r="A661" s="22" t="s">
        <v>1894</v>
      </c>
      <c r="B661" s="24" t="s">
        <v>2303</v>
      </c>
      <c r="C661" s="22" t="s">
        <v>78</v>
      </c>
      <c r="D661" s="22" t="s">
        <v>2304</v>
      </c>
      <c r="E661" s="397" t="s">
        <v>1928</v>
      </c>
      <c r="F661" s="397"/>
      <c r="G661" s="23" t="s">
        <v>268</v>
      </c>
      <c r="H661" s="26">
        <v>1</v>
      </c>
      <c r="I661" s="25">
        <v>622.78</v>
      </c>
      <c r="J661" s="25">
        <v>622.78</v>
      </c>
    </row>
    <row r="662" spans="1:10">
      <c r="A662" s="38"/>
      <c r="B662" s="38"/>
      <c r="C662" s="38"/>
      <c r="D662" s="38"/>
      <c r="E662" s="38" t="s">
        <v>1897</v>
      </c>
      <c r="F662" s="39">
        <v>19.29</v>
      </c>
      <c r="G662" s="38" t="s">
        <v>1898</v>
      </c>
      <c r="H662" s="39">
        <v>0</v>
      </c>
      <c r="I662" s="38" t="s">
        <v>1899</v>
      </c>
      <c r="J662" s="39">
        <v>19.29</v>
      </c>
    </row>
    <row r="663" spans="1:10">
      <c r="A663" s="38"/>
      <c r="B663" s="38"/>
      <c r="C663" s="38"/>
      <c r="D663" s="38"/>
      <c r="E663" s="38" t="s">
        <v>1900</v>
      </c>
      <c r="F663" s="39">
        <v>140.41999999999999</v>
      </c>
      <c r="G663" s="38"/>
      <c r="H663" s="398" t="s">
        <v>1901</v>
      </c>
      <c r="I663" s="398"/>
      <c r="J663" s="39">
        <v>825.4</v>
      </c>
    </row>
    <row r="664" spans="1:10" ht="1.05" customHeight="1">
      <c r="A664" s="16"/>
      <c r="B664" s="16"/>
      <c r="C664" s="16"/>
      <c r="D664" s="16"/>
      <c r="E664" s="16"/>
      <c r="F664" s="16"/>
      <c r="G664" s="16"/>
      <c r="H664" s="16"/>
      <c r="I664" s="16"/>
      <c r="J664" s="16"/>
    </row>
    <row r="665" spans="1:10" ht="18" customHeight="1">
      <c r="A665" s="2" t="s">
        <v>298</v>
      </c>
      <c r="B665" s="4" t="s">
        <v>61</v>
      </c>
      <c r="C665" s="2" t="s">
        <v>62</v>
      </c>
      <c r="D665" s="2" t="s">
        <v>9</v>
      </c>
      <c r="E665" s="391" t="s">
        <v>63</v>
      </c>
      <c r="F665" s="391"/>
      <c r="G665" s="3" t="s">
        <v>64</v>
      </c>
      <c r="H665" s="4" t="s">
        <v>10</v>
      </c>
      <c r="I665" s="4" t="s">
        <v>65</v>
      </c>
      <c r="J665" s="4" t="s">
        <v>11</v>
      </c>
    </row>
    <row r="666" spans="1:10" ht="25.95" customHeight="1">
      <c r="A666" s="10" t="s">
        <v>1883</v>
      </c>
      <c r="B666" s="12" t="s">
        <v>299</v>
      </c>
      <c r="C666" s="10" t="s">
        <v>72</v>
      </c>
      <c r="D666" s="10" t="s">
        <v>300</v>
      </c>
      <c r="E666" s="395" t="s">
        <v>204</v>
      </c>
      <c r="F666" s="395"/>
      <c r="G666" s="11" t="s">
        <v>99</v>
      </c>
      <c r="H666" s="15">
        <v>1</v>
      </c>
      <c r="I666" s="13">
        <v>80.8</v>
      </c>
      <c r="J666" s="13">
        <v>80.8</v>
      </c>
    </row>
    <row r="667" spans="1:10" ht="24" customHeight="1">
      <c r="A667" s="17" t="s">
        <v>1884</v>
      </c>
      <c r="B667" s="19" t="s">
        <v>1909</v>
      </c>
      <c r="C667" s="17" t="s">
        <v>78</v>
      </c>
      <c r="D667" s="17" t="s">
        <v>1910</v>
      </c>
      <c r="E667" s="396" t="s">
        <v>1887</v>
      </c>
      <c r="F667" s="396"/>
      <c r="G667" s="18" t="s">
        <v>1911</v>
      </c>
      <c r="H667" s="21">
        <v>1.1186</v>
      </c>
      <c r="I667" s="20">
        <v>22.95</v>
      </c>
      <c r="J667" s="20">
        <v>25.67</v>
      </c>
    </row>
    <row r="668" spans="1:10" ht="24" customHeight="1">
      <c r="A668" s="17" t="s">
        <v>1884</v>
      </c>
      <c r="B668" s="19" t="s">
        <v>1943</v>
      </c>
      <c r="C668" s="17" t="s">
        <v>78</v>
      </c>
      <c r="D668" s="17" t="s">
        <v>1944</v>
      </c>
      <c r="E668" s="396" t="s">
        <v>1887</v>
      </c>
      <c r="F668" s="396"/>
      <c r="G668" s="18" t="s">
        <v>1911</v>
      </c>
      <c r="H668" s="21">
        <v>0.37290000000000001</v>
      </c>
      <c r="I668" s="20">
        <v>27.92</v>
      </c>
      <c r="J668" s="20">
        <v>10.41</v>
      </c>
    </row>
    <row r="669" spans="1:10" ht="25.95" customHeight="1">
      <c r="A669" s="22" t="s">
        <v>1894</v>
      </c>
      <c r="B669" s="24" t="s">
        <v>2306</v>
      </c>
      <c r="C669" s="22" t="s">
        <v>78</v>
      </c>
      <c r="D669" s="22" t="s">
        <v>2307</v>
      </c>
      <c r="E669" s="397" t="s">
        <v>1928</v>
      </c>
      <c r="F669" s="397"/>
      <c r="G669" s="23" t="s">
        <v>136</v>
      </c>
      <c r="H669" s="26">
        <v>4</v>
      </c>
      <c r="I669" s="25">
        <v>11.18</v>
      </c>
      <c r="J669" s="25">
        <v>44.72</v>
      </c>
    </row>
    <row r="670" spans="1:10">
      <c r="A670" s="38"/>
      <c r="B670" s="38"/>
      <c r="C670" s="38"/>
      <c r="D670" s="38"/>
      <c r="E670" s="38" t="s">
        <v>1897</v>
      </c>
      <c r="F670" s="39">
        <v>25.92</v>
      </c>
      <c r="G670" s="38" t="s">
        <v>1898</v>
      </c>
      <c r="H670" s="39">
        <v>0</v>
      </c>
      <c r="I670" s="38" t="s">
        <v>1899</v>
      </c>
      <c r="J670" s="39">
        <v>25.92</v>
      </c>
    </row>
    <row r="671" spans="1:10">
      <c r="A671" s="38"/>
      <c r="B671" s="38"/>
      <c r="C671" s="38"/>
      <c r="D671" s="38"/>
      <c r="E671" s="38" t="s">
        <v>1900</v>
      </c>
      <c r="F671" s="39">
        <v>16.559999999999999</v>
      </c>
      <c r="G671" s="38"/>
      <c r="H671" s="398" t="s">
        <v>1901</v>
      </c>
      <c r="I671" s="398"/>
      <c r="J671" s="39">
        <v>97.36</v>
      </c>
    </row>
    <row r="672" spans="1:10" ht="1.05" customHeight="1">
      <c r="A672" s="16"/>
      <c r="B672" s="16"/>
      <c r="C672" s="16"/>
      <c r="D672" s="16"/>
      <c r="E672" s="16"/>
      <c r="F672" s="16"/>
      <c r="G672" s="16"/>
      <c r="H672" s="16"/>
      <c r="I672" s="16"/>
      <c r="J672" s="16"/>
    </row>
    <row r="673" spans="1:10" ht="18" customHeight="1">
      <c r="A673" s="2" t="s">
        <v>301</v>
      </c>
      <c r="B673" s="4" t="s">
        <v>61</v>
      </c>
      <c r="C673" s="2" t="s">
        <v>62</v>
      </c>
      <c r="D673" s="2" t="s">
        <v>9</v>
      </c>
      <c r="E673" s="391" t="s">
        <v>63</v>
      </c>
      <c r="F673" s="391"/>
      <c r="G673" s="3" t="s">
        <v>64</v>
      </c>
      <c r="H673" s="4" t="s">
        <v>10</v>
      </c>
      <c r="I673" s="4" t="s">
        <v>65</v>
      </c>
      <c r="J673" s="4" t="s">
        <v>11</v>
      </c>
    </row>
    <row r="674" spans="1:10" ht="39" customHeight="1">
      <c r="A674" s="10" t="s">
        <v>1883</v>
      </c>
      <c r="B674" s="12" t="s">
        <v>302</v>
      </c>
      <c r="C674" s="10" t="s">
        <v>78</v>
      </c>
      <c r="D674" s="10" t="s">
        <v>303</v>
      </c>
      <c r="E674" s="395" t="s">
        <v>297</v>
      </c>
      <c r="F674" s="395"/>
      <c r="G674" s="11" t="s">
        <v>268</v>
      </c>
      <c r="H674" s="15">
        <v>1</v>
      </c>
      <c r="I674" s="13">
        <v>167</v>
      </c>
      <c r="J674" s="13">
        <v>167</v>
      </c>
    </row>
    <row r="675" spans="1:10" ht="25.95" customHeight="1">
      <c r="A675" s="17" t="s">
        <v>1884</v>
      </c>
      <c r="B675" s="19" t="s">
        <v>2299</v>
      </c>
      <c r="C675" s="17" t="s">
        <v>78</v>
      </c>
      <c r="D675" s="17" t="s">
        <v>2300</v>
      </c>
      <c r="E675" s="396" t="s">
        <v>1887</v>
      </c>
      <c r="F675" s="396"/>
      <c r="G675" s="18" t="s">
        <v>1911</v>
      </c>
      <c r="H675" s="21">
        <v>0.76700000000000002</v>
      </c>
      <c r="I675" s="20">
        <v>26.97</v>
      </c>
      <c r="J675" s="20">
        <v>20.68</v>
      </c>
    </row>
    <row r="676" spans="1:10" ht="24" customHeight="1">
      <c r="A676" s="17" t="s">
        <v>1884</v>
      </c>
      <c r="B676" s="19" t="s">
        <v>1909</v>
      </c>
      <c r="C676" s="17" t="s">
        <v>78</v>
      </c>
      <c r="D676" s="17" t="s">
        <v>1910</v>
      </c>
      <c r="E676" s="396" t="s">
        <v>1887</v>
      </c>
      <c r="F676" s="396"/>
      <c r="G676" s="18" t="s">
        <v>1911</v>
      </c>
      <c r="H676" s="21">
        <v>0.38400000000000001</v>
      </c>
      <c r="I676" s="20">
        <v>22.95</v>
      </c>
      <c r="J676" s="20">
        <v>8.81</v>
      </c>
    </row>
    <row r="677" spans="1:10" ht="64.95" customHeight="1">
      <c r="A677" s="22" t="s">
        <v>1894</v>
      </c>
      <c r="B677" s="24" t="s">
        <v>2309</v>
      </c>
      <c r="C677" s="22" t="s">
        <v>78</v>
      </c>
      <c r="D677" s="22" t="s">
        <v>2310</v>
      </c>
      <c r="E677" s="397" t="s">
        <v>1928</v>
      </c>
      <c r="F677" s="397"/>
      <c r="G677" s="23" t="s">
        <v>2225</v>
      </c>
      <c r="H677" s="26">
        <v>1</v>
      </c>
      <c r="I677" s="25">
        <v>137.51</v>
      </c>
      <c r="J677" s="25">
        <v>137.51</v>
      </c>
    </row>
    <row r="678" spans="1:10">
      <c r="A678" s="38"/>
      <c r="B678" s="38"/>
      <c r="C678" s="38"/>
      <c r="D678" s="38"/>
      <c r="E678" s="38" t="s">
        <v>1897</v>
      </c>
      <c r="F678" s="39">
        <v>21.71</v>
      </c>
      <c r="G678" s="38" t="s">
        <v>1898</v>
      </c>
      <c r="H678" s="39">
        <v>0</v>
      </c>
      <c r="I678" s="38" t="s">
        <v>1899</v>
      </c>
      <c r="J678" s="39">
        <v>21.71</v>
      </c>
    </row>
    <row r="679" spans="1:10">
      <c r="A679" s="38"/>
      <c r="B679" s="38"/>
      <c r="C679" s="38"/>
      <c r="D679" s="38"/>
      <c r="E679" s="38" t="s">
        <v>1900</v>
      </c>
      <c r="F679" s="39">
        <v>34.229999999999997</v>
      </c>
      <c r="G679" s="38"/>
      <c r="H679" s="398" t="s">
        <v>1901</v>
      </c>
      <c r="I679" s="398"/>
      <c r="J679" s="39">
        <v>201.23</v>
      </c>
    </row>
    <row r="680" spans="1:10" ht="1.05" customHeight="1">
      <c r="A680" s="16"/>
      <c r="B680" s="16"/>
      <c r="C680" s="16"/>
      <c r="D680" s="16"/>
      <c r="E680" s="16"/>
      <c r="F680" s="16"/>
      <c r="G680" s="16"/>
      <c r="H680" s="16"/>
      <c r="I680" s="16"/>
      <c r="J680" s="16"/>
    </row>
    <row r="681" spans="1:10" ht="18" customHeight="1">
      <c r="A681" s="2" t="s">
        <v>304</v>
      </c>
      <c r="B681" s="4" t="s">
        <v>61</v>
      </c>
      <c r="C681" s="2" t="s">
        <v>62</v>
      </c>
      <c r="D681" s="2" t="s">
        <v>9</v>
      </c>
      <c r="E681" s="391" t="s">
        <v>63</v>
      </c>
      <c r="F681" s="391"/>
      <c r="G681" s="3" t="s">
        <v>64</v>
      </c>
      <c r="H681" s="4" t="s">
        <v>10</v>
      </c>
      <c r="I681" s="4" t="s">
        <v>65</v>
      </c>
      <c r="J681" s="4" t="s">
        <v>11</v>
      </c>
    </row>
    <row r="682" spans="1:10" ht="25.95" customHeight="1">
      <c r="A682" s="10" t="s">
        <v>1883</v>
      </c>
      <c r="B682" s="12" t="s">
        <v>305</v>
      </c>
      <c r="C682" s="10" t="s">
        <v>78</v>
      </c>
      <c r="D682" s="10" t="s">
        <v>306</v>
      </c>
      <c r="E682" s="395" t="s">
        <v>307</v>
      </c>
      <c r="F682" s="395"/>
      <c r="G682" s="11" t="s">
        <v>268</v>
      </c>
      <c r="H682" s="15">
        <v>1</v>
      </c>
      <c r="I682" s="13">
        <v>326.5</v>
      </c>
      <c r="J682" s="13">
        <v>326.5</v>
      </c>
    </row>
    <row r="683" spans="1:10" ht="24" customHeight="1">
      <c r="A683" s="17" t="s">
        <v>1884</v>
      </c>
      <c r="B683" s="19" t="s">
        <v>1909</v>
      </c>
      <c r="C683" s="17" t="s">
        <v>78</v>
      </c>
      <c r="D683" s="17" t="s">
        <v>1910</v>
      </c>
      <c r="E683" s="396" t="s">
        <v>1887</v>
      </c>
      <c r="F683" s="396"/>
      <c r="G683" s="18" t="s">
        <v>1911</v>
      </c>
      <c r="H683" s="21">
        <v>0.29880000000000001</v>
      </c>
      <c r="I683" s="20">
        <v>22.95</v>
      </c>
      <c r="J683" s="20">
        <v>6.85</v>
      </c>
    </row>
    <row r="684" spans="1:10" ht="25.95" customHeight="1">
      <c r="A684" s="17" t="s">
        <v>1884</v>
      </c>
      <c r="B684" s="19" t="s">
        <v>1957</v>
      </c>
      <c r="C684" s="17" t="s">
        <v>78</v>
      </c>
      <c r="D684" s="17" t="s">
        <v>1958</v>
      </c>
      <c r="E684" s="396" t="s">
        <v>1887</v>
      </c>
      <c r="F684" s="396"/>
      <c r="G684" s="18" t="s">
        <v>1911</v>
      </c>
      <c r="H684" s="21">
        <v>0.94850000000000001</v>
      </c>
      <c r="I684" s="20">
        <v>27.62</v>
      </c>
      <c r="J684" s="20">
        <v>26.19</v>
      </c>
    </row>
    <row r="685" spans="1:10" ht="25.95" customHeight="1">
      <c r="A685" s="22" t="s">
        <v>1894</v>
      </c>
      <c r="B685" s="24" t="s">
        <v>2311</v>
      </c>
      <c r="C685" s="22" t="s">
        <v>78</v>
      </c>
      <c r="D685" s="22" t="s">
        <v>2312</v>
      </c>
      <c r="E685" s="397" t="s">
        <v>1928</v>
      </c>
      <c r="F685" s="397"/>
      <c r="G685" s="23" t="s">
        <v>268</v>
      </c>
      <c r="H685" s="26">
        <v>1</v>
      </c>
      <c r="I685" s="25">
        <v>155.76</v>
      </c>
      <c r="J685" s="25">
        <v>155.76</v>
      </c>
    </row>
    <row r="686" spans="1:10" ht="39" customHeight="1">
      <c r="A686" s="22" t="s">
        <v>1894</v>
      </c>
      <c r="B686" s="24" t="s">
        <v>2313</v>
      </c>
      <c r="C686" s="22" t="s">
        <v>78</v>
      </c>
      <c r="D686" s="22" t="s">
        <v>2314</v>
      </c>
      <c r="E686" s="397" t="s">
        <v>1928</v>
      </c>
      <c r="F686" s="397"/>
      <c r="G686" s="23" t="s">
        <v>268</v>
      </c>
      <c r="H686" s="26">
        <v>6</v>
      </c>
      <c r="I686" s="25">
        <v>22.95</v>
      </c>
      <c r="J686" s="25">
        <v>137.69999999999999</v>
      </c>
    </row>
    <row r="687" spans="1:10">
      <c r="A687" s="38"/>
      <c r="B687" s="38"/>
      <c r="C687" s="38"/>
      <c r="D687" s="38"/>
      <c r="E687" s="38" t="s">
        <v>1897</v>
      </c>
      <c r="F687" s="39">
        <v>25.05</v>
      </c>
      <c r="G687" s="38" t="s">
        <v>1898</v>
      </c>
      <c r="H687" s="39">
        <v>0</v>
      </c>
      <c r="I687" s="38" t="s">
        <v>1899</v>
      </c>
      <c r="J687" s="39">
        <v>25.05</v>
      </c>
    </row>
    <row r="688" spans="1:10">
      <c r="A688" s="38"/>
      <c r="B688" s="38"/>
      <c r="C688" s="38"/>
      <c r="D688" s="38"/>
      <c r="E688" s="38" t="s">
        <v>1900</v>
      </c>
      <c r="F688" s="39">
        <v>66.930000000000007</v>
      </c>
      <c r="G688" s="38"/>
      <c r="H688" s="398" t="s">
        <v>1901</v>
      </c>
      <c r="I688" s="398"/>
      <c r="J688" s="39">
        <v>393.43</v>
      </c>
    </row>
    <row r="689" spans="1:10" ht="1.05" customHeight="1">
      <c r="A689" s="16"/>
      <c r="B689" s="16"/>
      <c r="C689" s="16"/>
      <c r="D689" s="16"/>
      <c r="E689" s="16"/>
      <c r="F689" s="16"/>
      <c r="G689" s="16"/>
      <c r="H689" s="16"/>
      <c r="I689" s="16"/>
      <c r="J689" s="16"/>
    </row>
    <row r="690" spans="1:10" ht="18" customHeight="1">
      <c r="A690" s="2" t="s">
        <v>308</v>
      </c>
      <c r="B690" s="4" t="s">
        <v>61</v>
      </c>
      <c r="C690" s="2" t="s">
        <v>62</v>
      </c>
      <c r="D690" s="2" t="s">
        <v>9</v>
      </c>
      <c r="E690" s="391" t="s">
        <v>63</v>
      </c>
      <c r="F690" s="391"/>
      <c r="G690" s="3" t="s">
        <v>64</v>
      </c>
      <c r="H690" s="4" t="s">
        <v>10</v>
      </c>
      <c r="I690" s="4" t="s">
        <v>65</v>
      </c>
      <c r="J690" s="4" t="s">
        <v>11</v>
      </c>
    </row>
    <row r="691" spans="1:10" ht="64.95" customHeight="1">
      <c r="A691" s="10" t="s">
        <v>1883</v>
      </c>
      <c r="B691" s="12" t="s">
        <v>309</v>
      </c>
      <c r="C691" s="10" t="s">
        <v>78</v>
      </c>
      <c r="D691" s="10" t="s">
        <v>310</v>
      </c>
      <c r="E691" s="395" t="s">
        <v>297</v>
      </c>
      <c r="F691" s="395"/>
      <c r="G691" s="11" t="s">
        <v>268</v>
      </c>
      <c r="H691" s="15">
        <v>1</v>
      </c>
      <c r="I691" s="13">
        <v>613.92999999999995</v>
      </c>
      <c r="J691" s="13">
        <v>613.92999999999995</v>
      </c>
    </row>
    <row r="692" spans="1:10" ht="25.95" customHeight="1">
      <c r="A692" s="17" t="s">
        <v>1884</v>
      </c>
      <c r="B692" s="19" t="s">
        <v>2299</v>
      </c>
      <c r="C692" s="17" t="s">
        <v>78</v>
      </c>
      <c r="D692" s="17" t="s">
        <v>2300</v>
      </c>
      <c r="E692" s="396" t="s">
        <v>1887</v>
      </c>
      <c r="F692" s="396"/>
      <c r="G692" s="18" t="s">
        <v>1911</v>
      </c>
      <c r="H692" s="21">
        <v>0.55500000000000005</v>
      </c>
      <c r="I692" s="20">
        <v>26.97</v>
      </c>
      <c r="J692" s="20">
        <v>14.96</v>
      </c>
    </row>
    <row r="693" spans="1:10" ht="24" customHeight="1">
      <c r="A693" s="17" t="s">
        <v>1884</v>
      </c>
      <c r="B693" s="19" t="s">
        <v>1909</v>
      </c>
      <c r="C693" s="17" t="s">
        <v>78</v>
      </c>
      <c r="D693" s="17" t="s">
        <v>1910</v>
      </c>
      <c r="E693" s="396" t="s">
        <v>1887</v>
      </c>
      <c r="F693" s="396"/>
      <c r="G693" s="18" t="s">
        <v>1911</v>
      </c>
      <c r="H693" s="21">
        <v>0.27800000000000002</v>
      </c>
      <c r="I693" s="20">
        <v>22.95</v>
      </c>
      <c r="J693" s="20">
        <v>6.38</v>
      </c>
    </row>
    <row r="694" spans="1:10" ht="78" customHeight="1">
      <c r="A694" s="22" t="s">
        <v>1894</v>
      </c>
      <c r="B694" s="24" t="s">
        <v>2316</v>
      </c>
      <c r="C694" s="22" t="s">
        <v>78</v>
      </c>
      <c r="D694" s="22" t="s">
        <v>2317</v>
      </c>
      <c r="E694" s="397" t="s">
        <v>1928</v>
      </c>
      <c r="F694" s="397"/>
      <c r="G694" s="23" t="s">
        <v>268</v>
      </c>
      <c r="H694" s="26">
        <v>1</v>
      </c>
      <c r="I694" s="25">
        <v>580.63</v>
      </c>
      <c r="J694" s="25">
        <v>580.63</v>
      </c>
    </row>
    <row r="695" spans="1:10" ht="25.95" customHeight="1">
      <c r="A695" s="22" t="s">
        <v>1894</v>
      </c>
      <c r="B695" s="24" t="s">
        <v>2301</v>
      </c>
      <c r="C695" s="22" t="s">
        <v>78</v>
      </c>
      <c r="D695" s="22" t="s">
        <v>2302</v>
      </c>
      <c r="E695" s="397" t="s">
        <v>1928</v>
      </c>
      <c r="F695" s="397"/>
      <c r="G695" s="23" t="s">
        <v>268</v>
      </c>
      <c r="H695" s="26">
        <v>0.38600000000000001</v>
      </c>
      <c r="I695" s="25">
        <v>31</v>
      </c>
      <c r="J695" s="25">
        <v>11.96</v>
      </c>
    </row>
    <row r="696" spans="1:10">
      <c r="A696" s="38"/>
      <c r="B696" s="38"/>
      <c r="C696" s="38"/>
      <c r="D696" s="38"/>
      <c r="E696" s="38" t="s">
        <v>1897</v>
      </c>
      <c r="F696" s="39">
        <v>15.71</v>
      </c>
      <c r="G696" s="38" t="s">
        <v>1898</v>
      </c>
      <c r="H696" s="39">
        <v>0</v>
      </c>
      <c r="I696" s="38" t="s">
        <v>1899</v>
      </c>
      <c r="J696" s="39">
        <v>15.71</v>
      </c>
    </row>
    <row r="697" spans="1:10">
      <c r="A697" s="38"/>
      <c r="B697" s="38"/>
      <c r="C697" s="38"/>
      <c r="D697" s="38"/>
      <c r="E697" s="38" t="s">
        <v>1900</v>
      </c>
      <c r="F697" s="39">
        <v>125.85</v>
      </c>
      <c r="G697" s="38"/>
      <c r="H697" s="398" t="s">
        <v>1901</v>
      </c>
      <c r="I697" s="398"/>
      <c r="J697" s="39">
        <v>739.78</v>
      </c>
    </row>
    <row r="698" spans="1:10" ht="1.05" customHeight="1">
      <c r="A698" s="16"/>
      <c r="B698" s="16"/>
      <c r="C698" s="16"/>
      <c r="D698" s="16"/>
      <c r="E698" s="16"/>
      <c r="F698" s="16"/>
      <c r="G698" s="16"/>
      <c r="H698" s="16"/>
      <c r="I698" s="16"/>
      <c r="J698" s="16"/>
    </row>
    <row r="699" spans="1:10" ht="18" customHeight="1">
      <c r="A699" s="2" t="s">
        <v>311</v>
      </c>
      <c r="B699" s="4" t="s">
        <v>61</v>
      </c>
      <c r="C699" s="2" t="s">
        <v>62</v>
      </c>
      <c r="D699" s="2" t="s">
        <v>9</v>
      </c>
      <c r="E699" s="391" t="s">
        <v>63</v>
      </c>
      <c r="F699" s="391"/>
      <c r="G699" s="3" t="s">
        <v>64</v>
      </c>
      <c r="H699" s="4" t="s">
        <v>10</v>
      </c>
      <c r="I699" s="4" t="s">
        <v>65</v>
      </c>
      <c r="J699" s="4" t="s">
        <v>11</v>
      </c>
    </row>
    <row r="700" spans="1:10" ht="52.05" customHeight="1">
      <c r="A700" s="10" t="s">
        <v>1883</v>
      </c>
      <c r="B700" s="12" t="s">
        <v>312</v>
      </c>
      <c r="C700" s="10" t="s">
        <v>72</v>
      </c>
      <c r="D700" s="10" t="s">
        <v>313</v>
      </c>
      <c r="E700" s="395" t="s">
        <v>74</v>
      </c>
      <c r="F700" s="395"/>
      <c r="G700" s="11" t="s">
        <v>75</v>
      </c>
      <c r="H700" s="15">
        <v>1</v>
      </c>
      <c r="I700" s="13">
        <v>687.72</v>
      </c>
      <c r="J700" s="13">
        <v>687.72</v>
      </c>
    </row>
    <row r="701" spans="1:10" ht="24" customHeight="1">
      <c r="A701" s="17" t="s">
        <v>1884</v>
      </c>
      <c r="B701" s="19" t="s">
        <v>1909</v>
      </c>
      <c r="C701" s="17" t="s">
        <v>78</v>
      </c>
      <c r="D701" s="17" t="s">
        <v>1910</v>
      </c>
      <c r="E701" s="396" t="s">
        <v>1887</v>
      </c>
      <c r="F701" s="396"/>
      <c r="G701" s="18" t="s">
        <v>1911</v>
      </c>
      <c r="H701" s="21">
        <v>0.27800000000000002</v>
      </c>
      <c r="I701" s="20">
        <v>22.95</v>
      </c>
      <c r="J701" s="20">
        <v>6.38</v>
      </c>
    </row>
    <row r="702" spans="1:10" ht="25.95" customHeight="1">
      <c r="A702" s="17" t="s">
        <v>1884</v>
      </c>
      <c r="B702" s="19" t="s">
        <v>2299</v>
      </c>
      <c r="C702" s="17" t="s">
        <v>78</v>
      </c>
      <c r="D702" s="17" t="s">
        <v>2300</v>
      </c>
      <c r="E702" s="396" t="s">
        <v>1887</v>
      </c>
      <c r="F702" s="396"/>
      <c r="G702" s="18" t="s">
        <v>1911</v>
      </c>
      <c r="H702" s="21">
        <v>0.55500000000000005</v>
      </c>
      <c r="I702" s="20">
        <v>26.97</v>
      </c>
      <c r="J702" s="20">
        <v>14.96</v>
      </c>
    </row>
    <row r="703" spans="1:10" ht="39" customHeight="1">
      <c r="A703" s="22" t="s">
        <v>1894</v>
      </c>
      <c r="B703" s="24" t="s">
        <v>2319</v>
      </c>
      <c r="C703" s="22" t="s">
        <v>78</v>
      </c>
      <c r="D703" s="22" t="s">
        <v>2320</v>
      </c>
      <c r="E703" s="397" t="s">
        <v>1928</v>
      </c>
      <c r="F703" s="397"/>
      <c r="G703" s="23" t="s">
        <v>114</v>
      </c>
      <c r="H703" s="26">
        <v>1</v>
      </c>
      <c r="I703" s="25">
        <v>23.01</v>
      </c>
      <c r="J703" s="25">
        <v>23.01</v>
      </c>
    </row>
    <row r="704" spans="1:10" ht="39" customHeight="1">
      <c r="A704" s="22" t="s">
        <v>1894</v>
      </c>
      <c r="B704" s="24" t="s">
        <v>2321</v>
      </c>
      <c r="C704" s="22" t="s">
        <v>78</v>
      </c>
      <c r="D704" s="22" t="s">
        <v>2322</v>
      </c>
      <c r="E704" s="397" t="s">
        <v>1928</v>
      </c>
      <c r="F704" s="397"/>
      <c r="G704" s="23" t="s">
        <v>268</v>
      </c>
      <c r="H704" s="26">
        <v>1</v>
      </c>
      <c r="I704" s="25">
        <v>62.74</v>
      </c>
      <c r="J704" s="25">
        <v>62.74</v>
      </c>
    </row>
    <row r="705" spans="1:10" ht="78" customHeight="1">
      <c r="A705" s="22" t="s">
        <v>1894</v>
      </c>
      <c r="B705" s="24" t="s">
        <v>2316</v>
      </c>
      <c r="C705" s="22" t="s">
        <v>78</v>
      </c>
      <c r="D705" s="22" t="s">
        <v>2317</v>
      </c>
      <c r="E705" s="397" t="s">
        <v>1928</v>
      </c>
      <c r="F705" s="397"/>
      <c r="G705" s="23" t="s">
        <v>268</v>
      </c>
      <c r="H705" s="26">
        <v>1</v>
      </c>
      <c r="I705" s="25">
        <v>580.63</v>
      </c>
      <c r="J705" s="25">
        <v>580.63</v>
      </c>
    </row>
    <row r="706" spans="1:10">
      <c r="A706" s="38"/>
      <c r="B706" s="38"/>
      <c r="C706" s="38"/>
      <c r="D706" s="38"/>
      <c r="E706" s="38" t="s">
        <v>1897</v>
      </c>
      <c r="F706" s="39">
        <v>15.71</v>
      </c>
      <c r="G706" s="38" t="s">
        <v>1898</v>
      </c>
      <c r="H706" s="39">
        <v>0</v>
      </c>
      <c r="I706" s="38" t="s">
        <v>1899</v>
      </c>
      <c r="J706" s="39">
        <v>15.71</v>
      </c>
    </row>
    <row r="707" spans="1:10">
      <c r="A707" s="38"/>
      <c r="B707" s="38"/>
      <c r="C707" s="38"/>
      <c r="D707" s="38"/>
      <c r="E707" s="38" t="s">
        <v>1900</v>
      </c>
      <c r="F707" s="39">
        <v>140.97999999999999</v>
      </c>
      <c r="G707" s="38"/>
      <c r="H707" s="398" t="s">
        <v>1901</v>
      </c>
      <c r="I707" s="398"/>
      <c r="J707" s="39">
        <v>828.7</v>
      </c>
    </row>
    <row r="708" spans="1:10" ht="1.05" customHeight="1">
      <c r="A708" s="16"/>
      <c r="B708" s="16"/>
      <c r="C708" s="16"/>
      <c r="D708" s="16"/>
      <c r="E708" s="16"/>
      <c r="F708" s="16"/>
      <c r="G708" s="16"/>
      <c r="H708" s="16"/>
      <c r="I708" s="16"/>
      <c r="J708" s="16"/>
    </row>
    <row r="709" spans="1:10" ht="18" customHeight="1">
      <c r="A709" s="2" t="s">
        <v>314</v>
      </c>
      <c r="B709" s="4" t="s">
        <v>61</v>
      </c>
      <c r="C709" s="2" t="s">
        <v>62</v>
      </c>
      <c r="D709" s="2" t="s">
        <v>9</v>
      </c>
      <c r="E709" s="391" t="s">
        <v>63</v>
      </c>
      <c r="F709" s="391"/>
      <c r="G709" s="3" t="s">
        <v>64</v>
      </c>
      <c r="H709" s="4" t="s">
        <v>10</v>
      </c>
      <c r="I709" s="4" t="s">
        <v>65</v>
      </c>
      <c r="J709" s="4" t="s">
        <v>11</v>
      </c>
    </row>
    <row r="710" spans="1:10" ht="39" customHeight="1">
      <c r="A710" s="10" t="s">
        <v>1883</v>
      </c>
      <c r="B710" s="12" t="s">
        <v>315</v>
      </c>
      <c r="C710" s="10" t="s">
        <v>78</v>
      </c>
      <c r="D710" s="10" t="s">
        <v>316</v>
      </c>
      <c r="E710" s="395" t="s">
        <v>297</v>
      </c>
      <c r="F710" s="395"/>
      <c r="G710" s="11" t="s">
        <v>268</v>
      </c>
      <c r="H710" s="15">
        <v>1</v>
      </c>
      <c r="I710" s="13">
        <v>190.26</v>
      </c>
      <c r="J710" s="13">
        <v>190.26</v>
      </c>
    </row>
    <row r="711" spans="1:10" ht="24" customHeight="1">
      <c r="A711" s="17" t="s">
        <v>1884</v>
      </c>
      <c r="B711" s="19" t="s">
        <v>1909</v>
      </c>
      <c r="C711" s="17" t="s">
        <v>78</v>
      </c>
      <c r="D711" s="17" t="s">
        <v>1910</v>
      </c>
      <c r="E711" s="396" t="s">
        <v>1887</v>
      </c>
      <c r="F711" s="396"/>
      <c r="G711" s="18" t="s">
        <v>1911</v>
      </c>
      <c r="H711" s="21">
        <v>0.501</v>
      </c>
      <c r="I711" s="20">
        <v>22.95</v>
      </c>
      <c r="J711" s="20">
        <v>11.49</v>
      </c>
    </row>
    <row r="712" spans="1:10" ht="25.95" customHeight="1">
      <c r="A712" s="17" t="s">
        <v>1884</v>
      </c>
      <c r="B712" s="19" t="s">
        <v>2299</v>
      </c>
      <c r="C712" s="17" t="s">
        <v>78</v>
      </c>
      <c r="D712" s="17" t="s">
        <v>2300</v>
      </c>
      <c r="E712" s="396" t="s">
        <v>1887</v>
      </c>
      <c r="F712" s="396"/>
      <c r="G712" s="18" t="s">
        <v>1911</v>
      </c>
      <c r="H712" s="21">
        <v>1.002</v>
      </c>
      <c r="I712" s="20">
        <v>26.97</v>
      </c>
      <c r="J712" s="20">
        <v>27.02</v>
      </c>
    </row>
    <row r="713" spans="1:10" ht="52.05" customHeight="1">
      <c r="A713" s="22" t="s">
        <v>1894</v>
      </c>
      <c r="B713" s="24" t="s">
        <v>2323</v>
      </c>
      <c r="C713" s="22" t="s">
        <v>78</v>
      </c>
      <c r="D713" s="22" t="s">
        <v>2324</v>
      </c>
      <c r="E713" s="397" t="s">
        <v>1928</v>
      </c>
      <c r="F713" s="397"/>
      <c r="G713" s="23" t="s">
        <v>2225</v>
      </c>
      <c r="H713" s="26">
        <v>1</v>
      </c>
      <c r="I713" s="25">
        <v>151.75</v>
      </c>
      <c r="J713" s="25">
        <v>151.75</v>
      </c>
    </row>
    <row r="714" spans="1:10">
      <c r="A714" s="38"/>
      <c r="B714" s="38"/>
      <c r="C714" s="38"/>
      <c r="D714" s="38"/>
      <c r="E714" s="38" t="s">
        <v>1897</v>
      </c>
      <c r="F714" s="39">
        <v>28.37</v>
      </c>
      <c r="G714" s="38" t="s">
        <v>1898</v>
      </c>
      <c r="H714" s="39">
        <v>0</v>
      </c>
      <c r="I714" s="38" t="s">
        <v>1899</v>
      </c>
      <c r="J714" s="39">
        <v>28.37</v>
      </c>
    </row>
    <row r="715" spans="1:10">
      <c r="A715" s="38"/>
      <c r="B715" s="38"/>
      <c r="C715" s="38"/>
      <c r="D715" s="38"/>
      <c r="E715" s="38" t="s">
        <v>1900</v>
      </c>
      <c r="F715" s="39">
        <v>39</v>
      </c>
      <c r="G715" s="38"/>
      <c r="H715" s="398" t="s">
        <v>1901</v>
      </c>
      <c r="I715" s="398"/>
      <c r="J715" s="39">
        <v>229.26</v>
      </c>
    </row>
    <row r="716" spans="1:10" ht="1.05" customHeight="1">
      <c r="A716" s="16"/>
      <c r="B716" s="16"/>
      <c r="C716" s="16"/>
      <c r="D716" s="16"/>
      <c r="E716" s="16"/>
      <c r="F716" s="16"/>
      <c r="G716" s="16"/>
      <c r="H716" s="16"/>
      <c r="I716" s="16"/>
      <c r="J716" s="16"/>
    </row>
    <row r="717" spans="1:10" ht="18" customHeight="1">
      <c r="A717" s="2" t="s">
        <v>319</v>
      </c>
      <c r="B717" s="4" t="s">
        <v>61</v>
      </c>
      <c r="C717" s="2" t="s">
        <v>62</v>
      </c>
      <c r="D717" s="2" t="s">
        <v>9</v>
      </c>
      <c r="E717" s="391" t="s">
        <v>63</v>
      </c>
      <c r="F717" s="391"/>
      <c r="G717" s="3" t="s">
        <v>64</v>
      </c>
      <c r="H717" s="4" t="s">
        <v>10</v>
      </c>
      <c r="I717" s="4" t="s">
        <v>65</v>
      </c>
      <c r="J717" s="4" t="s">
        <v>11</v>
      </c>
    </row>
    <row r="718" spans="1:10" ht="91.05" customHeight="1">
      <c r="A718" s="10" t="s">
        <v>1883</v>
      </c>
      <c r="B718" s="12" t="s">
        <v>320</v>
      </c>
      <c r="C718" s="10" t="s">
        <v>78</v>
      </c>
      <c r="D718" s="10" t="s">
        <v>321</v>
      </c>
      <c r="E718" s="395" t="s">
        <v>291</v>
      </c>
      <c r="F718" s="395"/>
      <c r="G718" s="11" t="s">
        <v>99</v>
      </c>
      <c r="H718" s="15">
        <v>1</v>
      </c>
      <c r="I718" s="13">
        <v>276.19</v>
      </c>
      <c r="J718" s="13">
        <v>276.19</v>
      </c>
    </row>
    <row r="719" spans="1:10" ht="24" customHeight="1">
      <c r="A719" s="17" t="s">
        <v>1884</v>
      </c>
      <c r="B719" s="19" t="s">
        <v>1909</v>
      </c>
      <c r="C719" s="17" t="s">
        <v>78</v>
      </c>
      <c r="D719" s="17" t="s">
        <v>1910</v>
      </c>
      <c r="E719" s="396" t="s">
        <v>1887</v>
      </c>
      <c r="F719" s="396"/>
      <c r="G719" s="18" t="s">
        <v>1911</v>
      </c>
      <c r="H719" s="21">
        <v>0.15593860000000001</v>
      </c>
      <c r="I719" s="20">
        <v>22.95</v>
      </c>
      <c r="J719" s="20">
        <v>3.57</v>
      </c>
    </row>
    <row r="720" spans="1:10" ht="24" customHeight="1">
      <c r="A720" s="17" t="s">
        <v>1884</v>
      </c>
      <c r="B720" s="19" t="s">
        <v>1935</v>
      </c>
      <c r="C720" s="17" t="s">
        <v>78</v>
      </c>
      <c r="D720" s="17" t="s">
        <v>1936</v>
      </c>
      <c r="E720" s="396" t="s">
        <v>1887</v>
      </c>
      <c r="F720" s="396"/>
      <c r="G720" s="18" t="s">
        <v>1911</v>
      </c>
      <c r="H720" s="21">
        <v>0.31187730000000002</v>
      </c>
      <c r="I720" s="20">
        <v>28.34</v>
      </c>
      <c r="J720" s="20">
        <v>8.83</v>
      </c>
    </row>
    <row r="721" spans="1:10" ht="39" customHeight="1">
      <c r="A721" s="22" t="s">
        <v>1894</v>
      </c>
      <c r="B721" s="24" t="s">
        <v>2326</v>
      </c>
      <c r="C721" s="22" t="s">
        <v>78</v>
      </c>
      <c r="D721" s="22" t="s">
        <v>2327</v>
      </c>
      <c r="E721" s="397" t="s">
        <v>1928</v>
      </c>
      <c r="F721" s="397"/>
      <c r="G721" s="23" t="s">
        <v>268</v>
      </c>
      <c r="H721" s="26">
        <v>7.3</v>
      </c>
      <c r="I721" s="25">
        <v>0.25</v>
      </c>
      <c r="J721" s="25">
        <v>1.82</v>
      </c>
    </row>
    <row r="722" spans="1:10" ht="52.05" customHeight="1">
      <c r="A722" s="22" t="s">
        <v>1894</v>
      </c>
      <c r="B722" s="24" t="s">
        <v>2328</v>
      </c>
      <c r="C722" s="22" t="s">
        <v>78</v>
      </c>
      <c r="D722" s="22" t="s">
        <v>2329</v>
      </c>
      <c r="E722" s="397" t="s">
        <v>1928</v>
      </c>
      <c r="F722" s="397"/>
      <c r="G722" s="23" t="s">
        <v>268</v>
      </c>
      <c r="H722" s="26">
        <v>0.55600000000000005</v>
      </c>
      <c r="I722" s="25">
        <v>445.56</v>
      </c>
      <c r="J722" s="25">
        <v>247.73</v>
      </c>
    </row>
    <row r="723" spans="1:10" ht="24" customHeight="1">
      <c r="A723" s="22" t="s">
        <v>1894</v>
      </c>
      <c r="B723" s="24" t="s">
        <v>2330</v>
      </c>
      <c r="C723" s="22" t="s">
        <v>78</v>
      </c>
      <c r="D723" s="22" t="s">
        <v>2331</v>
      </c>
      <c r="E723" s="397" t="s">
        <v>1928</v>
      </c>
      <c r="F723" s="397"/>
      <c r="G723" s="23" t="s">
        <v>268</v>
      </c>
      <c r="H723" s="26">
        <v>0.60107140000000003</v>
      </c>
      <c r="I723" s="25">
        <v>23.7</v>
      </c>
      <c r="J723" s="25">
        <v>14.24</v>
      </c>
    </row>
    <row r="724" spans="1:10">
      <c r="A724" s="38"/>
      <c r="B724" s="38"/>
      <c r="C724" s="38"/>
      <c r="D724" s="38"/>
      <c r="E724" s="38" t="s">
        <v>1897</v>
      </c>
      <c r="F724" s="39">
        <v>9.18</v>
      </c>
      <c r="G724" s="38" t="s">
        <v>1898</v>
      </c>
      <c r="H724" s="39">
        <v>0</v>
      </c>
      <c r="I724" s="38" t="s">
        <v>1899</v>
      </c>
      <c r="J724" s="39">
        <v>9.18</v>
      </c>
    </row>
    <row r="725" spans="1:10">
      <c r="A725" s="38"/>
      <c r="B725" s="38"/>
      <c r="C725" s="38"/>
      <c r="D725" s="38"/>
      <c r="E725" s="38" t="s">
        <v>1900</v>
      </c>
      <c r="F725" s="39">
        <v>56.61</v>
      </c>
      <c r="G725" s="38"/>
      <c r="H725" s="398" t="s">
        <v>1901</v>
      </c>
      <c r="I725" s="398"/>
      <c r="J725" s="39">
        <v>332.8</v>
      </c>
    </row>
    <row r="726" spans="1:10" ht="1.05" customHeight="1">
      <c r="A726" s="16"/>
      <c r="B726" s="16"/>
      <c r="C726" s="16"/>
      <c r="D726" s="16"/>
      <c r="E726" s="16"/>
      <c r="F726" s="16"/>
      <c r="G726" s="16"/>
      <c r="H726" s="16"/>
      <c r="I726" s="16"/>
      <c r="J726" s="16"/>
    </row>
    <row r="727" spans="1:10" ht="18" customHeight="1">
      <c r="A727" s="2" t="s">
        <v>322</v>
      </c>
      <c r="B727" s="4" t="s">
        <v>61</v>
      </c>
      <c r="C727" s="2" t="s">
        <v>62</v>
      </c>
      <c r="D727" s="2" t="s">
        <v>9</v>
      </c>
      <c r="E727" s="391" t="s">
        <v>63</v>
      </c>
      <c r="F727" s="391"/>
      <c r="G727" s="3" t="s">
        <v>64</v>
      </c>
      <c r="H727" s="4" t="s">
        <v>10</v>
      </c>
      <c r="I727" s="4" t="s">
        <v>65</v>
      </c>
      <c r="J727" s="4" t="s">
        <v>11</v>
      </c>
    </row>
    <row r="728" spans="1:10" ht="78" customHeight="1">
      <c r="A728" s="10" t="s">
        <v>1883</v>
      </c>
      <c r="B728" s="12" t="s">
        <v>323</v>
      </c>
      <c r="C728" s="10" t="s">
        <v>78</v>
      </c>
      <c r="D728" s="10" t="s">
        <v>324</v>
      </c>
      <c r="E728" s="395" t="s">
        <v>291</v>
      </c>
      <c r="F728" s="395"/>
      <c r="G728" s="11" t="s">
        <v>99</v>
      </c>
      <c r="H728" s="15">
        <v>1</v>
      </c>
      <c r="I728" s="13">
        <v>249.73</v>
      </c>
      <c r="J728" s="13">
        <v>249.73</v>
      </c>
    </row>
    <row r="729" spans="1:10" ht="24" customHeight="1">
      <c r="A729" s="17" t="s">
        <v>1884</v>
      </c>
      <c r="B729" s="19" t="s">
        <v>1909</v>
      </c>
      <c r="C729" s="17" t="s">
        <v>78</v>
      </c>
      <c r="D729" s="17" t="s">
        <v>1910</v>
      </c>
      <c r="E729" s="396" t="s">
        <v>1887</v>
      </c>
      <c r="F729" s="396"/>
      <c r="G729" s="18" t="s">
        <v>1911</v>
      </c>
      <c r="H729" s="21">
        <v>0.15650900000000001</v>
      </c>
      <c r="I729" s="20">
        <v>22.95</v>
      </c>
      <c r="J729" s="20">
        <v>3.59</v>
      </c>
    </row>
    <row r="730" spans="1:10" ht="24" customHeight="1">
      <c r="A730" s="17" t="s">
        <v>1884</v>
      </c>
      <c r="B730" s="19" t="s">
        <v>1935</v>
      </c>
      <c r="C730" s="17" t="s">
        <v>78</v>
      </c>
      <c r="D730" s="17" t="s">
        <v>1936</v>
      </c>
      <c r="E730" s="396" t="s">
        <v>1887</v>
      </c>
      <c r="F730" s="396"/>
      <c r="G730" s="18" t="s">
        <v>1911</v>
      </c>
      <c r="H730" s="21">
        <v>0.31301800000000002</v>
      </c>
      <c r="I730" s="20">
        <v>28.34</v>
      </c>
      <c r="J730" s="20">
        <v>8.8699999999999992</v>
      </c>
    </row>
    <row r="731" spans="1:10" ht="24" customHeight="1">
      <c r="A731" s="22" t="s">
        <v>1894</v>
      </c>
      <c r="B731" s="24" t="s">
        <v>2330</v>
      </c>
      <c r="C731" s="22" t="s">
        <v>78</v>
      </c>
      <c r="D731" s="22" t="s">
        <v>2331</v>
      </c>
      <c r="E731" s="397" t="s">
        <v>1928</v>
      </c>
      <c r="F731" s="397"/>
      <c r="G731" s="23" t="s">
        <v>268</v>
      </c>
      <c r="H731" s="26">
        <v>0.66785709999999998</v>
      </c>
      <c r="I731" s="25">
        <v>23.7</v>
      </c>
      <c r="J731" s="25">
        <v>15.82</v>
      </c>
    </row>
    <row r="732" spans="1:10" ht="39" customHeight="1">
      <c r="A732" s="22" t="s">
        <v>1894</v>
      </c>
      <c r="B732" s="24" t="s">
        <v>2326</v>
      </c>
      <c r="C732" s="22" t="s">
        <v>78</v>
      </c>
      <c r="D732" s="22" t="s">
        <v>2327</v>
      </c>
      <c r="E732" s="397" t="s">
        <v>1928</v>
      </c>
      <c r="F732" s="397"/>
      <c r="G732" s="23" t="s">
        <v>268</v>
      </c>
      <c r="H732" s="26">
        <v>9.1999999999999993</v>
      </c>
      <c r="I732" s="25">
        <v>0.25</v>
      </c>
      <c r="J732" s="25">
        <v>2.2999999999999998</v>
      </c>
    </row>
    <row r="733" spans="1:10" ht="52.05" customHeight="1">
      <c r="A733" s="22" t="s">
        <v>1894</v>
      </c>
      <c r="B733" s="24" t="s">
        <v>2333</v>
      </c>
      <c r="C733" s="22" t="s">
        <v>78</v>
      </c>
      <c r="D733" s="22" t="s">
        <v>2334</v>
      </c>
      <c r="E733" s="397" t="s">
        <v>1928</v>
      </c>
      <c r="F733" s="397"/>
      <c r="G733" s="23" t="s">
        <v>268</v>
      </c>
      <c r="H733" s="26">
        <v>0.83330000000000004</v>
      </c>
      <c r="I733" s="25">
        <v>263</v>
      </c>
      <c r="J733" s="25">
        <v>219.15</v>
      </c>
    </row>
    <row r="734" spans="1:10">
      <c r="A734" s="38"/>
      <c r="B734" s="38"/>
      <c r="C734" s="38"/>
      <c r="D734" s="38"/>
      <c r="E734" s="38" t="s">
        <v>1897</v>
      </c>
      <c r="F734" s="39">
        <v>9.2200000000000006</v>
      </c>
      <c r="G734" s="38" t="s">
        <v>1898</v>
      </c>
      <c r="H734" s="39">
        <v>0</v>
      </c>
      <c r="I734" s="38" t="s">
        <v>1899</v>
      </c>
      <c r="J734" s="39">
        <v>9.2200000000000006</v>
      </c>
    </row>
    <row r="735" spans="1:10">
      <c r="A735" s="38"/>
      <c r="B735" s="38"/>
      <c r="C735" s="38"/>
      <c r="D735" s="38"/>
      <c r="E735" s="38" t="s">
        <v>1900</v>
      </c>
      <c r="F735" s="39">
        <v>51.19</v>
      </c>
      <c r="G735" s="38"/>
      <c r="H735" s="398" t="s">
        <v>1901</v>
      </c>
      <c r="I735" s="398"/>
      <c r="J735" s="39">
        <v>300.92</v>
      </c>
    </row>
    <row r="736" spans="1:10" ht="1.05" customHeight="1">
      <c r="A736" s="16"/>
      <c r="B736" s="16"/>
      <c r="C736" s="16"/>
      <c r="D736" s="16"/>
      <c r="E736" s="16"/>
      <c r="F736" s="16"/>
      <c r="G736" s="16"/>
      <c r="H736" s="16"/>
      <c r="I736" s="16"/>
      <c r="J736" s="16"/>
    </row>
    <row r="737" spans="1:10" ht="18" customHeight="1">
      <c r="A737" s="2" t="s">
        <v>325</v>
      </c>
      <c r="B737" s="4" t="s">
        <v>61</v>
      </c>
      <c r="C737" s="2" t="s">
        <v>62</v>
      </c>
      <c r="D737" s="2" t="s">
        <v>9</v>
      </c>
      <c r="E737" s="391" t="s">
        <v>63</v>
      </c>
      <c r="F737" s="391"/>
      <c r="G737" s="3" t="s">
        <v>64</v>
      </c>
      <c r="H737" s="4" t="s">
        <v>10</v>
      </c>
      <c r="I737" s="4" t="s">
        <v>65</v>
      </c>
      <c r="J737" s="4" t="s">
        <v>11</v>
      </c>
    </row>
    <row r="738" spans="1:10" ht="39" customHeight="1">
      <c r="A738" s="10" t="s">
        <v>1883</v>
      </c>
      <c r="B738" s="12" t="s">
        <v>326</v>
      </c>
      <c r="C738" s="10" t="s">
        <v>78</v>
      </c>
      <c r="D738" s="10" t="s">
        <v>3657</v>
      </c>
      <c r="E738" s="395" t="s">
        <v>297</v>
      </c>
      <c r="F738" s="395"/>
      <c r="G738" s="11" t="s">
        <v>99</v>
      </c>
      <c r="H738" s="15">
        <v>1</v>
      </c>
      <c r="I738" s="13">
        <v>485.94</v>
      </c>
      <c r="J738" s="13">
        <v>485.94</v>
      </c>
    </row>
    <row r="739" spans="1:10" ht="24" customHeight="1">
      <c r="A739" s="17" t="s">
        <v>1884</v>
      </c>
      <c r="B739" s="19" t="s">
        <v>1909</v>
      </c>
      <c r="C739" s="17" t="s">
        <v>78</v>
      </c>
      <c r="D739" s="17" t="s">
        <v>1910</v>
      </c>
      <c r="E739" s="396" t="s">
        <v>1887</v>
      </c>
      <c r="F739" s="396"/>
      <c r="G739" s="18" t="s">
        <v>1911</v>
      </c>
      <c r="H739" s="21">
        <v>0.191</v>
      </c>
      <c r="I739" s="20">
        <v>22.95</v>
      </c>
      <c r="J739" s="20">
        <v>4.38</v>
      </c>
    </row>
    <row r="740" spans="1:10" ht="24" customHeight="1">
      <c r="A740" s="17" t="s">
        <v>1884</v>
      </c>
      <c r="B740" s="19" t="s">
        <v>1935</v>
      </c>
      <c r="C740" s="17" t="s">
        <v>78</v>
      </c>
      <c r="D740" s="17" t="s">
        <v>1936</v>
      </c>
      <c r="E740" s="396" t="s">
        <v>1887</v>
      </c>
      <c r="F740" s="396"/>
      <c r="G740" s="18" t="s">
        <v>1911</v>
      </c>
      <c r="H740" s="21">
        <v>0.3826</v>
      </c>
      <c r="I740" s="20">
        <v>28.34</v>
      </c>
      <c r="J740" s="20">
        <v>10.84</v>
      </c>
    </row>
    <row r="741" spans="1:10" ht="25.95" customHeight="1">
      <c r="A741" s="22" t="s">
        <v>1894</v>
      </c>
      <c r="B741" s="24" t="s">
        <v>2231</v>
      </c>
      <c r="C741" s="22" t="s">
        <v>78</v>
      </c>
      <c r="D741" s="22" t="s">
        <v>2232</v>
      </c>
      <c r="E741" s="397" t="s">
        <v>1928</v>
      </c>
      <c r="F741" s="397"/>
      <c r="G741" s="23" t="s">
        <v>2233</v>
      </c>
      <c r="H741" s="26">
        <v>0.88290000000000002</v>
      </c>
      <c r="I741" s="25">
        <v>35.869999999999997</v>
      </c>
      <c r="J741" s="25">
        <v>31.66</v>
      </c>
    </row>
    <row r="742" spans="1:10" ht="39" customHeight="1">
      <c r="A742" s="22" t="s">
        <v>1894</v>
      </c>
      <c r="B742" s="24" t="s">
        <v>2336</v>
      </c>
      <c r="C742" s="22" t="s">
        <v>78</v>
      </c>
      <c r="D742" s="22" t="s">
        <v>2337</v>
      </c>
      <c r="E742" s="397" t="s">
        <v>1928</v>
      </c>
      <c r="F742" s="397"/>
      <c r="G742" s="23" t="s">
        <v>268</v>
      </c>
      <c r="H742" s="26">
        <v>0.54730000000000001</v>
      </c>
      <c r="I742" s="25">
        <v>551.26</v>
      </c>
      <c r="J742" s="25">
        <v>301.7</v>
      </c>
    </row>
    <row r="743" spans="1:10" ht="39" customHeight="1">
      <c r="A743" s="22" t="s">
        <v>1894</v>
      </c>
      <c r="B743" s="24" t="s">
        <v>2338</v>
      </c>
      <c r="C743" s="22" t="s">
        <v>78</v>
      </c>
      <c r="D743" s="22" t="s">
        <v>2339</v>
      </c>
      <c r="E743" s="397" t="s">
        <v>1928</v>
      </c>
      <c r="F743" s="397"/>
      <c r="G743" s="23" t="s">
        <v>268</v>
      </c>
      <c r="H743" s="26">
        <v>4.8166000000000002</v>
      </c>
      <c r="I743" s="25">
        <v>1.1000000000000001</v>
      </c>
      <c r="J743" s="25">
        <v>5.29</v>
      </c>
    </row>
    <row r="744" spans="1:10" ht="39" customHeight="1">
      <c r="A744" s="22" t="s">
        <v>1894</v>
      </c>
      <c r="B744" s="24" t="s">
        <v>2340</v>
      </c>
      <c r="C744" s="22" t="s">
        <v>78</v>
      </c>
      <c r="D744" s="22" t="s">
        <v>2341</v>
      </c>
      <c r="E744" s="397" t="s">
        <v>1928</v>
      </c>
      <c r="F744" s="397"/>
      <c r="G744" s="23" t="s">
        <v>114</v>
      </c>
      <c r="H744" s="26">
        <v>6.8503999999999996</v>
      </c>
      <c r="I744" s="25">
        <v>19.28</v>
      </c>
      <c r="J744" s="25">
        <v>132.07</v>
      </c>
    </row>
    <row r="745" spans="1:10">
      <c r="A745" s="38"/>
      <c r="B745" s="38"/>
      <c r="C745" s="38"/>
      <c r="D745" s="38"/>
      <c r="E745" s="38" t="s">
        <v>1897</v>
      </c>
      <c r="F745" s="39">
        <v>11.26</v>
      </c>
      <c r="G745" s="38" t="s">
        <v>1898</v>
      </c>
      <c r="H745" s="39">
        <v>0</v>
      </c>
      <c r="I745" s="38" t="s">
        <v>1899</v>
      </c>
      <c r="J745" s="39">
        <v>11.26</v>
      </c>
    </row>
    <row r="746" spans="1:10">
      <c r="A746" s="38"/>
      <c r="B746" s="38"/>
      <c r="C746" s="38"/>
      <c r="D746" s="38"/>
      <c r="E746" s="38" t="s">
        <v>1900</v>
      </c>
      <c r="F746" s="39">
        <v>99.61</v>
      </c>
      <c r="G746" s="38"/>
      <c r="H746" s="398" t="s">
        <v>1901</v>
      </c>
      <c r="I746" s="398"/>
      <c r="J746" s="39">
        <v>585.54999999999995</v>
      </c>
    </row>
    <row r="747" spans="1:10" ht="1.05" customHeight="1">
      <c r="A747" s="16"/>
      <c r="B747" s="16"/>
      <c r="C747" s="16"/>
      <c r="D747" s="16"/>
      <c r="E747" s="16"/>
      <c r="F747" s="16"/>
      <c r="G747" s="16"/>
      <c r="H747" s="16"/>
      <c r="I747" s="16"/>
      <c r="J747" s="16"/>
    </row>
    <row r="748" spans="1:10" ht="18" customHeight="1">
      <c r="A748" s="2" t="s">
        <v>328</v>
      </c>
      <c r="B748" s="4" t="s">
        <v>61</v>
      </c>
      <c r="C748" s="2" t="s">
        <v>62</v>
      </c>
      <c r="D748" s="2" t="s">
        <v>9</v>
      </c>
      <c r="E748" s="391" t="s">
        <v>63</v>
      </c>
      <c r="F748" s="391"/>
      <c r="G748" s="3" t="s">
        <v>64</v>
      </c>
      <c r="H748" s="4" t="s">
        <v>10</v>
      </c>
      <c r="I748" s="4" t="s">
        <v>65</v>
      </c>
      <c r="J748" s="4" t="s">
        <v>11</v>
      </c>
    </row>
    <row r="749" spans="1:10" ht="39" customHeight="1">
      <c r="A749" s="10" t="s">
        <v>1883</v>
      </c>
      <c r="B749" s="12" t="s">
        <v>329</v>
      </c>
      <c r="C749" s="10" t="s">
        <v>72</v>
      </c>
      <c r="D749" s="10" t="s">
        <v>330</v>
      </c>
      <c r="E749" s="395" t="s">
        <v>204</v>
      </c>
      <c r="F749" s="395"/>
      <c r="G749" s="11" t="s">
        <v>99</v>
      </c>
      <c r="H749" s="15">
        <v>1</v>
      </c>
      <c r="I749" s="13">
        <v>100.05</v>
      </c>
      <c r="J749" s="13">
        <v>100.05</v>
      </c>
    </row>
    <row r="750" spans="1:10" ht="24" customHeight="1">
      <c r="A750" s="17" t="s">
        <v>1884</v>
      </c>
      <c r="B750" s="19" t="s">
        <v>2343</v>
      </c>
      <c r="C750" s="17" t="s">
        <v>78</v>
      </c>
      <c r="D750" s="17" t="s">
        <v>2344</v>
      </c>
      <c r="E750" s="396" t="s">
        <v>1887</v>
      </c>
      <c r="F750" s="396"/>
      <c r="G750" s="18" t="s">
        <v>1911</v>
      </c>
      <c r="H750" s="21">
        <v>1.2</v>
      </c>
      <c r="I750" s="20">
        <v>28.14</v>
      </c>
      <c r="J750" s="20">
        <v>33.76</v>
      </c>
    </row>
    <row r="751" spans="1:10" ht="25.95" customHeight="1">
      <c r="A751" s="17" t="s">
        <v>1884</v>
      </c>
      <c r="B751" s="19" t="s">
        <v>2345</v>
      </c>
      <c r="C751" s="17" t="s">
        <v>78</v>
      </c>
      <c r="D751" s="17" t="s">
        <v>2346</v>
      </c>
      <c r="E751" s="396" t="s">
        <v>1887</v>
      </c>
      <c r="F751" s="396"/>
      <c r="G751" s="18" t="s">
        <v>1911</v>
      </c>
      <c r="H751" s="21">
        <v>0.5</v>
      </c>
      <c r="I751" s="20">
        <v>23.86</v>
      </c>
      <c r="J751" s="20">
        <v>11.93</v>
      </c>
    </row>
    <row r="752" spans="1:10" ht="39" customHeight="1">
      <c r="A752" s="22" t="s">
        <v>1894</v>
      </c>
      <c r="B752" s="24" t="s">
        <v>2347</v>
      </c>
      <c r="C752" s="22" t="s">
        <v>78</v>
      </c>
      <c r="D752" s="22" t="s">
        <v>2348</v>
      </c>
      <c r="E752" s="397" t="s">
        <v>1928</v>
      </c>
      <c r="F752" s="397"/>
      <c r="G752" s="23" t="s">
        <v>268</v>
      </c>
      <c r="H752" s="26">
        <v>4</v>
      </c>
      <c r="I752" s="25">
        <v>1.1100000000000001</v>
      </c>
      <c r="J752" s="25">
        <v>4.4400000000000004</v>
      </c>
    </row>
    <row r="753" spans="1:10" ht="24" customHeight="1">
      <c r="A753" s="22" t="s">
        <v>1894</v>
      </c>
      <c r="B753" s="24" t="s">
        <v>2349</v>
      </c>
      <c r="C753" s="22" t="s">
        <v>78</v>
      </c>
      <c r="D753" s="22" t="s">
        <v>2350</v>
      </c>
      <c r="E753" s="397" t="s">
        <v>1928</v>
      </c>
      <c r="F753" s="397"/>
      <c r="G753" s="23" t="s">
        <v>136</v>
      </c>
      <c r="H753" s="26">
        <v>5.2</v>
      </c>
      <c r="I753" s="25">
        <v>9.0299999999999994</v>
      </c>
      <c r="J753" s="25">
        <v>46.95</v>
      </c>
    </row>
    <row r="754" spans="1:10" ht="25.95" customHeight="1">
      <c r="A754" s="22" t="s">
        <v>1894</v>
      </c>
      <c r="B754" s="24" t="s">
        <v>2241</v>
      </c>
      <c r="C754" s="22" t="s">
        <v>78</v>
      </c>
      <c r="D754" s="22" t="s">
        <v>2242</v>
      </c>
      <c r="E754" s="397" t="s">
        <v>1928</v>
      </c>
      <c r="F754" s="397"/>
      <c r="G754" s="23" t="s">
        <v>136</v>
      </c>
      <c r="H754" s="26">
        <v>0.04</v>
      </c>
      <c r="I754" s="25">
        <v>74.25</v>
      </c>
      <c r="J754" s="25">
        <v>2.97</v>
      </c>
    </row>
    <row r="755" spans="1:10">
      <c r="A755" s="38"/>
      <c r="B755" s="38"/>
      <c r="C755" s="38"/>
      <c r="D755" s="38"/>
      <c r="E755" s="38" t="s">
        <v>1897</v>
      </c>
      <c r="F755" s="39">
        <v>33.909999999999997</v>
      </c>
      <c r="G755" s="38" t="s">
        <v>1898</v>
      </c>
      <c r="H755" s="39">
        <v>0</v>
      </c>
      <c r="I755" s="38" t="s">
        <v>1899</v>
      </c>
      <c r="J755" s="39">
        <v>33.909999999999997</v>
      </c>
    </row>
    <row r="756" spans="1:10">
      <c r="A756" s="38"/>
      <c r="B756" s="38"/>
      <c r="C756" s="38"/>
      <c r="D756" s="38"/>
      <c r="E756" s="38" t="s">
        <v>1900</v>
      </c>
      <c r="F756" s="39">
        <v>20.51</v>
      </c>
      <c r="G756" s="38"/>
      <c r="H756" s="398" t="s">
        <v>1901</v>
      </c>
      <c r="I756" s="398"/>
      <c r="J756" s="39">
        <v>120.56</v>
      </c>
    </row>
    <row r="757" spans="1:10" ht="1.05" customHeight="1">
      <c r="A757" s="16"/>
      <c r="B757" s="16"/>
      <c r="C757" s="16"/>
      <c r="D757" s="16"/>
      <c r="E757" s="16"/>
      <c r="F757" s="16"/>
      <c r="G757" s="16"/>
      <c r="H757" s="16"/>
      <c r="I757" s="16"/>
      <c r="J757" s="16"/>
    </row>
    <row r="758" spans="1:10" ht="18" customHeight="1">
      <c r="A758" s="2" t="s">
        <v>331</v>
      </c>
      <c r="B758" s="4" t="s">
        <v>61</v>
      </c>
      <c r="C758" s="2" t="s">
        <v>62</v>
      </c>
      <c r="D758" s="2" t="s">
        <v>9</v>
      </c>
      <c r="E758" s="391" t="s">
        <v>63</v>
      </c>
      <c r="F758" s="391"/>
      <c r="G758" s="3" t="s">
        <v>64</v>
      </c>
      <c r="H758" s="4" t="s">
        <v>10</v>
      </c>
      <c r="I758" s="4" t="s">
        <v>65</v>
      </c>
      <c r="J758" s="4" t="s">
        <v>11</v>
      </c>
    </row>
    <row r="759" spans="1:10" ht="64.95" customHeight="1">
      <c r="A759" s="10" t="s">
        <v>1883</v>
      </c>
      <c r="B759" s="12" t="s">
        <v>332</v>
      </c>
      <c r="C759" s="10" t="s">
        <v>72</v>
      </c>
      <c r="D759" s="10" t="s">
        <v>333</v>
      </c>
      <c r="E759" s="395" t="s">
        <v>204</v>
      </c>
      <c r="F759" s="395"/>
      <c r="G759" s="11" t="s">
        <v>114</v>
      </c>
      <c r="H759" s="15">
        <v>1</v>
      </c>
      <c r="I759" s="13">
        <v>749.67</v>
      </c>
      <c r="J759" s="13">
        <v>749.67</v>
      </c>
    </row>
    <row r="760" spans="1:10" ht="25.95" customHeight="1">
      <c r="A760" s="17" t="s">
        <v>1884</v>
      </c>
      <c r="B760" s="19" t="s">
        <v>2352</v>
      </c>
      <c r="C760" s="17" t="s">
        <v>78</v>
      </c>
      <c r="D760" s="17" t="s">
        <v>2353</v>
      </c>
      <c r="E760" s="396" t="s">
        <v>2354</v>
      </c>
      <c r="F760" s="396"/>
      <c r="G760" s="18" t="s">
        <v>114</v>
      </c>
      <c r="H760" s="21">
        <v>1.88</v>
      </c>
      <c r="I760" s="20">
        <v>101.34</v>
      </c>
      <c r="J760" s="20">
        <v>190.51</v>
      </c>
    </row>
    <row r="761" spans="1:10" ht="64.95" customHeight="1">
      <c r="A761" s="17" t="s">
        <v>1884</v>
      </c>
      <c r="B761" s="19" t="s">
        <v>2355</v>
      </c>
      <c r="C761" s="17" t="s">
        <v>78</v>
      </c>
      <c r="D761" s="17" t="s">
        <v>2356</v>
      </c>
      <c r="E761" s="396" t="s">
        <v>2354</v>
      </c>
      <c r="F761" s="396"/>
      <c r="G761" s="18" t="s">
        <v>114</v>
      </c>
      <c r="H761" s="21">
        <v>1</v>
      </c>
      <c r="I761" s="20">
        <v>559.16</v>
      </c>
      <c r="J761" s="20">
        <v>559.16</v>
      </c>
    </row>
    <row r="762" spans="1:10">
      <c r="A762" s="38"/>
      <c r="B762" s="38"/>
      <c r="C762" s="38"/>
      <c r="D762" s="38"/>
      <c r="E762" s="38" t="s">
        <v>1897</v>
      </c>
      <c r="F762" s="39">
        <v>256.02</v>
      </c>
      <c r="G762" s="38" t="s">
        <v>1898</v>
      </c>
      <c r="H762" s="39">
        <v>0</v>
      </c>
      <c r="I762" s="38" t="s">
        <v>1899</v>
      </c>
      <c r="J762" s="39">
        <v>256.02</v>
      </c>
    </row>
    <row r="763" spans="1:10">
      <c r="A763" s="38"/>
      <c r="B763" s="38"/>
      <c r="C763" s="38"/>
      <c r="D763" s="38"/>
      <c r="E763" s="38" t="s">
        <v>1900</v>
      </c>
      <c r="F763" s="39">
        <v>153.68</v>
      </c>
      <c r="G763" s="38"/>
      <c r="H763" s="398" t="s">
        <v>1901</v>
      </c>
      <c r="I763" s="398"/>
      <c r="J763" s="39">
        <v>903.35</v>
      </c>
    </row>
    <row r="764" spans="1:10" ht="1.05" customHeight="1">
      <c r="A764" s="16"/>
      <c r="B764" s="16"/>
      <c r="C764" s="16"/>
      <c r="D764" s="16"/>
      <c r="E764" s="16"/>
      <c r="F764" s="16"/>
      <c r="G764" s="16"/>
      <c r="H764" s="16"/>
      <c r="I764" s="16"/>
      <c r="J764" s="16"/>
    </row>
    <row r="765" spans="1:10" ht="18" customHeight="1">
      <c r="A765" s="2" t="s">
        <v>334</v>
      </c>
      <c r="B765" s="4" t="s">
        <v>61</v>
      </c>
      <c r="C765" s="2" t="s">
        <v>62</v>
      </c>
      <c r="D765" s="2" t="s">
        <v>9</v>
      </c>
      <c r="E765" s="391" t="s">
        <v>63</v>
      </c>
      <c r="F765" s="391"/>
      <c r="G765" s="3" t="s">
        <v>64</v>
      </c>
      <c r="H765" s="4" t="s">
        <v>10</v>
      </c>
      <c r="I765" s="4" t="s">
        <v>65</v>
      </c>
      <c r="J765" s="4" t="s">
        <v>11</v>
      </c>
    </row>
    <row r="766" spans="1:10" ht="39" customHeight="1">
      <c r="A766" s="10" t="s">
        <v>1883</v>
      </c>
      <c r="B766" s="12" t="s">
        <v>335</v>
      </c>
      <c r="C766" s="10" t="s">
        <v>72</v>
      </c>
      <c r="D766" s="10" t="s">
        <v>336</v>
      </c>
      <c r="E766" s="395" t="s">
        <v>204</v>
      </c>
      <c r="F766" s="395"/>
      <c r="G766" s="11" t="s">
        <v>99</v>
      </c>
      <c r="H766" s="15">
        <v>1</v>
      </c>
      <c r="I766" s="13">
        <v>202.46</v>
      </c>
      <c r="J766" s="13">
        <v>202.46</v>
      </c>
    </row>
    <row r="767" spans="1:10" ht="24" customHeight="1">
      <c r="A767" s="17" t="s">
        <v>1884</v>
      </c>
      <c r="B767" s="19" t="s">
        <v>1935</v>
      </c>
      <c r="C767" s="17" t="s">
        <v>78</v>
      </c>
      <c r="D767" s="17" t="s">
        <v>1936</v>
      </c>
      <c r="E767" s="396" t="s">
        <v>1887</v>
      </c>
      <c r="F767" s="396"/>
      <c r="G767" s="18" t="s">
        <v>1911</v>
      </c>
      <c r="H767" s="21">
        <v>1</v>
      </c>
      <c r="I767" s="20">
        <v>28.34</v>
      </c>
      <c r="J767" s="20">
        <v>28.34</v>
      </c>
    </row>
    <row r="768" spans="1:10" ht="24" customHeight="1">
      <c r="A768" s="17" t="s">
        <v>1884</v>
      </c>
      <c r="B768" s="19" t="s">
        <v>1909</v>
      </c>
      <c r="C768" s="17" t="s">
        <v>78</v>
      </c>
      <c r="D768" s="17" t="s">
        <v>1910</v>
      </c>
      <c r="E768" s="396" t="s">
        <v>1887</v>
      </c>
      <c r="F768" s="396"/>
      <c r="G768" s="18" t="s">
        <v>1911</v>
      </c>
      <c r="H768" s="21">
        <v>1</v>
      </c>
      <c r="I768" s="20">
        <v>22.95</v>
      </c>
      <c r="J768" s="20">
        <v>22.95</v>
      </c>
    </row>
    <row r="769" spans="1:10" ht="25.95" customHeight="1">
      <c r="A769" s="22" t="s">
        <v>1894</v>
      </c>
      <c r="B769" s="24" t="s">
        <v>2358</v>
      </c>
      <c r="C769" s="22" t="s">
        <v>72</v>
      </c>
      <c r="D769" s="22" t="s">
        <v>2359</v>
      </c>
      <c r="E769" s="397" t="s">
        <v>1928</v>
      </c>
      <c r="F769" s="397"/>
      <c r="G769" s="23" t="s">
        <v>99</v>
      </c>
      <c r="H769" s="26">
        <v>1</v>
      </c>
      <c r="I769" s="25">
        <v>151.16999999999999</v>
      </c>
      <c r="J769" s="25">
        <v>151.16999999999999</v>
      </c>
    </row>
    <row r="770" spans="1:10">
      <c r="A770" s="38"/>
      <c r="B770" s="38"/>
      <c r="C770" s="38"/>
      <c r="D770" s="38"/>
      <c r="E770" s="38" t="s">
        <v>1897</v>
      </c>
      <c r="F770" s="39">
        <v>37.520000000000003</v>
      </c>
      <c r="G770" s="38" t="s">
        <v>1898</v>
      </c>
      <c r="H770" s="39">
        <v>0</v>
      </c>
      <c r="I770" s="38" t="s">
        <v>1899</v>
      </c>
      <c r="J770" s="39">
        <v>37.520000000000003</v>
      </c>
    </row>
    <row r="771" spans="1:10">
      <c r="A771" s="38"/>
      <c r="B771" s="38"/>
      <c r="C771" s="38"/>
      <c r="D771" s="38"/>
      <c r="E771" s="38" t="s">
        <v>1900</v>
      </c>
      <c r="F771" s="39">
        <v>41.5</v>
      </c>
      <c r="G771" s="38"/>
      <c r="H771" s="398" t="s">
        <v>1901</v>
      </c>
      <c r="I771" s="398"/>
      <c r="J771" s="39">
        <v>243.96</v>
      </c>
    </row>
    <row r="772" spans="1:10" ht="1.05" customHeight="1">
      <c r="A772" s="16"/>
      <c r="B772" s="16"/>
      <c r="C772" s="16"/>
      <c r="D772" s="16"/>
      <c r="E772" s="16"/>
      <c r="F772" s="16"/>
      <c r="G772" s="16"/>
      <c r="H772" s="16"/>
      <c r="I772" s="16"/>
      <c r="J772" s="16"/>
    </row>
    <row r="773" spans="1:10" ht="18" customHeight="1">
      <c r="A773" s="2" t="s">
        <v>337</v>
      </c>
      <c r="B773" s="4" t="s">
        <v>61</v>
      </c>
      <c r="C773" s="2" t="s">
        <v>62</v>
      </c>
      <c r="D773" s="2" t="s">
        <v>9</v>
      </c>
      <c r="E773" s="391" t="s">
        <v>63</v>
      </c>
      <c r="F773" s="391"/>
      <c r="G773" s="3" t="s">
        <v>64</v>
      </c>
      <c r="H773" s="4" t="s">
        <v>10</v>
      </c>
      <c r="I773" s="4" t="s">
        <v>65</v>
      </c>
      <c r="J773" s="4" t="s">
        <v>11</v>
      </c>
    </row>
    <row r="774" spans="1:10" ht="25.95" customHeight="1">
      <c r="A774" s="10" t="s">
        <v>1883</v>
      </c>
      <c r="B774" s="12" t="s">
        <v>338</v>
      </c>
      <c r="C774" s="10" t="s">
        <v>72</v>
      </c>
      <c r="D774" s="10" t="s">
        <v>339</v>
      </c>
      <c r="E774" s="395" t="s">
        <v>74</v>
      </c>
      <c r="F774" s="395"/>
      <c r="G774" s="11" t="s">
        <v>75</v>
      </c>
      <c r="H774" s="15">
        <v>1</v>
      </c>
      <c r="I774" s="13">
        <v>300.52999999999997</v>
      </c>
      <c r="J774" s="13">
        <v>300.52999999999997</v>
      </c>
    </row>
    <row r="775" spans="1:10" ht="24" customHeight="1">
      <c r="A775" s="17" t="s">
        <v>1884</v>
      </c>
      <c r="B775" s="19" t="s">
        <v>1909</v>
      </c>
      <c r="C775" s="17" t="s">
        <v>78</v>
      </c>
      <c r="D775" s="17" t="s">
        <v>1910</v>
      </c>
      <c r="E775" s="396" t="s">
        <v>1887</v>
      </c>
      <c r="F775" s="396"/>
      <c r="G775" s="18" t="s">
        <v>1911</v>
      </c>
      <c r="H775" s="21">
        <v>2</v>
      </c>
      <c r="I775" s="20">
        <v>22.95</v>
      </c>
      <c r="J775" s="20">
        <v>45.9</v>
      </c>
    </row>
    <row r="776" spans="1:10" ht="24" customHeight="1">
      <c r="A776" s="17" t="s">
        <v>1884</v>
      </c>
      <c r="B776" s="19" t="s">
        <v>1935</v>
      </c>
      <c r="C776" s="17" t="s">
        <v>78</v>
      </c>
      <c r="D776" s="17" t="s">
        <v>1936</v>
      </c>
      <c r="E776" s="396" t="s">
        <v>1887</v>
      </c>
      <c r="F776" s="396"/>
      <c r="G776" s="18" t="s">
        <v>1911</v>
      </c>
      <c r="H776" s="21">
        <v>1</v>
      </c>
      <c r="I776" s="20">
        <v>28.34</v>
      </c>
      <c r="J776" s="20">
        <v>28.34</v>
      </c>
    </row>
    <row r="777" spans="1:10" ht="25.95" customHeight="1">
      <c r="A777" s="22" t="s">
        <v>1894</v>
      </c>
      <c r="B777" s="24" t="s">
        <v>2361</v>
      </c>
      <c r="C777" s="22" t="s">
        <v>72</v>
      </c>
      <c r="D777" s="22" t="s">
        <v>2362</v>
      </c>
      <c r="E777" s="397" t="s">
        <v>1928</v>
      </c>
      <c r="F777" s="397"/>
      <c r="G777" s="23" t="s">
        <v>1150</v>
      </c>
      <c r="H777" s="26">
        <v>1</v>
      </c>
      <c r="I777" s="25">
        <v>145.85</v>
      </c>
      <c r="J777" s="25">
        <v>145.85</v>
      </c>
    </row>
    <row r="778" spans="1:10" ht="24" customHeight="1">
      <c r="A778" s="22" t="s">
        <v>1894</v>
      </c>
      <c r="B778" s="24" t="s">
        <v>2363</v>
      </c>
      <c r="C778" s="22" t="s">
        <v>72</v>
      </c>
      <c r="D778" s="22" t="s">
        <v>2364</v>
      </c>
      <c r="E778" s="397" t="s">
        <v>1928</v>
      </c>
      <c r="F778" s="397"/>
      <c r="G778" s="23" t="s">
        <v>75</v>
      </c>
      <c r="H778" s="26">
        <v>0.4</v>
      </c>
      <c r="I778" s="25">
        <v>194.77</v>
      </c>
      <c r="J778" s="25">
        <v>77.900000000000006</v>
      </c>
    </row>
    <row r="779" spans="1:10" ht="24" customHeight="1">
      <c r="A779" s="22" t="s">
        <v>1894</v>
      </c>
      <c r="B779" s="24" t="s">
        <v>2365</v>
      </c>
      <c r="C779" s="22" t="s">
        <v>72</v>
      </c>
      <c r="D779" s="22" t="s">
        <v>2366</v>
      </c>
      <c r="E779" s="397" t="s">
        <v>1928</v>
      </c>
      <c r="F779" s="397"/>
      <c r="G779" s="23" t="s">
        <v>75</v>
      </c>
      <c r="H779" s="26">
        <v>1.6</v>
      </c>
      <c r="I779" s="25">
        <v>1.59</v>
      </c>
      <c r="J779" s="25">
        <v>2.54</v>
      </c>
    </row>
    <row r="780" spans="1:10">
      <c r="A780" s="38"/>
      <c r="B780" s="38"/>
      <c r="C780" s="38"/>
      <c r="D780" s="38"/>
      <c r="E780" s="38" t="s">
        <v>1897</v>
      </c>
      <c r="F780" s="39">
        <v>53.63</v>
      </c>
      <c r="G780" s="38" t="s">
        <v>1898</v>
      </c>
      <c r="H780" s="39">
        <v>0</v>
      </c>
      <c r="I780" s="38" t="s">
        <v>1899</v>
      </c>
      <c r="J780" s="39">
        <v>53.63</v>
      </c>
    </row>
    <row r="781" spans="1:10">
      <c r="A781" s="38"/>
      <c r="B781" s="38"/>
      <c r="C781" s="38"/>
      <c r="D781" s="38"/>
      <c r="E781" s="38" t="s">
        <v>1900</v>
      </c>
      <c r="F781" s="39">
        <v>61.6</v>
      </c>
      <c r="G781" s="38"/>
      <c r="H781" s="398" t="s">
        <v>1901</v>
      </c>
      <c r="I781" s="398"/>
      <c r="J781" s="39">
        <v>362.13</v>
      </c>
    </row>
    <row r="782" spans="1:10" ht="1.05" customHeight="1">
      <c r="A782" s="16"/>
      <c r="B782" s="16"/>
      <c r="C782" s="16"/>
      <c r="D782" s="16"/>
      <c r="E782" s="16"/>
      <c r="F782" s="16"/>
      <c r="G782" s="16"/>
      <c r="H782" s="16"/>
      <c r="I782" s="16"/>
      <c r="J782" s="16"/>
    </row>
    <row r="783" spans="1:10" ht="18" customHeight="1">
      <c r="A783" s="2" t="s">
        <v>340</v>
      </c>
      <c r="B783" s="4" t="s">
        <v>61</v>
      </c>
      <c r="C783" s="2" t="s">
        <v>62</v>
      </c>
      <c r="D783" s="2" t="s">
        <v>9</v>
      </c>
      <c r="E783" s="391" t="s">
        <v>63</v>
      </c>
      <c r="F783" s="391"/>
      <c r="G783" s="3" t="s">
        <v>64</v>
      </c>
      <c r="H783" s="4" t="s">
        <v>10</v>
      </c>
      <c r="I783" s="4" t="s">
        <v>65</v>
      </c>
      <c r="J783" s="4" t="s">
        <v>11</v>
      </c>
    </row>
    <row r="784" spans="1:10" ht="25.95" customHeight="1">
      <c r="A784" s="10" t="s">
        <v>1883</v>
      </c>
      <c r="B784" s="12" t="s">
        <v>341</v>
      </c>
      <c r="C784" s="10" t="s">
        <v>72</v>
      </c>
      <c r="D784" s="10" t="s">
        <v>342</v>
      </c>
      <c r="E784" s="395" t="s">
        <v>74</v>
      </c>
      <c r="F784" s="395"/>
      <c r="G784" s="11" t="s">
        <v>75</v>
      </c>
      <c r="H784" s="15">
        <v>1</v>
      </c>
      <c r="I784" s="13">
        <v>2793.87</v>
      </c>
      <c r="J784" s="13">
        <v>2793.87</v>
      </c>
    </row>
    <row r="785" spans="1:10" ht="64.95" customHeight="1">
      <c r="A785" s="17" t="s">
        <v>1884</v>
      </c>
      <c r="B785" s="19" t="s">
        <v>2368</v>
      </c>
      <c r="C785" s="17" t="s">
        <v>78</v>
      </c>
      <c r="D785" s="17" t="s">
        <v>2369</v>
      </c>
      <c r="E785" s="396" t="s">
        <v>291</v>
      </c>
      <c r="F785" s="396"/>
      <c r="G785" s="18" t="s">
        <v>99</v>
      </c>
      <c r="H785" s="21">
        <v>1.2</v>
      </c>
      <c r="I785" s="20">
        <v>541.24</v>
      </c>
      <c r="J785" s="20">
        <v>649.48</v>
      </c>
    </row>
    <row r="786" spans="1:10" ht="39" customHeight="1">
      <c r="A786" s="17" t="s">
        <v>1884</v>
      </c>
      <c r="B786" s="19" t="s">
        <v>2370</v>
      </c>
      <c r="C786" s="17" t="s">
        <v>78</v>
      </c>
      <c r="D786" s="17" t="s">
        <v>2371</v>
      </c>
      <c r="E786" s="396" t="s">
        <v>297</v>
      </c>
      <c r="F786" s="396"/>
      <c r="G786" s="18" t="s">
        <v>99</v>
      </c>
      <c r="H786" s="21">
        <v>6.3</v>
      </c>
      <c r="I786" s="20">
        <v>340.38</v>
      </c>
      <c r="J786" s="20">
        <v>2144.39</v>
      </c>
    </row>
    <row r="787" spans="1:10">
      <c r="A787" s="38"/>
      <c r="B787" s="38"/>
      <c r="C787" s="38"/>
      <c r="D787" s="38"/>
      <c r="E787" s="38" t="s">
        <v>1897</v>
      </c>
      <c r="F787" s="39">
        <v>78.52</v>
      </c>
      <c r="G787" s="38" t="s">
        <v>1898</v>
      </c>
      <c r="H787" s="39">
        <v>0</v>
      </c>
      <c r="I787" s="38" t="s">
        <v>1899</v>
      </c>
      <c r="J787" s="39">
        <v>78.52</v>
      </c>
    </row>
    <row r="788" spans="1:10">
      <c r="A788" s="38"/>
      <c r="B788" s="38"/>
      <c r="C788" s="38"/>
      <c r="D788" s="38"/>
      <c r="E788" s="38" t="s">
        <v>1900</v>
      </c>
      <c r="F788" s="39">
        <v>572.74</v>
      </c>
      <c r="G788" s="38"/>
      <c r="H788" s="398" t="s">
        <v>1901</v>
      </c>
      <c r="I788" s="398"/>
      <c r="J788" s="39">
        <v>3366.61</v>
      </c>
    </row>
    <row r="789" spans="1:10" ht="1.05" customHeight="1">
      <c r="A789" s="16"/>
      <c r="B789" s="16"/>
      <c r="C789" s="16"/>
      <c r="D789" s="16"/>
      <c r="E789" s="16"/>
      <c r="F789" s="16"/>
      <c r="G789" s="16"/>
      <c r="H789" s="16"/>
      <c r="I789" s="16"/>
      <c r="J789" s="16"/>
    </row>
    <row r="790" spans="1:10" ht="18" customHeight="1">
      <c r="A790" s="2" t="s">
        <v>343</v>
      </c>
      <c r="B790" s="4" t="s">
        <v>61</v>
      </c>
      <c r="C790" s="2" t="s">
        <v>62</v>
      </c>
      <c r="D790" s="2" t="s">
        <v>9</v>
      </c>
      <c r="E790" s="391" t="s">
        <v>63</v>
      </c>
      <c r="F790" s="391"/>
      <c r="G790" s="3" t="s">
        <v>64</v>
      </c>
      <c r="H790" s="4" t="s">
        <v>10</v>
      </c>
      <c r="I790" s="4" t="s">
        <v>65</v>
      </c>
      <c r="J790" s="4" t="s">
        <v>11</v>
      </c>
    </row>
    <row r="791" spans="1:10" ht="25.95" customHeight="1">
      <c r="A791" s="10" t="s">
        <v>1883</v>
      </c>
      <c r="B791" s="12" t="s">
        <v>344</v>
      </c>
      <c r="C791" s="10" t="s">
        <v>72</v>
      </c>
      <c r="D791" s="10" t="s">
        <v>345</v>
      </c>
      <c r="E791" s="395" t="s">
        <v>74</v>
      </c>
      <c r="F791" s="395"/>
      <c r="G791" s="11" t="s">
        <v>75</v>
      </c>
      <c r="H791" s="15">
        <v>1</v>
      </c>
      <c r="I791" s="13">
        <v>1162.4100000000001</v>
      </c>
      <c r="J791" s="13">
        <v>1162.4100000000001</v>
      </c>
    </row>
    <row r="792" spans="1:10" ht="39" customHeight="1">
      <c r="A792" s="17" t="s">
        <v>1884</v>
      </c>
      <c r="B792" s="19" t="s">
        <v>2370</v>
      </c>
      <c r="C792" s="17" t="s">
        <v>78</v>
      </c>
      <c r="D792" s="17" t="s">
        <v>2371</v>
      </c>
      <c r="E792" s="396" t="s">
        <v>297</v>
      </c>
      <c r="F792" s="396"/>
      <c r="G792" s="18" t="s">
        <v>99</v>
      </c>
      <c r="H792" s="21">
        <v>2.62</v>
      </c>
      <c r="I792" s="20">
        <v>340.38</v>
      </c>
      <c r="J792" s="20">
        <v>891.79</v>
      </c>
    </row>
    <row r="793" spans="1:10" ht="64.95" customHeight="1">
      <c r="A793" s="17" t="s">
        <v>1884</v>
      </c>
      <c r="B793" s="19" t="s">
        <v>2368</v>
      </c>
      <c r="C793" s="17" t="s">
        <v>78</v>
      </c>
      <c r="D793" s="17" t="s">
        <v>2369</v>
      </c>
      <c r="E793" s="396" t="s">
        <v>291</v>
      </c>
      <c r="F793" s="396"/>
      <c r="G793" s="18" t="s">
        <v>99</v>
      </c>
      <c r="H793" s="21">
        <v>0.5</v>
      </c>
      <c r="I793" s="20">
        <v>541.24</v>
      </c>
      <c r="J793" s="20">
        <v>270.62</v>
      </c>
    </row>
    <row r="794" spans="1:10">
      <c r="A794" s="38"/>
      <c r="B794" s="38"/>
      <c r="C794" s="38"/>
      <c r="D794" s="38"/>
      <c r="E794" s="38" t="s">
        <v>1897</v>
      </c>
      <c r="F794" s="39">
        <v>32.67</v>
      </c>
      <c r="G794" s="38" t="s">
        <v>1898</v>
      </c>
      <c r="H794" s="39">
        <v>0</v>
      </c>
      <c r="I794" s="38" t="s">
        <v>1899</v>
      </c>
      <c r="J794" s="39">
        <v>32.67</v>
      </c>
    </row>
    <row r="795" spans="1:10">
      <c r="A795" s="38"/>
      <c r="B795" s="38"/>
      <c r="C795" s="38"/>
      <c r="D795" s="38"/>
      <c r="E795" s="38" t="s">
        <v>1900</v>
      </c>
      <c r="F795" s="39">
        <v>238.29</v>
      </c>
      <c r="G795" s="38"/>
      <c r="H795" s="398" t="s">
        <v>1901</v>
      </c>
      <c r="I795" s="398"/>
      <c r="J795" s="39">
        <v>1400.7</v>
      </c>
    </row>
    <row r="796" spans="1:10" ht="1.05" customHeight="1">
      <c r="A796" s="16"/>
      <c r="B796" s="16"/>
      <c r="C796" s="16"/>
      <c r="D796" s="16"/>
      <c r="E796" s="16"/>
      <c r="F796" s="16"/>
      <c r="G796" s="16"/>
      <c r="H796" s="16"/>
      <c r="I796" s="16"/>
      <c r="J796" s="16"/>
    </row>
    <row r="797" spans="1:10" ht="18" customHeight="1">
      <c r="A797" s="2" t="s">
        <v>346</v>
      </c>
      <c r="B797" s="4" t="s">
        <v>61</v>
      </c>
      <c r="C797" s="2" t="s">
        <v>62</v>
      </c>
      <c r="D797" s="2" t="s">
        <v>9</v>
      </c>
      <c r="E797" s="391" t="s">
        <v>63</v>
      </c>
      <c r="F797" s="391"/>
      <c r="G797" s="3" t="s">
        <v>64</v>
      </c>
      <c r="H797" s="4" t="s">
        <v>10</v>
      </c>
      <c r="I797" s="4" t="s">
        <v>65</v>
      </c>
      <c r="J797" s="4" t="s">
        <v>11</v>
      </c>
    </row>
    <row r="798" spans="1:10" ht="25.95" customHeight="1">
      <c r="A798" s="10" t="s">
        <v>1883</v>
      </c>
      <c r="B798" s="12" t="s">
        <v>347</v>
      </c>
      <c r="C798" s="10" t="s">
        <v>72</v>
      </c>
      <c r="D798" s="10" t="s">
        <v>348</v>
      </c>
      <c r="E798" s="395" t="s">
        <v>74</v>
      </c>
      <c r="F798" s="395"/>
      <c r="G798" s="11" t="s">
        <v>75</v>
      </c>
      <c r="H798" s="15">
        <v>1</v>
      </c>
      <c r="I798" s="13">
        <v>423.33</v>
      </c>
      <c r="J798" s="13">
        <v>423.33</v>
      </c>
    </row>
    <row r="799" spans="1:10" ht="24" customHeight="1">
      <c r="A799" s="17" t="s">
        <v>1884</v>
      </c>
      <c r="B799" s="19" t="s">
        <v>1909</v>
      </c>
      <c r="C799" s="17" t="s">
        <v>78</v>
      </c>
      <c r="D799" s="17" t="s">
        <v>1910</v>
      </c>
      <c r="E799" s="396" t="s">
        <v>1887</v>
      </c>
      <c r="F799" s="396"/>
      <c r="G799" s="18" t="s">
        <v>1911</v>
      </c>
      <c r="H799" s="21">
        <v>2</v>
      </c>
      <c r="I799" s="20">
        <v>22.95</v>
      </c>
      <c r="J799" s="20">
        <v>45.9</v>
      </c>
    </row>
    <row r="800" spans="1:10" ht="24" customHeight="1">
      <c r="A800" s="17" t="s">
        <v>1884</v>
      </c>
      <c r="B800" s="19" t="s">
        <v>1935</v>
      </c>
      <c r="C800" s="17" t="s">
        <v>78</v>
      </c>
      <c r="D800" s="17" t="s">
        <v>1936</v>
      </c>
      <c r="E800" s="396" t="s">
        <v>1887</v>
      </c>
      <c r="F800" s="396"/>
      <c r="G800" s="18" t="s">
        <v>1911</v>
      </c>
      <c r="H800" s="21">
        <v>1</v>
      </c>
      <c r="I800" s="20">
        <v>28.34</v>
      </c>
      <c r="J800" s="20">
        <v>28.34</v>
      </c>
    </row>
    <row r="801" spans="1:10" ht="25.95" customHeight="1">
      <c r="A801" s="22" t="s">
        <v>1894</v>
      </c>
      <c r="B801" s="24" t="s">
        <v>2372</v>
      </c>
      <c r="C801" s="22" t="s">
        <v>72</v>
      </c>
      <c r="D801" s="22" t="s">
        <v>2373</v>
      </c>
      <c r="E801" s="397" t="s">
        <v>1928</v>
      </c>
      <c r="F801" s="397"/>
      <c r="G801" s="23" t="s">
        <v>1150</v>
      </c>
      <c r="H801" s="26">
        <v>1</v>
      </c>
      <c r="I801" s="25">
        <v>265.14</v>
      </c>
      <c r="J801" s="25">
        <v>265.14</v>
      </c>
    </row>
    <row r="802" spans="1:10" ht="24" customHeight="1">
      <c r="A802" s="22" t="s">
        <v>1894</v>
      </c>
      <c r="B802" s="24" t="s">
        <v>2365</v>
      </c>
      <c r="C802" s="22" t="s">
        <v>72</v>
      </c>
      <c r="D802" s="22" t="s">
        <v>2366</v>
      </c>
      <c r="E802" s="397" t="s">
        <v>1928</v>
      </c>
      <c r="F802" s="397"/>
      <c r="G802" s="23" t="s">
        <v>75</v>
      </c>
      <c r="H802" s="26">
        <v>1.6</v>
      </c>
      <c r="I802" s="25">
        <v>1.59</v>
      </c>
      <c r="J802" s="25">
        <v>2.54</v>
      </c>
    </row>
    <row r="803" spans="1:10" ht="24" customHeight="1">
      <c r="A803" s="22" t="s">
        <v>1894</v>
      </c>
      <c r="B803" s="24" t="s">
        <v>2374</v>
      </c>
      <c r="C803" s="22" t="s">
        <v>72</v>
      </c>
      <c r="D803" s="22" t="s">
        <v>2375</v>
      </c>
      <c r="E803" s="397" t="s">
        <v>1928</v>
      </c>
      <c r="F803" s="397"/>
      <c r="G803" s="23" t="s">
        <v>75</v>
      </c>
      <c r="H803" s="26">
        <v>0.4</v>
      </c>
      <c r="I803" s="25">
        <v>203.54</v>
      </c>
      <c r="J803" s="25">
        <v>81.41</v>
      </c>
    </row>
    <row r="804" spans="1:10">
      <c r="A804" s="38"/>
      <c r="B804" s="38"/>
      <c r="C804" s="38"/>
      <c r="D804" s="38"/>
      <c r="E804" s="38" t="s">
        <v>1897</v>
      </c>
      <c r="F804" s="39">
        <v>53.63</v>
      </c>
      <c r="G804" s="38" t="s">
        <v>1898</v>
      </c>
      <c r="H804" s="39">
        <v>0</v>
      </c>
      <c r="I804" s="38" t="s">
        <v>1899</v>
      </c>
      <c r="J804" s="39">
        <v>53.63</v>
      </c>
    </row>
    <row r="805" spans="1:10">
      <c r="A805" s="38"/>
      <c r="B805" s="38"/>
      <c r="C805" s="38"/>
      <c r="D805" s="38"/>
      <c r="E805" s="38" t="s">
        <v>1900</v>
      </c>
      <c r="F805" s="39">
        <v>86.78</v>
      </c>
      <c r="G805" s="38"/>
      <c r="H805" s="398" t="s">
        <v>1901</v>
      </c>
      <c r="I805" s="398"/>
      <c r="J805" s="39">
        <v>510.11</v>
      </c>
    </row>
    <row r="806" spans="1:10" ht="1.05" customHeight="1">
      <c r="A806" s="16"/>
      <c r="B806" s="16"/>
      <c r="C806" s="16"/>
      <c r="D806" s="16"/>
      <c r="E806" s="16"/>
      <c r="F806" s="16"/>
      <c r="G806" s="16"/>
      <c r="H806" s="16"/>
      <c r="I806" s="16"/>
      <c r="J806" s="16"/>
    </row>
    <row r="807" spans="1:10" ht="18" customHeight="1">
      <c r="A807" s="2" t="s">
        <v>349</v>
      </c>
      <c r="B807" s="4" t="s">
        <v>61</v>
      </c>
      <c r="C807" s="2" t="s">
        <v>62</v>
      </c>
      <c r="D807" s="2" t="s">
        <v>9</v>
      </c>
      <c r="E807" s="391" t="s">
        <v>63</v>
      </c>
      <c r="F807" s="391"/>
      <c r="G807" s="3" t="s">
        <v>64</v>
      </c>
      <c r="H807" s="4" t="s">
        <v>10</v>
      </c>
      <c r="I807" s="4" t="s">
        <v>65</v>
      </c>
      <c r="J807" s="4" t="s">
        <v>11</v>
      </c>
    </row>
    <row r="808" spans="1:10" ht="39" customHeight="1">
      <c r="A808" s="10" t="s">
        <v>1883</v>
      </c>
      <c r="B808" s="12" t="s">
        <v>350</v>
      </c>
      <c r="C808" s="10" t="s">
        <v>72</v>
      </c>
      <c r="D808" s="10" t="s">
        <v>351</v>
      </c>
      <c r="E808" s="395" t="s">
        <v>74</v>
      </c>
      <c r="F808" s="395"/>
      <c r="G808" s="11" t="s">
        <v>75</v>
      </c>
      <c r="H808" s="15">
        <v>1</v>
      </c>
      <c r="I808" s="13">
        <v>477.83</v>
      </c>
      <c r="J808" s="13">
        <v>477.83</v>
      </c>
    </row>
    <row r="809" spans="1:10" ht="24" customHeight="1">
      <c r="A809" s="17" t="s">
        <v>1884</v>
      </c>
      <c r="B809" s="19" t="s">
        <v>1909</v>
      </c>
      <c r="C809" s="17" t="s">
        <v>78</v>
      </c>
      <c r="D809" s="17" t="s">
        <v>1910</v>
      </c>
      <c r="E809" s="396" t="s">
        <v>1887</v>
      </c>
      <c r="F809" s="396"/>
      <c r="G809" s="18" t="s">
        <v>1911</v>
      </c>
      <c r="H809" s="21">
        <v>1</v>
      </c>
      <c r="I809" s="20">
        <v>22.95</v>
      </c>
      <c r="J809" s="20">
        <v>22.95</v>
      </c>
    </row>
    <row r="810" spans="1:10" ht="24" customHeight="1">
      <c r="A810" s="17" t="s">
        <v>1884</v>
      </c>
      <c r="B810" s="19" t="s">
        <v>1935</v>
      </c>
      <c r="C810" s="17" t="s">
        <v>78</v>
      </c>
      <c r="D810" s="17" t="s">
        <v>1936</v>
      </c>
      <c r="E810" s="396" t="s">
        <v>1887</v>
      </c>
      <c r="F810" s="396"/>
      <c r="G810" s="18" t="s">
        <v>1911</v>
      </c>
      <c r="H810" s="21">
        <v>1</v>
      </c>
      <c r="I810" s="20">
        <v>28.34</v>
      </c>
      <c r="J810" s="20">
        <v>28.34</v>
      </c>
    </row>
    <row r="811" spans="1:10" ht="24" customHeight="1">
      <c r="A811" s="22" t="s">
        <v>1894</v>
      </c>
      <c r="B811" s="24" t="s">
        <v>2363</v>
      </c>
      <c r="C811" s="22" t="s">
        <v>72</v>
      </c>
      <c r="D811" s="22" t="s">
        <v>2364</v>
      </c>
      <c r="E811" s="397" t="s">
        <v>1928</v>
      </c>
      <c r="F811" s="397"/>
      <c r="G811" s="23" t="s">
        <v>75</v>
      </c>
      <c r="H811" s="26">
        <v>1.67</v>
      </c>
      <c r="I811" s="25">
        <v>194.77</v>
      </c>
      <c r="J811" s="25">
        <v>325.26</v>
      </c>
    </row>
    <row r="812" spans="1:10" ht="25.95" customHeight="1">
      <c r="A812" s="22" t="s">
        <v>1894</v>
      </c>
      <c r="B812" s="24" t="s">
        <v>2358</v>
      </c>
      <c r="C812" s="22" t="s">
        <v>72</v>
      </c>
      <c r="D812" s="22" t="s">
        <v>2359</v>
      </c>
      <c r="E812" s="397" t="s">
        <v>1928</v>
      </c>
      <c r="F812" s="397"/>
      <c r="G812" s="23" t="s">
        <v>99</v>
      </c>
      <c r="H812" s="26">
        <v>0.67</v>
      </c>
      <c r="I812" s="25">
        <v>151.16999999999999</v>
      </c>
      <c r="J812" s="25">
        <v>101.28</v>
      </c>
    </row>
    <row r="813" spans="1:10">
      <c r="A813" s="38"/>
      <c r="B813" s="38"/>
      <c r="C813" s="38"/>
      <c r="D813" s="38"/>
      <c r="E813" s="38" t="s">
        <v>1897</v>
      </c>
      <c r="F813" s="39">
        <v>37.520000000000003</v>
      </c>
      <c r="G813" s="38" t="s">
        <v>1898</v>
      </c>
      <c r="H813" s="39">
        <v>0</v>
      </c>
      <c r="I813" s="38" t="s">
        <v>1899</v>
      </c>
      <c r="J813" s="39">
        <v>37.520000000000003</v>
      </c>
    </row>
    <row r="814" spans="1:10">
      <c r="A814" s="38"/>
      <c r="B814" s="38"/>
      <c r="C814" s="38"/>
      <c r="D814" s="38"/>
      <c r="E814" s="38" t="s">
        <v>1900</v>
      </c>
      <c r="F814" s="39">
        <v>97.95</v>
      </c>
      <c r="G814" s="38"/>
      <c r="H814" s="398" t="s">
        <v>1901</v>
      </c>
      <c r="I814" s="398"/>
      <c r="J814" s="39">
        <v>575.78</v>
      </c>
    </row>
    <row r="815" spans="1:10" ht="1.05" customHeight="1">
      <c r="A815" s="16"/>
      <c r="B815" s="16"/>
      <c r="C815" s="16"/>
      <c r="D815" s="16"/>
      <c r="E815" s="16"/>
      <c r="F815" s="16"/>
      <c r="G815" s="16"/>
      <c r="H815" s="16"/>
      <c r="I815" s="16"/>
      <c r="J815" s="16"/>
    </row>
    <row r="816" spans="1:10" ht="18" customHeight="1">
      <c r="A816" s="2" t="s">
        <v>352</v>
      </c>
      <c r="B816" s="4" t="s">
        <v>61</v>
      </c>
      <c r="C816" s="2" t="s">
        <v>62</v>
      </c>
      <c r="D816" s="2" t="s">
        <v>9</v>
      </c>
      <c r="E816" s="391" t="s">
        <v>63</v>
      </c>
      <c r="F816" s="391"/>
      <c r="G816" s="3" t="s">
        <v>64</v>
      </c>
      <c r="H816" s="4" t="s">
        <v>10</v>
      </c>
      <c r="I816" s="4" t="s">
        <v>65</v>
      </c>
      <c r="J816" s="4" t="s">
        <v>11</v>
      </c>
    </row>
    <row r="817" spans="1:10" ht="25.95" customHeight="1">
      <c r="A817" s="10" t="s">
        <v>1883</v>
      </c>
      <c r="B817" s="12" t="s">
        <v>353</v>
      </c>
      <c r="C817" s="10" t="s">
        <v>72</v>
      </c>
      <c r="D817" s="10" t="s">
        <v>354</v>
      </c>
      <c r="E817" s="395" t="s">
        <v>74</v>
      </c>
      <c r="F817" s="395"/>
      <c r="G817" s="11" t="s">
        <v>75</v>
      </c>
      <c r="H817" s="15">
        <v>1</v>
      </c>
      <c r="I817" s="13">
        <v>992.46</v>
      </c>
      <c r="J817" s="13">
        <v>992.46</v>
      </c>
    </row>
    <row r="818" spans="1:10" ht="24" customHeight="1">
      <c r="A818" s="17" t="s">
        <v>1884</v>
      </c>
      <c r="B818" s="19" t="s">
        <v>1935</v>
      </c>
      <c r="C818" s="17" t="s">
        <v>78</v>
      </c>
      <c r="D818" s="17" t="s">
        <v>1936</v>
      </c>
      <c r="E818" s="396" t="s">
        <v>1887</v>
      </c>
      <c r="F818" s="396"/>
      <c r="G818" s="18" t="s">
        <v>1911</v>
      </c>
      <c r="H818" s="21">
        <v>1.3187</v>
      </c>
      <c r="I818" s="20">
        <v>28.34</v>
      </c>
      <c r="J818" s="20">
        <v>37.369999999999997</v>
      </c>
    </row>
    <row r="819" spans="1:10" ht="24" customHeight="1">
      <c r="A819" s="17" t="s">
        <v>1884</v>
      </c>
      <c r="B819" s="19" t="s">
        <v>1909</v>
      </c>
      <c r="C819" s="17" t="s">
        <v>78</v>
      </c>
      <c r="D819" s="17" t="s">
        <v>1910</v>
      </c>
      <c r="E819" s="396" t="s">
        <v>1887</v>
      </c>
      <c r="F819" s="396"/>
      <c r="G819" s="18" t="s">
        <v>1911</v>
      </c>
      <c r="H819" s="21">
        <v>1.2233000000000001</v>
      </c>
      <c r="I819" s="20">
        <v>22.95</v>
      </c>
      <c r="J819" s="20">
        <v>28.07</v>
      </c>
    </row>
    <row r="820" spans="1:10" ht="25.95" customHeight="1">
      <c r="A820" s="22" t="s">
        <v>1894</v>
      </c>
      <c r="B820" s="24" t="s">
        <v>2378</v>
      </c>
      <c r="C820" s="22" t="s">
        <v>78</v>
      </c>
      <c r="D820" s="22" t="s">
        <v>2379</v>
      </c>
      <c r="E820" s="397" t="s">
        <v>1928</v>
      </c>
      <c r="F820" s="397"/>
      <c r="G820" s="23" t="s">
        <v>99</v>
      </c>
      <c r="H820" s="26">
        <v>1</v>
      </c>
      <c r="I820" s="25">
        <v>645.83000000000004</v>
      </c>
      <c r="J820" s="25">
        <v>645.83000000000004</v>
      </c>
    </row>
    <row r="821" spans="1:10" ht="24" customHeight="1">
      <c r="A821" s="22" t="s">
        <v>1894</v>
      </c>
      <c r="B821" s="24" t="s">
        <v>2380</v>
      </c>
      <c r="C821" s="22" t="s">
        <v>78</v>
      </c>
      <c r="D821" s="22" t="s">
        <v>2381</v>
      </c>
      <c r="E821" s="397" t="s">
        <v>1928</v>
      </c>
      <c r="F821" s="397"/>
      <c r="G821" s="23" t="s">
        <v>268</v>
      </c>
      <c r="H821" s="26">
        <v>3.04</v>
      </c>
      <c r="I821" s="25">
        <v>2.62</v>
      </c>
      <c r="J821" s="25">
        <v>7.96</v>
      </c>
    </row>
    <row r="822" spans="1:10" ht="39" customHeight="1">
      <c r="A822" s="22" t="s">
        <v>1894</v>
      </c>
      <c r="B822" s="24" t="s">
        <v>2382</v>
      </c>
      <c r="C822" s="22" t="s">
        <v>78</v>
      </c>
      <c r="D822" s="22" t="s">
        <v>2383</v>
      </c>
      <c r="E822" s="397" t="s">
        <v>1928</v>
      </c>
      <c r="F822" s="397"/>
      <c r="G822" s="23" t="s">
        <v>2225</v>
      </c>
      <c r="H822" s="26">
        <v>0.14199999999999999</v>
      </c>
      <c r="I822" s="25">
        <v>111.66</v>
      </c>
      <c r="J822" s="25">
        <v>15.85</v>
      </c>
    </row>
    <row r="823" spans="1:10" ht="25.95" customHeight="1">
      <c r="A823" s="22" t="s">
        <v>1894</v>
      </c>
      <c r="B823" s="24" t="s">
        <v>2384</v>
      </c>
      <c r="C823" s="22" t="s">
        <v>78</v>
      </c>
      <c r="D823" s="22" t="s">
        <v>2385</v>
      </c>
      <c r="E823" s="397" t="s">
        <v>1928</v>
      </c>
      <c r="F823" s="397"/>
      <c r="G823" s="23" t="s">
        <v>268</v>
      </c>
      <c r="H823" s="26">
        <v>5.8400000000000001E-2</v>
      </c>
      <c r="I823" s="25">
        <v>25</v>
      </c>
      <c r="J823" s="25">
        <v>1.46</v>
      </c>
    </row>
    <row r="824" spans="1:10" ht="39" customHeight="1">
      <c r="A824" s="22" t="s">
        <v>1894</v>
      </c>
      <c r="B824" s="24" t="s">
        <v>2386</v>
      </c>
      <c r="C824" s="22" t="s">
        <v>78</v>
      </c>
      <c r="D824" s="22" t="s">
        <v>2387</v>
      </c>
      <c r="E824" s="397" t="s">
        <v>1928</v>
      </c>
      <c r="F824" s="397"/>
      <c r="G824" s="23" t="s">
        <v>268</v>
      </c>
      <c r="H824" s="26">
        <v>5.9499999999999997E-2</v>
      </c>
      <c r="I824" s="25">
        <v>24.88</v>
      </c>
      <c r="J824" s="25">
        <v>1.48</v>
      </c>
    </row>
    <row r="825" spans="1:10" ht="25.95" customHeight="1">
      <c r="A825" s="22" t="s">
        <v>1894</v>
      </c>
      <c r="B825" s="24" t="s">
        <v>2388</v>
      </c>
      <c r="C825" s="22" t="s">
        <v>78</v>
      </c>
      <c r="D825" s="22" t="s">
        <v>2389</v>
      </c>
      <c r="E825" s="397" t="s">
        <v>1928</v>
      </c>
      <c r="F825" s="397"/>
      <c r="G825" s="23" t="s">
        <v>136</v>
      </c>
      <c r="H825" s="26">
        <v>1.84E-2</v>
      </c>
      <c r="I825" s="25">
        <v>28.81</v>
      </c>
      <c r="J825" s="25">
        <v>0.53</v>
      </c>
    </row>
    <row r="826" spans="1:10" ht="39" customHeight="1">
      <c r="A826" s="22" t="s">
        <v>1894</v>
      </c>
      <c r="B826" s="24" t="s">
        <v>2390</v>
      </c>
      <c r="C826" s="22" t="s">
        <v>78</v>
      </c>
      <c r="D826" s="22" t="s">
        <v>2391</v>
      </c>
      <c r="E826" s="397" t="s">
        <v>1928</v>
      </c>
      <c r="F826" s="397"/>
      <c r="G826" s="23" t="s">
        <v>268</v>
      </c>
      <c r="H826" s="26">
        <v>0.86819999999999997</v>
      </c>
      <c r="I826" s="25">
        <v>6.5</v>
      </c>
      <c r="J826" s="25">
        <v>5.64</v>
      </c>
    </row>
    <row r="827" spans="1:10" ht="25.95" customHeight="1">
      <c r="A827" s="22" t="s">
        <v>1894</v>
      </c>
      <c r="B827" s="24" t="s">
        <v>2392</v>
      </c>
      <c r="C827" s="22" t="s">
        <v>78</v>
      </c>
      <c r="D827" s="22" t="s">
        <v>2393</v>
      </c>
      <c r="E827" s="397" t="s">
        <v>1928</v>
      </c>
      <c r="F827" s="397"/>
      <c r="G827" s="23" t="s">
        <v>81</v>
      </c>
      <c r="H827" s="26">
        <v>1.43E-2</v>
      </c>
      <c r="I827" s="25">
        <v>135</v>
      </c>
      <c r="J827" s="25">
        <v>1.93</v>
      </c>
    </row>
    <row r="828" spans="1:10" ht="39" customHeight="1">
      <c r="A828" s="22" t="s">
        <v>1894</v>
      </c>
      <c r="B828" s="24" t="s">
        <v>2394</v>
      </c>
      <c r="C828" s="22" t="s">
        <v>78</v>
      </c>
      <c r="D828" s="22" t="s">
        <v>2395</v>
      </c>
      <c r="E828" s="397" t="s">
        <v>1928</v>
      </c>
      <c r="F828" s="397"/>
      <c r="G828" s="23" t="s">
        <v>268</v>
      </c>
      <c r="H828" s="26">
        <v>0.86819999999999997</v>
      </c>
      <c r="I828" s="25">
        <v>58.26</v>
      </c>
      <c r="J828" s="25">
        <v>50.58</v>
      </c>
    </row>
    <row r="829" spans="1:10" ht="24" customHeight="1">
      <c r="A829" s="22" t="s">
        <v>1894</v>
      </c>
      <c r="B829" s="24" t="s">
        <v>2396</v>
      </c>
      <c r="C829" s="22" t="s">
        <v>78</v>
      </c>
      <c r="D829" s="22" t="s">
        <v>2397</v>
      </c>
      <c r="E829" s="397" t="s">
        <v>1928</v>
      </c>
      <c r="F829" s="397"/>
      <c r="G829" s="23" t="s">
        <v>136</v>
      </c>
      <c r="H829" s="26">
        <v>0.23810000000000001</v>
      </c>
      <c r="I829" s="25">
        <v>39.590000000000003</v>
      </c>
      <c r="J829" s="25">
        <v>9.42</v>
      </c>
    </row>
    <row r="830" spans="1:10" ht="39" customHeight="1">
      <c r="A830" s="22" t="s">
        <v>1894</v>
      </c>
      <c r="B830" s="24" t="s">
        <v>2321</v>
      </c>
      <c r="C830" s="22" t="s">
        <v>78</v>
      </c>
      <c r="D830" s="22" t="s">
        <v>2322</v>
      </c>
      <c r="E830" s="397" t="s">
        <v>1928</v>
      </c>
      <c r="F830" s="397"/>
      <c r="G830" s="23" t="s">
        <v>268</v>
      </c>
      <c r="H830" s="26">
        <v>0.86819999999999997</v>
      </c>
      <c r="I830" s="25">
        <v>62.74</v>
      </c>
      <c r="J830" s="25">
        <v>54.47</v>
      </c>
    </row>
    <row r="831" spans="1:10" ht="25.95" customHeight="1">
      <c r="A831" s="22" t="s">
        <v>1894</v>
      </c>
      <c r="B831" s="24" t="s">
        <v>2398</v>
      </c>
      <c r="C831" s="22" t="s">
        <v>78</v>
      </c>
      <c r="D831" s="22" t="s">
        <v>2399</v>
      </c>
      <c r="E831" s="397" t="s">
        <v>1928</v>
      </c>
      <c r="F831" s="397"/>
      <c r="G831" s="23" t="s">
        <v>136</v>
      </c>
      <c r="H831" s="26">
        <v>14.9176</v>
      </c>
      <c r="I831" s="25">
        <v>8.84</v>
      </c>
      <c r="J831" s="25">
        <v>131.87</v>
      </c>
    </row>
    <row r="832" spans="1:10">
      <c r="A832" s="38"/>
      <c r="B832" s="38"/>
      <c r="C832" s="38"/>
      <c r="D832" s="38"/>
      <c r="E832" s="38" t="s">
        <v>1897</v>
      </c>
      <c r="F832" s="39">
        <v>47.93</v>
      </c>
      <c r="G832" s="38" t="s">
        <v>1898</v>
      </c>
      <c r="H832" s="39">
        <v>0</v>
      </c>
      <c r="I832" s="38" t="s">
        <v>1899</v>
      </c>
      <c r="J832" s="39">
        <v>47.93</v>
      </c>
    </row>
    <row r="833" spans="1:10">
      <c r="A833" s="38"/>
      <c r="B833" s="38"/>
      <c r="C833" s="38"/>
      <c r="D833" s="38"/>
      <c r="E833" s="38" t="s">
        <v>1900</v>
      </c>
      <c r="F833" s="39">
        <v>203.45</v>
      </c>
      <c r="G833" s="38"/>
      <c r="H833" s="398" t="s">
        <v>1901</v>
      </c>
      <c r="I833" s="398"/>
      <c r="J833" s="39">
        <v>1195.9100000000001</v>
      </c>
    </row>
    <row r="834" spans="1:10" ht="1.05" customHeight="1">
      <c r="A834" s="16"/>
      <c r="B834" s="16"/>
      <c r="C834" s="16"/>
      <c r="D834" s="16"/>
      <c r="E834" s="16"/>
      <c r="F834" s="16"/>
      <c r="G834" s="16"/>
      <c r="H834" s="16"/>
      <c r="I834" s="16"/>
      <c r="J834" s="16"/>
    </row>
    <row r="835" spans="1:10" ht="18" customHeight="1">
      <c r="A835" s="2" t="s">
        <v>357</v>
      </c>
      <c r="B835" s="4" t="s">
        <v>61</v>
      </c>
      <c r="C835" s="2" t="s">
        <v>62</v>
      </c>
      <c r="D835" s="2" t="s">
        <v>9</v>
      </c>
      <c r="E835" s="391" t="s">
        <v>63</v>
      </c>
      <c r="F835" s="391"/>
      <c r="G835" s="3" t="s">
        <v>64</v>
      </c>
      <c r="H835" s="4" t="s">
        <v>10</v>
      </c>
      <c r="I835" s="4" t="s">
        <v>65</v>
      </c>
      <c r="J835" s="4" t="s">
        <v>11</v>
      </c>
    </row>
    <row r="836" spans="1:10" ht="52.05" customHeight="1">
      <c r="A836" s="10" t="s">
        <v>1883</v>
      </c>
      <c r="B836" s="12" t="s">
        <v>358</v>
      </c>
      <c r="C836" s="10" t="s">
        <v>78</v>
      </c>
      <c r="D836" s="10" t="s">
        <v>359</v>
      </c>
      <c r="E836" s="395" t="s">
        <v>360</v>
      </c>
      <c r="F836" s="395"/>
      <c r="G836" s="11" t="s">
        <v>99</v>
      </c>
      <c r="H836" s="15">
        <v>1</v>
      </c>
      <c r="I836" s="13">
        <v>4.4400000000000004</v>
      </c>
      <c r="J836" s="13">
        <v>4.4400000000000004</v>
      </c>
    </row>
    <row r="837" spans="1:10" ht="39" customHeight="1">
      <c r="A837" s="17" t="s">
        <v>1884</v>
      </c>
      <c r="B837" s="19" t="s">
        <v>2401</v>
      </c>
      <c r="C837" s="17" t="s">
        <v>78</v>
      </c>
      <c r="D837" s="17" t="s">
        <v>2402</v>
      </c>
      <c r="E837" s="396" t="s">
        <v>1939</v>
      </c>
      <c r="F837" s="396"/>
      <c r="G837" s="18" t="s">
        <v>81</v>
      </c>
      <c r="H837" s="21">
        <v>3.7000000000000002E-3</v>
      </c>
      <c r="I837" s="20">
        <v>524.66999999999996</v>
      </c>
      <c r="J837" s="20">
        <v>1.94</v>
      </c>
    </row>
    <row r="838" spans="1:10" ht="24" customHeight="1">
      <c r="A838" s="17" t="s">
        <v>1884</v>
      </c>
      <c r="B838" s="19" t="s">
        <v>1909</v>
      </c>
      <c r="C838" s="17" t="s">
        <v>78</v>
      </c>
      <c r="D838" s="17" t="s">
        <v>1910</v>
      </c>
      <c r="E838" s="396" t="s">
        <v>1887</v>
      </c>
      <c r="F838" s="396"/>
      <c r="G838" s="18" t="s">
        <v>1911</v>
      </c>
      <c r="H838" s="21">
        <v>2.5499999999999998E-2</v>
      </c>
      <c r="I838" s="20">
        <v>22.95</v>
      </c>
      <c r="J838" s="20">
        <v>0.57999999999999996</v>
      </c>
    </row>
    <row r="839" spans="1:10" ht="24" customHeight="1">
      <c r="A839" s="17" t="s">
        <v>1884</v>
      </c>
      <c r="B839" s="19" t="s">
        <v>1935</v>
      </c>
      <c r="C839" s="17" t="s">
        <v>78</v>
      </c>
      <c r="D839" s="17" t="s">
        <v>1936</v>
      </c>
      <c r="E839" s="396" t="s">
        <v>1887</v>
      </c>
      <c r="F839" s="396"/>
      <c r="G839" s="18" t="s">
        <v>1911</v>
      </c>
      <c r="H839" s="21">
        <v>6.8099999999999994E-2</v>
      </c>
      <c r="I839" s="20">
        <v>28.34</v>
      </c>
      <c r="J839" s="20">
        <v>1.92</v>
      </c>
    </row>
    <row r="840" spans="1:10">
      <c r="A840" s="38"/>
      <c r="B840" s="38"/>
      <c r="C840" s="38"/>
      <c r="D840" s="38"/>
      <c r="E840" s="38" t="s">
        <v>1897</v>
      </c>
      <c r="F840" s="39">
        <v>2.11</v>
      </c>
      <c r="G840" s="38" t="s">
        <v>1898</v>
      </c>
      <c r="H840" s="39">
        <v>0</v>
      </c>
      <c r="I840" s="38" t="s">
        <v>1899</v>
      </c>
      <c r="J840" s="39">
        <v>2.11</v>
      </c>
    </row>
    <row r="841" spans="1:10">
      <c r="A841" s="38"/>
      <c r="B841" s="38"/>
      <c r="C841" s="38"/>
      <c r="D841" s="38"/>
      <c r="E841" s="38" t="s">
        <v>1900</v>
      </c>
      <c r="F841" s="39">
        <v>0.91</v>
      </c>
      <c r="G841" s="38"/>
      <c r="H841" s="398" t="s">
        <v>1901</v>
      </c>
      <c r="I841" s="398"/>
      <c r="J841" s="39">
        <v>5.35</v>
      </c>
    </row>
    <row r="842" spans="1:10" ht="1.05" customHeight="1">
      <c r="A842" s="16"/>
      <c r="B842" s="16"/>
      <c r="C842" s="16"/>
      <c r="D842" s="16"/>
      <c r="E842" s="16"/>
      <c r="F842" s="16"/>
      <c r="G842" s="16"/>
      <c r="H842" s="16"/>
      <c r="I842" s="16"/>
      <c r="J842" s="16"/>
    </row>
    <row r="843" spans="1:10" ht="18" customHeight="1">
      <c r="A843" s="2" t="s">
        <v>361</v>
      </c>
      <c r="B843" s="4" t="s">
        <v>61</v>
      </c>
      <c r="C843" s="2" t="s">
        <v>62</v>
      </c>
      <c r="D843" s="2" t="s">
        <v>9</v>
      </c>
      <c r="E843" s="391" t="s">
        <v>63</v>
      </c>
      <c r="F843" s="391"/>
      <c r="G843" s="3" t="s">
        <v>64</v>
      </c>
      <c r="H843" s="4" t="s">
        <v>10</v>
      </c>
      <c r="I843" s="4" t="s">
        <v>65</v>
      </c>
      <c r="J843" s="4" t="s">
        <v>11</v>
      </c>
    </row>
    <row r="844" spans="1:10" ht="52.05" customHeight="1">
      <c r="A844" s="10" t="s">
        <v>1883</v>
      </c>
      <c r="B844" s="12" t="s">
        <v>362</v>
      </c>
      <c r="C844" s="10" t="s">
        <v>78</v>
      </c>
      <c r="D844" s="10" t="s">
        <v>363</v>
      </c>
      <c r="E844" s="395" t="s">
        <v>364</v>
      </c>
      <c r="F844" s="395"/>
      <c r="G844" s="11" t="s">
        <v>99</v>
      </c>
      <c r="H844" s="15">
        <v>1</v>
      </c>
      <c r="I844" s="13">
        <v>40.03</v>
      </c>
      <c r="J844" s="13">
        <v>40.03</v>
      </c>
    </row>
    <row r="845" spans="1:10" ht="24" customHeight="1">
      <c r="A845" s="17" t="s">
        <v>1884</v>
      </c>
      <c r="B845" s="19" t="s">
        <v>1909</v>
      </c>
      <c r="C845" s="17" t="s">
        <v>78</v>
      </c>
      <c r="D845" s="17" t="s">
        <v>1910</v>
      </c>
      <c r="E845" s="396" t="s">
        <v>1887</v>
      </c>
      <c r="F845" s="396"/>
      <c r="G845" s="18" t="s">
        <v>1911</v>
      </c>
      <c r="H845" s="21">
        <v>0.23619999999999999</v>
      </c>
      <c r="I845" s="20">
        <v>22.95</v>
      </c>
      <c r="J845" s="20">
        <v>5.42</v>
      </c>
    </row>
    <row r="846" spans="1:10" ht="52.05" customHeight="1">
      <c r="A846" s="17" t="s">
        <v>1884</v>
      </c>
      <c r="B846" s="19" t="s">
        <v>2135</v>
      </c>
      <c r="C846" s="17" t="s">
        <v>78</v>
      </c>
      <c r="D846" s="17" t="s">
        <v>2136</v>
      </c>
      <c r="E846" s="396" t="s">
        <v>1939</v>
      </c>
      <c r="F846" s="396"/>
      <c r="G846" s="18" t="s">
        <v>81</v>
      </c>
      <c r="H846" s="21">
        <v>3.04E-2</v>
      </c>
      <c r="I846" s="20">
        <v>698.58</v>
      </c>
      <c r="J846" s="20">
        <v>21.23</v>
      </c>
    </row>
    <row r="847" spans="1:10" ht="24" customHeight="1">
      <c r="A847" s="17" t="s">
        <v>1884</v>
      </c>
      <c r="B847" s="19" t="s">
        <v>1935</v>
      </c>
      <c r="C847" s="17" t="s">
        <v>78</v>
      </c>
      <c r="D847" s="17" t="s">
        <v>1936</v>
      </c>
      <c r="E847" s="396" t="s">
        <v>1887</v>
      </c>
      <c r="F847" s="396"/>
      <c r="G847" s="18" t="s">
        <v>1911</v>
      </c>
      <c r="H847" s="21">
        <v>0.47239999999999999</v>
      </c>
      <c r="I847" s="20">
        <v>28.34</v>
      </c>
      <c r="J847" s="20">
        <v>13.38</v>
      </c>
    </row>
    <row r="848" spans="1:10">
      <c r="A848" s="38"/>
      <c r="B848" s="38"/>
      <c r="C848" s="38"/>
      <c r="D848" s="38"/>
      <c r="E848" s="38" t="s">
        <v>1897</v>
      </c>
      <c r="F848" s="39">
        <v>16.059999999999999</v>
      </c>
      <c r="G848" s="38" t="s">
        <v>1898</v>
      </c>
      <c r="H848" s="39">
        <v>0</v>
      </c>
      <c r="I848" s="38" t="s">
        <v>1899</v>
      </c>
      <c r="J848" s="39">
        <v>16.059999999999999</v>
      </c>
    </row>
    <row r="849" spans="1:10">
      <c r="A849" s="38"/>
      <c r="B849" s="38"/>
      <c r="C849" s="38"/>
      <c r="D849" s="38"/>
      <c r="E849" s="38" t="s">
        <v>1900</v>
      </c>
      <c r="F849" s="39">
        <v>8.1999999999999993</v>
      </c>
      <c r="G849" s="38"/>
      <c r="H849" s="398" t="s">
        <v>1901</v>
      </c>
      <c r="I849" s="398"/>
      <c r="J849" s="39">
        <v>48.23</v>
      </c>
    </row>
    <row r="850" spans="1:10" ht="1.05" customHeight="1">
      <c r="A850" s="16"/>
      <c r="B850" s="16"/>
      <c r="C850" s="16"/>
      <c r="D850" s="16"/>
      <c r="E850" s="16"/>
      <c r="F850" s="16"/>
      <c r="G850" s="16"/>
      <c r="H850" s="16"/>
      <c r="I850" s="16"/>
      <c r="J850" s="16"/>
    </row>
    <row r="851" spans="1:10" ht="18" customHeight="1">
      <c r="A851" s="2" t="s">
        <v>365</v>
      </c>
      <c r="B851" s="4" t="s">
        <v>61</v>
      </c>
      <c r="C851" s="2" t="s">
        <v>62</v>
      </c>
      <c r="D851" s="2" t="s">
        <v>9</v>
      </c>
      <c r="E851" s="391" t="s">
        <v>63</v>
      </c>
      <c r="F851" s="391"/>
      <c r="G851" s="3" t="s">
        <v>64</v>
      </c>
      <c r="H851" s="4" t="s">
        <v>10</v>
      </c>
      <c r="I851" s="4" t="s">
        <v>65</v>
      </c>
      <c r="J851" s="4" t="s">
        <v>11</v>
      </c>
    </row>
    <row r="852" spans="1:10" ht="52.05" customHeight="1">
      <c r="A852" s="10" t="s">
        <v>1883</v>
      </c>
      <c r="B852" s="12" t="s">
        <v>366</v>
      </c>
      <c r="C852" s="10" t="s">
        <v>78</v>
      </c>
      <c r="D852" s="10" t="s">
        <v>367</v>
      </c>
      <c r="E852" s="395" t="s">
        <v>364</v>
      </c>
      <c r="F852" s="395"/>
      <c r="G852" s="11" t="s">
        <v>99</v>
      </c>
      <c r="H852" s="15">
        <v>1</v>
      </c>
      <c r="I852" s="13">
        <v>36.11</v>
      </c>
      <c r="J852" s="13">
        <v>36.11</v>
      </c>
    </row>
    <row r="853" spans="1:10" ht="24" customHeight="1">
      <c r="A853" s="17" t="s">
        <v>1884</v>
      </c>
      <c r="B853" s="19" t="s">
        <v>1909</v>
      </c>
      <c r="C853" s="17" t="s">
        <v>78</v>
      </c>
      <c r="D853" s="17" t="s">
        <v>1910</v>
      </c>
      <c r="E853" s="396" t="s">
        <v>1887</v>
      </c>
      <c r="F853" s="396"/>
      <c r="G853" s="18" t="s">
        <v>1911</v>
      </c>
      <c r="H853" s="21">
        <v>0.187</v>
      </c>
      <c r="I853" s="20">
        <v>22.95</v>
      </c>
      <c r="J853" s="20">
        <v>4.29</v>
      </c>
    </row>
    <row r="854" spans="1:10" ht="24" customHeight="1">
      <c r="A854" s="17" t="s">
        <v>1884</v>
      </c>
      <c r="B854" s="19" t="s">
        <v>1935</v>
      </c>
      <c r="C854" s="17" t="s">
        <v>78</v>
      </c>
      <c r="D854" s="17" t="s">
        <v>1936</v>
      </c>
      <c r="E854" s="396" t="s">
        <v>1887</v>
      </c>
      <c r="F854" s="396"/>
      <c r="G854" s="18" t="s">
        <v>1911</v>
      </c>
      <c r="H854" s="21">
        <v>0.374</v>
      </c>
      <c r="I854" s="20">
        <v>28.34</v>
      </c>
      <c r="J854" s="20">
        <v>10.59</v>
      </c>
    </row>
    <row r="855" spans="1:10" ht="52.05" customHeight="1">
      <c r="A855" s="17" t="s">
        <v>1884</v>
      </c>
      <c r="B855" s="19" t="s">
        <v>2135</v>
      </c>
      <c r="C855" s="17" t="s">
        <v>78</v>
      </c>
      <c r="D855" s="17" t="s">
        <v>2136</v>
      </c>
      <c r="E855" s="396" t="s">
        <v>1939</v>
      </c>
      <c r="F855" s="396"/>
      <c r="G855" s="18" t="s">
        <v>81</v>
      </c>
      <c r="H855" s="21">
        <v>3.04E-2</v>
      </c>
      <c r="I855" s="20">
        <v>698.58</v>
      </c>
      <c r="J855" s="20">
        <v>21.23</v>
      </c>
    </row>
    <row r="856" spans="1:10">
      <c r="A856" s="38"/>
      <c r="B856" s="38"/>
      <c r="C856" s="38"/>
      <c r="D856" s="38"/>
      <c r="E856" s="38" t="s">
        <v>1897</v>
      </c>
      <c r="F856" s="39">
        <v>13.16</v>
      </c>
      <c r="G856" s="38" t="s">
        <v>1898</v>
      </c>
      <c r="H856" s="39">
        <v>0</v>
      </c>
      <c r="I856" s="38" t="s">
        <v>1899</v>
      </c>
      <c r="J856" s="39">
        <v>13.16</v>
      </c>
    </row>
    <row r="857" spans="1:10">
      <c r="A857" s="38"/>
      <c r="B857" s="38"/>
      <c r="C857" s="38"/>
      <c r="D857" s="38"/>
      <c r="E857" s="38" t="s">
        <v>1900</v>
      </c>
      <c r="F857" s="39">
        <v>7.4</v>
      </c>
      <c r="G857" s="38"/>
      <c r="H857" s="398" t="s">
        <v>1901</v>
      </c>
      <c r="I857" s="398"/>
      <c r="J857" s="39">
        <v>43.51</v>
      </c>
    </row>
    <row r="858" spans="1:10" ht="1.05" customHeight="1">
      <c r="A858" s="16"/>
      <c r="B858" s="16"/>
      <c r="C858" s="16"/>
      <c r="D858" s="16"/>
      <c r="E858" s="16"/>
      <c r="F858" s="16"/>
      <c r="G858" s="16"/>
      <c r="H858" s="16"/>
      <c r="I858" s="16"/>
      <c r="J858" s="16"/>
    </row>
    <row r="859" spans="1:10" ht="18" customHeight="1">
      <c r="A859" s="2" t="s">
        <v>368</v>
      </c>
      <c r="B859" s="4" t="s">
        <v>61</v>
      </c>
      <c r="C859" s="2" t="s">
        <v>62</v>
      </c>
      <c r="D859" s="2" t="s">
        <v>9</v>
      </c>
      <c r="E859" s="391" t="s">
        <v>63</v>
      </c>
      <c r="F859" s="391"/>
      <c r="G859" s="3" t="s">
        <v>64</v>
      </c>
      <c r="H859" s="4" t="s">
        <v>10</v>
      </c>
      <c r="I859" s="4" t="s">
        <v>65</v>
      </c>
      <c r="J859" s="4" t="s">
        <v>11</v>
      </c>
    </row>
    <row r="860" spans="1:10" ht="39" customHeight="1">
      <c r="A860" s="10" t="s">
        <v>1883</v>
      </c>
      <c r="B860" s="12" t="s">
        <v>369</v>
      </c>
      <c r="C860" s="10" t="s">
        <v>78</v>
      </c>
      <c r="D860" s="10" t="s">
        <v>370</v>
      </c>
      <c r="E860" s="395" t="s">
        <v>371</v>
      </c>
      <c r="F860" s="395"/>
      <c r="G860" s="11" t="s">
        <v>99</v>
      </c>
      <c r="H860" s="15">
        <v>1</v>
      </c>
      <c r="I860" s="13">
        <v>95.12</v>
      </c>
      <c r="J860" s="13">
        <v>95.12</v>
      </c>
    </row>
    <row r="861" spans="1:10" ht="25.95" customHeight="1">
      <c r="A861" s="17" t="s">
        <v>1884</v>
      </c>
      <c r="B861" s="19" t="s">
        <v>2406</v>
      </c>
      <c r="C861" s="17" t="s">
        <v>78</v>
      </c>
      <c r="D861" s="17" t="s">
        <v>2407</v>
      </c>
      <c r="E861" s="396" t="s">
        <v>1887</v>
      </c>
      <c r="F861" s="396"/>
      <c r="G861" s="18" t="s">
        <v>1911</v>
      </c>
      <c r="H861" s="21">
        <v>0.74070000000000003</v>
      </c>
      <c r="I861" s="20">
        <v>28.2</v>
      </c>
      <c r="J861" s="20">
        <v>20.88</v>
      </c>
    </row>
    <row r="862" spans="1:10" ht="24" customHeight="1">
      <c r="A862" s="17" t="s">
        <v>1884</v>
      </c>
      <c r="B862" s="19" t="s">
        <v>1909</v>
      </c>
      <c r="C862" s="17" t="s">
        <v>78</v>
      </c>
      <c r="D862" s="17" t="s">
        <v>1910</v>
      </c>
      <c r="E862" s="396" t="s">
        <v>1887</v>
      </c>
      <c r="F862" s="396"/>
      <c r="G862" s="18" t="s">
        <v>1911</v>
      </c>
      <c r="H862" s="21">
        <v>0.32590000000000002</v>
      </c>
      <c r="I862" s="20">
        <v>22.95</v>
      </c>
      <c r="J862" s="20">
        <v>7.47</v>
      </c>
    </row>
    <row r="863" spans="1:10" ht="24" customHeight="1">
      <c r="A863" s="22" t="s">
        <v>1894</v>
      </c>
      <c r="B863" s="24" t="s">
        <v>2408</v>
      </c>
      <c r="C863" s="22" t="s">
        <v>78</v>
      </c>
      <c r="D863" s="22" t="s">
        <v>2409</v>
      </c>
      <c r="E863" s="397" t="s">
        <v>1928</v>
      </c>
      <c r="F863" s="397"/>
      <c r="G863" s="23" t="s">
        <v>136</v>
      </c>
      <c r="H863" s="26">
        <v>0.14099999999999999</v>
      </c>
      <c r="I863" s="25">
        <v>5.87</v>
      </c>
      <c r="J863" s="25">
        <v>0.82</v>
      </c>
    </row>
    <row r="864" spans="1:10" ht="24" customHeight="1">
      <c r="A864" s="22" t="s">
        <v>1894</v>
      </c>
      <c r="B864" s="24" t="s">
        <v>2410</v>
      </c>
      <c r="C864" s="22" t="s">
        <v>78</v>
      </c>
      <c r="D864" s="22" t="s">
        <v>2411</v>
      </c>
      <c r="E864" s="397" t="s">
        <v>1928</v>
      </c>
      <c r="F864" s="397"/>
      <c r="G864" s="23" t="s">
        <v>136</v>
      </c>
      <c r="H864" s="26">
        <v>6.85</v>
      </c>
      <c r="I864" s="25">
        <v>1</v>
      </c>
      <c r="J864" s="25">
        <v>6.85</v>
      </c>
    </row>
    <row r="865" spans="1:10" ht="25.95" customHeight="1">
      <c r="A865" s="22" t="s">
        <v>1894</v>
      </c>
      <c r="B865" s="24" t="s">
        <v>2412</v>
      </c>
      <c r="C865" s="22" t="s">
        <v>78</v>
      </c>
      <c r="D865" s="22" t="s">
        <v>2413</v>
      </c>
      <c r="E865" s="397" t="s">
        <v>1928</v>
      </c>
      <c r="F865" s="397"/>
      <c r="G865" s="23" t="s">
        <v>99</v>
      </c>
      <c r="H865" s="26">
        <v>1.0864</v>
      </c>
      <c r="I865" s="25">
        <v>54.4</v>
      </c>
      <c r="J865" s="25">
        <v>59.1</v>
      </c>
    </row>
    <row r="866" spans="1:10">
      <c r="A866" s="38"/>
      <c r="B866" s="38"/>
      <c r="C866" s="38"/>
      <c r="D866" s="38"/>
      <c r="E866" s="38" t="s">
        <v>1897</v>
      </c>
      <c r="F866" s="39">
        <v>21</v>
      </c>
      <c r="G866" s="38" t="s">
        <v>1898</v>
      </c>
      <c r="H866" s="39">
        <v>0</v>
      </c>
      <c r="I866" s="38" t="s">
        <v>1899</v>
      </c>
      <c r="J866" s="39">
        <v>21</v>
      </c>
    </row>
    <row r="867" spans="1:10">
      <c r="A867" s="38"/>
      <c r="B867" s="38"/>
      <c r="C867" s="38"/>
      <c r="D867" s="38"/>
      <c r="E867" s="38" t="s">
        <v>1900</v>
      </c>
      <c r="F867" s="39">
        <v>19.489999999999998</v>
      </c>
      <c r="G867" s="38"/>
      <c r="H867" s="398" t="s">
        <v>1901</v>
      </c>
      <c r="I867" s="398"/>
      <c r="J867" s="39">
        <v>114.61</v>
      </c>
    </row>
    <row r="868" spans="1:10" ht="1.05" customHeight="1">
      <c r="A868" s="16"/>
      <c r="B868" s="16"/>
      <c r="C868" s="16"/>
      <c r="D868" s="16"/>
      <c r="E868" s="16"/>
      <c r="F868" s="16"/>
      <c r="G868" s="16"/>
      <c r="H868" s="16"/>
      <c r="I868" s="16"/>
      <c r="J868" s="16"/>
    </row>
    <row r="869" spans="1:10" ht="18" customHeight="1">
      <c r="A869" s="2" t="s">
        <v>372</v>
      </c>
      <c r="B869" s="4" t="s">
        <v>61</v>
      </c>
      <c r="C869" s="2" t="s">
        <v>62</v>
      </c>
      <c r="D869" s="2" t="s">
        <v>9</v>
      </c>
      <c r="E869" s="391" t="s">
        <v>63</v>
      </c>
      <c r="F869" s="391"/>
      <c r="G869" s="3" t="s">
        <v>64</v>
      </c>
      <c r="H869" s="4" t="s">
        <v>10</v>
      </c>
      <c r="I869" s="4" t="s">
        <v>65</v>
      </c>
      <c r="J869" s="4" t="s">
        <v>11</v>
      </c>
    </row>
    <row r="870" spans="1:10" ht="52.05" customHeight="1">
      <c r="A870" s="10" t="s">
        <v>1883</v>
      </c>
      <c r="B870" s="12" t="s">
        <v>373</v>
      </c>
      <c r="C870" s="10" t="s">
        <v>72</v>
      </c>
      <c r="D870" s="10" t="s">
        <v>374</v>
      </c>
      <c r="E870" s="395" t="s">
        <v>74</v>
      </c>
      <c r="F870" s="395"/>
      <c r="G870" s="11" t="s">
        <v>75</v>
      </c>
      <c r="H870" s="15">
        <v>1</v>
      </c>
      <c r="I870" s="13">
        <v>80.069999999999993</v>
      </c>
      <c r="J870" s="13">
        <v>80.069999999999993</v>
      </c>
    </row>
    <row r="871" spans="1:10" ht="25.95" customHeight="1">
      <c r="A871" s="17" t="s">
        <v>1884</v>
      </c>
      <c r="B871" s="19" t="s">
        <v>2406</v>
      </c>
      <c r="C871" s="17" t="s">
        <v>78</v>
      </c>
      <c r="D871" s="17" t="s">
        <v>2407</v>
      </c>
      <c r="E871" s="396" t="s">
        <v>1887</v>
      </c>
      <c r="F871" s="396"/>
      <c r="G871" s="18" t="s">
        <v>1911</v>
      </c>
      <c r="H871" s="21">
        <v>0.4</v>
      </c>
      <c r="I871" s="20">
        <v>28.2</v>
      </c>
      <c r="J871" s="20">
        <v>11.28</v>
      </c>
    </row>
    <row r="872" spans="1:10" ht="24" customHeight="1">
      <c r="A872" s="17" t="s">
        <v>1884</v>
      </c>
      <c r="B872" s="19" t="s">
        <v>1909</v>
      </c>
      <c r="C872" s="17" t="s">
        <v>78</v>
      </c>
      <c r="D872" s="17" t="s">
        <v>1910</v>
      </c>
      <c r="E872" s="396" t="s">
        <v>1887</v>
      </c>
      <c r="F872" s="396"/>
      <c r="G872" s="18" t="s">
        <v>1911</v>
      </c>
      <c r="H872" s="21">
        <v>0.34</v>
      </c>
      <c r="I872" s="20">
        <v>22.95</v>
      </c>
      <c r="J872" s="20">
        <v>7.8</v>
      </c>
    </row>
    <row r="873" spans="1:10" ht="24" customHeight="1">
      <c r="A873" s="22" t="s">
        <v>1894</v>
      </c>
      <c r="B873" s="24" t="s">
        <v>2408</v>
      </c>
      <c r="C873" s="22" t="s">
        <v>78</v>
      </c>
      <c r="D873" s="22" t="s">
        <v>2409</v>
      </c>
      <c r="E873" s="397" t="s">
        <v>1928</v>
      </c>
      <c r="F873" s="397"/>
      <c r="G873" s="23" t="s">
        <v>136</v>
      </c>
      <c r="H873" s="26">
        <v>0.66</v>
      </c>
      <c r="I873" s="25">
        <v>5.87</v>
      </c>
      <c r="J873" s="25">
        <v>3.87</v>
      </c>
    </row>
    <row r="874" spans="1:10" ht="25.95" customHeight="1">
      <c r="A874" s="22" t="s">
        <v>1894</v>
      </c>
      <c r="B874" s="24" t="s">
        <v>2412</v>
      </c>
      <c r="C874" s="22" t="s">
        <v>78</v>
      </c>
      <c r="D874" s="22" t="s">
        <v>2413</v>
      </c>
      <c r="E874" s="397" t="s">
        <v>1928</v>
      </c>
      <c r="F874" s="397"/>
      <c r="G874" s="23" t="s">
        <v>99</v>
      </c>
      <c r="H874" s="26">
        <v>1.05</v>
      </c>
      <c r="I874" s="25">
        <v>54.4</v>
      </c>
      <c r="J874" s="25">
        <v>57.12</v>
      </c>
    </row>
    <row r="875" spans="1:10">
      <c r="A875" s="38"/>
      <c r="B875" s="38"/>
      <c r="C875" s="38"/>
      <c r="D875" s="38"/>
      <c r="E875" s="38" t="s">
        <v>1897</v>
      </c>
      <c r="F875" s="39">
        <v>13.97</v>
      </c>
      <c r="G875" s="38" t="s">
        <v>1898</v>
      </c>
      <c r="H875" s="39">
        <v>0</v>
      </c>
      <c r="I875" s="38" t="s">
        <v>1899</v>
      </c>
      <c r="J875" s="39">
        <v>13.97</v>
      </c>
    </row>
    <row r="876" spans="1:10">
      <c r="A876" s="38"/>
      <c r="B876" s="38"/>
      <c r="C876" s="38"/>
      <c r="D876" s="38"/>
      <c r="E876" s="38" t="s">
        <v>1900</v>
      </c>
      <c r="F876" s="39">
        <v>16.41</v>
      </c>
      <c r="G876" s="38"/>
      <c r="H876" s="398" t="s">
        <v>1901</v>
      </c>
      <c r="I876" s="398"/>
      <c r="J876" s="39">
        <v>96.48</v>
      </c>
    </row>
    <row r="877" spans="1:10" ht="1.05" customHeight="1">
      <c r="A877" s="16"/>
      <c r="B877" s="16"/>
      <c r="C877" s="16"/>
      <c r="D877" s="16"/>
      <c r="E877" s="16"/>
      <c r="F877" s="16"/>
      <c r="G877" s="16"/>
      <c r="H877" s="16"/>
      <c r="I877" s="16"/>
      <c r="J877" s="16"/>
    </row>
    <row r="878" spans="1:10" ht="18" customHeight="1">
      <c r="A878" s="2" t="s">
        <v>375</v>
      </c>
      <c r="B878" s="4" t="s">
        <v>61</v>
      </c>
      <c r="C878" s="2" t="s">
        <v>62</v>
      </c>
      <c r="D878" s="2" t="s">
        <v>9</v>
      </c>
      <c r="E878" s="391" t="s">
        <v>63</v>
      </c>
      <c r="F878" s="391"/>
      <c r="G878" s="3" t="s">
        <v>64</v>
      </c>
      <c r="H878" s="4" t="s">
        <v>10</v>
      </c>
      <c r="I878" s="4" t="s">
        <v>65</v>
      </c>
      <c r="J878" s="4" t="s">
        <v>11</v>
      </c>
    </row>
    <row r="879" spans="1:10" ht="52.05" customHeight="1">
      <c r="A879" s="10" t="s">
        <v>1883</v>
      </c>
      <c r="B879" s="12" t="s">
        <v>376</v>
      </c>
      <c r="C879" s="10" t="s">
        <v>78</v>
      </c>
      <c r="D879" s="10" t="s">
        <v>377</v>
      </c>
      <c r="E879" s="395" t="s">
        <v>378</v>
      </c>
      <c r="F879" s="395"/>
      <c r="G879" s="11" t="s">
        <v>99</v>
      </c>
      <c r="H879" s="15">
        <v>1</v>
      </c>
      <c r="I879" s="13">
        <v>343.12</v>
      </c>
      <c r="J879" s="13">
        <v>343.12</v>
      </c>
    </row>
    <row r="880" spans="1:10" ht="24" customHeight="1">
      <c r="A880" s="17" t="s">
        <v>1884</v>
      </c>
      <c r="B880" s="19" t="s">
        <v>1909</v>
      </c>
      <c r="C880" s="17" t="s">
        <v>78</v>
      </c>
      <c r="D880" s="17" t="s">
        <v>1910</v>
      </c>
      <c r="E880" s="396" t="s">
        <v>1887</v>
      </c>
      <c r="F880" s="396"/>
      <c r="G880" s="18" t="s">
        <v>1911</v>
      </c>
      <c r="H880" s="21">
        <v>0.67200000000000004</v>
      </c>
      <c r="I880" s="20">
        <v>22.95</v>
      </c>
      <c r="J880" s="20">
        <v>15.42</v>
      </c>
    </row>
    <row r="881" spans="1:10" ht="25.95" customHeight="1">
      <c r="A881" s="17" t="s">
        <v>1884</v>
      </c>
      <c r="B881" s="19" t="s">
        <v>2406</v>
      </c>
      <c r="C881" s="17" t="s">
        <v>78</v>
      </c>
      <c r="D881" s="17" t="s">
        <v>2407</v>
      </c>
      <c r="E881" s="396" t="s">
        <v>1887</v>
      </c>
      <c r="F881" s="396"/>
      <c r="G881" s="18" t="s">
        <v>1911</v>
      </c>
      <c r="H881" s="21">
        <v>1.343</v>
      </c>
      <c r="I881" s="20">
        <v>28.2</v>
      </c>
      <c r="J881" s="20">
        <v>37.869999999999997</v>
      </c>
    </row>
    <row r="882" spans="1:10" ht="24" customHeight="1">
      <c r="A882" s="22" t="s">
        <v>1894</v>
      </c>
      <c r="B882" s="24" t="s">
        <v>2174</v>
      </c>
      <c r="C882" s="22" t="s">
        <v>78</v>
      </c>
      <c r="D882" s="22" t="s">
        <v>2175</v>
      </c>
      <c r="E882" s="397" t="s">
        <v>1928</v>
      </c>
      <c r="F882" s="397"/>
      <c r="G882" s="23" t="s">
        <v>136</v>
      </c>
      <c r="H882" s="26">
        <v>7.73</v>
      </c>
      <c r="I882" s="25">
        <v>3.52</v>
      </c>
      <c r="J882" s="25">
        <v>27.2</v>
      </c>
    </row>
    <row r="883" spans="1:10" ht="39" customHeight="1">
      <c r="A883" s="22" t="s">
        <v>1894</v>
      </c>
      <c r="B883" s="24" t="s">
        <v>2416</v>
      </c>
      <c r="C883" s="22" t="s">
        <v>78</v>
      </c>
      <c r="D883" s="22" t="s">
        <v>2417</v>
      </c>
      <c r="E883" s="397" t="s">
        <v>1928</v>
      </c>
      <c r="F883" s="397"/>
      <c r="G883" s="23" t="s">
        <v>99</v>
      </c>
      <c r="H883" s="26">
        <v>1.29</v>
      </c>
      <c r="I883" s="25">
        <v>203.59</v>
      </c>
      <c r="J883" s="25">
        <v>262.63</v>
      </c>
    </row>
    <row r="884" spans="1:10">
      <c r="A884" s="38"/>
      <c r="B884" s="38"/>
      <c r="C884" s="38"/>
      <c r="D884" s="38"/>
      <c r="E884" s="38" t="s">
        <v>1897</v>
      </c>
      <c r="F884" s="39">
        <v>39.380000000000003</v>
      </c>
      <c r="G884" s="38" t="s">
        <v>1898</v>
      </c>
      <c r="H884" s="39">
        <v>0</v>
      </c>
      <c r="I884" s="38" t="s">
        <v>1899</v>
      </c>
      <c r="J884" s="39">
        <v>39.380000000000003</v>
      </c>
    </row>
    <row r="885" spans="1:10">
      <c r="A885" s="38"/>
      <c r="B885" s="38"/>
      <c r="C885" s="38"/>
      <c r="D885" s="38"/>
      <c r="E885" s="38" t="s">
        <v>1900</v>
      </c>
      <c r="F885" s="39">
        <v>70.33</v>
      </c>
      <c r="G885" s="38"/>
      <c r="H885" s="398" t="s">
        <v>1901</v>
      </c>
      <c r="I885" s="398"/>
      <c r="J885" s="39">
        <v>413.45</v>
      </c>
    </row>
    <row r="886" spans="1:10" ht="1.05" customHeight="1">
      <c r="A886" s="16"/>
      <c r="B886" s="16"/>
      <c r="C886" s="16"/>
      <c r="D886" s="16"/>
      <c r="E886" s="16"/>
      <c r="F886" s="16"/>
      <c r="G886" s="16"/>
      <c r="H886" s="16"/>
      <c r="I886" s="16"/>
      <c r="J886" s="16"/>
    </row>
    <row r="887" spans="1:10" ht="18" customHeight="1">
      <c r="A887" s="2" t="s">
        <v>379</v>
      </c>
      <c r="B887" s="4" t="s">
        <v>61</v>
      </c>
      <c r="C887" s="2" t="s">
        <v>62</v>
      </c>
      <c r="D887" s="2" t="s">
        <v>9</v>
      </c>
      <c r="E887" s="391" t="s">
        <v>63</v>
      </c>
      <c r="F887" s="391"/>
      <c r="G887" s="3" t="s">
        <v>64</v>
      </c>
      <c r="H887" s="4" t="s">
        <v>10</v>
      </c>
      <c r="I887" s="4" t="s">
        <v>65</v>
      </c>
      <c r="J887" s="4" t="s">
        <v>11</v>
      </c>
    </row>
    <row r="888" spans="1:10" ht="24" customHeight="1">
      <c r="A888" s="10" t="s">
        <v>1883</v>
      </c>
      <c r="B888" s="12" t="s">
        <v>380</v>
      </c>
      <c r="C888" s="10" t="s">
        <v>72</v>
      </c>
      <c r="D888" s="10" t="s">
        <v>381</v>
      </c>
      <c r="E888" s="395" t="s">
        <v>74</v>
      </c>
      <c r="F888" s="395"/>
      <c r="G888" s="11" t="s">
        <v>75</v>
      </c>
      <c r="H888" s="15">
        <v>1</v>
      </c>
      <c r="I888" s="13">
        <v>423.98</v>
      </c>
      <c r="J888" s="13">
        <v>423.98</v>
      </c>
    </row>
    <row r="889" spans="1:10" ht="25.95" customHeight="1">
      <c r="A889" s="17" t="s">
        <v>1884</v>
      </c>
      <c r="B889" s="19" t="s">
        <v>2345</v>
      </c>
      <c r="C889" s="17" t="s">
        <v>78</v>
      </c>
      <c r="D889" s="17" t="s">
        <v>2346</v>
      </c>
      <c r="E889" s="396" t="s">
        <v>1887</v>
      </c>
      <c r="F889" s="396"/>
      <c r="G889" s="18" t="s">
        <v>1911</v>
      </c>
      <c r="H889" s="21">
        <v>1</v>
      </c>
      <c r="I889" s="20">
        <v>23.86</v>
      </c>
      <c r="J889" s="20">
        <v>23.86</v>
      </c>
    </row>
    <row r="890" spans="1:10" ht="24" customHeight="1">
      <c r="A890" s="17" t="s">
        <v>1884</v>
      </c>
      <c r="B890" s="19" t="s">
        <v>2343</v>
      </c>
      <c r="C890" s="17" t="s">
        <v>78</v>
      </c>
      <c r="D890" s="17" t="s">
        <v>2344</v>
      </c>
      <c r="E890" s="396" t="s">
        <v>1887</v>
      </c>
      <c r="F890" s="396"/>
      <c r="G890" s="18" t="s">
        <v>1911</v>
      </c>
      <c r="H890" s="21">
        <v>4</v>
      </c>
      <c r="I890" s="20">
        <v>28.14</v>
      </c>
      <c r="J890" s="20">
        <v>112.56</v>
      </c>
    </row>
    <row r="891" spans="1:10" ht="24" customHeight="1">
      <c r="A891" s="22" t="s">
        <v>1894</v>
      </c>
      <c r="B891" s="24" t="s">
        <v>2419</v>
      </c>
      <c r="C891" s="22" t="s">
        <v>72</v>
      </c>
      <c r="D891" s="22" t="s">
        <v>2420</v>
      </c>
      <c r="E891" s="397" t="s">
        <v>1928</v>
      </c>
      <c r="F891" s="397"/>
      <c r="G891" s="23" t="s">
        <v>99</v>
      </c>
      <c r="H891" s="26">
        <v>1</v>
      </c>
      <c r="I891" s="25">
        <v>140.09</v>
      </c>
      <c r="J891" s="25">
        <v>140.09</v>
      </c>
    </row>
    <row r="892" spans="1:10" ht="24" customHeight="1">
      <c r="A892" s="22" t="s">
        <v>1894</v>
      </c>
      <c r="B892" s="24" t="s">
        <v>2421</v>
      </c>
      <c r="C892" s="22" t="s">
        <v>72</v>
      </c>
      <c r="D892" s="22" t="s">
        <v>2422</v>
      </c>
      <c r="E892" s="397" t="s">
        <v>1928</v>
      </c>
      <c r="F892" s="397"/>
      <c r="G892" s="23" t="s">
        <v>99</v>
      </c>
      <c r="H892" s="26">
        <v>1</v>
      </c>
      <c r="I892" s="25">
        <v>90.47</v>
      </c>
      <c r="J892" s="25">
        <v>90.47</v>
      </c>
    </row>
    <row r="893" spans="1:10" ht="24" customHeight="1">
      <c r="A893" s="22" t="s">
        <v>1894</v>
      </c>
      <c r="B893" s="24" t="s">
        <v>2423</v>
      </c>
      <c r="C893" s="22" t="s">
        <v>72</v>
      </c>
      <c r="D893" s="22" t="s">
        <v>2424</v>
      </c>
      <c r="E893" s="397" t="s">
        <v>1928</v>
      </c>
      <c r="F893" s="397"/>
      <c r="G893" s="23" t="s">
        <v>2425</v>
      </c>
      <c r="H893" s="26">
        <v>1</v>
      </c>
      <c r="I893" s="25">
        <v>57</v>
      </c>
      <c r="J893" s="25">
        <v>57</v>
      </c>
    </row>
    <row r="894" spans="1:10">
      <c r="A894" s="38"/>
      <c r="B894" s="38"/>
      <c r="C894" s="38"/>
      <c r="D894" s="38"/>
      <c r="E894" s="38" t="s">
        <v>1897</v>
      </c>
      <c r="F894" s="39">
        <v>101.77</v>
      </c>
      <c r="G894" s="38" t="s">
        <v>1898</v>
      </c>
      <c r="H894" s="39">
        <v>0</v>
      </c>
      <c r="I894" s="38" t="s">
        <v>1899</v>
      </c>
      <c r="J894" s="39">
        <v>101.77</v>
      </c>
    </row>
    <row r="895" spans="1:10">
      <c r="A895" s="38"/>
      <c r="B895" s="38"/>
      <c r="C895" s="38"/>
      <c r="D895" s="38"/>
      <c r="E895" s="38" t="s">
        <v>1900</v>
      </c>
      <c r="F895" s="39">
        <v>86.91</v>
      </c>
      <c r="G895" s="38"/>
      <c r="H895" s="398" t="s">
        <v>1901</v>
      </c>
      <c r="I895" s="398"/>
      <c r="J895" s="39">
        <v>510.89</v>
      </c>
    </row>
    <row r="896" spans="1:10" ht="1.05" customHeight="1">
      <c r="A896" s="16"/>
      <c r="B896" s="16"/>
      <c r="C896" s="16"/>
      <c r="D896" s="16"/>
      <c r="E896" s="16"/>
      <c r="F896" s="16"/>
      <c r="G896" s="16"/>
      <c r="H896" s="16"/>
      <c r="I896" s="16"/>
      <c r="J896" s="16"/>
    </row>
    <row r="897" spans="1:10" ht="18" customHeight="1">
      <c r="A897" s="2" t="s">
        <v>384</v>
      </c>
      <c r="B897" s="4" t="s">
        <v>61</v>
      </c>
      <c r="C897" s="2" t="s">
        <v>62</v>
      </c>
      <c r="D897" s="2" t="s">
        <v>9</v>
      </c>
      <c r="E897" s="391" t="s">
        <v>63</v>
      </c>
      <c r="F897" s="391"/>
      <c r="G897" s="3" t="s">
        <v>64</v>
      </c>
      <c r="H897" s="4" t="s">
        <v>10</v>
      </c>
      <c r="I897" s="4" t="s">
        <v>65</v>
      </c>
      <c r="J897" s="4" t="s">
        <v>11</v>
      </c>
    </row>
    <row r="898" spans="1:10" ht="39" customHeight="1">
      <c r="A898" s="10" t="s">
        <v>1883</v>
      </c>
      <c r="B898" s="12" t="s">
        <v>385</v>
      </c>
      <c r="C898" s="10" t="s">
        <v>78</v>
      </c>
      <c r="D898" s="10" t="s">
        <v>386</v>
      </c>
      <c r="E898" s="395" t="s">
        <v>211</v>
      </c>
      <c r="F898" s="395"/>
      <c r="G898" s="11" t="s">
        <v>99</v>
      </c>
      <c r="H898" s="15">
        <v>1</v>
      </c>
      <c r="I898" s="13">
        <v>3.5</v>
      </c>
      <c r="J898" s="13">
        <v>3.5</v>
      </c>
    </row>
    <row r="899" spans="1:10" ht="39" customHeight="1">
      <c r="A899" s="17" t="s">
        <v>1884</v>
      </c>
      <c r="B899" s="19" t="s">
        <v>2427</v>
      </c>
      <c r="C899" s="17" t="s">
        <v>78</v>
      </c>
      <c r="D899" s="17" t="s">
        <v>2428</v>
      </c>
      <c r="E899" s="396" t="s">
        <v>1907</v>
      </c>
      <c r="F899" s="396"/>
      <c r="G899" s="18" t="s">
        <v>1908</v>
      </c>
      <c r="H899" s="21">
        <v>4.2000000000000003E-2</v>
      </c>
      <c r="I899" s="20">
        <v>0.86</v>
      </c>
      <c r="J899" s="20">
        <v>0.03</v>
      </c>
    </row>
    <row r="900" spans="1:10" ht="24" customHeight="1">
      <c r="A900" s="17" t="s">
        <v>1884</v>
      </c>
      <c r="B900" s="19" t="s">
        <v>1935</v>
      </c>
      <c r="C900" s="17" t="s">
        <v>78</v>
      </c>
      <c r="D900" s="17" t="s">
        <v>1936</v>
      </c>
      <c r="E900" s="396" t="s">
        <v>1887</v>
      </c>
      <c r="F900" s="396"/>
      <c r="G900" s="18" t="s">
        <v>1911</v>
      </c>
      <c r="H900" s="21">
        <v>4.4999999999999998E-2</v>
      </c>
      <c r="I900" s="20">
        <v>28.34</v>
      </c>
      <c r="J900" s="20">
        <v>1.27</v>
      </c>
    </row>
    <row r="901" spans="1:10" ht="39" customHeight="1">
      <c r="A901" s="17" t="s">
        <v>1884</v>
      </c>
      <c r="B901" s="19" t="s">
        <v>2429</v>
      </c>
      <c r="C901" s="17" t="s">
        <v>78</v>
      </c>
      <c r="D901" s="17" t="s">
        <v>2430</v>
      </c>
      <c r="E901" s="396" t="s">
        <v>1907</v>
      </c>
      <c r="F901" s="396"/>
      <c r="G901" s="18" t="s">
        <v>1914</v>
      </c>
      <c r="H901" s="21">
        <v>2.5000000000000001E-2</v>
      </c>
      <c r="I901" s="20">
        <v>6.72</v>
      </c>
      <c r="J901" s="20">
        <v>0.16</v>
      </c>
    </row>
    <row r="902" spans="1:10" ht="24" customHeight="1">
      <c r="A902" s="17" t="s">
        <v>1884</v>
      </c>
      <c r="B902" s="19" t="s">
        <v>1909</v>
      </c>
      <c r="C902" s="17" t="s">
        <v>78</v>
      </c>
      <c r="D902" s="17" t="s">
        <v>1910</v>
      </c>
      <c r="E902" s="396" t="s">
        <v>1887</v>
      </c>
      <c r="F902" s="396"/>
      <c r="G902" s="18" t="s">
        <v>1911</v>
      </c>
      <c r="H902" s="21">
        <v>8.8999999999999996E-2</v>
      </c>
      <c r="I902" s="20">
        <v>22.95</v>
      </c>
      <c r="J902" s="20">
        <v>2.04</v>
      </c>
    </row>
    <row r="903" spans="1:10">
      <c r="A903" s="38"/>
      <c r="B903" s="38"/>
      <c r="C903" s="38"/>
      <c r="D903" s="38"/>
      <c r="E903" s="38" t="s">
        <v>1897</v>
      </c>
      <c r="F903" s="39">
        <v>2.39</v>
      </c>
      <c r="G903" s="38" t="s">
        <v>1898</v>
      </c>
      <c r="H903" s="39">
        <v>0</v>
      </c>
      <c r="I903" s="38" t="s">
        <v>1899</v>
      </c>
      <c r="J903" s="39">
        <v>2.39</v>
      </c>
    </row>
    <row r="904" spans="1:10">
      <c r="A904" s="38"/>
      <c r="B904" s="38"/>
      <c r="C904" s="38"/>
      <c r="D904" s="38"/>
      <c r="E904" s="38" t="s">
        <v>1900</v>
      </c>
      <c r="F904" s="39">
        <v>0.71</v>
      </c>
      <c r="G904" s="38"/>
      <c r="H904" s="398" t="s">
        <v>1901</v>
      </c>
      <c r="I904" s="398"/>
      <c r="J904" s="39">
        <v>4.21</v>
      </c>
    </row>
    <row r="905" spans="1:10" ht="1.05" customHeight="1">
      <c r="A905" s="16"/>
      <c r="B905" s="16"/>
      <c r="C905" s="16"/>
      <c r="D905" s="16"/>
      <c r="E905" s="16"/>
      <c r="F905" s="16"/>
      <c r="G905" s="16"/>
      <c r="H905" s="16"/>
      <c r="I905" s="16"/>
      <c r="J905" s="16"/>
    </row>
    <row r="906" spans="1:10" ht="18" customHeight="1">
      <c r="A906" s="2" t="s">
        <v>387</v>
      </c>
      <c r="B906" s="4" t="s">
        <v>61</v>
      </c>
      <c r="C906" s="2" t="s">
        <v>62</v>
      </c>
      <c r="D906" s="2" t="s">
        <v>9</v>
      </c>
      <c r="E906" s="391" t="s">
        <v>63</v>
      </c>
      <c r="F906" s="391"/>
      <c r="G906" s="3" t="s">
        <v>64</v>
      </c>
      <c r="H906" s="4" t="s">
        <v>10</v>
      </c>
      <c r="I906" s="4" t="s">
        <v>65</v>
      </c>
      <c r="J906" s="4" t="s">
        <v>11</v>
      </c>
    </row>
    <row r="907" spans="1:10" ht="39" customHeight="1">
      <c r="A907" s="10" t="s">
        <v>1883</v>
      </c>
      <c r="B907" s="12" t="s">
        <v>388</v>
      </c>
      <c r="C907" s="10" t="s">
        <v>78</v>
      </c>
      <c r="D907" s="10" t="s">
        <v>389</v>
      </c>
      <c r="E907" s="395" t="s">
        <v>211</v>
      </c>
      <c r="F907" s="395"/>
      <c r="G907" s="11" t="s">
        <v>99</v>
      </c>
      <c r="H907" s="15">
        <v>1</v>
      </c>
      <c r="I907" s="13">
        <v>2.1</v>
      </c>
      <c r="J907" s="13">
        <v>2.1</v>
      </c>
    </row>
    <row r="908" spans="1:10" ht="24" customHeight="1">
      <c r="A908" s="17" t="s">
        <v>1884</v>
      </c>
      <c r="B908" s="19" t="s">
        <v>1909</v>
      </c>
      <c r="C908" s="17" t="s">
        <v>78</v>
      </c>
      <c r="D908" s="17" t="s">
        <v>1910</v>
      </c>
      <c r="E908" s="396" t="s">
        <v>1887</v>
      </c>
      <c r="F908" s="396"/>
      <c r="G908" s="18" t="s">
        <v>1911</v>
      </c>
      <c r="H908" s="21">
        <v>5.0000000000000001E-3</v>
      </c>
      <c r="I908" s="20">
        <v>22.95</v>
      </c>
      <c r="J908" s="20">
        <v>0.11</v>
      </c>
    </row>
    <row r="909" spans="1:10" ht="24" customHeight="1">
      <c r="A909" s="17" t="s">
        <v>1884</v>
      </c>
      <c r="B909" s="19" t="s">
        <v>1935</v>
      </c>
      <c r="C909" s="17" t="s">
        <v>78</v>
      </c>
      <c r="D909" s="17" t="s">
        <v>1936</v>
      </c>
      <c r="E909" s="396" t="s">
        <v>1887</v>
      </c>
      <c r="F909" s="396"/>
      <c r="G909" s="18" t="s">
        <v>1911</v>
      </c>
      <c r="H909" s="21">
        <v>1.4E-2</v>
      </c>
      <c r="I909" s="20">
        <v>28.34</v>
      </c>
      <c r="J909" s="20">
        <v>0.39</v>
      </c>
    </row>
    <row r="910" spans="1:10" ht="24" customHeight="1">
      <c r="A910" s="22" t="s">
        <v>1894</v>
      </c>
      <c r="B910" s="24" t="s">
        <v>2432</v>
      </c>
      <c r="C910" s="22" t="s">
        <v>78</v>
      </c>
      <c r="D910" s="22" t="s">
        <v>2433</v>
      </c>
      <c r="E910" s="397" t="s">
        <v>1928</v>
      </c>
      <c r="F910" s="397"/>
      <c r="G910" s="23" t="s">
        <v>99</v>
      </c>
      <c r="H910" s="26">
        <v>1.04</v>
      </c>
      <c r="I910" s="25">
        <v>1.54</v>
      </c>
      <c r="J910" s="25">
        <v>1.6</v>
      </c>
    </row>
    <row r="911" spans="1:10">
      <c r="A911" s="38"/>
      <c r="B911" s="38"/>
      <c r="C911" s="38"/>
      <c r="D911" s="38"/>
      <c r="E911" s="38" t="s">
        <v>1897</v>
      </c>
      <c r="F911" s="39">
        <v>0.37</v>
      </c>
      <c r="G911" s="38" t="s">
        <v>1898</v>
      </c>
      <c r="H911" s="39">
        <v>0</v>
      </c>
      <c r="I911" s="38" t="s">
        <v>1899</v>
      </c>
      <c r="J911" s="39">
        <v>0.37</v>
      </c>
    </row>
    <row r="912" spans="1:10">
      <c r="A912" s="38"/>
      <c r="B912" s="38"/>
      <c r="C912" s="38"/>
      <c r="D912" s="38"/>
      <c r="E912" s="38" t="s">
        <v>1900</v>
      </c>
      <c r="F912" s="39">
        <v>0.43</v>
      </c>
      <c r="G912" s="38"/>
      <c r="H912" s="398" t="s">
        <v>1901</v>
      </c>
      <c r="I912" s="398"/>
      <c r="J912" s="39">
        <v>2.5299999999999998</v>
      </c>
    </row>
    <row r="913" spans="1:10" ht="1.05" customHeight="1">
      <c r="A913" s="16"/>
      <c r="B913" s="16"/>
      <c r="C913" s="16"/>
      <c r="D913" s="16"/>
      <c r="E913" s="16"/>
      <c r="F913" s="16"/>
      <c r="G913" s="16"/>
      <c r="H913" s="16"/>
      <c r="I913" s="16"/>
      <c r="J913" s="16"/>
    </row>
    <row r="914" spans="1:10" ht="18" customHeight="1">
      <c r="A914" s="2" t="s">
        <v>390</v>
      </c>
      <c r="B914" s="4" t="s">
        <v>61</v>
      </c>
      <c r="C914" s="2" t="s">
        <v>62</v>
      </c>
      <c r="D914" s="2" t="s">
        <v>9</v>
      </c>
      <c r="E914" s="391" t="s">
        <v>63</v>
      </c>
      <c r="F914" s="391"/>
      <c r="G914" s="3" t="s">
        <v>64</v>
      </c>
      <c r="H914" s="4" t="s">
        <v>10</v>
      </c>
      <c r="I914" s="4" t="s">
        <v>65</v>
      </c>
      <c r="J914" s="4" t="s">
        <v>11</v>
      </c>
    </row>
    <row r="915" spans="1:10" ht="52.05" customHeight="1">
      <c r="A915" s="10" t="s">
        <v>1883</v>
      </c>
      <c r="B915" s="12" t="s">
        <v>391</v>
      </c>
      <c r="C915" s="10" t="s">
        <v>78</v>
      </c>
      <c r="D915" s="10" t="s">
        <v>392</v>
      </c>
      <c r="E915" s="395" t="s">
        <v>393</v>
      </c>
      <c r="F915" s="395"/>
      <c r="G915" s="11" t="s">
        <v>99</v>
      </c>
      <c r="H915" s="15">
        <v>1</v>
      </c>
      <c r="I915" s="13">
        <v>48.55</v>
      </c>
      <c r="J915" s="13">
        <v>48.55</v>
      </c>
    </row>
    <row r="916" spans="1:10" ht="24" customHeight="1">
      <c r="A916" s="17" t="s">
        <v>1884</v>
      </c>
      <c r="B916" s="19" t="s">
        <v>1909</v>
      </c>
      <c r="C916" s="17" t="s">
        <v>78</v>
      </c>
      <c r="D916" s="17" t="s">
        <v>1910</v>
      </c>
      <c r="E916" s="396" t="s">
        <v>1887</v>
      </c>
      <c r="F916" s="396"/>
      <c r="G916" s="18" t="s">
        <v>1911</v>
      </c>
      <c r="H916" s="21">
        <v>0.14199999999999999</v>
      </c>
      <c r="I916" s="20">
        <v>22.95</v>
      </c>
      <c r="J916" s="20">
        <v>3.25</v>
      </c>
    </row>
    <row r="917" spans="1:10" ht="24" customHeight="1">
      <c r="A917" s="17" t="s">
        <v>1884</v>
      </c>
      <c r="B917" s="19" t="s">
        <v>1935</v>
      </c>
      <c r="C917" s="17" t="s">
        <v>78</v>
      </c>
      <c r="D917" s="17" t="s">
        <v>1936</v>
      </c>
      <c r="E917" s="396" t="s">
        <v>1887</v>
      </c>
      <c r="F917" s="396"/>
      <c r="G917" s="18" t="s">
        <v>1911</v>
      </c>
      <c r="H917" s="21">
        <v>0.28499999999999998</v>
      </c>
      <c r="I917" s="20">
        <v>28.34</v>
      </c>
      <c r="J917" s="20">
        <v>8.07</v>
      </c>
    </row>
    <row r="918" spans="1:10" ht="39" customHeight="1">
      <c r="A918" s="17" t="s">
        <v>1884</v>
      </c>
      <c r="B918" s="19" t="s">
        <v>2434</v>
      </c>
      <c r="C918" s="17" t="s">
        <v>78</v>
      </c>
      <c r="D918" s="17" t="s">
        <v>2435</v>
      </c>
      <c r="E918" s="396" t="s">
        <v>1939</v>
      </c>
      <c r="F918" s="396"/>
      <c r="G918" s="18" t="s">
        <v>81</v>
      </c>
      <c r="H918" s="21">
        <v>6.0699999999999997E-2</v>
      </c>
      <c r="I918" s="20">
        <v>613.5</v>
      </c>
      <c r="J918" s="20">
        <v>37.229999999999997</v>
      </c>
    </row>
    <row r="919" spans="1:10">
      <c r="A919" s="38"/>
      <c r="B919" s="38"/>
      <c r="C919" s="38"/>
      <c r="D919" s="38"/>
      <c r="E919" s="38" t="s">
        <v>1897</v>
      </c>
      <c r="F919" s="39">
        <v>13.01</v>
      </c>
      <c r="G919" s="38" t="s">
        <v>1898</v>
      </c>
      <c r="H919" s="39">
        <v>0</v>
      </c>
      <c r="I919" s="38" t="s">
        <v>1899</v>
      </c>
      <c r="J919" s="39">
        <v>13.01</v>
      </c>
    </row>
    <row r="920" spans="1:10">
      <c r="A920" s="38"/>
      <c r="B920" s="38"/>
      <c r="C920" s="38"/>
      <c r="D920" s="38"/>
      <c r="E920" s="38" t="s">
        <v>1900</v>
      </c>
      <c r="F920" s="39">
        <v>9.9499999999999993</v>
      </c>
      <c r="G920" s="38"/>
      <c r="H920" s="398" t="s">
        <v>1901</v>
      </c>
      <c r="I920" s="398"/>
      <c r="J920" s="39">
        <v>58.5</v>
      </c>
    </row>
    <row r="921" spans="1:10" ht="1.05" customHeight="1">
      <c r="A921" s="16"/>
      <c r="B921" s="16"/>
      <c r="C921" s="16"/>
      <c r="D921" s="16"/>
      <c r="E921" s="16"/>
      <c r="F921" s="16"/>
      <c r="G921" s="16"/>
      <c r="H921" s="16"/>
      <c r="I921" s="16"/>
      <c r="J921" s="16"/>
    </row>
    <row r="922" spans="1:10" ht="18" customHeight="1">
      <c r="A922" s="2" t="s">
        <v>394</v>
      </c>
      <c r="B922" s="4" t="s">
        <v>61</v>
      </c>
      <c r="C922" s="2" t="s">
        <v>62</v>
      </c>
      <c r="D922" s="2" t="s">
        <v>9</v>
      </c>
      <c r="E922" s="391" t="s">
        <v>63</v>
      </c>
      <c r="F922" s="391"/>
      <c r="G922" s="3" t="s">
        <v>64</v>
      </c>
      <c r="H922" s="4" t="s">
        <v>10</v>
      </c>
      <c r="I922" s="4" t="s">
        <v>65</v>
      </c>
      <c r="J922" s="4" t="s">
        <v>11</v>
      </c>
    </row>
    <row r="923" spans="1:10" ht="64.95" customHeight="1">
      <c r="A923" s="10" t="s">
        <v>1883</v>
      </c>
      <c r="B923" s="12" t="s">
        <v>395</v>
      </c>
      <c r="C923" s="10" t="s">
        <v>78</v>
      </c>
      <c r="D923" s="10" t="s">
        <v>396</v>
      </c>
      <c r="E923" s="395" t="s">
        <v>258</v>
      </c>
      <c r="F923" s="395"/>
      <c r="G923" s="11" t="s">
        <v>99</v>
      </c>
      <c r="H923" s="15">
        <v>1</v>
      </c>
      <c r="I923" s="13">
        <v>97.54</v>
      </c>
      <c r="J923" s="13">
        <v>97.54</v>
      </c>
    </row>
    <row r="924" spans="1:10" ht="39" customHeight="1">
      <c r="A924" s="17" t="s">
        <v>1884</v>
      </c>
      <c r="B924" s="19" t="s">
        <v>2437</v>
      </c>
      <c r="C924" s="17" t="s">
        <v>78</v>
      </c>
      <c r="D924" s="17" t="s">
        <v>2438</v>
      </c>
      <c r="E924" s="396" t="s">
        <v>1907</v>
      </c>
      <c r="F924" s="396"/>
      <c r="G924" s="18" t="s">
        <v>1914</v>
      </c>
      <c r="H924" s="21">
        <v>9.0300000000000005E-2</v>
      </c>
      <c r="I924" s="20">
        <v>3.51</v>
      </c>
      <c r="J924" s="20">
        <v>0.31</v>
      </c>
    </row>
    <row r="925" spans="1:10" ht="52.05" customHeight="1">
      <c r="A925" s="17" t="s">
        <v>1884</v>
      </c>
      <c r="B925" s="19" t="s">
        <v>2439</v>
      </c>
      <c r="C925" s="17" t="s">
        <v>78</v>
      </c>
      <c r="D925" s="17" t="s">
        <v>2440</v>
      </c>
      <c r="E925" s="396" t="s">
        <v>1907</v>
      </c>
      <c r="F925" s="396"/>
      <c r="G925" s="18" t="s">
        <v>1908</v>
      </c>
      <c r="H925" s="21">
        <v>7.5899999999999995E-2</v>
      </c>
      <c r="I925" s="20">
        <v>1.73</v>
      </c>
      <c r="J925" s="20">
        <v>0.13</v>
      </c>
    </row>
    <row r="926" spans="1:10" ht="24" customHeight="1">
      <c r="A926" s="17" t="s">
        <v>1884</v>
      </c>
      <c r="B926" s="19" t="s">
        <v>1909</v>
      </c>
      <c r="C926" s="17" t="s">
        <v>78</v>
      </c>
      <c r="D926" s="17" t="s">
        <v>1910</v>
      </c>
      <c r="E926" s="396" t="s">
        <v>1887</v>
      </c>
      <c r="F926" s="396"/>
      <c r="G926" s="18" t="s">
        <v>1911</v>
      </c>
      <c r="H926" s="21">
        <v>0.49719999999999998</v>
      </c>
      <c r="I926" s="20">
        <v>22.95</v>
      </c>
      <c r="J926" s="20">
        <v>11.41</v>
      </c>
    </row>
    <row r="927" spans="1:10" ht="24" customHeight="1">
      <c r="A927" s="17" t="s">
        <v>1884</v>
      </c>
      <c r="B927" s="19" t="s">
        <v>2163</v>
      </c>
      <c r="C927" s="17" t="s">
        <v>78</v>
      </c>
      <c r="D927" s="17" t="s">
        <v>2164</v>
      </c>
      <c r="E927" s="396" t="s">
        <v>1887</v>
      </c>
      <c r="F927" s="396"/>
      <c r="G927" s="18" t="s">
        <v>1911</v>
      </c>
      <c r="H927" s="21">
        <v>1.0955999999999999</v>
      </c>
      <c r="I927" s="20">
        <v>28.2</v>
      </c>
      <c r="J927" s="20">
        <v>30.89</v>
      </c>
    </row>
    <row r="928" spans="1:10" ht="52.05" customHeight="1">
      <c r="A928" s="17" t="s">
        <v>1884</v>
      </c>
      <c r="B928" s="19" t="s">
        <v>2441</v>
      </c>
      <c r="C928" s="17" t="s">
        <v>78</v>
      </c>
      <c r="D928" s="17" t="s">
        <v>2442</v>
      </c>
      <c r="E928" s="396" t="s">
        <v>1907</v>
      </c>
      <c r="F928" s="396"/>
      <c r="G928" s="18" t="s">
        <v>1914</v>
      </c>
      <c r="H928" s="21">
        <v>2.5399999999999999E-2</v>
      </c>
      <c r="I928" s="20">
        <v>5.65</v>
      </c>
      <c r="J928" s="20">
        <v>0.14000000000000001</v>
      </c>
    </row>
    <row r="929" spans="1:10" ht="39" customHeight="1">
      <c r="A929" s="17" t="s">
        <v>1884</v>
      </c>
      <c r="B929" s="19" t="s">
        <v>2443</v>
      </c>
      <c r="C929" s="17" t="s">
        <v>78</v>
      </c>
      <c r="D929" s="17" t="s">
        <v>2444</v>
      </c>
      <c r="E929" s="396" t="s">
        <v>1907</v>
      </c>
      <c r="F929" s="396"/>
      <c r="G929" s="18" t="s">
        <v>1908</v>
      </c>
      <c r="H929" s="21">
        <v>0.21640000000000001</v>
      </c>
      <c r="I929" s="20">
        <v>0.67</v>
      </c>
      <c r="J929" s="20">
        <v>0.14000000000000001</v>
      </c>
    </row>
    <row r="930" spans="1:10" ht="24" customHeight="1">
      <c r="A930" s="22" t="s">
        <v>1894</v>
      </c>
      <c r="B930" s="24" t="s">
        <v>2445</v>
      </c>
      <c r="C930" s="22" t="s">
        <v>78</v>
      </c>
      <c r="D930" s="22" t="s">
        <v>2446</v>
      </c>
      <c r="E930" s="397" t="s">
        <v>1928</v>
      </c>
      <c r="F930" s="397"/>
      <c r="G930" s="23" t="s">
        <v>2015</v>
      </c>
      <c r="H930" s="26">
        <v>1.2500000000000001E-2</v>
      </c>
      <c r="I930" s="25">
        <v>31.1</v>
      </c>
      <c r="J930" s="25">
        <v>0.38</v>
      </c>
    </row>
    <row r="931" spans="1:10" ht="25.95" customHeight="1">
      <c r="A931" s="22" t="s">
        <v>1894</v>
      </c>
      <c r="B931" s="24" t="s">
        <v>2447</v>
      </c>
      <c r="C931" s="22" t="s">
        <v>78</v>
      </c>
      <c r="D931" s="22" t="s">
        <v>2448</v>
      </c>
      <c r="E931" s="397" t="s">
        <v>1928</v>
      </c>
      <c r="F931" s="397"/>
      <c r="G931" s="23" t="s">
        <v>136</v>
      </c>
      <c r="H931" s="26">
        <v>10</v>
      </c>
      <c r="I931" s="25">
        <v>3.73</v>
      </c>
      <c r="J931" s="25">
        <v>37.299999999999997</v>
      </c>
    </row>
    <row r="932" spans="1:10" ht="39" customHeight="1">
      <c r="A932" s="22" t="s">
        <v>1894</v>
      </c>
      <c r="B932" s="24" t="s">
        <v>2449</v>
      </c>
      <c r="C932" s="22" t="s">
        <v>78</v>
      </c>
      <c r="D932" s="22" t="s">
        <v>2450</v>
      </c>
      <c r="E932" s="397" t="s">
        <v>1928</v>
      </c>
      <c r="F932" s="397"/>
      <c r="G932" s="23" t="s">
        <v>136</v>
      </c>
      <c r="H932" s="26">
        <v>20</v>
      </c>
      <c r="I932" s="25">
        <v>0.71</v>
      </c>
      <c r="J932" s="25">
        <v>14.2</v>
      </c>
    </row>
    <row r="933" spans="1:10" ht="24" customHeight="1">
      <c r="A933" s="22" t="s">
        <v>1894</v>
      </c>
      <c r="B933" s="24" t="s">
        <v>2451</v>
      </c>
      <c r="C933" s="22" t="s">
        <v>78</v>
      </c>
      <c r="D933" s="22" t="s">
        <v>2452</v>
      </c>
      <c r="E933" s="397" t="s">
        <v>1928</v>
      </c>
      <c r="F933" s="397"/>
      <c r="G933" s="23" t="s">
        <v>2015</v>
      </c>
      <c r="H933" s="26">
        <v>0.04</v>
      </c>
      <c r="I933" s="25">
        <v>10.56</v>
      </c>
      <c r="J933" s="25">
        <v>0.42</v>
      </c>
    </row>
    <row r="934" spans="1:10" ht="25.95" customHeight="1">
      <c r="A934" s="22" t="s">
        <v>1894</v>
      </c>
      <c r="B934" s="24" t="s">
        <v>2246</v>
      </c>
      <c r="C934" s="22" t="s">
        <v>78</v>
      </c>
      <c r="D934" s="22" t="s">
        <v>2247</v>
      </c>
      <c r="E934" s="397" t="s">
        <v>1928</v>
      </c>
      <c r="F934" s="397"/>
      <c r="G934" s="23" t="s">
        <v>114</v>
      </c>
      <c r="H934" s="26">
        <v>1.67</v>
      </c>
      <c r="I934" s="25">
        <v>1.33</v>
      </c>
      <c r="J934" s="25">
        <v>2.2200000000000002</v>
      </c>
    </row>
    <row r="935" spans="1:10">
      <c r="A935" s="38"/>
      <c r="B935" s="38"/>
      <c r="C935" s="38"/>
      <c r="D935" s="38"/>
      <c r="E935" s="38" t="s">
        <v>1897</v>
      </c>
      <c r="F935" s="39">
        <v>31.3</v>
      </c>
      <c r="G935" s="38" t="s">
        <v>1898</v>
      </c>
      <c r="H935" s="39">
        <v>0</v>
      </c>
      <c r="I935" s="38" t="s">
        <v>1899</v>
      </c>
      <c r="J935" s="39">
        <v>31.3</v>
      </c>
    </row>
    <row r="936" spans="1:10">
      <c r="A936" s="38"/>
      <c r="B936" s="38"/>
      <c r="C936" s="38"/>
      <c r="D936" s="38"/>
      <c r="E936" s="38" t="s">
        <v>1900</v>
      </c>
      <c r="F936" s="39">
        <v>19.989999999999998</v>
      </c>
      <c r="G936" s="38"/>
      <c r="H936" s="398" t="s">
        <v>1901</v>
      </c>
      <c r="I936" s="398"/>
      <c r="J936" s="39">
        <v>117.53</v>
      </c>
    </row>
    <row r="937" spans="1:10" ht="1.05" customHeight="1">
      <c r="A937" s="16"/>
      <c r="B937" s="16"/>
      <c r="C937" s="16"/>
      <c r="D937" s="16"/>
      <c r="E937" s="16"/>
      <c r="F937" s="16"/>
      <c r="G937" s="16"/>
      <c r="H937" s="16"/>
      <c r="I937" s="16"/>
      <c r="J937" s="16"/>
    </row>
    <row r="938" spans="1:10" ht="18" customHeight="1">
      <c r="A938" s="2" t="s">
        <v>397</v>
      </c>
      <c r="B938" s="4" t="s">
        <v>61</v>
      </c>
      <c r="C938" s="2" t="s">
        <v>62</v>
      </c>
      <c r="D938" s="2" t="s">
        <v>9</v>
      </c>
      <c r="E938" s="391" t="s">
        <v>63</v>
      </c>
      <c r="F938" s="391"/>
      <c r="G938" s="3" t="s">
        <v>64</v>
      </c>
      <c r="H938" s="4" t="s">
        <v>10</v>
      </c>
      <c r="I938" s="4" t="s">
        <v>65</v>
      </c>
      <c r="J938" s="4" t="s">
        <v>11</v>
      </c>
    </row>
    <row r="939" spans="1:10" ht="25.95" customHeight="1">
      <c r="A939" s="10" t="s">
        <v>1883</v>
      </c>
      <c r="B939" s="12" t="s">
        <v>398</v>
      </c>
      <c r="C939" s="10" t="s">
        <v>72</v>
      </c>
      <c r="D939" s="10" t="s">
        <v>399</v>
      </c>
      <c r="E939" s="395" t="s">
        <v>74</v>
      </c>
      <c r="F939" s="395"/>
      <c r="G939" s="11" t="s">
        <v>75</v>
      </c>
      <c r="H939" s="15">
        <v>1</v>
      </c>
      <c r="I939" s="13">
        <v>13.58</v>
      </c>
      <c r="J939" s="13">
        <v>13.58</v>
      </c>
    </row>
    <row r="940" spans="1:10" ht="24" customHeight="1">
      <c r="A940" s="17" t="s">
        <v>1884</v>
      </c>
      <c r="B940" s="19" t="s">
        <v>2092</v>
      </c>
      <c r="C940" s="17" t="s">
        <v>78</v>
      </c>
      <c r="D940" s="17" t="s">
        <v>2093</v>
      </c>
      <c r="E940" s="396" t="s">
        <v>1887</v>
      </c>
      <c r="F940" s="396"/>
      <c r="G940" s="18" t="s">
        <v>1911</v>
      </c>
      <c r="H940" s="21">
        <v>0.14000000000000001</v>
      </c>
      <c r="I940" s="20">
        <v>28.34</v>
      </c>
      <c r="J940" s="20">
        <v>3.96</v>
      </c>
    </row>
    <row r="941" spans="1:10" ht="24" customHeight="1">
      <c r="A941" s="22" t="s">
        <v>1894</v>
      </c>
      <c r="B941" s="24" t="s">
        <v>2262</v>
      </c>
      <c r="C941" s="22" t="s">
        <v>78</v>
      </c>
      <c r="D941" s="22" t="s">
        <v>2263</v>
      </c>
      <c r="E941" s="397" t="s">
        <v>1928</v>
      </c>
      <c r="F941" s="397"/>
      <c r="G941" s="23" t="s">
        <v>99</v>
      </c>
      <c r="H941" s="26">
        <v>1.1499999999999999</v>
      </c>
      <c r="I941" s="25">
        <v>8.3699999999999992</v>
      </c>
      <c r="J941" s="25">
        <v>9.6199999999999992</v>
      </c>
    </row>
    <row r="942" spans="1:10">
      <c r="A942" s="38"/>
      <c r="B942" s="38"/>
      <c r="C942" s="38"/>
      <c r="D942" s="38"/>
      <c r="E942" s="38" t="s">
        <v>1897</v>
      </c>
      <c r="F942" s="39">
        <v>2.99</v>
      </c>
      <c r="G942" s="38" t="s">
        <v>1898</v>
      </c>
      <c r="H942" s="39">
        <v>0</v>
      </c>
      <c r="I942" s="38" t="s">
        <v>1899</v>
      </c>
      <c r="J942" s="39">
        <v>2.99</v>
      </c>
    </row>
    <row r="943" spans="1:10">
      <c r="A943" s="38"/>
      <c r="B943" s="38"/>
      <c r="C943" s="38"/>
      <c r="D943" s="38"/>
      <c r="E943" s="38" t="s">
        <v>1900</v>
      </c>
      <c r="F943" s="39">
        <v>2.78</v>
      </c>
      <c r="G943" s="38"/>
      <c r="H943" s="398" t="s">
        <v>1901</v>
      </c>
      <c r="I943" s="398"/>
      <c r="J943" s="39">
        <v>16.36</v>
      </c>
    </row>
    <row r="944" spans="1:10" ht="1.05" customHeight="1">
      <c r="A944" s="16"/>
      <c r="B944" s="16"/>
      <c r="C944" s="16"/>
      <c r="D944" s="16"/>
      <c r="E944" s="16"/>
      <c r="F944" s="16"/>
      <c r="G944" s="16"/>
      <c r="H944" s="16"/>
      <c r="I944" s="16"/>
      <c r="J944" s="16"/>
    </row>
    <row r="945" spans="1:10" ht="18" customHeight="1">
      <c r="A945" s="2" t="s">
        <v>400</v>
      </c>
      <c r="B945" s="4" t="s">
        <v>61</v>
      </c>
      <c r="C945" s="2" t="s">
        <v>62</v>
      </c>
      <c r="D945" s="2" t="s">
        <v>9</v>
      </c>
      <c r="E945" s="391" t="s">
        <v>63</v>
      </c>
      <c r="F945" s="391"/>
      <c r="G945" s="3" t="s">
        <v>64</v>
      </c>
      <c r="H945" s="4" t="s">
        <v>10</v>
      </c>
      <c r="I945" s="4" t="s">
        <v>65</v>
      </c>
      <c r="J945" s="4" t="s">
        <v>11</v>
      </c>
    </row>
    <row r="946" spans="1:10" ht="25.95" customHeight="1">
      <c r="A946" s="10" t="s">
        <v>1883</v>
      </c>
      <c r="B946" s="12" t="s">
        <v>401</v>
      </c>
      <c r="C946" s="10" t="s">
        <v>78</v>
      </c>
      <c r="D946" s="10" t="s">
        <v>402</v>
      </c>
      <c r="E946" s="395" t="s">
        <v>177</v>
      </c>
      <c r="F946" s="395"/>
      <c r="G946" s="11" t="s">
        <v>99</v>
      </c>
      <c r="H946" s="15">
        <v>1</v>
      </c>
      <c r="I946" s="13">
        <v>32.229999999999997</v>
      </c>
      <c r="J946" s="13">
        <v>32.229999999999997</v>
      </c>
    </row>
    <row r="947" spans="1:10" ht="25.95" customHeight="1">
      <c r="A947" s="17" t="s">
        <v>1884</v>
      </c>
      <c r="B947" s="19" t="s">
        <v>2090</v>
      </c>
      <c r="C947" s="17" t="s">
        <v>78</v>
      </c>
      <c r="D947" s="17" t="s">
        <v>2091</v>
      </c>
      <c r="E947" s="396" t="s">
        <v>1887</v>
      </c>
      <c r="F947" s="396"/>
      <c r="G947" s="18" t="s">
        <v>1911</v>
      </c>
      <c r="H947" s="21">
        <v>0.13619999999999999</v>
      </c>
      <c r="I947" s="20">
        <v>23.92</v>
      </c>
      <c r="J947" s="20">
        <v>3.25</v>
      </c>
    </row>
    <row r="948" spans="1:10" ht="24" customHeight="1">
      <c r="A948" s="17" t="s">
        <v>1884</v>
      </c>
      <c r="B948" s="19" t="s">
        <v>2092</v>
      </c>
      <c r="C948" s="17" t="s">
        <v>78</v>
      </c>
      <c r="D948" s="17" t="s">
        <v>2093</v>
      </c>
      <c r="E948" s="396" t="s">
        <v>1887</v>
      </c>
      <c r="F948" s="396"/>
      <c r="G948" s="18" t="s">
        <v>1911</v>
      </c>
      <c r="H948" s="21">
        <v>0.60389999999999999</v>
      </c>
      <c r="I948" s="20">
        <v>28.34</v>
      </c>
      <c r="J948" s="20">
        <v>17.11</v>
      </c>
    </row>
    <row r="949" spans="1:10" ht="25.95" customHeight="1">
      <c r="A949" s="22" t="s">
        <v>1894</v>
      </c>
      <c r="B949" s="24" t="s">
        <v>2264</v>
      </c>
      <c r="C949" s="22" t="s">
        <v>78</v>
      </c>
      <c r="D949" s="22" t="s">
        <v>2265</v>
      </c>
      <c r="E949" s="397" t="s">
        <v>1928</v>
      </c>
      <c r="F949" s="397"/>
      <c r="G949" s="23" t="s">
        <v>136</v>
      </c>
      <c r="H949" s="26">
        <v>3.4615</v>
      </c>
      <c r="I949" s="25">
        <v>3.43</v>
      </c>
      <c r="J949" s="25">
        <v>11.87</v>
      </c>
    </row>
    <row r="950" spans="1:10">
      <c r="A950" s="38"/>
      <c r="B950" s="38"/>
      <c r="C950" s="38"/>
      <c r="D950" s="38"/>
      <c r="E950" s="38" t="s">
        <v>1897</v>
      </c>
      <c r="F950" s="39">
        <v>15.24</v>
      </c>
      <c r="G950" s="38" t="s">
        <v>1898</v>
      </c>
      <c r="H950" s="39">
        <v>0</v>
      </c>
      <c r="I950" s="38" t="s">
        <v>1899</v>
      </c>
      <c r="J950" s="39">
        <v>15.24</v>
      </c>
    </row>
    <row r="951" spans="1:10">
      <c r="A951" s="38"/>
      <c r="B951" s="38"/>
      <c r="C951" s="38"/>
      <c r="D951" s="38"/>
      <c r="E951" s="38" t="s">
        <v>1900</v>
      </c>
      <c r="F951" s="39">
        <v>6.6</v>
      </c>
      <c r="G951" s="38"/>
      <c r="H951" s="398" t="s">
        <v>1901</v>
      </c>
      <c r="I951" s="398"/>
      <c r="J951" s="39">
        <v>38.83</v>
      </c>
    </row>
    <row r="952" spans="1:10" ht="1.05" customHeight="1">
      <c r="A952" s="16"/>
      <c r="B952" s="16"/>
      <c r="C952" s="16"/>
      <c r="D952" s="16"/>
      <c r="E952" s="16"/>
      <c r="F952" s="16"/>
      <c r="G952" s="16"/>
      <c r="H952" s="16"/>
      <c r="I952" s="16"/>
      <c r="J952" s="16"/>
    </row>
    <row r="953" spans="1:10" ht="18" customHeight="1">
      <c r="A953" s="2" t="s">
        <v>403</v>
      </c>
      <c r="B953" s="4" t="s">
        <v>61</v>
      </c>
      <c r="C953" s="2" t="s">
        <v>62</v>
      </c>
      <c r="D953" s="2" t="s">
        <v>9</v>
      </c>
      <c r="E953" s="391" t="s">
        <v>63</v>
      </c>
      <c r="F953" s="391"/>
      <c r="G953" s="3" t="s">
        <v>64</v>
      </c>
      <c r="H953" s="4" t="s">
        <v>10</v>
      </c>
      <c r="I953" s="4" t="s">
        <v>65</v>
      </c>
      <c r="J953" s="4" t="s">
        <v>11</v>
      </c>
    </row>
    <row r="954" spans="1:10" ht="39" customHeight="1">
      <c r="A954" s="10" t="s">
        <v>1883</v>
      </c>
      <c r="B954" s="12" t="s">
        <v>404</v>
      </c>
      <c r="C954" s="10" t="s">
        <v>78</v>
      </c>
      <c r="D954" s="10" t="s">
        <v>405</v>
      </c>
      <c r="E954" s="395" t="s">
        <v>371</v>
      </c>
      <c r="F954" s="395"/>
      <c r="G954" s="11" t="s">
        <v>99</v>
      </c>
      <c r="H954" s="15">
        <v>1</v>
      </c>
      <c r="I954" s="13">
        <v>65.2</v>
      </c>
      <c r="J954" s="13">
        <v>65.2</v>
      </c>
    </row>
    <row r="955" spans="1:10" ht="25.95" customHeight="1">
      <c r="A955" s="17" t="s">
        <v>1884</v>
      </c>
      <c r="B955" s="19" t="s">
        <v>2406</v>
      </c>
      <c r="C955" s="17" t="s">
        <v>78</v>
      </c>
      <c r="D955" s="17" t="s">
        <v>2407</v>
      </c>
      <c r="E955" s="396" t="s">
        <v>1887</v>
      </c>
      <c r="F955" s="396"/>
      <c r="G955" s="18" t="s">
        <v>1911</v>
      </c>
      <c r="H955" s="21">
        <v>0.28920000000000001</v>
      </c>
      <c r="I955" s="20">
        <v>28.2</v>
      </c>
      <c r="J955" s="20">
        <v>8.15</v>
      </c>
    </row>
    <row r="956" spans="1:10" ht="24" customHeight="1">
      <c r="A956" s="17" t="s">
        <v>1884</v>
      </c>
      <c r="B956" s="19" t="s">
        <v>1909</v>
      </c>
      <c r="C956" s="17" t="s">
        <v>78</v>
      </c>
      <c r="D956" s="17" t="s">
        <v>1910</v>
      </c>
      <c r="E956" s="396" t="s">
        <v>1887</v>
      </c>
      <c r="F956" s="396"/>
      <c r="G956" s="18" t="s">
        <v>1911</v>
      </c>
      <c r="H956" s="21">
        <v>0.1356</v>
      </c>
      <c r="I956" s="20">
        <v>22.95</v>
      </c>
      <c r="J956" s="20">
        <v>3.11</v>
      </c>
    </row>
    <row r="957" spans="1:10" ht="25.95" customHeight="1">
      <c r="A957" s="22" t="s">
        <v>1894</v>
      </c>
      <c r="B957" s="24" t="s">
        <v>2455</v>
      </c>
      <c r="C957" s="22" t="s">
        <v>78</v>
      </c>
      <c r="D957" s="22" t="s">
        <v>2456</v>
      </c>
      <c r="E957" s="397" t="s">
        <v>1928</v>
      </c>
      <c r="F957" s="397"/>
      <c r="G957" s="23" t="s">
        <v>99</v>
      </c>
      <c r="H957" s="26">
        <v>1.0690999999999999</v>
      </c>
      <c r="I957" s="25">
        <v>41.15</v>
      </c>
      <c r="J957" s="25">
        <v>43.99</v>
      </c>
    </row>
    <row r="958" spans="1:10" ht="24" customHeight="1">
      <c r="A958" s="22" t="s">
        <v>1894</v>
      </c>
      <c r="B958" s="24" t="s">
        <v>2408</v>
      </c>
      <c r="C958" s="22" t="s">
        <v>78</v>
      </c>
      <c r="D958" s="22" t="s">
        <v>2409</v>
      </c>
      <c r="E958" s="397" t="s">
        <v>1928</v>
      </c>
      <c r="F958" s="397"/>
      <c r="G958" s="23" t="s">
        <v>136</v>
      </c>
      <c r="H958" s="26">
        <v>0.14099999999999999</v>
      </c>
      <c r="I958" s="25">
        <v>5.87</v>
      </c>
      <c r="J958" s="25">
        <v>0.82</v>
      </c>
    </row>
    <row r="959" spans="1:10" ht="24" customHeight="1">
      <c r="A959" s="22" t="s">
        <v>1894</v>
      </c>
      <c r="B959" s="24" t="s">
        <v>2410</v>
      </c>
      <c r="C959" s="22" t="s">
        <v>78</v>
      </c>
      <c r="D959" s="22" t="s">
        <v>2411</v>
      </c>
      <c r="E959" s="397" t="s">
        <v>1928</v>
      </c>
      <c r="F959" s="397"/>
      <c r="G959" s="23" t="s">
        <v>136</v>
      </c>
      <c r="H959" s="26">
        <v>9.1300000000000008</v>
      </c>
      <c r="I959" s="25">
        <v>1</v>
      </c>
      <c r="J959" s="25">
        <v>9.1300000000000008</v>
      </c>
    </row>
    <row r="960" spans="1:10">
      <c r="A960" s="38"/>
      <c r="B960" s="38"/>
      <c r="C960" s="38"/>
      <c r="D960" s="38"/>
      <c r="E960" s="38" t="s">
        <v>1897</v>
      </c>
      <c r="F960" s="39">
        <v>8.33</v>
      </c>
      <c r="G960" s="38" t="s">
        <v>1898</v>
      </c>
      <c r="H960" s="39">
        <v>0</v>
      </c>
      <c r="I960" s="38" t="s">
        <v>1899</v>
      </c>
      <c r="J960" s="39">
        <v>8.33</v>
      </c>
    </row>
    <row r="961" spans="1:10">
      <c r="A961" s="38"/>
      <c r="B961" s="38"/>
      <c r="C961" s="38"/>
      <c r="D961" s="38"/>
      <c r="E961" s="38" t="s">
        <v>1900</v>
      </c>
      <c r="F961" s="39">
        <v>13.36</v>
      </c>
      <c r="G961" s="38"/>
      <c r="H961" s="398" t="s">
        <v>1901</v>
      </c>
      <c r="I961" s="398"/>
      <c r="J961" s="39">
        <v>78.56</v>
      </c>
    </row>
    <row r="962" spans="1:10" ht="1.05" customHeight="1">
      <c r="A962" s="16"/>
      <c r="B962" s="16"/>
      <c r="C962" s="16"/>
      <c r="D962" s="16"/>
      <c r="E962" s="16"/>
      <c r="F962" s="16"/>
      <c r="G962" s="16"/>
      <c r="H962" s="16"/>
      <c r="I962" s="16"/>
      <c r="J962" s="16"/>
    </row>
    <row r="963" spans="1:10" ht="18" customHeight="1">
      <c r="A963" s="2" t="s">
        <v>406</v>
      </c>
      <c r="B963" s="4" t="s">
        <v>61</v>
      </c>
      <c r="C963" s="2" t="s">
        <v>62</v>
      </c>
      <c r="D963" s="2" t="s">
        <v>9</v>
      </c>
      <c r="E963" s="391" t="s">
        <v>63</v>
      </c>
      <c r="F963" s="391"/>
      <c r="G963" s="3" t="s">
        <v>64</v>
      </c>
      <c r="H963" s="4" t="s">
        <v>10</v>
      </c>
      <c r="I963" s="4" t="s">
        <v>65</v>
      </c>
      <c r="J963" s="4" t="s">
        <v>11</v>
      </c>
    </row>
    <row r="964" spans="1:10" ht="25.95" customHeight="1">
      <c r="A964" s="10" t="s">
        <v>1883</v>
      </c>
      <c r="B964" s="12" t="s">
        <v>83</v>
      </c>
      <c r="C964" s="10" t="s">
        <v>78</v>
      </c>
      <c r="D964" s="10" t="s">
        <v>84</v>
      </c>
      <c r="E964" s="395" t="s">
        <v>85</v>
      </c>
      <c r="F964" s="395"/>
      <c r="G964" s="11" t="s">
        <v>81</v>
      </c>
      <c r="H964" s="15">
        <v>1</v>
      </c>
      <c r="I964" s="13">
        <v>80.36</v>
      </c>
      <c r="J964" s="13">
        <v>80.36</v>
      </c>
    </row>
    <row r="965" spans="1:10" ht="39" customHeight="1">
      <c r="A965" s="17" t="s">
        <v>1884</v>
      </c>
      <c r="B965" s="19" t="s">
        <v>1916</v>
      </c>
      <c r="C965" s="17" t="s">
        <v>78</v>
      </c>
      <c r="D965" s="17" t="s">
        <v>1917</v>
      </c>
      <c r="E965" s="396" t="s">
        <v>1907</v>
      </c>
      <c r="F965" s="396"/>
      <c r="G965" s="18" t="s">
        <v>1914</v>
      </c>
      <c r="H965" s="21">
        <v>0.19620000000000001</v>
      </c>
      <c r="I965" s="20">
        <v>33.07</v>
      </c>
      <c r="J965" s="20">
        <v>6.48</v>
      </c>
    </row>
    <row r="966" spans="1:10" ht="39" customHeight="1">
      <c r="A966" s="17" t="s">
        <v>1884</v>
      </c>
      <c r="B966" s="19" t="s">
        <v>1918</v>
      </c>
      <c r="C966" s="17" t="s">
        <v>78</v>
      </c>
      <c r="D966" s="17" t="s">
        <v>1919</v>
      </c>
      <c r="E966" s="396" t="s">
        <v>1907</v>
      </c>
      <c r="F966" s="396"/>
      <c r="G966" s="18" t="s">
        <v>1908</v>
      </c>
      <c r="H966" s="21">
        <v>0.1072</v>
      </c>
      <c r="I966" s="20">
        <v>57.08</v>
      </c>
      <c r="J966" s="20">
        <v>6.11</v>
      </c>
    </row>
    <row r="967" spans="1:10" ht="64.95" customHeight="1">
      <c r="A967" s="17" t="s">
        <v>1884</v>
      </c>
      <c r="B967" s="19" t="s">
        <v>1920</v>
      </c>
      <c r="C967" s="17" t="s">
        <v>78</v>
      </c>
      <c r="D967" s="17" t="s">
        <v>1921</v>
      </c>
      <c r="E967" s="396" t="s">
        <v>1907</v>
      </c>
      <c r="F967" s="396"/>
      <c r="G967" s="18" t="s">
        <v>1908</v>
      </c>
      <c r="H967" s="21">
        <v>5.9999999999999995E-4</v>
      </c>
      <c r="I967" s="20">
        <v>72.709999999999994</v>
      </c>
      <c r="J967" s="20">
        <v>0.04</v>
      </c>
    </row>
    <row r="968" spans="1:10" ht="39" customHeight="1">
      <c r="A968" s="17" t="s">
        <v>1884</v>
      </c>
      <c r="B968" s="19" t="s">
        <v>1922</v>
      </c>
      <c r="C968" s="17" t="s">
        <v>78</v>
      </c>
      <c r="D968" s="17" t="s">
        <v>1923</v>
      </c>
      <c r="E968" s="396" t="s">
        <v>1907</v>
      </c>
      <c r="F968" s="396"/>
      <c r="G968" s="18" t="s">
        <v>1914</v>
      </c>
      <c r="H968" s="21">
        <v>7.4200000000000002E-2</v>
      </c>
      <c r="I968" s="20">
        <v>132.22</v>
      </c>
      <c r="J968" s="20">
        <v>9.81</v>
      </c>
    </row>
    <row r="969" spans="1:10" ht="64.95" customHeight="1">
      <c r="A969" s="17" t="s">
        <v>1884</v>
      </c>
      <c r="B969" s="19" t="s">
        <v>1924</v>
      </c>
      <c r="C969" s="17" t="s">
        <v>78</v>
      </c>
      <c r="D969" s="17" t="s">
        <v>1925</v>
      </c>
      <c r="E969" s="396" t="s">
        <v>1907</v>
      </c>
      <c r="F969" s="396"/>
      <c r="G969" s="18" t="s">
        <v>1914</v>
      </c>
      <c r="H969" s="21">
        <v>5.4000000000000003E-3</v>
      </c>
      <c r="I969" s="20">
        <v>327.82</v>
      </c>
      <c r="J969" s="20">
        <v>1.77</v>
      </c>
    </row>
    <row r="970" spans="1:10" ht="24" customHeight="1">
      <c r="A970" s="17" t="s">
        <v>1884</v>
      </c>
      <c r="B970" s="19" t="s">
        <v>1909</v>
      </c>
      <c r="C970" s="17" t="s">
        <v>78</v>
      </c>
      <c r="D970" s="17" t="s">
        <v>1910</v>
      </c>
      <c r="E970" s="396" t="s">
        <v>1887</v>
      </c>
      <c r="F970" s="396"/>
      <c r="G970" s="18" t="s">
        <v>1911</v>
      </c>
      <c r="H970" s="21">
        <v>0.1012</v>
      </c>
      <c r="I970" s="20">
        <v>22.95</v>
      </c>
      <c r="J970" s="20">
        <v>2.3199999999999998</v>
      </c>
    </row>
    <row r="971" spans="1:10" ht="25.95" customHeight="1">
      <c r="A971" s="22" t="s">
        <v>1894</v>
      </c>
      <c r="B971" s="24" t="s">
        <v>1926</v>
      </c>
      <c r="C971" s="22" t="s">
        <v>78</v>
      </c>
      <c r="D971" s="22" t="s">
        <v>1927</v>
      </c>
      <c r="E971" s="397" t="s">
        <v>1928</v>
      </c>
      <c r="F971" s="397"/>
      <c r="G971" s="23" t="s">
        <v>81</v>
      </c>
      <c r="H971" s="26">
        <v>1.3889</v>
      </c>
      <c r="I971" s="25">
        <v>38.76</v>
      </c>
      <c r="J971" s="25">
        <v>53.83</v>
      </c>
    </row>
    <row r="972" spans="1:10">
      <c r="A972" s="38"/>
      <c r="B972" s="38"/>
      <c r="C972" s="38"/>
      <c r="D972" s="38"/>
      <c r="E972" s="38" t="s">
        <v>1897</v>
      </c>
      <c r="F972" s="39">
        <v>8.91</v>
      </c>
      <c r="G972" s="38" t="s">
        <v>1898</v>
      </c>
      <c r="H972" s="39">
        <v>0</v>
      </c>
      <c r="I972" s="38" t="s">
        <v>1899</v>
      </c>
      <c r="J972" s="39">
        <v>8.91</v>
      </c>
    </row>
    <row r="973" spans="1:10">
      <c r="A973" s="38"/>
      <c r="B973" s="38"/>
      <c r="C973" s="38"/>
      <c r="D973" s="38"/>
      <c r="E973" s="38" t="s">
        <v>1900</v>
      </c>
      <c r="F973" s="39">
        <v>16.47</v>
      </c>
      <c r="G973" s="38"/>
      <c r="H973" s="398" t="s">
        <v>1901</v>
      </c>
      <c r="I973" s="398"/>
      <c r="J973" s="39">
        <v>96.83</v>
      </c>
    </row>
    <row r="974" spans="1:10" ht="1.05" customHeight="1">
      <c r="A974" s="16"/>
      <c r="B974" s="16"/>
      <c r="C974" s="16"/>
      <c r="D974" s="16"/>
      <c r="E974" s="16"/>
      <c r="F974" s="16"/>
      <c r="G974" s="16"/>
      <c r="H974" s="16"/>
      <c r="I974" s="16"/>
      <c r="J974" s="16"/>
    </row>
    <row r="975" spans="1:10" ht="18" customHeight="1">
      <c r="A975" s="2" t="s">
        <v>409</v>
      </c>
      <c r="B975" s="4" t="s">
        <v>61</v>
      </c>
      <c r="C975" s="2" t="s">
        <v>62</v>
      </c>
      <c r="D975" s="2" t="s">
        <v>9</v>
      </c>
      <c r="E975" s="391" t="s">
        <v>63</v>
      </c>
      <c r="F975" s="391"/>
      <c r="G975" s="3" t="s">
        <v>64</v>
      </c>
      <c r="H975" s="4" t="s">
        <v>10</v>
      </c>
      <c r="I975" s="4" t="s">
        <v>65</v>
      </c>
      <c r="J975" s="4" t="s">
        <v>11</v>
      </c>
    </row>
    <row r="976" spans="1:10" ht="39" customHeight="1">
      <c r="A976" s="10" t="s">
        <v>1883</v>
      </c>
      <c r="B976" s="12" t="s">
        <v>410</v>
      </c>
      <c r="C976" s="10" t="s">
        <v>78</v>
      </c>
      <c r="D976" s="10" t="s">
        <v>411</v>
      </c>
      <c r="E976" s="395" t="s">
        <v>412</v>
      </c>
      <c r="F976" s="395"/>
      <c r="G976" s="11" t="s">
        <v>99</v>
      </c>
      <c r="H976" s="15">
        <v>1</v>
      </c>
      <c r="I976" s="13">
        <v>73.900000000000006</v>
      </c>
      <c r="J976" s="13">
        <v>73.900000000000006</v>
      </c>
    </row>
    <row r="977" spans="1:10" ht="24" customHeight="1">
      <c r="A977" s="17" t="s">
        <v>1884</v>
      </c>
      <c r="B977" s="19" t="s">
        <v>1909</v>
      </c>
      <c r="C977" s="17" t="s">
        <v>78</v>
      </c>
      <c r="D977" s="17" t="s">
        <v>1910</v>
      </c>
      <c r="E977" s="396" t="s">
        <v>1887</v>
      </c>
      <c r="F977" s="396"/>
      <c r="G977" s="18" t="s">
        <v>1911</v>
      </c>
      <c r="H977" s="21">
        <v>0.47860000000000003</v>
      </c>
      <c r="I977" s="20">
        <v>22.95</v>
      </c>
      <c r="J977" s="20">
        <v>10.98</v>
      </c>
    </row>
    <row r="978" spans="1:10" ht="25.95" customHeight="1">
      <c r="A978" s="17" t="s">
        <v>1884</v>
      </c>
      <c r="B978" s="19" t="s">
        <v>2196</v>
      </c>
      <c r="C978" s="17" t="s">
        <v>78</v>
      </c>
      <c r="D978" s="17" t="s">
        <v>2197</v>
      </c>
      <c r="E978" s="396" t="s">
        <v>1887</v>
      </c>
      <c r="F978" s="396"/>
      <c r="G978" s="18" t="s">
        <v>1911</v>
      </c>
      <c r="H978" s="21">
        <v>0.47860000000000003</v>
      </c>
      <c r="I978" s="20">
        <v>21.3</v>
      </c>
      <c r="J978" s="20">
        <v>10.19</v>
      </c>
    </row>
    <row r="979" spans="1:10" ht="25.95" customHeight="1">
      <c r="A979" s="22" t="s">
        <v>1894</v>
      </c>
      <c r="B979" s="24" t="s">
        <v>2459</v>
      </c>
      <c r="C979" s="22" t="s">
        <v>78</v>
      </c>
      <c r="D979" s="22" t="s">
        <v>2460</v>
      </c>
      <c r="E979" s="397" t="s">
        <v>1928</v>
      </c>
      <c r="F979" s="397"/>
      <c r="G979" s="23" t="s">
        <v>2139</v>
      </c>
      <c r="H979" s="26">
        <v>1.23E-2</v>
      </c>
      <c r="I979" s="25">
        <v>37.619999999999997</v>
      </c>
      <c r="J979" s="25">
        <v>0.46</v>
      </c>
    </row>
    <row r="980" spans="1:10" ht="39" customHeight="1">
      <c r="A980" s="22" t="s">
        <v>1894</v>
      </c>
      <c r="B980" s="24" t="s">
        <v>2461</v>
      </c>
      <c r="C980" s="22" t="s">
        <v>78</v>
      </c>
      <c r="D980" s="22" t="s">
        <v>2462</v>
      </c>
      <c r="E980" s="397" t="s">
        <v>1928</v>
      </c>
      <c r="F980" s="397"/>
      <c r="G980" s="23" t="s">
        <v>268</v>
      </c>
      <c r="H980" s="26">
        <v>1.2266999999999999</v>
      </c>
      <c r="I980" s="25">
        <v>0.33</v>
      </c>
      <c r="J980" s="25">
        <v>0.4</v>
      </c>
    </row>
    <row r="981" spans="1:10" ht="25.95" customHeight="1">
      <c r="A981" s="22" t="s">
        <v>1894</v>
      </c>
      <c r="B981" s="24" t="s">
        <v>2463</v>
      </c>
      <c r="C981" s="22" t="s">
        <v>78</v>
      </c>
      <c r="D981" s="22" t="s">
        <v>2464</v>
      </c>
      <c r="E981" s="397" t="s">
        <v>1928</v>
      </c>
      <c r="F981" s="397"/>
      <c r="G981" s="23" t="s">
        <v>99</v>
      </c>
      <c r="H981" s="26">
        <v>1.0838000000000001</v>
      </c>
      <c r="I981" s="25">
        <v>18.43</v>
      </c>
      <c r="J981" s="25">
        <v>19.97</v>
      </c>
    </row>
    <row r="982" spans="1:10" ht="39" customHeight="1">
      <c r="A982" s="22" t="s">
        <v>1894</v>
      </c>
      <c r="B982" s="24" t="s">
        <v>2465</v>
      </c>
      <c r="C982" s="22" t="s">
        <v>78</v>
      </c>
      <c r="D982" s="22" t="s">
        <v>2466</v>
      </c>
      <c r="E982" s="397" t="s">
        <v>1928</v>
      </c>
      <c r="F982" s="397"/>
      <c r="G982" s="23" t="s">
        <v>136</v>
      </c>
      <c r="H982" s="26">
        <v>3.6999999999999998E-2</v>
      </c>
      <c r="I982" s="25">
        <v>19.16</v>
      </c>
      <c r="J982" s="25">
        <v>0.7</v>
      </c>
    </row>
    <row r="983" spans="1:10" ht="39" customHeight="1">
      <c r="A983" s="22" t="s">
        <v>1894</v>
      </c>
      <c r="B983" s="24" t="s">
        <v>2467</v>
      </c>
      <c r="C983" s="22" t="s">
        <v>78</v>
      </c>
      <c r="D983" s="22" t="s">
        <v>2468</v>
      </c>
      <c r="E983" s="397" t="s">
        <v>1928</v>
      </c>
      <c r="F983" s="397"/>
      <c r="G983" s="23" t="s">
        <v>268</v>
      </c>
      <c r="H983" s="26">
        <v>1.2266999999999999</v>
      </c>
      <c r="I983" s="25">
        <v>2.2599999999999998</v>
      </c>
      <c r="J983" s="25">
        <v>2.77</v>
      </c>
    </row>
    <row r="984" spans="1:10" ht="25.95" customHeight="1">
      <c r="A984" s="22" t="s">
        <v>1894</v>
      </c>
      <c r="B984" s="24" t="s">
        <v>2469</v>
      </c>
      <c r="C984" s="22" t="s">
        <v>78</v>
      </c>
      <c r="D984" s="22" t="s">
        <v>2470</v>
      </c>
      <c r="E984" s="397" t="s">
        <v>1928</v>
      </c>
      <c r="F984" s="397"/>
      <c r="G984" s="23" t="s">
        <v>268</v>
      </c>
      <c r="H984" s="26">
        <v>9.6469000000000005</v>
      </c>
      <c r="I984" s="25">
        <v>0.14000000000000001</v>
      </c>
      <c r="J984" s="25">
        <v>1.35</v>
      </c>
    </row>
    <row r="985" spans="1:10" ht="39" customHeight="1">
      <c r="A985" s="22" t="s">
        <v>1894</v>
      </c>
      <c r="B985" s="24" t="s">
        <v>2471</v>
      </c>
      <c r="C985" s="22" t="s">
        <v>78</v>
      </c>
      <c r="D985" s="22" t="s">
        <v>2472</v>
      </c>
      <c r="E985" s="397" t="s">
        <v>1928</v>
      </c>
      <c r="F985" s="397"/>
      <c r="G985" s="23" t="s">
        <v>114</v>
      </c>
      <c r="H985" s="26">
        <v>3.5470000000000002</v>
      </c>
      <c r="I985" s="25">
        <v>5.99</v>
      </c>
      <c r="J985" s="25">
        <v>21.24</v>
      </c>
    </row>
    <row r="986" spans="1:10" ht="25.95" customHeight="1">
      <c r="A986" s="22" t="s">
        <v>1894</v>
      </c>
      <c r="B986" s="24" t="s">
        <v>2473</v>
      </c>
      <c r="C986" s="22" t="s">
        <v>78</v>
      </c>
      <c r="D986" s="22" t="s">
        <v>2474</v>
      </c>
      <c r="E986" s="397" t="s">
        <v>1928</v>
      </c>
      <c r="F986" s="397"/>
      <c r="G986" s="23" t="s">
        <v>114</v>
      </c>
      <c r="H986" s="26">
        <v>1.4276</v>
      </c>
      <c r="I986" s="25">
        <v>2.5499999999999998</v>
      </c>
      <c r="J986" s="25">
        <v>3.64</v>
      </c>
    </row>
    <row r="987" spans="1:10" ht="39" customHeight="1">
      <c r="A987" s="22" t="s">
        <v>1894</v>
      </c>
      <c r="B987" s="24" t="s">
        <v>2475</v>
      </c>
      <c r="C987" s="22" t="s">
        <v>78</v>
      </c>
      <c r="D987" s="22" t="s">
        <v>2476</v>
      </c>
      <c r="E987" s="397" t="s">
        <v>1928</v>
      </c>
      <c r="F987" s="397"/>
      <c r="G987" s="23" t="s">
        <v>136</v>
      </c>
      <c r="H987" s="26">
        <v>0.69259999999999999</v>
      </c>
      <c r="I987" s="25">
        <v>3.19</v>
      </c>
      <c r="J987" s="25">
        <v>2.2000000000000002</v>
      </c>
    </row>
    <row r="988" spans="1:10">
      <c r="A988" s="38"/>
      <c r="B988" s="38"/>
      <c r="C988" s="38"/>
      <c r="D988" s="38"/>
      <c r="E988" s="38" t="s">
        <v>1897</v>
      </c>
      <c r="F988" s="39">
        <v>15.15</v>
      </c>
      <c r="G988" s="38" t="s">
        <v>1898</v>
      </c>
      <c r="H988" s="39">
        <v>0</v>
      </c>
      <c r="I988" s="38" t="s">
        <v>1899</v>
      </c>
      <c r="J988" s="39">
        <v>15.15</v>
      </c>
    </row>
    <row r="989" spans="1:10">
      <c r="A989" s="38"/>
      <c r="B989" s="38"/>
      <c r="C989" s="38"/>
      <c r="D989" s="38"/>
      <c r="E989" s="38" t="s">
        <v>1900</v>
      </c>
      <c r="F989" s="39">
        <v>15.14</v>
      </c>
      <c r="G989" s="38"/>
      <c r="H989" s="398" t="s">
        <v>1901</v>
      </c>
      <c r="I989" s="398"/>
      <c r="J989" s="39">
        <v>89.04</v>
      </c>
    </row>
    <row r="990" spans="1:10" ht="1.05" customHeight="1">
      <c r="A990" s="16"/>
      <c r="B990" s="16"/>
      <c r="C990" s="16"/>
      <c r="D990" s="16"/>
      <c r="E990" s="16"/>
      <c r="F990" s="16"/>
      <c r="G990" s="16"/>
      <c r="H990" s="16"/>
      <c r="I990" s="16"/>
      <c r="J990" s="16"/>
    </row>
    <row r="991" spans="1:10" ht="18" customHeight="1">
      <c r="A991" s="2" t="s">
        <v>413</v>
      </c>
      <c r="B991" s="4" t="s">
        <v>61</v>
      </c>
      <c r="C991" s="2" t="s">
        <v>62</v>
      </c>
      <c r="D991" s="2" t="s">
        <v>9</v>
      </c>
      <c r="E991" s="391" t="s">
        <v>63</v>
      </c>
      <c r="F991" s="391"/>
      <c r="G991" s="3" t="s">
        <v>64</v>
      </c>
      <c r="H991" s="4" t="s">
        <v>10</v>
      </c>
      <c r="I991" s="4" t="s">
        <v>65</v>
      </c>
      <c r="J991" s="4" t="s">
        <v>11</v>
      </c>
    </row>
    <row r="992" spans="1:10" ht="39" customHeight="1">
      <c r="A992" s="10" t="s">
        <v>1883</v>
      </c>
      <c r="B992" s="12" t="s">
        <v>414</v>
      </c>
      <c r="C992" s="10" t="s">
        <v>78</v>
      </c>
      <c r="D992" s="10" t="s">
        <v>415</v>
      </c>
      <c r="E992" s="395" t="s">
        <v>360</v>
      </c>
      <c r="F992" s="395"/>
      <c r="G992" s="11" t="s">
        <v>99</v>
      </c>
      <c r="H992" s="15">
        <v>1</v>
      </c>
      <c r="I992" s="13">
        <v>18.89</v>
      </c>
      <c r="J992" s="13">
        <v>18.89</v>
      </c>
    </row>
    <row r="993" spans="1:10" ht="24" customHeight="1">
      <c r="A993" s="17" t="s">
        <v>1884</v>
      </c>
      <c r="B993" s="19" t="s">
        <v>1935</v>
      </c>
      <c r="C993" s="17" t="s">
        <v>78</v>
      </c>
      <c r="D993" s="17" t="s">
        <v>1936</v>
      </c>
      <c r="E993" s="396" t="s">
        <v>1887</v>
      </c>
      <c r="F993" s="396"/>
      <c r="G993" s="18" t="s">
        <v>1911</v>
      </c>
      <c r="H993" s="21">
        <v>0.1295</v>
      </c>
      <c r="I993" s="20">
        <v>28.34</v>
      </c>
      <c r="J993" s="20">
        <v>3.67</v>
      </c>
    </row>
    <row r="994" spans="1:10" ht="24" customHeight="1">
      <c r="A994" s="17" t="s">
        <v>1884</v>
      </c>
      <c r="B994" s="19" t="s">
        <v>1909</v>
      </c>
      <c r="C994" s="17" t="s">
        <v>78</v>
      </c>
      <c r="D994" s="17" t="s">
        <v>1910</v>
      </c>
      <c r="E994" s="396" t="s">
        <v>1887</v>
      </c>
      <c r="F994" s="396"/>
      <c r="G994" s="18" t="s">
        <v>1911</v>
      </c>
      <c r="H994" s="21">
        <v>4.8599999999999997E-2</v>
      </c>
      <c r="I994" s="20">
        <v>22.95</v>
      </c>
      <c r="J994" s="20">
        <v>1.1100000000000001</v>
      </c>
    </row>
    <row r="995" spans="1:10" ht="39" customHeight="1">
      <c r="A995" s="17" t="s">
        <v>1884</v>
      </c>
      <c r="B995" s="19" t="s">
        <v>2478</v>
      </c>
      <c r="C995" s="17" t="s">
        <v>78</v>
      </c>
      <c r="D995" s="17" t="s">
        <v>2479</v>
      </c>
      <c r="E995" s="396" t="s">
        <v>1939</v>
      </c>
      <c r="F995" s="396"/>
      <c r="G995" s="18" t="s">
        <v>81</v>
      </c>
      <c r="H995" s="21">
        <v>3.3999999999999998E-3</v>
      </c>
      <c r="I995" s="20">
        <v>4152.84</v>
      </c>
      <c r="J995" s="20">
        <v>14.11</v>
      </c>
    </row>
    <row r="996" spans="1:10">
      <c r="A996" s="38"/>
      <c r="B996" s="38"/>
      <c r="C996" s="38"/>
      <c r="D996" s="38"/>
      <c r="E996" s="38" t="s">
        <v>1897</v>
      </c>
      <c r="F996" s="39">
        <v>3.8</v>
      </c>
      <c r="G996" s="38" t="s">
        <v>1898</v>
      </c>
      <c r="H996" s="39">
        <v>0</v>
      </c>
      <c r="I996" s="38" t="s">
        <v>1899</v>
      </c>
      <c r="J996" s="39">
        <v>3.8</v>
      </c>
    </row>
    <row r="997" spans="1:10">
      <c r="A997" s="38"/>
      <c r="B997" s="38"/>
      <c r="C997" s="38"/>
      <c r="D997" s="38"/>
      <c r="E997" s="38" t="s">
        <v>1900</v>
      </c>
      <c r="F997" s="39">
        <v>3.87</v>
      </c>
      <c r="G997" s="38"/>
      <c r="H997" s="398" t="s">
        <v>1901</v>
      </c>
      <c r="I997" s="398"/>
      <c r="J997" s="39">
        <v>22.76</v>
      </c>
    </row>
    <row r="998" spans="1:10" ht="1.05" customHeight="1">
      <c r="A998" s="16"/>
      <c r="B998" s="16"/>
      <c r="C998" s="16"/>
      <c r="D998" s="16"/>
      <c r="E998" s="16"/>
      <c r="F998" s="16"/>
      <c r="G998" s="16"/>
      <c r="H998" s="16"/>
      <c r="I998" s="16"/>
      <c r="J998" s="16"/>
    </row>
    <row r="999" spans="1:10" ht="18" customHeight="1">
      <c r="A999" s="2" t="s">
        <v>416</v>
      </c>
      <c r="B999" s="4" t="s">
        <v>61</v>
      </c>
      <c r="C999" s="2" t="s">
        <v>62</v>
      </c>
      <c r="D999" s="2" t="s">
        <v>9</v>
      </c>
      <c r="E999" s="391" t="s">
        <v>63</v>
      </c>
      <c r="F999" s="391"/>
      <c r="G999" s="3" t="s">
        <v>64</v>
      </c>
      <c r="H999" s="4" t="s">
        <v>10</v>
      </c>
      <c r="I999" s="4" t="s">
        <v>65</v>
      </c>
      <c r="J999" s="4" t="s">
        <v>11</v>
      </c>
    </row>
    <row r="1000" spans="1:10" ht="39" customHeight="1">
      <c r="A1000" s="10" t="s">
        <v>1883</v>
      </c>
      <c r="B1000" s="12" t="s">
        <v>417</v>
      </c>
      <c r="C1000" s="10" t="s">
        <v>78</v>
      </c>
      <c r="D1000" s="10" t="s">
        <v>418</v>
      </c>
      <c r="E1000" s="395" t="s">
        <v>364</v>
      </c>
      <c r="F1000" s="395"/>
      <c r="G1000" s="11" t="s">
        <v>99</v>
      </c>
      <c r="H1000" s="15">
        <v>1</v>
      </c>
      <c r="I1000" s="13">
        <v>34.74</v>
      </c>
      <c r="J1000" s="13">
        <v>34.74</v>
      </c>
    </row>
    <row r="1001" spans="1:10" ht="52.05" customHeight="1">
      <c r="A1001" s="17" t="s">
        <v>1884</v>
      </c>
      <c r="B1001" s="19" t="s">
        <v>2135</v>
      </c>
      <c r="C1001" s="17" t="s">
        <v>78</v>
      </c>
      <c r="D1001" s="17" t="s">
        <v>2136</v>
      </c>
      <c r="E1001" s="396" t="s">
        <v>1939</v>
      </c>
      <c r="F1001" s="396"/>
      <c r="G1001" s="18" t="s">
        <v>81</v>
      </c>
      <c r="H1001" s="21">
        <v>1.9400000000000001E-2</v>
      </c>
      <c r="I1001" s="20">
        <v>698.58</v>
      </c>
      <c r="J1001" s="20">
        <v>13.55</v>
      </c>
    </row>
    <row r="1002" spans="1:10" ht="24" customHeight="1">
      <c r="A1002" s="17" t="s">
        <v>1884</v>
      </c>
      <c r="B1002" s="19" t="s">
        <v>1909</v>
      </c>
      <c r="C1002" s="17" t="s">
        <v>78</v>
      </c>
      <c r="D1002" s="17" t="s">
        <v>1910</v>
      </c>
      <c r="E1002" s="396" t="s">
        <v>1887</v>
      </c>
      <c r="F1002" s="396"/>
      <c r="G1002" s="18" t="s">
        <v>1911</v>
      </c>
      <c r="H1002" s="21">
        <v>0.26619999999999999</v>
      </c>
      <c r="I1002" s="20">
        <v>22.95</v>
      </c>
      <c r="J1002" s="20">
        <v>6.1</v>
      </c>
    </row>
    <row r="1003" spans="1:10" ht="24" customHeight="1">
      <c r="A1003" s="17" t="s">
        <v>1884</v>
      </c>
      <c r="B1003" s="19" t="s">
        <v>1935</v>
      </c>
      <c r="C1003" s="17" t="s">
        <v>78</v>
      </c>
      <c r="D1003" s="17" t="s">
        <v>1936</v>
      </c>
      <c r="E1003" s="396" t="s">
        <v>1887</v>
      </c>
      <c r="F1003" s="396"/>
      <c r="G1003" s="18" t="s">
        <v>1911</v>
      </c>
      <c r="H1003" s="21">
        <v>0.53249999999999997</v>
      </c>
      <c r="I1003" s="20">
        <v>28.34</v>
      </c>
      <c r="J1003" s="20">
        <v>15.09</v>
      </c>
    </row>
    <row r="1004" spans="1:10">
      <c r="A1004" s="38"/>
      <c r="B1004" s="38"/>
      <c r="C1004" s="38"/>
      <c r="D1004" s="38"/>
      <c r="E1004" s="38" t="s">
        <v>1897</v>
      </c>
      <c r="F1004" s="39">
        <v>17.05</v>
      </c>
      <c r="G1004" s="38" t="s">
        <v>1898</v>
      </c>
      <c r="H1004" s="39">
        <v>0</v>
      </c>
      <c r="I1004" s="38" t="s">
        <v>1899</v>
      </c>
      <c r="J1004" s="39">
        <v>17.05</v>
      </c>
    </row>
    <row r="1005" spans="1:10">
      <c r="A1005" s="38"/>
      <c r="B1005" s="38"/>
      <c r="C1005" s="38"/>
      <c r="D1005" s="38"/>
      <c r="E1005" s="38" t="s">
        <v>1900</v>
      </c>
      <c r="F1005" s="39">
        <v>7.12</v>
      </c>
      <c r="G1005" s="38"/>
      <c r="H1005" s="398" t="s">
        <v>1901</v>
      </c>
      <c r="I1005" s="398"/>
      <c r="J1005" s="39">
        <v>41.86</v>
      </c>
    </row>
    <row r="1006" spans="1:10" ht="1.05" customHeight="1">
      <c r="A1006" s="16"/>
      <c r="B1006" s="16"/>
      <c r="C1006" s="16"/>
      <c r="D1006" s="16"/>
      <c r="E1006" s="16"/>
      <c r="F1006" s="16"/>
      <c r="G1006" s="16"/>
      <c r="H1006" s="16"/>
      <c r="I1006" s="16"/>
      <c r="J1006" s="16"/>
    </row>
    <row r="1007" spans="1:10" ht="18" customHeight="1">
      <c r="A1007" s="2" t="s">
        <v>421</v>
      </c>
      <c r="B1007" s="4" t="s">
        <v>61</v>
      </c>
      <c r="C1007" s="2" t="s">
        <v>62</v>
      </c>
      <c r="D1007" s="2" t="s">
        <v>9</v>
      </c>
      <c r="E1007" s="391" t="s">
        <v>63</v>
      </c>
      <c r="F1007" s="391"/>
      <c r="G1007" s="3" t="s">
        <v>64</v>
      </c>
      <c r="H1007" s="4" t="s">
        <v>10</v>
      </c>
      <c r="I1007" s="4" t="s">
        <v>65</v>
      </c>
      <c r="J1007" s="4" t="s">
        <v>11</v>
      </c>
    </row>
    <row r="1008" spans="1:10" ht="25.95" customHeight="1">
      <c r="A1008" s="10" t="s">
        <v>1883</v>
      </c>
      <c r="B1008" s="12" t="s">
        <v>422</v>
      </c>
      <c r="C1008" s="10" t="s">
        <v>78</v>
      </c>
      <c r="D1008" s="10" t="s">
        <v>423</v>
      </c>
      <c r="E1008" s="395" t="s">
        <v>424</v>
      </c>
      <c r="F1008" s="395"/>
      <c r="G1008" s="11" t="s">
        <v>99</v>
      </c>
      <c r="H1008" s="15">
        <v>1</v>
      </c>
      <c r="I1008" s="13">
        <v>4.24</v>
      </c>
      <c r="J1008" s="13">
        <v>4.24</v>
      </c>
    </row>
    <row r="1009" spans="1:10" ht="24" customHeight="1">
      <c r="A1009" s="17" t="s">
        <v>1884</v>
      </c>
      <c r="B1009" s="19" t="s">
        <v>1909</v>
      </c>
      <c r="C1009" s="17" t="s">
        <v>78</v>
      </c>
      <c r="D1009" s="17" t="s">
        <v>1910</v>
      </c>
      <c r="E1009" s="396" t="s">
        <v>1887</v>
      </c>
      <c r="F1009" s="396"/>
      <c r="G1009" s="18" t="s">
        <v>1911</v>
      </c>
      <c r="H1009" s="21">
        <v>2.2200000000000001E-2</v>
      </c>
      <c r="I1009" s="20">
        <v>22.95</v>
      </c>
      <c r="J1009" s="20">
        <v>0.5</v>
      </c>
    </row>
    <row r="1010" spans="1:10" ht="24" customHeight="1">
      <c r="A1010" s="17" t="s">
        <v>1884</v>
      </c>
      <c r="B1010" s="19" t="s">
        <v>2481</v>
      </c>
      <c r="C1010" s="17" t="s">
        <v>78</v>
      </c>
      <c r="D1010" s="17" t="s">
        <v>2482</v>
      </c>
      <c r="E1010" s="396" t="s">
        <v>1887</v>
      </c>
      <c r="F1010" s="396"/>
      <c r="G1010" s="18" t="s">
        <v>1911</v>
      </c>
      <c r="H1010" s="21">
        <v>6.6600000000000006E-2</v>
      </c>
      <c r="I1010" s="20">
        <v>30.01</v>
      </c>
      <c r="J1010" s="20">
        <v>1.99</v>
      </c>
    </row>
    <row r="1011" spans="1:10" ht="24" customHeight="1">
      <c r="A1011" s="22" t="s">
        <v>1894</v>
      </c>
      <c r="B1011" s="24" t="s">
        <v>2451</v>
      </c>
      <c r="C1011" s="22" t="s">
        <v>78</v>
      </c>
      <c r="D1011" s="22" t="s">
        <v>2452</v>
      </c>
      <c r="E1011" s="397" t="s">
        <v>1928</v>
      </c>
      <c r="F1011" s="397"/>
      <c r="G1011" s="23" t="s">
        <v>2015</v>
      </c>
      <c r="H1011" s="26">
        <v>0.1666</v>
      </c>
      <c r="I1011" s="25">
        <v>10.56</v>
      </c>
      <c r="J1011" s="25">
        <v>1.75</v>
      </c>
    </row>
    <row r="1012" spans="1:10">
      <c r="A1012" s="38"/>
      <c r="B1012" s="38"/>
      <c r="C1012" s="38"/>
      <c r="D1012" s="38"/>
      <c r="E1012" s="38" t="s">
        <v>1897</v>
      </c>
      <c r="F1012" s="39">
        <v>1.76</v>
      </c>
      <c r="G1012" s="38" t="s">
        <v>1898</v>
      </c>
      <c r="H1012" s="39">
        <v>0</v>
      </c>
      <c r="I1012" s="38" t="s">
        <v>1899</v>
      </c>
      <c r="J1012" s="39">
        <v>1.76</v>
      </c>
    </row>
    <row r="1013" spans="1:10">
      <c r="A1013" s="38"/>
      <c r="B1013" s="38"/>
      <c r="C1013" s="38"/>
      <c r="D1013" s="38"/>
      <c r="E1013" s="38" t="s">
        <v>1900</v>
      </c>
      <c r="F1013" s="39">
        <v>0.86</v>
      </c>
      <c r="G1013" s="38"/>
      <c r="H1013" s="398" t="s">
        <v>1901</v>
      </c>
      <c r="I1013" s="398"/>
      <c r="J1013" s="39">
        <v>5.0999999999999996</v>
      </c>
    </row>
    <row r="1014" spans="1:10" ht="1.05" customHeight="1">
      <c r="A1014" s="16"/>
      <c r="B1014" s="16"/>
      <c r="C1014" s="16"/>
      <c r="D1014" s="16"/>
      <c r="E1014" s="16"/>
      <c r="F1014" s="16"/>
      <c r="G1014" s="16"/>
      <c r="H1014" s="16"/>
      <c r="I1014" s="16"/>
      <c r="J1014" s="16"/>
    </row>
    <row r="1015" spans="1:10" ht="18" customHeight="1">
      <c r="A1015" s="2" t="s">
        <v>425</v>
      </c>
      <c r="B1015" s="4" t="s">
        <v>61</v>
      </c>
      <c r="C1015" s="2" t="s">
        <v>62</v>
      </c>
      <c r="D1015" s="2" t="s">
        <v>9</v>
      </c>
      <c r="E1015" s="391" t="s">
        <v>63</v>
      </c>
      <c r="F1015" s="391"/>
      <c r="G1015" s="3" t="s">
        <v>64</v>
      </c>
      <c r="H1015" s="4" t="s">
        <v>10</v>
      </c>
      <c r="I1015" s="4" t="s">
        <v>65</v>
      </c>
      <c r="J1015" s="4" t="s">
        <v>11</v>
      </c>
    </row>
    <row r="1016" spans="1:10" ht="25.95" customHeight="1">
      <c r="A1016" s="10" t="s">
        <v>1883</v>
      </c>
      <c r="B1016" s="12" t="s">
        <v>426</v>
      </c>
      <c r="C1016" s="10" t="s">
        <v>78</v>
      </c>
      <c r="D1016" s="10" t="s">
        <v>427</v>
      </c>
      <c r="E1016" s="395" t="s">
        <v>424</v>
      </c>
      <c r="F1016" s="395"/>
      <c r="G1016" s="11" t="s">
        <v>99</v>
      </c>
      <c r="H1016" s="15">
        <v>1</v>
      </c>
      <c r="I1016" s="13">
        <v>17.14</v>
      </c>
      <c r="J1016" s="13">
        <v>17.14</v>
      </c>
    </row>
    <row r="1017" spans="1:10" ht="24" customHeight="1">
      <c r="A1017" s="17" t="s">
        <v>1884</v>
      </c>
      <c r="B1017" s="19" t="s">
        <v>2481</v>
      </c>
      <c r="C1017" s="17" t="s">
        <v>78</v>
      </c>
      <c r="D1017" s="17" t="s">
        <v>2482</v>
      </c>
      <c r="E1017" s="396" t="s">
        <v>1887</v>
      </c>
      <c r="F1017" s="396"/>
      <c r="G1017" s="18" t="s">
        <v>1911</v>
      </c>
      <c r="H1017" s="21">
        <v>0.36099999999999999</v>
      </c>
      <c r="I1017" s="20">
        <v>30.01</v>
      </c>
      <c r="J1017" s="20">
        <v>10.83</v>
      </c>
    </row>
    <row r="1018" spans="1:10" ht="24" customHeight="1">
      <c r="A1018" s="17" t="s">
        <v>1884</v>
      </c>
      <c r="B1018" s="19" t="s">
        <v>1909</v>
      </c>
      <c r="C1018" s="17" t="s">
        <v>78</v>
      </c>
      <c r="D1018" s="17" t="s">
        <v>1910</v>
      </c>
      <c r="E1018" s="396" t="s">
        <v>1887</v>
      </c>
      <c r="F1018" s="396"/>
      <c r="G1018" s="18" t="s">
        <v>1911</v>
      </c>
      <c r="H1018" s="21">
        <v>0.1203</v>
      </c>
      <c r="I1018" s="20">
        <v>22.95</v>
      </c>
      <c r="J1018" s="20">
        <v>2.76</v>
      </c>
    </row>
    <row r="1019" spans="1:10" ht="25.95" customHeight="1">
      <c r="A1019" s="22" t="s">
        <v>1894</v>
      </c>
      <c r="B1019" s="24" t="s">
        <v>2484</v>
      </c>
      <c r="C1019" s="22" t="s">
        <v>78</v>
      </c>
      <c r="D1019" s="22" t="s">
        <v>2485</v>
      </c>
      <c r="E1019" s="397" t="s">
        <v>1928</v>
      </c>
      <c r="F1019" s="397"/>
      <c r="G1019" s="23" t="s">
        <v>268</v>
      </c>
      <c r="H1019" s="26">
        <v>8.0199999999999994E-2</v>
      </c>
      <c r="I1019" s="25">
        <v>0.88</v>
      </c>
      <c r="J1019" s="25">
        <v>7.0000000000000007E-2</v>
      </c>
    </row>
    <row r="1020" spans="1:10" ht="25.95" customHeight="1">
      <c r="A1020" s="22" t="s">
        <v>1894</v>
      </c>
      <c r="B1020" s="24" t="s">
        <v>2486</v>
      </c>
      <c r="C1020" s="22" t="s">
        <v>78</v>
      </c>
      <c r="D1020" s="22" t="s">
        <v>2487</v>
      </c>
      <c r="E1020" s="397" t="s">
        <v>1928</v>
      </c>
      <c r="F1020" s="397"/>
      <c r="G1020" s="23" t="s">
        <v>136</v>
      </c>
      <c r="H1020" s="26">
        <v>1.3389</v>
      </c>
      <c r="I1020" s="25">
        <v>2.6</v>
      </c>
      <c r="J1020" s="25">
        <v>3.48</v>
      </c>
    </row>
    <row r="1021" spans="1:10">
      <c r="A1021" s="38"/>
      <c r="B1021" s="38"/>
      <c r="C1021" s="38"/>
      <c r="D1021" s="38"/>
      <c r="E1021" s="38" t="s">
        <v>1897</v>
      </c>
      <c r="F1021" s="39">
        <v>9.6</v>
      </c>
      <c r="G1021" s="38" t="s">
        <v>1898</v>
      </c>
      <c r="H1021" s="39">
        <v>0</v>
      </c>
      <c r="I1021" s="38" t="s">
        <v>1899</v>
      </c>
      <c r="J1021" s="39">
        <v>9.6</v>
      </c>
    </row>
    <row r="1022" spans="1:10">
      <c r="A1022" s="38"/>
      <c r="B1022" s="38"/>
      <c r="C1022" s="38"/>
      <c r="D1022" s="38"/>
      <c r="E1022" s="38" t="s">
        <v>1900</v>
      </c>
      <c r="F1022" s="39">
        <v>3.51</v>
      </c>
      <c r="G1022" s="38"/>
      <c r="H1022" s="398" t="s">
        <v>1901</v>
      </c>
      <c r="I1022" s="398"/>
      <c r="J1022" s="39">
        <v>20.65</v>
      </c>
    </row>
    <row r="1023" spans="1:10" ht="1.05" customHeight="1">
      <c r="A1023" s="16"/>
      <c r="B1023" s="16"/>
      <c r="C1023" s="16"/>
      <c r="D1023" s="16"/>
      <c r="E1023" s="16"/>
      <c r="F1023" s="16"/>
      <c r="G1023" s="16"/>
      <c r="H1023" s="16"/>
      <c r="I1023" s="16"/>
      <c r="J1023" s="16"/>
    </row>
    <row r="1024" spans="1:10" ht="18" customHeight="1">
      <c r="A1024" s="2" t="s">
        <v>428</v>
      </c>
      <c r="B1024" s="4" t="s">
        <v>61</v>
      </c>
      <c r="C1024" s="2" t="s">
        <v>62</v>
      </c>
      <c r="D1024" s="2" t="s">
        <v>9</v>
      </c>
      <c r="E1024" s="391" t="s">
        <v>63</v>
      </c>
      <c r="F1024" s="391"/>
      <c r="G1024" s="3" t="s">
        <v>64</v>
      </c>
      <c r="H1024" s="4" t="s">
        <v>10</v>
      </c>
      <c r="I1024" s="4" t="s">
        <v>65</v>
      </c>
      <c r="J1024" s="4" t="s">
        <v>11</v>
      </c>
    </row>
    <row r="1025" spans="1:10" ht="25.95" customHeight="1">
      <c r="A1025" s="10" t="s">
        <v>1883</v>
      </c>
      <c r="B1025" s="12" t="s">
        <v>429</v>
      </c>
      <c r="C1025" s="10" t="s">
        <v>78</v>
      </c>
      <c r="D1025" s="10" t="s">
        <v>430</v>
      </c>
      <c r="E1025" s="395" t="s">
        <v>424</v>
      </c>
      <c r="F1025" s="395"/>
      <c r="G1025" s="11" t="s">
        <v>99</v>
      </c>
      <c r="H1025" s="15">
        <v>1</v>
      </c>
      <c r="I1025" s="13">
        <v>14.57</v>
      </c>
      <c r="J1025" s="13">
        <v>14.57</v>
      </c>
    </row>
    <row r="1026" spans="1:10" ht="24" customHeight="1">
      <c r="A1026" s="17" t="s">
        <v>1884</v>
      </c>
      <c r="B1026" s="19" t="s">
        <v>1909</v>
      </c>
      <c r="C1026" s="17" t="s">
        <v>78</v>
      </c>
      <c r="D1026" s="17" t="s">
        <v>1910</v>
      </c>
      <c r="E1026" s="396" t="s">
        <v>1887</v>
      </c>
      <c r="F1026" s="396"/>
      <c r="G1026" s="18" t="s">
        <v>1911</v>
      </c>
      <c r="H1026" s="21">
        <v>5.4399999999999997E-2</v>
      </c>
      <c r="I1026" s="20">
        <v>22.95</v>
      </c>
      <c r="J1026" s="20">
        <v>1.24</v>
      </c>
    </row>
    <row r="1027" spans="1:10" ht="24" customHeight="1">
      <c r="A1027" s="17" t="s">
        <v>1884</v>
      </c>
      <c r="B1027" s="19" t="s">
        <v>2481</v>
      </c>
      <c r="C1027" s="17" t="s">
        <v>78</v>
      </c>
      <c r="D1027" s="17" t="s">
        <v>2482</v>
      </c>
      <c r="E1027" s="396" t="s">
        <v>1887</v>
      </c>
      <c r="F1027" s="396"/>
      <c r="G1027" s="18" t="s">
        <v>1911</v>
      </c>
      <c r="H1027" s="21">
        <v>0.16309999999999999</v>
      </c>
      <c r="I1027" s="20">
        <v>30.01</v>
      </c>
      <c r="J1027" s="20">
        <v>4.8899999999999997</v>
      </c>
    </row>
    <row r="1028" spans="1:10" ht="24" customHeight="1">
      <c r="A1028" s="22" t="s">
        <v>1894</v>
      </c>
      <c r="B1028" s="24" t="s">
        <v>2013</v>
      </c>
      <c r="C1028" s="22" t="s">
        <v>78</v>
      </c>
      <c r="D1028" s="22" t="s">
        <v>2014</v>
      </c>
      <c r="E1028" s="397" t="s">
        <v>1928</v>
      </c>
      <c r="F1028" s="397"/>
      <c r="G1028" s="23" t="s">
        <v>2015</v>
      </c>
      <c r="H1028" s="26">
        <v>0.22850000000000001</v>
      </c>
      <c r="I1028" s="25">
        <v>36.950000000000003</v>
      </c>
      <c r="J1028" s="25">
        <v>8.44</v>
      </c>
    </row>
    <row r="1029" spans="1:10">
      <c r="A1029" s="38"/>
      <c r="B1029" s="38"/>
      <c r="C1029" s="38"/>
      <c r="D1029" s="38"/>
      <c r="E1029" s="38" t="s">
        <v>1897</v>
      </c>
      <c r="F1029" s="39">
        <v>4.33</v>
      </c>
      <c r="G1029" s="38" t="s">
        <v>1898</v>
      </c>
      <c r="H1029" s="39">
        <v>0</v>
      </c>
      <c r="I1029" s="38" t="s">
        <v>1899</v>
      </c>
      <c r="J1029" s="39">
        <v>4.33</v>
      </c>
    </row>
    <row r="1030" spans="1:10">
      <c r="A1030" s="38"/>
      <c r="B1030" s="38"/>
      <c r="C1030" s="38"/>
      <c r="D1030" s="38"/>
      <c r="E1030" s="38" t="s">
        <v>1900</v>
      </c>
      <c r="F1030" s="39">
        <v>2.98</v>
      </c>
      <c r="G1030" s="38"/>
      <c r="H1030" s="398" t="s">
        <v>1901</v>
      </c>
      <c r="I1030" s="398"/>
      <c r="J1030" s="39">
        <v>17.55</v>
      </c>
    </row>
    <row r="1031" spans="1:10" ht="1.05" customHeight="1">
      <c r="A1031" s="16"/>
      <c r="B1031" s="16"/>
      <c r="C1031" s="16"/>
      <c r="D1031" s="16"/>
      <c r="E1031" s="16"/>
      <c r="F1031" s="16"/>
      <c r="G1031" s="16"/>
      <c r="H1031" s="16"/>
      <c r="I1031" s="16"/>
      <c r="J1031" s="16"/>
    </row>
    <row r="1032" spans="1:10" ht="18" customHeight="1">
      <c r="A1032" s="2" t="s">
        <v>431</v>
      </c>
      <c r="B1032" s="4" t="s">
        <v>61</v>
      </c>
      <c r="C1032" s="2" t="s">
        <v>62</v>
      </c>
      <c r="D1032" s="2" t="s">
        <v>9</v>
      </c>
      <c r="E1032" s="391" t="s">
        <v>63</v>
      </c>
      <c r="F1032" s="391"/>
      <c r="G1032" s="3" t="s">
        <v>64</v>
      </c>
      <c r="H1032" s="4" t="s">
        <v>10</v>
      </c>
      <c r="I1032" s="4" t="s">
        <v>65</v>
      </c>
      <c r="J1032" s="4" t="s">
        <v>11</v>
      </c>
    </row>
    <row r="1033" spans="1:10" ht="25.95" customHeight="1">
      <c r="A1033" s="10" t="s">
        <v>1883</v>
      </c>
      <c r="B1033" s="12" t="s">
        <v>432</v>
      </c>
      <c r="C1033" s="10" t="s">
        <v>78</v>
      </c>
      <c r="D1033" s="10" t="s">
        <v>433</v>
      </c>
      <c r="E1033" s="395" t="s">
        <v>434</v>
      </c>
      <c r="F1033" s="395"/>
      <c r="G1033" s="11" t="s">
        <v>99</v>
      </c>
      <c r="H1033" s="15">
        <v>1</v>
      </c>
      <c r="I1033" s="13">
        <v>35.46</v>
      </c>
      <c r="J1033" s="13">
        <v>35.46</v>
      </c>
    </row>
    <row r="1034" spans="1:10" ht="24" customHeight="1">
      <c r="A1034" s="17" t="s">
        <v>1884</v>
      </c>
      <c r="B1034" s="19" t="s">
        <v>2481</v>
      </c>
      <c r="C1034" s="17" t="s">
        <v>78</v>
      </c>
      <c r="D1034" s="17" t="s">
        <v>2482</v>
      </c>
      <c r="E1034" s="396" t="s">
        <v>1887</v>
      </c>
      <c r="F1034" s="396"/>
      <c r="G1034" s="18" t="s">
        <v>1911</v>
      </c>
      <c r="H1034" s="21">
        <v>0.48080000000000001</v>
      </c>
      <c r="I1034" s="20">
        <v>30.01</v>
      </c>
      <c r="J1034" s="20">
        <v>14.42</v>
      </c>
    </row>
    <row r="1035" spans="1:10" ht="24" customHeight="1">
      <c r="A1035" s="17" t="s">
        <v>1884</v>
      </c>
      <c r="B1035" s="19" t="s">
        <v>1909</v>
      </c>
      <c r="C1035" s="17" t="s">
        <v>78</v>
      </c>
      <c r="D1035" s="17" t="s">
        <v>1910</v>
      </c>
      <c r="E1035" s="396" t="s">
        <v>1887</v>
      </c>
      <c r="F1035" s="396"/>
      <c r="G1035" s="18" t="s">
        <v>1911</v>
      </c>
      <c r="H1035" s="21">
        <v>7.85E-2</v>
      </c>
      <c r="I1035" s="20">
        <v>22.95</v>
      </c>
      <c r="J1035" s="20">
        <v>1.8</v>
      </c>
    </row>
    <row r="1036" spans="1:10" ht="25.95" customHeight="1">
      <c r="A1036" s="22" t="s">
        <v>1894</v>
      </c>
      <c r="B1036" s="24" t="s">
        <v>2488</v>
      </c>
      <c r="C1036" s="22" t="s">
        <v>78</v>
      </c>
      <c r="D1036" s="22" t="s">
        <v>2489</v>
      </c>
      <c r="E1036" s="397" t="s">
        <v>1928</v>
      </c>
      <c r="F1036" s="397"/>
      <c r="G1036" s="23" t="s">
        <v>136</v>
      </c>
      <c r="H1036" s="26">
        <v>2.1825000000000001</v>
      </c>
      <c r="I1036" s="25">
        <v>8.82</v>
      </c>
      <c r="J1036" s="25">
        <v>19.239999999999998</v>
      </c>
    </row>
    <row r="1037" spans="1:10">
      <c r="A1037" s="38"/>
      <c r="B1037" s="38"/>
      <c r="C1037" s="38"/>
      <c r="D1037" s="38"/>
      <c r="E1037" s="38" t="s">
        <v>1897</v>
      </c>
      <c r="F1037" s="39">
        <v>11.48</v>
      </c>
      <c r="G1037" s="38" t="s">
        <v>1898</v>
      </c>
      <c r="H1037" s="39">
        <v>0</v>
      </c>
      <c r="I1037" s="38" t="s">
        <v>1899</v>
      </c>
      <c r="J1037" s="39">
        <v>11.48</v>
      </c>
    </row>
    <row r="1038" spans="1:10">
      <c r="A1038" s="38"/>
      <c r="B1038" s="38"/>
      <c r="C1038" s="38"/>
      <c r="D1038" s="38"/>
      <c r="E1038" s="38" t="s">
        <v>1900</v>
      </c>
      <c r="F1038" s="39">
        <v>7.26</v>
      </c>
      <c r="G1038" s="38"/>
      <c r="H1038" s="398" t="s">
        <v>1901</v>
      </c>
      <c r="I1038" s="398"/>
      <c r="J1038" s="39">
        <v>42.72</v>
      </c>
    </row>
    <row r="1039" spans="1:10" ht="1.05" customHeight="1">
      <c r="A1039" s="16"/>
      <c r="B1039" s="16"/>
      <c r="C1039" s="16"/>
      <c r="D1039" s="16"/>
      <c r="E1039" s="16"/>
      <c r="F1039" s="16"/>
      <c r="G1039" s="16"/>
      <c r="H1039" s="16"/>
      <c r="I1039" s="16"/>
      <c r="J1039" s="16"/>
    </row>
    <row r="1040" spans="1:10" ht="18" customHeight="1">
      <c r="A1040" s="2" t="s">
        <v>436</v>
      </c>
      <c r="B1040" s="4" t="s">
        <v>61</v>
      </c>
      <c r="C1040" s="2" t="s">
        <v>62</v>
      </c>
      <c r="D1040" s="2" t="s">
        <v>9</v>
      </c>
      <c r="E1040" s="391" t="s">
        <v>63</v>
      </c>
      <c r="F1040" s="391"/>
      <c r="G1040" s="3" t="s">
        <v>64</v>
      </c>
      <c r="H1040" s="4" t="s">
        <v>10</v>
      </c>
      <c r="I1040" s="4" t="s">
        <v>65</v>
      </c>
      <c r="J1040" s="4" t="s">
        <v>11</v>
      </c>
    </row>
    <row r="1041" spans="1:10" ht="25.95" customHeight="1">
      <c r="A1041" s="10" t="s">
        <v>1883</v>
      </c>
      <c r="B1041" s="12" t="s">
        <v>437</v>
      </c>
      <c r="C1041" s="10" t="s">
        <v>78</v>
      </c>
      <c r="D1041" s="10" t="s">
        <v>438</v>
      </c>
      <c r="E1041" s="395" t="s">
        <v>424</v>
      </c>
      <c r="F1041" s="395"/>
      <c r="G1041" s="11" t="s">
        <v>99</v>
      </c>
      <c r="H1041" s="15">
        <v>1</v>
      </c>
      <c r="I1041" s="13">
        <v>5.23</v>
      </c>
      <c r="J1041" s="13">
        <v>5.23</v>
      </c>
    </row>
    <row r="1042" spans="1:10" ht="24" customHeight="1">
      <c r="A1042" s="17" t="s">
        <v>1884</v>
      </c>
      <c r="B1042" s="19" t="s">
        <v>2481</v>
      </c>
      <c r="C1042" s="17" t="s">
        <v>78</v>
      </c>
      <c r="D1042" s="17" t="s">
        <v>2482</v>
      </c>
      <c r="E1042" s="396" t="s">
        <v>1887</v>
      </c>
      <c r="F1042" s="396"/>
      <c r="G1042" s="18" t="s">
        <v>1911</v>
      </c>
      <c r="H1042" s="21">
        <v>9.2700000000000005E-2</v>
      </c>
      <c r="I1042" s="20">
        <v>30.01</v>
      </c>
      <c r="J1042" s="20">
        <v>2.78</v>
      </c>
    </row>
    <row r="1043" spans="1:10" ht="24" customHeight="1">
      <c r="A1043" s="17" t="s">
        <v>1884</v>
      </c>
      <c r="B1043" s="19" t="s">
        <v>1909</v>
      </c>
      <c r="C1043" s="17" t="s">
        <v>78</v>
      </c>
      <c r="D1043" s="17" t="s">
        <v>1910</v>
      </c>
      <c r="E1043" s="396" t="s">
        <v>1887</v>
      </c>
      <c r="F1043" s="396"/>
      <c r="G1043" s="18" t="s">
        <v>1911</v>
      </c>
      <c r="H1043" s="21">
        <v>3.09E-2</v>
      </c>
      <c r="I1043" s="20">
        <v>22.95</v>
      </c>
      <c r="J1043" s="20">
        <v>0.7</v>
      </c>
    </row>
    <row r="1044" spans="1:10" ht="24" customHeight="1">
      <c r="A1044" s="22" t="s">
        <v>1894</v>
      </c>
      <c r="B1044" s="24" t="s">
        <v>2451</v>
      </c>
      <c r="C1044" s="22" t="s">
        <v>78</v>
      </c>
      <c r="D1044" s="22" t="s">
        <v>2452</v>
      </c>
      <c r="E1044" s="397" t="s">
        <v>1928</v>
      </c>
      <c r="F1044" s="397"/>
      <c r="G1044" s="23" t="s">
        <v>2015</v>
      </c>
      <c r="H1044" s="26">
        <v>0.1666</v>
      </c>
      <c r="I1044" s="25">
        <v>10.56</v>
      </c>
      <c r="J1044" s="25">
        <v>1.75</v>
      </c>
    </row>
    <row r="1045" spans="1:10">
      <c r="A1045" s="38"/>
      <c r="B1045" s="38"/>
      <c r="C1045" s="38"/>
      <c r="D1045" s="38"/>
      <c r="E1045" s="38" t="s">
        <v>1897</v>
      </c>
      <c r="F1045" s="39">
        <v>2.46</v>
      </c>
      <c r="G1045" s="38" t="s">
        <v>1898</v>
      </c>
      <c r="H1045" s="39">
        <v>0</v>
      </c>
      <c r="I1045" s="38" t="s">
        <v>1899</v>
      </c>
      <c r="J1045" s="39">
        <v>2.46</v>
      </c>
    </row>
    <row r="1046" spans="1:10">
      <c r="A1046" s="38"/>
      <c r="B1046" s="38"/>
      <c r="C1046" s="38"/>
      <c r="D1046" s="38"/>
      <c r="E1046" s="38" t="s">
        <v>1900</v>
      </c>
      <c r="F1046" s="39">
        <v>1.07</v>
      </c>
      <c r="G1046" s="38"/>
      <c r="H1046" s="398" t="s">
        <v>1901</v>
      </c>
      <c r="I1046" s="398"/>
      <c r="J1046" s="39">
        <v>6.3</v>
      </c>
    </row>
    <row r="1047" spans="1:10" ht="1.05" customHeight="1">
      <c r="A1047" s="16"/>
      <c r="B1047" s="16"/>
      <c r="C1047" s="16"/>
      <c r="D1047" s="16"/>
      <c r="E1047" s="16"/>
      <c r="F1047" s="16"/>
      <c r="G1047" s="16"/>
      <c r="H1047" s="16"/>
      <c r="I1047" s="16"/>
      <c r="J1047" s="16"/>
    </row>
    <row r="1048" spans="1:10" ht="18" customHeight="1">
      <c r="A1048" s="2" t="s">
        <v>439</v>
      </c>
      <c r="B1048" s="4" t="s">
        <v>61</v>
      </c>
      <c r="C1048" s="2" t="s">
        <v>62</v>
      </c>
      <c r="D1048" s="2" t="s">
        <v>9</v>
      </c>
      <c r="E1048" s="391" t="s">
        <v>63</v>
      </c>
      <c r="F1048" s="391"/>
      <c r="G1048" s="3" t="s">
        <v>64</v>
      </c>
      <c r="H1048" s="4" t="s">
        <v>10</v>
      </c>
      <c r="I1048" s="4" t="s">
        <v>65</v>
      </c>
      <c r="J1048" s="4" t="s">
        <v>11</v>
      </c>
    </row>
    <row r="1049" spans="1:10" ht="25.95" customHeight="1">
      <c r="A1049" s="10" t="s">
        <v>1883</v>
      </c>
      <c r="B1049" s="12" t="s">
        <v>440</v>
      </c>
      <c r="C1049" s="10" t="s">
        <v>78</v>
      </c>
      <c r="D1049" s="10" t="s">
        <v>441</v>
      </c>
      <c r="E1049" s="395" t="s">
        <v>424</v>
      </c>
      <c r="F1049" s="395"/>
      <c r="G1049" s="11" t="s">
        <v>99</v>
      </c>
      <c r="H1049" s="15">
        <v>1</v>
      </c>
      <c r="I1049" s="13">
        <v>31.48</v>
      </c>
      <c r="J1049" s="13">
        <v>31.48</v>
      </c>
    </row>
    <row r="1050" spans="1:10" ht="24" customHeight="1">
      <c r="A1050" s="17" t="s">
        <v>1884</v>
      </c>
      <c r="B1050" s="19" t="s">
        <v>1909</v>
      </c>
      <c r="C1050" s="17" t="s">
        <v>78</v>
      </c>
      <c r="D1050" s="17" t="s">
        <v>1910</v>
      </c>
      <c r="E1050" s="396" t="s">
        <v>1887</v>
      </c>
      <c r="F1050" s="396"/>
      <c r="G1050" s="18" t="s">
        <v>1911</v>
      </c>
      <c r="H1050" s="21">
        <v>0.24729999999999999</v>
      </c>
      <c r="I1050" s="20">
        <v>22.95</v>
      </c>
      <c r="J1050" s="20">
        <v>5.67</v>
      </c>
    </row>
    <row r="1051" spans="1:10" ht="24" customHeight="1">
      <c r="A1051" s="17" t="s">
        <v>1884</v>
      </c>
      <c r="B1051" s="19" t="s">
        <v>2481</v>
      </c>
      <c r="C1051" s="17" t="s">
        <v>78</v>
      </c>
      <c r="D1051" s="17" t="s">
        <v>2482</v>
      </c>
      <c r="E1051" s="396" t="s">
        <v>1887</v>
      </c>
      <c r="F1051" s="396"/>
      <c r="G1051" s="18" t="s">
        <v>1911</v>
      </c>
      <c r="H1051" s="21">
        <v>0.7419</v>
      </c>
      <c r="I1051" s="20">
        <v>30.01</v>
      </c>
      <c r="J1051" s="20">
        <v>22.26</v>
      </c>
    </row>
    <row r="1052" spans="1:10" ht="25.95" customHeight="1">
      <c r="A1052" s="22" t="s">
        <v>1894</v>
      </c>
      <c r="B1052" s="24" t="s">
        <v>2484</v>
      </c>
      <c r="C1052" s="22" t="s">
        <v>78</v>
      </c>
      <c r="D1052" s="22" t="s">
        <v>2485</v>
      </c>
      <c r="E1052" s="397" t="s">
        <v>1928</v>
      </c>
      <c r="F1052" s="397"/>
      <c r="G1052" s="23" t="s">
        <v>268</v>
      </c>
      <c r="H1052" s="26">
        <v>8.0199999999999994E-2</v>
      </c>
      <c r="I1052" s="25">
        <v>0.88</v>
      </c>
      <c r="J1052" s="25">
        <v>7.0000000000000007E-2</v>
      </c>
    </row>
    <row r="1053" spans="1:10" ht="25.95" customHeight="1">
      <c r="A1053" s="22" t="s">
        <v>1894</v>
      </c>
      <c r="B1053" s="24" t="s">
        <v>2486</v>
      </c>
      <c r="C1053" s="22" t="s">
        <v>78</v>
      </c>
      <c r="D1053" s="22" t="s">
        <v>2487</v>
      </c>
      <c r="E1053" s="397" t="s">
        <v>1928</v>
      </c>
      <c r="F1053" s="397"/>
      <c r="G1053" s="23" t="s">
        <v>136</v>
      </c>
      <c r="H1053" s="26">
        <v>1.3389</v>
      </c>
      <c r="I1053" s="25">
        <v>2.6</v>
      </c>
      <c r="J1053" s="25">
        <v>3.48</v>
      </c>
    </row>
    <row r="1054" spans="1:10">
      <c r="A1054" s="38"/>
      <c r="B1054" s="38"/>
      <c r="C1054" s="38"/>
      <c r="D1054" s="38"/>
      <c r="E1054" s="38" t="s">
        <v>1897</v>
      </c>
      <c r="F1054" s="39">
        <v>19.760000000000002</v>
      </c>
      <c r="G1054" s="38" t="s">
        <v>1898</v>
      </c>
      <c r="H1054" s="39">
        <v>0</v>
      </c>
      <c r="I1054" s="38" t="s">
        <v>1899</v>
      </c>
      <c r="J1054" s="39">
        <v>19.760000000000002</v>
      </c>
    </row>
    <row r="1055" spans="1:10">
      <c r="A1055" s="38"/>
      <c r="B1055" s="38"/>
      <c r="C1055" s="38"/>
      <c r="D1055" s="38"/>
      <c r="E1055" s="38" t="s">
        <v>1900</v>
      </c>
      <c r="F1055" s="39">
        <v>6.45</v>
      </c>
      <c r="G1055" s="38"/>
      <c r="H1055" s="398" t="s">
        <v>1901</v>
      </c>
      <c r="I1055" s="398"/>
      <c r="J1055" s="39">
        <v>37.93</v>
      </c>
    </row>
    <row r="1056" spans="1:10" ht="1.05" customHeight="1">
      <c r="A1056" s="16"/>
      <c r="B1056" s="16"/>
      <c r="C1056" s="16"/>
      <c r="D1056" s="16"/>
      <c r="E1056" s="16"/>
      <c r="F1056" s="16"/>
      <c r="G1056" s="16"/>
      <c r="H1056" s="16"/>
      <c r="I1056" s="16"/>
      <c r="J1056" s="16"/>
    </row>
    <row r="1057" spans="1:10" ht="18" customHeight="1">
      <c r="A1057" s="2" t="s">
        <v>442</v>
      </c>
      <c r="B1057" s="4" t="s">
        <v>61</v>
      </c>
      <c r="C1057" s="2" t="s">
        <v>62</v>
      </c>
      <c r="D1057" s="2" t="s">
        <v>9</v>
      </c>
      <c r="E1057" s="391" t="s">
        <v>63</v>
      </c>
      <c r="F1057" s="391"/>
      <c r="G1057" s="3" t="s">
        <v>64</v>
      </c>
      <c r="H1057" s="4" t="s">
        <v>10</v>
      </c>
      <c r="I1057" s="4" t="s">
        <v>65</v>
      </c>
      <c r="J1057" s="4" t="s">
        <v>11</v>
      </c>
    </row>
    <row r="1058" spans="1:10" ht="25.95" customHeight="1">
      <c r="A1058" s="10" t="s">
        <v>1883</v>
      </c>
      <c r="B1058" s="12" t="s">
        <v>443</v>
      </c>
      <c r="C1058" s="10" t="s">
        <v>78</v>
      </c>
      <c r="D1058" s="10" t="s">
        <v>444</v>
      </c>
      <c r="E1058" s="395" t="s">
        <v>424</v>
      </c>
      <c r="F1058" s="395"/>
      <c r="G1058" s="11" t="s">
        <v>99</v>
      </c>
      <c r="H1058" s="15">
        <v>1</v>
      </c>
      <c r="I1058" s="13">
        <v>16.98</v>
      </c>
      <c r="J1058" s="13">
        <v>16.98</v>
      </c>
    </row>
    <row r="1059" spans="1:10" ht="24" customHeight="1">
      <c r="A1059" s="17" t="s">
        <v>1884</v>
      </c>
      <c r="B1059" s="19" t="s">
        <v>1909</v>
      </c>
      <c r="C1059" s="17" t="s">
        <v>78</v>
      </c>
      <c r="D1059" s="17" t="s">
        <v>1910</v>
      </c>
      <c r="E1059" s="396" t="s">
        <v>1887</v>
      </c>
      <c r="F1059" s="396"/>
      <c r="G1059" s="18" t="s">
        <v>1911</v>
      </c>
      <c r="H1059" s="21">
        <v>7.5700000000000003E-2</v>
      </c>
      <c r="I1059" s="20">
        <v>22.95</v>
      </c>
      <c r="J1059" s="20">
        <v>1.73</v>
      </c>
    </row>
    <row r="1060" spans="1:10" ht="24" customHeight="1">
      <c r="A1060" s="17" t="s">
        <v>1884</v>
      </c>
      <c r="B1060" s="19" t="s">
        <v>2481</v>
      </c>
      <c r="C1060" s="17" t="s">
        <v>78</v>
      </c>
      <c r="D1060" s="17" t="s">
        <v>2482</v>
      </c>
      <c r="E1060" s="396" t="s">
        <v>1887</v>
      </c>
      <c r="F1060" s="396"/>
      <c r="G1060" s="18" t="s">
        <v>1911</v>
      </c>
      <c r="H1060" s="21">
        <v>0.22700000000000001</v>
      </c>
      <c r="I1060" s="20">
        <v>30.01</v>
      </c>
      <c r="J1060" s="20">
        <v>6.81</v>
      </c>
    </row>
    <row r="1061" spans="1:10" ht="24" customHeight="1">
      <c r="A1061" s="22" t="s">
        <v>1894</v>
      </c>
      <c r="B1061" s="24" t="s">
        <v>2013</v>
      </c>
      <c r="C1061" s="22" t="s">
        <v>78</v>
      </c>
      <c r="D1061" s="22" t="s">
        <v>2014</v>
      </c>
      <c r="E1061" s="397" t="s">
        <v>1928</v>
      </c>
      <c r="F1061" s="397"/>
      <c r="G1061" s="23" t="s">
        <v>2015</v>
      </c>
      <c r="H1061" s="26">
        <v>0.22850000000000001</v>
      </c>
      <c r="I1061" s="25">
        <v>36.950000000000003</v>
      </c>
      <c r="J1061" s="25">
        <v>8.44</v>
      </c>
    </row>
    <row r="1062" spans="1:10">
      <c r="A1062" s="38"/>
      <c r="B1062" s="38"/>
      <c r="C1062" s="38"/>
      <c r="D1062" s="38"/>
      <c r="E1062" s="38" t="s">
        <v>1897</v>
      </c>
      <c r="F1062" s="39">
        <v>6.03</v>
      </c>
      <c r="G1062" s="38" t="s">
        <v>1898</v>
      </c>
      <c r="H1062" s="39">
        <v>0</v>
      </c>
      <c r="I1062" s="38" t="s">
        <v>1899</v>
      </c>
      <c r="J1062" s="39">
        <v>6.03</v>
      </c>
    </row>
    <row r="1063" spans="1:10">
      <c r="A1063" s="38"/>
      <c r="B1063" s="38"/>
      <c r="C1063" s="38"/>
      <c r="D1063" s="38"/>
      <c r="E1063" s="38" t="s">
        <v>1900</v>
      </c>
      <c r="F1063" s="39">
        <v>3.48</v>
      </c>
      <c r="G1063" s="38"/>
      <c r="H1063" s="398" t="s">
        <v>1901</v>
      </c>
      <c r="I1063" s="398"/>
      <c r="J1063" s="39">
        <v>20.46</v>
      </c>
    </row>
    <row r="1064" spans="1:10" ht="1.05" customHeight="1">
      <c r="A1064" s="16"/>
      <c r="B1064" s="16"/>
      <c r="C1064" s="16"/>
      <c r="D1064" s="16"/>
      <c r="E1064" s="16"/>
      <c r="F1064" s="16"/>
      <c r="G1064" s="16"/>
      <c r="H1064" s="16"/>
      <c r="I1064" s="16"/>
      <c r="J1064" s="16"/>
    </row>
    <row r="1065" spans="1:10" ht="18" customHeight="1">
      <c r="A1065" s="2" t="s">
        <v>445</v>
      </c>
      <c r="B1065" s="4" t="s">
        <v>61</v>
      </c>
      <c r="C1065" s="2" t="s">
        <v>62</v>
      </c>
      <c r="D1065" s="2" t="s">
        <v>9</v>
      </c>
      <c r="E1065" s="391" t="s">
        <v>63</v>
      </c>
      <c r="F1065" s="391"/>
      <c r="G1065" s="3" t="s">
        <v>64</v>
      </c>
      <c r="H1065" s="4" t="s">
        <v>10</v>
      </c>
      <c r="I1065" s="4" t="s">
        <v>65</v>
      </c>
      <c r="J1065" s="4" t="s">
        <v>11</v>
      </c>
    </row>
    <row r="1066" spans="1:10" ht="52.05" customHeight="1">
      <c r="A1066" s="10" t="s">
        <v>1883</v>
      </c>
      <c r="B1066" s="12" t="s">
        <v>446</v>
      </c>
      <c r="C1066" s="10" t="s">
        <v>78</v>
      </c>
      <c r="D1066" s="10" t="s">
        <v>447</v>
      </c>
      <c r="E1066" s="395" t="s">
        <v>448</v>
      </c>
      <c r="F1066" s="395"/>
      <c r="G1066" s="11" t="s">
        <v>99</v>
      </c>
      <c r="H1066" s="15">
        <v>1</v>
      </c>
      <c r="I1066" s="13">
        <v>12.89</v>
      </c>
      <c r="J1066" s="13">
        <v>12.89</v>
      </c>
    </row>
    <row r="1067" spans="1:10" ht="24" customHeight="1">
      <c r="A1067" s="17" t="s">
        <v>1884</v>
      </c>
      <c r="B1067" s="19" t="s">
        <v>2481</v>
      </c>
      <c r="C1067" s="17" t="s">
        <v>78</v>
      </c>
      <c r="D1067" s="17" t="s">
        <v>2482</v>
      </c>
      <c r="E1067" s="396" t="s">
        <v>1887</v>
      </c>
      <c r="F1067" s="396"/>
      <c r="G1067" s="18" t="s">
        <v>1911</v>
      </c>
      <c r="H1067" s="21">
        <v>0.21490000000000001</v>
      </c>
      <c r="I1067" s="20">
        <v>30.01</v>
      </c>
      <c r="J1067" s="20">
        <v>6.44</v>
      </c>
    </row>
    <row r="1068" spans="1:10" ht="24" customHeight="1">
      <c r="A1068" s="22" t="s">
        <v>1894</v>
      </c>
      <c r="B1068" s="24" t="s">
        <v>2492</v>
      </c>
      <c r="C1068" s="22" t="s">
        <v>78</v>
      </c>
      <c r="D1068" s="22" t="s">
        <v>2493</v>
      </c>
      <c r="E1068" s="397" t="s">
        <v>1928</v>
      </c>
      <c r="F1068" s="397"/>
      <c r="G1068" s="23" t="s">
        <v>2015</v>
      </c>
      <c r="H1068" s="26">
        <v>1.24E-2</v>
      </c>
      <c r="I1068" s="25">
        <v>29.8</v>
      </c>
      <c r="J1068" s="25">
        <v>0.36</v>
      </c>
    </row>
    <row r="1069" spans="1:10" ht="24" customHeight="1">
      <c r="A1069" s="22" t="s">
        <v>1894</v>
      </c>
      <c r="B1069" s="24" t="s">
        <v>2494</v>
      </c>
      <c r="C1069" s="22" t="s">
        <v>78</v>
      </c>
      <c r="D1069" s="22" t="s">
        <v>2495</v>
      </c>
      <c r="E1069" s="397" t="s">
        <v>1928</v>
      </c>
      <c r="F1069" s="397"/>
      <c r="G1069" s="23" t="s">
        <v>2015</v>
      </c>
      <c r="H1069" s="26">
        <v>0.1242</v>
      </c>
      <c r="I1069" s="25">
        <v>49.04</v>
      </c>
      <c r="J1069" s="25">
        <v>6.09</v>
      </c>
    </row>
    <row r="1070" spans="1:10">
      <c r="A1070" s="38"/>
      <c r="B1070" s="38"/>
      <c r="C1070" s="38"/>
      <c r="D1070" s="38"/>
      <c r="E1070" s="38" t="s">
        <v>1897</v>
      </c>
      <c r="F1070" s="39">
        <v>4.57</v>
      </c>
      <c r="G1070" s="38" t="s">
        <v>1898</v>
      </c>
      <c r="H1070" s="39">
        <v>0</v>
      </c>
      <c r="I1070" s="38" t="s">
        <v>1899</v>
      </c>
      <c r="J1070" s="39">
        <v>4.57</v>
      </c>
    </row>
    <row r="1071" spans="1:10">
      <c r="A1071" s="38"/>
      <c r="B1071" s="38"/>
      <c r="C1071" s="38"/>
      <c r="D1071" s="38"/>
      <c r="E1071" s="38" t="s">
        <v>1900</v>
      </c>
      <c r="F1071" s="39">
        <v>2.64</v>
      </c>
      <c r="G1071" s="38"/>
      <c r="H1071" s="398" t="s">
        <v>1901</v>
      </c>
      <c r="I1071" s="398"/>
      <c r="J1071" s="39">
        <v>15.53</v>
      </c>
    </row>
    <row r="1072" spans="1:10" ht="1.05" customHeight="1">
      <c r="A1072" s="16"/>
      <c r="B1072" s="16"/>
      <c r="C1072" s="16"/>
      <c r="D1072" s="16"/>
      <c r="E1072" s="16"/>
      <c r="F1072" s="16"/>
      <c r="G1072" s="16"/>
      <c r="H1072" s="16"/>
      <c r="I1072" s="16"/>
      <c r="J1072" s="16"/>
    </row>
    <row r="1073" spans="1:10" ht="18" customHeight="1">
      <c r="A1073" s="2" t="s">
        <v>450</v>
      </c>
      <c r="B1073" s="4" t="s">
        <v>61</v>
      </c>
      <c r="C1073" s="2" t="s">
        <v>62</v>
      </c>
      <c r="D1073" s="2" t="s">
        <v>9</v>
      </c>
      <c r="E1073" s="391" t="s">
        <v>63</v>
      </c>
      <c r="F1073" s="391"/>
      <c r="G1073" s="3" t="s">
        <v>64</v>
      </c>
      <c r="H1073" s="4" t="s">
        <v>10</v>
      </c>
      <c r="I1073" s="4" t="s">
        <v>65</v>
      </c>
      <c r="J1073" s="4" t="s">
        <v>11</v>
      </c>
    </row>
    <row r="1074" spans="1:10" ht="25.95" customHeight="1">
      <c r="A1074" s="10" t="s">
        <v>1883</v>
      </c>
      <c r="B1074" s="12" t="s">
        <v>451</v>
      </c>
      <c r="C1074" s="10" t="s">
        <v>78</v>
      </c>
      <c r="D1074" s="10" t="s">
        <v>452</v>
      </c>
      <c r="E1074" s="395" t="s">
        <v>453</v>
      </c>
      <c r="F1074" s="395"/>
      <c r="G1074" s="11" t="s">
        <v>99</v>
      </c>
      <c r="H1074" s="15">
        <v>1</v>
      </c>
      <c r="I1074" s="13">
        <v>76.58</v>
      </c>
      <c r="J1074" s="13">
        <v>76.58</v>
      </c>
    </row>
    <row r="1075" spans="1:10" ht="24" customHeight="1">
      <c r="A1075" s="17" t="s">
        <v>1884</v>
      </c>
      <c r="B1075" s="19" t="s">
        <v>1909</v>
      </c>
      <c r="C1075" s="17" t="s">
        <v>78</v>
      </c>
      <c r="D1075" s="17" t="s">
        <v>1910</v>
      </c>
      <c r="E1075" s="396" t="s">
        <v>1887</v>
      </c>
      <c r="F1075" s="396"/>
      <c r="G1075" s="18" t="s">
        <v>1911</v>
      </c>
      <c r="H1075" s="21">
        <v>0.115</v>
      </c>
      <c r="I1075" s="20">
        <v>22.95</v>
      </c>
      <c r="J1075" s="20">
        <v>2.63</v>
      </c>
    </row>
    <row r="1076" spans="1:10" ht="24" customHeight="1">
      <c r="A1076" s="17" t="s">
        <v>1884</v>
      </c>
      <c r="B1076" s="19" t="s">
        <v>2481</v>
      </c>
      <c r="C1076" s="17" t="s">
        <v>78</v>
      </c>
      <c r="D1076" s="17" t="s">
        <v>2482</v>
      </c>
      <c r="E1076" s="396" t="s">
        <v>1887</v>
      </c>
      <c r="F1076" s="396"/>
      <c r="G1076" s="18" t="s">
        <v>1911</v>
      </c>
      <c r="H1076" s="21">
        <v>0.27500000000000002</v>
      </c>
      <c r="I1076" s="20">
        <v>30.01</v>
      </c>
      <c r="J1076" s="20">
        <v>8.25</v>
      </c>
    </row>
    <row r="1077" spans="1:10" ht="24" customHeight="1">
      <c r="A1077" s="22" t="s">
        <v>1894</v>
      </c>
      <c r="B1077" s="24" t="s">
        <v>2497</v>
      </c>
      <c r="C1077" s="22" t="s">
        <v>78</v>
      </c>
      <c r="D1077" s="22" t="s">
        <v>2498</v>
      </c>
      <c r="E1077" s="397" t="s">
        <v>1928</v>
      </c>
      <c r="F1077" s="397"/>
      <c r="G1077" s="23" t="s">
        <v>2015</v>
      </c>
      <c r="H1077" s="26">
        <v>0.2016</v>
      </c>
      <c r="I1077" s="25">
        <v>147.49</v>
      </c>
      <c r="J1077" s="25">
        <v>29.73</v>
      </c>
    </row>
    <row r="1078" spans="1:10" ht="24" customHeight="1">
      <c r="A1078" s="22" t="s">
        <v>1894</v>
      </c>
      <c r="B1078" s="24" t="s">
        <v>2499</v>
      </c>
      <c r="C1078" s="22" t="s">
        <v>78</v>
      </c>
      <c r="D1078" s="22" t="s">
        <v>2500</v>
      </c>
      <c r="E1078" s="397" t="s">
        <v>1928</v>
      </c>
      <c r="F1078" s="397"/>
      <c r="G1078" s="23" t="s">
        <v>268</v>
      </c>
      <c r="H1078" s="26">
        <v>0.01</v>
      </c>
      <c r="I1078" s="25">
        <v>9.2799999999999994</v>
      </c>
      <c r="J1078" s="25">
        <v>0.09</v>
      </c>
    </row>
    <row r="1079" spans="1:10" ht="24" customHeight="1">
      <c r="A1079" s="22" t="s">
        <v>1894</v>
      </c>
      <c r="B1079" s="24" t="s">
        <v>2501</v>
      </c>
      <c r="C1079" s="22" t="s">
        <v>78</v>
      </c>
      <c r="D1079" s="22" t="s">
        <v>2502</v>
      </c>
      <c r="E1079" s="397" t="s">
        <v>1928</v>
      </c>
      <c r="F1079" s="397"/>
      <c r="G1079" s="23" t="s">
        <v>2015</v>
      </c>
      <c r="H1079" s="26">
        <v>6.4000000000000001E-2</v>
      </c>
      <c r="I1079" s="25">
        <v>67.92</v>
      </c>
      <c r="J1079" s="25">
        <v>4.34</v>
      </c>
    </row>
    <row r="1080" spans="1:10" ht="24" customHeight="1">
      <c r="A1080" s="22" t="s">
        <v>1894</v>
      </c>
      <c r="B1080" s="24" t="s">
        <v>2503</v>
      </c>
      <c r="C1080" s="22" t="s">
        <v>78</v>
      </c>
      <c r="D1080" s="22" t="s">
        <v>2504</v>
      </c>
      <c r="E1080" s="397" t="s">
        <v>1928</v>
      </c>
      <c r="F1080" s="397"/>
      <c r="G1080" s="23" t="s">
        <v>2015</v>
      </c>
      <c r="H1080" s="26">
        <v>0.32200000000000001</v>
      </c>
      <c r="I1080" s="25">
        <v>97.96</v>
      </c>
      <c r="J1080" s="25">
        <v>31.54</v>
      </c>
    </row>
    <row r="1081" spans="1:10">
      <c r="A1081" s="38"/>
      <c r="B1081" s="38"/>
      <c r="C1081" s="38"/>
      <c r="D1081" s="38"/>
      <c r="E1081" s="38" t="s">
        <v>1897</v>
      </c>
      <c r="F1081" s="39">
        <v>7.69</v>
      </c>
      <c r="G1081" s="38" t="s">
        <v>1898</v>
      </c>
      <c r="H1081" s="39">
        <v>0</v>
      </c>
      <c r="I1081" s="38" t="s">
        <v>1899</v>
      </c>
      <c r="J1081" s="39">
        <v>7.69</v>
      </c>
    </row>
    <row r="1082" spans="1:10">
      <c r="A1082" s="38"/>
      <c r="B1082" s="38"/>
      <c r="C1082" s="38"/>
      <c r="D1082" s="38"/>
      <c r="E1082" s="38" t="s">
        <v>1900</v>
      </c>
      <c r="F1082" s="39">
        <v>15.69</v>
      </c>
      <c r="G1082" s="38"/>
      <c r="H1082" s="398" t="s">
        <v>1901</v>
      </c>
      <c r="I1082" s="398"/>
      <c r="J1082" s="39">
        <v>92.27</v>
      </c>
    </row>
    <row r="1083" spans="1:10" ht="1.05" customHeight="1">
      <c r="A1083" s="16"/>
      <c r="B1083" s="16"/>
      <c r="C1083" s="16"/>
      <c r="D1083" s="16"/>
      <c r="E1083" s="16"/>
      <c r="F1083" s="16"/>
      <c r="G1083" s="16"/>
      <c r="H1083" s="16"/>
      <c r="I1083" s="16"/>
      <c r="J1083" s="16"/>
    </row>
    <row r="1084" spans="1:10" ht="18" customHeight="1">
      <c r="A1084" s="2" t="s">
        <v>454</v>
      </c>
      <c r="B1084" s="4" t="s">
        <v>61</v>
      </c>
      <c r="C1084" s="2" t="s">
        <v>62</v>
      </c>
      <c r="D1084" s="2" t="s">
        <v>9</v>
      </c>
      <c r="E1084" s="391" t="s">
        <v>63</v>
      </c>
      <c r="F1084" s="391"/>
      <c r="G1084" s="3" t="s">
        <v>64</v>
      </c>
      <c r="H1084" s="4" t="s">
        <v>10</v>
      </c>
      <c r="I1084" s="4" t="s">
        <v>65</v>
      </c>
      <c r="J1084" s="4" t="s">
        <v>11</v>
      </c>
    </row>
    <row r="1085" spans="1:10" ht="25.95" customHeight="1">
      <c r="A1085" s="10" t="s">
        <v>1883</v>
      </c>
      <c r="B1085" s="12" t="s">
        <v>455</v>
      </c>
      <c r="C1085" s="10" t="s">
        <v>78</v>
      </c>
      <c r="D1085" s="10" t="s">
        <v>456</v>
      </c>
      <c r="E1085" s="395" t="s">
        <v>453</v>
      </c>
      <c r="F1085" s="395"/>
      <c r="G1085" s="11" t="s">
        <v>114</v>
      </c>
      <c r="H1085" s="15">
        <v>1</v>
      </c>
      <c r="I1085" s="13">
        <v>1.77</v>
      </c>
      <c r="J1085" s="13">
        <v>1.77</v>
      </c>
    </row>
    <row r="1086" spans="1:10" ht="24" customHeight="1">
      <c r="A1086" s="17" t="s">
        <v>1884</v>
      </c>
      <c r="B1086" s="19" t="s">
        <v>2481</v>
      </c>
      <c r="C1086" s="17" t="s">
        <v>78</v>
      </c>
      <c r="D1086" s="17" t="s">
        <v>2482</v>
      </c>
      <c r="E1086" s="396" t="s">
        <v>1887</v>
      </c>
      <c r="F1086" s="396"/>
      <c r="G1086" s="18" t="s">
        <v>1911</v>
      </c>
      <c r="H1086" s="21">
        <v>3.6999999999999998E-2</v>
      </c>
      <c r="I1086" s="20">
        <v>30.01</v>
      </c>
      <c r="J1086" s="20">
        <v>1.1100000000000001</v>
      </c>
    </row>
    <row r="1087" spans="1:10" ht="24" customHeight="1">
      <c r="A1087" s="17" t="s">
        <v>1884</v>
      </c>
      <c r="B1087" s="19" t="s">
        <v>1909</v>
      </c>
      <c r="C1087" s="17" t="s">
        <v>78</v>
      </c>
      <c r="D1087" s="17" t="s">
        <v>1910</v>
      </c>
      <c r="E1087" s="396" t="s">
        <v>1887</v>
      </c>
      <c r="F1087" s="396"/>
      <c r="G1087" s="18" t="s">
        <v>1911</v>
      </c>
      <c r="H1087" s="21">
        <v>1.6E-2</v>
      </c>
      <c r="I1087" s="20">
        <v>22.95</v>
      </c>
      <c r="J1087" s="20">
        <v>0.36</v>
      </c>
    </row>
    <row r="1088" spans="1:10" ht="24" customHeight="1">
      <c r="A1088" s="22" t="s">
        <v>1894</v>
      </c>
      <c r="B1088" s="24" t="s">
        <v>2506</v>
      </c>
      <c r="C1088" s="22" t="s">
        <v>78</v>
      </c>
      <c r="D1088" s="22" t="s">
        <v>2507</v>
      </c>
      <c r="E1088" s="397" t="s">
        <v>1928</v>
      </c>
      <c r="F1088" s="397"/>
      <c r="G1088" s="23" t="s">
        <v>136</v>
      </c>
      <c r="H1088" s="26">
        <v>0.106</v>
      </c>
      <c r="I1088" s="25">
        <v>2.92</v>
      </c>
      <c r="J1088" s="25">
        <v>0.3</v>
      </c>
    </row>
    <row r="1089" spans="1:10">
      <c r="A1089" s="38"/>
      <c r="B1089" s="38"/>
      <c r="C1089" s="38"/>
      <c r="D1089" s="38"/>
      <c r="E1089" s="38" t="s">
        <v>1897</v>
      </c>
      <c r="F1089" s="39">
        <v>1.03</v>
      </c>
      <c r="G1089" s="38" t="s">
        <v>1898</v>
      </c>
      <c r="H1089" s="39">
        <v>0</v>
      </c>
      <c r="I1089" s="38" t="s">
        <v>1899</v>
      </c>
      <c r="J1089" s="39">
        <v>1.03</v>
      </c>
    </row>
    <row r="1090" spans="1:10">
      <c r="A1090" s="38"/>
      <c r="B1090" s="38"/>
      <c r="C1090" s="38"/>
      <c r="D1090" s="38"/>
      <c r="E1090" s="38" t="s">
        <v>1900</v>
      </c>
      <c r="F1090" s="39">
        <v>0.36</v>
      </c>
      <c r="G1090" s="38"/>
      <c r="H1090" s="398" t="s">
        <v>1901</v>
      </c>
      <c r="I1090" s="398"/>
      <c r="J1090" s="39">
        <v>2.13</v>
      </c>
    </row>
    <row r="1091" spans="1:10" ht="1.05" customHeight="1">
      <c r="A1091" s="16"/>
      <c r="B1091" s="16"/>
      <c r="C1091" s="16"/>
      <c r="D1091" s="16"/>
      <c r="E1091" s="16"/>
      <c r="F1091" s="16"/>
      <c r="G1091" s="16"/>
      <c r="H1091" s="16"/>
      <c r="I1091" s="16"/>
      <c r="J1091" s="16"/>
    </row>
    <row r="1092" spans="1:10" ht="18" customHeight="1">
      <c r="A1092" s="2" t="s">
        <v>459</v>
      </c>
      <c r="B1092" s="4" t="s">
        <v>61</v>
      </c>
      <c r="C1092" s="2" t="s">
        <v>62</v>
      </c>
      <c r="D1092" s="2" t="s">
        <v>9</v>
      </c>
      <c r="E1092" s="391" t="s">
        <v>63</v>
      </c>
      <c r="F1092" s="391"/>
      <c r="G1092" s="3" t="s">
        <v>64</v>
      </c>
      <c r="H1092" s="4" t="s">
        <v>10</v>
      </c>
      <c r="I1092" s="4" t="s">
        <v>65</v>
      </c>
      <c r="J1092" s="4" t="s">
        <v>11</v>
      </c>
    </row>
    <row r="1093" spans="1:10" ht="39" customHeight="1">
      <c r="A1093" s="10" t="s">
        <v>1883</v>
      </c>
      <c r="B1093" s="12" t="s">
        <v>460</v>
      </c>
      <c r="C1093" s="10" t="s">
        <v>78</v>
      </c>
      <c r="D1093" s="10" t="s">
        <v>461</v>
      </c>
      <c r="E1093" s="395" t="s">
        <v>462</v>
      </c>
      <c r="F1093" s="395"/>
      <c r="G1093" s="11" t="s">
        <v>114</v>
      </c>
      <c r="H1093" s="15">
        <v>1</v>
      </c>
      <c r="I1093" s="13">
        <v>32.56</v>
      </c>
      <c r="J1093" s="13">
        <v>32.56</v>
      </c>
    </row>
    <row r="1094" spans="1:10" ht="25.95" customHeight="1">
      <c r="A1094" s="17" t="s">
        <v>1884</v>
      </c>
      <c r="B1094" s="19" t="s">
        <v>1957</v>
      </c>
      <c r="C1094" s="17" t="s">
        <v>78</v>
      </c>
      <c r="D1094" s="17" t="s">
        <v>1958</v>
      </c>
      <c r="E1094" s="396" t="s">
        <v>1887</v>
      </c>
      <c r="F1094" s="396"/>
      <c r="G1094" s="18" t="s">
        <v>1911</v>
      </c>
      <c r="H1094" s="21">
        <v>0.45300000000000001</v>
      </c>
      <c r="I1094" s="20">
        <v>27.62</v>
      </c>
      <c r="J1094" s="20">
        <v>12.51</v>
      </c>
    </row>
    <row r="1095" spans="1:10" ht="25.95" customHeight="1">
      <c r="A1095" s="17" t="s">
        <v>1884</v>
      </c>
      <c r="B1095" s="19" t="s">
        <v>1959</v>
      </c>
      <c r="C1095" s="17" t="s">
        <v>78</v>
      </c>
      <c r="D1095" s="17" t="s">
        <v>1960</v>
      </c>
      <c r="E1095" s="396" t="s">
        <v>1887</v>
      </c>
      <c r="F1095" s="396"/>
      <c r="G1095" s="18" t="s">
        <v>1911</v>
      </c>
      <c r="H1095" s="21">
        <v>0.45300000000000001</v>
      </c>
      <c r="I1095" s="20">
        <v>23.32</v>
      </c>
      <c r="J1095" s="20">
        <v>10.56</v>
      </c>
    </row>
    <row r="1096" spans="1:10" ht="25.95" customHeight="1">
      <c r="A1096" s="22" t="s">
        <v>1894</v>
      </c>
      <c r="B1096" s="24" t="s">
        <v>2509</v>
      </c>
      <c r="C1096" s="22" t="s">
        <v>78</v>
      </c>
      <c r="D1096" s="22" t="s">
        <v>2510</v>
      </c>
      <c r="E1096" s="397" t="s">
        <v>1928</v>
      </c>
      <c r="F1096" s="397"/>
      <c r="G1096" s="23" t="s">
        <v>114</v>
      </c>
      <c r="H1096" s="26">
        <v>1.0492999999999999</v>
      </c>
      <c r="I1096" s="25">
        <v>8.83</v>
      </c>
      <c r="J1096" s="25">
        <v>9.26</v>
      </c>
    </row>
    <row r="1097" spans="1:10" ht="24" customHeight="1">
      <c r="A1097" s="22" t="s">
        <v>1894</v>
      </c>
      <c r="B1097" s="24" t="s">
        <v>1965</v>
      </c>
      <c r="C1097" s="22" t="s">
        <v>78</v>
      </c>
      <c r="D1097" s="22" t="s">
        <v>1966</v>
      </c>
      <c r="E1097" s="397" t="s">
        <v>1928</v>
      </c>
      <c r="F1097" s="397"/>
      <c r="G1097" s="23" t="s">
        <v>268</v>
      </c>
      <c r="H1097" s="26">
        <v>0.1056</v>
      </c>
      <c r="I1097" s="25">
        <v>2.2599999999999998</v>
      </c>
      <c r="J1097" s="25">
        <v>0.23</v>
      </c>
    </row>
    <row r="1098" spans="1:10">
      <c r="A1098" s="38"/>
      <c r="B1098" s="38"/>
      <c r="C1098" s="38"/>
      <c r="D1098" s="38"/>
      <c r="E1098" s="38" t="s">
        <v>1897</v>
      </c>
      <c r="F1098" s="39">
        <v>17.37</v>
      </c>
      <c r="G1098" s="38" t="s">
        <v>1898</v>
      </c>
      <c r="H1098" s="39">
        <v>0</v>
      </c>
      <c r="I1098" s="38" t="s">
        <v>1899</v>
      </c>
      <c r="J1098" s="39">
        <v>17.37</v>
      </c>
    </row>
    <row r="1099" spans="1:10">
      <c r="A1099" s="38"/>
      <c r="B1099" s="38"/>
      <c r="C1099" s="38"/>
      <c r="D1099" s="38"/>
      <c r="E1099" s="38" t="s">
        <v>1900</v>
      </c>
      <c r="F1099" s="39">
        <v>6.67</v>
      </c>
      <c r="G1099" s="38"/>
      <c r="H1099" s="398" t="s">
        <v>1901</v>
      </c>
      <c r="I1099" s="398"/>
      <c r="J1099" s="39">
        <v>39.229999999999997</v>
      </c>
    </row>
    <row r="1100" spans="1:10" ht="1.05" customHeight="1">
      <c r="A1100" s="16"/>
      <c r="B1100" s="16"/>
      <c r="C1100" s="16"/>
      <c r="D1100" s="16"/>
      <c r="E1100" s="16"/>
      <c r="F1100" s="16"/>
      <c r="G1100" s="16"/>
      <c r="H1100" s="16"/>
      <c r="I1100" s="16"/>
      <c r="J1100" s="16"/>
    </row>
    <row r="1101" spans="1:10" ht="18" customHeight="1">
      <c r="A1101" s="2" t="s">
        <v>463</v>
      </c>
      <c r="B1101" s="4" t="s">
        <v>61</v>
      </c>
      <c r="C1101" s="2" t="s">
        <v>62</v>
      </c>
      <c r="D1101" s="2" t="s">
        <v>9</v>
      </c>
      <c r="E1101" s="391" t="s">
        <v>63</v>
      </c>
      <c r="F1101" s="391"/>
      <c r="G1101" s="3" t="s">
        <v>64</v>
      </c>
      <c r="H1101" s="4" t="s">
        <v>10</v>
      </c>
      <c r="I1101" s="4" t="s">
        <v>65</v>
      </c>
      <c r="J1101" s="4" t="s">
        <v>11</v>
      </c>
    </row>
    <row r="1102" spans="1:10" ht="39" customHeight="1">
      <c r="A1102" s="10" t="s">
        <v>1883</v>
      </c>
      <c r="B1102" s="12" t="s">
        <v>464</v>
      </c>
      <c r="C1102" s="10" t="s">
        <v>78</v>
      </c>
      <c r="D1102" s="10" t="s">
        <v>465</v>
      </c>
      <c r="E1102" s="395" t="s">
        <v>466</v>
      </c>
      <c r="F1102" s="395"/>
      <c r="G1102" s="11" t="s">
        <v>114</v>
      </c>
      <c r="H1102" s="15">
        <v>1</v>
      </c>
      <c r="I1102" s="13">
        <v>33.979999999999997</v>
      </c>
      <c r="J1102" s="13">
        <v>33.979999999999997</v>
      </c>
    </row>
    <row r="1103" spans="1:10" ht="25.95" customHeight="1">
      <c r="A1103" s="17" t="s">
        <v>1884</v>
      </c>
      <c r="B1103" s="19" t="s">
        <v>1959</v>
      </c>
      <c r="C1103" s="17" t="s">
        <v>78</v>
      </c>
      <c r="D1103" s="17" t="s">
        <v>1960</v>
      </c>
      <c r="E1103" s="396" t="s">
        <v>1887</v>
      </c>
      <c r="F1103" s="396"/>
      <c r="G1103" s="18" t="s">
        <v>1911</v>
      </c>
      <c r="H1103" s="21">
        <v>0.1517</v>
      </c>
      <c r="I1103" s="20">
        <v>23.32</v>
      </c>
      <c r="J1103" s="20">
        <v>3.53</v>
      </c>
    </row>
    <row r="1104" spans="1:10" ht="25.95" customHeight="1">
      <c r="A1104" s="17" t="s">
        <v>1884</v>
      </c>
      <c r="B1104" s="19" t="s">
        <v>1957</v>
      </c>
      <c r="C1104" s="17" t="s">
        <v>78</v>
      </c>
      <c r="D1104" s="17" t="s">
        <v>1958</v>
      </c>
      <c r="E1104" s="396" t="s">
        <v>1887</v>
      </c>
      <c r="F1104" s="396"/>
      <c r="G1104" s="18" t="s">
        <v>1911</v>
      </c>
      <c r="H1104" s="21">
        <v>0.1517</v>
      </c>
      <c r="I1104" s="20">
        <v>27.62</v>
      </c>
      <c r="J1104" s="20">
        <v>4.18</v>
      </c>
    </row>
    <row r="1105" spans="1:10" ht="25.95" customHeight="1">
      <c r="A1105" s="22" t="s">
        <v>1894</v>
      </c>
      <c r="B1105" s="24" t="s">
        <v>2512</v>
      </c>
      <c r="C1105" s="22" t="s">
        <v>78</v>
      </c>
      <c r="D1105" s="22" t="s">
        <v>2513</v>
      </c>
      <c r="E1105" s="397" t="s">
        <v>1928</v>
      </c>
      <c r="F1105" s="397"/>
      <c r="G1105" s="23" t="s">
        <v>114</v>
      </c>
      <c r="H1105" s="26">
        <v>1.0492999999999999</v>
      </c>
      <c r="I1105" s="25">
        <v>25.01</v>
      </c>
      <c r="J1105" s="25">
        <v>26.24</v>
      </c>
    </row>
    <row r="1106" spans="1:10" ht="24" customHeight="1">
      <c r="A1106" s="22" t="s">
        <v>1894</v>
      </c>
      <c r="B1106" s="24" t="s">
        <v>1965</v>
      </c>
      <c r="C1106" s="22" t="s">
        <v>78</v>
      </c>
      <c r="D1106" s="22" t="s">
        <v>1966</v>
      </c>
      <c r="E1106" s="397" t="s">
        <v>1928</v>
      </c>
      <c r="F1106" s="397"/>
      <c r="G1106" s="23" t="s">
        <v>268</v>
      </c>
      <c r="H1106" s="26">
        <v>1.6899999999999998E-2</v>
      </c>
      <c r="I1106" s="25">
        <v>2.2599999999999998</v>
      </c>
      <c r="J1106" s="25">
        <v>0.03</v>
      </c>
    </row>
    <row r="1107" spans="1:10">
      <c r="A1107" s="38"/>
      <c r="B1107" s="38"/>
      <c r="C1107" s="38"/>
      <c r="D1107" s="38"/>
      <c r="E1107" s="38" t="s">
        <v>1897</v>
      </c>
      <c r="F1107" s="39">
        <v>5.81</v>
      </c>
      <c r="G1107" s="38" t="s">
        <v>1898</v>
      </c>
      <c r="H1107" s="39">
        <v>0</v>
      </c>
      <c r="I1107" s="38" t="s">
        <v>1899</v>
      </c>
      <c r="J1107" s="39">
        <v>5.81</v>
      </c>
    </row>
    <row r="1108" spans="1:10">
      <c r="A1108" s="38"/>
      <c r="B1108" s="38"/>
      <c r="C1108" s="38"/>
      <c r="D1108" s="38"/>
      <c r="E1108" s="38" t="s">
        <v>1900</v>
      </c>
      <c r="F1108" s="39">
        <v>6.96</v>
      </c>
      <c r="G1108" s="38"/>
      <c r="H1108" s="398" t="s">
        <v>1901</v>
      </c>
      <c r="I1108" s="398"/>
      <c r="J1108" s="39">
        <v>40.94</v>
      </c>
    </row>
    <row r="1109" spans="1:10" ht="1.05" customHeight="1">
      <c r="A1109" s="16"/>
      <c r="B1109" s="16"/>
      <c r="C1109" s="16"/>
      <c r="D1109" s="16"/>
      <c r="E1109" s="16"/>
      <c r="F1109" s="16"/>
      <c r="G1109" s="16"/>
      <c r="H1109" s="16"/>
      <c r="I1109" s="16"/>
      <c r="J1109" s="16"/>
    </row>
    <row r="1110" spans="1:10" ht="18" customHeight="1">
      <c r="A1110" s="2" t="s">
        <v>467</v>
      </c>
      <c r="B1110" s="4" t="s">
        <v>61</v>
      </c>
      <c r="C1110" s="2" t="s">
        <v>62</v>
      </c>
      <c r="D1110" s="2" t="s">
        <v>9</v>
      </c>
      <c r="E1110" s="391" t="s">
        <v>63</v>
      </c>
      <c r="F1110" s="391"/>
      <c r="G1110" s="3" t="s">
        <v>64</v>
      </c>
      <c r="H1110" s="4" t="s">
        <v>10</v>
      </c>
      <c r="I1110" s="4" t="s">
        <v>65</v>
      </c>
      <c r="J1110" s="4" t="s">
        <v>11</v>
      </c>
    </row>
    <row r="1111" spans="1:10" ht="39" customHeight="1">
      <c r="A1111" s="10" t="s">
        <v>1883</v>
      </c>
      <c r="B1111" s="12" t="s">
        <v>468</v>
      </c>
      <c r="C1111" s="10" t="s">
        <v>78</v>
      </c>
      <c r="D1111" s="10" t="s">
        <v>469</v>
      </c>
      <c r="E1111" s="395" t="s">
        <v>462</v>
      </c>
      <c r="F1111" s="395"/>
      <c r="G1111" s="11" t="s">
        <v>114</v>
      </c>
      <c r="H1111" s="15">
        <v>1</v>
      </c>
      <c r="I1111" s="13">
        <v>23.84</v>
      </c>
      <c r="J1111" s="13">
        <v>23.84</v>
      </c>
    </row>
    <row r="1112" spans="1:10" ht="25.95" customHeight="1">
      <c r="A1112" s="17" t="s">
        <v>1884</v>
      </c>
      <c r="B1112" s="19" t="s">
        <v>1957</v>
      </c>
      <c r="C1112" s="17" t="s">
        <v>78</v>
      </c>
      <c r="D1112" s="17" t="s">
        <v>1958</v>
      </c>
      <c r="E1112" s="396" t="s">
        <v>1887</v>
      </c>
      <c r="F1112" s="396"/>
      <c r="G1112" s="18" t="s">
        <v>1911</v>
      </c>
      <c r="H1112" s="21">
        <v>0.38</v>
      </c>
      <c r="I1112" s="20">
        <v>27.62</v>
      </c>
      <c r="J1112" s="20">
        <v>10.49</v>
      </c>
    </row>
    <row r="1113" spans="1:10" ht="25.95" customHeight="1">
      <c r="A1113" s="17" t="s">
        <v>1884</v>
      </c>
      <c r="B1113" s="19" t="s">
        <v>1959</v>
      </c>
      <c r="C1113" s="17" t="s">
        <v>78</v>
      </c>
      <c r="D1113" s="17" t="s">
        <v>1960</v>
      </c>
      <c r="E1113" s="396" t="s">
        <v>1887</v>
      </c>
      <c r="F1113" s="396"/>
      <c r="G1113" s="18" t="s">
        <v>1911</v>
      </c>
      <c r="H1113" s="21">
        <v>0.38</v>
      </c>
      <c r="I1113" s="20">
        <v>23.32</v>
      </c>
      <c r="J1113" s="20">
        <v>8.86</v>
      </c>
    </row>
    <row r="1114" spans="1:10" ht="25.95" customHeight="1">
      <c r="A1114" s="22" t="s">
        <v>1894</v>
      </c>
      <c r="B1114" s="24" t="s">
        <v>2515</v>
      </c>
      <c r="C1114" s="22" t="s">
        <v>78</v>
      </c>
      <c r="D1114" s="22" t="s">
        <v>2516</v>
      </c>
      <c r="E1114" s="397" t="s">
        <v>1928</v>
      </c>
      <c r="F1114" s="397"/>
      <c r="G1114" s="23" t="s">
        <v>114</v>
      </c>
      <c r="H1114" s="26">
        <v>1.0492999999999999</v>
      </c>
      <c r="I1114" s="25">
        <v>4.09</v>
      </c>
      <c r="J1114" s="25">
        <v>4.29</v>
      </c>
    </row>
    <row r="1115" spans="1:10" ht="24" customHeight="1">
      <c r="A1115" s="22" t="s">
        <v>1894</v>
      </c>
      <c r="B1115" s="24" t="s">
        <v>1965</v>
      </c>
      <c r="C1115" s="22" t="s">
        <v>78</v>
      </c>
      <c r="D1115" s="22" t="s">
        <v>1966</v>
      </c>
      <c r="E1115" s="397" t="s">
        <v>1928</v>
      </c>
      <c r="F1115" s="397"/>
      <c r="G1115" s="23" t="s">
        <v>268</v>
      </c>
      <c r="H1115" s="26">
        <v>8.8599999999999998E-2</v>
      </c>
      <c r="I1115" s="25">
        <v>2.2599999999999998</v>
      </c>
      <c r="J1115" s="25">
        <v>0.2</v>
      </c>
    </row>
    <row r="1116" spans="1:10">
      <c r="A1116" s="38"/>
      <c r="B1116" s="38"/>
      <c r="C1116" s="38"/>
      <c r="D1116" s="38"/>
      <c r="E1116" s="38" t="s">
        <v>1897</v>
      </c>
      <c r="F1116" s="39">
        <v>14.57</v>
      </c>
      <c r="G1116" s="38" t="s">
        <v>1898</v>
      </c>
      <c r="H1116" s="39">
        <v>0</v>
      </c>
      <c r="I1116" s="38" t="s">
        <v>1899</v>
      </c>
      <c r="J1116" s="39">
        <v>14.57</v>
      </c>
    </row>
    <row r="1117" spans="1:10">
      <c r="A1117" s="38"/>
      <c r="B1117" s="38"/>
      <c r="C1117" s="38"/>
      <c r="D1117" s="38"/>
      <c r="E1117" s="38" t="s">
        <v>1900</v>
      </c>
      <c r="F1117" s="39">
        <v>4.88</v>
      </c>
      <c r="G1117" s="38"/>
      <c r="H1117" s="398" t="s">
        <v>1901</v>
      </c>
      <c r="I1117" s="398"/>
      <c r="J1117" s="39">
        <v>28.72</v>
      </c>
    </row>
    <row r="1118" spans="1:10" ht="1.05" customHeight="1">
      <c r="A1118" s="16"/>
      <c r="B1118" s="16"/>
      <c r="C1118" s="16"/>
      <c r="D1118" s="16"/>
      <c r="E1118" s="16"/>
      <c r="F1118" s="16"/>
      <c r="G1118" s="16"/>
      <c r="H1118" s="16"/>
      <c r="I1118" s="16"/>
      <c r="J1118" s="16"/>
    </row>
    <row r="1119" spans="1:10" ht="18" customHeight="1">
      <c r="A1119" s="2" t="s">
        <v>470</v>
      </c>
      <c r="B1119" s="4" t="s">
        <v>61</v>
      </c>
      <c r="C1119" s="2" t="s">
        <v>62</v>
      </c>
      <c r="D1119" s="2" t="s">
        <v>9</v>
      </c>
      <c r="E1119" s="391" t="s">
        <v>63</v>
      </c>
      <c r="F1119" s="391"/>
      <c r="G1119" s="3" t="s">
        <v>64</v>
      </c>
      <c r="H1119" s="4" t="s">
        <v>10</v>
      </c>
      <c r="I1119" s="4" t="s">
        <v>65</v>
      </c>
      <c r="J1119" s="4" t="s">
        <v>11</v>
      </c>
    </row>
    <row r="1120" spans="1:10" ht="39" customHeight="1">
      <c r="A1120" s="10" t="s">
        <v>1883</v>
      </c>
      <c r="B1120" s="12" t="s">
        <v>471</v>
      </c>
      <c r="C1120" s="10" t="s">
        <v>78</v>
      </c>
      <c r="D1120" s="10" t="s">
        <v>472</v>
      </c>
      <c r="E1120" s="395" t="s">
        <v>462</v>
      </c>
      <c r="F1120" s="395"/>
      <c r="G1120" s="11" t="s">
        <v>114</v>
      </c>
      <c r="H1120" s="15">
        <v>1</v>
      </c>
      <c r="I1120" s="13">
        <v>25.99</v>
      </c>
      <c r="J1120" s="13">
        <v>25.99</v>
      </c>
    </row>
    <row r="1121" spans="1:10" ht="25.95" customHeight="1">
      <c r="A1121" s="17" t="s">
        <v>1884</v>
      </c>
      <c r="B1121" s="19" t="s">
        <v>1959</v>
      </c>
      <c r="C1121" s="17" t="s">
        <v>78</v>
      </c>
      <c r="D1121" s="17" t="s">
        <v>1960</v>
      </c>
      <c r="E1121" s="396" t="s">
        <v>1887</v>
      </c>
      <c r="F1121" s="396"/>
      <c r="G1121" s="18" t="s">
        <v>1911</v>
      </c>
      <c r="H1121" s="21">
        <v>0.224</v>
      </c>
      <c r="I1121" s="20">
        <v>23.32</v>
      </c>
      <c r="J1121" s="20">
        <v>5.22</v>
      </c>
    </row>
    <row r="1122" spans="1:10" ht="25.95" customHeight="1">
      <c r="A1122" s="17" t="s">
        <v>1884</v>
      </c>
      <c r="B1122" s="19" t="s">
        <v>1957</v>
      </c>
      <c r="C1122" s="17" t="s">
        <v>78</v>
      </c>
      <c r="D1122" s="17" t="s">
        <v>1958</v>
      </c>
      <c r="E1122" s="396" t="s">
        <v>1887</v>
      </c>
      <c r="F1122" s="396"/>
      <c r="G1122" s="18" t="s">
        <v>1911</v>
      </c>
      <c r="H1122" s="21">
        <v>0.224</v>
      </c>
      <c r="I1122" s="20">
        <v>27.62</v>
      </c>
      <c r="J1122" s="20">
        <v>6.18</v>
      </c>
    </row>
    <row r="1123" spans="1:10" ht="25.95" customHeight="1">
      <c r="A1123" s="22" t="s">
        <v>1894</v>
      </c>
      <c r="B1123" s="24" t="s">
        <v>2518</v>
      </c>
      <c r="C1123" s="22" t="s">
        <v>78</v>
      </c>
      <c r="D1123" s="22" t="s">
        <v>2519</v>
      </c>
      <c r="E1123" s="397" t="s">
        <v>1928</v>
      </c>
      <c r="F1123" s="397"/>
      <c r="G1123" s="23" t="s">
        <v>114</v>
      </c>
      <c r="H1123" s="26">
        <v>1.0492999999999999</v>
      </c>
      <c r="I1123" s="25">
        <v>13.86</v>
      </c>
      <c r="J1123" s="25">
        <v>14.54</v>
      </c>
    </row>
    <row r="1124" spans="1:10" ht="24" customHeight="1">
      <c r="A1124" s="22" t="s">
        <v>1894</v>
      </c>
      <c r="B1124" s="24" t="s">
        <v>1965</v>
      </c>
      <c r="C1124" s="22" t="s">
        <v>78</v>
      </c>
      <c r="D1124" s="22" t="s">
        <v>1966</v>
      </c>
      <c r="E1124" s="397" t="s">
        <v>1928</v>
      </c>
      <c r="F1124" s="397"/>
      <c r="G1124" s="23" t="s">
        <v>268</v>
      </c>
      <c r="H1124" s="26">
        <v>2.6100000000000002E-2</v>
      </c>
      <c r="I1124" s="25">
        <v>2.2599999999999998</v>
      </c>
      <c r="J1124" s="25">
        <v>0.05</v>
      </c>
    </row>
    <row r="1125" spans="1:10">
      <c r="A1125" s="38"/>
      <c r="B1125" s="38"/>
      <c r="C1125" s="38"/>
      <c r="D1125" s="38"/>
      <c r="E1125" s="38" t="s">
        <v>1897</v>
      </c>
      <c r="F1125" s="39">
        <v>8.59</v>
      </c>
      <c r="G1125" s="38" t="s">
        <v>1898</v>
      </c>
      <c r="H1125" s="39">
        <v>0</v>
      </c>
      <c r="I1125" s="38" t="s">
        <v>1899</v>
      </c>
      <c r="J1125" s="39">
        <v>8.59</v>
      </c>
    </row>
    <row r="1126" spans="1:10">
      <c r="A1126" s="38"/>
      <c r="B1126" s="38"/>
      <c r="C1126" s="38"/>
      <c r="D1126" s="38"/>
      <c r="E1126" s="38" t="s">
        <v>1900</v>
      </c>
      <c r="F1126" s="39">
        <v>5.32</v>
      </c>
      <c r="G1126" s="38"/>
      <c r="H1126" s="398" t="s">
        <v>1901</v>
      </c>
      <c r="I1126" s="398"/>
      <c r="J1126" s="39">
        <v>31.31</v>
      </c>
    </row>
    <row r="1127" spans="1:10" ht="1.05" customHeight="1">
      <c r="A1127" s="16"/>
      <c r="B1127" s="16"/>
      <c r="C1127" s="16"/>
      <c r="D1127" s="16"/>
      <c r="E1127" s="16"/>
      <c r="F1127" s="16"/>
      <c r="G1127" s="16"/>
      <c r="H1127" s="16"/>
      <c r="I1127" s="16"/>
      <c r="J1127" s="16"/>
    </row>
    <row r="1128" spans="1:10" ht="18" customHeight="1">
      <c r="A1128" s="2" t="s">
        <v>473</v>
      </c>
      <c r="B1128" s="4" t="s">
        <v>61</v>
      </c>
      <c r="C1128" s="2" t="s">
        <v>62</v>
      </c>
      <c r="D1128" s="2" t="s">
        <v>9</v>
      </c>
      <c r="E1128" s="391" t="s">
        <v>63</v>
      </c>
      <c r="F1128" s="391"/>
      <c r="G1128" s="3" t="s">
        <v>64</v>
      </c>
      <c r="H1128" s="4" t="s">
        <v>10</v>
      </c>
      <c r="I1128" s="4" t="s">
        <v>65</v>
      </c>
      <c r="J1128" s="4" t="s">
        <v>11</v>
      </c>
    </row>
    <row r="1129" spans="1:10" ht="52.05" customHeight="1">
      <c r="A1129" s="10" t="s">
        <v>1883</v>
      </c>
      <c r="B1129" s="12" t="s">
        <v>474</v>
      </c>
      <c r="C1129" s="10" t="s">
        <v>78</v>
      </c>
      <c r="D1129" s="10" t="s">
        <v>475</v>
      </c>
      <c r="E1129" s="395" t="s">
        <v>466</v>
      </c>
      <c r="F1129" s="395"/>
      <c r="G1129" s="11" t="s">
        <v>268</v>
      </c>
      <c r="H1129" s="15">
        <v>1</v>
      </c>
      <c r="I1129" s="13">
        <v>19.45</v>
      </c>
      <c r="J1129" s="13">
        <v>19.45</v>
      </c>
    </row>
    <row r="1130" spans="1:10" ht="25.95" customHeight="1">
      <c r="A1130" s="17" t="s">
        <v>1884</v>
      </c>
      <c r="B1130" s="19" t="s">
        <v>1959</v>
      </c>
      <c r="C1130" s="17" t="s">
        <v>78</v>
      </c>
      <c r="D1130" s="17" t="s">
        <v>1960</v>
      </c>
      <c r="E1130" s="396" t="s">
        <v>1887</v>
      </c>
      <c r="F1130" s="396"/>
      <c r="G1130" s="18" t="s">
        <v>1911</v>
      </c>
      <c r="H1130" s="21">
        <v>0.1338</v>
      </c>
      <c r="I1130" s="20">
        <v>23.32</v>
      </c>
      <c r="J1130" s="20">
        <v>3.12</v>
      </c>
    </row>
    <row r="1131" spans="1:10" ht="25.95" customHeight="1">
      <c r="A1131" s="17" t="s">
        <v>1884</v>
      </c>
      <c r="B1131" s="19" t="s">
        <v>1957</v>
      </c>
      <c r="C1131" s="17" t="s">
        <v>78</v>
      </c>
      <c r="D1131" s="17" t="s">
        <v>1958</v>
      </c>
      <c r="E1131" s="396" t="s">
        <v>1887</v>
      </c>
      <c r="F1131" s="396"/>
      <c r="G1131" s="18" t="s">
        <v>1911</v>
      </c>
      <c r="H1131" s="21">
        <v>0.1338</v>
      </c>
      <c r="I1131" s="20">
        <v>27.62</v>
      </c>
      <c r="J1131" s="20">
        <v>3.69</v>
      </c>
    </row>
    <row r="1132" spans="1:10" ht="25.95" customHeight="1">
      <c r="A1132" s="22" t="s">
        <v>1894</v>
      </c>
      <c r="B1132" s="24" t="s">
        <v>2521</v>
      </c>
      <c r="C1132" s="22" t="s">
        <v>78</v>
      </c>
      <c r="D1132" s="22" t="s">
        <v>2522</v>
      </c>
      <c r="E1132" s="397" t="s">
        <v>1928</v>
      </c>
      <c r="F1132" s="397"/>
      <c r="G1132" s="23" t="s">
        <v>268</v>
      </c>
      <c r="H1132" s="26">
        <v>1</v>
      </c>
      <c r="I1132" s="25">
        <v>12.13</v>
      </c>
      <c r="J1132" s="25">
        <v>12.13</v>
      </c>
    </row>
    <row r="1133" spans="1:10" ht="24" customHeight="1">
      <c r="A1133" s="22" t="s">
        <v>1894</v>
      </c>
      <c r="B1133" s="24" t="s">
        <v>2363</v>
      </c>
      <c r="C1133" s="22" t="s">
        <v>78</v>
      </c>
      <c r="D1133" s="22" t="s">
        <v>2523</v>
      </c>
      <c r="E1133" s="397" t="s">
        <v>1928</v>
      </c>
      <c r="F1133" s="397"/>
      <c r="G1133" s="23" t="s">
        <v>268</v>
      </c>
      <c r="H1133" s="26">
        <v>3.5000000000000001E-3</v>
      </c>
      <c r="I1133" s="25">
        <v>65.400000000000006</v>
      </c>
      <c r="J1133" s="25">
        <v>0.22</v>
      </c>
    </row>
    <row r="1134" spans="1:10" ht="25.95" customHeight="1">
      <c r="A1134" s="22" t="s">
        <v>1894</v>
      </c>
      <c r="B1134" s="24" t="s">
        <v>1961</v>
      </c>
      <c r="C1134" s="22" t="s">
        <v>78</v>
      </c>
      <c r="D1134" s="22" t="s">
        <v>1962</v>
      </c>
      <c r="E1134" s="397" t="s">
        <v>1928</v>
      </c>
      <c r="F1134" s="397"/>
      <c r="G1134" s="23" t="s">
        <v>268</v>
      </c>
      <c r="H1134" s="26">
        <v>4.0000000000000001E-3</v>
      </c>
      <c r="I1134" s="25">
        <v>74.09</v>
      </c>
      <c r="J1134" s="25">
        <v>0.28999999999999998</v>
      </c>
    </row>
    <row r="1135" spans="1:10">
      <c r="A1135" s="38"/>
      <c r="B1135" s="38"/>
      <c r="C1135" s="38"/>
      <c r="D1135" s="38"/>
      <c r="E1135" s="38" t="s">
        <v>1897</v>
      </c>
      <c r="F1135" s="39">
        <v>5.12</v>
      </c>
      <c r="G1135" s="38" t="s">
        <v>1898</v>
      </c>
      <c r="H1135" s="39">
        <v>0</v>
      </c>
      <c r="I1135" s="38" t="s">
        <v>1899</v>
      </c>
      <c r="J1135" s="39">
        <v>5.12</v>
      </c>
    </row>
    <row r="1136" spans="1:10">
      <c r="A1136" s="38"/>
      <c r="B1136" s="38"/>
      <c r="C1136" s="38"/>
      <c r="D1136" s="38"/>
      <c r="E1136" s="38" t="s">
        <v>1900</v>
      </c>
      <c r="F1136" s="39">
        <v>3.98</v>
      </c>
      <c r="G1136" s="38"/>
      <c r="H1136" s="398" t="s">
        <v>1901</v>
      </c>
      <c r="I1136" s="398"/>
      <c r="J1136" s="39">
        <v>23.43</v>
      </c>
    </row>
    <row r="1137" spans="1:10" ht="1.05" customHeight="1">
      <c r="A1137" s="16"/>
      <c r="B1137" s="16"/>
      <c r="C1137" s="16"/>
      <c r="D1137" s="16"/>
      <c r="E1137" s="16"/>
      <c r="F1137" s="16"/>
      <c r="G1137" s="16"/>
      <c r="H1137" s="16"/>
      <c r="I1137" s="16"/>
      <c r="J1137" s="16"/>
    </row>
    <row r="1138" spans="1:10" ht="18" customHeight="1">
      <c r="A1138" s="2" t="s">
        <v>476</v>
      </c>
      <c r="B1138" s="4" t="s">
        <v>61</v>
      </c>
      <c r="C1138" s="2" t="s">
        <v>62</v>
      </c>
      <c r="D1138" s="2" t="s">
        <v>9</v>
      </c>
      <c r="E1138" s="391" t="s">
        <v>63</v>
      </c>
      <c r="F1138" s="391"/>
      <c r="G1138" s="3" t="s">
        <v>64</v>
      </c>
      <c r="H1138" s="4" t="s">
        <v>10</v>
      </c>
      <c r="I1138" s="4" t="s">
        <v>65</v>
      </c>
      <c r="J1138" s="4" t="s">
        <v>11</v>
      </c>
    </row>
    <row r="1139" spans="1:10" ht="52.05" customHeight="1">
      <c r="A1139" s="10" t="s">
        <v>1883</v>
      </c>
      <c r="B1139" s="12" t="s">
        <v>477</v>
      </c>
      <c r="C1139" s="10" t="s">
        <v>78</v>
      </c>
      <c r="D1139" s="10" t="s">
        <v>478</v>
      </c>
      <c r="E1139" s="395" t="s">
        <v>466</v>
      </c>
      <c r="F1139" s="395"/>
      <c r="G1139" s="11" t="s">
        <v>268</v>
      </c>
      <c r="H1139" s="15">
        <v>1</v>
      </c>
      <c r="I1139" s="13">
        <v>25.94</v>
      </c>
      <c r="J1139" s="13">
        <v>25.94</v>
      </c>
    </row>
    <row r="1140" spans="1:10" ht="25.95" customHeight="1">
      <c r="A1140" s="17" t="s">
        <v>1884</v>
      </c>
      <c r="B1140" s="19" t="s">
        <v>1959</v>
      </c>
      <c r="C1140" s="17" t="s">
        <v>78</v>
      </c>
      <c r="D1140" s="17" t="s">
        <v>1960</v>
      </c>
      <c r="E1140" s="396" t="s">
        <v>1887</v>
      </c>
      <c r="F1140" s="396"/>
      <c r="G1140" s="18" t="s">
        <v>1911</v>
      </c>
      <c r="H1140" s="21">
        <v>0.13750000000000001</v>
      </c>
      <c r="I1140" s="20">
        <v>23.32</v>
      </c>
      <c r="J1140" s="20">
        <v>3.2</v>
      </c>
    </row>
    <row r="1141" spans="1:10" ht="25.95" customHeight="1">
      <c r="A1141" s="17" t="s">
        <v>1884</v>
      </c>
      <c r="B1141" s="19" t="s">
        <v>1957</v>
      </c>
      <c r="C1141" s="17" t="s">
        <v>78</v>
      </c>
      <c r="D1141" s="17" t="s">
        <v>1958</v>
      </c>
      <c r="E1141" s="396" t="s">
        <v>1887</v>
      </c>
      <c r="F1141" s="396"/>
      <c r="G1141" s="18" t="s">
        <v>1911</v>
      </c>
      <c r="H1141" s="21">
        <v>0.13750000000000001</v>
      </c>
      <c r="I1141" s="20">
        <v>27.62</v>
      </c>
      <c r="J1141" s="20">
        <v>3.79</v>
      </c>
    </row>
    <row r="1142" spans="1:10" ht="25.95" customHeight="1">
      <c r="A1142" s="22" t="s">
        <v>1894</v>
      </c>
      <c r="B1142" s="24" t="s">
        <v>2525</v>
      </c>
      <c r="C1142" s="22" t="s">
        <v>78</v>
      </c>
      <c r="D1142" s="22" t="s">
        <v>2526</v>
      </c>
      <c r="E1142" s="397" t="s">
        <v>1928</v>
      </c>
      <c r="F1142" s="397"/>
      <c r="G1142" s="23" t="s">
        <v>268</v>
      </c>
      <c r="H1142" s="26">
        <v>1</v>
      </c>
      <c r="I1142" s="25">
        <v>18.25</v>
      </c>
      <c r="J1142" s="25">
        <v>18.25</v>
      </c>
    </row>
    <row r="1143" spans="1:10" ht="24" customHeight="1">
      <c r="A1143" s="22" t="s">
        <v>1894</v>
      </c>
      <c r="B1143" s="24" t="s">
        <v>2363</v>
      </c>
      <c r="C1143" s="22" t="s">
        <v>78</v>
      </c>
      <c r="D1143" s="22" t="s">
        <v>2523</v>
      </c>
      <c r="E1143" s="397" t="s">
        <v>1928</v>
      </c>
      <c r="F1143" s="397"/>
      <c r="G1143" s="23" t="s">
        <v>268</v>
      </c>
      <c r="H1143" s="26">
        <v>4.7000000000000002E-3</v>
      </c>
      <c r="I1143" s="25">
        <v>65.400000000000006</v>
      </c>
      <c r="J1143" s="25">
        <v>0.3</v>
      </c>
    </row>
    <row r="1144" spans="1:10" ht="25.95" customHeight="1">
      <c r="A1144" s="22" t="s">
        <v>1894</v>
      </c>
      <c r="B1144" s="24" t="s">
        <v>1961</v>
      </c>
      <c r="C1144" s="22" t="s">
        <v>78</v>
      </c>
      <c r="D1144" s="22" t="s">
        <v>1962</v>
      </c>
      <c r="E1144" s="397" t="s">
        <v>1928</v>
      </c>
      <c r="F1144" s="397"/>
      <c r="G1144" s="23" t="s">
        <v>268</v>
      </c>
      <c r="H1144" s="26">
        <v>5.4999999999999997E-3</v>
      </c>
      <c r="I1144" s="25">
        <v>74.09</v>
      </c>
      <c r="J1144" s="25">
        <v>0.4</v>
      </c>
    </row>
    <row r="1145" spans="1:10">
      <c r="A1145" s="38"/>
      <c r="B1145" s="38"/>
      <c r="C1145" s="38"/>
      <c r="D1145" s="38"/>
      <c r="E1145" s="38" t="s">
        <v>1897</v>
      </c>
      <c r="F1145" s="39">
        <v>5.27</v>
      </c>
      <c r="G1145" s="38" t="s">
        <v>1898</v>
      </c>
      <c r="H1145" s="39">
        <v>0</v>
      </c>
      <c r="I1145" s="38" t="s">
        <v>1899</v>
      </c>
      <c r="J1145" s="39">
        <v>5.27</v>
      </c>
    </row>
    <row r="1146" spans="1:10">
      <c r="A1146" s="38"/>
      <c r="B1146" s="38"/>
      <c r="C1146" s="38"/>
      <c r="D1146" s="38"/>
      <c r="E1146" s="38" t="s">
        <v>1900</v>
      </c>
      <c r="F1146" s="39">
        <v>5.31</v>
      </c>
      <c r="G1146" s="38"/>
      <c r="H1146" s="398" t="s">
        <v>1901</v>
      </c>
      <c r="I1146" s="398"/>
      <c r="J1146" s="39">
        <v>31.25</v>
      </c>
    </row>
    <row r="1147" spans="1:10" ht="1.05" customHeight="1">
      <c r="A1147" s="16"/>
      <c r="B1147" s="16"/>
      <c r="C1147" s="16"/>
      <c r="D1147" s="16"/>
      <c r="E1147" s="16"/>
      <c r="F1147" s="16"/>
      <c r="G1147" s="16"/>
      <c r="H1147" s="16"/>
      <c r="I1147" s="16"/>
      <c r="J1147" s="16"/>
    </row>
    <row r="1148" spans="1:10" ht="18" customHeight="1">
      <c r="A1148" s="2" t="s">
        <v>479</v>
      </c>
      <c r="B1148" s="4" t="s">
        <v>61</v>
      </c>
      <c r="C1148" s="2" t="s">
        <v>62</v>
      </c>
      <c r="D1148" s="2" t="s">
        <v>9</v>
      </c>
      <c r="E1148" s="391" t="s">
        <v>63</v>
      </c>
      <c r="F1148" s="391"/>
      <c r="G1148" s="3" t="s">
        <v>64</v>
      </c>
      <c r="H1148" s="4" t="s">
        <v>10</v>
      </c>
      <c r="I1148" s="4" t="s">
        <v>65</v>
      </c>
      <c r="J1148" s="4" t="s">
        <v>11</v>
      </c>
    </row>
    <row r="1149" spans="1:10" ht="52.05" customHeight="1">
      <c r="A1149" s="10" t="s">
        <v>1883</v>
      </c>
      <c r="B1149" s="12" t="s">
        <v>480</v>
      </c>
      <c r="C1149" s="10" t="s">
        <v>78</v>
      </c>
      <c r="D1149" s="10" t="s">
        <v>481</v>
      </c>
      <c r="E1149" s="395" t="s">
        <v>466</v>
      </c>
      <c r="F1149" s="395"/>
      <c r="G1149" s="11" t="s">
        <v>268</v>
      </c>
      <c r="H1149" s="15">
        <v>1</v>
      </c>
      <c r="I1149" s="13">
        <v>54.7</v>
      </c>
      <c r="J1149" s="13">
        <v>54.7</v>
      </c>
    </row>
    <row r="1150" spans="1:10" ht="25.95" customHeight="1">
      <c r="A1150" s="17" t="s">
        <v>1884</v>
      </c>
      <c r="B1150" s="19" t="s">
        <v>1957</v>
      </c>
      <c r="C1150" s="17" t="s">
        <v>78</v>
      </c>
      <c r="D1150" s="17" t="s">
        <v>1958</v>
      </c>
      <c r="E1150" s="396" t="s">
        <v>1887</v>
      </c>
      <c r="F1150" s="396"/>
      <c r="G1150" s="18" t="s">
        <v>1911</v>
      </c>
      <c r="H1150" s="21">
        <v>0.1525</v>
      </c>
      <c r="I1150" s="20">
        <v>27.62</v>
      </c>
      <c r="J1150" s="20">
        <v>4.21</v>
      </c>
    </row>
    <row r="1151" spans="1:10" ht="25.95" customHeight="1">
      <c r="A1151" s="17" t="s">
        <v>1884</v>
      </c>
      <c r="B1151" s="19" t="s">
        <v>1959</v>
      </c>
      <c r="C1151" s="17" t="s">
        <v>78</v>
      </c>
      <c r="D1151" s="17" t="s">
        <v>1960</v>
      </c>
      <c r="E1151" s="396" t="s">
        <v>1887</v>
      </c>
      <c r="F1151" s="396"/>
      <c r="G1151" s="18" t="s">
        <v>1911</v>
      </c>
      <c r="H1151" s="21">
        <v>0.1525</v>
      </c>
      <c r="I1151" s="20">
        <v>23.32</v>
      </c>
      <c r="J1151" s="20">
        <v>3.55</v>
      </c>
    </row>
    <row r="1152" spans="1:10" ht="25.95" customHeight="1">
      <c r="A1152" s="22" t="s">
        <v>1894</v>
      </c>
      <c r="B1152" s="24" t="s">
        <v>1961</v>
      </c>
      <c r="C1152" s="22" t="s">
        <v>78</v>
      </c>
      <c r="D1152" s="22" t="s">
        <v>1962</v>
      </c>
      <c r="E1152" s="397" t="s">
        <v>1928</v>
      </c>
      <c r="F1152" s="397"/>
      <c r="G1152" s="23" t="s">
        <v>268</v>
      </c>
      <c r="H1152" s="26">
        <v>1.4999999999999999E-2</v>
      </c>
      <c r="I1152" s="25">
        <v>74.09</v>
      </c>
      <c r="J1152" s="25">
        <v>1.1100000000000001</v>
      </c>
    </row>
    <row r="1153" spans="1:10" ht="25.95" customHeight="1">
      <c r="A1153" s="22" t="s">
        <v>1894</v>
      </c>
      <c r="B1153" s="24" t="s">
        <v>2527</v>
      </c>
      <c r="C1153" s="22" t="s">
        <v>78</v>
      </c>
      <c r="D1153" s="22" t="s">
        <v>2528</v>
      </c>
      <c r="E1153" s="397" t="s">
        <v>1928</v>
      </c>
      <c r="F1153" s="397"/>
      <c r="G1153" s="23" t="s">
        <v>268</v>
      </c>
      <c r="H1153" s="26">
        <v>1</v>
      </c>
      <c r="I1153" s="25">
        <v>45.12</v>
      </c>
      <c r="J1153" s="25">
        <v>45.12</v>
      </c>
    </row>
    <row r="1154" spans="1:10" ht="24" customHeight="1">
      <c r="A1154" s="22" t="s">
        <v>1894</v>
      </c>
      <c r="B1154" s="24" t="s">
        <v>1965</v>
      </c>
      <c r="C1154" s="22" t="s">
        <v>78</v>
      </c>
      <c r="D1154" s="22" t="s">
        <v>1966</v>
      </c>
      <c r="E1154" s="397" t="s">
        <v>1928</v>
      </c>
      <c r="F1154" s="397"/>
      <c r="G1154" s="23" t="s">
        <v>268</v>
      </c>
      <c r="H1154" s="26">
        <v>1.0500000000000001E-2</v>
      </c>
      <c r="I1154" s="25">
        <v>2.2599999999999998</v>
      </c>
      <c r="J1154" s="25">
        <v>0.02</v>
      </c>
    </row>
    <row r="1155" spans="1:10" ht="24" customHeight="1">
      <c r="A1155" s="22" t="s">
        <v>1894</v>
      </c>
      <c r="B1155" s="24" t="s">
        <v>2363</v>
      </c>
      <c r="C1155" s="22" t="s">
        <v>78</v>
      </c>
      <c r="D1155" s="22" t="s">
        <v>2523</v>
      </c>
      <c r="E1155" s="397" t="s">
        <v>1928</v>
      </c>
      <c r="F1155" s="397"/>
      <c r="G1155" s="23" t="s">
        <v>268</v>
      </c>
      <c r="H1155" s="26">
        <v>1.06E-2</v>
      </c>
      <c r="I1155" s="25">
        <v>65.400000000000006</v>
      </c>
      <c r="J1155" s="25">
        <v>0.69</v>
      </c>
    </row>
    <row r="1156" spans="1:10">
      <c r="A1156" s="38"/>
      <c r="B1156" s="38"/>
      <c r="C1156" s="38"/>
      <c r="D1156" s="38"/>
      <c r="E1156" s="38" t="s">
        <v>1897</v>
      </c>
      <c r="F1156" s="39">
        <v>5.84</v>
      </c>
      <c r="G1156" s="38" t="s">
        <v>1898</v>
      </c>
      <c r="H1156" s="39">
        <v>0</v>
      </c>
      <c r="I1156" s="38" t="s">
        <v>1899</v>
      </c>
      <c r="J1156" s="39">
        <v>5.84</v>
      </c>
    </row>
    <row r="1157" spans="1:10">
      <c r="A1157" s="38"/>
      <c r="B1157" s="38"/>
      <c r="C1157" s="38"/>
      <c r="D1157" s="38"/>
      <c r="E1157" s="38" t="s">
        <v>1900</v>
      </c>
      <c r="F1157" s="39">
        <v>11.21</v>
      </c>
      <c r="G1157" s="38"/>
      <c r="H1157" s="398" t="s">
        <v>1901</v>
      </c>
      <c r="I1157" s="398"/>
      <c r="J1157" s="39">
        <v>65.91</v>
      </c>
    </row>
    <row r="1158" spans="1:10" ht="1.05" customHeight="1">
      <c r="A1158" s="16"/>
      <c r="B1158" s="16"/>
      <c r="C1158" s="16"/>
      <c r="D1158" s="16"/>
      <c r="E1158" s="16"/>
      <c r="F1158" s="16"/>
      <c r="G1158" s="16"/>
      <c r="H1158" s="16"/>
      <c r="I1158" s="16"/>
      <c r="J1158" s="16"/>
    </row>
    <row r="1159" spans="1:10" ht="18" customHeight="1">
      <c r="A1159" s="2" t="s">
        <v>482</v>
      </c>
      <c r="B1159" s="4" t="s">
        <v>61</v>
      </c>
      <c r="C1159" s="2" t="s">
        <v>62</v>
      </c>
      <c r="D1159" s="2" t="s">
        <v>9</v>
      </c>
      <c r="E1159" s="391" t="s">
        <v>63</v>
      </c>
      <c r="F1159" s="391"/>
      <c r="G1159" s="3" t="s">
        <v>64</v>
      </c>
      <c r="H1159" s="4" t="s">
        <v>10</v>
      </c>
      <c r="I1159" s="4" t="s">
        <v>65</v>
      </c>
      <c r="J1159" s="4" t="s">
        <v>11</v>
      </c>
    </row>
    <row r="1160" spans="1:10" ht="52.05" customHeight="1">
      <c r="A1160" s="10" t="s">
        <v>1883</v>
      </c>
      <c r="B1160" s="12" t="s">
        <v>483</v>
      </c>
      <c r="C1160" s="10" t="s">
        <v>78</v>
      </c>
      <c r="D1160" s="10" t="s">
        <v>484</v>
      </c>
      <c r="E1160" s="395" t="s">
        <v>466</v>
      </c>
      <c r="F1160" s="395"/>
      <c r="G1160" s="11" t="s">
        <v>268</v>
      </c>
      <c r="H1160" s="15">
        <v>1</v>
      </c>
      <c r="I1160" s="13">
        <v>35.43</v>
      </c>
      <c r="J1160" s="13">
        <v>35.43</v>
      </c>
    </row>
    <row r="1161" spans="1:10" ht="25.95" customHeight="1">
      <c r="A1161" s="17" t="s">
        <v>1884</v>
      </c>
      <c r="B1161" s="19" t="s">
        <v>1959</v>
      </c>
      <c r="C1161" s="17" t="s">
        <v>78</v>
      </c>
      <c r="D1161" s="17" t="s">
        <v>1960</v>
      </c>
      <c r="E1161" s="396" t="s">
        <v>1887</v>
      </c>
      <c r="F1161" s="396"/>
      <c r="G1161" s="18" t="s">
        <v>1911</v>
      </c>
      <c r="H1161" s="21">
        <v>0.14180000000000001</v>
      </c>
      <c r="I1161" s="20">
        <v>23.32</v>
      </c>
      <c r="J1161" s="20">
        <v>3.3</v>
      </c>
    </row>
    <row r="1162" spans="1:10" ht="25.95" customHeight="1">
      <c r="A1162" s="17" t="s">
        <v>1884</v>
      </c>
      <c r="B1162" s="19" t="s">
        <v>1957</v>
      </c>
      <c r="C1162" s="17" t="s">
        <v>78</v>
      </c>
      <c r="D1162" s="17" t="s">
        <v>1958</v>
      </c>
      <c r="E1162" s="396" t="s">
        <v>1887</v>
      </c>
      <c r="F1162" s="396"/>
      <c r="G1162" s="18" t="s">
        <v>1911</v>
      </c>
      <c r="H1162" s="21">
        <v>0.14180000000000001</v>
      </c>
      <c r="I1162" s="20">
        <v>27.62</v>
      </c>
      <c r="J1162" s="20">
        <v>3.91</v>
      </c>
    </row>
    <row r="1163" spans="1:10" ht="24" customHeight="1">
      <c r="A1163" s="22" t="s">
        <v>1894</v>
      </c>
      <c r="B1163" s="24" t="s">
        <v>2363</v>
      </c>
      <c r="C1163" s="22" t="s">
        <v>78</v>
      </c>
      <c r="D1163" s="22" t="s">
        <v>2523</v>
      </c>
      <c r="E1163" s="397" t="s">
        <v>1928</v>
      </c>
      <c r="F1163" s="397"/>
      <c r="G1163" s="23" t="s">
        <v>268</v>
      </c>
      <c r="H1163" s="26">
        <v>5.8999999999999999E-3</v>
      </c>
      <c r="I1163" s="25">
        <v>65.400000000000006</v>
      </c>
      <c r="J1163" s="25">
        <v>0.38</v>
      </c>
    </row>
    <row r="1164" spans="1:10" ht="24" customHeight="1">
      <c r="A1164" s="22" t="s">
        <v>1894</v>
      </c>
      <c r="B1164" s="24" t="s">
        <v>1965</v>
      </c>
      <c r="C1164" s="22" t="s">
        <v>78</v>
      </c>
      <c r="D1164" s="22" t="s">
        <v>1966</v>
      </c>
      <c r="E1164" s="397" t="s">
        <v>1928</v>
      </c>
      <c r="F1164" s="397"/>
      <c r="G1164" s="23" t="s">
        <v>268</v>
      </c>
      <c r="H1164" s="26">
        <v>5.5999999999999999E-3</v>
      </c>
      <c r="I1164" s="25">
        <v>2.2599999999999998</v>
      </c>
      <c r="J1164" s="25">
        <v>0.01</v>
      </c>
    </row>
    <row r="1165" spans="1:10" ht="25.95" customHeight="1">
      <c r="A1165" s="22" t="s">
        <v>1894</v>
      </c>
      <c r="B1165" s="24" t="s">
        <v>1961</v>
      </c>
      <c r="C1165" s="22" t="s">
        <v>78</v>
      </c>
      <c r="D1165" s="22" t="s">
        <v>1962</v>
      </c>
      <c r="E1165" s="397" t="s">
        <v>1928</v>
      </c>
      <c r="F1165" s="397"/>
      <c r="G1165" s="23" t="s">
        <v>268</v>
      </c>
      <c r="H1165" s="26">
        <v>7.0000000000000001E-3</v>
      </c>
      <c r="I1165" s="25">
        <v>74.09</v>
      </c>
      <c r="J1165" s="25">
        <v>0.51</v>
      </c>
    </row>
    <row r="1166" spans="1:10" ht="25.95" customHeight="1">
      <c r="A1166" s="22" t="s">
        <v>1894</v>
      </c>
      <c r="B1166" s="24" t="s">
        <v>2529</v>
      </c>
      <c r="C1166" s="22" t="s">
        <v>78</v>
      </c>
      <c r="D1166" s="22" t="s">
        <v>2530</v>
      </c>
      <c r="E1166" s="397" t="s">
        <v>1928</v>
      </c>
      <c r="F1166" s="397"/>
      <c r="G1166" s="23" t="s">
        <v>268</v>
      </c>
      <c r="H1166" s="26">
        <v>1</v>
      </c>
      <c r="I1166" s="25">
        <v>27.32</v>
      </c>
      <c r="J1166" s="25">
        <v>27.32</v>
      </c>
    </row>
    <row r="1167" spans="1:10">
      <c r="A1167" s="38"/>
      <c r="B1167" s="38"/>
      <c r="C1167" s="38"/>
      <c r="D1167" s="38"/>
      <c r="E1167" s="38" t="s">
        <v>1897</v>
      </c>
      <c r="F1167" s="39">
        <v>5.43</v>
      </c>
      <c r="G1167" s="38" t="s">
        <v>1898</v>
      </c>
      <c r="H1167" s="39">
        <v>0</v>
      </c>
      <c r="I1167" s="38" t="s">
        <v>1899</v>
      </c>
      <c r="J1167" s="39">
        <v>5.43</v>
      </c>
    </row>
    <row r="1168" spans="1:10">
      <c r="A1168" s="38"/>
      <c r="B1168" s="38"/>
      <c r="C1168" s="38"/>
      <c r="D1168" s="38"/>
      <c r="E1168" s="38" t="s">
        <v>1900</v>
      </c>
      <c r="F1168" s="39">
        <v>7.26</v>
      </c>
      <c r="G1168" s="38"/>
      <c r="H1168" s="398" t="s">
        <v>1901</v>
      </c>
      <c r="I1168" s="398"/>
      <c r="J1168" s="39">
        <v>42.69</v>
      </c>
    </row>
    <row r="1169" spans="1:10" ht="1.05" customHeight="1">
      <c r="A1169" s="16"/>
      <c r="B1169" s="16"/>
      <c r="C1169" s="16"/>
      <c r="D1169" s="16"/>
      <c r="E1169" s="16"/>
      <c r="F1169" s="16"/>
      <c r="G1169" s="16"/>
      <c r="H1169" s="16"/>
      <c r="I1169" s="16"/>
      <c r="J1169" s="16"/>
    </row>
    <row r="1170" spans="1:10" ht="18" customHeight="1">
      <c r="A1170" s="2" t="s">
        <v>485</v>
      </c>
      <c r="B1170" s="4" t="s">
        <v>61</v>
      </c>
      <c r="C1170" s="2" t="s">
        <v>62</v>
      </c>
      <c r="D1170" s="2" t="s">
        <v>9</v>
      </c>
      <c r="E1170" s="391" t="s">
        <v>63</v>
      </c>
      <c r="F1170" s="391"/>
      <c r="G1170" s="3" t="s">
        <v>64</v>
      </c>
      <c r="H1170" s="4" t="s">
        <v>10</v>
      </c>
      <c r="I1170" s="4" t="s">
        <v>65</v>
      </c>
      <c r="J1170" s="4" t="s">
        <v>11</v>
      </c>
    </row>
    <row r="1171" spans="1:10" ht="52.05" customHeight="1">
      <c r="A1171" s="10" t="s">
        <v>1883</v>
      </c>
      <c r="B1171" s="12" t="s">
        <v>486</v>
      </c>
      <c r="C1171" s="10" t="s">
        <v>78</v>
      </c>
      <c r="D1171" s="10" t="s">
        <v>487</v>
      </c>
      <c r="E1171" s="395" t="s">
        <v>466</v>
      </c>
      <c r="F1171" s="395"/>
      <c r="G1171" s="11" t="s">
        <v>268</v>
      </c>
      <c r="H1171" s="15">
        <v>1</v>
      </c>
      <c r="I1171" s="13">
        <v>5.08</v>
      </c>
      <c r="J1171" s="13">
        <v>5.08</v>
      </c>
    </row>
    <row r="1172" spans="1:10" ht="25.95" customHeight="1">
      <c r="A1172" s="17" t="s">
        <v>1884</v>
      </c>
      <c r="B1172" s="19" t="s">
        <v>1959</v>
      </c>
      <c r="C1172" s="17" t="s">
        <v>78</v>
      </c>
      <c r="D1172" s="17" t="s">
        <v>1960</v>
      </c>
      <c r="E1172" s="396" t="s">
        <v>1887</v>
      </c>
      <c r="F1172" s="396"/>
      <c r="G1172" s="18" t="s">
        <v>1911</v>
      </c>
      <c r="H1172" s="21">
        <v>5.0099999999999999E-2</v>
      </c>
      <c r="I1172" s="20">
        <v>23.32</v>
      </c>
      <c r="J1172" s="20">
        <v>1.1599999999999999</v>
      </c>
    </row>
    <row r="1173" spans="1:10" ht="25.95" customHeight="1">
      <c r="A1173" s="17" t="s">
        <v>1884</v>
      </c>
      <c r="B1173" s="19" t="s">
        <v>1957</v>
      </c>
      <c r="C1173" s="17" t="s">
        <v>78</v>
      </c>
      <c r="D1173" s="17" t="s">
        <v>1958</v>
      </c>
      <c r="E1173" s="396" t="s">
        <v>1887</v>
      </c>
      <c r="F1173" s="396"/>
      <c r="G1173" s="18" t="s">
        <v>1911</v>
      </c>
      <c r="H1173" s="21">
        <v>5.0099999999999999E-2</v>
      </c>
      <c r="I1173" s="20">
        <v>27.62</v>
      </c>
      <c r="J1173" s="20">
        <v>1.38</v>
      </c>
    </row>
    <row r="1174" spans="1:10" ht="24" customHeight="1">
      <c r="A1174" s="22" t="s">
        <v>1894</v>
      </c>
      <c r="B1174" s="24" t="s">
        <v>1965</v>
      </c>
      <c r="C1174" s="22" t="s">
        <v>78</v>
      </c>
      <c r="D1174" s="22" t="s">
        <v>1966</v>
      </c>
      <c r="E1174" s="397" t="s">
        <v>1928</v>
      </c>
      <c r="F1174" s="397"/>
      <c r="G1174" s="23" t="s">
        <v>268</v>
      </c>
      <c r="H1174" s="26">
        <v>4.1999999999999997E-3</v>
      </c>
      <c r="I1174" s="25">
        <v>2.2599999999999998</v>
      </c>
      <c r="J1174" s="25">
        <v>0</v>
      </c>
    </row>
    <row r="1175" spans="1:10" ht="25.95" customHeight="1">
      <c r="A1175" s="22" t="s">
        <v>1894</v>
      </c>
      <c r="B1175" s="24" t="s">
        <v>2531</v>
      </c>
      <c r="C1175" s="22" t="s">
        <v>78</v>
      </c>
      <c r="D1175" s="22" t="s">
        <v>2532</v>
      </c>
      <c r="E1175" s="397" t="s">
        <v>1928</v>
      </c>
      <c r="F1175" s="397"/>
      <c r="G1175" s="23" t="s">
        <v>268</v>
      </c>
      <c r="H1175" s="26">
        <v>6.6E-3</v>
      </c>
      <c r="I1175" s="25">
        <v>12.72</v>
      </c>
      <c r="J1175" s="25">
        <v>0.08</v>
      </c>
    </row>
    <row r="1176" spans="1:10" ht="25.95" customHeight="1">
      <c r="A1176" s="22" t="s">
        <v>1894</v>
      </c>
      <c r="B1176" s="24" t="s">
        <v>2533</v>
      </c>
      <c r="C1176" s="22" t="s">
        <v>78</v>
      </c>
      <c r="D1176" s="22" t="s">
        <v>2534</v>
      </c>
      <c r="E1176" s="397" t="s">
        <v>1928</v>
      </c>
      <c r="F1176" s="397"/>
      <c r="G1176" s="23" t="s">
        <v>268</v>
      </c>
      <c r="H1176" s="26">
        <v>1</v>
      </c>
      <c r="I1176" s="25">
        <v>1.76</v>
      </c>
      <c r="J1176" s="25">
        <v>1.76</v>
      </c>
    </row>
    <row r="1177" spans="1:10" ht="25.95" customHeight="1">
      <c r="A1177" s="22" t="s">
        <v>1894</v>
      </c>
      <c r="B1177" s="24" t="s">
        <v>1961</v>
      </c>
      <c r="C1177" s="22" t="s">
        <v>78</v>
      </c>
      <c r="D1177" s="22" t="s">
        <v>1962</v>
      </c>
      <c r="E1177" s="397" t="s">
        <v>1928</v>
      </c>
      <c r="F1177" s="397"/>
      <c r="G1177" s="23" t="s">
        <v>268</v>
      </c>
      <c r="H1177" s="26">
        <v>5.4999999999999997E-3</v>
      </c>
      <c r="I1177" s="25">
        <v>74.09</v>
      </c>
      <c r="J1177" s="25">
        <v>0.4</v>
      </c>
    </row>
    <row r="1178" spans="1:10" ht="24" customHeight="1">
      <c r="A1178" s="22" t="s">
        <v>1894</v>
      </c>
      <c r="B1178" s="24" t="s">
        <v>2363</v>
      </c>
      <c r="C1178" s="22" t="s">
        <v>78</v>
      </c>
      <c r="D1178" s="22" t="s">
        <v>2523</v>
      </c>
      <c r="E1178" s="397" t="s">
        <v>1928</v>
      </c>
      <c r="F1178" s="397"/>
      <c r="G1178" s="23" t="s">
        <v>268</v>
      </c>
      <c r="H1178" s="26">
        <v>4.7000000000000002E-3</v>
      </c>
      <c r="I1178" s="25">
        <v>65.400000000000006</v>
      </c>
      <c r="J1178" s="25">
        <v>0.3</v>
      </c>
    </row>
    <row r="1179" spans="1:10">
      <c r="A1179" s="38"/>
      <c r="B1179" s="38"/>
      <c r="C1179" s="38"/>
      <c r="D1179" s="38"/>
      <c r="E1179" s="38" t="s">
        <v>1897</v>
      </c>
      <c r="F1179" s="39">
        <v>1.91</v>
      </c>
      <c r="G1179" s="38" t="s">
        <v>1898</v>
      </c>
      <c r="H1179" s="39">
        <v>0</v>
      </c>
      <c r="I1179" s="38" t="s">
        <v>1899</v>
      </c>
      <c r="J1179" s="39">
        <v>1.91</v>
      </c>
    </row>
    <row r="1180" spans="1:10">
      <c r="A1180" s="38"/>
      <c r="B1180" s="38"/>
      <c r="C1180" s="38"/>
      <c r="D1180" s="38"/>
      <c r="E1180" s="38" t="s">
        <v>1900</v>
      </c>
      <c r="F1180" s="39">
        <v>1.04</v>
      </c>
      <c r="G1180" s="38"/>
      <c r="H1180" s="398" t="s">
        <v>1901</v>
      </c>
      <c r="I1180" s="398"/>
      <c r="J1180" s="39">
        <v>6.12</v>
      </c>
    </row>
    <row r="1181" spans="1:10" ht="1.05" customHeight="1">
      <c r="A1181" s="16"/>
      <c r="B1181" s="16"/>
      <c r="C1181" s="16"/>
      <c r="D1181" s="16"/>
      <c r="E1181" s="16"/>
      <c r="F1181" s="16"/>
      <c r="G1181" s="16"/>
      <c r="H1181" s="16"/>
      <c r="I1181" s="16"/>
      <c r="J1181" s="16"/>
    </row>
    <row r="1182" spans="1:10" ht="18" customHeight="1">
      <c r="A1182" s="2" t="s">
        <v>488</v>
      </c>
      <c r="B1182" s="4" t="s">
        <v>61</v>
      </c>
      <c r="C1182" s="2" t="s">
        <v>62</v>
      </c>
      <c r="D1182" s="2" t="s">
        <v>9</v>
      </c>
      <c r="E1182" s="391" t="s">
        <v>63</v>
      </c>
      <c r="F1182" s="391"/>
      <c r="G1182" s="3" t="s">
        <v>64</v>
      </c>
      <c r="H1182" s="4" t="s">
        <v>10</v>
      </c>
      <c r="I1182" s="4" t="s">
        <v>65</v>
      </c>
      <c r="J1182" s="4" t="s">
        <v>11</v>
      </c>
    </row>
    <row r="1183" spans="1:10" ht="52.05" customHeight="1">
      <c r="A1183" s="10" t="s">
        <v>1883</v>
      </c>
      <c r="B1183" s="12" t="s">
        <v>489</v>
      </c>
      <c r="C1183" s="10" t="s">
        <v>78</v>
      </c>
      <c r="D1183" s="10" t="s">
        <v>490</v>
      </c>
      <c r="E1183" s="395" t="s">
        <v>466</v>
      </c>
      <c r="F1183" s="395"/>
      <c r="G1183" s="11" t="s">
        <v>268</v>
      </c>
      <c r="H1183" s="15">
        <v>1</v>
      </c>
      <c r="I1183" s="13">
        <v>19.350000000000001</v>
      </c>
      <c r="J1183" s="13">
        <v>19.350000000000001</v>
      </c>
    </row>
    <row r="1184" spans="1:10" ht="25.95" customHeight="1">
      <c r="A1184" s="17" t="s">
        <v>1884</v>
      </c>
      <c r="B1184" s="19" t="s">
        <v>1957</v>
      </c>
      <c r="C1184" s="17" t="s">
        <v>78</v>
      </c>
      <c r="D1184" s="17" t="s">
        <v>1958</v>
      </c>
      <c r="E1184" s="396" t="s">
        <v>1887</v>
      </c>
      <c r="F1184" s="396"/>
      <c r="G1184" s="18" t="s">
        <v>1911</v>
      </c>
      <c r="H1184" s="21">
        <v>0.12559999999999999</v>
      </c>
      <c r="I1184" s="20">
        <v>27.62</v>
      </c>
      <c r="J1184" s="20">
        <v>3.46</v>
      </c>
    </row>
    <row r="1185" spans="1:10" ht="25.95" customHeight="1">
      <c r="A1185" s="17" t="s">
        <v>1884</v>
      </c>
      <c r="B1185" s="19" t="s">
        <v>1959</v>
      </c>
      <c r="C1185" s="17" t="s">
        <v>78</v>
      </c>
      <c r="D1185" s="17" t="s">
        <v>1960</v>
      </c>
      <c r="E1185" s="396" t="s">
        <v>1887</v>
      </c>
      <c r="F1185" s="396"/>
      <c r="G1185" s="18" t="s">
        <v>1911</v>
      </c>
      <c r="H1185" s="21">
        <v>0.12559999999999999</v>
      </c>
      <c r="I1185" s="20">
        <v>23.32</v>
      </c>
      <c r="J1185" s="20">
        <v>2.92</v>
      </c>
    </row>
    <row r="1186" spans="1:10" ht="24" customHeight="1">
      <c r="A1186" s="22" t="s">
        <v>1894</v>
      </c>
      <c r="B1186" s="24" t="s">
        <v>1965</v>
      </c>
      <c r="C1186" s="22" t="s">
        <v>78</v>
      </c>
      <c r="D1186" s="22" t="s">
        <v>1966</v>
      </c>
      <c r="E1186" s="397" t="s">
        <v>1928</v>
      </c>
      <c r="F1186" s="397"/>
      <c r="G1186" s="23" t="s">
        <v>268</v>
      </c>
      <c r="H1186" s="26">
        <v>1.0500000000000001E-2</v>
      </c>
      <c r="I1186" s="25">
        <v>2.2599999999999998</v>
      </c>
      <c r="J1186" s="25">
        <v>0.02</v>
      </c>
    </row>
    <row r="1187" spans="1:10" ht="24" customHeight="1">
      <c r="A1187" s="22" t="s">
        <v>1894</v>
      </c>
      <c r="B1187" s="24" t="s">
        <v>2363</v>
      </c>
      <c r="C1187" s="22" t="s">
        <v>78</v>
      </c>
      <c r="D1187" s="22" t="s">
        <v>2523</v>
      </c>
      <c r="E1187" s="397" t="s">
        <v>1928</v>
      </c>
      <c r="F1187" s="397"/>
      <c r="G1187" s="23" t="s">
        <v>268</v>
      </c>
      <c r="H1187" s="26">
        <v>1.06E-2</v>
      </c>
      <c r="I1187" s="25">
        <v>65.400000000000006</v>
      </c>
      <c r="J1187" s="25">
        <v>0.69</v>
      </c>
    </row>
    <row r="1188" spans="1:10" ht="25.95" customHeight="1">
      <c r="A1188" s="22" t="s">
        <v>1894</v>
      </c>
      <c r="B1188" s="24" t="s">
        <v>1961</v>
      </c>
      <c r="C1188" s="22" t="s">
        <v>78</v>
      </c>
      <c r="D1188" s="22" t="s">
        <v>1962</v>
      </c>
      <c r="E1188" s="397" t="s">
        <v>1928</v>
      </c>
      <c r="F1188" s="397"/>
      <c r="G1188" s="23" t="s">
        <v>268</v>
      </c>
      <c r="H1188" s="26">
        <v>1.4999999999999999E-2</v>
      </c>
      <c r="I1188" s="25">
        <v>74.09</v>
      </c>
      <c r="J1188" s="25">
        <v>1.1100000000000001</v>
      </c>
    </row>
    <row r="1189" spans="1:10" ht="25.95" customHeight="1">
      <c r="A1189" s="22" t="s">
        <v>1894</v>
      </c>
      <c r="B1189" s="24" t="s">
        <v>2531</v>
      </c>
      <c r="C1189" s="22" t="s">
        <v>78</v>
      </c>
      <c r="D1189" s="22" t="s">
        <v>2532</v>
      </c>
      <c r="E1189" s="397" t="s">
        <v>1928</v>
      </c>
      <c r="F1189" s="397"/>
      <c r="G1189" s="23" t="s">
        <v>268</v>
      </c>
      <c r="H1189" s="26">
        <v>1.2E-2</v>
      </c>
      <c r="I1189" s="25">
        <v>12.72</v>
      </c>
      <c r="J1189" s="25">
        <v>0.15</v>
      </c>
    </row>
    <row r="1190" spans="1:10" ht="25.95" customHeight="1">
      <c r="A1190" s="22" t="s">
        <v>1894</v>
      </c>
      <c r="B1190" s="24" t="s">
        <v>2536</v>
      </c>
      <c r="C1190" s="22" t="s">
        <v>78</v>
      </c>
      <c r="D1190" s="22" t="s">
        <v>2537</v>
      </c>
      <c r="E1190" s="397" t="s">
        <v>1928</v>
      </c>
      <c r="F1190" s="397"/>
      <c r="G1190" s="23" t="s">
        <v>268</v>
      </c>
      <c r="H1190" s="26">
        <v>1</v>
      </c>
      <c r="I1190" s="25">
        <v>11</v>
      </c>
      <c r="J1190" s="25">
        <v>11</v>
      </c>
    </row>
    <row r="1191" spans="1:10">
      <c r="A1191" s="38"/>
      <c r="B1191" s="38"/>
      <c r="C1191" s="38"/>
      <c r="D1191" s="38"/>
      <c r="E1191" s="38" t="s">
        <v>1897</v>
      </c>
      <c r="F1191" s="39">
        <v>4.82</v>
      </c>
      <c r="G1191" s="38" t="s">
        <v>1898</v>
      </c>
      <c r="H1191" s="39">
        <v>0</v>
      </c>
      <c r="I1191" s="38" t="s">
        <v>1899</v>
      </c>
      <c r="J1191" s="39">
        <v>4.82</v>
      </c>
    </row>
    <row r="1192" spans="1:10">
      <c r="A1192" s="38"/>
      <c r="B1192" s="38"/>
      <c r="C1192" s="38"/>
      <c r="D1192" s="38"/>
      <c r="E1192" s="38" t="s">
        <v>1900</v>
      </c>
      <c r="F1192" s="39">
        <v>3.96</v>
      </c>
      <c r="G1192" s="38"/>
      <c r="H1192" s="398" t="s">
        <v>1901</v>
      </c>
      <c r="I1192" s="398"/>
      <c r="J1192" s="39">
        <v>23.31</v>
      </c>
    </row>
    <row r="1193" spans="1:10" ht="1.05" customHeight="1">
      <c r="A1193" s="16"/>
      <c r="B1193" s="16"/>
      <c r="C1193" s="16"/>
      <c r="D1193" s="16"/>
      <c r="E1193" s="16"/>
      <c r="F1193" s="16"/>
      <c r="G1193" s="16"/>
      <c r="H1193" s="16"/>
      <c r="I1193" s="16"/>
      <c r="J1193" s="16"/>
    </row>
    <row r="1194" spans="1:10" ht="18" customHeight="1">
      <c r="A1194" s="2" t="s">
        <v>491</v>
      </c>
      <c r="B1194" s="4" t="s">
        <v>61</v>
      </c>
      <c r="C1194" s="2" t="s">
        <v>62</v>
      </c>
      <c r="D1194" s="2" t="s">
        <v>9</v>
      </c>
      <c r="E1194" s="391" t="s">
        <v>63</v>
      </c>
      <c r="F1194" s="391"/>
      <c r="G1194" s="3" t="s">
        <v>64</v>
      </c>
      <c r="H1194" s="4" t="s">
        <v>10</v>
      </c>
      <c r="I1194" s="4" t="s">
        <v>65</v>
      </c>
      <c r="J1194" s="4" t="s">
        <v>11</v>
      </c>
    </row>
    <row r="1195" spans="1:10" ht="52.05" customHeight="1">
      <c r="A1195" s="10" t="s">
        <v>1883</v>
      </c>
      <c r="B1195" s="12" t="s">
        <v>492</v>
      </c>
      <c r="C1195" s="10" t="s">
        <v>78</v>
      </c>
      <c r="D1195" s="10" t="s">
        <v>493</v>
      </c>
      <c r="E1195" s="395" t="s">
        <v>466</v>
      </c>
      <c r="F1195" s="395"/>
      <c r="G1195" s="11" t="s">
        <v>268</v>
      </c>
      <c r="H1195" s="15">
        <v>1</v>
      </c>
      <c r="I1195" s="13">
        <v>3.4</v>
      </c>
      <c r="J1195" s="13">
        <v>3.4</v>
      </c>
    </row>
    <row r="1196" spans="1:10" ht="25.95" customHeight="1">
      <c r="A1196" s="17" t="s">
        <v>1884</v>
      </c>
      <c r="B1196" s="19" t="s">
        <v>1959</v>
      </c>
      <c r="C1196" s="17" t="s">
        <v>78</v>
      </c>
      <c r="D1196" s="17" t="s">
        <v>1960</v>
      </c>
      <c r="E1196" s="396" t="s">
        <v>1887</v>
      </c>
      <c r="F1196" s="396"/>
      <c r="G1196" s="18" t="s">
        <v>1911</v>
      </c>
      <c r="H1196" s="21">
        <v>3.8399999999999997E-2</v>
      </c>
      <c r="I1196" s="20">
        <v>23.32</v>
      </c>
      <c r="J1196" s="20">
        <v>0.89</v>
      </c>
    </row>
    <row r="1197" spans="1:10" ht="25.95" customHeight="1">
      <c r="A1197" s="17" t="s">
        <v>1884</v>
      </c>
      <c r="B1197" s="19" t="s">
        <v>1957</v>
      </c>
      <c r="C1197" s="17" t="s">
        <v>78</v>
      </c>
      <c r="D1197" s="17" t="s">
        <v>1958</v>
      </c>
      <c r="E1197" s="396" t="s">
        <v>1887</v>
      </c>
      <c r="F1197" s="396"/>
      <c r="G1197" s="18" t="s">
        <v>1911</v>
      </c>
      <c r="H1197" s="21">
        <v>3.8399999999999997E-2</v>
      </c>
      <c r="I1197" s="20">
        <v>27.62</v>
      </c>
      <c r="J1197" s="20">
        <v>1.06</v>
      </c>
    </row>
    <row r="1198" spans="1:10" ht="25.95" customHeight="1">
      <c r="A1198" s="22" t="s">
        <v>1894</v>
      </c>
      <c r="B1198" s="24" t="s">
        <v>1961</v>
      </c>
      <c r="C1198" s="22" t="s">
        <v>78</v>
      </c>
      <c r="D1198" s="22" t="s">
        <v>1962</v>
      </c>
      <c r="E1198" s="397" t="s">
        <v>1928</v>
      </c>
      <c r="F1198" s="397"/>
      <c r="G1198" s="23" t="s">
        <v>268</v>
      </c>
      <c r="H1198" s="26">
        <v>4.0000000000000001E-3</v>
      </c>
      <c r="I1198" s="25">
        <v>74.09</v>
      </c>
      <c r="J1198" s="25">
        <v>0.28999999999999998</v>
      </c>
    </row>
    <row r="1199" spans="1:10" ht="24" customHeight="1">
      <c r="A1199" s="22" t="s">
        <v>1894</v>
      </c>
      <c r="B1199" s="24" t="s">
        <v>2363</v>
      </c>
      <c r="C1199" s="22" t="s">
        <v>78</v>
      </c>
      <c r="D1199" s="22" t="s">
        <v>2523</v>
      </c>
      <c r="E1199" s="397" t="s">
        <v>1928</v>
      </c>
      <c r="F1199" s="397"/>
      <c r="G1199" s="23" t="s">
        <v>268</v>
      </c>
      <c r="H1199" s="26">
        <v>3.5000000000000001E-3</v>
      </c>
      <c r="I1199" s="25">
        <v>65.400000000000006</v>
      </c>
      <c r="J1199" s="25">
        <v>0.22</v>
      </c>
    </row>
    <row r="1200" spans="1:10" ht="25.95" customHeight="1">
      <c r="A1200" s="22" t="s">
        <v>1894</v>
      </c>
      <c r="B1200" s="24" t="s">
        <v>2538</v>
      </c>
      <c r="C1200" s="22" t="s">
        <v>78</v>
      </c>
      <c r="D1200" s="22" t="s">
        <v>2539</v>
      </c>
      <c r="E1200" s="397" t="s">
        <v>1928</v>
      </c>
      <c r="F1200" s="397"/>
      <c r="G1200" s="23" t="s">
        <v>268</v>
      </c>
      <c r="H1200" s="26">
        <v>1</v>
      </c>
      <c r="I1200" s="25">
        <v>0.88</v>
      </c>
      <c r="J1200" s="25">
        <v>0.88</v>
      </c>
    </row>
    <row r="1201" spans="1:10" ht="25.95" customHeight="1">
      <c r="A1201" s="22" t="s">
        <v>1894</v>
      </c>
      <c r="B1201" s="24" t="s">
        <v>2531</v>
      </c>
      <c r="C1201" s="22" t="s">
        <v>78</v>
      </c>
      <c r="D1201" s="22" t="s">
        <v>2532</v>
      </c>
      <c r="E1201" s="397" t="s">
        <v>1928</v>
      </c>
      <c r="F1201" s="397"/>
      <c r="G1201" s="23" t="s">
        <v>268</v>
      </c>
      <c r="H1201" s="26">
        <v>5.3E-3</v>
      </c>
      <c r="I1201" s="25">
        <v>12.72</v>
      </c>
      <c r="J1201" s="25">
        <v>0.06</v>
      </c>
    </row>
    <row r="1202" spans="1:10">
      <c r="A1202" s="38"/>
      <c r="B1202" s="38"/>
      <c r="C1202" s="38"/>
      <c r="D1202" s="38"/>
      <c r="E1202" s="38" t="s">
        <v>1897</v>
      </c>
      <c r="F1202" s="39">
        <v>1.46</v>
      </c>
      <c r="G1202" s="38" t="s">
        <v>1898</v>
      </c>
      <c r="H1202" s="39">
        <v>0</v>
      </c>
      <c r="I1202" s="38" t="s">
        <v>1899</v>
      </c>
      <c r="J1202" s="39">
        <v>1.46</v>
      </c>
    </row>
    <row r="1203" spans="1:10">
      <c r="A1203" s="38"/>
      <c r="B1203" s="38"/>
      <c r="C1203" s="38"/>
      <c r="D1203" s="38"/>
      <c r="E1203" s="38" t="s">
        <v>1900</v>
      </c>
      <c r="F1203" s="39">
        <v>0.69</v>
      </c>
      <c r="G1203" s="38"/>
      <c r="H1203" s="398" t="s">
        <v>1901</v>
      </c>
      <c r="I1203" s="398"/>
      <c r="J1203" s="39">
        <v>4.09</v>
      </c>
    </row>
    <row r="1204" spans="1:10" ht="1.05" customHeight="1">
      <c r="A1204" s="16"/>
      <c r="B1204" s="16"/>
      <c r="C1204" s="16"/>
      <c r="D1204" s="16"/>
      <c r="E1204" s="16"/>
      <c r="F1204" s="16"/>
      <c r="G1204" s="16"/>
      <c r="H1204" s="16"/>
      <c r="I1204" s="16"/>
      <c r="J1204" s="16"/>
    </row>
    <row r="1205" spans="1:10" ht="18" customHeight="1">
      <c r="A1205" s="2" t="s">
        <v>494</v>
      </c>
      <c r="B1205" s="4" t="s">
        <v>61</v>
      </c>
      <c r="C1205" s="2" t="s">
        <v>62</v>
      </c>
      <c r="D1205" s="2" t="s">
        <v>9</v>
      </c>
      <c r="E1205" s="391" t="s">
        <v>63</v>
      </c>
      <c r="F1205" s="391"/>
      <c r="G1205" s="3" t="s">
        <v>64</v>
      </c>
      <c r="H1205" s="4" t="s">
        <v>10</v>
      </c>
      <c r="I1205" s="4" t="s">
        <v>65</v>
      </c>
      <c r="J1205" s="4" t="s">
        <v>11</v>
      </c>
    </row>
    <row r="1206" spans="1:10" ht="39" customHeight="1">
      <c r="A1206" s="10" t="s">
        <v>1883</v>
      </c>
      <c r="B1206" s="12" t="s">
        <v>495</v>
      </c>
      <c r="C1206" s="10" t="s">
        <v>78</v>
      </c>
      <c r="D1206" s="10" t="s">
        <v>496</v>
      </c>
      <c r="E1206" s="395" t="s">
        <v>462</v>
      </c>
      <c r="F1206" s="395"/>
      <c r="G1206" s="11" t="s">
        <v>268</v>
      </c>
      <c r="H1206" s="15">
        <v>1</v>
      </c>
      <c r="I1206" s="13">
        <v>7.29</v>
      </c>
      <c r="J1206" s="13">
        <v>7.29</v>
      </c>
    </row>
    <row r="1207" spans="1:10" ht="25.95" customHeight="1">
      <c r="A1207" s="17" t="s">
        <v>1884</v>
      </c>
      <c r="B1207" s="19" t="s">
        <v>1957</v>
      </c>
      <c r="C1207" s="17" t="s">
        <v>78</v>
      </c>
      <c r="D1207" s="17" t="s">
        <v>1958</v>
      </c>
      <c r="E1207" s="396" t="s">
        <v>1887</v>
      </c>
      <c r="F1207" s="396"/>
      <c r="G1207" s="18" t="s">
        <v>1911</v>
      </c>
      <c r="H1207" s="21">
        <v>9.9400000000000002E-2</v>
      </c>
      <c r="I1207" s="20">
        <v>27.62</v>
      </c>
      <c r="J1207" s="20">
        <v>2.74</v>
      </c>
    </row>
    <row r="1208" spans="1:10" ht="25.95" customHeight="1">
      <c r="A1208" s="17" t="s">
        <v>1884</v>
      </c>
      <c r="B1208" s="19" t="s">
        <v>1959</v>
      </c>
      <c r="C1208" s="17" t="s">
        <v>78</v>
      </c>
      <c r="D1208" s="17" t="s">
        <v>1960</v>
      </c>
      <c r="E1208" s="396" t="s">
        <v>1887</v>
      </c>
      <c r="F1208" s="396"/>
      <c r="G1208" s="18" t="s">
        <v>1911</v>
      </c>
      <c r="H1208" s="21">
        <v>9.9400000000000002E-2</v>
      </c>
      <c r="I1208" s="20">
        <v>23.32</v>
      </c>
      <c r="J1208" s="20">
        <v>2.31</v>
      </c>
    </row>
    <row r="1209" spans="1:10" ht="25.95" customHeight="1">
      <c r="A1209" s="22" t="s">
        <v>1894</v>
      </c>
      <c r="B1209" s="24" t="s">
        <v>1961</v>
      </c>
      <c r="C1209" s="22" t="s">
        <v>78</v>
      </c>
      <c r="D1209" s="22" t="s">
        <v>1962</v>
      </c>
      <c r="E1209" s="397" t="s">
        <v>1928</v>
      </c>
      <c r="F1209" s="397"/>
      <c r="G1209" s="23" t="s">
        <v>268</v>
      </c>
      <c r="H1209" s="26">
        <v>9.4999999999999998E-3</v>
      </c>
      <c r="I1209" s="25">
        <v>74.09</v>
      </c>
      <c r="J1209" s="25">
        <v>0.7</v>
      </c>
    </row>
    <row r="1210" spans="1:10" ht="25.95" customHeight="1">
      <c r="A1210" s="22" t="s">
        <v>1894</v>
      </c>
      <c r="B1210" s="24" t="s">
        <v>2541</v>
      </c>
      <c r="C1210" s="22" t="s">
        <v>78</v>
      </c>
      <c r="D1210" s="22" t="s">
        <v>2542</v>
      </c>
      <c r="E1210" s="397" t="s">
        <v>1928</v>
      </c>
      <c r="F1210" s="397"/>
      <c r="G1210" s="23" t="s">
        <v>268</v>
      </c>
      <c r="H1210" s="26">
        <v>1</v>
      </c>
      <c r="I1210" s="25">
        <v>0.94</v>
      </c>
      <c r="J1210" s="25">
        <v>0.94</v>
      </c>
    </row>
    <row r="1211" spans="1:10" ht="24" customHeight="1">
      <c r="A1211" s="22" t="s">
        <v>1894</v>
      </c>
      <c r="B1211" s="24" t="s">
        <v>2363</v>
      </c>
      <c r="C1211" s="22" t="s">
        <v>78</v>
      </c>
      <c r="D1211" s="22" t="s">
        <v>2523</v>
      </c>
      <c r="E1211" s="397" t="s">
        <v>1928</v>
      </c>
      <c r="F1211" s="397"/>
      <c r="G1211" s="23" t="s">
        <v>268</v>
      </c>
      <c r="H1211" s="26">
        <v>8.2000000000000007E-3</v>
      </c>
      <c r="I1211" s="25">
        <v>65.400000000000006</v>
      </c>
      <c r="J1211" s="25">
        <v>0.53</v>
      </c>
    </row>
    <row r="1212" spans="1:10" ht="24" customHeight="1">
      <c r="A1212" s="22" t="s">
        <v>1894</v>
      </c>
      <c r="B1212" s="24" t="s">
        <v>1965</v>
      </c>
      <c r="C1212" s="22" t="s">
        <v>78</v>
      </c>
      <c r="D1212" s="22" t="s">
        <v>1966</v>
      </c>
      <c r="E1212" s="397" t="s">
        <v>1928</v>
      </c>
      <c r="F1212" s="397"/>
      <c r="G1212" s="23" t="s">
        <v>268</v>
      </c>
      <c r="H1212" s="26">
        <v>3.3099999999999997E-2</v>
      </c>
      <c r="I1212" s="25">
        <v>2.2599999999999998</v>
      </c>
      <c r="J1212" s="25">
        <v>7.0000000000000007E-2</v>
      </c>
    </row>
    <row r="1213" spans="1:10">
      <c r="A1213" s="38"/>
      <c r="B1213" s="38"/>
      <c r="C1213" s="38"/>
      <c r="D1213" s="38"/>
      <c r="E1213" s="38" t="s">
        <v>1897</v>
      </c>
      <c r="F1213" s="39">
        <v>3.81</v>
      </c>
      <c r="G1213" s="38" t="s">
        <v>1898</v>
      </c>
      <c r="H1213" s="39">
        <v>0</v>
      </c>
      <c r="I1213" s="38" t="s">
        <v>1899</v>
      </c>
      <c r="J1213" s="39">
        <v>3.81</v>
      </c>
    </row>
    <row r="1214" spans="1:10">
      <c r="A1214" s="38"/>
      <c r="B1214" s="38"/>
      <c r="C1214" s="38"/>
      <c r="D1214" s="38"/>
      <c r="E1214" s="38" t="s">
        <v>1900</v>
      </c>
      <c r="F1214" s="39">
        <v>1.49</v>
      </c>
      <c r="G1214" s="38"/>
      <c r="H1214" s="398" t="s">
        <v>1901</v>
      </c>
      <c r="I1214" s="398"/>
      <c r="J1214" s="39">
        <v>8.7799999999999994</v>
      </c>
    </row>
    <row r="1215" spans="1:10" ht="1.05" customHeight="1">
      <c r="A1215" s="16"/>
      <c r="B1215" s="16"/>
      <c r="C1215" s="16"/>
      <c r="D1215" s="16"/>
      <c r="E1215" s="16"/>
      <c r="F1215" s="16"/>
      <c r="G1215" s="16"/>
      <c r="H1215" s="16"/>
      <c r="I1215" s="16"/>
      <c r="J1215" s="16"/>
    </row>
    <row r="1216" spans="1:10" ht="18" customHeight="1">
      <c r="A1216" s="2" t="s">
        <v>497</v>
      </c>
      <c r="B1216" s="4" t="s">
        <v>61</v>
      </c>
      <c r="C1216" s="2" t="s">
        <v>62</v>
      </c>
      <c r="D1216" s="2" t="s">
        <v>9</v>
      </c>
      <c r="E1216" s="391" t="s">
        <v>63</v>
      </c>
      <c r="F1216" s="391"/>
      <c r="G1216" s="3" t="s">
        <v>64</v>
      </c>
      <c r="H1216" s="4" t="s">
        <v>10</v>
      </c>
      <c r="I1216" s="4" t="s">
        <v>65</v>
      </c>
      <c r="J1216" s="4" t="s">
        <v>11</v>
      </c>
    </row>
    <row r="1217" spans="1:10" ht="39" customHeight="1">
      <c r="A1217" s="10" t="s">
        <v>1883</v>
      </c>
      <c r="B1217" s="12" t="s">
        <v>498</v>
      </c>
      <c r="C1217" s="10" t="s">
        <v>78</v>
      </c>
      <c r="D1217" s="10" t="s">
        <v>499</v>
      </c>
      <c r="E1217" s="395" t="s">
        <v>466</v>
      </c>
      <c r="F1217" s="395"/>
      <c r="G1217" s="11" t="s">
        <v>268</v>
      </c>
      <c r="H1217" s="15">
        <v>1</v>
      </c>
      <c r="I1217" s="13">
        <v>7.7</v>
      </c>
      <c r="J1217" s="13">
        <v>7.7</v>
      </c>
    </row>
    <row r="1218" spans="1:10" ht="25.95" customHeight="1">
      <c r="A1218" s="17" t="s">
        <v>1884</v>
      </c>
      <c r="B1218" s="19" t="s">
        <v>1957</v>
      </c>
      <c r="C1218" s="17" t="s">
        <v>78</v>
      </c>
      <c r="D1218" s="17" t="s">
        <v>1958</v>
      </c>
      <c r="E1218" s="396" t="s">
        <v>1887</v>
      </c>
      <c r="F1218" s="396"/>
      <c r="G1218" s="18" t="s">
        <v>1911</v>
      </c>
      <c r="H1218" s="21">
        <v>5.2699999999999997E-2</v>
      </c>
      <c r="I1218" s="20">
        <v>27.62</v>
      </c>
      <c r="J1218" s="20">
        <v>1.45</v>
      </c>
    </row>
    <row r="1219" spans="1:10" ht="25.95" customHeight="1">
      <c r="A1219" s="17" t="s">
        <v>1884</v>
      </c>
      <c r="B1219" s="19" t="s">
        <v>1959</v>
      </c>
      <c r="C1219" s="17" t="s">
        <v>78</v>
      </c>
      <c r="D1219" s="17" t="s">
        <v>1960</v>
      </c>
      <c r="E1219" s="396" t="s">
        <v>1887</v>
      </c>
      <c r="F1219" s="396"/>
      <c r="G1219" s="18" t="s">
        <v>1911</v>
      </c>
      <c r="H1219" s="21">
        <v>5.2699999999999997E-2</v>
      </c>
      <c r="I1219" s="20">
        <v>23.32</v>
      </c>
      <c r="J1219" s="20">
        <v>1.22</v>
      </c>
    </row>
    <row r="1220" spans="1:10" ht="25.95" customHeight="1">
      <c r="A1220" s="22" t="s">
        <v>1894</v>
      </c>
      <c r="B1220" s="24" t="s">
        <v>1961</v>
      </c>
      <c r="C1220" s="22" t="s">
        <v>78</v>
      </c>
      <c r="D1220" s="22" t="s">
        <v>1962</v>
      </c>
      <c r="E1220" s="397" t="s">
        <v>1928</v>
      </c>
      <c r="F1220" s="397"/>
      <c r="G1220" s="23" t="s">
        <v>268</v>
      </c>
      <c r="H1220" s="26">
        <v>1.0999999999999999E-2</v>
      </c>
      <c r="I1220" s="25">
        <v>74.09</v>
      </c>
      <c r="J1220" s="25">
        <v>0.81</v>
      </c>
    </row>
    <row r="1221" spans="1:10" ht="24" customHeight="1">
      <c r="A1221" s="22" t="s">
        <v>1894</v>
      </c>
      <c r="B1221" s="24" t="s">
        <v>1965</v>
      </c>
      <c r="C1221" s="22" t="s">
        <v>78</v>
      </c>
      <c r="D1221" s="22" t="s">
        <v>1966</v>
      </c>
      <c r="E1221" s="397" t="s">
        <v>1928</v>
      </c>
      <c r="F1221" s="397"/>
      <c r="G1221" s="23" t="s">
        <v>268</v>
      </c>
      <c r="H1221" s="26">
        <v>8.8000000000000005E-3</v>
      </c>
      <c r="I1221" s="25">
        <v>2.2599999999999998</v>
      </c>
      <c r="J1221" s="25">
        <v>0.01</v>
      </c>
    </row>
    <row r="1222" spans="1:10" ht="24" customHeight="1">
      <c r="A1222" s="22" t="s">
        <v>1894</v>
      </c>
      <c r="B1222" s="24" t="s">
        <v>2363</v>
      </c>
      <c r="C1222" s="22" t="s">
        <v>78</v>
      </c>
      <c r="D1222" s="22" t="s">
        <v>2523</v>
      </c>
      <c r="E1222" s="397" t="s">
        <v>1928</v>
      </c>
      <c r="F1222" s="397"/>
      <c r="G1222" s="23" t="s">
        <v>268</v>
      </c>
      <c r="H1222" s="26">
        <v>9.4999999999999998E-3</v>
      </c>
      <c r="I1222" s="25">
        <v>65.400000000000006</v>
      </c>
      <c r="J1222" s="25">
        <v>0.62</v>
      </c>
    </row>
    <row r="1223" spans="1:10" ht="25.95" customHeight="1">
      <c r="A1223" s="22" t="s">
        <v>1894</v>
      </c>
      <c r="B1223" s="24" t="s">
        <v>2543</v>
      </c>
      <c r="C1223" s="22" t="s">
        <v>78</v>
      </c>
      <c r="D1223" s="22" t="s">
        <v>2544</v>
      </c>
      <c r="E1223" s="397" t="s">
        <v>1928</v>
      </c>
      <c r="F1223" s="397"/>
      <c r="G1223" s="23" t="s">
        <v>268</v>
      </c>
      <c r="H1223" s="26">
        <v>1</v>
      </c>
      <c r="I1223" s="25">
        <v>3.59</v>
      </c>
      <c r="J1223" s="25">
        <v>3.59</v>
      </c>
    </row>
    <row r="1224" spans="1:10">
      <c r="A1224" s="38"/>
      <c r="B1224" s="38"/>
      <c r="C1224" s="38"/>
      <c r="D1224" s="38"/>
      <c r="E1224" s="38" t="s">
        <v>1897</v>
      </c>
      <c r="F1224" s="39">
        <v>2.0099999999999998</v>
      </c>
      <c r="G1224" s="38" t="s">
        <v>1898</v>
      </c>
      <c r="H1224" s="39">
        <v>0</v>
      </c>
      <c r="I1224" s="38" t="s">
        <v>1899</v>
      </c>
      <c r="J1224" s="39">
        <v>2.0099999999999998</v>
      </c>
    </row>
    <row r="1225" spans="1:10">
      <c r="A1225" s="38"/>
      <c r="B1225" s="38"/>
      <c r="C1225" s="38"/>
      <c r="D1225" s="38"/>
      <c r="E1225" s="38" t="s">
        <v>1900</v>
      </c>
      <c r="F1225" s="39">
        <v>1.57</v>
      </c>
      <c r="G1225" s="38"/>
      <c r="H1225" s="398" t="s">
        <v>1901</v>
      </c>
      <c r="I1225" s="398"/>
      <c r="J1225" s="39">
        <v>9.27</v>
      </c>
    </row>
    <row r="1226" spans="1:10" ht="1.05" customHeight="1">
      <c r="A1226" s="16"/>
      <c r="B1226" s="16"/>
      <c r="C1226" s="16"/>
      <c r="D1226" s="16"/>
      <c r="E1226" s="16"/>
      <c r="F1226" s="16"/>
      <c r="G1226" s="16"/>
      <c r="H1226" s="16"/>
      <c r="I1226" s="16"/>
      <c r="J1226" s="16"/>
    </row>
    <row r="1227" spans="1:10" ht="18" customHeight="1">
      <c r="A1227" s="2" t="s">
        <v>500</v>
      </c>
      <c r="B1227" s="4" t="s">
        <v>61</v>
      </c>
      <c r="C1227" s="2" t="s">
        <v>62</v>
      </c>
      <c r="D1227" s="2" t="s">
        <v>9</v>
      </c>
      <c r="E1227" s="391" t="s">
        <v>63</v>
      </c>
      <c r="F1227" s="391"/>
      <c r="G1227" s="3" t="s">
        <v>64</v>
      </c>
      <c r="H1227" s="4" t="s">
        <v>10</v>
      </c>
      <c r="I1227" s="4" t="s">
        <v>65</v>
      </c>
      <c r="J1227" s="4" t="s">
        <v>11</v>
      </c>
    </row>
    <row r="1228" spans="1:10" ht="39" customHeight="1">
      <c r="A1228" s="10" t="s">
        <v>1883</v>
      </c>
      <c r="B1228" s="12" t="s">
        <v>501</v>
      </c>
      <c r="C1228" s="10" t="s">
        <v>78</v>
      </c>
      <c r="D1228" s="10" t="s">
        <v>502</v>
      </c>
      <c r="E1228" s="395" t="s">
        <v>462</v>
      </c>
      <c r="F1228" s="395"/>
      <c r="G1228" s="11" t="s">
        <v>268</v>
      </c>
      <c r="H1228" s="15">
        <v>1</v>
      </c>
      <c r="I1228" s="13">
        <v>16.11</v>
      </c>
      <c r="J1228" s="13">
        <v>16.11</v>
      </c>
    </row>
    <row r="1229" spans="1:10" ht="25.95" customHeight="1">
      <c r="A1229" s="17" t="s">
        <v>1884</v>
      </c>
      <c r="B1229" s="19" t="s">
        <v>1959</v>
      </c>
      <c r="C1229" s="17" t="s">
        <v>78</v>
      </c>
      <c r="D1229" s="17" t="s">
        <v>1960</v>
      </c>
      <c r="E1229" s="396" t="s">
        <v>1887</v>
      </c>
      <c r="F1229" s="396"/>
      <c r="G1229" s="18" t="s">
        <v>1911</v>
      </c>
      <c r="H1229" s="21">
        <v>7.3499999999999996E-2</v>
      </c>
      <c r="I1229" s="20">
        <v>23.32</v>
      </c>
      <c r="J1229" s="20">
        <v>1.71</v>
      </c>
    </row>
    <row r="1230" spans="1:10" ht="25.95" customHeight="1">
      <c r="A1230" s="17" t="s">
        <v>1884</v>
      </c>
      <c r="B1230" s="19" t="s">
        <v>1957</v>
      </c>
      <c r="C1230" s="17" t="s">
        <v>78</v>
      </c>
      <c r="D1230" s="17" t="s">
        <v>1958</v>
      </c>
      <c r="E1230" s="396" t="s">
        <v>1887</v>
      </c>
      <c r="F1230" s="396"/>
      <c r="G1230" s="18" t="s">
        <v>1911</v>
      </c>
      <c r="H1230" s="21">
        <v>7.3499999999999996E-2</v>
      </c>
      <c r="I1230" s="20">
        <v>27.62</v>
      </c>
      <c r="J1230" s="20">
        <v>2.0299999999999998</v>
      </c>
    </row>
    <row r="1231" spans="1:10" ht="25.95" customHeight="1">
      <c r="A1231" s="22" t="s">
        <v>1894</v>
      </c>
      <c r="B1231" s="24" t="s">
        <v>2545</v>
      </c>
      <c r="C1231" s="22" t="s">
        <v>78</v>
      </c>
      <c r="D1231" s="22" t="s">
        <v>2546</v>
      </c>
      <c r="E1231" s="397" t="s">
        <v>1928</v>
      </c>
      <c r="F1231" s="397"/>
      <c r="G1231" s="23" t="s">
        <v>268</v>
      </c>
      <c r="H1231" s="26">
        <v>1</v>
      </c>
      <c r="I1231" s="25">
        <v>10.02</v>
      </c>
      <c r="J1231" s="25">
        <v>10.02</v>
      </c>
    </row>
    <row r="1232" spans="1:10" ht="24" customHeight="1">
      <c r="A1232" s="22" t="s">
        <v>1894</v>
      </c>
      <c r="B1232" s="24" t="s">
        <v>1965</v>
      </c>
      <c r="C1232" s="22" t="s">
        <v>78</v>
      </c>
      <c r="D1232" s="22" t="s">
        <v>1966</v>
      </c>
      <c r="E1232" s="397" t="s">
        <v>1928</v>
      </c>
      <c r="F1232" s="397"/>
      <c r="G1232" s="23" t="s">
        <v>268</v>
      </c>
      <c r="H1232" s="26">
        <v>1.6500000000000001E-2</v>
      </c>
      <c r="I1232" s="25">
        <v>2.2599999999999998</v>
      </c>
      <c r="J1232" s="25">
        <v>0.03</v>
      </c>
    </row>
    <row r="1233" spans="1:10" ht="25.95" customHeight="1">
      <c r="A1233" s="22" t="s">
        <v>1894</v>
      </c>
      <c r="B1233" s="24" t="s">
        <v>1961</v>
      </c>
      <c r="C1233" s="22" t="s">
        <v>78</v>
      </c>
      <c r="D1233" s="22" t="s">
        <v>1962</v>
      </c>
      <c r="E1233" s="397" t="s">
        <v>1928</v>
      </c>
      <c r="F1233" s="397"/>
      <c r="G1233" s="23" t="s">
        <v>268</v>
      </c>
      <c r="H1233" s="26">
        <v>1.9E-2</v>
      </c>
      <c r="I1233" s="25">
        <v>74.09</v>
      </c>
      <c r="J1233" s="25">
        <v>1.4</v>
      </c>
    </row>
    <row r="1234" spans="1:10" ht="24" customHeight="1">
      <c r="A1234" s="22" t="s">
        <v>1894</v>
      </c>
      <c r="B1234" s="24" t="s">
        <v>2363</v>
      </c>
      <c r="C1234" s="22" t="s">
        <v>78</v>
      </c>
      <c r="D1234" s="22" t="s">
        <v>2523</v>
      </c>
      <c r="E1234" s="397" t="s">
        <v>1928</v>
      </c>
      <c r="F1234" s="397"/>
      <c r="G1234" s="23" t="s">
        <v>268</v>
      </c>
      <c r="H1234" s="26">
        <v>1.41E-2</v>
      </c>
      <c r="I1234" s="25">
        <v>65.400000000000006</v>
      </c>
      <c r="J1234" s="25">
        <v>0.92</v>
      </c>
    </row>
    <row r="1235" spans="1:10">
      <c r="A1235" s="38"/>
      <c r="B1235" s="38"/>
      <c r="C1235" s="38"/>
      <c r="D1235" s="38"/>
      <c r="E1235" s="38" t="s">
        <v>1897</v>
      </c>
      <c r="F1235" s="39">
        <v>2.81</v>
      </c>
      <c r="G1235" s="38" t="s">
        <v>1898</v>
      </c>
      <c r="H1235" s="39">
        <v>0</v>
      </c>
      <c r="I1235" s="38" t="s">
        <v>1899</v>
      </c>
      <c r="J1235" s="39">
        <v>2.81</v>
      </c>
    </row>
    <row r="1236" spans="1:10">
      <c r="A1236" s="38"/>
      <c r="B1236" s="38"/>
      <c r="C1236" s="38"/>
      <c r="D1236" s="38"/>
      <c r="E1236" s="38" t="s">
        <v>1900</v>
      </c>
      <c r="F1236" s="39">
        <v>3.3</v>
      </c>
      <c r="G1236" s="38"/>
      <c r="H1236" s="398" t="s">
        <v>1901</v>
      </c>
      <c r="I1236" s="398"/>
      <c r="J1236" s="39">
        <v>19.41</v>
      </c>
    </row>
    <row r="1237" spans="1:10" ht="1.05" customHeight="1">
      <c r="A1237" s="16"/>
      <c r="B1237" s="16"/>
      <c r="C1237" s="16"/>
      <c r="D1237" s="16"/>
      <c r="E1237" s="16"/>
      <c r="F1237" s="16"/>
      <c r="G1237" s="16"/>
      <c r="H1237" s="16"/>
      <c r="I1237" s="16"/>
      <c r="J1237" s="16"/>
    </row>
    <row r="1238" spans="1:10" ht="18" customHeight="1">
      <c r="A1238" s="2" t="s">
        <v>503</v>
      </c>
      <c r="B1238" s="4" t="s">
        <v>61</v>
      </c>
      <c r="C1238" s="2" t="s">
        <v>62</v>
      </c>
      <c r="D1238" s="2" t="s">
        <v>9</v>
      </c>
      <c r="E1238" s="391" t="s">
        <v>63</v>
      </c>
      <c r="F1238" s="391"/>
      <c r="G1238" s="3" t="s">
        <v>64</v>
      </c>
      <c r="H1238" s="4" t="s">
        <v>10</v>
      </c>
      <c r="I1238" s="4" t="s">
        <v>65</v>
      </c>
      <c r="J1238" s="4" t="s">
        <v>11</v>
      </c>
    </row>
    <row r="1239" spans="1:10" ht="39" customHeight="1">
      <c r="A1239" s="10" t="s">
        <v>1883</v>
      </c>
      <c r="B1239" s="12" t="s">
        <v>504</v>
      </c>
      <c r="C1239" s="10" t="s">
        <v>78</v>
      </c>
      <c r="D1239" s="10" t="s">
        <v>505</v>
      </c>
      <c r="E1239" s="395" t="s">
        <v>466</v>
      </c>
      <c r="F1239" s="395"/>
      <c r="G1239" s="11" t="s">
        <v>268</v>
      </c>
      <c r="H1239" s="15">
        <v>1</v>
      </c>
      <c r="I1239" s="13">
        <v>6.93</v>
      </c>
      <c r="J1239" s="13">
        <v>6.93</v>
      </c>
    </row>
    <row r="1240" spans="1:10" ht="25.95" customHeight="1">
      <c r="A1240" s="17" t="s">
        <v>1884</v>
      </c>
      <c r="B1240" s="19" t="s">
        <v>1957</v>
      </c>
      <c r="C1240" s="17" t="s">
        <v>78</v>
      </c>
      <c r="D1240" s="17" t="s">
        <v>1958</v>
      </c>
      <c r="E1240" s="396" t="s">
        <v>1887</v>
      </c>
      <c r="F1240" s="396"/>
      <c r="G1240" s="18" t="s">
        <v>1911</v>
      </c>
      <c r="H1240" s="21">
        <v>5.7599999999999998E-2</v>
      </c>
      <c r="I1240" s="20">
        <v>27.62</v>
      </c>
      <c r="J1240" s="20">
        <v>1.59</v>
      </c>
    </row>
    <row r="1241" spans="1:10" ht="25.95" customHeight="1">
      <c r="A1241" s="17" t="s">
        <v>1884</v>
      </c>
      <c r="B1241" s="19" t="s">
        <v>1959</v>
      </c>
      <c r="C1241" s="17" t="s">
        <v>78</v>
      </c>
      <c r="D1241" s="17" t="s">
        <v>1960</v>
      </c>
      <c r="E1241" s="396" t="s">
        <v>1887</v>
      </c>
      <c r="F1241" s="396"/>
      <c r="G1241" s="18" t="s">
        <v>1911</v>
      </c>
      <c r="H1241" s="21">
        <v>5.7599999999999998E-2</v>
      </c>
      <c r="I1241" s="20">
        <v>23.32</v>
      </c>
      <c r="J1241" s="20">
        <v>1.34</v>
      </c>
    </row>
    <row r="1242" spans="1:10" ht="25.95" customHeight="1">
      <c r="A1242" s="22" t="s">
        <v>1894</v>
      </c>
      <c r="B1242" s="24" t="s">
        <v>1961</v>
      </c>
      <c r="C1242" s="22" t="s">
        <v>78</v>
      </c>
      <c r="D1242" s="22" t="s">
        <v>1962</v>
      </c>
      <c r="E1242" s="397" t="s">
        <v>1928</v>
      </c>
      <c r="F1242" s="397"/>
      <c r="G1242" s="23" t="s">
        <v>268</v>
      </c>
      <c r="H1242" s="26">
        <v>8.0000000000000002E-3</v>
      </c>
      <c r="I1242" s="25">
        <v>74.09</v>
      </c>
      <c r="J1242" s="25">
        <v>0.59</v>
      </c>
    </row>
    <row r="1243" spans="1:10" ht="24" customHeight="1">
      <c r="A1243" s="22" t="s">
        <v>1894</v>
      </c>
      <c r="B1243" s="24" t="s">
        <v>2363</v>
      </c>
      <c r="C1243" s="22" t="s">
        <v>78</v>
      </c>
      <c r="D1243" s="22" t="s">
        <v>2523</v>
      </c>
      <c r="E1243" s="397" t="s">
        <v>1928</v>
      </c>
      <c r="F1243" s="397"/>
      <c r="G1243" s="23" t="s">
        <v>268</v>
      </c>
      <c r="H1243" s="26">
        <v>7.1000000000000004E-3</v>
      </c>
      <c r="I1243" s="25">
        <v>65.400000000000006</v>
      </c>
      <c r="J1243" s="25">
        <v>0.46</v>
      </c>
    </row>
    <row r="1244" spans="1:10" ht="24" customHeight="1">
      <c r="A1244" s="22" t="s">
        <v>1894</v>
      </c>
      <c r="B1244" s="24" t="s">
        <v>1965</v>
      </c>
      <c r="C1244" s="22" t="s">
        <v>78</v>
      </c>
      <c r="D1244" s="22" t="s">
        <v>1966</v>
      </c>
      <c r="E1244" s="397" t="s">
        <v>1928</v>
      </c>
      <c r="F1244" s="397"/>
      <c r="G1244" s="23" t="s">
        <v>268</v>
      </c>
      <c r="H1244" s="26">
        <v>6.4000000000000003E-3</v>
      </c>
      <c r="I1244" s="25">
        <v>2.2599999999999998</v>
      </c>
      <c r="J1244" s="25">
        <v>0.01</v>
      </c>
    </row>
    <row r="1245" spans="1:10" ht="25.95" customHeight="1">
      <c r="A1245" s="22" t="s">
        <v>1894</v>
      </c>
      <c r="B1245" s="24" t="s">
        <v>2548</v>
      </c>
      <c r="C1245" s="22" t="s">
        <v>78</v>
      </c>
      <c r="D1245" s="22" t="s">
        <v>2549</v>
      </c>
      <c r="E1245" s="397" t="s">
        <v>1928</v>
      </c>
      <c r="F1245" s="397"/>
      <c r="G1245" s="23" t="s">
        <v>268</v>
      </c>
      <c r="H1245" s="26">
        <v>1</v>
      </c>
      <c r="I1245" s="25">
        <v>2.94</v>
      </c>
      <c r="J1245" s="25">
        <v>2.94</v>
      </c>
    </row>
    <row r="1246" spans="1:10">
      <c r="A1246" s="38"/>
      <c r="B1246" s="38"/>
      <c r="C1246" s="38"/>
      <c r="D1246" s="38"/>
      <c r="E1246" s="38" t="s">
        <v>1897</v>
      </c>
      <c r="F1246" s="39">
        <v>2.2000000000000002</v>
      </c>
      <c r="G1246" s="38" t="s">
        <v>1898</v>
      </c>
      <c r="H1246" s="39">
        <v>0</v>
      </c>
      <c r="I1246" s="38" t="s">
        <v>1899</v>
      </c>
      <c r="J1246" s="39">
        <v>2.2000000000000002</v>
      </c>
    </row>
    <row r="1247" spans="1:10">
      <c r="A1247" s="38"/>
      <c r="B1247" s="38"/>
      <c r="C1247" s="38"/>
      <c r="D1247" s="38"/>
      <c r="E1247" s="38" t="s">
        <v>1900</v>
      </c>
      <c r="F1247" s="39">
        <v>1.42</v>
      </c>
      <c r="G1247" s="38"/>
      <c r="H1247" s="398" t="s">
        <v>1901</v>
      </c>
      <c r="I1247" s="398"/>
      <c r="J1247" s="39">
        <v>8.35</v>
      </c>
    </row>
    <row r="1248" spans="1:10" ht="1.05" customHeight="1">
      <c r="A1248" s="16"/>
      <c r="B1248" s="16"/>
      <c r="C1248" s="16"/>
      <c r="D1248" s="16"/>
      <c r="E1248" s="16"/>
      <c r="F1248" s="16"/>
      <c r="G1248" s="16"/>
      <c r="H1248" s="16"/>
      <c r="I1248" s="16"/>
      <c r="J1248" s="16"/>
    </row>
    <row r="1249" spans="1:10" ht="18" customHeight="1">
      <c r="A1249" s="2" t="s">
        <v>506</v>
      </c>
      <c r="B1249" s="4" t="s">
        <v>61</v>
      </c>
      <c r="C1249" s="2" t="s">
        <v>62</v>
      </c>
      <c r="D1249" s="2" t="s">
        <v>9</v>
      </c>
      <c r="E1249" s="391" t="s">
        <v>63</v>
      </c>
      <c r="F1249" s="391"/>
      <c r="G1249" s="3" t="s">
        <v>64</v>
      </c>
      <c r="H1249" s="4" t="s">
        <v>10</v>
      </c>
      <c r="I1249" s="4" t="s">
        <v>65</v>
      </c>
      <c r="J1249" s="4" t="s">
        <v>11</v>
      </c>
    </row>
    <row r="1250" spans="1:10" ht="39" customHeight="1">
      <c r="A1250" s="10" t="s">
        <v>1883</v>
      </c>
      <c r="B1250" s="12" t="s">
        <v>507</v>
      </c>
      <c r="C1250" s="10" t="s">
        <v>78</v>
      </c>
      <c r="D1250" s="10" t="s">
        <v>508</v>
      </c>
      <c r="E1250" s="395" t="s">
        <v>462</v>
      </c>
      <c r="F1250" s="395"/>
      <c r="G1250" s="11" t="s">
        <v>268</v>
      </c>
      <c r="H1250" s="15">
        <v>1</v>
      </c>
      <c r="I1250" s="13">
        <v>44.88</v>
      </c>
      <c r="J1250" s="13">
        <v>44.88</v>
      </c>
    </row>
    <row r="1251" spans="1:10" ht="25.95" customHeight="1">
      <c r="A1251" s="17" t="s">
        <v>1884</v>
      </c>
      <c r="B1251" s="19" t="s">
        <v>1959</v>
      </c>
      <c r="C1251" s="17" t="s">
        <v>78</v>
      </c>
      <c r="D1251" s="17" t="s">
        <v>1960</v>
      </c>
      <c r="E1251" s="396" t="s">
        <v>1887</v>
      </c>
      <c r="F1251" s="396"/>
      <c r="G1251" s="18" t="s">
        <v>1911</v>
      </c>
      <c r="H1251" s="21">
        <v>0.15060000000000001</v>
      </c>
      <c r="I1251" s="20">
        <v>23.32</v>
      </c>
      <c r="J1251" s="20">
        <v>3.51</v>
      </c>
    </row>
    <row r="1252" spans="1:10" ht="25.95" customHeight="1">
      <c r="A1252" s="17" t="s">
        <v>1884</v>
      </c>
      <c r="B1252" s="19" t="s">
        <v>1957</v>
      </c>
      <c r="C1252" s="17" t="s">
        <v>78</v>
      </c>
      <c r="D1252" s="17" t="s">
        <v>1958</v>
      </c>
      <c r="E1252" s="396" t="s">
        <v>1887</v>
      </c>
      <c r="F1252" s="396"/>
      <c r="G1252" s="18" t="s">
        <v>1911</v>
      </c>
      <c r="H1252" s="21">
        <v>0.15060000000000001</v>
      </c>
      <c r="I1252" s="20">
        <v>27.62</v>
      </c>
      <c r="J1252" s="20">
        <v>4.1500000000000004</v>
      </c>
    </row>
    <row r="1253" spans="1:10" ht="24" customHeight="1">
      <c r="A1253" s="22" t="s">
        <v>1894</v>
      </c>
      <c r="B1253" s="24" t="s">
        <v>1965</v>
      </c>
      <c r="C1253" s="22" t="s">
        <v>78</v>
      </c>
      <c r="D1253" s="22" t="s">
        <v>1966</v>
      </c>
      <c r="E1253" s="397" t="s">
        <v>1928</v>
      </c>
      <c r="F1253" s="397"/>
      <c r="G1253" s="23" t="s">
        <v>268</v>
      </c>
      <c r="H1253" s="26">
        <v>2.2200000000000001E-2</v>
      </c>
      <c r="I1253" s="25">
        <v>2.2599999999999998</v>
      </c>
      <c r="J1253" s="25">
        <v>0.05</v>
      </c>
    </row>
    <row r="1254" spans="1:10" ht="25.95" customHeight="1">
      <c r="A1254" s="22" t="s">
        <v>1894</v>
      </c>
      <c r="B1254" s="24" t="s">
        <v>2551</v>
      </c>
      <c r="C1254" s="22" t="s">
        <v>78</v>
      </c>
      <c r="D1254" s="22" t="s">
        <v>2552</v>
      </c>
      <c r="E1254" s="397" t="s">
        <v>1928</v>
      </c>
      <c r="F1254" s="397"/>
      <c r="G1254" s="23" t="s">
        <v>268</v>
      </c>
      <c r="H1254" s="26">
        <v>1</v>
      </c>
      <c r="I1254" s="25">
        <v>33.57</v>
      </c>
      <c r="J1254" s="25">
        <v>33.57</v>
      </c>
    </row>
    <row r="1255" spans="1:10" ht="24" customHeight="1">
      <c r="A1255" s="22" t="s">
        <v>1894</v>
      </c>
      <c r="B1255" s="24" t="s">
        <v>2363</v>
      </c>
      <c r="C1255" s="22" t="s">
        <v>78</v>
      </c>
      <c r="D1255" s="22" t="s">
        <v>2523</v>
      </c>
      <c r="E1255" s="397" t="s">
        <v>1928</v>
      </c>
      <c r="F1255" s="397"/>
      <c r="G1255" s="23" t="s">
        <v>268</v>
      </c>
      <c r="H1255" s="26">
        <v>2.12E-2</v>
      </c>
      <c r="I1255" s="25">
        <v>65.400000000000006</v>
      </c>
      <c r="J1255" s="25">
        <v>1.38</v>
      </c>
    </row>
    <row r="1256" spans="1:10" ht="25.95" customHeight="1">
      <c r="A1256" s="22" t="s">
        <v>1894</v>
      </c>
      <c r="B1256" s="24" t="s">
        <v>1961</v>
      </c>
      <c r="C1256" s="22" t="s">
        <v>78</v>
      </c>
      <c r="D1256" s="22" t="s">
        <v>1962</v>
      </c>
      <c r="E1256" s="397" t="s">
        <v>1928</v>
      </c>
      <c r="F1256" s="397"/>
      <c r="G1256" s="23" t="s">
        <v>268</v>
      </c>
      <c r="H1256" s="26">
        <v>0.03</v>
      </c>
      <c r="I1256" s="25">
        <v>74.09</v>
      </c>
      <c r="J1256" s="25">
        <v>2.2200000000000002</v>
      </c>
    </row>
    <row r="1257" spans="1:10">
      <c r="A1257" s="38"/>
      <c r="B1257" s="38"/>
      <c r="C1257" s="38"/>
      <c r="D1257" s="38"/>
      <c r="E1257" s="38" t="s">
        <v>1897</v>
      </c>
      <c r="F1257" s="39">
        <v>5.77</v>
      </c>
      <c r="G1257" s="38" t="s">
        <v>1898</v>
      </c>
      <c r="H1257" s="39">
        <v>0</v>
      </c>
      <c r="I1257" s="38" t="s">
        <v>1899</v>
      </c>
      <c r="J1257" s="39">
        <v>5.77</v>
      </c>
    </row>
    <row r="1258" spans="1:10">
      <c r="A1258" s="38"/>
      <c r="B1258" s="38"/>
      <c r="C1258" s="38"/>
      <c r="D1258" s="38"/>
      <c r="E1258" s="38" t="s">
        <v>1900</v>
      </c>
      <c r="F1258" s="39">
        <v>9.1999999999999993</v>
      </c>
      <c r="G1258" s="38"/>
      <c r="H1258" s="398" t="s">
        <v>1901</v>
      </c>
      <c r="I1258" s="398"/>
      <c r="J1258" s="39">
        <v>54.08</v>
      </c>
    </row>
    <row r="1259" spans="1:10" ht="1.05" customHeight="1">
      <c r="A1259" s="16"/>
      <c r="B1259" s="16"/>
      <c r="C1259" s="16"/>
      <c r="D1259" s="16"/>
      <c r="E1259" s="16"/>
      <c r="F1259" s="16"/>
      <c r="G1259" s="16"/>
      <c r="H1259" s="16"/>
      <c r="I1259" s="16"/>
      <c r="J1259" s="16"/>
    </row>
    <row r="1260" spans="1:10" ht="18" customHeight="1">
      <c r="A1260" s="2" t="s">
        <v>509</v>
      </c>
      <c r="B1260" s="4" t="s">
        <v>61</v>
      </c>
      <c r="C1260" s="2" t="s">
        <v>62</v>
      </c>
      <c r="D1260" s="2" t="s">
        <v>9</v>
      </c>
      <c r="E1260" s="391" t="s">
        <v>63</v>
      </c>
      <c r="F1260" s="391"/>
      <c r="G1260" s="3" t="s">
        <v>64</v>
      </c>
      <c r="H1260" s="4" t="s">
        <v>10</v>
      </c>
      <c r="I1260" s="4" t="s">
        <v>65</v>
      </c>
      <c r="J1260" s="4" t="s">
        <v>11</v>
      </c>
    </row>
    <row r="1261" spans="1:10" ht="39" customHeight="1">
      <c r="A1261" s="10" t="s">
        <v>1883</v>
      </c>
      <c r="B1261" s="12" t="s">
        <v>510</v>
      </c>
      <c r="C1261" s="10" t="s">
        <v>78</v>
      </c>
      <c r="D1261" s="10" t="s">
        <v>511</v>
      </c>
      <c r="E1261" s="395" t="s">
        <v>466</v>
      </c>
      <c r="F1261" s="395"/>
      <c r="G1261" s="11" t="s">
        <v>268</v>
      </c>
      <c r="H1261" s="15">
        <v>1</v>
      </c>
      <c r="I1261" s="13">
        <v>11.61</v>
      </c>
      <c r="J1261" s="13">
        <v>11.61</v>
      </c>
    </row>
    <row r="1262" spans="1:10" ht="25.95" customHeight="1">
      <c r="A1262" s="17" t="s">
        <v>1884</v>
      </c>
      <c r="B1262" s="19" t="s">
        <v>1957</v>
      </c>
      <c r="C1262" s="17" t="s">
        <v>78</v>
      </c>
      <c r="D1262" s="17" t="s">
        <v>1958</v>
      </c>
      <c r="E1262" s="396" t="s">
        <v>1887</v>
      </c>
      <c r="F1262" s="396"/>
      <c r="G1262" s="18" t="s">
        <v>1911</v>
      </c>
      <c r="H1262" s="21">
        <v>7.51E-2</v>
      </c>
      <c r="I1262" s="20">
        <v>27.62</v>
      </c>
      <c r="J1262" s="20">
        <v>2.0699999999999998</v>
      </c>
    </row>
    <row r="1263" spans="1:10" ht="25.95" customHeight="1">
      <c r="A1263" s="17" t="s">
        <v>1884</v>
      </c>
      <c r="B1263" s="19" t="s">
        <v>1959</v>
      </c>
      <c r="C1263" s="17" t="s">
        <v>78</v>
      </c>
      <c r="D1263" s="17" t="s">
        <v>1960</v>
      </c>
      <c r="E1263" s="396" t="s">
        <v>1887</v>
      </c>
      <c r="F1263" s="396"/>
      <c r="G1263" s="18" t="s">
        <v>1911</v>
      </c>
      <c r="H1263" s="21">
        <v>7.51E-2</v>
      </c>
      <c r="I1263" s="20">
        <v>23.32</v>
      </c>
      <c r="J1263" s="20">
        <v>1.75</v>
      </c>
    </row>
    <row r="1264" spans="1:10" ht="25.95" customHeight="1">
      <c r="A1264" s="22" t="s">
        <v>1894</v>
      </c>
      <c r="B1264" s="24" t="s">
        <v>2554</v>
      </c>
      <c r="C1264" s="22" t="s">
        <v>78</v>
      </c>
      <c r="D1264" s="22" t="s">
        <v>2555</v>
      </c>
      <c r="E1264" s="397" t="s">
        <v>1928</v>
      </c>
      <c r="F1264" s="397"/>
      <c r="G1264" s="23" t="s">
        <v>268</v>
      </c>
      <c r="H1264" s="26">
        <v>1</v>
      </c>
      <c r="I1264" s="25">
        <v>6.36</v>
      </c>
      <c r="J1264" s="25">
        <v>6.36</v>
      </c>
    </row>
    <row r="1265" spans="1:10" ht="24" customHeight="1">
      <c r="A1265" s="22" t="s">
        <v>1894</v>
      </c>
      <c r="B1265" s="24" t="s">
        <v>1965</v>
      </c>
      <c r="C1265" s="22" t="s">
        <v>78</v>
      </c>
      <c r="D1265" s="22" t="s">
        <v>1966</v>
      </c>
      <c r="E1265" s="397" t="s">
        <v>1928</v>
      </c>
      <c r="F1265" s="397"/>
      <c r="G1265" s="23" t="s">
        <v>268</v>
      </c>
      <c r="H1265" s="26">
        <v>8.3999999999999995E-3</v>
      </c>
      <c r="I1265" s="25">
        <v>2.2599999999999998</v>
      </c>
      <c r="J1265" s="25">
        <v>0.01</v>
      </c>
    </row>
    <row r="1266" spans="1:10" ht="24" customHeight="1">
      <c r="A1266" s="22" t="s">
        <v>1894</v>
      </c>
      <c r="B1266" s="24" t="s">
        <v>2363</v>
      </c>
      <c r="C1266" s="22" t="s">
        <v>78</v>
      </c>
      <c r="D1266" s="22" t="s">
        <v>2523</v>
      </c>
      <c r="E1266" s="397" t="s">
        <v>1928</v>
      </c>
      <c r="F1266" s="397"/>
      <c r="G1266" s="23" t="s">
        <v>268</v>
      </c>
      <c r="H1266" s="26">
        <v>9.4000000000000004E-3</v>
      </c>
      <c r="I1266" s="25">
        <v>65.400000000000006</v>
      </c>
      <c r="J1266" s="25">
        <v>0.61</v>
      </c>
    </row>
    <row r="1267" spans="1:10" ht="25.95" customHeight="1">
      <c r="A1267" s="22" t="s">
        <v>1894</v>
      </c>
      <c r="B1267" s="24" t="s">
        <v>1961</v>
      </c>
      <c r="C1267" s="22" t="s">
        <v>78</v>
      </c>
      <c r="D1267" s="22" t="s">
        <v>1962</v>
      </c>
      <c r="E1267" s="397" t="s">
        <v>1928</v>
      </c>
      <c r="F1267" s="397"/>
      <c r="G1267" s="23" t="s">
        <v>268</v>
      </c>
      <c r="H1267" s="26">
        <v>1.0999999999999999E-2</v>
      </c>
      <c r="I1267" s="25">
        <v>74.09</v>
      </c>
      <c r="J1267" s="25">
        <v>0.81</v>
      </c>
    </row>
    <row r="1268" spans="1:10">
      <c r="A1268" s="38"/>
      <c r="B1268" s="38"/>
      <c r="C1268" s="38"/>
      <c r="D1268" s="38"/>
      <c r="E1268" s="38" t="s">
        <v>1897</v>
      </c>
      <c r="F1268" s="39">
        <v>2.87</v>
      </c>
      <c r="G1268" s="38" t="s">
        <v>1898</v>
      </c>
      <c r="H1268" s="39">
        <v>0</v>
      </c>
      <c r="I1268" s="38" t="s">
        <v>1899</v>
      </c>
      <c r="J1268" s="39">
        <v>2.87</v>
      </c>
    </row>
    <row r="1269" spans="1:10">
      <c r="A1269" s="38"/>
      <c r="B1269" s="38"/>
      <c r="C1269" s="38"/>
      <c r="D1269" s="38"/>
      <c r="E1269" s="38" t="s">
        <v>1900</v>
      </c>
      <c r="F1269" s="39">
        <v>2.38</v>
      </c>
      <c r="G1269" s="38"/>
      <c r="H1269" s="398" t="s">
        <v>1901</v>
      </c>
      <c r="I1269" s="398"/>
      <c r="J1269" s="39">
        <v>13.99</v>
      </c>
    </row>
    <row r="1270" spans="1:10" ht="1.05" customHeight="1">
      <c r="A1270" s="16"/>
      <c r="B1270" s="16"/>
      <c r="C1270" s="16"/>
      <c r="D1270" s="16"/>
      <c r="E1270" s="16"/>
      <c r="F1270" s="16"/>
      <c r="G1270" s="16"/>
      <c r="H1270" s="16"/>
      <c r="I1270" s="16"/>
      <c r="J1270" s="16"/>
    </row>
    <row r="1271" spans="1:10" ht="18" customHeight="1">
      <c r="A1271" s="2" t="s">
        <v>512</v>
      </c>
      <c r="B1271" s="4" t="s">
        <v>61</v>
      </c>
      <c r="C1271" s="2" t="s">
        <v>62</v>
      </c>
      <c r="D1271" s="2" t="s">
        <v>9</v>
      </c>
      <c r="E1271" s="391" t="s">
        <v>63</v>
      </c>
      <c r="F1271" s="391"/>
      <c r="G1271" s="3" t="s">
        <v>64</v>
      </c>
      <c r="H1271" s="4" t="s">
        <v>10</v>
      </c>
      <c r="I1271" s="4" t="s">
        <v>65</v>
      </c>
      <c r="J1271" s="4" t="s">
        <v>11</v>
      </c>
    </row>
    <row r="1272" spans="1:10" ht="39" customHeight="1">
      <c r="A1272" s="10" t="s">
        <v>1883</v>
      </c>
      <c r="B1272" s="12" t="s">
        <v>513</v>
      </c>
      <c r="C1272" s="10" t="s">
        <v>78</v>
      </c>
      <c r="D1272" s="10" t="s">
        <v>514</v>
      </c>
      <c r="E1272" s="395" t="s">
        <v>466</v>
      </c>
      <c r="F1272" s="395"/>
      <c r="G1272" s="11" t="s">
        <v>268</v>
      </c>
      <c r="H1272" s="15">
        <v>1</v>
      </c>
      <c r="I1272" s="13">
        <v>18.77</v>
      </c>
      <c r="J1272" s="13">
        <v>18.77</v>
      </c>
    </row>
    <row r="1273" spans="1:10" ht="25.95" customHeight="1">
      <c r="A1273" s="17" t="s">
        <v>1884</v>
      </c>
      <c r="B1273" s="19" t="s">
        <v>1959</v>
      </c>
      <c r="C1273" s="17" t="s">
        <v>78</v>
      </c>
      <c r="D1273" s="17" t="s">
        <v>1960</v>
      </c>
      <c r="E1273" s="396" t="s">
        <v>1887</v>
      </c>
      <c r="F1273" s="396"/>
      <c r="G1273" s="18" t="s">
        <v>1911</v>
      </c>
      <c r="H1273" s="21">
        <v>0.10050000000000001</v>
      </c>
      <c r="I1273" s="20">
        <v>23.32</v>
      </c>
      <c r="J1273" s="20">
        <v>2.34</v>
      </c>
    </row>
    <row r="1274" spans="1:10" ht="25.95" customHeight="1">
      <c r="A1274" s="17" t="s">
        <v>1884</v>
      </c>
      <c r="B1274" s="19" t="s">
        <v>1957</v>
      </c>
      <c r="C1274" s="17" t="s">
        <v>78</v>
      </c>
      <c r="D1274" s="17" t="s">
        <v>1958</v>
      </c>
      <c r="E1274" s="396" t="s">
        <v>1887</v>
      </c>
      <c r="F1274" s="396"/>
      <c r="G1274" s="18" t="s">
        <v>1911</v>
      </c>
      <c r="H1274" s="21">
        <v>0.10050000000000001</v>
      </c>
      <c r="I1274" s="20">
        <v>27.62</v>
      </c>
      <c r="J1274" s="20">
        <v>2.77</v>
      </c>
    </row>
    <row r="1275" spans="1:10" ht="24" customHeight="1">
      <c r="A1275" s="22" t="s">
        <v>1894</v>
      </c>
      <c r="B1275" s="24" t="s">
        <v>2363</v>
      </c>
      <c r="C1275" s="22" t="s">
        <v>78</v>
      </c>
      <c r="D1275" s="22" t="s">
        <v>2523</v>
      </c>
      <c r="E1275" s="397" t="s">
        <v>1928</v>
      </c>
      <c r="F1275" s="397"/>
      <c r="G1275" s="23" t="s">
        <v>268</v>
      </c>
      <c r="H1275" s="26">
        <v>1.18E-2</v>
      </c>
      <c r="I1275" s="25">
        <v>65.400000000000006</v>
      </c>
      <c r="J1275" s="25">
        <v>0.77</v>
      </c>
    </row>
    <row r="1276" spans="1:10" ht="25.95" customHeight="1">
      <c r="A1276" s="22" t="s">
        <v>1894</v>
      </c>
      <c r="B1276" s="24" t="s">
        <v>1961</v>
      </c>
      <c r="C1276" s="22" t="s">
        <v>78</v>
      </c>
      <c r="D1276" s="22" t="s">
        <v>1962</v>
      </c>
      <c r="E1276" s="397" t="s">
        <v>1928</v>
      </c>
      <c r="F1276" s="397"/>
      <c r="G1276" s="23" t="s">
        <v>268</v>
      </c>
      <c r="H1276" s="26">
        <v>1.4E-2</v>
      </c>
      <c r="I1276" s="25">
        <v>74.09</v>
      </c>
      <c r="J1276" s="25">
        <v>1.03</v>
      </c>
    </row>
    <row r="1277" spans="1:10" ht="24" customHeight="1">
      <c r="A1277" s="22" t="s">
        <v>1894</v>
      </c>
      <c r="B1277" s="24" t="s">
        <v>1965</v>
      </c>
      <c r="C1277" s="22" t="s">
        <v>78</v>
      </c>
      <c r="D1277" s="22" t="s">
        <v>1966</v>
      </c>
      <c r="E1277" s="397" t="s">
        <v>1928</v>
      </c>
      <c r="F1277" s="397"/>
      <c r="G1277" s="23" t="s">
        <v>268</v>
      </c>
      <c r="H1277" s="26">
        <v>1.12E-2</v>
      </c>
      <c r="I1277" s="25">
        <v>2.2599999999999998</v>
      </c>
      <c r="J1277" s="25">
        <v>0.02</v>
      </c>
    </row>
    <row r="1278" spans="1:10" ht="25.95" customHeight="1">
      <c r="A1278" s="22" t="s">
        <v>1894</v>
      </c>
      <c r="B1278" s="24" t="s">
        <v>2557</v>
      </c>
      <c r="C1278" s="22" t="s">
        <v>78</v>
      </c>
      <c r="D1278" s="22" t="s">
        <v>2558</v>
      </c>
      <c r="E1278" s="397" t="s">
        <v>1928</v>
      </c>
      <c r="F1278" s="397"/>
      <c r="G1278" s="23" t="s">
        <v>268</v>
      </c>
      <c r="H1278" s="26">
        <v>1</v>
      </c>
      <c r="I1278" s="25">
        <v>11.84</v>
      </c>
      <c r="J1278" s="25">
        <v>11.84</v>
      </c>
    </row>
    <row r="1279" spans="1:10">
      <c r="A1279" s="38"/>
      <c r="B1279" s="38"/>
      <c r="C1279" s="38"/>
      <c r="D1279" s="38"/>
      <c r="E1279" s="38" t="s">
        <v>1897</v>
      </c>
      <c r="F1279" s="39">
        <v>3.85</v>
      </c>
      <c r="G1279" s="38" t="s">
        <v>1898</v>
      </c>
      <c r="H1279" s="39">
        <v>0</v>
      </c>
      <c r="I1279" s="38" t="s">
        <v>1899</v>
      </c>
      <c r="J1279" s="39">
        <v>3.85</v>
      </c>
    </row>
    <row r="1280" spans="1:10">
      <c r="A1280" s="38"/>
      <c r="B1280" s="38"/>
      <c r="C1280" s="38"/>
      <c r="D1280" s="38"/>
      <c r="E1280" s="38" t="s">
        <v>1900</v>
      </c>
      <c r="F1280" s="39">
        <v>3.84</v>
      </c>
      <c r="G1280" s="38"/>
      <c r="H1280" s="398" t="s">
        <v>1901</v>
      </c>
      <c r="I1280" s="398"/>
      <c r="J1280" s="39">
        <v>22.61</v>
      </c>
    </row>
    <row r="1281" spans="1:10" ht="1.05" customHeight="1">
      <c r="A1281" s="16"/>
      <c r="B1281" s="16"/>
      <c r="C1281" s="16"/>
      <c r="D1281" s="16"/>
      <c r="E1281" s="16"/>
      <c r="F1281" s="16"/>
      <c r="G1281" s="16"/>
      <c r="H1281" s="16"/>
      <c r="I1281" s="16"/>
      <c r="J1281" s="16"/>
    </row>
    <row r="1282" spans="1:10" ht="18" customHeight="1">
      <c r="A1282" s="2" t="s">
        <v>515</v>
      </c>
      <c r="B1282" s="4" t="s">
        <v>61</v>
      </c>
      <c r="C1282" s="2" t="s">
        <v>62</v>
      </c>
      <c r="D1282" s="2" t="s">
        <v>9</v>
      </c>
      <c r="E1282" s="391" t="s">
        <v>63</v>
      </c>
      <c r="F1282" s="391"/>
      <c r="G1282" s="3" t="s">
        <v>64</v>
      </c>
      <c r="H1282" s="4" t="s">
        <v>10</v>
      </c>
      <c r="I1282" s="4" t="s">
        <v>65</v>
      </c>
      <c r="J1282" s="4" t="s">
        <v>11</v>
      </c>
    </row>
    <row r="1283" spans="1:10" ht="39" customHeight="1">
      <c r="A1283" s="10" t="s">
        <v>1883</v>
      </c>
      <c r="B1283" s="12" t="s">
        <v>516</v>
      </c>
      <c r="C1283" s="10" t="s">
        <v>78</v>
      </c>
      <c r="D1283" s="10" t="s">
        <v>517</v>
      </c>
      <c r="E1283" s="395" t="s">
        <v>462</v>
      </c>
      <c r="F1283" s="395"/>
      <c r="G1283" s="11" t="s">
        <v>268</v>
      </c>
      <c r="H1283" s="15">
        <v>1</v>
      </c>
      <c r="I1283" s="13">
        <v>12.9</v>
      </c>
      <c r="J1283" s="13">
        <v>12.9</v>
      </c>
    </row>
    <row r="1284" spans="1:10" ht="25.95" customHeight="1">
      <c r="A1284" s="17" t="s">
        <v>1884</v>
      </c>
      <c r="B1284" s="19" t="s">
        <v>1959</v>
      </c>
      <c r="C1284" s="17" t="s">
        <v>78</v>
      </c>
      <c r="D1284" s="17" t="s">
        <v>1960</v>
      </c>
      <c r="E1284" s="396" t="s">
        <v>1887</v>
      </c>
      <c r="F1284" s="396"/>
      <c r="G1284" s="18" t="s">
        <v>1911</v>
      </c>
      <c r="H1284" s="21">
        <v>0.13120000000000001</v>
      </c>
      <c r="I1284" s="20">
        <v>23.32</v>
      </c>
      <c r="J1284" s="20">
        <v>3.05</v>
      </c>
    </row>
    <row r="1285" spans="1:10" ht="25.95" customHeight="1">
      <c r="A1285" s="17" t="s">
        <v>1884</v>
      </c>
      <c r="B1285" s="19" t="s">
        <v>1957</v>
      </c>
      <c r="C1285" s="17" t="s">
        <v>78</v>
      </c>
      <c r="D1285" s="17" t="s">
        <v>1958</v>
      </c>
      <c r="E1285" s="396" t="s">
        <v>1887</v>
      </c>
      <c r="F1285" s="396"/>
      <c r="G1285" s="18" t="s">
        <v>1911</v>
      </c>
      <c r="H1285" s="21">
        <v>0.13120000000000001</v>
      </c>
      <c r="I1285" s="20">
        <v>27.62</v>
      </c>
      <c r="J1285" s="20">
        <v>3.62</v>
      </c>
    </row>
    <row r="1286" spans="1:10" ht="24" customHeight="1">
      <c r="A1286" s="22" t="s">
        <v>1894</v>
      </c>
      <c r="B1286" s="24" t="s">
        <v>2363</v>
      </c>
      <c r="C1286" s="22" t="s">
        <v>78</v>
      </c>
      <c r="D1286" s="22" t="s">
        <v>2523</v>
      </c>
      <c r="E1286" s="397" t="s">
        <v>1928</v>
      </c>
      <c r="F1286" s="397"/>
      <c r="G1286" s="23" t="s">
        <v>268</v>
      </c>
      <c r="H1286" s="26">
        <v>5.8999999999999999E-3</v>
      </c>
      <c r="I1286" s="25">
        <v>65.400000000000006</v>
      </c>
      <c r="J1286" s="25">
        <v>0.38</v>
      </c>
    </row>
    <row r="1287" spans="1:10" ht="24" customHeight="1">
      <c r="A1287" s="22" t="s">
        <v>1894</v>
      </c>
      <c r="B1287" s="24" t="s">
        <v>1965</v>
      </c>
      <c r="C1287" s="22" t="s">
        <v>78</v>
      </c>
      <c r="D1287" s="22" t="s">
        <v>1966</v>
      </c>
      <c r="E1287" s="397" t="s">
        <v>1928</v>
      </c>
      <c r="F1287" s="397"/>
      <c r="G1287" s="23" t="s">
        <v>268</v>
      </c>
      <c r="H1287" s="26">
        <v>3.15E-2</v>
      </c>
      <c r="I1287" s="25">
        <v>2.2599999999999998</v>
      </c>
      <c r="J1287" s="25">
        <v>7.0000000000000007E-2</v>
      </c>
    </row>
    <row r="1288" spans="1:10" ht="25.95" customHeight="1">
      <c r="A1288" s="22" t="s">
        <v>1894</v>
      </c>
      <c r="B1288" s="24" t="s">
        <v>1961</v>
      </c>
      <c r="C1288" s="22" t="s">
        <v>78</v>
      </c>
      <c r="D1288" s="22" t="s">
        <v>1962</v>
      </c>
      <c r="E1288" s="397" t="s">
        <v>1928</v>
      </c>
      <c r="F1288" s="397"/>
      <c r="G1288" s="23" t="s">
        <v>268</v>
      </c>
      <c r="H1288" s="26">
        <v>7.0000000000000001E-3</v>
      </c>
      <c r="I1288" s="25">
        <v>74.09</v>
      </c>
      <c r="J1288" s="25">
        <v>0.51</v>
      </c>
    </row>
    <row r="1289" spans="1:10" ht="25.95" customHeight="1">
      <c r="A1289" s="22" t="s">
        <v>1894</v>
      </c>
      <c r="B1289" s="24" t="s">
        <v>2559</v>
      </c>
      <c r="C1289" s="22" t="s">
        <v>78</v>
      </c>
      <c r="D1289" s="22" t="s">
        <v>2560</v>
      </c>
      <c r="E1289" s="397" t="s">
        <v>1928</v>
      </c>
      <c r="F1289" s="397"/>
      <c r="G1289" s="23" t="s">
        <v>268</v>
      </c>
      <c r="H1289" s="26">
        <v>1</v>
      </c>
      <c r="I1289" s="25">
        <v>5.27</v>
      </c>
      <c r="J1289" s="25">
        <v>5.27</v>
      </c>
    </row>
    <row r="1290" spans="1:10">
      <c r="A1290" s="38"/>
      <c r="B1290" s="38"/>
      <c r="C1290" s="38"/>
      <c r="D1290" s="38"/>
      <c r="E1290" s="38" t="s">
        <v>1897</v>
      </c>
      <c r="F1290" s="39">
        <v>5.0199999999999996</v>
      </c>
      <c r="G1290" s="38" t="s">
        <v>1898</v>
      </c>
      <c r="H1290" s="39">
        <v>0</v>
      </c>
      <c r="I1290" s="38" t="s">
        <v>1899</v>
      </c>
      <c r="J1290" s="39">
        <v>5.0199999999999996</v>
      </c>
    </row>
    <row r="1291" spans="1:10">
      <c r="A1291" s="38"/>
      <c r="B1291" s="38"/>
      <c r="C1291" s="38"/>
      <c r="D1291" s="38"/>
      <c r="E1291" s="38" t="s">
        <v>1900</v>
      </c>
      <c r="F1291" s="39">
        <v>2.64</v>
      </c>
      <c r="G1291" s="38"/>
      <c r="H1291" s="398" t="s">
        <v>1901</v>
      </c>
      <c r="I1291" s="398"/>
      <c r="J1291" s="39">
        <v>15.54</v>
      </c>
    </row>
    <row r="1292" spans="1:10" ht="1.05" customHeight="1">
      <c r="A1292" s="16"/>
      <c r="B1292" s="16"/>
      <c r="C1292" s="16"/>
      <c r="D1292" s="16"/>
      <c r="E1292" s="16"/>
      <c r="F1292" s="16"/>
      <c r="G1292" s="16"/>
      <c r="H1292" s="16"/>
      <c r="I1292" s="16"/>
      <c r="J1292" s="16"/>
    </row>
    <row r="1293" spans="1:10" ht="18" customHeight="1">
      <c r="A1293" s="2" t="s">
        <v>518</v>
      </c>
      <c r="B1293" s="4" t="s">
        <v>61</v>
      </c>
      <c r="C1293" s="2" t="s">
        <v>62</v>
      </c>
      <c r="D1293" s="2" t="s">
        <v>9</v>
      </c>
      <c r="E1293" s="391" t="s">
        <v>63</v>
      </c>
      <c r="F1293" s="391"/>
      <c r="G1293" s="3" t="s">
        <v>64</v>
      </c>
      <c r="H1293" s="4" t="s">
        <v>10</v>
      </c>
      <c r="I1293" s="4" t="s">
        <v>65</v>
      </c>
      <c r="J1293" s="4" t="s">
        <v>11</v>
      </c>
    </row>
    <row r="1294" spans="1:10" ht="39" customHeight="1">
      <c r="A1294" s="10" t="s">
        <v>1883</v>
      </c>
      <c r="B1294" s="12" t="s">
        <v>519</v>
      </c>
      <c r="C1294" s="10" t="s">
        <v>78</v>
      </c>
      <c r="D1294" s="10" t="s">
        <v>520</v>
      </c>
      <c r="E1294" s="395" t="s">
        <v>466</v>
      </c>
      <c r="F1294" s="395"/>
      <c r="G1294" s="11" t="s">
        <v>268</v>
      </c>
      <c r="H1294" s="15">
        <v>1</v>
      </c>
      <c r="I1294" s="13">
        <v>7.64</v>
      </c>
      <c r="J1294" s="13">
        <v>7.64</v>
      </c>
    </row>
    <row r="1295" spans="1:10" ht="25.95" customHeight="1">
      <c r="A1295" s="17" t="s">
        <v>1884</v>
      </c>
      <c r="B1295" s="19" t="s">
        <v>1959</v>
      </c>
      <c r="C1295" s="17" t="s">
        <v>78</v>
      </c>
      <c r="D1295" s="17" t="s">
        <v>1960</v>
      </c>
      <c r="E1295" s="396" t="s">
        <v>1887</v>
      </c>
      <c r="F1295" s="396"/>
      <c r="G1295" s="18" t="s">
        <v>1911</v>
      </c>
      <c r="H1295" s="21">
        <v>7.51E-2</v>
      </c>
      <c r="I1295" s="20">
        <v>23.32</v>
      </c>
      <c r="J1295" s="20">
        <v>1.75</v>
      </c>
    </row>
    <row r="1296" spans="1:10" ht="25.95" customHeight="1">
      <c r="A1296" s="17" t="s">
        <v>1884</v>
      </c>
      <c r="B1296" s="19" t="s">
        <v>1957</v>
      </c>
      <c r="C1296" s="17" t="s">
        <v>78</v>
      </c>
      <c r="D1296" s="17" t="s">
        <v>1958</v>
      </c>
      <c r="E1296" s="396" t="s">
        <v>1887</v>
      </c>
      <c r="F1296" s="396"/>
      <c r="G1296" s="18" t="s">
        <v>1911</v>
      </c>
      <c r="H1296" s="21">
        <v>7.51E-2</v>
      </c>
      <c r="I1296" s="20">
        <v>27.62</v>
      </c>
      <c r="J1296" s="20">
        <v>2.0699999999999998</v>
      </c>
    </row>
    <row r="1297" spans="1:10" ht="24" customHeight="1">
      <c r="A1297" s="22" t="s">
        <v>1894</v>
      </c>
      <c r="B1297" s="24" t="s">
        <v>2363</v>
      </c>
      <c r="C1297" s="22" t="s">
        <v>78</v>
      </c>
      <c r="D1297" s="22" t="s">
        <v>2523</v>
      </c>
      <c r="E1297" s="397" t="s">
        <v>1928</v>
      </c>
      <c r="F1297" s="397"/>
      <c r="G1297" s="23" t="s">
        <v>268</v>
      </c>
      <c r="H1297" s="26">
        <v>9.4000000000000004E-3</v>
      </c>
      <c r="I1297" s="25">
        <v>65.400000000000006</v>
      </c>
      <c r="J1297" s="25">
        <v>0.61</v>
      </c>
    </row>
    <row r="1298" spans="1:10" ht="24" customHeight="1">
      <c r="A1298" s="22" t="s">
        <v>1894</v>
      </c>
      <c r="B1298" s="24" t="s">
        <v>1965</v>
      </c>
      <c r="C1298" s="22" t="s">
        <v>78</v>
      </c>
      <c r="D1298" s="22" t="s">
        <v>1966</v>
      </c>
      <c r="E1298" s="397" t="s">
        <v>1928</v>
      </c>
      <c r="F1298" s="397"/>
      <c r="G1298" s="23" t="s">
        <v>268</v>
      </c>
      <c r="H1298" s="26">
        <v>8.3999999999999995E-3</v>
      </c>
      <c r="I1298" s="25">
        <v>2.2599999999999998</v>
      </c>
      <c r="J1298" s="25">
        <v>0.01</v>
      </c>
    </row>
    <row r="1299" spans="1:10" ht="25.95" customHeight="1">
      <c r="A1299" s="22" t="s">
        <v>1894</v>
      </c>
      <c r="B1299" s="24" t="s">
        <v>2562</v>
      </c>
      <c r="C1299" s="22" t="s">
        <v>78</v>
      </c>
      <c r="D1299" s="22" t="s">
        <v>2563</v>
      </c>
      <c r="E1299" s="397" t="s">
        <v>1928</v>
      </c>
      <c r="F1299" s="397"/>
      <c r="G1299" s="23" t="s">
        <v>268</v>
      </c>
      <c r="H1299" s="26">
        <v>1</v>
      </c>
      <c r="I1299" s="25">
        <v>2.39</v>
      </c>
      <c r="J1299" s="25">
        <v>2.39</v>
      </c>
    </row>
    <row r="1300" spans="1:10" ht="25.95" customHeight="1">
      <c r="A1300" s="22" t="s">
        <v>1894</v>
      </c>
      <c r="B1300" s="24" t="s">
        <v>1961</v>
      </c>
      <c r="C1300" s="22" t="s">
        <v>78</v>
      </c>
      <c r="D1300" s="22" t="s">
        <v>1962</v>
      </c>
      <c r="E1300" s="397" t="s">
        <v>1928</v>
      </c>
      <c r="F1300" s="397"/>
      <c r="G1300" s="23" t="s">
        <v>268</v>
      </c>
      <c r="H1300" s="26">
        <v>1.0999999999999999E-2</v>
      </c>
      <c r="I1300" s="25">
        <v>74.09</v>
      </c>
      <c r="J1300" s="25">
        <v>0.81</v>
      </c>
    </row>
    <row r="1301" spans="1:10">
      <c r="A1301" s="38"/>
      <c r="B1301" s="38"/>
      <c r="C1301" s="38"/>
      <c r="D1301" s="38"/>
      <c r="E1301" s="38" t="s">
        <v>1897</v>
      </c>
      <c r="F1301" s="39">
        <v>2.87</v>
      </c>
      <c r="G1301" s="38" t="s">
        <v>1898</v>
      </c>
      <c r="H1301" s="39">
        <v>0</v>
      </c>
      <c r="I1301" s="38" t="s">
        <v>1899</v>
      </c>
      <c r="J1301" s="39">
        <v>2.87</v>
      </c>
    </row>
    <row r="1302" spans="1:10">
      <c r="A1302" s="38"/>
      <c r="B1302" s="38"/>
      <c r="C1302" s="38"/>
      <c r="D1302" s="38"/>
      <c r="E1302" s="38" t="s">
        <v>1900</v>
      </c>
      <c r="F1302" s="39">
        <v>1.56</v>
      </c>
      <c r="G1302" s="38"/>
      <c r="H1302" s="398" t="s">
        <v>1901</v>
      </c>
      <c r="I1302" s="398"/>
      <c r="J1302" s="39">
        <v>9.1999999999999993</v>
      </c>
    </row>
    <row r="1303" spans="1:10" ht="1.05" customHeight="1">
      <c r="A1303" s="16"/>
      <c r="B1303" s="16"/>
      <c r="C1303" s="16"/>
      <c r="D1303" s="16"/>
      <c r="E1303" s="16"/>
      <c r="F1303" s="16"/>
      <c r="G1303" s="16"/>
      <c r="H1303" s="16"/>
      <c r="I1303" s="16"/>
      <c r="J1303" s="16"/>
    </row>
    <row r="1304" spans="1:10" ht="18" customHeight="1">
      <c r="A1304" s="2" t="s">
        <v>521</v>
      </c>
      <c r="B1304" s="4" t="s">
        <v>61</v>
      </c>
      <c r="C1304" s="2" t="s">
        <v>62</v>
      </c>
      <c r="D1304" s="2" t="s">
        <v>9</v>
      </c>
      <c r="E1304" s="391" t="s">
        <v>63</v>
      </c>
      <c r="F1304" s="391"/>
      <c r="G1304" s="3" t="s">
        <v>64</v>
      </c>
      <c r="H1304" s="4" t="s">
        <v>10</v>
      </c>
      <c r="I1304" s="4" t="s">
        <v>65</v>
      </c>
      <c r="J1304" s="4" t="s">
        <v>11</v>
      </c>
    </row>
    <row r="1305" spans="1:10" ht="39" customHeight="1">
      <c r="A1305" s="10" t="s">
        <v>1883</v>
      </c>
      <c r="B1305" s="12" t="s">
        <v>522</v>
      </c>
      <c r="C1305" s="10" t="s">
        <v>78</v>
      </c>
      <c r="D1305" s="10" t="s">
        <v>523</v>
      </c>
      <c r="E1305" s="395" t="s">
        <v>466</v>
      </c>
      <c r="F1305" s="395"/>
      <c r="G1305" s="11" t="s">
        <v>268</v>
      </c>
      <c r="H1305" s="15">
        <v>1</v>
      </c>
      <c r="I1305" s="13">
        <v>41.74</v>
      </c>
      <c r="J1305" s="13">
        <v>41.74</v>
      </c>
    </row>
    <row r="1306" spans="1:10" ht="25.95" customHeight="1">
      <c r="A1306" s="17" t="s">
        <v>1884</v>
      </c>
      <c r="B1306" s="19" t="s">
        <v>1957</v>
      </c>
      <c r="C1306" s="17" t="s">
        <v>78</v>
      </c>
      <c r="D1306" s="17" t="s">
        <v>1958</v>
      </c>
      <c r="E1306" s="396" t="s">
        <v>1887</v>
      </c>
      <c r="F1306" s="396"/>
      <c r="G1306" s="18" t="s">
        <v>1911</v>
      </c>
      <c r="H1306" s="21">
        <v>0.1885</v>
      </c>
      <c r="I1306" s="20">
        <v>27.62</v>
      </c>
      <c r="J1306" s="20">
        <v>5.2</v>
      </c>
    </row>
    <row r="1307" spans="1:10" ht="25.95" customHeight="1">
      <c r="A1307" s="17" t="s">
        <v>1884</v>
      </c>
      <c r="B1307" s="19" t="s">
        <v>1959</v>
      </c>
      <c r="C1307" s="17" t="s">
        <v>78</v>
      </c>
      <c r="D1307" s="17" t="s">
        <v>1960</v>
      </c>
      <c r="E1307" s="396" t="s">
        <v>1887</v>
      </c>
      <c r="F1307" s="396"/>
      <c r="G1307" s="18" t="s">
        <v>1911</v>
      </c>
      <c r="H1307" s="21">
        <v>0.1885</v>
      </c>
      <c r="I1307" s="20">
        <v>23.32</v>
      </c>
      <c r="J1307" s="20">
        <v>4.3899999999999997</v>
      </c>
    </row>
    <row r="1308" spans="1:10" ht="24" customHeight="1">
      <c r="A1308" s="22" t="s">
        <v>1894</v>
      </c>
      <c r="B1308" s="24" t="s">
        <v>1965</v>
      </c>
      <c r="C1308" s="22" t="s">
        <v>78</v>
      </c>
      <c r="D1308" s="22" t="s">
        <v>1966</v>
      </c>
      <c r="E1308" s="397" t="s">
        <v>1928</v>
      </c>
      <c r="F1308" s="397"/>
      <c r="G1308" s="23" t="s">
        <v>268</v>
      </c>
      <c r="H1308" s="26">
        <v>2.1000000000000001E-2</v>
      </c>
      <c r="I1308" s="25">
        <v>2.2599999999999998</v>
      </c>
      <c r="J1308" s="25">
        <v>0.04</v>
      </c>
    </row>
    <row r="1309" spans="1:10" ht="25.95" customHeight="1">
      <c r="A1309" s="22" t="s">
        <v>1894</v>
      </c>
      <c r="B1309" s="24" t="s">
        <v>2565</v>
      </c>
      <c r="C1309" s="22" t="s">
        <v>78</v>
      </c>
      <c r="D1309" s="22" t="s">
        <v>2566</v>
      </c>
      <c r="E1309" s="397" t="s">
        <v>1928</v>
      </c>
      <c r="F1309" s="397"/>
      <c r="G1309" s="23" t="s">
        <v>268</v>
      </c>
      <c r="H1309" s="26">
        <v>1</v>
      </c>
      <c r="I1309" s="25">
        <v>28.51</v>
      </c>
      <c r="J1309" s="25">
        <v>28.51</v>
      </c>
    </row>
    <row r="1310" spans="1:10" ht="25.95" customHeight="1">
      <c r="A1310" s="22" t="s">
        <v>1894</v>
      </c>
      <c r="B1310" s="24" t="s">
        <v>1961</v>
      </c>
      <c r="C1310" s="22" t="s">
        <v>78</v>
      </c>
      <c r="D1310" s="22" t="s">
        <v>1962</v>
      </c>
      <c r="E1310" s="397" t="s">
        <v>1928</v>
      </c>
      <c r="F1310" s="397"/>
      <c r="G1310" s="23" t="s">
        <v>268</v>
      </c>
      <c r="H1310" s="26">
        <v>0.03</v>
      </c>
      <c r="I1310" s="25">
        <v>74.09</v>
      </c>
      <c r="J1310" s="25">
        <v>2.2200000000000002</v>
      </c>
    </row>
    <row r="1311" spans="1:10" ht="24" customHeight="1">
      <c r="A1311" s="22" t="s">
        <v>1894</v>
      </c>
      <c r="B1311" s="24" t="s">
        <v>2363</v>
      </c>
      <c r="C1311" s="22" t="s">
        <v>78</v>
      </c>
      <c r="D1311" s="22" t="s">
        <v>2523</v>
      </c>
      <c r="E1311" s="397" t="s">
        <v>1928</v>
      </c>
      <c r="F1311" s="397"/>
      <c r="G1311" s="23" t="s">
        <v>268</v>
      </c>
      <c r="H1311" s="26">
        <v>2.12E-2</v>
      </c>
      <c r="I1311" s="25">
        <v>65.400000000000006</v>
      </c>
      <c r="J1311" s="25">
        <v>1.38</v>
      </c>
    </row>
    <row r="1312" spans="1:10">
      <c r="A1312" s="38"/>
      <c r="B1312" s="38"/>
      <c r="C1312" s="38"/>
      <c r="D1312" s="38"/>
      <c r="E1312" s="38" t="s">
        <v>1897</v>
      </c>
      <c r="F1312" s="39">
        <v>7.23</v>
      </c>
      <c r="G1312" s="38" t="s">
        <v>1898</v>
      </c>
      <c r="H1312" s="39">
        <v>0</v>
      </c>
      <c r="I1312" s="38" t="s">
        <v>1899</v>
      </c>
      <c r="J1312" s="39">
        <v>7.23</v>
      </c>
    </row>
    <row r="1313" spans="1:10">
      <c r="A1313" s="38"/>
      <c r="B1313" s="38"/>
      <c r="C1313" s="38"/>
      <c r="D1313" s="38"/>
      <c r="E1313" s="38" t="s">
        <v>1900</v>
      </c>
      <c r="F1313" s="39">
        <v>8.5500000000000007</v>
      </c>
      <c r="G1313" s="38"/>
      <c r="H1313" s="398" t="s">
        <v>1901</v>
      </c>
      <c r="I1313" s="398"/>
      <c r="J1313" s="39">
        <v>50.29</v>
      </c>
    </row>
    <row r="1314" spans="1:10" ht="1.05" customHeight="1">
      <c r="A1314" s="16"/>
      <c r="B1314" s="16"/>
      <c r="C1314" s="16"/>
      <c r="D1314" s="16"/>
      <c r="E1314" s="16"/>
      <c r="F1314" s="16"/>
      <c r="G1314" s="16"/>
      <c r="H1314" s="16"/>
      <c r="I1314" s="16"/>
      <c r="J1314" s="16"/>
    </row>
    <row r="1315" spans="1:10" ht="18" customHeight="1">
      <c r="A1315" s="2" t="s">
        <v>524</v>
      </c>
      <c r="B1315" s="4" t="s">
        <v>61</v>
      </c>
      <c r="C1315" s="2" t="s">
        <v>62</v>
      </c>
      <c r="D1315" s="2" t="s">
        <v>9</v>
      </c>
      <c r="E1315" s="391" t="s">
        <v>63</v>
      </c>
      <c r="F1315" s="391"/>
      <c r="G1315" s="3" t="s">
        <v>64</v>
      </c>
      <c r="H1315" s="4" t="s">
        <v>10</v>
      </c>
      <c r="I1315" s="4" t="s">
        <v>65</v>
      </c>
      <c r="J1315" s="4" t="s">
        <v>11</v>
      </c>
    </row>
    <row r="1316" spans="1:10" ht="39" customHeight="1">
      <c r="A1316" s="10" t="s">
        <v>1883</v>
      </c>
      <c r="B1316" s="12" t="s">
        <v>525</v>
      </c>
      <c r="C1316" s="10" t="s">
        <v>78</v>
      </c>
      <c r="D1316" s="10" t="s">
        <v>526</v>
      </c>
      <c r="E1316" s="395" t="s">
        <v>462</v>
      </c>
      <c r="F1316" s="395"/>
      <c r="G1316" s="11" t="s">
        <v>268</v>
      </c>
      <c r="H1316" s="15">
        <v>1</v>
      </c>
      <c r="I1316" s="13">
        <v>8.74</v>
      </c>
      <c r="J1316" s="13">
        <v>8.74</v>
      </c>
    </row>
    <row r="1317" spans="1:10" ht="25.95" customHeight="1">
      <c r="A1317" s="17" t="s">
        <v>1884</v>
      </c>
      <c r="B1317" s="19" t="s">
        <v>1959</v>
      </c>
      <c r="C1317" s="17" t="s">
        <v>78</v>
      </c>
      <c r="D1317" s="17" t="s">
        <v>1960</v>
      </c>
      <c r="E1317" s="396" t="s">
        <v>1887</v>
      </c>
      <c r="F1317" s="396"/>
      <c r="G1317" s="18" t="s">
        <v>1911</v>
      </c>
      <c r="H1317" s="21">
        <v>0.13589999999999999</v>
      </c>
      <c r="I1317" s="20">
        <v>23.32</v>
      </c>
      <c r="J1317" s="20">
        <v>3.16</v>
      </c>
    </row>
    <row r="1318" spans="1:10" ht="25.95" customHeight="1">
      <c r="A1318" s="17" t="s">
        <v>1884</v>
      </c>
      <c r="B1318" s="19" t="s">
        <v>1957</v>
      </c>
      <c r="C1318" s="17" t="s">
        <v>78</v>
      </c>
      <c r="D1318" s="17" t="s">
        <v>1958</v>
      </c>
      <c r="E1318" s="396" t="s">
        <v>1887</v>
      </c>
      <c r="F1318" s="396"/>
      <c r="G1318" s="18" t="s">
        <v>1911</v>
      </c>
      <c r="H1318" s="21">
        <v>0.13589999999999999</v>
      </c>
      <c r="I1318" s="20">
        <v>27.62</v>
      </c>
      <c r="J1318" s="20">
        <v>3.75</v>
      </c>
    </row>
    <row r="1319" spans="1:10" ht="24" customHeight="1">
      <c r="A1319" s="22" t="s">
        <v>1894</v>
      </c>
      <c r="B1319" s="24" t="s">
        <v>1965</v>
      </c>
      <c r="C1319" s="22" t="s">
        <v>78</v>
      </c>
      <c r="D1319" s="22" t="s">
        <v>1966</v>
      </c>
      <c r="E1319" s="397" t="s">
        <v>1928</v>
      </c>
      <c r="F1319" s="397"/>
      <c r="G1319" s="23" t="s">
        <v>268</v>
      </c>
      <c r="H1319" s="26">
        <v>3.0200000000000001E-2</v>
      </c>
      <c r="I1319" s="25">
        <v>2.2599999999999998</v>
      </c>
      <c r="J1319" s="25">
        <v>0.06</v>
      </c>
    </row>
    <row r="1320" spans="1:10" ht="25.95" customHeight="1">
      <c r="A1320" s="22" t="s">
        <v>1894</v>
      </c>
      <c r="B1320" s="24" t="s">
        <v>2567</v>
      </c>
      <c r="C1320" s="22" t="s">
        <v>78</v>
      </c>
      <c r="D1320" s="22" t="s">
        <v>2568</v>
      </c>
      <c r="E1320" s="397" t="s">
        <v>1928</v>
      </c>
      <c r="F1320" s="397"/>
      <c r="G1320" s="23" t="s">
        <v>268</v>
      </c>
      <c r="H1320" s="26">
        <v>1</v>
      </c>
      <c r="I1320" s="25">
        <v>0.72</v>
      </c>
      <c r="J1320" s="25">
        <v>0.72</v>
      </c>
    </row>
    <row r="1321" spans="1:10" ht="24" customHeight="1">
      <c r="A1321" s="22" t="s">
        <v>1894</v>
      </c>
      <c r="B1321" s="24" t="s">
        <v>2363</v>
      </c>
      <c r="C1321" s="22" t="s">
        <v>78</v>
      </c>
      <c r="D1321" s="22" t="s">
        <v>2523</v>
      </c>
      <c r="E1321" s="397" t="s">
        <v>1928</v>
      </c>
      <c r="F1321" s="397"/>
      <c r="G1321" s="23" t="s">
        <v>268</v>
      </c>
      <c r="H1321" s="26">
        <v>7.1000000000000004E-3</v>
      </c>
      <c r="I1321" s="25">
        <v>65.400000000000006</v>
      </c>
      <c r="J1321" s="25">
        <v>0.46</v>
      </c>
    </row>
    <row r="1322" spans="1:10" ht="25.95" customHeight="1">
      <c r="A1322" s="22" t="s">
        <v>1894</v>
      </c>
      <c r="B1322" s="24" t="s">
        <v>1961</v>
      </c>
      <c r="C1322" s="22" t="s">
        <v>78</v>
      </c>
      <c r="D1322" s="22" t="s">
        <v>1962</v>
      </c>
      <c r="E1322" s="397" t="s">
        <v>1928</v>
      </c>
      <c r="F1322" s="397"/>
      <c r="G1322" s="23" t="s">
        <v>268</v>
      </c>
      <c r="H1322" s="26">
        <v>8.0000000000000002E-3</v>
      </c>
      <c r="I1322" s="25">
        <v>74.09</v>
      </c>
      <c r="J1322" s="25">
        <v>0.59</v>
      </c>
    </row>
    <row r="1323" spans="1:10">
      <c r="A1323" s="38"/>
      <c r="B1323" s="38"/>
      <c r="C1323" s="38"/>
      <c r="D1323" s="38"/>
      <c r="E1323" s="38" t="s">
        <v>1897</v>
      </c>
      <c r="F1323" s="39">
        <v>5.21</v>
      </c>
      <c r="G1323" s="38" t="s">
        <v>1898</v>
      </c>
      <c r="H1323" s="39">
        <v>0</v>
      </c>
      <c r="I1323" s="38" t="s">
        <v>1899</v>
      </c>
      <c r="J1323" s="39">
        <v>5.21</v>
      </c>
    </row>
    <row r="1324" spans="1:10">
      <c r="A1324" s="38"/>
      <c r="B1324" s="38"/>
      <c r="C1324" s="38"/>
      <c r="D1324" s="38"/>
      <c r="E1324" s="38" t="s">
        <v>1900</v>
      </c>
      <c r="F1324" s="39">
        <v>1.79</v>
      </c>
      <c r="G1324" s="38"/>
      <c r="H1324" s="398" t="s">
        <v>1901</v>
      </c>
      <c r="I1324" s="398"/>
      <c r="J1324" s="39">
        <v>10.53</v>
      </c>
    </row>
    <row r="1325" spans="1:10" ht="1.05" customHeight="1">
      <c r="A1325" s="16"/>
      <c r="B1325" s="16"/>
      <c r="C1325" s="16"/>
      <c r="D1325" s="16"/>
      <c r="E1325" s="16"/>
      <c r="F1325" s="16"/>
      <c r="G1325" s="16"/>
      <c r="H1325" s="16"/>
      <c r="I1325" s="16"/>
      <c r="J1325" s="16"/>
    </row>
    <row r="1326" spans="1:10" ht="18" customHeight="1">
      <c r="A1326" s="2" t="s">
        <v>527</v>
      </c>
      <c r="B1326" s="4" t="s">
        <v>61</v>
      </c>
      <c r="C1326" s="2" t="s">
        <v>62</v>
      </c>
      <c r="D1326" s="2" t="s">
        <v>9</v>
      </c>
      <c r="E1326" s="391" t="s">
        <v>63</v>
      </c>
      <c r="F1326" s="391"/>
      <c r="G1326" s="3" t="s">
        <v>64</v>
      </c>
      <c r="H1326" s="4" t="s">
        <v>10</v>
      </c>
      <c r="I1326" s="4" t="s">
        <v>65</v>
      </c>
      <c r="J1326" s="4" t="s">
        <v>11</v>
      </c>
    </row>
    <row r="1327" spans="1:10" ht="39" customHeight="1">
      <c r="A1327" s="10" t="s">
        <v>1883</v>
      </c>
      <c r="B1327" s="12" t="s">
        <v>528</v>
      </c>
      <c r="C1327" s="10" t="s">
        <v>78</v>
      </c>
      <c r="D1327" s="10" t="s">
        <v>529</v>
      </c>
      <c r="E1327" s="395" t="s">
        <v>462</v>
      </c>
      <c r="F1327" s="395"/>
      <c r="G1327" s="11" t="s">
        <v>268</v>
      </c>
      <c r="H1327" s="15">
        <v>1</v>
      </c>
      <c r="I1327" s="13">
        <v>13.98</v>
      </c>
      <c r="J1327" s="13">
        <v>13.98</v>
      </c>
    </row>
    <row r="1328" spans="1:10" ht="25.95" customHeight="1">
      <c r="A1328" s="17" t="s">
        <v>1884</v>
      </c>
      <c r="B1328" s="19" t="s">
        <v>1959</v>
      </c>
      <c r="C1328" s="17" t="s">
        <v>78</v>
      </c>
      <c r="D1328" s="17" t="s">
        <v>1960</v>
      </c>
      <c r="E1328" s="396" t="s">
        <v>1887</v>
      </c>
      <c r="F1328" s="396"/>
      <c r="G1328" s="18" t="s">
        <v>1911</v>
      </c>
      <c r="H1328" s="21">
        <v>0.14899999999999999</v>
      </c>
      <c r="I1328" s="20">
        <v>23.32</v>
      </c>
      <c r="J1328" s="20">
        <v>3.47</v>
      </c>
    </row>
    <row r="1329" spans="1:10" ht="25.95" customHeight="1">
      <c r="A1329" s="17" t="s">
        <v>1884</v>
      </c>
      <c r="B1329" s="19" t="s">
        <v>1957</v>
      </c>
      <c r="C1329" s="17" t="s">
        <v>78</v>
      </c>
      <c r="D1329" s="17" t="s">
        <v>1958</v>
      </c>
      <c r="E1329" s="396" t="s">
        <v>1887</v>
      </c>
      <c r="F1329" s="396"/>
      <c r="G1329" s="18" t="s">
        <v>1911</v>
      </c>
      <c r="H1329" s="21">
        <v>0.14899999999999999</v>
      </c>
      <c r="I1329" s="20">
        <v>27.62</v>
      </c>
      <c r="J1329" s="20">
        <v>4.1100000000000003</v>
      </c>
    </row>
    <row r="1330" spans="1:10" ht="25.95" customHeight="1">
      <c r="A1330" s="22" t="s">
        <v>1894</v>
      </c>
      <c r="B1330" s="24" t="s">
        <v>1961</v>
      </c>
      <c r="C1330" s="22" t="s">
        <v>78</v>
      </c>
      <c r="D1330" s="22" t="s">
        <v>1962</v>
      </c>
      <c r="E1330" s="397" t="s">
        <v>1928</v>
      </c>
      <c r="F1330" s="397"/>
      <c r="G1330" s="23" t="s">
        <v>268</v>
      </c>
      <c r="H1330" s="26">
        <v>9.4999999999999998E-3</v>
      </c>
      <c r="I1330" s="25">
        <v>74.09</v>
      </c>
      <c r="J1330" s="25">
        <v>0.7</v>
      </c>
    </row>
    <row r="1331" spans="1:10" ht="25.95" customHeight="1">
      <c r="A1331" s="22" t="s">
        <v>1894</v>
      </c>
      <c r="B1331" s="24" t="s">
        <v>2569</v>
      </c>
      <c r="C1331" s="22" t="s">
        <v>78</v>
      </c>
      <c r="D1331" s="22" t="s">
        <v>2570</v>
      </c>
      <c r="E1331" s="397" t="s">
        <v>1928</v>
      </c>
      <c r="F1331" s="397"/>
      <c r="G1331" s="23" t="s">
        <v>268</v>
      </c>
      <c r="H1331" s="26">
        <v>1</v>
      </c>
      <c r="I1331" s="25">
        <v>5.0999999999999996</v>
      </c>
      <c r="J1331" s="25">
        <v>5.0999999999999996</v>
      </c>
    </row>
    <row r="1332" spans="1:10" ht="24" customHeight="1">
      <c r="A1332" s="22" t="s">
        <v>1894</v>
      </c>
      <c r="B1332" s="24" t="s">
        <v>1965</v>
      </c>
      <c r="C1332" s="22" t="s">
        <v>78</v>
      </c>
      <c r="D1332" s="22" t="s">
        <v>1966</v>
      </c>
      <c r="E1332" s="397" t="s">
        <v>1928</v>
      </c>
      <c r="F1332" s="397"/>
      <c r="G1332" s="23" t="s">
        <v>268</v>
      </c>
      <c r="H1332" s="26">
        <v>3.3099999999999997E-2</v>
      </c>
      <c r="I1332" s="25">
        <v>2.2599999999999998</v>
      </c>
      <c r="J1332" s="25">
        <v>7.0000000000000007E-2</v>
      </c>
    </row>
    <row r="1333" spans="1:10" ht="24" customHeight="1">
      <c r="A1333" s="22" t="s">
        <v>1894</v>
      </c>
      <c r="B1333" s="24" t="s">
        <v>2363</v>
      </c>
      <c r="C1333" s="22" t="s">
        <v>78</v>
      </c>
      <c r="D1333" s="22" t="s">
        <v>2523</v>
      </c>
      <c r="E1333" s="397" t="s">
        <v>1928</v>
      </c>
      <c r="F1333" s="397"/>
      <c r="G1333" s="23" t="s">
        <v>268</v>
      </c>
      <c r="H1333" s="26">
        <v>8.2000000000000007E-3</v>
      </c>
      <c r="I1333" s="25">
        <v>65.400000000000006</v>
      </c>
      <c r="J1333" s="25">
        <v>0.53</v>
      </c>
    </row>
    <row r="1334" spans="1:10">
      <c r="A1334" s="38"/>
      <c r="B1334" s="38"/>
      <c r="C1334" s="38"/>
      <c r="D1334" s="38"/>
      <c r="E1334" s="38" t="s">
        <v>1897</v>
      </c>
      <c r="F1334" s="39">
        <v>5.7</v>
      </c>
      <c r="G1334" s="38" t="s">
        <v>1898</v>
      </c>
      <c r="H1334" s="39">
        <v>0</v>
      </c>
      <c r="I1334" s="38" t="s">
        <v>1899</v>
      </c>
      <c r="J1334" s="39">
        <v>5.7</v>
      </c>
    </row>
    <row r="1335" spans="1:10">
      <c r="A1335" s="38"/>
      <c r="B1335" s="38"/>
      <c r="C1335" s="38"/>
      <c r="D1335" s="38"/>
      <c r="E1335" s="38" t="s">
        <v>1900</v>
      </c>
      <c r="F1335" s="39">
        <v>2.86</v>
      </c>
      <c r="G1335" s="38"/>
      <c r="H1335" s="398" t="s">
        <v>1901</v>
      </c>
      <c r="I1335" s="398"/>
      <c r="J1335" s="39">
        <v>16.84</v>
      </c>
    </row>
    <row r="1336" spans="1:10" ht="1.05" customHeight="1">
      <c r="A1336" s="16"/>
      <c r="B1336" s="16"/>
      <c r="C1336" s="16"/>
      <c r="D1336" s="16"/>
      <c r="E1336" s="16"/>
      <c r="F1336" s="16"/>
      <c r="G1336" s="16"/>
      <c r="H1336" s="16"/>
      <c r="I1336" s="16"/>
      <c r="J1336" s="16"/>
    </row>
    <row r="1337" spans="1:10" ht="18" customHeight="1">
      <c r="A1337" s="2" t="s">
        <v>530</v>
      </c>
      <c r="B1337" s="4" t="s">
        <v>61</v>
      </c>
      <c r="C1337" s="2" t="s">
        <v>62</v>
      </c>
      <c r="D1337" s="2" t="s">
        <v>9</v>
      </c>
      <c r="E1337" s="391" t="s">
        <v>63</v>
      </c>
      <c r="F1337" s="391"/>
      <c r="G1337" s="3" t="s">
        <v>64</v>
      </c>
      <c r="H1337" s="4" t="s">
        <v>10</v>
      </c>
      <c r="I1337" s="4" t="s">
        <v>65</v>
      </c>
      <c r="J1337" s="4" t="s">
        <v>11</v>
      </c>
    </row>
    <row r="1338" spans="1:10" ht="39" customHeight="1">
      <c r="A1338" s="10" t="s">
        <v>1883</v>
      </c>
      <c r="B1338" s="12" t="s">
        <v>531</v>
      </c>
      <c r="C1338" s="10" t="s">
        <v>78</v>
      </c>
      <c r="D1338" s="10" t="s">
        <v>532</v>
      </c>
      <c r="E1338" s="395" t="s">
        <v>462</v>
      </c>
      <c r="F1338" s="395"/>
      <c r="G1338" s="11" t="s">
        <v>268</v>
      </c>
      <c r="H1338" s="15">
        <v>1</v>
      </c>
      <c r="I1338" s="13">
        <v>12.23</v>
      </c>
      <c r="J1338" s="13">
        <v>12.23</v>
      </c>
    </row>
    <row r="1339" spans="1:10" ht="25.95" customHeight="1">
      <c r="A1339" s="17" t="s">
        <v>1884</v>
      </c>
      <c r="B1339" s="19" t="s">
        <v>1959</v>
      </c>
      <c r="C1339" s="17" t="s">
        <v>78</v>
      </c>
      <c r="D1339" s="17" t="s">
        <v>1960</v>
      </c>
      <c r="E1339" s="396" t="s">
        <v>1887</v>
      </c>
      <c r="F1339" s="396"/>
      <c r="G1339" s="18" t="s">
        <v>1911</v>
      </c>
      <c r="H1339" s="21">
        <v>9.4399999999999998E-2</v>
      </c>
      <c r="I1339" s="20">
        <v>23.32</v>
      </c>
      <c r="J1339" s="20">
        <v>2.2000000000000002</v>
      </c>
    </row>
    <row r="1340" spans="1:10" ht="25.95" customHeight="1">
      <c r="A1340" s="17" t="s">
        <v>1884</v>
      </c>
      <c r="B1340" s="19" t="s">
        <v>1957</v>
      </c>
      <c r="C1340" s="17" t="s">
        <v>78</v>
      </c>
      <c r="D1340" s="17" t="s">
        <v>1958</v>
      </c>
      <c r="E1340" s="396" t="s">
        <v>1887</v>
      </c>
      <c r="F1340" s="396"/>
      <c r="G1340" s="18" t="s">
        <v>1911</v>
      </c>
      <c r="H1340" s="21">
        <v>9.4399999999999998E-2</v>
      </c>
      <c r="I1340" s="20">
        <v>27.62</v>
      </c>
      <c r="J1340" s="20">
        <v>2.6</v>
      </c>
    </row>
    <row r="1341" spans="1:10" ht="25.95" customHeight="1">
      <c r="A1341" s="22" t="s">
        <v>1894</v>
      </c>
      <c r="B1341" s="24" t="s">
        <v>1961</v>
      </c>
      <c r="C1341" s="22" t="s">
        <v>78</v>
      </c>
      <c r="D1341" s="22" t="s">
        <v>1962</v>
      </c>
      <c r="E1341" s="397" t="s">
        <v>1928</v>
      </c>
      <c r="F1341" s="397"/>
      <c r="G1341" s="23" t="s">
        <v>268</v>
      </c>
      <c r="H1341" s="26">
        <v>7.0000000000000001E-3</v>
      </c>
      <c r="I1341" s="25">
        <v>74.09</v>
      </c>
      <c r="J1341" s="25">
        <v>0.51</v>
      </c>
    </row>
    <row r="1342" spans="1:10" ht="25.95" customHeight="1">
      <c r="A1342" s="22" t="s">
        <v>1894</v>
      </c>
      <c r="B1342" s="24" t="s">
        <v>2572</v>
      </c>
      <c r="C1342" s="22" t="s">
        <v>78</v>
      </c>
      <c r="D1342" s="22" t="s">
        <v>2573</v>
      </c>
      <c r="E1342" s="397" t="s">
        <v>1928</v>
      </c>
      <c r="F1342" s="397"/>
      <c r="G1342" s="23" t="s">
        <v>268</v>
      </c>
      <c r="H1342" s="26">
        <v>1</v>
      </c>
      <c r="I1342" s="25">
        <v>6.47</v>
      </c>
      <c r="J1342" s="25">
        <v>6.47</v>
      </c>
    </row>
    <row r="1343" spans="1:10" ht="24" customHeight="1">
      <c r="A1343" s="22" t="s">
        <v>1894</v>
      </c>
      <c r="B1343" s="24" t="s">
        <v>1965</v>
      </c>
      <c r="C1343" s="22" t="s">
        <v>78</v>
      </c>
      <c r="D1343" s="22" t="s">
        <v>1966</v>
      </c>
      <c r="E1343" s="397" t="s">
        <v>1928</v>
      </c>
      <c r="F1343" s="397"/>
      <c r="G1343" s="23" t="s">
        <v>268</v>
      </c>
      <c r="H1343" s="26">
        <v>3.15E-2</v>
      </c>
      <c r="I1343" s="25">
        <v>2.2599999999999998</v>
      </c>
      <c r="J1343" s="25">
        <v>7.0000000000000007E-2</v>
      </c>
    </row>
    <row r="1344" spans="1:10" ht="24" customHeight="1">
      <c r="A1344" s="22" t="s">
        <v>1894</v>
      </c>
      <c r="B1344" s="24" t="s">
        <v>2363</v>
      </c>
      <c r="C1344" s="22" t="s">
        <v>78</v>
      </c>
      <c r="D1344" s="22" t="s">
        <v>2523</v>
      </c>
      <c r="E1344" s="397" t="s">
        <v>1928</v>
      </c>
      <c r="F1344" s="397"/>
      <c r="G1344" s="23" t="s">
        <v>268</v>
      </c>
      <c r="H1344" s="26">
        <v>5.8999999999999999E-3</v>
      </c>
      <c r="I1344" s="25">
        <v>65.400000000000006</v>
      </c>
      <c r="J1344" s="25">
        <v>0.38</v>
      </c>
    </row>
    <row r="1345" spans="1:10">
      <c r="A1345" s="38"/>
      <c r="B1345" s="38"/>
      <c r="C1345" s="38"/>
      <c r="D1345" s="38"/>
      <c r="E1345" s="38" t="s">
        <v>1897</v>
      </c>
      <c r="F1345" s="39">
        <v>3.61</v>
      </c>
      <c r="G1345" s="38" t="s">
        <v>1898</v>
      </c>
      <c r="H1345" s="39">
        <v>0</v>
      </c>
      <c r="I1345" s="38" t="s">
        <v>1899</v>
      </c>
      <c r="J1345" s="39">
        <v>3.61</v>
      </c>
    </row>
    <row r="1346" spans="1:10">
      <c r="A1346" s="38"/>
      <c r="B1346" s="38"/>
      <c r="C1346" s="38"/>
      <c r="D1346" s="38"/>
      <c r="E1346" s="38" t="s">
        <v>1900</v>
      </c>
      <c r="F1346" s="39">
        <v>2.5</v>
      </c>
      <c r="G1346" s="38"/>
      <c r="H1346" s="398" t="s">
        <v>1901</v>
      </c>
      <c r="I1346" s="398"/>
      <c r="J1346" s="39">
        <v>14.73</v>
      </c>
    </row>
    <row r="1347" spans="1:10" ht="1.05" customHeight="1">
      <c r="A1347" s="16"/>
      <c r="B1347" s="16"/>
      <c r="C1347" s="16"/>
      <c r="D1347" s="16"/>
      <c r="E1347" s="16"/>
      <c r="F1347" s="16"/>
      <c r="G1347" s="16"/>
      <c r="H1347" s="16"/>
      <c r="I1347" s="16"/>
      <c r="J1347" s="16"/>
    </row>
    <row r="1348" spans="1:10" ht="18" customHeight="1">
      <c r="A1348" s="2" t="s">
        <v>533</v>
      </c>
      <c r="B1348" s="4" t="s">
        <v>61</v>
      </c>
      <c r="C1348" s="2" t="s">
        <v>62</v>
      </c>
      <c r="D1348" s="2" t="s">
        <v>9</v>
      </c>
      <c r="E1348" s="391" t="s">
        <v>63</v>
      </c>
      <c r="F1348" s="391"/>
      <c r="G1348" s="3" t="s">
        <v>64</v>
      </c>
      <c r="H1348" s="4" t="s">
        <v>10</v>
      </c>
      <c r="I1348" s="4" t="s">
        <v>65</v>
      </c>
      <c r="J1348" s="4" t="s">
        <v>11</v>
      </c>
    </row>
    <row r="1349" spans="1:10" ht="39" customHeight="1">
      <c r="A1349" s="10" t="s">
        <v>1883</v>
      </c>
      <c r="B1349" s="12" t="s">
        <v>534</v>
      </c>
      <c r="C1349" s="10" t="s">
        <v>78</v>
      </c>
      <c r="D1349" s="10" t="s">
        <v>535</v>
      </c>
      <c r="E1349" s="395" t="s">
        <v>462</v>
      </c>
      <c r="F1349" s="395"/>
      <c r="G1349" s="11" t="s">
        <v>268</v>
      </c>
      <c r="H1349" s="15">
        <v>1</v>
      </c>
      <c r="I1349" s="13">
        <v>7.25</v>
      </c>
      <c r="J1349" s="13">
        <v>7.25</v>
      </c>
    </row>
    <row r="1350" spans="1:10" ht="25.95" customHeight="1">
      <c r="A1350" s="17" t="s">
        <v>1884</v>
      </c>
      <c r="B1350" s="19" t="s">
        <v>1957</v>
      </c>
      <c r="C1350" s="17" t="s">
        <v>78</v>
      </c>
      <c r="D1350" s="17" t="s">
        <v>1958</v>
      </c>
      <c r="E1350" s="396" t="s">
        <v>1887</v>
      </c>
      <c r="F1350" s="396"/>
      <c r="G1350" s="18" t="s">
        <v>1911</v>
      </c>
      <c r="H1350" s="21">
        <v>9.4399999999999998E-2</v>
      </c>
      <c r="I1350" s="20">
        <v>27.62</v>
      </c>
      <c r="J1350" s="20">
        <v>2.6</v>
      </c>
    </row>
    <row r="1351" spans="1:10" ht="25.95" customHeight="1">
      <c r="A1351" s="17" t="s">
        <v>1884</v>
      </c>
      <c r="B1351" s="19" t="s">
        <v>1959</v>
      </c>
      <c r="C1351" s="17" t="s">
        <v>78</v>
      </c>
      <c r="D1351" s="17" t="s">
        <v>1960</v>
      </c>
      <c r="E1351" s="396" t="s">
        <v>1887</v>
      </c>
      <c r="F1351" s="396"/>
      <c r="G1351" s="18" t="s">
        <v>1911</v>
      </c>
      <c r="H1351" s="21">
        <v>9.4399999999999998E-2</v>
      </c>
      <c r="I1351" s="20">
        <v>23.32</v>
      </c>
      <c r="J1351" s="20">
        <v>2.2000000000000002</v>
      </c>
    </row>
    <row r="1352" spans="1:10" ht="24" customHeight="1">
      <c r="A1352" s="22" t="s">
        <v>1894</v>
      </c>
      <c r="B1352" s="24" t="s">
        <v>1965</v>
      </c>
      <c r="C1352" s="22" t="s">
        <v>78</v>
      </c>
      <c r="D1352" s="22" t="s">
        <v>1966</v>
      </c>
      <c r="E1352" s="397" t="s">
        <v>1928</v>
      </c>
      <c r="F1352" s="397"/>
      <c r="G1352" s="23" t="s">
        <v>268</v>
      </c>
      <c r="H1352" s="26">
        <v>3.15E-2</v>
      </c>
      <c r="I1352" s="25">
        <v>2.2599999999999998</v>
      </c>
      <c r="J1352" s="25">
        <v>7.0000000000000007E-2</v>
      </c>
    </row>
    <row r="1353" spans="1:10" ht="24" customHeight="1">
      <c r="A1353" s="22" t="s">
        <v>1894</v>
      </c>
      <c r="B1353" s="24" t="s">
        <v>2363</v>
      </c>
      <c r="C1353" s="22" t="s">
        <v>78</v>
      </c>
      <c r="D1353" s="22" t="s">
        <v>2523</v>
      </c>
      <c r="E1353" s="397" t="s">
        <v>1928</v>
      </c>
      <c r="F1353" s="397"/>
      <c r="G1353" s="23" t="s">
        <v>268</v>
      </c>
      <c r="H1353" s="26">
        <v>5.8999999999999999E-3</v>
      </c>
      <c r="I1353" s="25">
        <v>65.400000000000006</v>
      </c>
      <c r="J1353" s="25">
        <v>0.38</v>
      </c>
    </row>
    <row r="1354" spans="1:10" ht="25.95" customHeight="1">
      <c r="A1354" s="22" t="s">
        <v>1894</v>
      </c>
      <c r="B1354" s="24" t="s">
        <v>1961</v>
      </c>
      <c r="C1354" s="22" t="s">
        <v>78</v>
      </c>
      <c r="D1354" s="22" t="s">
        <v>1962</v>
      </c>
      <c r="E1354" s="397" t="s">
        <v>1928</v>
      </c>
      <c r="F1354" s="397"/>
      <c r="G1354" s="23" t="s">
        <v>268</v>
      </c>
      <c r="H1354" s="26">
        <v>7.0000000000000001E-3</v>
      </c>
      <c r="I1354" s="25">
        <v>74.09</v>
      </c>
      <c r="J1354" s="25">
        <v>0.51</v>
      </c>
    </row>
    <row r="1355" spans="1:10" ht="25.95" customHeight="1">
      <c r="A1355" s="22" t="s">
        <v>1894</v>
      </c>
      <c r="B1355" s="24" t="s">
        <v>2575</v>
      </c>
      <c r="C1355" s="22" t="s">
        <v>78</v>
      </c>
      <c r="D1355" s="22" t="s">
        <v>2576</v>
      </c>
      <c r="E1355" s="397" t="s">
        <v>1928</v>
      </c>
      <c r="F1355" s="397"/>
      <c r="G1355" s="23" t="s">
        <v>268</v>
      </c>
      <c r="H1355" s="26">
        <v>1</v>
      </c>
      <c r="I1355" s="25">
        <v>1.49</v>
      </c>
      <c r="J1355" s="25">
        <v>1.49</v>
      </c>
    </row>
    <row r="1356" spans="1:10">
      <c r="A1356" s="38"/>
      <c r="B1356" s="38"/>
      <c r="C1356" s="38"/>
      <c r="D1356" s="38"/>
      <c r="E1356" s="38" t="s">
        <v>1897</v>
      </c>
      <c r="F1356" s="39">
        <v>3.61</v>
      </c>
      <c r="G1356" s="38" t="s">
        <v>1898</v>
      </c>
      <c r="H1356" s="39">
        <v>0</v>
      </c>
      <c r="I1356" s="38" t="s">
        <v>1899</v>
      </c>
      <c r="J1356" s="39">
        <v>3.61</v>
      </c>
    </row>
    <row r="1357" spans="1:10">
      <c r="A1357" s="38"/>
      <c r="B1357" s="38"/>
      <c r="C1357" s="38"/>
      <c r="D1357" s="38"/>
      <c r="E1357" s="38" t="s">
        <v>1900</v>
      </c>
      <c r="F1357" s="39">
        <v>1.48</v>
      </c>
      <c r="G1357" s="38"/>
      <c r="H1357" s="398" t="s">
        <v>1901</v>
      </c>
      <c r="I1357" s="398"/>
      <c r="J1357" s="39">
        <v>8.73</v>
      </c>
    </row>
    <row r="1358" spans="1:10" ht="1.05" customHeight="1">
      <c r="A1358" s="16"/>
      <c r="B1358" s="16"/>
      <c r="C1358" s="16"/>
      <c r="D1358" s="16"/>
      <c r="E1358" s="16"/>
      <c r="F1358" s="16"/>
      <c r="G1358" s="16"/>
      <c r="H1358" s="16"/>
      <c r="I1358" s="16"/>
      <c r="J1358" s="16"/>
    </row>
    <row r="1359" spans="1:10" ht="18" customHeight="1">
      <c r="A1359" s="2" t="s">
        <v>536</v>
      </c>
      <c r="B1359" s="4" t="s">
        <v>61</v>
      </c>
      <c r="C1359" s="2" t="s">
        <v>62</v>
      </c>
      <c r="D1359" s="2" t="s">
        <v>9</v>
      </c>
      <c r="E1359" s="391" t="s">
        <v>63</v>
      </c>
      <c r="F1359" s="391"/>
      <c r="G1359" s="3" t="s">
        <v>64</v>
      </c>
      <c r="H1359" s="4" t="s">
        <v>10</v>
      </c>
      <c r="I1359" s="4" t="s">
        <v>65</v>
      </c>
      <c r="J1359" s="4" t="s">
        <v>11</v>
      </c>
    </row>
    <row r="1360" spans="1:10" ht="39" customHeight="1">
      <c r="A1360" s="10" t="s">
        <v>1883</v>
      </c>
      <c r="B1360" s="12" t="s">
        <v>537</v>
      </c>
      <c r="C1360" s="10" t="s">
        <v>78</v>
      </c>
      <c r="D1360" s="10" t="s">
        <v>538</v>
      </c>
      <c r="E1360" s="395" t="s">
        <v>462</v>
      </c>
      <c r="F1360" s="395"/>
      <c r="G1360" s="11" t="s">
        <v>268</v>
      </c>
      <c r="H1360" s="15">
        <v>1</v>
      </c>
      <c r="I1360" s="13">
        <v>10.78</v>
      </c>
      <c r="J1360" s="13">
        <v>10.78</v>
      </c>
    </row>
    <row r="1361" spans="1:10" ht="25.95" customHeight="1">
      <c r="A1361" s="17" t="s">
        <v>1884</v>
      </c>
      <c r="B1361" s="19" t="s">
        <v>1957</v>
      </c>
      <c r="C1361" s="17" t="s">
        <v>78</v>
      </c>
      <c r="D1361" s="17" t="s">
        <v>1958</v>
      </c>
      <c r="E1361" s="396" t="s">
        <v>1887</v>
      </c>
      <c r="F1361" s="396"/>
      <c r="G1361" s="18" t="s">
        <v>1911</v>
      </c>
      <c r="H1361" s="21">
        <v>9.9400000000000002E-2</v>
      </c>
      <c r="I1361" s="20">
        <v>27.62</v>
      </c>
      <c r="J1361" s="20">
        <v>2.74</v>
      </c>
    </row>
    <row r="1362" spans="1:10" ht="25.95" customHeight="1">
      <c r="A1362" s="17" t="s">
        <v>1884</v>
      </c>
      <c r="B1362" s="19" t="s">
        <v>1959</v>
      </c>
      <c r="C1362" s="17" t="s">
        <v>78</v>
      </c>
      <c r="D1362" s="17" t="s">
        <v>1960</v>
      </c>
      <c r="E1362" s="396" t="s">
        <v>1887</v>
      </c>
      <c r="F1362" s="396"/>
      <c r="G1362" s="18" t="s">
        <v>1911</v>
      </c>
      <c r="H1362" s="21">
        <v>9.9400000000000002E-2</v>
      </c>
      <c r="I1362" s="20">
        <v>23.32</v>
      </c>
      <c r="J1362" s="20">
        <v>2.31</v>
      </c>
    </row>
    <row r="1363" spans="1:10" ht="25.95" customHeight="1">
      <c r="A1363" s="22" t="s">
        <v>1894</v>
      </c>
      <c r="B1363" s="24" t="s">
        <v>2577</v>
      </c>
      <c r="C1363" s="22" t="s">
        <v>78</v>
      </c>
      <c r="D1363" s="22" t="s">
        <v>2578</v>
      </c>
      <c r="E1363" s="397" t="s">
        <v>1928</v>
      </c>
      <c r="F1363" s="397"/>
      <c r="G1363" s="23" t="s">
        <v>268</v>
      </c>
      <c r="H1363" s="26">
        <v>1</v>
      </c>
      <c r="I1363" s="25">
        <v>4.43</v>
      </c>
      <c r="J1363" s="25">
        <v>4.43</v>
      </c>
    </row>
    <row r="1364" spans="1:10" ht="24" customHeight="1">
      <c r="A1364" s="22" t="s">
        <v>1894</v>
      </c>
      <c r="B1364" s="24" t="s">
        <v>1965</v>
      </c>
      <c r="C1364" s="22" t="s">
        <v>78</v>
      </c>
      <c r="D1364" s="22" t="s">
        <v>1966</v>
      </c>
      <c r="E1364" s="397" t="s">
        <v>1928</v>
      </c>
      <c r="F1364" s="397"/>
      <c r="G1364" s="23" t="s">
        <v>268</v>
      </c>
      <c r="H1364" s="26">
        <v>3.3099999999999997E-2</v>
      </c>
      <c r="I1364" s="25">
        <v>2.2599999999999998</v>
      </c>
      <c r="J1364" s="25">
        <v>7.0000000000000007E-2</v>
      </c>
    </row>
    <row r="1365" spans="1:10" ht="24" customHeight="1">
      <c r="A1365" s="22" t="s">
        <v>1894</v>
      </c>
      <c r="B1365" s="24" t="s">
        <v>2363</v>
      </c>
      <c r="C1365" s="22" t="s">
        <v>78</v>
      </c>
      <c r="D1365" s="22" t="s">
        <v>2523</v>
      </c>
      <c r="E1365" s="397" t="s">
        <v>1928</v>
      </c>
      <c r="F1365" s="397"/>
      <c r="G1365" s="23" t="s">
        <v>268</v>
      </c>
      <c r="H1365" s="26">
        <v>8.2000000000000007E-3</v>
      </c>
      <c r="I1365" s="25">
        <v>65.400000000000006</v>
      </c>
      <c r="J1365" s="25">
        <v>0.53</v>
      </c>
    </row>
    <row r="1366" spans="1:10" ht="25.95" customHeight="1">
      <c r="A1366" s="22" t="s">
        <v>1894</v>
      </c>
      <c r="B1366" s="24" t="s">
        <v>1961</v>
      </c>
      <c r="C1366" s="22" t="s">
        <v>78</v>
      </c>
      <c r="D1366" s="22" t="s">
        <v>1962</v>
      </c>
      <c r="E1366" s="397" t="s">
        <v>1928</v>
      </c>
      <c r="F1366" s="397"/>
      <c r="G1366" s="23" t="s">
        <v>268</v>
      </c>
      <c r="H1366" s="26">
        <v>9.4999999999999998E-3</v>
      </c>
      <c r="I1366" s="25">
        <v>74.09</v>
      </c>
      <c r="J1366" s="25">
        <v>0.7</v>
      </c>
    </row>
    <row r="1367" spans="1:10">
      <c r="A1367" s="38"/>
      <c r="B1367" s="38"/>
      <c r="C1367" s="38"/>
      <c r="D1367" s="38"/>
      <c r="E1367" s="38" t="s">
        <v>1897</v>
      </c>
      <c r="F1367" s="39">
        <v>3.81</v>
      </c>
      <c r="G1367" s="38" t="s">
        <v>1898</v>
      </c>
      <c r="H1367" s="39">
        <v>0</v>
      </c>
      <c r="I1367" s="38" t="s">
        <v>1899</v>
      </c>
      <c r="J1367" s="39">
        <v>3.81</v>
      </c>
    </row>
    <row r="1368" spans="1:10">
      <c r="A1368" s="38"/>
      <c r="B1368" s="38"/>
      <c r="C1368" s="38"/>
      <c r="D1368" s="38"/>
      <c r="E1368" s="38" t="s">
        <v>1900</v>
      </c>
      <c r="F1368" s="39">
        <v>2.2000000000000002</v>
      </c>
      <c r="G1368" s="38"/>
      <c r="H1368" s="398" t="s">
        <v>1901</v>
      </c>
      <c r="I1368" s="398"/>
      <c r="J1368" s="39">
        <v>12.98</v>
      </c>
    </row>
    <row r="1369" spans="1:10" ht="1.05" customHeight="1">
      <c r="A1369" s="16"/>
      <c r="B1369" s="16"/>
      <c r="C1369" s="16"/>
      <c r="D1369" s="16"/>
      <c r="E1369" s="16"/>
      <c r="F1369" s="16"/>
      <c r="G1369" s="16"/>
      <c r="H1369" s="16"/>
      <c r="I1369" s="16"/>
      <c r="J1369" s="16"/>
    </row>
    <row r="1370" spans="1:10" ht="18" customHeight="1">
      <c r="A1370" s="2" t="s">
        <v>539</v>
      </c>
      <c r="B1370" s="4" t="s">
        <v>61</v>
      </c>
      <c r="C1370" s="2" t="s">
        <v>62</v>
      </c>
      <c r="D1370" s="2" t="s">
        <v>9</v>
      </c>
      <c r="E1370" s="391" t="s">
        <v>63</v>
      </c>
      <c r="F1370" s="391"/>
      <c r="G1370" s="3" t="s">
        <v>64</v>
      </c>
      <c r="H1370" s="4" t="s">
        <v>10</v>
      </c>
      <c r="I1370" s="4" t="s">
        <v>65</v>
      </c>
      <c r="J1370" s="4" t="s">
        <v>11</v>
      </c>
    </row>
    <row r="1371" spans="1:10" ht="39" customHeight="1">
      <c r="A1371" s="10" t="s">
        <v>1883</v>
      </c>
      <c r="B1371" s="12" t="s">
        <v>540</v>
      </c>
      <c r="C1371" s="10" t="s">
        <v>78</v>
      </c>
      <c r="D1371" s="10" t="s">
        <v>541</v>
      </c>
      <c r="E1371" s="395" t="s">
        <v>462</v>
      </c>
      <c r="F1371" s="395"/>
      <c r="G1371" s="11" t="s">
        <v>268</v>
      </c>
      <c r="H1371" s="15">
        <v>1</v>
      </c>
      <c r="I1371" s="13">
        <v>15.04</v>
      </c>
      <c r="J1371" s="13">
        <v>15.04</v>
      </c>
    </row>
    <row r="1372" spans="1:10" ht="25.95" customHeight="1">
      <c r="A1372" s="17" t="s">
        <v>1884</v>
      </c>
      <c r="B1372" s="19" t="s">
        <v>1959</v>
      </c>
      <c r="C1372" s="17" t="s">
        <v>78</v>
      </c>
      <c r="D1372" s="17" t="s">
        <v>1960</v>
      </c>
      <c r="E1372" s="396" t="s">
        <v>1887</v>
      </c>
      <c r="F1372" s="396"/>
      <c r="G1372" s="18" t="s">
        <v>1911</v>
      </c>
      <c r="H1372" s="21">
        <v>6.3500000000000001E-2</v>
      </c>
      <c r="I1372" s="20">
        <v>23.32</v>
      </c>
      <c r="J1372" s="20">
        <v>1.48</v>
      </c>
    </row>
    <row r="1373" spans="1:10" ht="25.95" customHeight="1">
      <c r="A1373" s="17" t="s">
        <v>1884</v>
      </c>
      <c r="B1373" s="19" t="s">
        <v>1957</v>
      </c>
      <c r="C1373" s="17" t="s">
        <v>78</v>
      </c>
      <c r="D1373" s="17" t="s">
        <v>1958</v>
      </c>
      <c r="E1373" s="396" t="s">
        <v>1887</v>
      </c>
      <c r="F1373" s="396"/>
      <c r="G1373" s="18" t="s">
        <v>1911</v>
      </c>
      <c r="H1373" s="21">
        <v>6.3500000000000001E-2</v>
      </c>
      <c r="I1373" s="20">
        <v>27.62</v>
      </c>
      <c r="J1373" s="20">
        <v>1.75</v>
      </c>
    </row>
    <row r="1374" spans="1:10" ht="24" customHeight="1">
      <c r="A1374" s="22" t="s">
        <v>1894</v>
      </c>
      <c r="B1374" s="24" t="s">
        <v>2363</v>
      </c>
      <c r="C1374" s="22" t="s">
        <v>78</v>
      </c>
      <c r="D1374" s="22" t="s">
        <v>2523</v>
      </c>
      <c r="E1374" s="397" t="s">
        <v>1928</v>
      </c>
      <c r="F1374" s="397"/>
      <c r="G1374" s="23" t="s">
        <v>268</v>
      </c>
      <c r="H1374" s="26">
        <v>1.06E-2</v>
      </c>
      <c r="I1374" s="25">
        <v>65.400000000000006</v>
      </c>
      <c r="J1374" s="25">
        <v>0.69</v>
      </c>
    </row>
    <row r="1375" spans="1:10" ht="24" customHeight="1">
      <c r="A1375" s="22" t="s">
        <v>1894</v>
      </c>
      <c r="B1375" s="24" t="s">
        <v>1965</v>
      </c>
      <c r="C1375" s="22" t="s">
        <v>78</v>
      </c>
      <c r="D1375" s="22" t="s">
        <v>1966</v>
      </c>
      <c r="E1375" s="397" t="s">
        <v>1928</v>
      </c>
      <c r="F1375" s="397"/>
      <c r="G1375" s="23" t="s">
        <v>268</v>
      </c>
      <c r="H1375" s="26">
        <v>1.44E-2</v>
      </c>
      <c r="I1375" s="25">
        <v>2.2599999999999998</v>
      </c>
      <c r="J1375" s="25">
        <v>0.03</v>
      </c>
    </row>
    <row r="1376" spans="1:10" ht="25.95" customHeight="1">
      <c r="A1376" s="22" t="s">
        <v>1894</v>
      </c>
      <c r="B1376" s="24" t="s">
        <v>1961</v>
      </c>
      <c r="C1376" s="22" t="s">
        <v>78</v>
      </c>
      <c r="D1376" s="22" t="s">
        <v>1962</v>
      </c>
      <c r="E1376" s="397" t="s">
        <v>1928</v>
      </c>
      <c r="F1376" s="397"/>
      <c r="G1376" s="23" t="s">
        <v>268</v>
      </c>
      <c r="H1376" s="26">
        <v>1.2500000000000001E-2</v>
      </c>
      <c r="I1376" s="25">
        <v>74.09</v>
      </c>
      <c r="J1376" s="25">
        <v>0.92</v>
      </c>
    </row>
    <row r="1377" spans="1:10" ht="25.95" customHeight="1">
      <c r="A1377" s="22" t="s">
        <v>1894</v>
      </c>
      <c r="B1377" s="24" t="s">
        <v>2579</v>
      </c>
      <c r="C1377" s="22" t="s">
        <v>78</v>
      </c>
      <c r="D1377" s="22" t="s">
        <v>2580</v>
      </c>
      <c r="E1377" s="397" t="s">
        <v>1928</v>
      </c>
      <c r="F1377" s="397"/>
      <c r="G1377" s="23" t="s">
        <v>268</v>
      </c>
      <c r="H1377" s="26">
        <v>1</v>
      </c>
      <c r="I1377" s="25">
        <v>10.17</v>
      </c>
      <c r="J1377" s="25">
        <v>10.17</v>
      </c>
    </row>
    <row r="1378" spans="1:10">
      <c r="A1378" s="38"/>
      <c r="B1378" s="38"/>
      <c r="C1378" s="38"/>
      <c r="D1378" s="38"/>
      <c r="E1378" s="38" t="s">
        <v>1897</v>
      </c>
      <c r="F1378" s="39">
        <v>2.4300000000000002</v>
      </c>
      <c r="G1378" s="38" t="s">
        <v>1898</v>
      </c>
      <c r="H1378" s="39">
        <v>0</v>
      </c>
      <c r="I1378" s="38" t="s">
        <v>1899</v>
      </c>
      <c r="J1378" s="39">
        <v>2.4300000000000002</v>
      </c>
    </row>
    <row r="1379" spans="1:10">
      <c r="A1379" s="38"/>
      <c r="B1379" s="38"/>
      <c r="C1379" s="38"/>
      <c r="D1379" s="38"/>
      <c r="E1379" s="38" t="s">
        <v>1900</v>
      </c>
      <c r="F1379" s="39">
        <v>3.08</v>
      </c>
      <c r="G1379" s="38"/>
      <c r="H1379" s="398" t="s">
        <v>1901</v>
      </c>
      <c r="I1379" s="398"/>
      <c r="J1379" s="39">
        <v>18.12</v>
      </c>
    </row>
    <row r="1380" spans="1:10" ht="1.05" customHeight="1">
      <c r="A1380" s="16"/>
      <c r="B1380" s="16"/>
      <c r="C1380" s="16"/>
      <c r="D1380" s="16"/>
      <c r="E1380" s="16"/>
      <c r="F1380" s="16"/>
      <c r="G1380" s="16"/>
      <c r="H1380" s="16"/>
      <c r="I1380" s="16"/>
      <c r="J1380" s="16"/>
    </row>
    <row r="1381" spans="1:10" ht="18" customHeight="1">
      <c r="A1381" s="2" t="s">
        <v>542</v>
      </c>
      <c r="B1381" s="4" t="s">
        <v>61</v>
      </c>
      <c r="C1381" s="2" t="s">
        <v>62</v>
      </c>
      <c r="D1381" s="2" t="s">
        <v>9</v>
      </c>
      <c r="E1381" s="391" t="s">
        <v>63</v>
      </c>
      <c r="F1381" s="391"/>
      <c r="G1381" s="3" t="s">
        <v>64</v>
      </c>
      <c r="H1381" s="4" t="s">
        <v>10</v>
      </c>
      <c r="I1381" s="4" t="s">
        <v>65</v>
      </c>
      <c r="J1381" s="4" t="s">
        <v>11</v>
      </c>
    </row>
    <row r="1382" spans="1:10" ht="25.95" customHeight="1">
      <c r="A1382" s="10" t="s">
        <v>1883</v>
      </c>
      <c r="B1382" s="12" t="s">
        <v>543</v>
      </c>
      <c r="C1382" s="10" t="s">
        <v>78</v>
      </c>
      <c r="D1382" s="10" t="s">
        <v>544</v>
      </c>
      <c r="E1382" s="395" t="s">
        <v>462</v>
      </c>
      <c r="F1382" s="395"/>
      <c r="G1382" s="11" t="s">
        <v>268</v>
      </c>
      <c r="H1382" s="15">
        <v>1</v>
      </c>
      <c r="I1382" s="13">
        <v>4.2699999999999996</v>
      </c>
      <c r="J1382" s="13">
        <v>4.2699999999999996</v>
      </c>
    </row>
    <row r="1383" spans="1:10" ht="25.95" customHeight="1">
      <c r="A1383" s="17" t="s">
        <v>1884</v>
      </c>
      <c r="B1383" s="19" t="s">
        <v>1959</v>
      </c>
      <c r="C1383" s="17" t="s">
        <v>78</v>
      </c>
      <c r="D1383" s="17" t="s">
        <v>1960</v>
      </c>
      <c r="E1383" s="396" t="s">
        <v>1887</v>
      </c>
      <c r="F1383" s="396"/>
      <c r="G1383" s="18" t="s">
        <v>1911</v>
      </c>
      <c r="H1383" s="21">
        <v>4.7100000000000003E-2</v>
      </c>
      <c r="I1383" s="20">
        <v>23.32</v>
      </c>
      <c r="J1383" s="20">
        <v>1.0900000000000001</v>
      </c>
    </row>
    <row r="1384" spans="1:10" ht="25.95" customHeight="1">
      <c r="A1384" s="17" t="s">
        <v>1884</v>
      </c>
      <c r="B1384" s="19" t="s">
        <v>1957</v>
      </c>
      <c r="C1384" s="17" t="s">
        <v>78</v>
      </c>
      <c r="D1384" s="17" t="s">
        <v>1958</v>
      </c>
      <c r="E1384" s="396" t="s">
        <v>1887</v>
      </c>
      <c r="F1384" s="396"/>
      <c r="G1384" s="18" t="s">
        <v>1911</v>
      </c>
      <c r="H1384" s="21">
        <v>4.7100000000000003E-2</v>
      </c>
      <c r="I1384" s="20">
        <v>27.62</v>
      </c>
      <c r="J1384" s="20">
        <v>1.3</v>
      </c>
    </row>
    <row r="1385" spans="1:10" ht="25.95" customHeight="1">
      <c r="A1385" s="22" t="s">
        <v>1894</v>
      </c>
      <c r="B1385" s="24" t="s">
        <v>1961</v>
      </c>
      <c r="C1385" s="22" t="s">
        <v>78</v>
      </c>
      <c r="D1385" s="22" t="s">
        <v>1962</v>
      </c>
      <c r="E1385" s="397" t="s">
        <v>1928</v>
      </c>
      <c r="F1385" s="397"/>
      <c r="G1385" s="23" t="s">
        <v>268</v>
      </c>
      <c r="H1385" s="26">
        <v>8.0000000000000002E-3</v>
      </c>
      <c r="I1385" s="25">
        <v>74.09</v>
      </c>
      <c r="J1385" s="25">
        <v>0.59</v>
      </c>
    </row>
    <row r="1386" spans="1:10" ht="24" customHeight="1">
      <c r="A1386" s="22" t="s">
        <v>1894</v>
      </c>
      <c r="B1386" s="24" t="s">
        <v>2581</v>
      </c>
      <c r="C1386" s="22" t="s">
        <v>78</v>
      </c>
      <c r="D1386" s="22" t="s">
        <v>2582</v>
      </c>
      <c r="E1386" s="397" t="s">
        <v>1928</v>
      </c>
      <c r="F1386" s="397"/>
      <c r="G1386" s="23" t="s">
        <v>268</v>
      </c>
      <c r="H1386" s="26">
        <v>1</v>
      </c>
      <c r="I1386" s="25">
        <v>0.81</v>
      </c>
      <c r="J1386" s="25">
        <v>0.81</v>
      </c>
    </row>
    <row r="1387" spans="1:10" ht="24" customHeight="1">
      <c r="A1387" s="22" t="s">
        <v>1894</v>
      </c>
      <c r="B1387" s="24" t="s">
        <v>1965</v>
      </c>
      <c r="C1387" s="22" t="s">
        <v>78</v>
      </c>
      <c r="D1387" s="22" t="s">
        <v>1966</v>
      </c>
      <c r="E1387" s="397" t="s">
        <v>1928</v>
      </c>
      <c r="F1387" s="397"/>
      <c r="G1387" s="23" t="s">
        <v>268</v>
      </c>
      <c r="H1387" s="26">
        <v>1.0800000000000001E-2</v>
      </c>
      <c r="I1387" s="25">
        <v>2.2599999999999998</v>
      </c>
      <c r="J1387" s="25">
        <v>0.02</v>
      </c>
    </row>
    <row r="1388" spans="1:10" ht="24" customHeight="1">
      <c r="A1388" s="22" t="s">
        <v>1894</v>
      </c>
      <c r="B1388" s="24" t="s">
        <v>2363</v>
      </c>
      <c r="C1388" s="22" t="s">
        <v>78</v>
      </c>
      <c r="D1388" s="22" t="s">
        <v>2523</v>
      </c>
      <c r="E1388" s="397" t="s">
        <v>1928</v>
      </c>
      <c r="F1388" s="397"/>
      <c r="G1388" s="23" t="s">
        <v>268</v>
      </c>
      <c r="H1388" s="26">
        <v>7.1000000000000004E-3</v>
      </c>
      <c r="I1388" s="25">
        <v>65.400000000000006</v>
      </c>
      <c r="J1388" s="25">
        <v>0.46</v>
      </c>
    </row>
    <row r="1389" spans="1:10">
      <c r="A1389" s="38"/>
      <c r="B1389" s="38"/>
      <c r="C1389" s="38"/>
      <c r="D1389" s="38"/>
      <c r="E1389" s="38" t="s">
        <v>1897</v>
      </c>
      <c r="F1389" s="39">
        <v>1.8</v>
      </c>
      <c r="G1389" s="38" t="s">
        <v>1898</v>
      </c>
      <c r="H1389" s="39">
        <v>0</v>
      </c>
      <c r="I1389" s="38" t="s">
        <v>1899</v>
      </c>
      <c r="J1389" s="39">
        <v>1.8</v>
      </c>
    </row>
    <row r="1390" spans="1:10">
      <c r="A1390" s="38"/>
      <c r="B1390" s="38"/>
      <c r="C1390" s="38"/>
      <c r="D1390" s="38"/>
      <c r="E1390" s="38" t="s">
        <v>1900</v>
      </c>
      <c r="F1390" s="39">
        <v>0.87</v>
      </c>
      <c r="G1390" s="38"/>
      <c r="H1390" s="398" t="s">
        <v>1901</v>
      </c>
      <c r="I1390" s="398"/>
      <c r="J1390" s="39">
        <v>5.14</v>
      </c>
    </row>
    <row r="1391" spans="1:10" ht="1.05" customHeight="1">
      <c r="A1391" s="16"/>
      <c r="B1391" s="16"/>
      <c r="C1391" s="16"/>
      <c r="D1391" s="16"/>
      <c r="E1391" s="16"/>
      <c r="F1391" s="16"/>
      <c r="G1391" s="16"/>
      <c r="H1391" s="16"/>
      <c r="I1391" s="16"/>
      <c r="J1391" s="16"/>
    </row>
    <row r="1392" spans="1:10" ht="18" customHeight="1">
      <c r="A1392" s="2" t="s">
        <v>545</v>
      </c>
      <c r="B1392" s="4" t="s">
        <v>61</v>
      </c>
      <c r="C1392" s="2" t="s">
        <v>62</v>
      </c>
      <c r="D1392" s="2" t="s">
        <v>9</v>
      </c>
      <c r="E1392" s="391" t="s">
        <v>63</v>
      </c>
      <c r="F1392" s="391"/>
      <c r="G1392" s="3" t="s">
        <v>64</v>
      </c>
      <c r="H1392" s="4" t="s">
        <v>10</v>
      </c>
      <c r="I1392" s="4" t="s">
        <v>65</v>
      </c>
      <c r="J1392" s="4" t="s">
        <v>11</v>
      </c>
    </row>
    <row r="1393" spans="1:10" ht="25.95" customHeight="1">
      <c r="A1393" s="10" t="s">
        <v>1883</v>
      </c>
      <c r="B1393" s="12" t="s">
        <v>546</v>
      </c>
      <c r="C1393" s="10" t="s">
        <v>78</v>
      </c>
      <c r="D1393" s="10" t="s">
        <v>547</v>
      </c>
      <c r="E1393" s="395" t="s">
        <v>462</v>
      </c>
      <c r="F1393" s="395"/>
      <c r="G1393" s="11" t="s">
        <v>268</v>
      </c>
      <c r="H1393" s="15">
        <v>1</v>
      </c>
      <c r="I1393" s="13">
        <v>21.89</v>
      </c>
      <c r="J1393" s="13">
        <v>21.89</v>
      </c>
    </row>
    <row r="1394" spans="1:10" ht="25.95" customHeight="1">
      <c r="A1394" s="17" t="s">
        <v>1884</v>
      </c>
      <c r="B1394" s="19" t="s">
        <v>1957</v>
      </c>
      <c r="C1394" s="17" t="s">
        <v>78</v>
      </c>
      <c r="D1394" s="17" t="s">
        <v>1958</v>
      </c>
      <c r="E1394" s="396" t="s">
        <v>1887</v>
      </c>
      <c r="F1394" s="396"/>
      <c r="G1394" s="18" t="s">
        <v>1911</v>
      </c>
      <c r="H1394" s="21">
        <v>0.1</v>
      </c>
      <c r="I1394" s="20">
        <v>27.62</v>
      </c>
      <c r="J1394" s="20">
        <v>2.76</v>
      </c>
    </row>
    <row r="1395" spans="1:10" ht="25.95" customHeight="1">
      <c r="A1395" s="17" t="s">
        <v>1884</v>
      </c>
      <c r="B1395" s="19" t="s">
        <v>1959</v>
      </c>
      <c r="C1395" s="17" t="s">
        <v>78</v>
      </c>
      <c r="D1395" s="17" t="s">
        <v>1960</v>
      </c>
      <c r="E1395" s="396" t="s">
        <v>1887</v>
      </c>
      <c r="F1395" s="396"/>
      <c r="G1395" s="18" t="s">
        <v>1911</v>
      </c>
      <c r="H1395" s="21">
        <v>0.1</v>
      </c>
      <c r="I1395" s="20">
        <v>23.32</v>
      </c>
      <c r="J1395" s="20">
        <v>2.33</v>
      </c>
    </row>
    <row r="1396" spans="1:10" ht="25.95" customHeight="1">
      <c r="A1396" s="22" t="s">
        <v>1894</v>
      </c>
      <c r="B1396" s="24" t="s">
        <v>1961</v>
      </c>
      <c r="C1396" s="22" t="s">
        <v>78</v>
      </c>
      <c r="D1396" s="22" t="s">
        <v>1962</v>
      </c>
      <c r="E1396" s="397" t="s">
        <v>1928</v>
      </c>
      <c r="F1396" s="397"/>
      <c r="G1396" s="23" t="s">
        <v>268</v>
      </c>
      <c r="H1396" s="26">
        <v>0.03</v>
      </c>
      <c r="I1396" s="25">
        <v>74.09</v>
      </c>
      <c r="J1396" s="25">
        <v>2.2200000000000002</v>
      </c>
    </row>
    <row r="1397" spans="1:10" ht="24" customHeight="1">
      <c r="A1397" s="22" t="s">
        <v>1894</v>
      </c>
      <c r="B1397" s="24" t="s">
        <v>2363</v>
      </c>
      <c r="C1397" s="22" t="s">
        <v>78</v>
      </c>
      <c r="D1397" s="22" t="s">
        <v>2523</v>
      </c>
      <c r="E1397" s="397" t="s">
        <v>1928</v>
      </c>
      <c r="F1397" s="397"/>
      <c r="G1397" s="23" t="s">
        <v>268</v>
      </c>
      <c r="H1397" s="26">
        <v>2.12E-2</v>
      </c>
      <c r="I1397" s="25">
        <v>65.400000000000006</v>
      </c>
      <c r="J1397" s="25">
        <v>1.38</v>
      </c>
    </row>
    <row r="1398" spans="1:10" ht="24" customHeight="1">
      <c r="A1398" s="22" t="s">
        <v>1894</v>
      </c>
      <c r="B1398" s="24" t="s">
        <v>2583</v>
      </c>
      <c r="C1398" s="22" t="s">
        <v>78</v>
      </c>
      <c r="D1398" s="22" t="s">
        <v>2584</v>
      </c>
      <c r="E1398" s="397" t="s">
        <v>1928</v>
      </c>
      <c r="F1398" s="397"/>
      <c r="G1398" s="23" t="s">
        <v>268</v>
      </c>
      <c r="H1398" s="26">
        <v>1</v>
      </c>
      <c r="I1398" s="25">
        <v>13.15</v>
      </c>
      <c r="J1398" s="25">
        <v>13.15</v>
      </c>
    </row>
    <row r="1399" spans="1:10" ht="24" customHeight="1">
      <c r="A1399" s="22" t="s">
        <v>1894</v>
      </c>
      <c r="B1399" s="24" t="s">
        <v>1965</v>
      </c>
      <c r="C1399" s="22" t="s">
        <v>78</v>
      </c>
      <c r="D1399" s="22" t="s">
        <v>1966</v>
      </c>
      <c r="E1399" s="397" t="s">
        <v>1928</v>
      </c>
      <c r="F1399" s="397"/>
      <c r="G1399" s="23" t="s">
        <v>268</v>
      </c>
      <c r="H1399" s="26">
        <v>2.2200000000000001E-2</v>
      </c>
      <c r="I1399" s="25">
        <v>2.2599999999999998</v>
      </c>
      <c r="J1399" s="25">
        <v>0.05</v>
      </c>
    </row>
    <row r="1400" spans="1:10">
      <c r="A1400" s="38"/>
      <c r="B1400" s="38"/>
      <c r="C1400" s="38"/>
      <c r="D1400" s="38"/>
      <c r="E1400" s="38" t="s">
        <v>1897</v>
      </c>
      <c r="F1400" s="39">
        <v>3.83</v>
      </c>
      <c r="G1400" s="38" t="s">
        <v>1898</v>
      </c>
      <c r="H1400" s="39">
        <v>0</v>
      </c>
      <c r="I1400" s="38" t="s">
        <v>1899</v>
      </c>
      <c r="J1400" s="39">
        <v>3.83</v>
      </c>
    </row>
    <row r="1401" spans="1:10">
      <c r="A1401" s="38"/>
      <c r="B1401" s="38"/>
      <c r="C1401" s="38"/>
      <c r="D1401" s="38"/>
      <c r="E1401" s="38" t="s">
        <v>1900</v>
      </c>
      <c r="F1401" s="39">
        <v>4.4800000000000004</v>
      </c>
      <c r="G1401" s="38"/>
      <c r="H1401" s="398" t="s">
        <v>1901</v>
      </c>
      <c r="I1401" s="398"/>
      <c r="J1401" s="39">
        <v>26.37</v>
      </c>
    </row>
    <row r="1402" spans="1:10" ht="1.05" customHeight="1">
      <c r="A1402" s="16"/>
      <c r="B1402" s="16"/>
      <c r="C1402" s="16"/>
      <c r="D1402" s="16"/>
      <c r="E1402" s="16"/>
      <c r="F1402" s="16"/>
      <c r="G1402" s="16"/>
      <c r="H1402" s="16"/>
      <c r="I1402" s="16"/>
      <c r="J1402" s="16"/>
    </row>
    <row r="1403" spans="1:10" ht="18" customHeight="1">
      <c r="A1403" s="2" t="s">
        <v>548</v>
      </c>
      <c r="B1403" s="4" t="s">
        <v>61</v>
      </c>
      <c r="C1403" s="2" t="s">
        <v>62</v>
      </c>
      <c r="D1403" s="2" t="s">
        <v>9</v>
      </c>
      <c r="E1403" s="391" t="s">
        <v>63</v>
      </c>
      <c r="F1403" s="391"/>
      <c r="G1403" s="3" t="s">
        <v>64</v>
      </c>
      <c r="H1403" s="4" t="s">
        <v>10</v>
      </c>
      <c r="I1403" s="4" t="s">
        <v>65</v>
      </c>
      <c r="J1403" s="4" t="s">
        <v>11</v>
      </c>
    </row>
    <row r="1404" spans="1:10" ht="25.95" customHeight="1">
      <c r="A1404" s="10" t="s">
        <v>1883</v>
      </c>
      <c r="B1404" s="12" t="s">
        <v>549</v>
      </c>
      <c r="C1404" s="10" t="s">
        <v>78</v>
      </c>
      <c r="D1404" s="10" t="s">
        <v>550</v>
      </c>
      <c r="E1404" s="395" t="s">
        <v>462</v>
      </c>
      <c r="F1404" s="395"/>
      <c r="G1404" s="11" t="s">
        <v>268</v>
      </c>
      <c r="H1404" s="15">
        <v>1</v>
      </c>
      <c r="I1404" s="13">
        <v>6.34</v>
      </c>
      <c r="J1404" s="13">
        <v>6.34</v>
      </c>
    </row>
    <row r="1405" spans="1:10" ht="25.95" customHeight="1">
      <c r="A1405" s="17" t="s">
        <v>1884</v>
      </c>
      <c r="B1405" s="19" t="s">
        <v>1957</v>
      </c>
      <c r="C1405" s="17" t="s">
        <v>78</v>
      </c>
      <c r="D1405" s="17" t="s">
        <v>1958</v>
      </c>
      <c r="E1405" s="396" t="s">
        <v>1887</v>
      </c>
      <c r="F1405" s="396"/>
      <c r="G1405" s="18" t="s">
        <v>1911</v>
      </c>
      <c r="H1405" s="21">
        <v>5.7700000000000001E-2</v>
      </c>
      <c r="I1405" s="20">
        <v>27.62</v>
      </c>
      <c r="J1405" s="20">
        <v>1.59</v>
      </c>
    </row>
    <row r="1406" spans="1:10" ht="25.95" customHeight="1">
      <c r="A1406" s="17" t="s">
        <v>1884</v>
      </c>
      <c r="B1406" s="19" t="s">
        <v>1959</v>
      </c>
      <c r="C1406" s="17" t="s">
        <v>78</v>
      </c>
      <c r="D1406" s="17" t="s">
        <v>1960</v>
      </c>
      <c r="E1406" s="396" t="s">
        <v>1887</v>
      </c>
      <c r="F1406" s="396"/>
      <c r="G1406" s="18" t="s">
        <v>1911</v>
      </c>
      <c r="H1406" s="21">
        <v>5.7700000000000001E-2</v>
      </c>
      <c r="I1406" s="20">
        <v>23.32</v>
      </c>
      <c r="J1406" s="20">
        <v>1.34</v>
      </c>
    </row>
    <row r="1407" spans="1:10" ht="24" customHeight="1">
      <c r="A1407" s="22" t="s">
        <v>1894</v>
      </c>
      <c r="B1407" s="24" t="s">
        <v>2586</v>
      </c>
      <c r="C1407" s="22" t="s">
        <v>78</v>
      </c>
      <c r="D1407" s="22" t="s">
        <v>2587</v>
      </c>
      <c r="E1407" s="397" t="s">
        <v>1928</v>
      </c>
      <c r="F1407" s="397"/>
      <c r="G1407" s="23" t="s">
        <v>268</v>
      </c>
      <c r="H1407" s="26">
        <v>1</v>
      </c>
      <c r="I1407" s="25">
        <v>1.97</v>
      </c>
      <c r="J1407" s="25">
        <v>1.97</v>
      </c>
    </row>
    <row r="1408" spans="1:10" ht="24" customHeight="1">
      <c r="A1408" s="22" t="s">
        <v>1894</v>
      </c>
      <c r="B1408" s="24" t="s">
        <v>2363</v>
      </c>
      <c r="C1408" s="22" t="s">
        <v>78</v>
      </c>
      <c r="D1408" s="22" t="s">
        <v>2523</v>
      </c>
      <c r="E1408" s="397" t="s">
        <v>1928</v>
      </c>
      <c r="F1408" s="397"/>
      <c r="G1408" s="23" t="s">
        <v>268</v>
      </c>
      <c r="H1408" s="26">
        <v>9.4000000000000004E-3</v>
      </c>
      <c r="I1408" s="25">
        <v>65.400000000000006</v>
      </c>
      <c r="J1408" s="25">
        <v>0.61</v>
      </c>
    </row>
    <row r="1409" spans="1:10" ht="24" customHeight="1">
      <c r="A1409" s="22" t="s">
        <v>1894</v>
      </c>
      <c r="B1409" s="24" t="s">
        <v>1965</v>
      </c>
      <c r="C1409" s="22" t="s">
        <v>78</v>
      </c>
      <c r="D1409" s="22" t="s">
        <v>1966</v>
      </c>
      <c r="E1409" s="397" t="s">
        <v>1928</v>
      </c>
      <c r="F1409" s="397"/>
      <c r="G1409" s="23" t="s">
        <v>268</v>
      </c>
      <c r="H1409" s="26">
        <v>1.3100000000000001E-2</v>
      </c>
      <c r="I1409" s="25">
        <v>2.2599999999999998</v>
      </c>
      <c r="J1409" s="25">
        <v>0.02</v>
      </c>
    </row>
    <row r="1410" spans="1:10" ht="25.95" customHeight="1">
      <c r="A1410" s="22" t="s">
        <v>1894</v>
      </c>
      <c r="B1410" s="24" t="s">
        <v>1961</v>
      </c>
      <c r="C1410" s="22" t="s">
        <v>78</v>
      </c>
      <c r="D1410" s="22" t="s">
        <v>1962</v>
      </c>
      <c r="E1410" s="397" t="s">
        <v>1928</v>
      </c>
      <c r="F1410" s="397"/>
      <c r="G1410" s="23" t="s">
        <v>268</v>
      </c>
      <c r="H1410" s="26">
        <v>1.0999999999999999E-2</v>
      </c>
      <c r="I1410" s="25">
        <v>74.09</v>
      </c>
      <c r="J1410" s="25">
        <v>0.81</v>
      </c>
    </row>
    <row r="1411" spans="1:10">
      <c r="A1411" s="38"/>
      <c r="B1411" s="38"/>
      <c r="C1411" s="38"/>
      <c r="D1411" s="38"/>
      <c r="E1411" s="38" t="s">
        <v>1897</v>
      </c>
      <c r="F1411" s="39">
        <v>2.21</v>
      </c>
      <c r="G1411" s="38" t="s">
        <v>1898</v>
      </c>
      <c r="H1411" s="39">
        <v>0</v>
      </c>
      <c r="I1411" s="38" t="s">
        <v>1899</v>
      </c>
      <c r="J1411" s="39">
        <v>2.21</v>
      </c>
    </row>
    <row r="1412" spans="1:10">
      <c r="A1412" s="38"/>
      <c r="B1412" s="38"/>
      <c r="C1412" s="38"/>
      <c r="D1412" s="38"/>
      <c r="E1412" s="38" t="s">
        <v>1900</v>
      </c>
      <c r="F1412" s="39">
        <v>1.29</v>
      </c>
      <c r="G1412" s="38"/>
      <c r="H1412" s="398" t="s">
        <v>1901</v>
      </c>
      <c r="I1412" s="398"/>
      <c r="J1412" s="39">
        <v>7.63</v>
      </c>
    </row>
    <row r="1413" spans="1:10" ht="1.05" customHeight="1">
      <c r="A1413" s="16"/>
      <c r="B1413" s="16"/>
      <c r="C1413" s="16"/>
      <c r="D1413" s="16"/>
      <c r="E1413" s="16"/>
      <c r="F1413" s="16"/>
      <c r="G1413" s="16"/>
      <c r="H1413" s="16"/>
      <c r="I1413" s="16"/>
      <c r="J1413" s="16"/>
    </row>
    <row r="1414" spans="1:10" ht="18" customHeight="1">
      <c r="A1414" s="2" t="s">
        <v>551</v>
      </c>
      <c r="B1414" s="4" t="s">
        <v>61</v>
      </c>
      <c r="C1414" s="2" t="s">
        <v>62</v>
      </c>
      <c r="D1414" s="2" t="s">
        <v>9</v>
      </c>
      <c r="E1414" s="391" t="s">
        <v>63</v>
      </c>
      <c r="F1414" s="391"/>
      <c r="G1414" s="3" t="s">
        <v>64</v>
      </c>
      <c r="H1414" s="4" t="s">
        <v>10</v>
      </c>
      <c r="I1414" s="4" t="s">
        <v>65</v>
      </c>
      <c r="J1414" s="4" t="s">
        <v>11</v>
      </c>
    </row>
    <row r="1415" spans="1:10" ht="39" customHeight="1">
      <c r="A1415" s="10" t="s">
        <v>1883</v>
      </c>
      <c r="B1415" s="12" t="s">
        <v>552</v>
      </c>
      <c r="C1415" s="10" t="s">
        <v>78</v>
      </c>
      <c r="D1415" s="10" t="s">
        <v>553</v>
      </c>
      <c r="E1415" s="395" t="s">
        <v>466</v>
      </c>
      <c r="F1415" s="395"/>
      <c r="G1415" s="11" t="s">
        <v>268</v>
      </c>
      <c r="H1415" s="15">
        <v>1</v>
      </c>
      <c r="I1415" s="13">
        <v>9.42</v>
      </c>
      <c r="J1415" s="13">
        <v>9.42</v>
      </c>
    </row>
    <row r="1416" spans="1:10" ht="25.95" customHeight="1">
      <c r="A1416" s="17" t="s">
        <v>1884</v>
      </c>
      <c r="B1416" s="19" t="s">
        <v>1959</v>
      </c>
      <c r="C1416" s="17" t="s">
        <v>78</v>
      </c>
      <c r="D1416" s="17" t="s">
        <v>1960</v>
      </c>
      <c r="E1416" s="396" t="s">
        <v>1887</v>
      </c>
      <c r="F1416" s="396"/>
      <c r="G1416" s="18" t="s">
        <v>1911</v>
      </c>
      <c r="H1416" s="21">
        <v>6.7000000000000004E-2</v>
      </c>
      <c r="I1416" s="20">
        <v>23.32</v>
      </c>
      <c r="J1416" s="20">
        <v>1.56</v>
      </c>
    </row>
    <row r="1417" spans="1:10" ht="25.95" customHeight="1">
      <c r="A1417" s="17" t="s">
        <v>1884</v>
      </c>
      <c r="B1417" s="19" t="s">
        <v>1957</v>
      </c>
      <c r="C1417" s="17" t="s">
        <v>78</v>
      </c>
      <c r="D1417" s="17" t="s">
        <v>1958</v>
      </c>
      <c r="E1417" s="396" t="s">
        <v>1887</v>
      </c>
      <c r="F1417" s="396"/>
      <c r="G1417" s="18" t="s">
        <v>1911</v>
      </c>
      <c r="H1417" s="21">
        <v>6.7000000000000004E-2</v>
      </c>
      <c r="I1417" s="20">
        <v>27.62</v>
      </c>
      <c r="J1417" s="20">
        <v>1.85</v>
      </c>
    </row>
    <row r="1418" spans="1:10" ht="24" customHeight="1">
      <c r="A1418" s="22" t="s">
        <v>1894</v>
      </c>
      <c r="B1418" s="24" t="s">
        <v>2589</v>
      </c>
      <c r="C1418" s="22" t="s">
        <v>78</v>
      </c>
      <c r="D1418" s="22" t="s">
        <v>2590</v>
      </c>
      <c r="E1418" s="397" t="s">
        <v>1928</v>
      </c>
      <c r="F1418" s="397"/>
      <c r="G1418" s="23" t="s">
        <v>268</v>
      </c>
      <c r="H1418" s="26">
        <v>1</v>
      </c>
      <c r="I1418" s="25">
        <v>4.1900000000000004</v>
      </c>
      <c r="J1418" s="25">
        <v>4.1900000000000004</v>
      </c>
    </row>
    <row r="1419" spans="1:10" ht="24" customHeight="1">
      <c r="A1419" s="22" t="s">
        <v>1894</v>
      </c>
      <c r="B1419" s="24" t="s">
        <v>2363</v>
      </c>
      <c r="C1419" s="22" t="s">
        <v>78</v>
      </c>
      <c r="D1419" s="22" t="s">
        <v>2523</v>
      </c>
      <c r="E1419" s="397" t="s">
        <v>1928</v>
      </c>
      <c r="F1419" s="397"/>
      <c r="G1419" s="23" t="s">
        <v>268</v>
      </c>
      <c r="H1419" s="26">
        <v>1.18E-2</v>
      </c>
      <c r="I1419" s="25">
        <v>65.400000000000006</v>
      </c>
      <c r="J1419" s="25">
        <v>0.77</v>
      </c>
    </row>
    <row r="1420" spans="1:10" ht="25.95" customHeight="1">
      <c r="A1420" s="22" t="s">
        <v>1894</v>
      </c>
      <c r="B1420" s="24" t="s">
        <v>1961</v>
      </c>
      <c r="C1420" s="22" t="s">
        <v>78</v>
      </c>
      <c r="D1420" s="22" t="s">
        <v>1962</v>
      </c>
      <c r="E1420" s="397" t="s">
        <v>1928</v>
      </c>
      <c r="F1420" s="397"/>
      <c r="G1420" s="23" t="s">
        <v>268</v>
      </c>
      <c r="H1420" s="26">
        <v>1.4E-2</v>
      </c>
      <c r="I1420" s="25">
        <v>74.09</v>
      </c>
      <c r="J1420" s="25">
        <v>1.03</v>
      </c>
    </row>
    <row r="1421" spans="1:10" ht="24" customHeight="1">
      <c r="A1421" s="22" t="s">
        <v>1894</v>
      </c>
      <c r="B1421" s="24" t="s">
        <v>1965</v>
      </c>
      <c r="C1421" s="22" t="s">
        <v>78</v>
      </c>
      <c r="D1421" s="22" t="s">
        <v>1966</v>
      </c>
      <c r="E1421" s="397" t="s">
        <v>1928</v>
      </c>
      <c r="F1421" s="397"/>
      <c r="G1421" s="23" t="s">
        <v>268</v>
      </c>
      <c r="H1421" s="26">
        <v>1.12E-2</v>
      </c>
      <c r="I1421" s="25">
        <v>2.2599999999999998</v>
      </c>
      <c r="J1421" s="25">
        <v>0.02</v>
      </c>
    </row>
    <row r="1422" spans="1:10">
      <c r="A1422" s="38"/>
      <c r="B1422" s="38"/>
      <c r="C1422" s="38"/>
      <c r="D1422" s="38"/>
      <c r="E1422" s="38" t="s">
        <v>1897</v>
      </c>
      <c r="F1422" s="39">
        <v>2.56</v>
      </c>
      <c r="G1422" s="38" t="s">
        <v>1898</v>
      </c>
      <c r="H1422" s="39">
        <v>0</v>
      </c>
      <c r="I1422" s="38" t="s">
        <v>1899</v>
      </c>
      <c r="J1422" s="39">
        <v>2.56</v>
      </c>
    </row>
    <row r="1423" spans="1:10">
      <c r="A1423" s="38"/>
      <c r="B1423" s="38"/>
      <c r="C1423" s="38"/>
      <c r="D1423" s="38"/>
      <c r="E1423" s="38" t="s">
        <v>1900</v>
      </c>
      <c r="F1423" s="39">
        <v>1.93</v>
      </c>
      <c r="G1423" s="38"/>
      <c r="H1423" s="398" t="s">
        <v>1901</v>
      </c>
      <c r="I1423" s="398"/>
      <c r="J1423" s="39">
        <v>11.35</v>
      </c>
    </row>
    <row r="1424" spans="1:10" ht="1.05" customHeight="1">
      <c r="A1424" s="16"/>
      <c r="B1424" s="16"/>
      <c r="C1424" s="16"/>
      <c r="D1424" s="16"/>
      <c r="E1424" s="16"/>
      <c r="F1424" s="16"/>
      <c r="G1424" s="16"/>
      <c r="H1424" s="16"/>
      <c r="I1424" s="16"/>
      <c r="J1424" s="16"/>
    </row>
    <row r="1425" spans="1:10" ht="18" customHeight="1">
      <c r="A1425" s="2" t="s">
        <v>554</v>
      </c>
      <c r="B1425" s="4" t="s">
        <v>61</v>
      </c>
      <c r="C1425" s="2" t="s">
        <v>62</v>
      </c>
      <c r="D1425" s="2" t="s">
        <v>9</v>
      </c>
      <c r="E1425" s="391" t="s">
        <v>63</v>
      </c>
      <c r="F1425" s="391"/>
      <c r="G1425" s="3" t="s">
        <v>64</v>
      </c>
      <c r="H1425" s="4" t="s">
        <v>10</v>
      </c>
      <c r="I1425" s="4" t="s">
        <v>65</v>
      </c>
      <c r="J1425" s="4" t="s">
        <v>11</v>
      </c>
    </row>
    <row r="1426" spans="1:10" ht="39" customHeight="1">
      <c r="A1426" s="10" t="s">
        <v>1883</v>
      </c>
      <c r="B1426" s="12" t="s">
        <v>555</v>
      </c>
      <c r="C1426" s="10" t="s">
        <v>78</v>
      </c>
      <c r="D1426" s="10" t="s">
        <v>556</v>
      </c>
      <c r="E1426" s="395" t="s">
        <v>462</v>
      </c>
      <c r="F1426" s="395"/>
      <c r="G1426" s="11" t="s">
        <v>268</v>
      </c>
      <c r="H1426" s="15">
        <v>1</v>
      </c>
      <c r="I1426" s="13">
        <v>20.18</v>
      </c>
      <c r="J1426" s="13">
        <v>20.18</v>
      </c>
    </row>
    <row r="1427" spans="1:10" ht="25.95" customHeight="1">
      <c r="A1427" s="17" t="s">
        <v>1884</v>
      </c>
      <c r="B1427" s="19" t="s">
        <v>1957</v>
      </c>
      <c r="C1427" s="17" t="s">
        <v>78</v>
      </c>
      <c r="D1427" s="17" t="s">
        <v>1958</v>
      </c>
      <c r="E1427" s="396" t="s">
        <v>1887</v>
      </c>
      <c r="F1427" s="396"/>
      <c r="G1427" s="18" t="s">
        <v>1911</v>
      </c>
      <c r="H1427" s="21">
        <v>0.17480000000000001</v>
      </c>
      <c r="I1427" s="20">
        <v>27.62</v>
      </c>
      <c r="J1427" s="20">
        <v>4.82</v>
      </c>
    </row>
    <row r="1428" spans="1:10" ht="25.95" customHeight="1">
      <c r="A1428" s="17" t="s">
        <v>1884</v>
      </c>
      <c r="B1428" s="19" t="s">
        <v>1959</v>
      </c>
      <c r="C1428" s="17" t="s">
        <v>78</v>
      </c>
      <c r="D1428" s="17" t="s">
        <v>1960</v>
      </c>
      <c r="E1428" s="396" t="s">
        <v>1887</v>
      </c>
      <c r="F1428" s="396"/>
      <c r="G1428" s="18" t="s">
        <v>1911</v>
      </c>
      <c r="H1428" s="21">
        <v>0.17480000000000001</v>
      </c>
      <c r="I1428" s="20">
        <v>23.32</v>
      </c>
      <c r="J1428" s="20">
        <v>4.07</v>
      </c>
    </row>
    <row r="1429" spans="1:10" ht="39" customHeight="1">
      <c r="A1429" s="22" t="s">
        <v>1894</v>
      </c>
      <c r="B1429" s="24" t="s">
        <v>2591</v>
      </c>
      <c r="C1429" s="22" t="s">
        <v>78</v>
      </c>
      <c r="D1429" s="22" t="s">
        <v>2592</v>
      </c>
      <c r="E1429" s="397" t="s">
        <v>1928</v>
      </c>
      <c r="F1429" s="397"/>
      <c r="G1429" s="23" t="s">
        <v>268</v>
      </c>
      <c r="H1429" s="26">
        <v>1</v>
      </c>
      <c r="I1429" s="25">
        <v>9.85</v>
      </c>
      <c r="J1429" s="25">
        <v>9.85</v>
      </c>
    </row>
    <row r="1430" spans="1:10" ht="25.95" customHeight="1">
      <c r="A1430" s="22" t="s">
        <v>1894</v>
      </c>
      <c r="B1430" s="24" t="s">
        <v>1961</v>
      </c>
      <c r="C1430" s="22" t="s">
        <v>78</v>
      </c>
      <c r="D1430" s="22" t="s">
        <v>1962</v>
      </c>
      <c r="E1430" s="397" t="s">
        <v>1928</v>
      </c>
      <c r="F1430" s="397"/>
      <c r="G1430" s="23" t="s">
        <v>268</v>
      </c>
      <c r="H1430" s="26">
        <v>1.0500000000000001E-2</v>
      </c>
      <c r="I1430" s="25">
        <v>74.09</v>
      </c>
      <c r="J1430" s="25">
        <v>0.77</v>
      </c>
    </row>
    <row r="1431" spans="1:10" ht="24" customHeight="1">
      <c r="A1431" s="22" t="s">
        <v>1894</v>
      </c>
      <c r="B1431" s="24" t="s">
        <v>1965</v>
      </c>
      <c r="C1431" s="22" t="s">
        <v>78</v>
      </c>
      <c r="D1431" s="22" t="s">
        <v>1966</v>
      </c>
      <c r="E1431" s="397" t="s">
        <v>1928</v>
      </c>
      <c r="F1431" s="397"/>
      <c r="G1431" s="23" t="s">
        <v>268</v>
      </c>
      <c r="H1431" s="26">
        <v>4.8399999999999999E-2</v>
      </c>
      <c r="I1431" s="25">
        <v>2.2599999999999998</v>
      </c>
      <c r="J1431" s="25">
        <v>0.1</v>
      </c>
    </row>
    <row r="1432" spans="1:10" ht="24" customHeight="1">
      <c r="A1432" s="22" t="s">
        <v>1894</v>
      </c>
      <c r="B1432" s="24" t="s">
        <v>2363</v>
      </c>
      <c r="C1432" s="22" t="s">
        <v>78</v>
      </c>
      <c r="D1432" s="22" t="s">
        <v>2523</v>
      </c>
      <c r="E1432" s="397" t="s">
        <v>1928</v>
      </c>
      <c r="F1432" s="397"/>
      <c r="G1432" s="23" t="s">
        <v>268</v>
      </c>
      <c r="H1432" s="26">
        <v>8.8000000000000005E-3</v>
      </c>
      <c r="I1432" s="25">
        <v>65.400000000000006</v>
      </c>
      <c r="J1432" s="25">
        <v>0.56999999999999995</v>
      </c>
    </row>
    <row r="1433" spans="1:10">
      <c r="A1433" s="38"/>
      <c r="B1433" s="38"/>
      <c r="C1433" s="38"/>
      <c r="D1433" s="38"/>
      <c r="E1433" s="38" t="s">
        <v>1897</v>
      </c>
      <c r="F1433" s="39">
        <v>6.7</v>
      </c>
      <c r="G1433" s="38" t="s">
        <v>1898</v>
      </c>
      <c r="H1433" s="39">
        <v>0</v>
      </c>
      <c r="I1433" s="38" t="s">
        <v>1899</v>
      </c>
      <c r="J1433" s="39">
        <v>6.7</v>
      </c>
    </row>
    <row r="1434" spans="1:10">
      <c r="A1434" s="38"/>
      <c r="B1434" s="38"/>
      <c r="C1434" s="38"/>
      <c r="D1434" s="38"/>
      <c r="E1434" s="38" t="s">
        <v>1900</v>
      </c>
      <c r="F1434" s="39">
        <v>4.13</v>
      </c>
      <c r="G1434" s="38"/>
      <c r="H1434" s="398" t="s">
        <v>1901</v>
      </c>
      <c r="I1434" s="398"/>
      <c r="J1434" s="39">
        <v>24.31</v>
      </c>
    </row>
    <row r="1435" spans="1:10" ht="1.05" customHeight="1">
      <c r="A1435" s="16"/>
      <c r="B1435" s="16"/>
      <c r="C1435" s="16"/>
      <c r="D1435" s="16"/>
      <c r="E1435" s="16"/>
      <c r="F1435" s="16"/>
      <c r="G1435" s="16"/>
      <c r="H1435" s="16"/>
      <c r="I1435" s="16"/>
      <c r="J1435" s="16"/>
    </row>
    <row r="1436" spans="1:10" ht="18" customHeight="1">
      <c r="A1436" s="2" t="s">
        <v>557</v>
      </c>
      <c r="B1436" s="4" t="s">
        <v>61</v>
      </c>
      <c r="C1436" s="2" t="s">
        <v>62</v>
      </c>
      <c r="D1436" s="2" t="s">
        <v>9</v>
      </c>
      <c r="E1436" s="391" t="s">
        <v>63</v>
      </c>
      <c r="F1436" s="391"/>
      <c r="G1436" s="3" t="s">
        <v>64</v>
      </c>
      <c r="H1436" s="4" t="s">
        <v>10</v>
      </c>
      <c r="I1436" s="4" t="s">
        <v>65</v>
      </c>
      <c r="J1436" s="4" t="s">
        <v>11</v>
      </c>
    </row>
    <row r="1437" spans="1:10" ht="39" customHeight="1">
      <c r="A1437" s="10" t="s">
        <v>1883</v>
      </c>
      <c r="B1437" s="12" t="s">
        <v>558</v>
      </c>
      <c r="C1437" s="10" t="s">
        <v>78</v>
      </c>
      <c r="D1437" s="10" t="s">
        <v>559</v>
      </c>
      <c r="E1437" s="395" t="s">
        <v>462</v>
      </c>
      <c r="F1437" s="395"/>
      <c r="G1437" s="11" t="s">
        <v>268</v>
      </c>
      <c r="H1437" s="15">
        <v>1</v>
      </c>
      <c r="I1437" s="13">
        <v>13.81</v>
      </c>
      <c r="J1437" s="13">
        <v>13.81</v>
      </c>
    </row>
    <row r="1438" spans="1:10" ht="25.95" customHeight="1">
      <c r="A1438" s="17" t="s">
        <v>1884</v>
      </c>
      <c r="B1438" s="19" t="s">
        <v>1957</v>
      </c>
      <c r="C1438" s="17" t="s">
        <v>78</v>
      </c>
      <c r="D1438" s="17" t="s">
        <v>1958</v>
      </c>
      <c r="E1438" s="396" t="s">
        <v>1887</v>
      </c>
      <c r="F1438" s="396"/>
      <c r="G1438" s="18" t="s">
        <v>1911</v>
      </c>
      <c r="H1438" s="21">
        <v>0.1047</v>
      </c>
      <c r="I1438" s="20">
        <v>27.62</v>
      </c>
      <c r="J1438" s="20">
        <v>2.89</v>
      </c>
    </row>
    <row r="1439" spans="1:10" ht="25.95" customHeight="1">
      <c r="A1439" s="17" t="s">
        <v>1884</v>
      </c>
      <c r="B1439" s="19" t="s">
        <v>1959</v>
      </c>
      <c r="C1439" s="17" t="s">
        <v>78</v>
      </c>
      <c r="D1439" s="17" t="s">
        <v>1960</v>
      </c>
      <c r="E1439" s="396" t="s">
        <v>1887</v>
      </c>
      <c r="F1439" s="396"/>
      <c r="G1439" s="18" t="s">
        <v>1911</v>
      </c>
      <c r="H1439" s="21">
        <v>0.1047</v>
      </c>
      <c r="I1439" s="20">
        <v>23.32</v>
      </c>
      <c r="J1439" s="20">
        <v>2.44</v>
      </c>
    </row>
    <row r="1440" spans="1:10" ht="25.95" customHeight="1">
      <c r="A1440" s="22" t="s">
        <v>1894</v>
      </c>
      <c r="B1440" s="24" t="s">
        <v>1961</v>
      </c>
      <c r="C1440" s="22" t="s">
        <v>78</v>
      </c>
      <c r="D1440" s="22" t="s">
        <v>1962</v>
      </c>
      <c r="E1440" s="397" t="s">
        <v>1928</v>
      </c>
      <c r="F1440" s="397"/>
      <c r="G1440" s="23" t="s">
        <v>268</v>
      </c>
      <c r="H1440" s="26">
        <v>1.43E-2</v>
      </c>
      <c r="I1440" s="25">
        <v>74.09</v>
      </c>
      <c r="J1440" s="25">
        <v>1.05</v>
      </c>
    </row>
    <row r="1441" spans="1:10" ht="24" customHeight="1">
      <c r="A1441" s="22" t="s">
        <v>1894</v>
      </c>
      <c r="B1441" s="24" t="s">
        <v>2363</v>
      </c>
      <c r="C1441" s="22" t="s">
        <v>78</v>
      </c>
      <c r="D1441" s="22" t="s">
        <v>2523</v>
      </c>
      <c r="E1441" s="397" t="s">
        <v>1928</v>
      </c>
      <c r="F1441" s="397"/>
      <c r="G1441" s="23" t="s">
        <v>268</v>
      </c>
      <c r="H1441" s="26">
        <v>1.24E-2</v>
      </c>
      <c r="I1441" s="25">
        <v>65.400000000000006</v>
      </c>
      <c r="J1441" s="25">
        <v>0.81</v>
      </c>
    </row>
    <row r="1442" spans="1:10" ht="24" customHeight="1">
      <c r="A1442" s="22" t="s">
        <v>1894</v>
      </c>
      <c r="B1442" s="24" t="s">
        <v>1965</v>
      </c>
      <c r="C1442" s="22" t="s">
        <v>78</v>
      </c>
      <c r="D1442" s="22" t="s">
        <v>1966</v>
      </c>
      <c r="E1442" s="397" t="s">
        <v>1928</v>
      </c>
      <c r="F1442" s="397"/>
      <c r="G1442" s="23" t="s">
        <v>268</v>
      </c>
      <c r="H1442" s="26">
        <v>1.8499999999999999E-2</v>
      </c>
      <c r="I1442" s="25">
        <v>2.2599999999999998</v>
      </c>
      <c r="J1442" s="25">
        <v>0.04</v>
      </c>
    </row>
    <row r="1443" spans="1:10" ht="25.95" customHeight="1">
      <c r="A1443" s="22" t="s">
        <v>1894</v>
      </c>
      <c r="B1443" s="24" t="s">
        <v>2593</v>
      </c>
      <c r="C1443" s="22" t="s">
        <v>78</v>
      </c>
      <c r="D1443" s="22" t="s">
        <v>2594</v>
      </c>
      <c r="E1443" s="397" t="s">
        <v>1928</v>
      </c>
      <c r="F1443" s="397"/>
      <c r="G1443" s="23" t="s">
        <v>268</v>
      </c>
      <c r="H1443" s="26">
        <v>1</v>
      </c>
      <c r="I1443" s="25">
        <v>6.58</v>
      </c>
      <c r="J1443" s="25">
        <v>6.58</v>
      </c>
    </row>
    <row r="1444" spans="1:10">
      <c r="A1444" s="38"/>
      <c r="B1444" s="38"/>
      <c r="C1444" s="38"/>
      <c r="D1444" s="38"/>
      <c r="E1444" s="38" t="s">
        <v>1897</v>
      </c>
      <c r="F1444" s="39">
        <v>4.01</v>
      </c>
      <c r="G1444" s="38" t="s">
        <v>1898</v>
      </c>
      <c r="H1444" s="39">
        <v>0</v>
      </c>
      <c r="I1444" s="38" t="s">
        <v>1899</v>
      </c>
      <c r="J1444" s="39">
        <v>4.01</v>
      </c>
    </row>
    <row r="1445" spans="1:10">
      <c r="A1445" s="38"/>
      <c r="B1445" s="38"/>
      <c r="C1445" s="38"/>
      <c r="D1445" s="38"/>
      <c r="E1445" s="38" t="s">
        <v>1900</v>
      </c>
      <c r="F1445" s="39">
        <v>2.83</v>
      </c>
      <c r="G1445" s="38"/>
      <c r="H1445" s="398" t="s">
        <v>1901</v>
      </c>
      <c r="I1445" s="398"/>
      <c r="J1445" s="39">
        <v>16.64</v>
      </c>
    </row>
    <row r="1446" spans="1:10" ht="1.05" customHeight="1">
      <c r="A1446" s="16"/>
      <c r="B1446" s="16"/>
      <c r="C1446" s="16"/>
      <c r="D1446" s="16"/>
      <c r="E1446" s="16"/>
      <c r="F1446" s="16"/>
      <c r="G1446" s="16"/>
      <c r="H1446" s="16"/>
      <c r="I1446" s="16"/>
      <c r="J1446" s="16"/>
    </row>
    <row r="1447" spans="1:10" ht="18" customHeight="1">
      <c r="A1447" s="2" t="s">
        <v>560</v>
      </c>
      <c r="B1447" s="4" t="s">
        <v>61</v>
      </c>
      <c r="C1447" s="2" t="s">
        <v>62</v>
      </c>
      <c r="D1447" s="2" t="s">
        <v>9</v>
      </c>
      <c r="E1447" s="391" t="s">
        <v>63</v>
      </c>
      <c r="F1447" s="391"/>
      <c r="G1447" s="3" t="s">
        <v>64</v>
      </c>
      <c r="H1447" s="4" t="s">
        <v>10</v>
      </c>
      <c r="I1447" s="4" t="s">
        <v>65</v>
      </c>
      <c r="J1447" s="4" t="s">
        <v>11</v>
      </c>
    </row>
    <row r="1448" spans="1:10" ht="39" customHeight="1">
      <c r="A1448" s="10" t="s">
        <v>1883</v>
      </c>
      <c r="B1448" s="12" t="s">
        <v>561</v>
      </c>
      <c r="C1448" s="10" t="s">
        <v>78</v>
      </c>
      <c r="D1448" s="10" t="s">
        <v>562</v>
      </c>
      <c r="E1448" s="395" t="s">
        <v>462</v>
      </c>
      <c r="F1448" s="395"/>
      <c r="G1448" s="11" t="s">
        <v>268</v>
      </c>
      <c r="H1448" s="15">
        <v>1</v>
      </c>
      <c r="I1448" s="13">
        <v>16.96</v>
      </c>
      <c r="J1448" s="13">
        <v>16.96</v>
      </c>
    </row>
    <row r="1449" spans="1:10" ht="25.95" customHeight="1">
      <c r="A1449" s="17" t="s">
        <v>1884</v>
      </c>
      <c r="B1449" s="19" t="s">
        <v>1959</v>
      </c>
      <c r="C1449" s="17" t="s">
        <v>78</v>
      </c>
      <c r="D1449" s="17" t="s">
        <v>1960</v>
      </c>
      <c r="E1449" s="396" t="s">
        <v>1887</v>
      </c>
      <c r="F1449" s="396"/>
      <c r="G1449" s="18" t="s">
        <v>1911</v>
      </c>
      <c r="H1449" s="21">
        <v>0.21609999999999999</v>
      </c>
      <c r="I1449" s="20">
        <v>23.32</v>
      </c>
      <c r="J1449" s="20">
        <v>5.03</v>
      </c>
    </row>
    <row r="1450" spans="1:10" ht="25.95" customHeight="1">
      <c r="A1450" s="17" t="s">
        <v>1884</v>
      </c>
      <c r="B1450" s="19" t="s">
        <v>1957</v>
      </c>
      <c r="C1450" s="17" t="s">
        <v>78</v>
      </c>
      <c r="D1450" s="17" t="s">
        <v>1958</v>
      </c>
      <c r="E1450" s="396" t="s">
        <v>1887</v>
      </c>
      <c r="F1450" s="396"/>
      <c r="G1450" s="18" t="s">
        <v>1911</v>
      </c>
      <c r="H1450" s="21">
        <v>0.21609999999999999</v>
      </c>
      <c r="I1450" s="20">
        <v>27.62</v>
      </c>
      <c r="J1450" s="20">
        <v>5.96</v>
      </c>
    </row>
    <row r="1451" spans="1:10" ht="24" customHeight="1">
      <c r="A1451" s="22" t="s">
        <v>1894</v>
      </c>
      <c r="B1451" s="24" t="s">
        <v>1965</v>
      </c>
      <c r="C1451" s="22" t="s">
        <v>78</v>
      </c>
      <c r="D1451" s="22" t="s">
        <v>1966</v>
      </c>
      <c r="E1451" s="397" t="s">
        <v>1928</v>
      </c>
      <c r="F1451" s="397"/>
      <c r="G1451" s="23" t="s">
        <v>268</v>
      </c>
      <c r="H1451" s="26">
        <v>5.3999999999999999E-2</v>
      </c>
      <c r="I1451" s="25">
        <v>2.2599999999999998</v>
      </c>
      <c r="J1451" s="25">
        <v>0.12</v>
      </c>
    </row>
    <row r="1452" spans="1:10" ht="25.95" customHeight="1">
      <c r="A1452" s="22" t="s">
        <v>1894</v>
      </c>
      <c r="B1452" s="24" t="s">
        <v>1961</v>
      </c>
      <c r="C1452" s="22" t="s">
        <v>78</v>
      </c>
      <c r="D1452" s="22" t="s">
        <v>1962</v>
      </c>
      <c r="E1452" s="397" t="s">
        <v>1928</v>
      </c>
      <c r="F1452" s="397"/>
      <c r="G1452" s="23" t="s">
        <v>268</v>
      </c>
      <c r="H1452" s="26">
        <v>1.6500000000000001E-2</v>
      </c>
      <c r="I1452" s="25">
        <v>74.09</v>
      </c>
      <c r="J1452" s="25">
        <v>1.22</v>
      </c>
    </row>
    <row r="1453" spans="1:10" ht="25.95" customHeight="1">
      <c r="A1453" s="22" t="s">
        <v>1894</v>
      </c>
      <c r="B1453" s="24" t="s">
        <v>2595</v>
      </c>
      <c r="C1453" s="22" t="s">
        <v>78</v>
      </c>
      <c r="D1453" s="22" t="s">
        <v>2596</v>
      </c>
      <c r="E1453" s="397" t="s">
        <v>1928</v>
      </c>
      <c r="F1453" s="397"/>
      <c r="G1453" s="23" t="s">
        <v>268</v>
      </c>
      <c r="H1453" s="26">
        <v>1</v>
      </c>
      <c r="I1453" s="25">
        <v>3.71</v>
      </c>
      <c r="J1453" s="25">
        <v>3.71</v>
      </c>
    </row>
    <row r="1454" spans="1:10" ht="24" customHeight="1">
      <c r="A1454" s="22" t="s">
        <v>1894</v>
      </c>
      <c r="B1454" s="24" t="s">
        <v>2363</v>
      </c>
      <c r="C1454" s="22" t="s">
        <v>78</v>
      </c>
      <c r="D1454" s="22" t="s">
        <v>2523</v>
      </c>
      <c r="E1454" s="397" t="s">
        <v>1928</v>
      </c>
      <c r="F1454" s="397"/>
      <c r="G1454" s="23" t="s">
        <v>268</v>
      </c>
      <c r="H1454" s="26">
        <v>1.41E-2</v>
      </c>
      <c r="I1454" s="25">
        <v>65.400000000000006</v>
      </c>
      <c r="J1454" s="25">
        <v>0.92</v>
      </c>
    </row>
    <row r="1455" spans="1:10">
      <c r="A1455" s="38"/>
      <c r="B1455" s="38"/>
      <c r="C1455" s="38"/>
      <c r="D1455" s="38"/>
      <c r="E1455" s="38" t="s">
        <v>1897</v>
      </c>
      <c r="F1455" s="39">
        <v>8.2899999999999991</v>
      </c>
      <c r="G1455" s="38" t="s">
        <v>1898</v>
      </c>
      <c r="H1455" s="39">
        <v>0</v>
      </c>
      <c r="I1455" s="38" t="s">
        <v>1899</v>
      </c>
      <c r="J1455" s="39">
        <v>8.2899999999999991</v>
      </c>
    </row>
    <row r="1456" spans="1:10">
      <c r="A1456" s="38"/>
      <c r="B1456" s="38"/>
      <c r="C1456" s="38"/>
      <c r="D1456" s="38"/>
      <c r="E1456" s="38" t="s">
        <v>1900</v>
      </c>
      <c r="F1456" s="39">
        <v>3.47</v>
      </c>
      <c r="G1456" s="38"/>
      <c r="H1456" s="398" t="s">
        <v>1901</v>
      </c>
      <c r="I1456" s="398"/>
      <c r="J1456" s="39">
        <v>20.43</v>
      </c>
    </row>
    <row r="1457" spans="1:10" ht="1.05" customHeight="1">
      <c r="A1457" s="16"/>
      <c r="B1457" s="16"/>
      <c r="C1457" s="16"/>
      <c r="D1457" s="16"/>
      <c r="E1457" s="16"/>
      <c r="F1457" s="16"/>
      <c r="G1457" s="16"/>
      <c r="H1457" s="16"/>
      <c r="I1457" s="16"/>
      <c r="J1457" s="16"/>
    </row>
    <row r="1458" spans="1:10" ht="18" customHeight="1">
      <c r="A1458" s="2" t="s">
        <v>563</v>
      </c>
      <c r="B1458" s="4" t="s">
        <v>61</v>
      </c>
      <c r="C1458" s="2" t="s">
        <v>62</v>
      </c>
      <c r="D1458" s="2" t="s">
        <v>9</v>
      </c>
      <c r="E1458" s="391" t="s">
        <v>63</v>
      </c>
      <c r="F1458" s="391"/>
      <c r="G1458" s="3" t="s">
        <v>64</v>
      </c>
      <c r="H1458" s="4" t="s">
        <v>10</v>
      </c>
      <c r="I1458" s="4" t="s">
        <v>65</v>
      </c>
      <c r="J1458" s="4" t="s">
        <v>11</v>
      </c>
    </row>
    <row r="1459" spans="1:10" ht="25.95" customHeight="1">
      <c r="A1459" s="10" t="s">
        <v>1883</v>
      </c>
      <c r="B1459" s="12" t="s">
        <v>564</v>
      </c>
      <c r="C1459" s="10" t="s">
        <v>78</v>
      </c>
      <c r="D1459" s="10" t="s">
        <v>565</v>
      </c>
      <c r="E1459" s="395" t="s">
        <v>462</v>
      </c>
      <c r="F1459" s="395"/>
      <c r="G1459" s="11" t="s">
        <v>268</v>
      </c>
      <c r="H1459" s="15">
        <v>1</v>
      </c>
      <c r="I1459" s="13">
        <v>46.13</v>
      </c>
      <c r="J1459" s="13">
        <v>46.13</v>
      </c>
    </row>
    <row r="1460" spans="1:10" ht="25.95" customHeight="1">
      <c r="A1460" s="17" t="s">
        <v>1884</v>
      </c>
      <c r="B1460" s="19" t="s">
        <v>1957</v>
      </c>
      <c r="C1460" s="17" t="s">
        <v>78</v>
      </c>
      <c r="D1460" s="17" t="s">
        <v>1958</v>
      </c>
      <c r="E1460" s="396" t="s">
        <v>1887</v>
      </c>
      <c r="F1460" s="396"/>
      <c r="G1460" s="18" t="s">
        <v>1911</v>
      </c>
      <c r="H1460" s="21">
        <v>0.2</v>
      </c>
      <c r="I1460" s="20">
        <v>27.62</v>
      </c>
      <c r="J1460" s="20">
        <v>5.52</v>
      </c>
    </row>
    <row r="1461" spans="1:10" ht="25.95" customHeight="1">
      <c r="A1461" s="17" t="s">
        <v>1884</v>
      </c>
      <c r="B1461" s="19" t="s">
        <v>1959</v>
      </c>
      <c r="C1461" s="17" t="s">
        <v>78</v>
      </c>
      <c r="D1461" s="17" t="s">
        <v>1960</v>
      </c>
      <c r="E1461" s="396" t="s">
        <v>1887</v>
      </c>
      <c r="F1461" s="396"/>
      <c r="G1461" s="18" t="s">
        <v>1911</v>
      </c>
      <c r="H1461" s="21">
        <v>0.2</v>
      </c>
      <c r="I1461" s="20">
        <v>23.32</v>
      </c>
      <c r="J1461" s="20">
        <v>4.66</v>
      </c>
    </row>
    <row r="1462" spans="1:10" ht="24" customHeight="1">
      <c r="A1462" s="22" t="s">
        <v>1894</v>
      </c>
      <c r="B1462" s="24" t="s">
        <v>1965</v>
      </c>
      <c r="C1462" s="22" t="s">
        <v>78</v>
      </c>
      <c r="D1462" s="22" t="s">
        <v>1966</v>
      </c>
      <c r="E1462" s="397" t="s">
        <v>1928</v>
      </c>
      <c r="F1462" s="397"/>
      <c r="G1462" s="23" t="s">
        <v>268</v>
      </c>
      <c r="H1462" s="26">
        <v>3.3300000000000003E-2</v>
      </c>
      <c r="I1462" s="25">
        <v>2.2599999999999998</v>
      </c>
      <c r="J1462" s="25">
        <v>7.0000000000000007E-2</v>
      </c>
    </row>
    <row r="1463" spans="1:10" ht="24" customHeight="1">
      <c r="A1463" s="22" t="s">
        <v>1894</v>
      </c>
      <c r="B1463" s="24" t="s">
        <v>2363</v>
      </c>
      <c r="C1463" s="22" t="s">
        <v>78</v>
      </c>
      <c r="D1463" s="22" t="s">
        <v>2523</v>
      </c>
      <c r="E1463" s="397" t="s">
        <v>1928</v>
      </c>
      <c r="F1463" s="397"/>
      <c r="G1463" s="23" t="s">
        <v>268</v>
      </c>
      <c r="H1463" s="26">
        <v>3.1800000000000002E-2</v>
      </c>
      <c r="I1463" s="25">
        <v>65.400000000000006</v>
      </c>
      <c r="J1463" s="25">
        <v>2.0699999999999998</v>
      </c>
    </row>
    <row r="1464" spans="1:10" ht="25.95" customHeight="1">
      <c r="A1464" s="22" t="s">
        <v>1894</v>
      </c>
      <c r="B1464" s="24" t="s">
        <v>1961</v>
      </c>
      <c r="C1464" s="22" t="s">
        <v>78</v>
      </c>
      <c r="D1464" s="22" t="s">
        <v>1962</v>
      </c>
      <c r="E1464" s="397" t="s">
        <v>1928</v>
      </c>
      <c r="F1464" s="397"/>
      <c r="G1464" s="23" t="s">
        <v>268</v>
      </c>
      <c r="H1464" s="26">
        <v>4.4999999999999998E-2</v>
      </c>
      <c r="I1464" s="25">
        <v>74.09</v>
      </c>
      <c r="J1464" s="25">
        <v>3.33</v>
      </c>
    </row>
    <row r="1465" spans="1:10" ht="25.95" customHeight="1">
      <c r="A1465" s="22" t="s">
        <v>1894</v>
      </c>
      <c r="B1465" s="24" t="s">
        <v>2597</v>
      </c>
      <c r="C1465" s="22" t="s">
        <v>78</v>
      </c>
      <c r="D1465" s="22" t="s">
        <v>2598</v>
      </c>
      <c r="E1465" s="397" t="s">
        <v>1928</v>
      </c>
      <c r="F1465" s="397"/>
      <c r="G1465" s="23" t="s">
        <v>268</v>
      </c>
      <c r="H1465" s="26">
        <v>1</v>
      </c>
      <c r="I1465" s="25">
        <v>30.48</v>
      </c>
      <c r="J1465" s="25">
        <v>30.48</v>
      </c>
    </row>
    <row r="1466" spans="1:10">
      <c r="A1466" s="38"/>
      <c r="B1466" s="38"/>
      <c r="C1466" s="38"/>
      <c r="D1466" s="38"/>
      <c r="E1466" s="38" t="s">
        <v>1897</v>
      </c>
      <c r="F1466" s="39">
        <v>7.66</v>
      </c>
      <c r="G1466" s="38" t="s">
        <v>1898</v>
      </c>
      <c r="H1466" s="39">
        <v>0</v>
      </c>
      <c r="I1466" s="38" t="s">
        <v>1899</v>
      </c>
      <c r="J1466" s="39">
        <v>7.66</v>
      </c>
    </row>
    <row r="1467" spans="1:10">
      <c r="A1467" s="38"/>
      <c r="B1467" s="38"/>
      <c r="C1467" s="38"/>
      <c r="D1467" s="38"/>
      <c r="E1467" s="38" t="s">
        <v>1900</v>
      </c>
      <c r="F1467" s="39">
        <v>9.4499999999999993</v>
      </c>
      <c r="G1467" s="38"/>
      <c r="H1467" s="398" t="s">
        <v>1901</v>
      </c>
      <c r="I1467" s="398"/>
      <c r="J1467" s="39">
        <v>55.58</v>
      </c>
    </row>
    <row r="1468" spans="1:10" ht="1.05" customHeight="1">
      <c r="A1468" s="16"/>
      <c r="B1468" s="16"/>
      <c r="C1468" s="16"/>
      <c r="D1468" s="16"/>
      <c r="E1468" s="16"/>
      <c r="F1468" s="16"/>
      <c r="G1468" s="16"/>
      <c r="H1468" s="16"/>
      <c r="I1468" s="16"/>
      <c r="J1468" s="16"/>
    </row>
    <row r="1469" spans="1:10" ht="18" customHeight="1">
      <c r="A1469" s="2" t="s">
        <v>566</v>
      </c>
      <c r="B1469" s="4" t="s">
        <v>61</v>
      </c>
      <c r="C1469" s="2" t="s">
        <v>62</v>
      </c>
      <c r="D1469" s="2" t="s">
        <v>9</v>
      </c>
      <c r="E1469" s="391" t="s">
        <v>63</v>
      </c>
      <c r="F1469" s="391"/>
      <c r="G1469" s="3" t="s">
        <v>64</v>
      </c>
      <c r="H1469" s="4" t="s">
        <v>10</v>
      </c>
      <c r="I1469" s="4" t="s">
        <v>65</v>
      </c>
      <c r="J1469" s="4" t="s">
        <v>11</v>
      </c>
    </row>
    <row r="1470" spans="1:10" ht="39" customHeight="1">
      <c r="A1470" s="10" t="s">
        <v>1883</v>
      </c>
      <c r="B1470" s="12" t="s">
        <v>567</v>
      </c>
      <c r="C1470" s="10" t="s">
        <v>78</v>
      </c>
      <c r="D1470" s="10" t="s">
        <v>568</v>
      </c>
      <c r="E1470" s="395" t="s">
        <v>462</v>
      </c>
      <c r="F1470" s="395"/>
      <c r="G1470" s="11" t="s">
        <v>268</v>
      </c>
      <c r="H1470" s="15">
        <v>1</v>
      </c>
      <c r="I1470" s="13">
        <v>13.17</v>
      </c>
      <c r="J1470" s="13">
        <v>13.17</v>
      </c>
    </row>
    <row r="1471" spans="1:10" ht="25.95" customHeight="1">
      <c r="A1471" s="17" t="s">
        <v>1884</v>
      </c>
      <c r="B1471" s="19" t="s">
        <v>1959</v>
      </c>
      <c r="C1471" s="17" t="s">
        <v>78</v>
      </c>
      <c r="D1471" s="17" t="s">
        <v>1960</v>
      </c>
      <c r="E1471" s="396" t="s">
        <v>1887</v>
      </c>
      <c r="F1471" s="396"/>
      <c r="G1471" s="18" t="s">
        <v>1911</v>
      </c>
      <c r="H1471" s="21">
        <v>0.2026</v>
      </c>
      <c r="I1471" s="20">
        <v>23.32</v>
      </c>
      <c r="J1471" s="20">
        <v>4.72</v>
      </c>
    </row>
    <row r="1472" spans="1:10" ht="25.95" customHeight="1">
      <c r="A1472" s="17" t="s">
        <v>1884</v>
      </c>
      <c r="B1472" s="19" t="s">
        <v>1957</v>
      </c>
      <c r="C1472" s="17" t="s">
        <v>78</v>
      </c>
      <c r="D1472" s="17" t="s">
        <v>1958</v>
      </c>
      <c r="E1472" s="396" t="s">
        <v>1887</v>
      </c>
      <c r="F1472" s="396"/>
      <c r="G1472" s="18" t="s">
        <v>1911</v>
      </c>
      <c r="H1472" s="21">
        <v>0.2026</v>
      </c>
      <c r="I1472" s="20">
        <v>27.62</v>
      </c>
      <c r="J1472" s="20">
        <v>5.59</v>
      </c>
    </row>
    <row r="1473" spans="1:10" ht="24" customHeight="1">
      <c r="A1473" s="22" t="s">
        <v>1894</v>
      </c>
      <c r="B1473" s="24" t="s">
        <v>1965</v>
      </c>
      <c r="C1473" s="22" t="s">
        <v>78</v>
      </c>
      <c r="D1473" s="22" t="s">
        <v>1966</v>
      </c>
      <c r="E1473" s="397" t="s">
        <v>1928</v>
      </c>
      <c r="F1473" s="397"/>
      <c r="G1473" s="23" t="s">
        <v>268</v>
      </c>
      <c r="H1473" s="26">
        <v>5.0700000000000002E-2</v>
      </c>
      <c r="I1473" s="25">
        <v>2.2599999999999998</v>
      </c>
      <c r="J1473" s="25">
        <v>0.11</v>
      </c>
    </row>
    <row r="1474" spans="1:10" ht="25.95" customHeight="1">
      <c r="A1474" s="22" t="s">
        <v>1894</v>
      </c>
      <c r="B1474" s="24" t="s">
        <v>1961</v>
      </c>
      <c r="C1474" s="22" t="s">
        <v>78</v>
      </c>
      <c r="D1474" s="22" t="s">
        <v>1962</v>
      </c>
      <c r="E1474" s="397" t="s">
        <v>1928</v>
      </c>
      <c r="F1474" s="397"/>
      <c r="G1474" s="23" t="s">
        <v>268</v>
      </c>
      <c r="H1474" s="26">
        <v>1.2E-2</v>
      </c>
      <c r="I1474" s="25">
        <v>74.09</v>
      </c>
      <c r="J1474" s="25">
        <v>0.88</v>
      </c>
    </row>
    <row r="1475" spans="1:10" ht="25.95" customHeight="1">
      <c r="A1475" s="22" t="s">
        <v>1894</v>
      </c>
      <c r="B1475" s="24" t="s">
        <v>2600</v>
      </c>
      <c r="C1475" s="22" t="s">
        <v>78</v>
      </c>
      <c r="D1475" s="22" t="s">
        <v>2601</v>
      </c>
      <c r="E1475" s="397" t="s">
        <v>1928</v>
      </c>
      <c r="F1475" s="397"/>
      <c r="G1475" s="23" t="s">
        <v>268</v>
      </c>
      <c r="H1475" s="26">
        <v>1</v>
      </c>
      <c r="I1475" s="25">
        <v>1.18</v>
      </c>
      <c r="J1475" s="25">
        <v>1.18</v>
      </c>
    </row>
    <row r="1476" spans="1:10" ht="24" customHeight="1">
      <c r="A1476" s="22" t="s">
        <v>1894</v>
      </c>
      <c r="B1476" s="24" t="s">
        <v>2363</v>
      </c>
      <c r="C1476" s="22" t="s">
        <v>78</v>
      </c>
      <c r="D1476" s="22" t="s">
        <v>2523</v>
      </c>
      <c r="E1476" s="397" t="s">
        <v>1928</v>
      </c>
      <c r="F1476" s="397"/>
      <c r="G1476" s="23" t="s">
        <v>268</v>
      </c>
      <c r="H1476" s="26">
        <v>1.06E-2</v>
      </c>
      <c r="I1476" s="25">
        <v>65.400000000000006</v>
      </c>
      <c r="J1476" s="25">
        <v>0.69</v>
      </c>
    </row>
    <row r="1477" spans="1:10">
      <c r="A1477" s="38"/>
      <c r="B1477" s="38"/>
      <c r="C1477" s="38"/>
      <c r="D1477" s="38"/>
      <c r="E1477" s="38" t="s">
        <v>1897</v>
      </c>
      <c r="F1477" s="39">
        <v>7.77</v>
      </c>
      <c r="G1477" s="38" t="s">
        <v>1898</v>
      </c>
      <c r="H1477" s="39">
        <v>0</v>
      </c>
      <c r="I1477" s="38" t="s">
        <v>1899</v>
      </c>
      <c r="J1477" s="39">
        <v>7.77</v>
      </c>
    </row>
    <row r="1478" spans="1:10">
      <c r="A1478" s="38"/>
      <c r="B1478" s="38"/>
      <c r="C1478" s="38"/>
      <c r="D1478" s="38"/>
      <c r="E1478" s="38" t="s">
        <v>1900</v>
      </c>
      <c r="F1478" s="39">
        <v>2.69</v>
      </c>
      <c r="G1478" s="38"/>
      <c r="H1478" s="398" t="s">
        <v>1901</v>
      </c>
      <c r="I1478" s="398"/>
      <c r="J1478" s="39">
        <v>15.86</v>
      </c>
    </row>
    <row r="1479" spans="1:10" ht="1.05" customHeight="1">
      <c r="A1479" s="16"/>
      <c r="B1479" s="16"/>
      <c r="C1479" s="16"/>
      <c r="D1479" s="16"/>
      <c r="E1479" s="16"/>
      <c r="F1479" s="16"/>
      <c r="G1479" s="16"/>
      <c r="H1479" s="16"/>
      <c r="I1479" s="16"/>
      <c r="J1479" s="16"/>
    </row>
    <row r="1480" spans="1:10" ht="18" customHeight="1">
      <c r="A1480" s="2" t="s">
        <v>569</v>
      </c>
      <c r="B1480" s="4" t="s">
        <v>61</v>
      </c>
      <c r="C1480" s="2" t="s">
        <v>62</v>
      </c>
      <c r="D1480" s="2" t="s">
        <v>9</v>
      </c>
      <c r="E1480" s="391" t="s">
        <v>63</v>
      </c>
      <c r="F1480" s="391"/>
      <c r="G1480" s="3" t="s">
        <v>64</v>
      </c>
      <c r="H1480" s="4" t="s">
        <v>10</v>
      </c>
      <c r="I1480" s="4" t="s">
        <v>65</v>
      </c>
      <c r="J1480" s="4" t="s">
        <v>11</v>
      </c>
    </row>
    <row r="1481" spans="1:10" ht="25.95" customHeight="1">
      <c r="A1481" s="10" t="s">
        <v>1883</v>
      </c>
      <c r="B1481" s="12" t="s">
        <v>570</v>
      </c>
      <c r="C1481" s="10" t="s">
        <v>78</v>
      </c>
      <c r="D1481" s="10" t="s">
        <v>571</v>
      </c>
      <c r="E1481" s="395" t="s">
        <v>462</v>
      </c>
      <c r="F1481" s="395"/>
      <c r="G1481" s="11" t="s">
        <v>268</v>
      </c>
      <c r="H1481" s="15">
        <v>1</v>
      </c>
      <c r="I1481" s="13">
        <v>18.95</v>
      </c>
      <c r="J1481" s="13">
        <v>18.95</v>
      </c>
    </row>
    <row r="1482" spans="1:10" ht="25.95" customHeight="1">
      <c r="A1482" s="17" t="s">
        <v>1884</v>
      </c>
      <c r="B1482" s="19" t="s">
        <v>1957</v>
      </c>
      <c r="C1482" s="17" t="s">
        <v>78</v>
      </c>
      <c r="D1482" s="17" t="s">
        <v>1958</v>
      </c>
      <c r="E1482" s="396" t="s">
        <v>1887</v>
      </c>
      <c r="F1482" s="396"/>
      <c r="G1482" s="18" t="s">
        <v>1911</v>
      </c>
      <c r="H1482" s="21">
        <v>0.14000000000000001</v>
      </c>
      <c r="I1482" s="20">
        <v>27.62</v>
      </c>
      <c r="J1482" s="20">
        <v>3.86</v>
      </c>
    </row>
    <row r="1483" spans="1:10" ht="25.95" customHeight="1">
      <c r="A1483" s="17" t="s">
        <v>1884</v>
      </c>
      <c r="B1483" s="19" t="s">
        <v>1959</v>
      </c>
      <c r="C1483" s="17" t="s">
        <v>78</v>
      </c>
      <c r="D1483" s="17" t="s">
        <v>1960</v>
      </c>
      <c r="E1483" s="396" t="s">
        <v>1887</v>
      </c>
      <c r="F1483" s="396"/>
      <c r="G1483" s="18" t="s">
        <v>1911</v>
      </c>
      <c r="H1483" s="21">
        <v>0.14000000000000001</v>
      </c>
      <c r="I1483" s="20">
        <v>23.32</v>
      </c>
      <c r="J1483" s="20">
        <v>3.26</v>
      </c>
    </row>
    <row r="1484" spans="1:10" ht="25.95" customHeight="1">
      <c r="A1484" s="22" t="s">
        <v>1894</v>
      </c>
      <c r="B1484" s="24" t="s">
        <v>2603</v>
      </c>
      <c r="C1484" s="22" t="s">
        <v>78</v>
      </c>
      <c r="D1484" s="22" t="s">
        <v>2604</v>
      </c>
      <c r="E1484" s="397" t="s">
        <v>1928</v>
      </c>
      <c r="F1484" s="397"/>
      <c r="G1484" s="23" t="s">
        <v>268</v>
      </c>
      <c r="H1484" s="26">
        <v>1</v>
      </c>
      <c r="I1484" s="25">
        <v>9.08</v>
      </c>
      <c r="J1484" s="25">
        <v>9.08</v>
      </c>
    </row>
    <row r="1485" spans="1:10" ht="24" customHeight="1">
      <c r="A1485" s="22" t="s">
        <v>1894</v>
      </c>
      <c r="B1485" s="24" t="s">
        <v>1965</v>
      </c>
      <c r="C1485" s="22" t="s">
        <v>78</v>
      </c>
      <c r="D1485" s="22" t="s">
        <v>1966</v>
      </c>
      <c r="E1485" s="397" t="s">
        <v>1928</v>
      </c>
      <c r="F1485" s="397"/>
      <c r="G1485" s="23" t="s">
        <v>268</v>
      </c>
      <c r="H1485" s="26">
        <v>2.3599999999999999E-2</v>
      </c>
      <c r="I1485" s="25">
        <v>2.2599999999999998</v>
      </c>
      <c r="J1485" s="25">
        <v>0.05</v>
      </c>
    </row>
    <row r="1486" spans="1:10" ht="25.95" customHeight="1">
      <c r="A1486" s="22" t="s">
        <v>1894</v>
      </c>
      <c r="B1486" s="24" t="s">
        <v>1961</v>
      </c>
      <c r="C1486" s="22" t="s">
        <v>78</v>
      </c>
      <c r="D1486" s="22" t="s">
        <v>1962</v>
      </c>
      <c r="E1486" s="397" t="s">
        <v>1928</v>
      </c>
      <c r="F1486" s="397"/>
      <c r="G1486" s="23" t="s">
        <v>268</v>
      </c>
      <c r="H1486" s="26">
        <v>2.1000000000000001E-2</v>
      </c>
      <c r="I1486" s="25">
        <v>74.09</v>
      </c>
      <c r="J1486" s="25">
        <v>1.55</v>
      </c>
    </row>
    <row r="1487" spans="1:10" ht="24" customHeight="1">
      <c r="A1487" s="22" t="s">
        <v>1894</v>
      </c>
      <c r="B1487" s="24" t="s">
        <v>2363</v>
      </c>
      <c r="C1487" s="22" t="s">
        <v>78</v>
      </c>
      <c r="D1487" s="22" t="s">
        <v>2523</v>
      </c>
      <c r="E1487" s="397" t="s">
        <v>1928</v>
      </c>
      <c r="F1487" s="397"/>
      <c r="G1487" s="23" t="s">
        <v>268</v>
      </c>
      <c r="H1487" s="26">
        <v>1.7600000000000001E-2</v>
      </c>
      <c r="I1487" s="25">
        <v>65.400000000000006</v>
      </c>
      <c r="J1487" s="25">
        <v>1.1499999999999999</v>
      </c>
    </row>
    <row r="1488" spans="1:10">
      <c r="A1488" s="38"/>
      <c r="B1488" s="38"/>
      <c r="C1488" s="38"/>
      <c r="D1488" s="38"/>
      <c r="E1488" s="38" t="s">
        <v>1897</v>
      </c>
      <c r="F1488" s="39">
        <v>5.36</v>
      </c>
      <c r="G1488" s="38" t="s">
        <v>1898</v>
      </c>
      <c r="H1488" s="39">
        <v>0</v>
      </c>
      <c r="I1488" s="38" t="s">
        <v>1899</v>
      </c>
      <c r="J1488" s="39">
        <v>5.36</v>
      </c>
    </row>
    <row r="1489" spans="1:10">
      <c r="A1489" s="38"/>
      <c r="B1489" s="38"/>
      <c r="C1489" s="38"/>
      <c r="D1489" s="38"/>
      <c r="E1489" s="38" t="s">
        <v>1900</v>
      </c>
      <c r="F1489" s="39">
        <v>3.88</v>
      </c>
      <c r="G1489" s="38"/>
      <c r="H1489" s="398" t="s">
        <v>1901</v>
      </c>
      <c r="I1489" s="398"/>
      <c r="J1489" s="39">
        <v>22.83</v>
      </c>
    </row>
    <row r="1490" spans="1:10" ht="1.05" customHeight="1">
      <c r="A1490" s="16"/>
      <c r="B1490" s="16"/>
      <c r="C1490" s="16"/>
      <c r="D1490" s="16"/>
      <c r="E1490" s="16"/>
      <c r="F1490" s="16"/>
      <c r="G1490" s="16"/>
      <c r="H1490" s="16"/>
      <c r="I1490" s="16"/>
      <c r="J1490" s="16"/>
    </row>
    <row r="1491" spans="1:10" ht="18" customHeight="1">
      <c r="A1491" s="2" t="s">
        <v>572</v>
      </c>
      <c r="B1491" s="4" t="s">
        <v>61</v>
      </c>
      <c r="C1491" s="2" t="s">
        <v>62</v>
      </c>
      <c r="D1491" s="2" t="s">
        <v>9</v>
      </c>
      <c r="E1491" s="391" t="s">
        <v>63</v>
      </c>
      <c r="F1491" s="391"/>
      <c r="G1491" s="3" t="s">
        <v>64</v>
      </c>
      <c r="H1491" s="4" t="s">
        <v>10</v>
      </c>
      <c r="I1491" s="4" t="s">
        <v>65</v>
      </c>
      <c r="J1491" s="4" t="s">
        <v>11</v>
      </c>
    </row>
    <row r="1492" spans="1:10" ht="39" customHeight="1">
      <c r="A1492" s="10" t="s">
        <v>1883</v>
      </c>
      <c r="B1492" s="12" t="s">
        <v>573</v>
      </c>
      <c r="C1492" s="10" t="s">
        <v>78</v>
      </c>
      <c r="D1492" s="10" t="s">
        <v>574</v>
      </c>
      <c r="E1492" s="395" t="s">
        <v>462</v>
      </c>
      <c r="F1492" s="395"/>
      <c r="G1492" s="11" t="s">
        <v>268</v>
      </c>
      <c r="H1492" s="15">
        <v>1</v>
      </c>
      <c r="I1492" s="13">
        <v>14.14</v>
      </c>
      <c r="J1492" s="13">
        <v>14.14</v>
      </c>
    </row>
    <row r="1493" spans="1:10" ht="25.95" customHeight="1">
      <c r="A1493" s="17" t="s">
        <v>1884</v>
      </c>
      <c r="B1493" s="19" t="s">
        <v>1957</v>
      </c>
      <c r="C1493" s="17" t="s">
        <v>78</v>
      </c>
      <c r="D1493" s="17" t="s">
        <v>1958</v>
      </c>
      <c r="E1493" s="396" t="s">
        <v>1887</v>
      </c>
      <c r="F1493" s="396"/>
      <c r="G1493" s="18" t="s">
        <v>1911</v>
      </c>
      <c r="H1493" s="21">
        <v>0.1013</v>
      </c>
      <c r="I1493" s="20">
        <v>27.62</v>
      </c>
      <c r="J1493" s="20">
        <v>2.79</v>
      </c>
    </row>
    <row r="1494" spans="1:10" ht="25.95" customHeight="1">
      <c r="A1494" s="17" t="s">
        <v>1884</v>
      </c>
      <c r="B1494" s="19" t="s">
        <v>1959</v>
      </c>
      <c r="C1494" s="17" t="s">
        <v>78</v>
      </c>
      <c r="D1494" s="17" t="s">
        <v>1960</v>
      </c>
      <c r="E1494" s="396" t="s">
        <v>1887</v>
      </c>
      <c r="F1494" s="396"/>
      <c r="G1494" s="18" t="s">
        <v>1911</v>
      </c>
      <c r="H1494" s="21">
        <v>0.1013</v>
      </c>
      <c r="I1494" s="20">
        <v>23.32</v>
      </c>
      <c r="J1494" s="20">
        <v>2.36</v>
      </c>
    </row>
    <row r="1495" spans="1:10" ht="25.95" customHeight="1">
      <c r="A1495" s="22" t="s">
        <v>1894</v>
      </c>
      <c r="B1495" s="24" t="s">
        <v>1961</v>
      </c>
      <c r="C1495" s="22" t="s">
        <v>78</v>
      </c>
      <c r="D1495" s="22" t="s">
        <v>1962</v>
      </c>
      <c r="E1495" s="397" t="s">
        <v>1928</v>
      </c>
      <c r="F1495" s="397"/>
      <c r="G1495" s="23" t="s">
        <v>268</v>
      </c>
      <c r="H1495" s="26">
        <v>8.0000000000000002E-3</v>
      </c>
      <c r="I1495" s="25">
        <v>74.09</v>
      </c>
      <c r="J1495" s="25">
        <v>0.59</v>
      </c>
    </row>
    <row r="1496" spans="1:10" ht="24" customHeight="1">
      <c r="A1496" s="22" t="s">
        <v>1894</v>
      </c>
      <c r="B1496" s="24" t="s">
        <v>2363</v>
      </c>
      <c r="C1496" s="22" t="s">
        <v>78</v>
      </c>
      <c r="D1496" s="22" t="s">
        <v>2523</v>
      </c>
      <c r="E1496" s="397" t="s">
        <v>1928</v>
      </c>
      <c r="F1496" s="397"/>
      <c r="G1496" s="23" t="s">
        <v>268</v>
      </c>
      <c r="H1496" s="26">
        <v>7.1000000000000004E-3</v>
      </c>
      <c r="I1496" s="25">
        <v>65.400000000000006</v>
      </c>
      <c r="J1496" s="25">
        <v>0.46</v>
      </c>
    </row>
    <row r="1497" spans="1:10" ht="24" customHeight="1">
      <c r="A1497" s="22" t="s">
        <v>1894</v>
      </c>
      <c r="B1497" s="24" t="s">
        <v>1965</v>
      </c>
      <c r="C1497" s="22" t="s">
        <v>78</v>
      </c>
      <c r="D1497" s="22" t="s">
        <v>1966</v>
      </c>
      <c r="E1497" s="397" t="s">
        <v>1928</v>
      </c>
      <c r="F1497" s="397"/>
      <c r="G1497" s="23" t="s">
        <v>268</v>
      </c>
      <c r="H1497" s="26">
        <v>3.3799999999999997E-2</v>
      </c>
      <c r="I1497" s="25">
        <v>2.2599999999999998</v>
      </c>
      <c r="J1497" s="25">
        <v>7.0000000000000007E-2</v>
      </c>
    </row>
    <row r="1498" spans="1:10" ht="25.95" customHeight="1">
      <c r="A1498" s="22" t="s">
        <v>1894</v>
      </c>
      <c r="B1498" s="24" t="s">
        <v>2605</v>
      </c>
      <c r="C1498" s="22" t="s">
        <v>78</v>
      </c>
      <c r="D1498" s="22" t="s">
        <v>2606</v>
      </c>
      <c r="E1498" s="397" t="s">
        <v>1928</v>
      </c>
      <c r="F1498" s="397"/>
      <c r="G1498" s="23" t="s">
        <v>268</v>
      </c>
      <c r="H1498" s="26">
        <v>1</v>
      </c>
      <c r="I1498" s="25">
        <v>7.87</v>
      </c>
      <c r="J1498" s="25">
        <v>7.87</v>
      </c>
    </row>
    <row r="1499" spans="1:10">
      <c r="A1499" s="38"/>
      <c r="B1499" s="38"/>
      <c r="C1499" s="38"/>
      <c r="D1499" s="38"/>
      <c r="E1499" s="38" t="s">
        <v>1897</v>
      </c>
      <c r="F1499" s="39">
        <v>3.88</v>
      </c>
      <c r="G1499" s="38" t="s">
        <v>1898</v>
      </c>
      <c r="H1499" s="39">
        <v>0</v>
      </c>
      <c r="I1499" s="38" t="s">
        <v>1899</v>
      </c>
      <c r="J1499" s="39">
        <v>3.88</v>
      </c>
    </row>
    <row r="1500" spans="1:10">
      <c r="A1500" s="38"/>
      <c r="B1500" s="38"/>
      <c r="C1500" s="38"/>
      <c r="D1500" s="38"/>
      <c r="E1500" s="38" t="s">
        <v>1900</v>
      </c>
      <c r="F1500" s="39">
        <v>2.89</v>
      </c>
      <c r="G1500" s="38"/>
      <c r="H1500" s="398" t="s">
        <v>1901</v>
      </c>
      <c r="I1500" s="398"/>
      <c r="J1500" s="39">
        <v>17.03</v>
      </c>
    </row>
    <row r="1501" spans="1:10" ht="1.05" customHeight="1">
      <c r="A1501" s="16"/>
      <c r="B1501" s="16"/>
      <c r="C1501" s="16"/>
      <c r="D1501" s="16"/>
      <c r="E1501" s="16"/>
      <c r="F1501" s="16"/>
      <c r="G1501" s="16"/>
      <c r="H1501" s="16"/>
      <c r="I1501" s="16"/>
      <c r="J1501" s="16"/>
    </row>
    <row r="1502" spans="1:10" ht="18" customHeight="1">
      <c r="A1502" s="2" t="s">
        <v>575</v>
      </c>
      <c r="B1502" s="4" t="s">
        <v>61</v>
      </c>
      <c r="C1502" s="2" t="s">
        <v>62</v>
      </c>
      <c r="D1502" s="2" t="s">
        <v>9</v>
      </c>
      <c r="E1502" s="391" t="s">
        <v>63</v>
      </c>
      <c r="F1502" s="391"/>
      <c r="G1502" s="3" t="s">
        <v>64</v>
      </c>
      <c r="H1502" s="4" t="s">
        <v>10</v>
      </c>
      <c r="I1502" s="4" t="s">
        <v>65</v>
      </c>
      <c r="J1502" s="4" t="s">
        <v>11</v>
      </c>
    </row>
    <row r="1503" spans="1:10" ht="25.95" customHeight="1">
      <c r="A1503" s="10" t="s">
        <v>1883</v>
      </c>
      <c r="B1503" s="12" t="s">
        <v>576</v>
      </c>
      <c r="C1503" s="10" t="s">
        <v>78</v>
      </c>
      <c r="D1503" s="10" t="s">
        <v>577</v>
      </c>
      <c r="E1503" s="395" t="s">
        <v>462</v>
      </c>
      <c r="F1503" s="395"/>
      <c r="G1503" s="11" t="s">
        <v>268</v>
      </c>
      <c r="H1503" s="15">
        <v>1</v>
      </c>
      <c r="I1503" s="13">
        <v>79.540000000000006</v>
      </c>
      <c r="J1503" s="13">
        <v>79.540000000000006</v>
      </c>
    </row>
    <row r="1504" spans="1:10" ht="25.95" customHeight="1">
      <c r="A1504" s="17" t="s">
        <v>1884</v>
      </c>
      <c r="B1504" s="19" t="s">
        <v>1957</v>
      </c>
      <c r="C1504" s="17" t="s">
        <v>78</v>
      </c>
      <c r="D1504" s="17" t="s">
        <v>1958</v>
      </c>
      <c r="E1504" s="396" t="s">
        <v>1887</v>
      </c>
      <c r="F1504" s="396"/>
      <c r="G1504" s="18" t="s">
        <v>1911</v>
      </c>
      <c r="H1504" s="21">
        <v>0.1</v>
      </c>
      <c r="I1504" s="20">
        <v>27.62</v>
      </c>
      <c r="J1504" s="20">
        <v>2.76</v>
      </c>
    </row>
    <row r="1505" spans="1:10" ht="25.95" customHeight="1">
      <c r="A1505" s="17" t="s">
        <v>1884</v>
      </c>
      <c r="B1505" s="19" t="s">
        <v>1959</v>
      </c>
      <c r="C1505" s="17" t="s">
        <v>78</v>
      </c>
      <c r="D1505" s="17" t="s">
        <v>1960</v>
      </c>
      <c r="E1505" s="396" t="s">
        <v>1887</v>
      </c>
      <c r="F1505" s="396"/>
      <c r="G1505" s="18" t="s">
        <v>1911</v>
      </c>
      <c r="H1505" s="21">
        <v>0.1</v>
      </c>
      <c r="I1505" s="20">
        <v>23.32</v>
      </c>
      <c r="J1505" s="20">
        <v>2.33</v>
      </c>
    </row>
    <row r="1506" spans="1:10" ht="24" customHeight="1">
      <c r="A1506" s="22" t="s">
        <v>1894</v>
      </c>
      <c r="B1506" s="24" t="s">
        <v>1965</v>
      </c>
      <c r="C1506" s="22" t="s">
        <v>78</v>
      </c>
      <c r="D1506" s="22" t="s">
        <v>1966</v>
      </c>
      <c r="E1506" s="397" t="s">
        <v>1928</v>
      </c>
      <c r="F1506" s="397"/>
      <c r="G1506" s="23" t="s">
        <v>268</v>
      </c>
      <c r="H1506" s="26">
        <v>2.2200000000000001E-2</v>
      </c>
      <c r="I1506" s="25">
        <v>2.2599999999999998</v>
      </c>
      <c r="J1506" s="25">
        <v>0.05</v>
      </c>
    </row>
    <row r="1507" spans="1:10" ht="25.95" customHeight="1">
      <c r="A1507" s="22" t="s">
        <v>1894</v>
      </c>
      <c r="B1507" s="24" t="s">
        <v>2607</v>
      </c>
      <c r="C1507" s="22" t="s">
        <v>78</v>
      </c>
      <c r="D1507" s="22" t="s">
        <v>2608</v>
      </c>
      <c r="E1507" s="397" t="s">
        <v>1928</v>
      </c>
      <c r="F1507" s="397"/>
      <c r="G1507" s="23" t="s">
        <v>268</v>
      </c>
      <c r="H1507" s="26">
        <v>1</v>
      </c>
      <c r="I1507" s="25">
        <v>70.8</v>
      </c>
      <c r="J1507" s="25">
        <v>70.8</v>
      </c>
    </row>
    <row r="1508" spans="1:10" ht="25.95" customHeight="1">
      <c r="A1508" s="22" t="s">
        <v>1894</v>
      </c>
      <c r="B1508" s="24" t="s">
        <v>1961</v>
      </c>
      <c r="C1508" s="22" t="s">
        <v>78</v>
      </c>
      <c r="D1508" s="22" t="s">
        <v>1962</v>
      </c>
      <c r="E1508" s="397" t="s">
        <v>1928</v>
      </c>
      <c r="F1508" s="397"/>
      <c r="G1508" s="23" t="s">
        <v>268</v>
      </c>
      <c r="H1508" s="26">
        <v>0.03</v>
      </c>
      <c r="I1508" s="25">
        <v>74.09</v>
      </c>
      <c r="J1508" s="25">
        <v>2.2200000000000002</v>
      </c>
    </row>
    <row r="1509" spans="1:10" ht="24" customHeight="1">
      <c r="A1509" s="22" t="s">
        <v>1894</v>
      </c>
      <c r="B1509" s="24" t="s">
        <v>2363</v>
      </c>
      <c r="C1509" s="22" t="s">
        <v>78</v>
      </c>
      <c r="D1509" s="22" t="s">
        <v>2523</v>
      </c>
      <c r="E1509" s="397" t="s">
        <v>1928</v>
      </c>
      <c r="F1509" s="397"/>
      <c r="G1509" s="23" t="s">
        <v>268</v>
      </c>
      <c r="H1509" s="26">
        <v>2.12E-2</v>
      </c>
      <c r="I1509" s="25">
        <v>65.400000000000006</v>
      </c>
      <c r="J1509" s="25">
        <v>1.38</v>
      </c>
    </row>
    <row r="1510" spans="1:10">
      <c r="A1510" s="38"/>
      <c r="B1510" s="38"/>
      <c r="C1510" s="38"/>
      <c r="D1510" s="38"/>
      <c r="E1510" s="38" t="s">
        <v>1897</v>
      </c>
      <c r="F1510" s="39">
        <v>3.83</v>
      </c>
      <c r="G1510" s="38" t="s">
        <v>1898</v>
      </c>
      <c r="H1510" s="39">
        <v>0</v>
      </c>
      <c r="I1510" s="38" t="s">
        <v>1899</v>
      </c>
      <c r="J1510" s="39">
        <v>3.83</v>
      </c>
    </row>
    <row r="1511" spans="1:10">
      <c r="A1511" s="38"/>
      <c r="B1511" s="38"/>
      <c r="C1511" s="38"/>
      <c r="D1511" s="38"/>
      <c r="E1511" s="38" t="s">
        <v>1900</v>
      </c>
      <c r="F1511" s="39">
        <v>16.3</v>
      </c>
      <c r="G1511" s="38"/>
      <c r="H1511" s="398" t="s">
        <v>1901</v>
      </c>
      <c r="I1511" s="398"/>
      <c r="J1511" s="39">
        <v>95.84</v>
      </c>
    </row>
    <row r="1512" spans="1:10" ht="1.05" customHeight="1">
      <c r="A1512" s="16"/>
      <c r="B1512" s="16"/>
      <c r="C1512" s="16"/>
      <c r="D1512" s="16"/>
      <c r="E1512" s="16"/>
      <c r="F1512" s="16"/>
      <c r="G1512" s="16"/>
      <c r="H1512" s="16"/>
      <c r="I1512" s="16"/>
      <c r="J1512" s="16"/>
    </row>
    <row r="1513" spans="1:10" ht="18" customHeight="1">
      <c r="A1513" s="2" t="s">
        <v>578</v>
      </c>
      <c r="B1513" s="4" t="s">
        <v>61</v>
      </c>
      <c r="C1513" s="2" t="s">
        <v>62</v>
      </c>
      <c r="D1513" s="2" t="s">
        <v>9</v>
      </c>
      <c r="E1513" s="391" t="s">
        <v>63</v>
      </c>
      <c r="F1513" s="391"/>
      <c r="G1513" s="3" t="s">
        <v>64</v>
      </c>
      <c r="H1513" s="4" t="s">
        <v>10</v>
      </c>
      <c r="I1513" s="4" t="s">
        <v>65</v>
      </c>
      <c r="J1513" s="4" t="s">
        <v>11</v>
      </c>
    </row>
    <row r="1514" spans="1:10" ht="39" customHeight="1">
      <c r="A1514" s="10" t="s">
        <v>1883</v>
      </c>
      <c r="B1514" s="12" t="s">
        <v>579</v>
      </c>
      <c r="C1514" s="10" t="s">
        <v>78</v>
      </c>
      <c r="D1514" s="10" t="s">
        <v>580</v>
      </c>
      <c r="E1514" s="395" t="s">
        <v>462</v>
      </c>
      <c r="F1514" s="395"/>
      <c r="G1514" s="11" t="s">
        <v>268</v>
      </c>
      <c r="H1514" s="15">
        <v>1</v>
      </c>
      <c r="I1514" s="13">
        <v>20.9</v>
      </c>
      <c r="J1514" s="13">
        <v>20.9</v>
      </c>
    </row>
    <row r="1515" spans="1:10" ht="25.95" customHeight="1">
      <c r="A1515" s="17" t="s">
        <v>1884</v>
      </c>
      <c r="B1515" s="19" t="s">
        <v>1959</v>
      </c>
      <c r="C1515" s="17" t="s">
        <v>78</v>
      </c>
      <c r="D1515" s="17" t="s">
        <v>1960</v>
      </c>
      <c r="E1515" s="396" t="s">
        <v>1887</v>
      </c>
      <c r="F1515" s="396"/>
      <c r="G1515" s="18" t="s">
        <v>1911</v>
      </c>
      <c r="H1515" s="21">
        <v>0.1208</v>
      </c>
      <c r="I1515" s="20">
        <v>23.32</v>
      </c>
      <c r="J1515" s="20">
        <v>2.81</v>
      </c>
    </row>
    <row r="1516" spans="1:10" ht="25.95" customHeight="1">
      <c r="A1516" s="17" t="s">
        <v>1884</v>
      </c>
      <c r="B1516" s="19" t="s">
        <v>1957</v>
      </c>
      <c r="C1516" s="17" t="s">
        <v>78</v>
      </c>
      <c r="D1516" s="17" t="s">
        <v>1958</v>
      </c>
      <c r="E1516" s="396" t="s">
        <v>1887</v>
      </c>
      <c r="F1516" s="396"/>
      <c r="G1516" s="18" t="s">
        <v>1911</v>
      </c>
      <c r="H1516" s="21">
        <v>0.1208</v>
      </c>
      <c r="I1516" s="20">
        <v>27.62</v>
      </c>
      <c r="J1516" s="20">
        <v>3.33</v>
      </c>
    </row>
    <row r="1517" spans="1:10" ht="24" customHeight="1">
      <c r="A1517" s="22" t="s">
        <v>1894</v>
      </c>
      <c r="B1517" s="24" t="s">
        <v>1965</v>
      </c>
      <c r="C1517" s="22" t="s">
        <v>78</v>
      </c>
      <c r="D1517" s="22" t="s">
        <v>1966</v>
      </c>
      <c r="E1517" s="397" t="s">
        <v>1928</v>
      </c>
      <c r="F1517" s="397"/>
      <c r="G1517" s="23" t="s">
        <v>268</v>
      </c>
      <c r="H1517" s="26">
        <v>4.0300000000000002E-2</v>
      </c>
      <c r="I1517" s="25">
        <v>2.2599999999999998</v>
      </c>
      <c r="J1517" s="25">
        <v>0.09</v>
      </c>
    </row>
    <row r="1518" spans="1:10" ht="24" customHeight="1">
      <c r="A1518" s="22" t="s">
        <v>1894</v>
      </c>
      <c r="B1518" s="24" t="s">
        <v>2363</v>
      </c>
      <c r="C1518" s="22" t="s">
        <v>78</v>
      </c>
      <c r="D1518" s="22" t="s">
        <v>2523</v>
      </c>
      <c r="E1518" s="397" t="s">
        <v>1928</v>
      </c>
      <c r="F1518" s="397"/>
      <c r="G1518" s="23" t="s">
        <v>268</v>
      </c>
      <c r="H1518" s="26">
        <v>9.4000000000000004E-3</v>
      </c>
      <c r="I1518" s="25">
        <v>65.400000000000006</v>
      </c>
      <c r="J1518" s="25">
        <v>0.61</v>
      </c>
    </row>
    <row r="1519" spans="1:10" ht="25.95" customHeight="1">
      <c r="A1519" s="22" t="s">
        <v>1894</v>
      </c>
      <c r="B1519" s="24" t="s">
        <v>2609</v>
      </c>
      <c r="C1519" s="22" t="s">
        <v>78</v>
      </c>
      <c r="D1519" s="22" t="s">
        <v>2610</v>
      </c>
      <c r="E1519" s="397" t="s">
        <v>1928</v>
      </c>
      <c r="F1519" s="397"/>
      <c r="G1519" s="23" t="s">
        <v>268</v>
      </c>
      <c r="H1519" s="26">
        <v>1</v>
      </c>
      <c r="I1519" s="25">
        <v>13.25</v>
      </c>
      <c r="J1519" s="25">
        <v>13.25</v>
      </c>
    </row>
    <row r="1520" spans="1:10" ht="25.95" customHeight="1">
      <c r="A1520" s="22" t="s">
        <v>1894</v>
      </c>
      <c r="B1520" s="24" t="s">
        <v>1961</v>
      </c>
      <c r="C1520" s="22" t="s">
        <v>78</v>
      </c>
      <c r="D1520" s="22" t="s">
        <v>1962</v>
      </c>
      <c r="E1520" s="397" t="s">
        <v>1928</v>
      </c>
      <c r="F1520" s="397"/>
      <c r="G1520" s="23" t="s">
        <v>268</v>
      </c>
      <c r="H1520" s="26">
        <v>1.0999999999999999E-2</v>
      </c>
      <c r="I1520" s="25">
        <v>74.09</v>
      </c>
      <c r="J1520" s="25">
        <v>0.81</v>
      </c>
    </row>
    <row r="1521" spans="1:10">
      <c r="A1521" s="38"/>
      <c r="B1521" s="38"/>
      <c r="C1521" s="38"/>
      <c r="D1521" s="38"/>
      <c r="E1521" s="38" t="s">
        <v>1897</v>
      </c>
      <c r="F1521" s="39">
        <v>4.62</v>
      </c>
      <c r="G1521" s="38" t="s">
        <v>1898</v>
      </c>
      <c r="H1521" s="39">
        <v>0</v>
      </c>
      <c r="I1521" s="38" t="s">
        <v>1899</v>
      </c>
      <c r="J1521" s="39">
        <v>4.62</v>
      </c>
    </row>
    <row r="1522" spans="1:10">
      <c r="A1522" s="38"/>
      <c r="B1522" s="38"/>
      <c r="C1522" s="38"/>
      <c r="D1522" s="38"/>
      <c r="E1522" s="38" t="s">
        <v>1900</v>
      </c>
      <c r="F1522" s="39">
        <v>4.28</v>
      </c>
      <c r="G1522" s="38"/>
      <c r="H1522" s="398" t="s">
        <v>1901</v>
      </c>
      <c r="I1522" s="398"/>
      <c r="J1522" s="39">
        <v>25.18</v>
      </c>
    </row>
    <row r="1523" spans="1:10" ht="1.05" customHeight="1">
      <c r="A1523" s="16"/>
      <c r="B1523" s="16"/>
      <c r="C1523" s="16"/>
      <c r="D1523" s="16"/>
      <c r="E1523" s="16"/>
      <c r="F1523" s="16"/>
      <c r="G1523" s="16"/>
      <c r="H1523" s="16"/>
      <c r="I1523" s="16"/>
      <c r="J1523" s="16"/>
    </row>
    <row r="1524" spans="1:10" ht="18" customHeight="1">
      <c r="A1524" s="2" t="s">
        <v>581</v>
      </c>
      <c r="B1524" s="4" t="s">
        <v>61</v>
      </c>
      <c r="C1524" s="2" t="s">
        <v>62</v>
      </c>
      <c r="D1524" s="2" t="s">
        <v>9</v>
      </c>
      <c r="E1524" s="391" t="s">
        <v>63</v>
      </c>
      <c r="F1524" s="391"/>
      <c r="G1524" s="3" t="s">
        <v>64</v>
      </c>
      <c r="H1524" s="4" t="s">
        <v>10</v>
      </c>
      <c r="I1524" s="4" t="s">
        <v>65</v>
      </c>
      <c r="J1524" s="4" t="s">
        <v>11</v>
      </c>
    </row>
    <row r="1525" spans="1:10" ht="25.95" customHeight="1">
      <c r="A1525" s="10" t="s">
        <v>1883</v>
      </c>
      <c r="B1525" s="12" t="s">
        <v>582</v>
      </c>
      <c r="C1525" s="10" t="s">
        <v>78</v>
      </c>
      <c r="D1525" s="10" t="s">
        <v>583</v>
      </c>
      <c r="E1525" s="395" t="s">
        <v>462</v>
      </c>
      <c r="F1525" s="395"/>
      <c r="G1525" s="11" t="s">
        <v>268</v>
      </c>
      <c r="H1525" s="15">
        <v>1</v>
      </c>
      <c r="I1525" s="13">
        <v>30.84</v>
      </c>
      <c r="J1525" s="13">
        <v>30.84</v>
      </c>
    </row>
    <row r="1526" spans="1:10" ht="25.95" customHeight="1">
      <c r="A1526" s="17" t="s">
        <v>1884</v>
      </c>
      <c r="B1526" s="19" t="s">
        <v>1957</v>
      </c>
      <c r="C1526" s="17" t="s">
        <v>78</v>
      </c>
      <c r="D1526" s="17" t="s">
        <v>1958</v>
      </c>
      <c r="E1526" s="396" t="s">
        <v>1887</v>
      </c>
      <c r="F1526" s="396"/>
      <c r="G1526" s="18" t="s">
        <v>1911</v>
      </c>
      <c r="H1526" s="21">
        <v>6.9400000000000003E-2</v>
      </c>
      <c r="I1526" s="20">
        <v>27.62</v>
      </c>
      <c r="J1526" s="20">
        <v>1.91</v>
      </c>
    </row>
    <row r="1527" spans="1:10" ht="25.95" customHeight="1">
      <c r="A1527" s="17" t="s">
        <v>1884</v>
      </c>
      <c r="B1527" s="19" t="s">
        <v>1959</v>
      </c>
      <c r="C1527" s="17" t="s">
        <v>78</v>
      </c>
      <c r="D1527" s="17" t="s">
        <v>1960</v>
      </c>
      <c r="E1527" s="396" t="s">
        <v>1887</v>
      </c>
      <c r="F1527" s="396"/>
      <c r="G1527" s="18" t="s">
        <v>1911</v>
      </c>
      <c r="H1527" s="21">
        <v>6.9400000000000003E-2</v>
      </c>
      <c r="I1527" s="20">
        <v>23.32</v>
      </c>
      <c r="J1527" s="20">
        <v>1.61</v>
      </c>
    </row>
    <row r="1528" spans="1:10" ht="24" customHeight="1">
      <c r="A1528" s="22" t="s">
        <v>1894</v>
      </c>
      <c r="B1528" s="24" t="s">
        <v>1965</v>
      </c>
      <c r="C1528" s="22" t="s">
        <v>78</v>
      </c>
      <c r="D1528" s="22" t="s">
        <v>1966</v>
      </c>
      <c r="E1528" s="397" t="s">
        <v>1928</v>
      </c>
      <c r="F1528" s="397"/>
      <c r="G1528" s="23" t="s">
        <v>268</v>
      </c>
      <c r="H1528" s="26">
        <v>1.5699999999999999E-2</v>
      </c>
      <c r="I1528" s="25">
        <v>2.2599999999999998</v>
      </c>
      <c r="J1528" s="25">
        <v>0.03</v>
      </c>
    </row>
    <row r="1529" spans="1:10" ht="25.95" customHeight="1">
      <c r="A1529" s="22" t="s">
        <v>1894</v>
      </c>
      <c r="B1529" s="24" t="s">
        <v>1961</v>
      </c>
      <c r="C1529" s="22" t="s">
        <v>78</v>
      </c>
      <c r="D1529" s="22" t="s">
        <v>1962</v>
      </c>
      <c r="E1529" s="397" t="s">
        <v>1928</v>
      </c>
      <c r="F1529" s="397"/>
      <c r="G1529" s="23" t="s">
        <v>268</v>
      </c>
      <c r="H1529" s="26">
        <v>1.4E-2</v>
      </c>
      <c r="I1529" s="25">
        <v>74.09</v>
      </c>
      <c r="J1529" s="25">
        <v>1.03</v>
      </c>
    </row>
    <row r="1530" spans="1:10" ht="24" customHeight="1">
      <c r="A1530" s="22" t="s">
        <v>1894</v>
      </c>
      <c r="B1530" s="24" t="s">
        <v>2363</v>
      </c>
      <c r="C1530" s="22" t="s">
        <v>78</v>
      </c>
      <c r="D1530" s="22" t="s">
        <v>2523</v>
      </c>
      <c r="E1530" s="397" t="s">
        <v>1928</v>
      </c>
      <c r="F1530" s="397"/>
      <c r="G1530" s="23" t="s">
        <v>268</v>
      </c>
      <c r="H1530" s="26">
        <v>1.18E-2</v>
      </c>
      <c r="I1530" s="25">
        <v>65.400000000000006</v>
      </c>
      <c r="J1530" s="25">
        <v>0.77</v>
      </c>
    </row>
    <row r="1531" spans="1:10" ht="25.95" customHeight="1">
      <c r="A1531" s="22" t="s">
        <v>1894</v>
      </c>
      <c r="B1531" s="24" t="s">
        <v>2611</v>
      </c>
      <c r="C1531" s="22" t="s">
        <v>78</v>
      </c>
      <c r="D1531" s="22" t="s">
        <v>2612</v>
      </c>
      <c r="E1531" s="397" t="s">
        <v>1928</v>
      </c>
      <c r="F1531" s="397"/>
      <c r="G1531" s="23" t="s">
        <v>268</v>
      </c>
      <c r="H1531" s="26">
        <v>1</v>
      </c>
      <c r="I1531" s="25">
        <v>25.49</v>
      </c>
      <c r="J1531" s="25">
        <v>25.49</v>
      </c>
    </row>
    <row r="1532" spans="1:10">
      <c r="A1532" s="38"/>
      <c r="B1532" s="38"/>
      <c r="C1532" s="38"/>
      <c r="D1532" s="38"/>
      <c r="E1532" s="38" t="s">
        <v>1897</v>
      </c>
      <c r="F1532" s="39">
        <v>2.66</v>
      </c>
      <c r="G1532" s="38" t="s">
        <v>1898</v>
      </c>
      <c r="H1532" s="39">
        <v>0</v>
      </c>
      <c r="I1532" s="38" t="s">
        <v>1899</v>
      </c>
      <c r="J1532" s="39">
        <v>2.66</v>
      </c>
    </row>
    <row r="1533" spans="1:10">
      <c r="A1533" s="38"/>
      <c r="B1533" s="38"/>
      <c r="C1533" s="38"/>
      <c r="D1533" s="38"/>
      <c r="E1533" s="38" t="s">
        <v>1900</v>
      </c>
      <c r="F1533" s="39">
        <v>6.32</v>
      </c>
      <c r="G1533" s="38"/>
      <c r="H1533" s="398" t="s">
        <v>1901</v>
      </c>
      <c r="I1533" s="398"/>
      <c r="J1533" s="39">
        <v>37.159999999999997</v>
      </c>
    </row>
    <row r="1534" spans="1:10" ht="1.05" customHeight="1">
      <c r="A1534" s="16"/>
      <c r="B1534" s="16"/>
      <c r="C1534" s="16"/>
      <c r="D1534" s="16"/>
      <c r="E1534" s="16"/>
      <c r="F1534" s="16"/>
      <c r="G1534" s="16"/>
      <c r="H1534" s="16"/>
      <c r="I1534" s="16"/>
      <c r="J1534" s="16"/>
    </row>
    <row r="1535" spans="1:10" ht="18" customHeight="1">
      <c r="A1535" s="2" t="s">
        <v>584</v>
      </c>
      <c r="B1535" s="4" t="s">
        <v>61</v>
      </c>
      <c r="C1535" s="2" t="s">
        <v>62</v>
      </c>
      <c r="D1535" s="2" t="s">
        <v>9</v>
      </c>
      <c r="E1535" s="391" t="s">
        <v>63</v>
      </c>
      <c r="F1535" s="391"/>
      <c r="G1535" s="3" t="s">
        <v>64</v>
      </c>
      <c r="H1535" s="4" t="s">
        <v>10</v>
      </c>
      <c r="I1535" s="4" t="s">
        <v>65</v>
      </c>
      <c r="J1535" s="4" t="s">
        <v>11</v>
      </c>
    </row>
    <row r="1536" spans="1:10" ht="25.95" customHeight="1">
      <c r="A1536" s="10" t="s">
        <v>1883</v>
      </c>
      <c r="B1536" s="12" t="s">
        <v>585</v>
      </c>
      <c r="C1536" s="10" t="s">
        <v>78</v>
      </c>
      <c r="D1536" s="10" t="s">
        <v>586</v>
      </c>
      <c r="E1536" s="395" t="s">
        <v>587</v>
      </c>
      <c r="F1536" s="395"/>
      <c r="G1536" s="11" t="s">
        <v>268</v>
      </c>
      <c r="H1536" s="15">
        <v>1</v>
      </c>
      <c r="I1536" s="13">
        <v>151.69999999999999</v>
      </c>
      <c r="J1536" s="13">
        <v>151.69999999999999</v>
      </c>
    </row>
    <row r="1537" spans="1:10" ht="25.95" customHeight="1">
      <c r="A1537" s="17" t="s">
        <v>1884</v>
      </c>
      <c r="B1537" s="19" t="s">
        <v>1957</v>
      </c>
      <c r="C1537" s="17" t="s">
        <v>78</v>
      </c>
      <c r="D1537" s="17" t="s">
        <v>1958</v>
      </c>
      <c r="E1537" s="396" t="s">
        <v>1887</v>
      </c>
      <c r="F1537" s="396"/>
      <c r="G1537" s="18" t="s">
        <v>1911</v>
      </c>
      <c r="H1537" s="21">
        <v>0.5343</v>
      </c>
      <c r="I1537" s="20">
        <v>27.62</v>
      </c>
      <c r="J1537" s="20">
        <v>14.75</v>
      </c>
    </row>
    <row r="1538" spans="1:10" ht="25.95" customHeight="1">
      <c r="A1538" s="17" t="s">
        <v>1884</v>
      </c>
      <c r="B1538" s="19" t="s">
        <v>1959</v>
      </c>
      <c r="C1538" s="17" t="s">
        <v>78</v>
      </c>
      <c r="D1538" s="17" t="s">
        <v>1960</v>
      </c>
      <c r="E1538" s="396" t="s">
        <v>1887</v>
      </c>
      <c r="F1538" s="396"/>
      <c r="G1538" s="18" t="s">
        <v>1911</v>
      </c>
      <c r="H1538" s="21">
        <v>0.5343</v>
      </c>
      <c r="I1538" s="20">
        <v>23.32</v>
      </c>
      <c r="J1538" s="20">
        <v>12.45</v>
      </c>
    </row>
    <row r="1539" spans="1:10" ht="52.05" customHeight="1">
      <c r="A1539" s="22" t="s">
        <v>1894</v>
      </c>
      <c r="B1539" s="24" t="s">
        <v>1963</v>
      </c>
      <c r="C1539" s="22" t="s">
        <v>78</v>
      </c>
      <c r="D1539" s="22" t="s">
        <v>1964</v>
      </c>
      <c r="E1539" s="397" t="s">
        <v>1928</v>
      </c>
      <c r="F1539" s="397"/>
      <c r="G1539" s="23" t="s">
        <v>268</v>
      </c>
      <c r="H1539" s="26">
        <v>1</v>
      </c>
      <c r="I1539" s="25">
        <v>124.34</v>
      </c>
      <c r="J1539" s="25">
        <v>124.34</v>
      </c>
    </row>
    <row r="1540" spans="1:10" ht="25.95" customHeight="1">
      <c r="A1540" s="22" t="s">
        <v>1894</v>
      </c>
      <c r="B1540" s="24" t="s">
        <v>2531</v>
      </c>
      <c r="C1540" s="22" t="s">
        <v>78</v>
      </c>
      <c r="D1540" s="22" t="s">
        <v>2532</v>
      </c>
      <c r="E1540" s="397" t="s">
        <v>1928</v>
      </c>
      <c r="F1540" s="397"/>
      <c r="G1540" s="23" t="s">
        <v>268</v>
      </c>
      <c r="H1540" s="26">
        <v>1.32E-2</v>
      </c>
      <c r="I1540" s="25">
        <v>12.72</v>
      </c>
      <c r="J1540" s="25">
        <v>0.16</v>
      </c>
    </row>
    <row r="1541" spans="1:10">
      <c r="A1541" s="38"/>
      <c r="B1541" s="38"/>
      <c r="C1541" s="38"/>
      <c r="D1541" s="38"/>
      <c r="E1541" s="38" t="s">
        <v>1897</v>
      </c>
      <c r="F1541" s="39">
        <v>20.5</v>
      </c>
      <c r="G1541" s="38" t="s">
        <v>1898</v>
      </c>
      <c r="H1541" s="39">
        <v>0</v>
      </c>
      <c r="I1541" s="38" t="s">
        <v>1899</v>
      </c>
      <c r="J1541" s="39">
        <v>20.5</v>
      </c>
    </row>
    <row r="1542" spans="1:10">
      <c r="A1542" s="38"/>
      <c r="B1542" s="38"/>
      <c r="C1542" s="38"/>
      <c r="D1542" s="38"/>
      <c r="E1542" s="38" t="s">
        <v>1900</v>
      </c>
      <c r="F1542" s="39">
        <v>31.09</v>
      </c>
      <c r="G1542" s="38"/>
      <c r="H1542" s="398" t="s">
        <v>1901</v>
      </c>
      <c r="I1542" s="398"/>
      <c r="J1542" s="39">
        <v>182.79</v>
      </c>
    </row>
    <row r="1543" spans="1:10" ht="1.05" customHeight="1">
      <c r="A1543" s="16"/>
      <c r="B1543" s="16"/>
      <c r="C1543" s="16"/>
      <c r="D1543" s="16"/>
      <c r="E1543" s="16"/>
      <c r="F1543" s="16"/>
      <c r="G1543" s="16"/>
      <c r="H1543" s="16"/>
      <c r="I1543" s="16"/>
      <c r="J1543" s="16"/>
    </row>
    <row r="1544" spans="1:10" ht="18" customHeight="1">
      <c r="A1544" s="2" t="s">
        <v>588</v>
      </c>
      <c r="B1544" s="4" t="s">
        <v>61</v>
      </c>
      <c r="C1544" s="2" t="s">
        <v>62</v>
      </c>
      <c r="D1544" s="2" t="s">
        <v>9</v>
      </c>
      <c r="E1544" s="391" t="s">
        <v>63</v>
      </c>
      <c r="F1544" s="391"/>
      <c r="G1544" s="3" t="s">
        <v>64</v>
      </c>
      <c r="H1544" s="4" t="s">
        <v>10</v>
      </c>
      <c r="I1544" s="4" t="s">
        <v>65</v>
      </c>
      <c r="J1544" s="4" t="s">
        <v>11</v>
      </c>
    </row>
    <row r="1545" spans="1:10" ht="39" customHeight="1">
      <c r="A1545" s="10" t="s">
        <v>1883</v>
      </c>
      <c r="B1545" s="12" t="s">
        <v>589</v>
      </c>
      <c r="C1545" s="10" t="s">
        <v>78</v>
      </c>
      <c r="D1545" s="10" t="s">
        <v>590</v>
      </c>
      <c r="E1545" s="395" t="s">
        <v>591</v>
      </c>
      <c r="F1545" s="395"/>
      <c r="G1545" s="11" t="s">
        <v>268</v>
      </c>
      <c r="H1545" s="15">
        <v>1</v>
      </c>
      <c r="I1545" s="13">
        <v>103.23</v>
      </c>
      <c r="J1545" s="13">
        <v>103.23</v>
      </c>
    </row>
    <row r="1546" spans="1:10" ht="25.95" customHeight="1">
      <c r="A1546" s="17" t="s">
        <v>1884</v>
      </c>
      <c r="B1546" s="19" t="s">
        <v>1959</v>
      </c>
      <c r="C1546" s="17" t="s">
        <v>78</v>
      </c>
      <c r="D1546" s="17" t="s">
        <v>1960</v>
      </c>
      <c r="E1546" s="396" t="s">
        <v>1887</v>
      </c>
      <c r="F1546" s="396"/>
      <c r="G1546" s="18" t="s">
        <v>1911</v>
      </c>
      <c r="H1546" s="21">
        <v>0.22120000000000001</v>
      </c>
      <c r="I1546" s="20">
        <v>23.32</v>
      </c>
      <c r="J1546" s="20">
        <v>5.15</v>
      </c>
    </row>
    <row r="1547" spans="1:10" ht="25.95" customHeight="1">
      <c r="A1547" s="17" t="s">
        <v>1884</v>
      </c>
      <c r="B1547" s="19" t="s">
        <v>1957</v>
      </c>
      <c r="C1547" s="17" t="s">
        <v>78</v>
      </c>
      <c r="D1547" s="17" t="s">
        <v>1958</v>
      </c>
      <c r="E1547" s="396" t="s">
        <v>1887</v>
      </c>
      <c r="F1547" s="396"/>
      <c r="G1547" s="18" t="s">
        <v>1911</v>
      </c>
      <c r="H1547" s="21">
        <v>0.22120000000000001</v>
      </c>
      <c r="I1547" s="20">
        <v>27.62</v>
      </c>
      <c r="J1547" s="20">
        <v>6.1</v>
      </c>
    </row>
    <row r="1548" spans="1:10" ht="25.95" customHeight="1">
      <c r="A1548" s="22" t="s">
        <v>1894</v>
      </c>
      <c r="B1548" s="24" t="s">
        <v>2531</v>
      </c>
      <c r="C1548" s="22" t="s">
        <v>78</v>
      </c>
      <c r="D1548" s="22" t="s">
        <v>2532</v>
      </c>
      <c r="E1548" s="397" t="s">
        <v>1928</v>
      </c>
      <c r="F1548" s="397"/>
      <c r="G1548" s="23" t="s">
        <v>268</v>
      </c>
      <c r="H1548" s="26">
        <v>1.06E-2</v>
      </c>
      <c r="I1548" s="25">
        <v>12.72</v>
      </c>
      <c r="J1548" s="25">
        <v>0.13</v>
      </c>
    </row>
    <row r="1549" spans="1:10" ht="25.95" customHeight="1">
      <c r="A1549" s="22" t="s">
        <v>1894</v>
      </c>
      <c r="B1549" s="24" t="s">
        <v>2613</v>
      </c>
      <c r="C1549" s="22" t="s">
        <v>78</v>
      </c>
      <c r="D1549" s="22" t="s">
        <v>2614</v>
      </c>
      <c r="E1549" s="397" t="s">
        <v>1928</v>
      </c>
      <c r="F1549" s="397"/>
      <c r="G1549" s="23" t="s">
        <v>268</v>
      </c>
      <c r="H1549" s="26">
        <v>1</v>
      </c>
      <c r="I1549" s="25">
        <v>91.85</v>
      </c>
      <c r="J1549" s="25">
        <v>91.85</v>
      </c>
    </row>
    <row r="1550" spans="1:10">
      <c r="A1550" s="38"/>
      <c r="B1550" s="38"/>
      <c r="C1550" s="38"/>
      <c r="D1550" s="38"/>
      <c r="E1550" s="38" t="s">
        <v>1897</v>
      </c>
      <c r="F1550" s="39">
        <v>8.48</v>
      </c>
      <c r="G1550" s="38" t="s">
        <v>1898</v>
      </c>
      <c r="H1550" s="39">
        <v>0</v>
      </c>
      <c r="I1550" s="38" t="s">
        <v>1899</v>
      </c>
      <c r="J1550" s="39">
        <v>8.48</v>
      </c>
    </row>
    <row r="1551" spans="1:10">
      <c r="A1551" s="38"/>
      <c r="B1551" s="38"/>
      <c r="C1551" s="38"/>
      <c r="D1551" s="38"/>
      <c r="E1551" s="38" t="s">
        <v>1900</v>
      </c>
      <c r="F1551" s="39">
        <v>21.16</v>
      </c>
      <c r="G1551" s="38"/>
      <c r="H1551" s="398" t="s">
        <v>1901</v>
      </c>
      <c r="I1551" s="398"/>
      <c r="J1551" s="39">
        <v>124.39</v>
      </c>
    </row>
    <row r="1552" spans="1:10" ht="1.05" customHeight="1">
      <c r="A1552" s="16"/>
      <c r="B1552" s="16"/>
      <c r="C1552" s="16"/>
      <c r="D1552" s="16"/>
      <c r="E1552" s="16"/>
      <c r="F1552" s="16"/>
      <c r="G1552" s="16"/>
      <c r="H1552" s="16"/>
      <c r="I1552" s="16"/>
      <c r="J1552" s="16"/>
    </row>
    <row r="1553" spans="1:10" ht="18" customHeight="1">
      <c r="A1553" s="2" t="s">
        <v>592</v>
      </c>
      <c r="B1553" s="4" t="s">
        <v>61</v>
      </c>
      <c r="C1553" s="2" t="s">
        <v>62</v>
      </c>
      <c r="D1553" s="2" t="s">
        <v>9</v>
      </c>
      <c r="E1553" s="391" t="s">
        <v>63</v>
      </c>
      <c r="F1553" s="391"/>
      <c r="G1553" s="3" t="s">
        <v>64</v>
      </c>
      <c r="H1553" s="4" t="s">
        <v>10</v>
      </c>
      <c r="I1553" s="4" t="s">
        <v>65</v>
      </c>
      <c r="J1553" s="4" t="s">
        <v>11</v>
      </c>
    </row>
    <row r="1554" spans="1:10" ht="25.95" customHeight="1">
      <c r="A1554" s="10" t="s">
        <v>1883</v>
      </c>
      <c r="B1554" s="12" t="s">
        <v>593</v>
      </c>
      <c r="C1554" s="10" t="s">
        <v>78</v>
      </c>
      <c r="D1554" s="10" t="s">
        <v>594</v>
      </c>
      <c r="E1554" s="395" t="s">
        <v>591</v>
      </c>
      <c r="F1554" s="395"/>
      <c r="G1554" s="11" t="s">
        <v>268</v>
      </c>
      <c r="H1554" s="15">
        <v>1</v>
      </c>
      <c r="I1554" s="13">
        <v>43.38</v>
      </c>
      <c r="J1554" s="13">
        <v>43.38</v>
      </c>
    </row>
    <row r="1555" spans="1:10" ht="25.95" customHeight="1">
      <c r="A1555" s="17" t="s">
        <v>1884</v>
      </c>
      <c r="B1555" s="19" t="s">
        <v>1957</v>
      </c>
      <c r="C1555" s="17" t="s">
        <v>78</v>
      </c>
      <c r="D1555" s="17" t="s">
        <v>1958</v>
      </c>
      <c r="E1555" s="396" t="s">
        <v>1887</v>
      </c>
      <c r="F1555" s="396"/>
      <c r="G1555" s="18" t="s">
        <v>1911</v>
      </c>
      <c r="H1555" s="21">
        <v>0.11020000000000001</v>
      </c>
      <c r="I1555" s="20">
        <v>27.62</v>
      </c>
      <c r="J1555" s="20">
        <v>3.04</v>
      </c>
    </row>
    <row r="1556" spans="1:10" ht="25.95" customHeight="1">
      <c r="A1556" s="17" t="s">
        <v>1884</v>
      </c>
      <c r="B1556" s="19" t="s">
        <v>1959</v>
      </c>
      <c r="C1556" s="17" t="s">
        <v>78</v>
      </c>
      <c r="D1556" s="17" t="s">
        <v>1960</v>
      </c>
      <c r="E1556" s="396" t="s">
        <v>1887</v>
      </c>
      <c r="F1556" s="396"/>
      <c r="G1556" s="18" t="s">
        <v>1911</v>
      </c>
      <c r="H1556" s="21">
        <v>0.11020000000000001</v>
      </c>
      <c r="I1556" s="20">
        <v>23.32</v>
      </c>
      <c r="J1556" s="20">
        <v>2.56</v>
      </c>
    </row>
    <row r="1557" spans="1:10" ht="25.95" customHeight="1">
      <c r="A1557" s="22" t="s">
        <v>1894</v>
      </c>
      <c r="B1557" s="24" t="s">
        <v>2531</v>
      </c>
      <c r="C1557" s="22" t="s">
        <v>78</v>
      </c>
      <c r="D1557" s="22" t="s">
        <v>2532</v>
      </c>
      <c r="E1557" s="397" t="s">
        <v>1928</v>
      </c>
      <c r="F1557" s="397"/>
      <c r="G1557" s="23" t="s">
        <v>268</v>
      </c>
      <c r="H1557" s="26">
        <v>1.06E-2</v>
      </c>
      <c r="I1557" s="25">
        <v>12.72</v>
      </c>
      <c r="J1557" s="25">
        <v>0.13</v>
      </c>
    </row>
    <row r="1558" spans="1:10" ht="25.95" customHeight="1">
      <c r="A1558" s="22" t="s">
        <v>1894</v>
      </c>
      <c r="B1558" s="24" t="s">
        <v>2615</v>
      </c>
      <c r="C1558" s="22" t="s">
        <v>78</v>
      </c>
      <c r="D1558" s="22" t="s">
        <v>2616</v>
      </c>
      <c r="E1558" s="397" t="s">
        <v>1928</v>
      </c>
      <c r="F1558" s="397"/>
      <c r="G1558" s="23" t="s">
        <v>268</v>
      </c>
      <c r="H1558" s="26">
        <v>1</v>
      </c>
      <c r="I1558" s="25">
        <v>37.65</v>
      </c>
      <c r="J1558" s="25">
        <v>37.65</v>
      </c>
    </row>
    <row r="1559" spans="1:10">
      <c r="A1559" s="38"/>
      <c r="B1559" s="38"/>
      <c r="C1559" s="38"/>
      <c r="D1559" s="38"/>
      <c r="E1559" s="38" t="s">
        <v>1897</v>
      </c>
      <c r="F1559" s="39">
        <v>4.22</v>
      </c>
      <c r="G1559" s="38" t="s">
        <v>1898</v>
      </c>
      <c r="H1559" s="39">
        <v>0</v>
      </c>
      <c r="I1559" s="38" t="s">
        <v>1899</v>
      </c>
      <c r="J1559" s="39">
        <v>4.22</v>
      </c>
    </row>
    <row r="1560" spans="1:10">
      <c r="A1560" s="38"/>
      <c r="B1560" s="38"/>
      <c r="C1560" s="38"/>
      <c r="D1560" s="38"/>
      <c r="E1560" s="38" t="s">
        <v>1900</v>
      </c>
      <c r="F1560" s="39">
        <v>8.89</v>
      </c>
      <c r="G1560" s="38"/>
      <c r="H1560" s="398" t="s">
        <v>1901</v>
      </c>
      <c r="I1560" s="398"/>
      <c r="J1560" s="39">
        <v>52.27</v>
      </c>
    </row>
    <row r="1561" spans="1:10" ht="1.05" customHeight="1">
      <c r="A1561" s="16"/>
      <c r="B1561" s="16"/>
      <c r="C1561" s="16"/>
      <c r="D1561" s="16"/>
      <c r="E1561" s="16"/>
      <c r="F1561" s="16"/>
      <c r="G1561" s="16"/>
      <c r="H1561" s="16"/>
      <c r="I1561" s="16"/>
      <c r="J1561" s="16"/>
    </row>
    <row r="1562" spans="1:10" ht="18" customHeight="1">
      <c r="A1562" s="2" t="s">
        <v>595</v>
      </c>
      <c r="B1562" s="4" t="s">
        <v>61</v>
      </c>
      <c r="C1562" s="2" t="s">
        <v>62</v>
      </c>
      <c r="D1562" s="2" t="s">
        <v>9</v>
      </c>
      <c r="E1562" s="391" t="s">
        <v>63</v>
      </c>
      <c r="F1562" s="391"/>
      <c r="G1562" s="3" t="s">
        <v>64</v>
      </c>
      <c r="H1562" s="4" t="s">
        <v>10</v>
      </c>
      <c r="I1562" s="4" t="s">
        <v>65</v>
      </c>
      <c r="J1562" s="4" t="s">
        <v>11</v>
      </c>
    </row>
    <row r="1563" spans="1:10" ht="25.95" customHeight="1">
      <c r="A1563" s="10" t="s">
        <v>1883</v>
      </c>
      <c r="B1563" s="12" t="s">
        <v>596</v>
      </c>
      <c r="C1563" s="10" t="s">
        <v>78</v>
      </c>
      <c r="D1563" s="10" t="s">
        <v>597</v>
      </c>
      <c r="E1563" s="395" t="s">
        <v>591</v>
      </c>
      <c r="F1563" s="395"/>
      <c r="G1563" s="11" t="s">
        <v>268</v>
      </c>
      <c r="H1563" s="15">
        <v>1</v>
      </c>
      <c r="I1563" s="13">
        <v>35.93</v>
      </c>
      <c r="J1563" s="13">
        <v>35.93</v>
      </c>
    </row>
    <row r="1564" spans="1:10" ht="25.95" customHeight="1">
      <c r="A1564" s="17" t="s">
        <v>1884</v>
      </c>
      <c r="B1564" s="19" t="s">
        <v>1959</v>
      </c>
      <c r="C1564" s="17" t="s">
        <v>78</v>
      </c>
      <c r="D1564" s="17" t="s">
        <v>1960</v>
      </c>
      <c r="E1564" s="396" t="s">
        <v>1887</v>
      </c>
      <c r="F1564" s="396"/>
      <c r="G1564" s="18" t="s">
        <v>1911</v>
      </c>
      <c r="H1564" s="21">
        <v>0.11020000000000001</v>
      </c>
      <c r="I1564" s="20">
        <v>23.32</v>
      </c>
      <c r="J1564" s="20">
        <v>2.56</v>
      </c>
    </row>
    <row r="1565" spans="1:10" ht="25.95" customHeight="1">
      <c r="A1565" s="17" t="s">
        <v>1884</v>
      </c>
      <c r="B1565" s="19" t="s">
        <v>1957</v>
      </c>
      <c r="C1565" s="17" t="s">
        <v>78</v>
      </c>
      <c r="D1565" s="17" t="s">
        <v>1958</v>
      </c>
      <c r="E1565" s="396" t="s">
        <v>1887</v>
      </c>
      <c r="F1565" s="396"/>
      <c r="G1565" s="18" t="s">
        <v>1911</v>
      </c>
      <c r="H1565" s="21">
        <v>0.11020000000000001</v>
      </c>
      <c r="I1565" s="20">
        <v>27.62</v>
      </c>
      <c r="J1565" s="20">
        <v>3.04</v>
      </c>
    </row>
    <row r="1566" spans="1:10" ht="25.95" customHeight="1">
      <c r="A1566" s="22" t="s">
        <v>1894</v>
      </c>
      <c r="B1566" s="24" t="s">
        <v>2617</v>
      </c>
      <c r="C1566" s="22" t="s">
        <v>78</v>
      </c>
      <c r="D1566" s="22" t="s">
        <v>2618</v>
      </c>
      <c r="E1566" s="397" t="s">
        <v>1928</v>
      </c>
      <c r="F1566" s="397"/>
      <c r="G1566" s="23" t="s">
        <v>268</v>
      </c>
      <c r="H1566" s="26">
        <v>1</v>
      </c>
      <c r="I1566" s="25">
        <v>30.2</v>
      </c>
      <c r="J1566" s="25">
        <v>30.2</v>
      </c>
    </row>
    <row r="1567" spans="1:10" ht="25.95" customHeight="1">
      <c r="A1567" s="22" t="s">
        <v>1894</v>
      </c>
      <c r="B1567" s="24" t="s">
        <v>2531</v>
      </c>
      <c r="C1567" s="22" t="s">
        <v>78</v>
      </c>
      <c r="D1567" s="22" t="s">
        <v>2532</v>
      </c>
      <c r="E1567" s="397" t="s">
        <v>1928</v>
      </c>
      <c r="F1567" s="397"/>
      <c r="G1567" s="23" t="s">
        <v>268</v>
      </c>
      <c r="H1567" s="26">
        <v>1.06E-2</v>
      </c>
      <c r="I1567" s="25">
        <v>12.72</v>
      </c>
      <c r="J1567" s="25">
        <v>0.13</v>
      </c>
    </row>
    <row r="1568" spans="1:10">
      <c r="A1568" s="38"/>
      <c r="B1568" s="38"/>
      <c r="C1568" s="38"/>
      <c r="D1568" s="38"/>
      <c r="E1568" s="38" t="s">
        <v>1897</v>
      </c>
      <c r="F1568" s="39">
        <v>4.22</v>
      </c>
      <c r="G1568" s="38" t="s">
        <v>1898</v>
      </c>
      <c r="H1568" s="39">
        <v>0</v>
      </c>
      <c r="I1568" s="38" t="s">
        <v>1899</v>
      </c>
      <c r="J1568" s="39">
        <v>4.22</v>
      </c>
    </row>
    <row r="1569" spans="1:10">
      <c r="A1569" s="38"/>
      <c r="B1569" s="38"/>
      <c r="C1569" s="38"/>
      <c r="D1569" s="38"/>
      <c r="E1569" s="38" t="s">
        <v>1900</v>
      </c>
      <c r="F1569" s="39">
        <v>7.36</v>
      </c>
      <c r="G1569" s="38"/>
      <c r="H1569" s="398" t="s">
        <v>1901</v>
      </c>
      <c r="I1569" s="398"/>
      <c r="J1569" s="39">
        <v>43.29</v>
      </c>
    </row>
    <row r="1570" spans="1:10" ht="1.05" customHeight="1">
      <c r="A1570" s="16"/>
      <c r="B1570" s="16"/>
      <c r="C1570" s="16"/>
      <c r="D1570" s="16"/>
      <c r="E1570" s="16"/>
      <c r="F1570" s="16"/>
      <c r="G1570" s="16"/>
      <c r="H1570" s="16"/>
      <c r="I1570" s="16"/>
      <c r="J1570" s="16"/>
    </row>
    <row r="1571" spans="1:10" ht="18" customHeight="1">
      <c r="A1571" s="2" t="s">
        <v>598</v>
      </c>
      <c r="B1571" s="4" t="s">
        <v>61</v>
      </c>
      <c r="C1571" s="2" t="s">
        <v>62</v>
      </c>
      <c r="D1571" s="2" t="s">
        <v>9</v>
      </c>
      <c r="E1571" s="391" t="s">
        <v>63</v>
      </c>
      <c r="F1571" s="391"/>
      <c r="G1571" s="3" t="s">
        <v>64</v>
      </c>
      <c r="H1571" s="4" t="s">
        <v>10</v>
      </c>
      <c r="I1571" s="4" t="s">
        <v>65</v>
      </c>
      <c r="J1571" s="4" t="s">
        <v>11</v>
      </c>
    </row>
    <row r="1572" spans="1:10" ht="25.95" customHeight="1">
      <c r="A1572" s="10" t="s">
        <v>1883</v>
      </c>
      <c r="B1572" s="12" t="s">
        <v>599</v>
      </c>
      <c r="C1572" s="10" t="s">
        <v>78</v>
      </c>
      <c r="D1572" s="10" t="s">
        <v>600</v>
      </c>
      <c r="E1572" s="395" t="s">
        <v>591</v>
      </c>
      <c r="F1572" s="395"/>
      <c r="G1572" s="11" t="s">
        <v>268</v>
      </c>
      <c r="H1572" s="15">
        <v>1</v>
      </c>
      <c r="I1572" s="13">
        <v>29.63</v>
      </c>
      <c r="J1572" s="13">
        <v>29.63</v>
      </c>
    </row>
    <row r="1573" spans="1:10" ht="25.95" customHeight="1">
      <c r="A1573" s="17" t="s">
        <v>1884</v>
      </c>
      <c r="B1573" s="19" t="s">
        <v>1959</v>
      </c>
      <c r="C1573" s="17" t="s">
        <v>78</v>
      </c>
      <c r="D1573" s="17" t="s">
        <v>1960</v>
      </c>
      <c r="E1573" s="396" t="s">
        <v>1887</v>
      </c>
      <c r="F1573" s="396"/>
      <c r="G1573" s="18" t="s">
        <v>1911</v>
      </c>
      <c r="H1573" s="21">
        <v>0.11020000000000001</v>
      </c>
      <c r="I1573" s="20">
        <v>23.32</v>
      </c>
      <c r="J1573" s="20">
        <v>2.56</v>
      </c>
    </row>
    <row r="1574" spans="1:10" ht="25.95" customHeight="1">
      <c r="A1574" s="17" t="s">
        <v>1884</v>
      </c>
      <c r="B1574" s="19" t="s">
        <v>1957</v>
      </c>
      <c r="C1574" s="17" t="s">
        <v>78</v>
      </c>
      <c r="D1574" s="17" t="s">
        <v>1958</v>
      </c>
      <c r="E1574" s="396" t="s">
        <v>1887</v>
      </c>
      <c r="F1574" s="396"/>
      <c r="G1574" s="18" t="s">
        <v>1911</v>
      </c>
      <c r="H1574" s="21">
        <v>0.11020000000000001</v>
      </c>
      <c r="I1574" s="20">
        <v>27.62</v>
      </c>
      <c r="J1574" s="20">
        <v>3.04</v>
      </c>
    </row>
    <row r="1575" spans="1:10" ht="25.95" customHeight="1">
      <c r="A1575" s="22" t="s">
        <v>1894</v>
      </c>
      <c r="B1575" s="24" t="s">
        <v>2531</v>
      </c>
      <c r="C1575" s="22" t="s">
        <v>78</v>
      </c>
      <c r="D1575" s="22" t="s">
        <v>2532</v>
      </c>
      <c r="E1575" s="397" t="s">
        <v>1928</v>
      </c>
      <c r="F1575" s="397"/>
      <c r="G1575" s="23" t="s">
        <v>268</v>
      </c>
      <c r="H1575" s="26">
        <v>1.06E-2</v>
      </c>
      <c r="I1575" s="25">
        <v>12.72</v>
      </c>
      <c r="J1575" s="25">
        <v>0.13</v>
      </c>
    </row>
    <row r="1576" spans="1:10" ht="25.95" customHeight="1">
      <c r="A1576" s="22" t="s">
        <v>1894</v>
      </c>
      <c r="B1576" s="24" t="s">
        <v>2619</v>
      </c>
      <c r="C1576" s="22" t="s">
        <v>78</v>
      </c>
      <c r="D1576" s="22" t="s">
        <v>2620</v>
      </c>
      <c r="E1576" s="397" t="s">
        <v>1928</v>
      </c>
      <c r="F1576" s="397"/>
      <c r="G1576" s="23" t="s">
        <v>268</v>
      </c>
      <c r="H1576" s="26">
        <v>1</v>
      </c>
      <c r="I1576" s="25">
        <v>23.9</v>
      </c>
      <c r="J1576" s="25">
        <v>23.9</v>
      </c>
    </row>
    <row r="1577" spans="1:10">
      <c r="A1577" s="38"/>
      <c r="B1577" s="38"/>
      <c r="C1577" s="38"/>
      <c r="D1577" s="38"/>
      <c r="E1577" s="38" t="s">
        <v>1897</v>
      </c>
      <c r="F1577" s="39">
        <v>4.22</v>
      </c>
      <c r="G1577" s="38" t="s">
        <v>1898</v>
      </c>
      <c r="H1577" s="39">
        <v>0</v>
      </c>
      <c r="I1577" s="38" t="s">
        <v>1899</v>
      </c>
      <c r="J1577" s="39">
        <v>4.22</v>
      </c>
    </row>
    <row r="1578" spans="1:10">
      <c r="A1578" s="38"/>
      <c r="B1578" s="38"/>
      <c r="C1578" s="38"/>
      <c r="D1578" s="38"/>
      <c r="E1578" s="38" t="s">
        <v>1900</v>
      </c>
      <c r="F1578" s="39">
        <v>6.07</v>
      </c>
      <c r="G1578" s="38"/>
      <c r="H1578" s="398" t="s">
        <v>1901</v>
      </c>
      <c r="I1578" s="398"/>
      <c r="J1578" s="39">
        <v>35.700000000000003</v>
      </c>
    </row>
    <row r="1579" spans="1:10" ht="1.05" customHeight="1">
      <c r="A1579" s="16"/>
      <c r="B1579" s="16"/>
      <c r="C1579" s="16"/>
      <c r="D1579" s="16"/>
      <c r="E1579" s="16"/>
      <c r="F1579" s="16"/>
      <c r="G1579" s="16"/>
      <c r="H1579" s="16"/>
      <c r="I1579" s="16"/>
      <c r="J1579" s="16"/>
    </row>
    <row r="1580" spans="1:10" ht="18" customHeight="1">
      <c r="A1580" s="2" t="s">
        <v>601</v>
      </c>
      <c r="B1580" s="4" t="s">
        <v>61</v>
      </c>
      <c r="C1580" s="2" t="s">
        <v>62</v>
      </c>
      <c r="D1580" s="2" t="s">
        <v>9</v>
      </c>
      <c r="E1580" s="391" t="s">
        <v>63</v>
      </c>
      <c r="F1580" s="391"/>
      <c r="G1580" s="3" t="s">
        <v>64</v>
      </c>
      <c r="H1580" s="4" t="s">
        <v>10</v>
      </c>
      <c r="I1580" s="4" t="s">
        <v>65</v>
      </c>
      <c r="J1580" s="4" t="s">
        <v>11</v>
      </c>
    </row>
    <row r="1581" spans="1:10" ht="25.95" customHeight="1">
      <c r="A1581" s="10" t="s">
        <v>1883</v>
      </c>
      <c r="B1581" s="12" t="s">
        <v>602</v>
      </c>
      <c r="C1581" s="10" t="s">
        <v>78</v>
      </c>
      <c r="D1581" s="10" t="s">
        <v>603</v>
      </c>
      <c r="E1581" s="395" t="s">
        <v>591</v>
      </c>
      <c r="F1581" s="395"/>
      <c r="G1581" s="11" t="s">
        <v>268</v>
      </c>
      <c r="H1581" s="15">
        <v>1</v>
      </c>
      <c r="I1581" s="13">
        <v>46.71</v>
      </c>
      <c r="J1581" s="13">
        <v>46.71</v>
      </c>
    </row>
    <row r="1582" spans="1:10" ht="25.95" customHeight="1">
      <c r="A1582" s="17" t="s">
        <v>1884</v>
      </c>
      <c r="B1582" s="19" t="s">
        <v>1959</v>
      </c>
      <c r="C1582" s="17" t="s">
        <v>78</v>
      </c>
      <c r="D1582" s="17" t="s">
        <v>1960</v>
      </c>
      <c r="E1582" s="396" t="s">
        <v>1887</v>
      </c>
      <c r="F1582" s="396"/>
      <c r="G1582" s="18" t="s">
        <v>1911</v>
      </c>
      <c r="H1582" s="21">
        <v>0.14849999999999999</v>
      </c>
      <c r="I1582" s="20">
        <v>23.32</v>
      </c>
      <c r="J1582" s="20">
        <v>3.46</v>
      </c>
    </row>
    <row r="1583" spans="1:10" ht="25.95" customHeight="1">
      <c r="A1583" s="17" t="s">
        <v>1884</v>
      </c>
      <c r="B1583" s="19" t="s">
        <v>1957</v>
      </c>
      <c r="C1583" s="17" t="s">
        <v>78</v>
      </c>
      <c r="D1583" s="17" t="s">
        <v>1958</v>
      </c>
      <c r="E1583" s="396" t="s">
        <v>1887</v>
      </c>
      <c r="F1583" s="396"/>
      <c r="G1583" s="18" t="s">
        <v>1911</v>
      </c>
      <c r="H1583" s="21">
        <v>0.14849999999999999</v>
      </c>
      <c r="I1583" s="20">
        <v>27.62</v>
      </c>
      <c r="J1583" s="20">
        <v>4.0999999999999996</v>
      </c>
    </row>
    <row r="1584" spans="1:10" ht="25.95" customHeight="1">
      <c r="A1584" s="22" t="s">
        <v>1894</v>
      </c>
      <c r="B1584" s="24" t="s">
        <v>2531</v>
      </c>
      <c r="C1584" s="22" t="s">
        <v>78</v>
      </c>
      <c r="D1584" s="22" t="s">
        <v>2532</v>
      </c>
      <c r="E1584" s="397" t="s">
        <v>1928</v>
      </c>
      <c r="F1584" s="397"/>
      <c r="G1584" s="23" t="s">
        <v>268</v>
      </c>
      <c r="H1584" s="26">
        <v>1.32E-2</v>
      </c>
      <c r="I1584" s="25">
        <v>12.72</v>
      </c>
      <c r="J1584" s="25">
        <v>0.16</v>
      </c>
    </row>
    <row r="1585" spans="1:10" ht="25.95" customHeight="1">
      <c r="A1585" s="22" t="s">
        <v>1894</v>
      </c>
      <c r="B1585" s="24" t="s">
        <v>2621</v>
      </c>
      <c r="C1585" s="22" t="s">
        <v>78</v>
      </c>
      <c r="D1585" s="22" t="s">
        <v>2622</v>
      </c>
      <c r="E1585" s="397" t="s">
        <v>1928</v>
      </c>
      <c r="F1585" s="397"/>
      <c r="G1585" s="23" t="s">
        <v>268</v>
      </c>
      <c r="H1585" s="26">
        <v>1</v>
      </c>
      <c r="I1585" s="25">
        <v>38.99</v>
      </c>
      <c r="J1585" s="25">
        <v>38.99</v>
      </c>
    </row>
    <row r="1586" spans="1:10">
      <c r="A1586" s="38"/>
      <c r="B1586" s="38"/>
      <c r="C1586" s="38"/>
      <c r="D1586" s="38"/>
      <c r="E1586" s="38" t="s">
        <v>1897</v>
      </c>
      <c r="F1586" s="39">
        <v>5.69</v>
      </c>
      <c r="G1586" s="38" t="s">
        <v>1898</v>
      </c>
      <c r="H1586" s="39">
        <v>0</v>
      </c>
      <c r="I1586" s="38" t="s">
        <v>1899</v>
      </c>
      <c r="J1586" s="39">
        <v>5.69</v>
      </c>
    </row>
    <row r="1587" spans="1:10">
      <c r="A1587" s="38"/>
      <c r="B1587" s="38"/>
      <c r="C1587" s="38"/>
      <c r="D1587" s="38"/>
      <c r="E1587" s="38" t="s">
        <v>1900</v>
      </c>
      <c r="F1587" s="39">
        <v>9.57</v>
      </c>
      <c r="G1587" s="38"/>
      <c r="H1587" s="398" t="s">
        <v>1901</v>
      </c>
      <c r="I1587" s="398"/>
      <c r="J1587" s="39">
        <v>56.28</v>
      </c>
    </row>
    <row r="1588" spans="1:10" ht="1.05" customHeight="1">
      <c r="A1588" s="16"/>
      <c r="B1588" s="16"/>
      <c r="C1588" s="16"/>
      <c r="D1588" s="16"/>
      <c r="E1588" s="16"/>
      <c r="F1588" s="16"/>
      <c r="G1588" s="16"/>
      <c r="H1588" s="16"/>
      <c r="I1588" s="16"/>
      <c r="J1588" s="16"/>
    </row>
    <row r="1589" spans="1:10" ht="18" customHeight="1">
      <c r="A1589" s="2" t="s">
        <v>604</v>
      </c>
      <c r="B1589" s="4" t="s">
        <v>61</v>
      </c>
      <c r="C1589" s="2" t="s">
        <v>62</v>
      </c>
      <c r="D1589" s="2" t="s">
        <v>9</v>
      </c>
      <c r="E1589" s="391" t="s">
        <v>63</v>
      </c>
      <c r="F1589" s="391"/>
      <c r="G1589" s="3" t="s">
        <v>64</v>
      </c>
      <c r="H1589" s="4" t="s">
        <v>10</v>
      </c>
      <c r="I1589" s="4" t="s">
        <v>65</v>
      </c>
      <c r="J1589" s="4" t="s">
        <v>11</v>
      </c>
    </row>
    <row r="1590" spans="1:10" ht="25.95" customHeight="1">
      <c r="A1590" s="10" t="s">
        <v>1883</v>
      </c>
      <c r="B1590" s="12" t="s">
        <v>605</v>
      </c>
      <c r="C1590" s="10" t="s">
        <v>78</v>
      </c>
      <c r="D1590" s="10" t="s">
        <v>606</v>
      </c>
      <c r="E1590" s="395" t="s">
        <v>591</v>
      </c>
      <c r="F1590" s="395"/>
      <c r="G1590" s="11" t="s">
        <v>268</v>
      </c>
      <c r="H1590" s="15">
        <v>1</v>
      </c>
      <c r="I1590" s="13">
        <v>62.57</v>
      </c>
      <c r="J1590" s="13">
        <v>62.57</v>
      </c>
    </row>
    <row r="1591" spans="1:10" ht="25.95" customHeight="1">
      <c r="A1591" s="17" t="s">
        <v>1884</v>
      </c>
      <c r="B1591" s="19" t="s">
        <v>1957</v>
      </c>
      <c r="C1591" s="17" t="s">
        <v>78</v>
      </c>
      <c r="D1591" s="17" t="s">
        <v>1958</v>
      </c>
      <c r="E1591" s="396" t="s">
        <v>1887</v>
      </c>
      <c r="F1591" s="396"/>
      <c r="G1591" s="18" t="s">
        <v>1911</v>
      </c>
      <c r="H1591" s="21">
        <v>0.2021</v>
      </c>
      <c r="I1591" s="20">
        <v>27.62</v>
      </c>
      <c r="J1591" s="20">
        <v>5.58</v>
      </c>
    </row>
    <row r="1592" spans="1:10" ht="25.95" customHeight="1">
      <c r="A1592" s="17" t="s">
        <v>1884</v>
      </c>
      <c r="B1592" s="19" t="s">
        <v>1959</v>
      </c>
      <c r="C1592" s="17" t="s">
        <v>78</v>
      </c>
      <c r="D1592" s="17" t="s">
        <v>1960</v>
      </c>
      <c r="E1592" s="396" t="s">
        <v>1887</v>
      </c>
      <c r="F1592" s="396"/>
      <c r="G1592" s="18" t="s">
        <v>1911</v>
      </c>
      <c r="H1592" s="21">
        <v>0.2021</v>
      </c>
      <c r="I1592" s="20">
        <v>23.32</v>
      </c>
      <c r="J1592" s="20">
        <v>4.71</v>
      </c>
    </row>
    <row r="1593" spans="1:10" ht="25.95" customHeight="1">
      <c r="A1593" s="22" t="s">
        <v>1894</v>
      </c>
      <c r="B1593" s="24" t="s">
        <v>2531</v>
      </c>
      <c r="C1593" s="22" t="s">
        <v>78</v>
      </c>
      <c r="D1593" s="22" t="s">
        <v>2532</v>
      </c>
      <c r="E1593" s="397" t="s">
        <v>1928</v>
      </c>
      <c r="F1593" s="397"/>
      <c r="G1593" s="23" t="s">
        <v>268</v>
      </c>
      <c r="H1593" s="26">
        <v>1.6799999999999999E-2</v>
      </c>
      <c r="I1593" s="25">
        <v>12.72</v>
      </c>
      <c r="J1593" s="25">
        <v>0.21</v>
      </c>
    </row>
    <row r="1594" spans="1:10" ht="25.95" customHeight="1">
      <c r="A1594" s="22" t="s">
        <v>1894</v>
      </c>
      <c r="B1594" s="24" t="s">
        <v>2623</v>
      </c>
      <c r="C1594" s="22" t="s">
        <v>78</v>
      </c>
      <c r="D1594" s="22" t="s">
        <v>2624</v>
      </c>
      <c r="E1594" s="397" t="s">
        <v>1928</v>
      </c>
      <c r="F1594" s="397"/>
      <c r="G1594" s="23" t="s">
        <v>268</v>
      </c>
      <c r="H1594" s="26">
        <v>1</v>
      </c>
      <c r="I1594" s="25">
        <v>52.07</v>
      </c>
      <c r="J1594" s="25">
        <v>52.07</v>
      </c>
    </row>
    <row r="1595" spans="1:10">
      <c r="A1595" s="38"/>
      <c r="B1595" s="38"/>
      <c r="C1595" s="38"/>
      <c r="D1595" s="38"/>
      <c r="E1595" s="38" t="s">
        <v>1897</v>
      </c>
      <c r="F1595" s="39">
        <v>7.75</v>
      </c>
      <c r="G1595" s="38" t="s">
        <v>1898</v>
      </c>
      <c r="H1595" s="39">
        <v>0</v>
      </c>
      <c r="I1595" s="38" t="s">
        <v>1899</v>
      </c>
      <c r="J1595" s="39">
        <v>7.75</v>
      </c>
    </row>
    <row r="1596" spans="1:10">
      <c r="A1596" s="38"/>
      <c r="B1596" s="38"/>
      <c r="C1596" s="38"/>
      <c r="D1596" s="38"/>
      <c r="E1596" s="38" t="s">
        <v>1900</v>
      </c>
      <c r="F1596" s="39">
        <v>12.82</v>
      </c>
      <c r="G1596" s="38"/>
      <c r="H1596" s="398" t="s">
        <v>1901</v>
      </c>
      <c r="I1596" s="398"/>
      <c r="J1596" s="39">
        <v>75.39</v>
      </c>
    </row>
    <row r="1597" spans="1:10" ht="1.05" customHeight="1">
      <c r="A1597" s="16"/>
      <c r="B1597" s="16"/>
      <c r="C1597" s="16"/>
      <c r="D1597" s="16"/>
      <c r="E1597" s="16"/>
      <c r="F1597" s="16"/>
      <c r="G1597" s="16"/>
      <c r="H1597" s="16"/>
      <c r="I1597" s="16"/>
      <c r="J1597" s="16"/>
    </row>
    <row r="1598" spans="1:10" ht="18" customHeight="1">
      <c r="A1598" s="2" t="s">
        <v>607</v>
      </c>
      <c r="B1598" s="4" t="s">
        <v>61</v>
      </c>
      <c r="C1598" s="2" t="s">
        <v>62</v>
      </c>
      <c r="D1598" s="2" t="s">
        <v>9</v>
      </c>
      <c r="E1598" s="391" t="s">
        <v>63</v>
      </c>
      <c r="F1598" s="391"/>
      <c r="G1598" s="3" t="s">
        <v>64</v>
      </c>
      <c r="H1598" s="4" t="s">
        <v>10</v>
      </c>
      <c r="I1598" s="4" t="s">
        <v>65</v>
      </c>
      <c r="J1598" s="4" t="s">
        <v>11</v>
      </c>
    </row>
    <row r="1599" spans="1:10" ht="25.95" customHeight="1">
      <c r="A1599" s="10" t="s">
        <v>1883</v>
      </c>
      <c r="B1599" s="12" t="s">
        <v>608</v>
      </c>
      <c r="C1599" s="10" t="s">
        <v>78</v>
      </c>
      <c r="D1599" s="10" t="s">
        <v>609</v>
      </c>
      <c r="E1599" s="395" t="s">
        <v>591</v>
      </c>
      <c r="F1599" s="395"/>
      <c r="G1599" s="11" t="s">
        <v>268</v>
      </c>
      <c r="H1599" s="15">
        <v>1</v>
      </c>
      <c r="I1599" s="13">
        <v>101.27</v>
      </c>
      <c r="J1599" s="13">
        <v>101.27</v>
      </c>
    </row>
    <row r="1600" spans="1:10" ht="25.95" customHeight="1">
      <c r="A1600" s="17" t="s">
        <v>1884</v>
      </c>
      <c r="B1600" s="19" t="s">
        <v>1957</v>
      </c>
      <c r="C1600" s="17" t="s">
        <v>78</v>
      </c>
      <c r="D1600" s="17" t="s">
        <v>1958</v>
      </c>
      <c r="E1600" s="396" t="s">
        <v>1887</v>
      </c>
      <c r="F1600" s="396"/>
      <c r="G1600" s="18" t="s">
        <v>1911</v>
      </c>
      <c r="H1600" s="21">
        <v>0.33979999999999999</v>
      </c>
      <c r="I1600" s="20">
        <v>27.62</v>
      </c>
      <c r="J1600" s="20">
        <v>9.3800000000000008</v>
      </c>
    </row>
    <row r="1601" spans="1:10" ht="25.95" customHeight="1">
      <c r="A1601" s="17" t="s">
        <v>1884</v>
      </c>
      <c r="B1601" s="19" t="s">
        <v>1959</v>
      </c>
      <c r="C1601" s="17" t="s">
        <v>78</v>
      </c>
      <c r="D1601" s="17" t="s">
        <v>1960</v>
      </c>
      <c r="E1601" s="396" t="s">
        <v>1887</v>
      </c>
      <c r="F1601" s="396"/>
      <c r="G1601" s="18" t="s">
        <v>1911</v>
      </c>
      <c r="H1601" s="21">
        <v>0.33979999999999999</v>
      </c>
      <c r="I1601" s="20">
        <v>23.32</v>
      </c>
      <c r="J1601" s="20">
        <v>7.92</v>
      </c>
    </row>
    <row r="1602" spans="1:10" ht="25.95" customHeight="1">
      <c r="A1602" s="22" t="s">
        <v>1894</v>
      </c>
      <c r="B1602" s="24" t="s">
        <v>2531</v>
      </c>
      <c r="C1602" s="22" t="s">
        <v>78</v>
      </c>
      <c r="D1602" s="22" t="s">
        <v>2532</v>
      </c>
      <c r="E1602" s="397" t="s">
        <v>1928</v>
      </c>
      <c r="F1602" s="397"/>
      <c r="G1602" s="23" t="s">
        <v>268</v>
      </c>
      <c r="H1602" s="26">
        <v>2.4E-2</v>
      </c>
      <c r="I1602" s="25">
        <v>12.72</v>
      </c>
      <c r="J1602" s="25">
        <v>0.3</v>
      </c>
    </row>
    <row r="1603" spans="1:10" ht="25.95" customHeight="1">
      <c r="A1603" s="22" t="s">
        <v>1894</v>
      </c>
      <c r="B1603" s="24" t="s">
        <v>2625</v>
      </c>
      <c r="C1603" s="22" t="s">
        <v>78</v>
      </c>
      <c r="D1603" s="22" t="s">
        <v>2626</v>
      </c>
      <c r="E1603" s="397" t="s">
        <v>1928</v>
      </c>
      <c r="F1603" s="397"/>
      <c r="G1603" s="23" t="s">
        <v>268</v>
      </c>
      <c r="H1603" s="26">
        <v>1</v>
      </c>
      <c r="I1603" s="25">
        <v>83.67</v>
      </c>
      <c r="J1603" s="25">
        <v>83.67</v>
      </c>
    </row>
    <row r="1604" spans="1:10">
      <c r="A1604" s="38"/>
      <c r="B1604" s="38"/>
      <c r="C1604" s="38"/>
      <c r="D1604" s="38"/>
      <c r="E1604" s="38" t="s">
        <v>1897</v>
      </c>
      <c r="F1604" s="39">
        <v>13.04</v>
      </c>
      <c r="G1604" s="38" t="s">
        <v>1898</v>
      </c>
      <c r="H1604" s="39">
        <v>0</v>
      </c>
      <c r="I1604" s="38" t="s">
        <v>1899</v>
      </c>
      <c r="J1604" s="39">
        <v>13.04</v>
      </c>
    </row>
    <row r="1605" spans="1:10">
      <c r="A1605" s="38"/>
      <c r="B1605" s="38"/>
      <c r="C1605" s="38"/>
      <c r="D1605" s="38"/>
      <c r="E1605" s="38" t="s">
        <v>1900</v>
      </c>
      <c r="F1605" s="39">
        <v>20.76</v>
      </c>
      <c r="G1605" s="38"/>
      <c r="H1605" s="398" t="s">
        <v>1901</v>
      </c>
      <c r="I1605" s="398"/>
      <c r="J1605" s="39">
        <v>122.03</v>
      </c>
    </row>
    <row r="1606" spans="1:10" ht="1.05" customHeight="1">
      <c r="A1606" s="16"/>
      <c r="B1606" s="16"/>
      <c r="C1606" s="16"/>
      <c r="D1606" s="16"/>
      <c r="E1606" s="16"/>
      <c r="F1606" s="16"/>
      <c r="G1606" s="16"/>
      <c r="H1606" s="16"/>
      <c r="I1606" s="16"/>
      <c r="J1606" s="16"/>
    </row>
    <row r="1607" spans="1:10" ht="18" customHeight="1">
      <c r="A1607" s="2" t="s">
        <v>610</v>
      </c>
      <c r="B1607" s="4" t="s">
        <v>61</v>
      </c>
      <c r="C1607" s="2" t="s">
        <v>62</v>
      </c>
      <c r="D1607" s="2" t="s">
        <v>9</v>
      </c>
      <c r="E1607" s="391" t="s">
        <v>63</v>
      </c>
      <c r="F1607" s="391"/>
      <c r="G1607" s="3" t="s">
        <v>64</v>
      </c>
      <c r="H1607" s="4" t="s">
        <v>10</v>
      </c>
      <c r="I1607" s="4" t="s">
        <v>65</v>
      </c>
      <c r="J1607" s="4" t="s">
        <v>11</v>
      </c>
    </row>
    <row r="1608" spans="1:10" ht="39" customHeight="1">
      <c r="A1608" s="10" t="s">
        <v>1883</v>
      </c>
      <c r="B1608" s="12" t="s">
        <v>611</v>
      </c>
      <c r="C1608" s="10" t="s">
        <v>78</v>
      </c>
      <c r="D1608" s="10" t="s">
        <v>612</v>
      </c>
      <c r="E1608" s="395" t="s">
        <v>591</v>
      </c>
      <c r="F1608" s="395"/>
      <c r="G1608" s="11" t="s">
        <v>268</v>
      </c>
      <c r="H1608" s="15">
        <v>1</v>
      </c>
      <c r="I1608" s="13">
        <v>98.94</v>
      </c>
      <c r="J1608" s="13">
        <v>98.94</v>
      </c>
    </row>
    <row r="1609" spans="1:10" ht="25.95" customHeight="1">
      <c r="A1609" s="17" t="s">
        <v>1884</v>
      </c>
      <c r="B1609" s="19" t="s">
        <v>1957</v>
      </c>
      <c r="C1609" s="17" t="s">
        <v>78</v>
      </c>
      <c r="D1609" s="17" t="s">
        <v>1958</v>
      </c>
      <c r="E1609" s="396" t="s">
        <v>1887</v>
      </c>
      <c r="F1609" s="396"/>
      <c r="G1609" s="18" t="s">
        <v>1911</v>
      </c>
      <c r="H1609" s="21">
        <v>7.4200000000000002E-2</v>
      </c>
      <c r="I1609" s="20">
        <v>27.62</v>
      </c>
      <c r="J1609" s="20">
        <v>2.04</v>
      </c>
    </row>
    <row r="1610" spans="1:10" ht="25.95" customHeight="1">
      <c r="A1610" s="17" t="s">
        <v>1884</v>
      </c>
      <c r="B1610" s="19" t="s">
        <v>1959</v>
      </c>
      <c r="C1610" s="17" t="s">
        <v>78</v>
      </c>
      <c r="D1610" s="17" t="s">
        <v>1960</v>
      </c>
      <c r="E1610" s="396" t="s">
        <v>1887</v>
      </c>
      <c r="F1610" s="396"/>
      <c r="G1610" s="18" t="s">
        <v>1911</v>
      </c>
      <c r="H1610" s="21">
        <v>7.4200000000000002E-2</v>
      </c>
      <c r="I1610" s="20">
        <v>23.32</v>
      </c>
      <c r="J1610" s="20">
        <v>1.73</v>
      </c>
    </row>
    <row r="1611" spans="1:10" ht="25.95" customHeight="1">
      <c r="A1611" s="22" t="s">
        <v>1894</v>
      </c>
      <c r="B1611" s="24" t="s">
        <v>2627</v>
      </c>
      <c r="C1611" s="22" t="s">
        <v>78</v>
      </c>
      <c r="D1611" s="22" t="s">
        <v>2628</v>
      </c>
      <c r="E1611" s="397" t="s">
        <v>1928</v>
      </c>
      <c r="F1611" s="397"/>
      <c r="G1611" s="23" t="s">
        <v>268</v>
      </c>
      <c r="H1611" s="26">
        <v>1</v>
      </c>
      <c r="I1611" s="25">
        <v>95.09</v>
      </c>
      <c r="J1611" s="25">
        <v>95.09</v>
      </c>
    </row>
    <row r="1612" spans="1:10" ht="25.95" customHeight="1">
      <c r="A1612" s="22" t="s">
        <v>1894</v>
      </c>
      <c r="B1612" s="24" t="s">
        <v>2531</v>
      </c>
      <c r="C1612" s="22" t="s">
        <v>78</v>
      </c>
      <c r="D1612" s="22" t="s">
        <v>2532</v>
      </c>
      <c r="E1612" s="397" t="s">
        <v>1928</v>
      </c>
      <c r="F1612" s="397"/>
      <c r="G1612" s="23" t="s">
        <v>268</v>
      </c>
      <c r="H1612" s="26">
        <v>6.6E-3</v>
      </c>
      <c r="I1612" s="25">
        <v>12.72</v>
      </c>
      <c r="J1612" s="25">
        <v>0.08</v>
      </c>
    </row>
    <row r="1613" spans="1:10">
      <c r="A1613" s="38"/>
      <c r="B1613" s="38"/>
      <c r="C1613" s="38"/>
      <c r="D1613" s="38"/>
      <c r="E1613" s="38" t="s">
        <v>1897</v>
      </c>
      <c r="F1613" s="39">
        <v>2.84</v>
      </c>
      <c r="G1613" s="38" t="s">
        <v>1898</v>
      </c>
      <c r="H1613" s="39">
        <v>0</v>
      </c>
      <c r="I1613" s="38" t="s">
        <v>1899</v>
      </c>
      <c r="J1613" s="39">
        <v>2.84</v>
      </c>
    </row>
    <row r="1614" spans="1:10">
      <c r="A1614" s="38"/>
      <c r="B1614" s="38"/>
      <c r="C1614" s="38"/>
      <c r="D1614" s="38"/>
      <c r="E1614" s="38" t="s">
        <v>1900</v>
      </c>
      <c r="F1614" s="39">
        <v>20.28</v>
      </c>
      <c r="G1614" s="38"/>
      <c r="H1614" s="398" t="s">
        <v>1901</v>
      </c>
      <c r="I1614" s="398"/>
      <c r="J1614" s="39">
        <v>119.22</v>
      </c>
    </row>
    <row r="1615" spans="1:10" ht="1.05" customHeight="1">
      <c r="A1615" s="16"/>
      <c r="B1615" s="16"/>
      <c r="C1615" s="16"/>
      <c r="D1615" s="16"/>
      <c r="E1615" s="16"/>
      <c r="F1615" s="16"/>
      <c r="G1615" s="16"/>
      <c r="H1615" s="16"/>
      <c r="I1615" s="16"/>
      <c r="J1615" s="16"/>
    </row>
    <row r="1616" spans="1:10" ht="18" customHeight="1">
      <c r="A1616" s="2" t="s">
        <v>613</v>
      </c>
      <c r="B1616" s="4" t="s">
        <v>61</v>
      </c>
      <c r="C1616" s="2" t="s">
        <v>62</v>
      </c>
      <c r="D1616" s="2" t="s">
        <v>9</v>
      </c>
      <c r="E1616" s="391" t="s">
        <v>63</v>
      </c>
      <c r="F1616" s="391"/>
      <c r="G1616" s="3" t="s">
        <v>64</v>
      </c>
      <c r="H1616" s="4" t="s">
        <v>10</v>
      </c>
      <c r="I1616" s="4" t="s">
        <v>65</v>
      </c>
      <c r="J1616" s="4" t="s">
        <v>11</v>
      </c>
    </row>
    <row r="1617" spans="1:10" ht="39" customHeight="1">
      <c r="A1617" s="10" t="s">
        <v>1883</v>
      </c>
      <c r="B1617" s="12" t="s">
        <v>614</v>
      </c>
      <c r="C1617" s="10" t="s">
        <v>78</v>
      </c>
      <c r="D1617" s="10" t="s">
        <v>615</v>
      </c>
      <c r="E1617" s="395" t="s">
        <v>591</v>
      </c>
      <c r="F1617" s="395"/>
      <c r="G1617" s="11" t="s">
        <v>268</v>
      </c>
      <c r="H1617" s="15">
        <v>1</v>
      </c>
      <c r="I1617" s="13">
        <v>156.19</v>
      </c>
      <c r="J1617" s="13">
        <v>156.19</v>
      </c>
    </row>
    <row r="1618" spans="1:10" ht="25.95" customHeight="1">
      <c r="A1618" s="17" t="s">
        <v>1884</v>
      </c>
      <c r="B1618" s="19" t="s">
        <v>1959</v>
      </c>
      <c r="C1618" s="17" t="s">
        <v>78</v>
      </c>
      <c r="D1618" s="17" t="s">
        <v>1960</v>
      </c>
      <c r="E1618" s="396" t="s">
        <v>1887</v>
      </c>
      <c r="F1618" s="396"/>
      <c r="G1618" s="18" t="s">
        <v>1911</v>
      </c>
      <c r="H1618" s="21">
        <v>0.10100000000000001</v>
      </c>
      <c r="I1618" s="20">
        <v>23.32</v>
      </c>
      <c r="J1618" s="20">
        <v>2.35</v>
      </c>
    </row>
    <row r="1619" spans="1:10" ht="25.95" customHeight="1">
      <c r="A1619" s="17" t="s">
        <v>1884</v>
      </c>
      <c r="B1619" s="19" t="s">
        <v>1957</v>
      </c>
      <c r="C1619" s="17" t="s">
        <v>78</v>
      </c>
      <c r="D1619" s="17" t="s">
        <v>1958</v>
      </c>
      <c r="E1619" s="396" t="s">
        <v>1887</v>
      </c>
      <c r="F1619" s="396"/>
      <c r="G1619" s="18" t="s">
        <v>1911</v>
      </c>
      <c r="H1619" s="21">
        <v>0.10100000000000001</v>
      </c>
      <c r="I1619" s="20">
        <v>27.62</v>
      </c>
      <c r="J1619" s="20">
        <v>2.78</v>
      </c>
    </row>
    <row r="1620" spans="1:10" ht="25.95" customHeight="1">
      <c r="A1620" s="22" t="s">
        <v>1894</v>
      </c>
      <c r="B1620" s="24" t="s">
        <v>2531</v>
      </c>
      <c r="C1620" s="22" t="s">
        <v>78</v>
      </c>
      <c r="D1620" s="22" t="s">
        <v>2532</v>
      </c>
      <c r="E1620" s="397" t="s">
        <v>1928</v>
      </c>
      <c r="F1620" s="397"/>
      <c r="G1620" s="23" t="s">
        <v>268</v>
      </c>
      <c r="H1620" s="26">
        <v>8.3999999999999995E-3</v>
      </c>
      <c r="I1620" s="25">
        <v>12.72</v>
      </c>
      <c r="J1620" s="25">
        <v>0.1</v>
      </c>
    </row>
    <row r="1621" spans="1:10" ht="39" customHeight="1">
      <c r="A1621" s="22" t="s">
        <v>1894</v>
      </c>
      <c r="B1621" s="24" t="s">
        <v>2629</v>
      </c>
      <c r="C1621" s="22" t="s">
        <v>78</v>
      </c>
      <c r="D1621" s="22" t="s">
        <v>2630</v>
      </c>
      <c r="E1621" s="397" t="s">
        <v>1928</v>
      </c>
      <c r="F1621" s="397"/>
      <c r="G1621" s="23" t="s">
        <v>268</v>
      </c>
      <c r="H1621" s="26">
        <v>1</v>
      </c>
      <c r="I1621" s="25">
        <v>150.96</v>
      </c>
      <c r="J1621" s="25">
        <v>150.96</v>
      </c>
    </row>
    <row r="1622" spans="1:10">
      <c r="A1622" s="38"/>
      <c r="B1622" s="38"/>
      <c r="C1622" s="38"/>
      <c r="D1622" s="38"/>
      <c r="E1622" s="38" t="s">
        <v>1897</v>
      </c>
      <c r="F1622" s="39">
        <v>3.87</v>
      </c>
      <c r="G1622" s="38" t="s">
        <v>1898</v>
      </c>
      <c r="H1622" s="39">
        <v>0</v>
      </c>
      <c r="I1622" s="38" t="s">
        <v>1899</v>
      </c>
      <c r="J1622" s="39">
        <v>3.87</v>
      </c>
    </row>
    <row r="1623" spans="1:10">
      <c r="A1623" s="38"/>
      <c r="B1623" s="38"/>
      <c r="C1623" s="38"/>
      <c r="D1623" s="38"/>
      <c r="E1623" s="38" t="s">
        <v>1900</v>
      </c>
      <c r="F1623" s="39">
        <v>32.01</v>
      </c>
      <c r="G1623" s="38"/>
      <c r="H1623" s="398" t="s">
        <v>1901</v>
      </c>
      <c r="I1623" s="398"/>
      <c r="J1623" s="39">
        <v>188.2</v>
      </c>
    </row>
    <row r="1624" spans="1:10" ht="1.05" customHeight="1">
      <c r="A1624" s="16"/>
      <c r="B1624" s="16"/>
      <c r="C1624" s="16"/>
      <c r="D1624" s="16"/>
      <c r="E1624" s="16"/>
      <c r="F1624" s="16"/>
      <c r="G1624" s="16"/>
      <c r="H1624" s="16"/>
      <c r="I1624" s="16"/>
      <c r="J1624" s="16"/>
    </row>
    <row r="1625" spans="1:10" ht="18" customHeight="1">
      <c r="A1625" s="2" t="s">
        <v>616</v>
      </c>
      <c r="B1625" s="4" t="s">
        <v>61</v>
      </c>
      <c r="C1625" s="2" t="s">
        <v>62</v>
      </c>
      <c r="D1625" s="2" t="s">
        <v>9</v>
      </c>
      <c r="E1625" s="391" t="s">
        <v>63</v>
      </c>
      <c r="F1625" s="391"/>
      <c r="G1625" s="3" t="s">
        <v>64</v>
      </c>
      <c r="H1625" s="4" t="s">
        <v>10</v>
      </c>
      <c r="I1625" s="4" t="s">
        <v>65</v>
      </c>
      <c r="J1625" s="4" t="s">
        <v>11</v>
      </c>
    </row>
    <row r="1626" spans="1:10" ht="24" customHeight="1">
      <c r="A1626" s="10" t="s">
        <v>1883</v>
      </c>
      <c r="B1626" s="12" t="s">
        <v>617</v>
      </c>
      <c r="C1626" s="10" t="s">
        <v>72</v>
      </c>
      <c r="D1626" s="10" t="s">
        <v>618</v>
      </c>
      <c r="E1626" s="395" t="s">
        <v>74</v>
      </c>
      <c r="F1626" s="395"/>
      <c r="G1626" s="11" t="s">
        <v>75</v>
      </c>
      <c r="H1626" s="15">
        <v>1</v>
      </c>
      <c r="I1626" s="13">
        <v>7.56</v>
      </c>
      <c r="J1626" s="13">
        <v>7.56</v>
      </c>
    </row>
    <row r="1627" spans="1:10" ht="25.95" customHeight="1">
      <c r="A1627" s="17" t="s">
        <v>1884</v>
      </c>
      <c r="B1627" s="19" t="s">
        <v>1957</v>
      </c>
      <c r="C1627" s="17" t="s">
        <v>78</v>
      </c>
      <c r="D1627" s="17" t="s">
        <v>1958</v>
      </c>
      <c r="E1627" s="396" t="s">
        <v>1887</v>
      </c>
      <c r="F1627" s="396"/>
      <c r="G1627" s="18" t="s">
        <v>1911</v>
      </c>
      <c r="H1627" s="21">
        <v>0.09</v>
      </c>
      <c r="I1627" s="20">
        <v>27.62</v>
      </c>
      <c r="J1627" s="20">
        <v>2.48</v>
      </c>
    </row>
    <row r="1628" spans="1:10" ht="25.95" customHeight="1">
      <c r="A1628" s="22" t="s">
        <v>1894</v>
      </c>
      <c r="B1628" s="24" t="s">
        <v>2631</v>
      </c>
      <c r="C1628" s="22" t="s">
        <v>78</v>
      </c>
      <c r="D1628" s="22" t="s">
        <v>2632</v>
      </c>
      <c r="E1628" s="397" t="s">
        <v>1928</v>
      </c>
      <c r="F1628" s="397"/>
      <c r="G1628" s="23" t="s">
        <v>268</v>
      </c>
      <c r="H1628" s="26">
        <v>1.24E-2</v>
      </c>
      <c r="I1628" s="25">
        <v>7.84</v>
      </c>
      <c r="J1628" s="25">
        <v>0.09</v>
      </c>
    </row>
    <row r="1629" spans="1:10" ht="24" customHeight="1">
      <c r="A1629" s="22" t="s">
        <v>1894</v>
      </c>
      <c r="B1629" s="24" t="s">
        <v>2633</v>
      </c>
      <c r="C1629" s="22" t="s">
        <v>72</v>
      </c>
      <c r="D1629" s="22" t="s">
        <v>618</v>
      </c>
      <c r="E1629" s="397" t="s">
        <v>1928</v>
      </c>
      <c r="F1629" s="397"/>
      <c r="G1629" s="23" t="s">
        <v>268</v>
      </c>
      <c r="H1629" s="26">
        <v>1</v>
      </c>
      <c r="I1629" s="25">
        <v>4.99</v>
      </c>
      <c r="J1629" s="25">
        <v>4.99</v>
      </c>
    </row>
    <row r="1630" spans="1:10">
      <c r="A1630" s="38"/>
      <c r="B1630" s="38"/>
      <c r="C1630" s="38"/>
      <c r="D1630" s="38"/>
      <c r="E1630" s="38" t="s">
        <v>1897</v>
      </c>
      <c r="F1630" s="39">
        <v>1.92</v>
      </c>
      <c r="G1630" s="38" t="s">
        <v>1898</v>
      </c>
      <c r="H1630" s="39">
        <v>0</v>
      </c>
      <c r="I1630" s="38" t="s">
        <v>1899</v>
      </c>
      <c r="J1630" s="39">
        <v>1.92</v>
      </c>
    </row>
    <row r="1631" spans="1:10">
      <c r="A1631" s="38"/>
      <c r="B1631" s="38"/>
      <c r="C1631" s="38"/>
      <c r="D1631" s="38"/>
      <c r="E1631" s="38" t="s">
        <v>1900</v>
      </c>
      <c r="F1631" s="39">
        <v>1.54</v>
      </c>
      <c r="G1631" s="38"/>
      <c r="H1631" s="398" t="s">
        <v>1901</v>
      </c>
      <c r="I1631" s="398"/>
      <c r="J1631" s="39">
        <v>9.1</v>
      </c>
    </row>
    <row r="1632" spans="1:10" ht="1.05" customHeight="1">
      <c r="A1632" s="16"/>
      <c r="B1632" s="16"/>
      <c r="C1632" s="16"/>
      <c r="D1632" s="16"/>
      <c r="E1632" s="16"/>
      <c r="F1632" s="16"/>
      <c r="G1632" s="16"/>
      <c r="H1632" s="16"/>
      <c r="I1632" s="16"/>
      <c r="J1632" s="16"/>
    </row>
    <row r="1633" spans="1:10" ht="18" customHeight="1">
      <c r="A1633" s="2" t="s">
        <v>619</v>
      </c>
      <c r="B1633" s="4" t="s">
        <v>61</v>
      </c>
      <c r="C1633" s="2" t="s">
        <v>62</v>
      </c>
      <c r="D1633" s="2" t="s">
        <v>9</v>
      </c>
      <c r="E1633" s="391" t="s">
        <v>63</v>
      </c>
      <c r="F1633" s="391"/>
      <c r="G1633" s="3" t="s">
        <v>64</v>
      </c>
      <c r="H1633" s="4" t="s">
        <v>10</v>
      </c>
      <c r="I1633" s="4" t="s">
        <v>65</v>
      </c>
      <c r="J1633" s="4" t="s">
        <v>11</v>
      </c>
    </row>
    <row r="1634" spans="1:10" ht="24" customHeight="1">
      <c r="A1634" s="10" t="s">
        <v>1883</v>
      </c>
      <c r="B1634" s="12" t="s">
        <v>620</v>
      </c>
      <c r="C1634" s="10" t="s">
        <v>72</v>
      </c>
      <c r="D1634" s="10" t="s">
        <v>621</v>
      </c>
      <c r="E1634" s="395" t="s">
        <v>74</v>
      </c>
      <c r="F1634" s="395"/>
      <c r="G1634" s="11" t="s">
        <v>75</v>
      </c>
      <c r="H1634" s="15">
        <v>1</v>
      </c>
      <c r="I1634" s="13">
        <v>5.87</v>
      </c>
      <c r="J1634" s="13">
        <v>5.87</v>
      </c>
    </row>
    <row r="1635" spans="1:10" ht="25.95" customHeight="1">
      <c r="A1635" s="17" t="s">
        <v>1884</v>
      </c>
      <c r="B1635" s="19" t="s">
        <v>1957</v>
      </c>
      <c r="C1635" s="17" t="s">
        <v>78</v>
      </c>
      <c r="D1635" s="17" t="s">
        <v>1958</v>
      </c>
      <c r="E1635" s="396" t="s">
        <v>1887</v>
      </c>
      <c r="F1635" s="396"/>
      <c r="G1635" s="18" t="s">
        <v>1911</v>
      </c>
      <c r="H1635" s="21">
        <v>0.09</v>
      </c>
      <c r="I1635" s="20">
        <v>27.62</v>
      </c>
      <c r="J1635" s="20">
        <v>2.48</v>
      </c>
    </row>
    <row r="1636" spans="1:10" ht="24" customHeight="1">
      <c r="A1636" s="22" t="s">
        <v>1894</v>
      </c>
      <c r="B1636" s="24" t="s">
        <v>2634</v>
      </c>
      <c r="C1636" s="22" t="s">
        <v>72</v>
      </c>
      <c r="D1636" s="22" t="s">
        <v>621</v>
      </c>
      <c r="E1636" s="397" t="s">
        <v>1928</v>
      </c>
      <c r="F1636" s="397"/>
      <c r="G1636" s="23" t="s">
        <v>268</v>
      </c>
      <c r="H1636" s="26">
        <v>1</v>
      </c>
      <c r="I1636" s="25">
        <v>3.3</v>
      </c>
      <c r="J1636" s="25">
        <v>3.3</v>
      </c>
    </row>
    <row r="1637" spans="1:10" ht="25.95" customHeight="1">
      <c r="A1637" s="22" t="s">
        <v>1894</v>
      </c>
      <c r="B1637" s="24" t="s">
        <v>2631</v>
      </c>
      <c r="C1637" s="22" t="s">
        <v>78</v>
      </c>
      <c r="D1637" s="22" t="s">
        <v>2632</v>
      </c>
      <c r="E1637" s="397" t="s">
        <v>1928</v>
      </c>
      <c r="F1637" s="397"/>
      <c r="G1637" s="23" t="s">
        <v>268</v>
      </c>
      <c r="H1637" s="26">
        <v>1.24E-2</v>
      </c>
      <c r="I1637" s="25">
        <v>7.84</v>
      </c>
      <c r="J1637" s="25">
        <v>0.09</v>
      </c>
    </row>
    <row r="1638" spans="1:10">
      <c r="A1638" s="38"/>
      <c r="B1638" s="38"/>
      <c r="C1638" s="38"/>
      <c r="D1638" s="38"/>
      <c r="E1638" s="38" t="s">
        <v>1897</v>
      </c>
      <c r="F1638" s="39">
        <v>1.92</v>
      </c>
      <c r="G1638" s="38" t="s">
        <v>1898</v>
      </c>
      <c r="H1638" s="39">
        <v>0</v>
      </c>
      <c r="I1638" s="38" t="s">
        <v>1899</v>
      </c>
      <c r="J1638" s="39">
        <v>1.92</v>
      </c>
    </row>
    <row r="1639" spans="1:10">
      <c r="A1639" s="38"/>
      <c r="B1639" s="38"/>
      <c r="C1639" s="38"/>
      <c r="D1639" s="38"/>
      <c r="E1639" s="38" t="s">
        <v>1900</v>
      </c>
      <c r="F1639" s="39">
        <v>1.2</v>
      </c>
      <c r="G1639" s="38"/>
      <c r="H1639" s="398" t="s">
        <v>1901</v>
      </c>
      <c r="I1639" s="398"/>
      <c r="J1639" s="39">
        <v>7.07</v>
      </c>
    </row>
    <row r="1640" spans="1:10" ht="1.05" customHeight="1">
      <c r="A1640" s="16"/>
      <c r="B1640" s="16"/>
      <c r="C1640" s="16"/>
      <c r="D1640" s="16"/>
      <c r="E1640" s="16"/>
      <c r="F1640" s="16"/>
      <c r="G1640" s="16"/>
      <c r="H1640" s="16"/>
      <c r="I1640" s="16"/>
      <c r="J1640" s="16"/>
    </row>
    <row r="1641" spans="1:10" ht="18" customHeight="1">
      <c r="A1641" s="2" t="s">
        <v>622</v>
      </c>
      <c r="B1641" s="4" t="s">
        <v>61</v>
      </c>
      <c r="C1641" s="2" t="s">
        <v>62</v>
      </c>
      <c r="D1641" s="2" t="s">
        <v>9</v>
      </c>
      <c r="E1641" s="391" t="s">
        <v>63</v>
      </c>
      <c r="F1641" s="391"/>
      <c r="G1641" s="3" t="s">
        <v>64</v>
      </c>
      <c r="H1641" s="4" t="s">
        <v>10</v>
      </c>
      <c r="I1641" s="4" t="s">
        <v>65</v>
      </c>
      <c r="J1641" s="4" t="s">
        <v>11</v>
      </c>
    </row>
    <row r="1642" spans="1:10" ht="39" customHeight="1">
      <c r="A1642" s="10" t="s">
        <v>1883</v>
      </c>
      <c r="B1642" s="12" t="s">
        <v>623</v>
      </c>
      <c r="C1642" s="10" t="s">
        <v>78</v>
      </c>
      <c r="D1642" s="10" t="s">
        <v>624</v>
      </c>
      <c r="E1642" s="395" t="s">
        <v>625</v>
      </c>
      <c r="F1642" s="395"/>
      <c r="G1642" s="11" t="s">
        <v>268</v>
      </c>
      <c r="H1642" s="15">
        <v>1</v>
      </c>
      <c r="I1642" s="13">
        <v>680.92</v>
      </c>
      <c r="J1642" s="13">
        <v>680.92</v>
      </c>
    </row>
    <row r="1643" spans="1:10" ht="64.95" customHeight="1">
      <c r="A1643" s="17" t="s">
        <v>1884</v>
      </c>
      <c r="B1643" s="19" t="s">
        <v>2077</v>
      </c>
      <c r="C1643" s="17" t="s">
        <v>78</v>
      </c>
      <c r="D1643" s="17" t="s">
        <v>2078</v>
      </c>
      <c r="E1643" s="396" t="s">
        <v>1907</v>
      </c>
      <c r="F1643" s="396"/>
      <c r="G1643" s="18" t="s">
        <v>1908</v>
      </c>
      <c r="H1643" s="21">
        <v>0.15040000000000001</v>
      </c>
      <c r="I1643" s="20">
        <v>59.97</v>
      </c>
      <c r="J1643" s="20">
        <v>9.01</v>
      </c>
    </row>
    <row r="1644" spans="1:10" ht="64.95" customHeight="1">
      <c r="A1644" s="17" t="s">
        <v>1884</v>
      </c>
      <c r="B1644" s="19" t="s">
        <v>2079</v>
      </c>
      <c r="C1644" s="17" t="s">
        <v>78</v>
      </c>
      <c r="D1644" s="17" t="s">
        <v>2080</v>
      </c>
      <c r="E1644" s="396" t="s">
        <v>1907</v>
      </c>
      <c r="F1644" s="396"/>
      <c r="G1644" s="18" t="s">
        <v>1914</v>
      </c>
      <c r="H1644" s="21">
        <v>7.3800000000000004E-2</v>
      </c>
      <c r="I1644" s="20">
        <v>146.27000000000001</v>
      </c>
      <c r="J1644" s="20">
        <v>10.79</v>
      </c>
    </row>
    <row r="1645" spans="1:10" ht="39" customHeight="1">
      <c r="A1645" s="17" t="s">
        <v>1884</v>
      </c>
      <c r="B1645" s="19" t="s">
        <v>2635</v>
      </c>
      <c r="C1645" s="17" t="s">
        <v>78</v>
      </c>
      <c r="D1645" s="17" t="s">
        <v>2636</v>
      </c>
      <c r="E1645" s="396" t="s">
        <v>2637</v>
      </c>
      <c r="F1645" s="396"/>
      <c r="G1645" s="18" t="s">
        <v>81</v>
      </c>
      <c r="H1645" s="21">
        <v>5.67E-2</v>
      </c>
      <c r="I1645" s="20">
        <v>2450.15</v>
      </c>
      <c r="J1645" s="20">
        <v>138.91999999999999</v>
      </c>
    </row>
    <row r="1646" spans="1:10" ht="39" customHeight="1">
      <c r="A1646" s="17" t="s">
        <v>1884</v>
      </c>
      <c r="B1646" s="19" t="s">
        <v>2638</v>
      </c>
      <c r="C1646" s="17" t="s">
        <v>78</v>
      </c>
      <c r="D1646" s="17" t="s">
        <v>2639</v>
      </c>
      <c r="E1646" s="396" t="s">
        <v>2640</v>
      </c>
      <c r="F1646" s="396"/>
      <c r="G1646" s="18" t="s">
        <v>81</v>
      </c>
      <c r="H1646" s="21">
        <v>6.0499999999999998E-2</v>
      </c>
      <c r="I1646" s="20">
        <v>279.45999999999998</v>
      </c>
      <c r="J1646" s="20">
        <v>16.899999999999999</v>
      </c>
    </row>
    <row r="1647" spans="1:10" ht="24" customHeight="1">
      <c r="A1647" s="17" t="s">
        <v>1884</v>
      </c>
      <c r="B1647" s="19" t="s">
        <v>1909</v>
      </c>
      <c r="C1647" s="17" t="s">
        <v>78</v>
      </c>
      <c r="D1647" s="17" t="s">
        <v>1910</v>
      </c>
      <c r="E1647" s="396" t="s">
        <v>1887</v>
      </c>
      <c r="F1647" s="396"/>
      <c r="G1647" s="18" t="s">
        <v>1911</v>
      </c>
      <c r="H1647" s="21">
        <v>0.1142</v>
      </c>
      <c r="I1647" s="20">
        <v>22.95</v>
      </c>
      <c r="J1647" s="20">
        <v>2.62</v>
      </c>
    </row>
    <row r="1648" spans="1:10" ht="24" customHeight="1">
      <c r="A1648" s="17" t="s">
        <v>1884</v>
      </c>
      <c r="B1648" s="19" t="s">
        <v>1935</v>
      </c>
      <c r="C1648" s="17" t="s">
        <v>78</v>
      </c>
      <c r="D1648" s="17" t="s">
        <v>1936</v>
      </c>
      <c r="E1648" s="396" t="s">
        <v>1887</v>
      </c>
      <c r="F1648" s="396"/>
      <c r="G1648" s="18" t="s">
        <v>1911</v>
      </c>
      <c r="H1648" s="21">
        <v>0.14530000000000001</v>
      </c>
      <c r="I1648" s="20">
        <v>28.34</v>
      </c>
      <c r="J1648" s="20">
        <v>4.1100000000000003</v>
      </c>
    </row>
    <row r="1649" spans="1:10" ht="25.95" customHeight="1">
      <c r="A1649" s="22" t="s">
        <v>1894</v>
      </c>
      <c r="B1649" s="24" t="s">
        <v>2641</v>
      </c>
      <c r="C1649" s="22" t="s">
        <v>78</v>
      </c>
      <c r="D1649" s="22" t="s">
        <v>2642</v>
      </c>
      <c r="E1649" s="397" t="s">
        <v>1928</v>
      </c>
      <c r="F1649" s="397"/>
      <c r="G1649" s="23" t="s">
        <v>268</v>
      </c>
      <c r="H1649" s="26">
        <v>1</v>
      </c>
      <c r="I1649" s="25">
        <v>498.57</v>
      </c>
      <c r="J1649" s="25">
        <v>498.57</v>
      </c>
    </row>
    <row r="1650" spans="1:10">
      <c r="A1650" s="38"/>
      <c r="B1650" s="38"/>
      <c r="C1650" s="38"/>
      <c r="D1650" s="38"/>
      <c r="E1650" s="38" t="s">
        <v>1897</v>
      </c>
      <c r="F1650" s="39">
        <v>80.22</v>
      </c>
      <c r="G1650" s="38" t="s">
        <v>1898</v>
      </c>
      <c r="H1650" s="39">
        <v>0</v>
      </c>
      <c r="I1650" s="38" t="s">
        <v>1899</v>
      </c>
      <c r="J1650" s="39">
        <v>80.22</v>
      </c>
    </row>
    <row r="1651" spans="1:10">
      <c r="A1651" s="38"/>
      <c r="B1651" s="38"/>
      <c r="C1651" s="38"/>
      <c r="D1651" s="38"/>
      <c r="E1651" s="38" t="s">
        <v>1900</v>
      </c>
      <c r="F1651" s="39">
        <v>139.58000000000001</v>
      </c>
      <c r="G1651" s="38"/>
      <c r="H1651" s="398" t="s">
        <v>1901</v>
      </c>
      <c r="I1651" s="398"/>
      <c r="J1651" s="39">
        <v>820.5</v>
      </c>
    </row>
    <row r="1652" spans="1:10" ht="1.05" customHeight="1">
      <c r="A1652" s="16"/>
      <c r="B1652" s="16"/>
      <c r="C1652" s="16"/>
      <c r="D1652" s="16"/>
      <c r="E1652" s="16"/>
      <c r="F1652" s="16"/>
      <c r="G1652" s="16"/>
      <c r="H1652" s="16"/>
      <c r="I1652" s="16"/>
      <c r="J1652" s="16"/>
    </row>
    <row r="1653" spans="1:10" ht="18" customHeight="1">
      <c r="A1653" s="2" t="s">
        <v>626</v>
      </c>
      <c r="B1653" s="4" t="s">
        <v>61</v>
      </c>
      <c r="C1653" s="2" t="s">
        <v>62</v>
      </c>
      <c r="D1653" s="2" t="s">
        <v>9</v>
      </c>
      <c r="E1653" s="391" t="s">
        <v>63</v>
      </c>
      <c r="F1653" s="391"/>
      <c r="G1653" s="3" t="s">
        <v>64</v>
      </c>
      <c r="H1653" s="4" t="s">
        <v>10</v>
      </c>
      <c r="I1653" s="4" t="s">
        <v>65</v>
      </c>
      <c r="J1653" s="4" t="s">
        <v>11</v>
      </c>
    </row>
    <row r="1654" spans="1:10" ht="39" customHeight="1">
      <c r="A1654" s="10" t="s">
        <v>1883</v>
      </c>
      <c r="B1654" s="12" t="s">
        <v>627</v>
      </c>
      <c r="C1654" s="10" t="s">
        <v>78</v>
      </c>
      <c r="D1654" s="10" t="s">
        <v>628</v>
      </c>
      <c r="E1654" s="395" t="s">
        <v>629</v>
      </c>
      <c r="F1654" s="395"/>
      <c r="G1654" s="11" t="s">
        <v>268</v>
      </c>
      <c r="H1654" s="15">
        <v>1</v>
      </c>
      <c r="I1654" s="13">
        <v>3312.64</v>
      </c>
      <c r="J1654" s="13">
        <v>3312.64</v>
      </c>
    </row>
    <row r="1655" spans="1:10" ht="25.95" customHeight="1">
      <c r="A1655" s="17" t="s">
        <v>1884</v>
      </c>
      <c r="B1655" s="19" t="s">
        <v>1957</v>
      </c>
      <c r="C1655" s="17" t="s">
        <v>78</v>
      </c>
      <c r="D1655" s="17" t="s">
        <v>1958</v>
      </c>
      <c r="E1655" s="396" t="s">
        <v>1887</v>
      </c>
      <c r="F1655" s="396"/>
      <c r="G1655" s="18" t="s">
        <v>1911</v>
      </c>
      <c r="H1655" s="21">
        <v>1.4821</v>
      </c>
      <c r="I1655" s="20">
        <v>27.62</v>
      </c>
      <c r="J1655" s="20">
        <v>40.93</v>
      </c>
    </row>
    <row r="1656" spans="1:10" ht="39" customHeight="1">
      <c r="A1656" s="17" t="s">
        <v>1884</v>
      </c>
      <c r="B1656" s="19" t="s">
        <v>2120</v>
      </c>
      <c r="C1656" s="17" t="s">
        <v>78</v>
      </c>
      <c r="D1656" s="17" t="s">
        <v>2121</v>
      </c>
      <c r="E1656" s="396" t="s">
        <v>1907</v>
      </c>
      <c r="F1656" s="396"/>
      <c r="G1656" s="18" t="s">
        <v>1914</v>
      </c>
      <c r="H1656" s="21">
        <v>0.26340000000000002</v>
      </c>
      <c r="I1656" s="20">
        <v>352.54</v>
      </c>
      <c r="J1656" s="20">
        <v>92.85</v>
      </c>
    </row>
    <row r="1657" spans="1:10" ht="39" customHeight="1">
      <c r="A1657" s="17" t="s">
        <v>1884</v>
      </c>
      <c r="B1657" s="19" t="s">
        <v>2200</v>
      </c>
      <c r="C1657" s="17" t="s">
        <v>78</v>
      </c>
      <c r="D1657" s="17" t="s">
        <v>2201</v>
      </c>
      <c r="E1657" s="396" t="s">
        <v>1907</v>
      </c>
      <c r="F1657" s="396"/>
      <c r="G1657" s="18" t="s">
        <v>1908</v>
      </c>
      <c r="H1657" s="21">
        <v>2.3611</v>
      </c>
      <c r="I1657" s="20">
        <v>180.02</v>
      </c>
      <c r="J1657" s="20">
        <v>425.04</v>
      </c>
    </row>
    <row r="1658" spans="1:10" ht="25.95" customHeight="1">
      <c r="A1658" s="17" t="s">
        <v>1884</v>
      </c>
      <c r="B1658" s="19" t="s">
        <v>1959</v>
      </c>
      <c r="C1658" s="17" t="s">
        <v>78</v>
      </c>
      <c r="D1658" s="17" t="s">
        <v>1960</v>
      </c>
      <c r="E1658" s="396" t="s">
        <v>1887</v>
      </c>
      <c r="F1658" s="396"/>
      <c r="G1658" s="18" t="s">
        <v>1911</v>
      </c>
      <c r="H1658" s="21">
        <v>1.4821</v>
      </c>
      <c r="I1658" s="20">
        <v>23.32</v>
      </c>
      <c r="J1658" s="20">
        <v>34.56</v>
      </c>
    </row>
    <row r="1659" spans="1:10" ht="25.95" customHeight="1">
      <c r="A1659" s="22" t="s">
        <v>1894</v>
      </c>
      <c r="B1659" s="24" t="s">
        <v>2643</v>
      </c>
      <c r="C1659" s="22" t="s">
        <v>78</v>
      </c>
      <c r="D1659" s="22" t="s">
        <v>2644</v>
      </c>
      <c r="E1659" s="397" t="s">
        <v>1928</v>
      </c>
      <c r="F1659" s="397"/>
      <c r="G1659" s="23" t="s">
        <v>268</v>
      </c>
      <c r="H1659" s="26">
        <v>1</v>
      </c>
      <c r="I1659" s="25">
        <v>2719.26</v>
      </c>
      <c r="J1659" s="25">
        <v>2719.26</v>
      </c>
    </row>
    <row r="1660" spans="1:10">
      <c r="A1660" s="38"/>
      <c r="B1660" s="38"/>
      <c r="C1660" s="38"/>
      <c r="D1660" s="38"/>
      <c r="E1660" s="38" t="s">
        <v>1897</v>
      </c>
      <c r="F1660" s="39">
        <v>123.34</v>
      </c>
      <c r="G1660" s="38" t="s">
        <v>1898</v>
      </c>
      <c r="H1660" s="39">
        <v>0</v>
      </c>
      <c r="I1660" s="38" t="s">
        <v>1899</v>
      </c>
      <c r="J1660" s="39">
        <v>123.34</v>
      </c>
    </row>
    <row r="1661" spans="1:10">
      <c r="A1661" s="38"/>
      <c r="B1661" s="38"/>
      <c r="C1661" s="38"/>
      <c r="D1661" s="38"/>
      <c r="E1661" s="38" t="s">
        <v>1900</v>
      </c>
      <c r="F1661" s="39">
        <v>679.09</v>
      </c>
      <c r="G1661" s="38"/>
      <c r="H1661" s="398" t="s">
        <v>1901</v>
      </c>
      <c r="I1661" s="398"/>
      <c r="J1661" s="39">
        <v>3991.73</v>
      </c>
    </row>
    <row r="1662" spans="1:10" ht="1.05" customHeight="1">
      <c r="A1662" s="16"/>
      <c r="B1662" s="16"/>
      <c r="C1662" s="16"/>
      <c r="D1662" s="16"/>
      <c r="E1662" s="16"/>
      <c r="F1662" s="16"/>
      <c r="G1662" s="16"/>
      <c r="H1662" s="16"/>
      <c r="I1662" s="16"/>
      <c r="J1662" s="16"/>
    </row>
    <row r="1663" spans="1:10" ht="18" customHeight="1">
      <c r="A1663" s="2" t="s">
        <v>632</v>
      </c>
      <c r="B1663" s="4" t="s">
        <v>61</v>
      </c>
      <c r="C1663" s="2" t="s">
        <v>62</v>
      </c>
      <c r="D1663" s="2" t="s">
        <v>9</v>
      </c>
      <c r="E1663" s="391" t="s">
        <v>63</v>
      </c>
      <c r="F1663" s="391"/>
      <c r="G1663" s="3" t="s">
        <v>64</v>
      </c>
      <c r="H1663" s="4" t="s">
        <v>10</v>
      </c>
      <c r="I1663" s="4" t="s">
        <v>65</v>
      </c>
      <c r="J1663" s="4" t="s">
        <v>11</v>
      </c>
    </row>
    <row r="1664" spans="1:10" ht="25.95" customHeight="1">
      <c r="A1664" s="10" t="s">
        <v>1883</v>
      </c>
      <c r="B1664" s="12" t="s">
        <v>633</v>
      </c>
      <c r="C1664" s="10" t="s">
        <v>72</v>
      </c>
      <c r="D1664" s="10" t="s">
        <v>634</v>
      </c>
      <c r="E1664" s="395" t="s">
        <v>74</v>
      </c>
      <c r="F1664" s="395"/>
      <c r="G1664" s="11" t="s">
        <v>75</v>
      </c>
      <c r="H1664" s="15">
        <v>1</v>
      </c>
      <c r="I1664" s="13">
        <v>113.43</v>
      </c>
      <c r="J1664" s="13">
        <v>113.43</v>
      </c>
    </row>
    <row r="1665" spans="1:10" ht="25.95" customHeight="1">
      <c r="A1665" s="17" t="s">
        <v>1884</v>
      </c>
      <c r="B1665" s="19" t="s">
        <v>1957</v>
      </c>
      <c r="C1665" s="17" t="s">
        <v>78</v>
      </c>
      <c r="D1665" s="17" t="s">
        <v>1958</v>
      </c>
      <c r="E1665" s="396" t="s">
        <v>1887</v>
      </c>
      <c r="F1665" s="396"/>
      <c r="G1665" s="18" t="s">
        <v>1911</v>
      </c>
      <c r="H1665" s="21">
        <v>0.15</v>
      </c>
      <c r="I1665" s="20">
        <v>27.62</v>
      </c>
      <c r="J1665" s="20">
        <v>4.1399999999999997</v>
      </c>
    </row>
    <row r="1666" spans="1:10" ht="25.95" customHeight="1">
      <c r="A1666" s="17" t="s">
        <v>1884</v>
      </c>
      <c r="B1666" s="19" t="s">
        <v>1959</v>
      </c>
      <c r="C1666" s="17" t="s">
        <v>78</v>
      </c>
      <c r="D1666" s="17" t="s">
        <v>1960</v>
      </c>
      <c r="E1666" s="396" t="s">
        <v>1887</v>
      </c>
      <c r="F1666" s="396"/>
      <c r="G1666" s="18" t="s">
        <v>1911</v>
      </c>
      <c r="H1666" s="21">
        <v>0.15</v>
      </c>
      <c r="I1666" s="20">
        <v>23.32</v>
      </c>
      <c r="J1666" s="20">
        <v>3.49</v>
      </c>
    </row>
    <row r="1667" spans="1:10" ht="24" customHeight="1">
      <c r="A1667" s="22" t="s">
        <v>1894</v>
      </c>
      <c r="B1667" s="24" t="s">
        <v>2645</v>
      </c>
      <c r="C1667" s="22" t="s">
        <v>72</v>
      </c>
      <c r="D1667" s="22" t="s">
        <v>2646</v>
      </c>
      <c r="E1667" s="397" t="s">
        <v>1928</v>
      </c>
      <c r="F1667" s="397"/>
      <c r="G1667" s="23" t="s">
        <v>268</v>
      </c>
      <c r="H1667" s="26">
        <v>1</v>
      </c>
      <c r="I1667" s="25">
        <v>105.8</v>
      </c>
      <c r="J1667" s="25">
        <v>105.8</v>
      </c>
    </row>
    <row r="1668" spans="1:10">
      <c r="A1668" s="38"/>
      <c r="B1668" s="38"/>
      <c r="C1668" s="38"/>
      <c r="D1668" s="38"/>
      <c r="E1668" s="38" t="s">
        <v>1897</v>
      </c>
      <c r="F1668" s="39">
        <v>5.75</v>
      </c>
      <c r="G1668" s="38" t="s">
        <v>1898</v>
      </c>
      <c r="H1668" s="39">
        <v>0</v>
      </c>
      <c r="I1668" s="38" t="s">
        <v>1899</v>
      </c>
      <c r="J1668" s="39">
        <v>5.75</v>
      </c>
    </row>
    <row r="1669" spans="1:10">
      <c r="A1669" s="38"/>
      <c r="B1669" s="38"/>
      <c r="C1669" s="38"/>
      <c r="D1669" s="38"/>
      <c r="E1669" s="38" t="s">
        <v>1900</v>
      </c>
      <c r="F1669" s="39">
        <v>23.25</v>
      </c>
      <c r="G1669" s="38"/>
      <c r="H1669" s="398" t="s">
        <v>1901</v>
      </c>
      <c r="I1669" s="398"/>
      <c r="J1669" s="39">
        <v>136.68</v>
      </c>
    </row>
    <row r="1670" spans="1:10" ht="1.05" customHeight="1">
      <c r="A1670" s="16"/>
      <c r="B1670" s="16"/>
      <c r="C1670" s="16"/>
      <c r="D1670" s="16"/>
      <c r="E1670" s="16"/>
      <c r="F1670" s="16"/>
      <c r="G1670" s="16"/>
      <c r="H1670" s="16"/>
      <c r="I1670" s="16"/>
      <c r="J1670" s="16"/>
    </row>
    <row r="1671" spans="1:10" ht="18" customHeight="1">
      <c r="A1671" s="2" t="s">
        <v>635</v>
      </c>
      <c r="B1671" s="4" t="s">
        <v>61</v>
      </c>
      <c r="C1671" s="2" t="s">
        <v>62</v>
      </c>
      <c r="D1671" s="2" t="s">
        <v>9</v>
      </c>
      <c r="E1671" s="391" t="s">
        <v>63</v>
      </c>
      <c r="F1671" s="391"/>
      <c r="G1671" s="3" t="s">
        <v>64</v>
      </c>
      <c r="H1671" s="4" t="s">
        <v>10</v>
      </c>
      <c r="I1671" s="4" t="s">
        <v>65</v>
      </c>
      <c r="J1671" s="4" t="s">
        <v>11</v>
      </c>
    </row>
    <row r="1672" spans="1:10" ht="52.05" customHeight="1">
      <c r="A1672" s="10" t="s">
        <v>1883</v>
      </c>
      <c r="B1672" s="12" t="s">
        <v>636</v>
      </c>
      <c r="C1672" s="10" t="s">
        <v>78</v>
      </c>
      <c r="D1672" s="10" t="s">
        <v>637</v>
      </c>
      <c r="E1672" s="395" t="s">
        <v>638</v>
      </c>
      <c r="F1672" s="395"/>
      <c r="G1672" s="11" t="s">
        <v>268</v>
      </c>
      <c r="H1672" s="15">
        <v>1</v>
      </c>
      <c r="I1672" s="13">
        <v>41.42</v>
      </c>
      <c r="J1672" s="13">
        <v>41.42</v>
      </c>
    </row>
    <row r="1673" spans="1:10" ht="25.95" customHeight="1">
      <c r="A1673" s="17" t="s">
        <v>1884</v>
      </c>
      <c r="B1673" s="19" t="s">
        <v>1957</v>
      </c>
      <c r="C1673" s="17" t="s">
        <v>78</v>
      </c>
      <c r="D1673" s="17" t="s">
        <v>1958</v>
      </c>
      <c r="E1673" s="396" t="s">
        <v>1887</v>
      </c>
      <c r="F1673" s="396"/>
      <c r="G1673" s="18" t="s">
        <v>1911</v>
      </c>
      <c r="H1673" s="21">
        <v>0.19259999999999999</v>
      </c>
      <c r="I1673" s="20">
        <v>27.62</v>
      </c>
      <c r="J1673" s="20">
        <v>5.31</v>
      </c>
    </row>
    <row r="1674" spans="1:10" ht="25.95" customHeight="1">
      <c r="A1674" s="17" t="s">
        <v>1884</v>
      </c>
      <c r="B1674" s="19" t="s">
        <v>1959</v>
      </c>
      <c r="C1674" s="17" t="s">
        <v>78</v>
      </c>
      <c r="D1674" s="17" t="s">
        <v>1960</v>
      </c>
      <c r="E1674" s="396" t="s">
        <v>1887</v>
      </c>
      <c r="F1674" s="396"/>
      <c r="G1674" s="18" t="s">
        <v>1911</v>
      </c>
      <c r="H1674" s="21">
        <v>0.19259999999999999</v>
      </c>
      <c r="I1674" s="20">
        <v>23.32</v>
      </c>
      <c r="J1674" s="20">
        <v>4.49</v>
      </c>
    </row>
    <row r="1675" spans="1:10" ht="25.95" customHeight="1">
      <c r="A1675" s="22" t="s">
        <v>1894</v>
      </c>
      <c r="B1675" s="24" t="s">
        <v>2648</v>
      </c>
      <c r="C1675" s="22" t="s">
        <v>78</v>
      </c>
      <c r="D1675" s="22" t="s">
        <v>2649</v>
      </c>
      <c r="E1675" s="397" t="s">
        <v>1928</v>
      </c>
      <c r="F1675" s="397"/>
      <c r="G1675" s="23" t="s">
        <v>268</v>
      </c>
      <c r="H1675" s="26">
        <v>1</v>
      </c>
      <c r="I1675" s="25">
        <v>20.92</v>
      </c>
      <c r="J1675" s="25">
        <v>20.92</v>
      </c>
    </row>
    <row r="1676" spans="1:10" ht="39" customHeight="1">
      <c r="A1676" s="22" t="s">
        <v>1894</v>
      </c>
      <c r="B1676" s="24" t="s">
        <v>2650</v>
      </c>
      <c r="C1676" s="22" t="s">
        <v>78</v>
      </c>
      <c r="D1676" s="22" t="s">
        <v>2651</v>
      </c>
      <c r="E1676" s="397" t="s">
        <v>1928</v>
      </c>
      <c r="F1676" s="397"/>
      <c r="G1676" s="23" t="s">
        <v>268</v>
      </c>
      <c r="H1676" s="26">
        <v>0.115</v>
      </c>
      <c r="I1676" s="25">
        <v>26.99</v>
      </c>
      <c r="J1676" s="25">
        <v>3.1</v>
      </c>
    </row>
    <row r="1677" spans="1:10" ht="25.95" customHeight="1">
      <c r="A1677" s="22" t="s">
        <v>1894</v>
      </c>
      <c r="B1677" s="24" t="s">
        <v>2652</v>
      </c>
      <c r="C1677" s="22" t="s">
        <v>78</v>
      </c>
      <c r="D1677" s="22" t="s">
        <v>2653</v>
      </c>
      <c r="E1677" s="397" t="s">
        <v>1928</v>
      </c>
      <c r="F1677" s="397"/>
      <c r="G1677" s="23" t="s">
        <v>268</v>
      </c>
      <c r="H1677" s="26">
        <v>2</v>
      </c>
      <c r="I1677" s="25">
        <v>3.8</v>
      </c>
      <c r="J1677" s="25">
        <v>7.6</v>
      </c>
    </row>
    <row r="1678" spans="1:10">
      <c r="A1678" s="38"/>
      <c r="B1678" s="38"/>
      <c r="C1678" s="38"/>
      <c r="D1678" s="38"/>
      <c r="E1678" s="38" t="s">
        <v>1897</v>
      </c>
      <c r="F1678" s="39">
        <v>7.39</v>
      </c>
      <c r="G1678" s="38" t="s">
        <v>1898</v>
      </c>
      <c r="H1678" s="39">
        <v>0</v>
      </c>
      <c r="I1678" s="38" t="s">
        <v>1899</v>
      </c>
      <c r="J1678" s="39">
        <v>7.39</v>
      </c>
    </row>
    <row r="1679" spans="1:10">
      <c r="A1679" s="38"/>
      <c r="B1679" s="38"/>
      <c r="C1679" s="38"/>
      <c r="D1679" s="38"/>
      <c r="E1679" s="38" t="s">
        <v>1900</v>
      </c>
      <c r="F1679" s="39">
        <v>8.49</v>
      </c>
      <c r="G1679" s="38"/>
      <c r="H1679" s="398" t="s">
        <v>1901</v>
      </c>
      <c r="I1679" s="398"/>
      <c r="J1679" s="39">
        <v>49.91</v>
      </c>
    </row>
    <row r="1680" spans="1:10" ht="1.05" customHeight="1">
      <c r="A1680" s="16"/>
      <c r="B1680" s="16"/>
      <c r="C1680" s="16"/>
      <c r="D1680" s="16"/>
      <c r="E1680" s="16"/>
      <c r="F1680" s="16"/>
      <c r="G1680" s="16"/>
      <c r="H1680" s="16"/>
      <c r="I1680" s="16"/>
      <c r="J1680" s="16"/>
    </row>
    <row r="1681" spans="1:10" ht="18" customHeight="1">
      <c r="A1681" s="2" t="s">
        <v>639</v>
      </c>
      <c r="B1681" s="4" t="s">
        <v>61</v>
      </c>
      <c r="C1681" s="2" t="s">
        <v>62</v>
      </c>
      <c r="D1681" s="2" t="s">
        <v>9</v>
      </c>
      <c r="E1681" s="391" t="s">
        <v>63</v>
      </c>
      <c r="F1681" s="391"/>
      <c r="G1681" s="3" t="s">
        <v>64</v>
      </c>
      <c r="H1681" s="4" t="s">
        <v>10</v>
      </c>
      <c r="I1681" s="4" t="s">
        <v>65</v>
      </c>
      <c r="J1681" s="4" t="s">
        <v>11</v>
      </c>
    </row>
    <row r="1682" spans="1:10" ht="52.05" customHeight="1">
      <c r="A1682" s="10" t="s">
        <v>1883</v>
      </c>
      <c r="B1682" s="12" t="s">
        <v>640</v>
      </c>
      <c r="C1682" s="10" t="s">
        <v>78</v>
      </c>
      <c r="D1682" s="10" t="s">
        <v>641</v>
      </c>
      <c r="E1682" s="395" t="s">
        <v>638</v>
      </c>
      <c r="F1682" s="395"/>
      <c r="G1682" s="11" t="s">
        <v>268</v>
      </c>
      <c r="H1682" s="15">
        <v>1</v>
      </c>
      <c r="I1682" s="13">
        <v>10.32</v>
      </c>
      <c r="J1682" s="13">
        <v>10.32</v>
      </c>
    </row>
    <row r="1683" spans="1:10" ht="25.95" customHeight="1">
      <c r="A1683" s="17" t="s">
        <v>1884</v>
      </c>
      <c r="B1683" s="19" t="s">
        <v>1957</v>
      </c>
      <c r="C1683" s="17" t="s">
        <v>78</v>
      </c>
      <c r="D1683" s="17" t="s">
        <v>1958</v>
      </c>
      <c r="E1683" s="396" t="s">
        <v>1887</v>
      </c>
      <c r="F1683" s="396"/>
      <c r="G1683" s="18" t="s">
        <v>1911</v>
      </c>
      <c r="H1683" s="21">
        <v>0.127</v>
      </c>
      <c r="I1683" s="20">
        <v>27.62</v>
      </c>
      <c r="J1683" s="20">
        <v>3.5</v>
      </c>
    </row>
    <row r="1684" spans="1:10" ht="25.95" customHeight="1">
      <c r="A1684" s="17" t="s">
        <v>1884</v>
      </c>
      <c r="B1684" s="19" t="s">
        <v>1959</v>
      </c>
      <c r="C1684" s="17" t="s">
        <v>78</v>
      </c>
      <c r="D1684" s="17" t="s">
        <v>1960</v>
      </c>
      <c r="E1684" s="396" t="s">
        <v>1887</v>
      </c>
      <c r="F1684" s="396"/>
      <c r="G1684" s="18" t="s">
        <v>1911</v>
      </c>
      <c r="H1684" s="21">
        <v>0.127</v>
      </c>
      <c r="I1684" s="20">
        <v>23.32</v>
      </c>
      <c r="J1684" s="20">
        <v>2.96</v>
      </c>
    </row>
    <row r="1685" spans="1:10" ht="25.95" customHeight="1">
      <c r="A1685" s="22" t="s">
        <v>1894</v>
      </c>
      <c r="B1685" s="24" t="s">
        <v>1961</v>
      </c>
      <c r="C1685" s="22" t="s">
        <v>78</v>
      </c>
      <c r="D1685" s="22" t="s">
        <v>1962</v>
      </c>
      <c r="E1685" s="397" t="s">
        <v>1928</v>
      </c>
      <c r="F1685" s="397"/>
      <c r="G1685" s="23" t="s">
        <v>268</v>
      </c>
      <c r="H1685" s="26">
        <v>1.4999999999999999E-2</v>
      </c>
      <c r="I1685" s="25">
        <v>74.09</v>
      </c>
      <c r="J1685" s="25">
        <v>1.1100000000000001</v>
      </c>
    </row>
    <row r="1686" spans="1:10" ht="24" customHeight="1">
      <c r="A1686" s="22" t="s">
        <v>1894</v>
      </c>
      <c r="B1686" s="24" t="s">
        <v>2363</v>
      </c>
      <c r="C1686" s="22" t="s">
        <v>78</v>
      </c>
      <c r="D1686" s="22" t="s">
        <v>2523</v>
      </c>
      <c r="E1686" s="397" t="s">
        <v>1928</v>
      </c>
      <c r="F1686" s="397"/>
      <c r="G1686" s="23" t="s">
        <v>268</v>
      </c>
      <c r="H1686" s="26">
        <v>9.9000000000000008E-3</v>
      </c>
      <c r="I1686" s="25">
        <v>65.400000000000006</v>
      </c>
      <c r="J1686" s="25">
        <v>0.64</v>
      </c>
    </row>
    <row r="1687" spans="1:10" ht="25.95" customHeight="1">
      <c r="A1687" s="22" t="s">
        <v>1894</v>
      </c>
      <c r="B1687" s="24" t="s">
        <v>2654</v>
      </c>
      <c r="C1687" s="22" t="s">
        <v>78</v>
      </c>
      <c r="D1687" s="22" t="s">
        <v>2655</v>
      </c>
      <c r="E1687" s="397" t="s">
        <v>1928</v>
      </c>
      <c r="F1687" s="397"/>
      <c r="G1687" s="23" t="s">
        <v>268</v>
      </c>
      <c r="H1687" s="26">
        <v>1</v>
      </c>
      <c r="I1687" s="25">
        <v>2.1</v>
      </c>
      <c r="J1687" s="25">
        <v>2.1</v>
      </c>
    </row>
    <row r="1688" spans="1:10" ht="24" customHeight="1">
      <c r="A1688" s="22" t="s">
        <v>1894</v>
      </c>
      <c r="B1688" s="24" t="s">
        <v>1965</v>
      </c>
      <c r="C1688" s="22" t="s">
        <v>78</v>
      </c>
      <c r="D1688" s="22" t="s">
        <v>1966</v>
      </c>
      <c r="E1688" s="397" t="s">
        <v>1928</v>
      </c>
      <c r="F1688" s="397"/>
      <c r="G1688" s="23" t="s">
        <v>268</v>
      </c>
      <c r="H1688" s="26">
        <v>7.1000000000000004E-3</v>
      </c>
      <c r="I1688" s="25">
        <v>2.2599999999999998</v>
      </c>
      <c r="J1688" s="25">
        <v>0.01</v>
      </c>
    </row>
    <row r="1689" spans="1:10">
      <c r="A1689" s="38"/>
      <c r="B1689" s="38"/>
      <c r="C1689" s="38"/>
      <c r="D1689" s="38"/>
      <c r="E1689" s="38" t="s">
        <v>1897</v>
      </c>
      <c r="F1689" s="39">
        <v>4.87</v>
      </c>
      <c r="G1689" s="38" t="s">
        <v>1898</v>
      </c>
      <c r="H1689" s="39">
        <v>0</v>
      </c>
      <c r="I1689" s="38" t="s">
        <v>1899</v>
      </c>
      <c r="J1689" s="39">
        <v>4.87</v>
      </c>
    </row>
    <row r="1690" spans="1:10">
      <c r="A1690" s="38"/>
      <c r="B1690" s="38"/>
      <c r="C1690" s="38"/>
      <c r="D1690" s="38"/>
      <c r="E1690" s="38" t="s">
        <v>1900</v>
      </c>
      <c r="F1690" s="39">
        <v>2.11</v>
      </c>
      <c r="G1690" s="38"/>
      <c r="H1690" s="398" t="s">
        <v>1901</v>
      </c>
      <c r="I1690" s="398"/>
      <c r="J1690" s="39">
        <v>12.43</v>
      </c>
    </row>
    <row r="1691" spans="1:10" ht="1.05" customHeight="1">
      <c r="A1691" s="16"/>
      <c r="B1691" s="16"/>
      <c r="C1691" s="16"/>
      <c r="D1691" s="16"/>
      <c r="E1691" s="16"/>
      <c r="F1691" s="16"/>
      <c r="G1691" s="16"/>
      <c r="H1691" s="16"/>
      <c r="I1691" s="16"/>
      <c r="J1691" s="16"/>
    </row>
    <row r="1692" spans="1:10" ht="18" customHeight="1">
      <c r="A1692" s="2" t="s">
        <v>642</v>
      </c>
      <c r="B1692" s="4" t="s">
        <v>61</v>
      </c>
      <c r="C1692" s="2" t="s">
        <v>62</v>
      </c>
      <c r="D1692" s="2" t="s">
        <v>9</v>
      </c>
      <c r="E1692" s="391" t="s">
        <v>63</v>
      </c>
      <c r="F1692" s="391"/>
      <c r="G1692" s="3" t="s">
        <v>64</v>
      </c>
      <c r="H1692" s="4" t="s">
        <v>10</v>
      </c>
      <c r="I1692" s="4" t="s">
        <v>65</v>
      </c>
      <c r="J1692" s="4" t="s">
        <v>11</v>
      </c>
    </row>
    <row r="1693" spans="1:10" ht="39" customHeight="1">
      <c r="A1693" s="10" t="s">
        <v>1883</v>
      </c>
      <c r="B1693" s="12" t="s">
        <v>643</v>
      </c>
      <c r="C1693" s="10" t="s">
        <v>78</v>
      </c>
      <c r="D1693" s="10" t="s">
        <v>644</v>
      </c>
      <c r="E1693" s="395" t="s">
        <v>645</v>
      </c>
      <c r="F1693" s="395"/>
      <c r="G1693" s="11" t="s">
        <v>268</v>
      </c>
      <c r="H1693" s="15">
        <v>1</v>
      </c>
      <c r="I1693" s="13">
        <v>7.81</v>
      </c>
      <c r="J1693" s="13">
        <v>7.81</v>
      </c>
    </row>
    <row r="1694" spans="1:10" ht="25.95" customHeight="1">
      <c r="A1694" s="17" t="s">
        <v>1884</v>
      </c>
      <c r="B1694" s="19" t="s">
        <v>1959</v>
      </c>
      <c r="C1694" s="17" t="s">
        <v>78</v>
      </c>
      <c r="D1694" s="17" t="s">
        <v>1960</v>
      </c>
      <c r="E1694" s="396" t="s">
        <v>1887</v>
      </c>
      <c r="F1694" s="396"/>
      <c r="G1694" s="18" t="s">
        <v>1911</v>
      </c>
      <c r="H1694" s="21">
        <v>4.7500000000000001E-2</v>
      </c>
      <c r="I1694" s="20">
        <v>23.32</v>
      </c>
      <c r="J1694" s="20">
        <v>1.1000000000000001</v>
      </c>
    </row>
    <row r="1695" spans="1:10" ht="25.95" customHeight="1">
      <c r="A1695" s="17" t="s">
        <v>1884</v>
      </c>
      <c r="B1695" s="19" t="s">
        <v>1957</v>
      </c>
      <c r="C1695" s="17" t="s">
        <v>78</v>
      </c>
      <c r="D1695" s="17" t="s">
        <v>1958</v>
      </c>
      <c r="E1695" s="396" t="s">
        <v>1887</v>
      </c>
      <c r="F1695" s="396"/>
      <c r="G1695" s="18" t="s">
        <v>1911</v>
      </c>
      <c r="H1695" s="21">
        <v>4.7500000000000001E-2</v>
      </c>
      <c r="I1695" s="20">
        <v>27.62</v>
      </c>
      <c r="J1695" s="20">
        <v>1.31</v>
      </c>
    </row>
    <row r="1696" spans="1:10" ht="24" customHeight="1">
      <c r="A1696" s="22" t="s">
        <v>1894</v>
      </c>
      <c r="B1696" s="24" t="s">
        <v>2363</v>
      </c>
      <c r="C1696" s="22" t="s">
        <v>78</v>
      </c>
      <c r="D1696" s="22" t="s">
        <v>2523</v>
      </c>
      <c r="E1696" s="397" t="s">
        <v>1928</v>
      </c>
      <c r="F1696" s="397"/>
      <c r="G1696" s="23" t="s">
        <v>268</v>
      </c>
      <c r="H1696" s="26">
        <v>9.9000000000000008E-3</v>
      </c>
      <c r="I1696" s="25">
        <v>65.400000000000006</v>
      </c>
      <c r="J1696" s="25">
        <v>0.64</v>
      </c>
    </row>
    <row r="1697" spans="1:10" ht="25.95" customHeight="1">
      <c r="A1697" s="22" t="s">
        <v>1894</v>
      </c>
      <c r="B1697" s="24" t="s">
        <v>1961</v>
      </c>
      <c r="C1697" s="22" t="s">
        <v>78</v>
      </c>
      <c r="D1697" s="22" t="s">
        <v>1962</v>
      </c>
      <c r="E1697" s="397" t="s">
        <v>1928</v>
      </c>
      <c r="F1697" s="397"/>
      <c r="G1697" s="23" t="s">
        <v>268</v>
      </c>
      <c r="H1697" s="26">
        <v>1.4999999999999999E-2</v>
      </c>
      <c r="I1697" s="25">
        <v>74.09</v>
      </c>
      <c r="J1697" s="25">
        <v>1.1100000000000001</v>
      </c>
    </row>
    <row r="1698" spans="1:10" ht="24" customHeight="1">
      <c r="A1698" s="22" t="s">
        <v>1894</v>
      </c>
      <c r="B1698" s="24" t="s">
        <v>1965</v>
      </c>
      <c r="C1698" s="22" t="s">
        <v>78</v>
      </c>
      <c r="D1698" s="22" t="s">
        <v>1966</v>
      </c>
      <c r="E1698" s="397" t="s">
        <v>1928</v>
      </c>
      <c r="F1698" s="397"/>
      <c r="G1698" s="23" t="s">
        <v>268</v>
      </c>
      <c r="H1698" s="26">
        <v>2.5999999999999999E-2</v>
      </c>
      <c r="I1698" s="25">
        <v>2.2599999999999998</v>
      </c>
      <c r="J1698" s="25">
        <v>0.05</v>
      </c>
    </row>
    <row r="1699" spans="1:10" ht="25.95" customHeight="1">
      <c r="A1699" s="22" t="s">
        <v>1894</v>
      </c>
      <c r="B1699" s="24" t="s">
        <v>2657</v>
      </c>
      <c r="C1699" s="22" t="s">
        <v>78</v>
      </c>
      <c r="D1699" s="22" t="s">
        <v>2658</v>
      </c>
      <c r="E1699" s="397" t="s">
        <v>1928</v>
      </c>
      <c r="F1699" s="397"/>
      <c r="G1699" s="23" t="s">
        <v>268</v>
      </c>
      <c r="H1699" s="26">
        <v>1</v>
      </c>
      <c r="I1699" s="25">
        <v>3.6</v>
      </c>
      <c r="J1699" s="25">
        <v>3.6</v>
      </c>
    </row>
    <row r="1700" spans="1:10">
      <c r="A1700" s="38"/>
      <c r="B1700" s="38"/>
      <c r="C1700" s="38"/>
      <c r="D1700" s="38"/>
      <c r="E1700" s="38" t="s">
        <v>1897</v>
      </c>
      <c r="F1700" s="39">
        <v>1.81</v>
      </c>
      <c r="G1700" s="38" t="s">
        <v>1898</v>
      </c>
      <c r="H1700" s="39">
        <v>0</v>
      </c>
      <c r="I1700" s="38" t="s">
        <v>1899</v>
      </c>
      <c r="J1700" s="39">
        <v>1.81</v>
      </c>
    </row>
    <row r="1701" spans="1:10">
      <c r="A1701" s="38"/>
      <c r="B1701" s="38"/>
      <c r="C1701" s="38"/>
      <c r="D1701" s="38"/>
      <c r="E1701" s="38" t="s">
        <v>1900</v>
      </c>
      <c r="F1701" s="39">
        <v>1.6</v>
      </c>
      <c r="G1701" s="38"/>
      <c r="H1701" s="398" t="s">
        <v>1901</v>
      </c>
      <c r="I1701" s="398"/>
      <c r="J1701" s="39">
        <v>9.41</v>
      </c>
    </row>
    <row r="1702" spans="1:10" ht="1.05" customHeight="1">
      <c r="A1702" s="16"/>
      <c r="B1702" s="16"/>
      <c r="C1702" s="16"/>
      <c r="D1702" s="16"/>
      <c r="E1702" s="16"/>
      <c r="F1702" s="16"/>
      <c r="G1702" s="16"/>
      <c r="H1702" s="16"/>
      <c r="I1702" s="16"/>
      <c r="J1702" s="16"/>
    </row>
    <row r="1703" spans="1:10" ht="18" customHeight="1">
      <c r="A1703" s="2" t="s">
        <v>646</v>
      </c>
      <c r="B1703" s="4" t="s">
        <v>61</v>
      </c>
      <c r="C1703" s="2" t="s">
        <v>62</v>
      </c>
      <c r="D1703" s="2" t="s">
        <v>9</v>
      </c>
      <c r="E1703" s="391" t="s">
        <v>63</v>
      </c>
      <c r="F1703" s="391"/>
      <c r="G1703" s="3" t="s">
        <v>64</v>
      </c>
      <c r="H1703" s="4" t="s">
        <v>10</v>
      </c>
      <c r="I1703" s="4" t="s">
        <v>65</v>
      </c>
      <c r="J1703" s="4" t="s">
        <v>11</v>
      </c>
    </row>
    <row r="1704" spans="1:10" ht="52.05" customHeight="1">
      <c r="A1704" s="10" t="s">
        <v>1883</v>
      </c>
      <c r="B1704" s="12" t="s">
        <v>647</v>
      </c>
      <c r="C1704" s="10" t="s">
        <v>78</v>
      </c>
      <c r="D1704" s="10" t="s">
        <v>648</v>
      </c>
      <c r="E1704" s="395" t="s">
        <v>638</v>
      </c>
      <c r="F1704" s="395"/>
      <c r="G1704" s="11" t="s">
        <v>268</v>
      </c>
      <c r="H1704" s="15">
        <v>1</v>
      </c>
      <c r="I1704" s="13">
        <v>16.03</v>
      </c>
      <c r="J1704" s="13">
        <v>16.03</v>
      </c>
    </row>
    <row r="1705" spans="1:10" ht="25.95" customHeight="1">
      <c r="A1705" s="17" t="s">
        <v>1884</v>
      </c>
      <c r="B1705" s="19" t="s">
        <v>1959</v>
      </c>
      <c r="C1705" s="17" t="s">
        <v>78</v>
      </c>
      <c r="D1705" s="17" t="s">
        <v>1960</v>
      </c>
      <c r="E1705" s="396" t="s">
        <v>1887</v>
      </c>
      <c r="F1705" s="396"/>
      <c r="G1705" s="18" t="s">
        <v>1911</v>
      </c>
      <c r="H1705" s="21">
        <v>0.13789999999999999</v>
      </c>
      <c r="I1705" s="20">
        <v>23.32</v>
      </c>
      <c r="J1705" s="20">
        <v>3.21</v>
      </c>
    </row>
    <row r="1706" spans="1:10" ht="25.95" customHeight="1">
      <c r="A1706" s="17" t="s">
        <v>1884</v>
      </c>
      <c r="B1706" s="19" t="s">
        <v>1957</v>
      </c>
      <c r="C1706" s="17" t="s">
        <v>78</v>
      </c>
      <c r="D1706" s="17" t="s">
        <v>1958</v>
      </c>
      <c r="E1706" s="396" t="s">
        <v>1887</v>
      </c>
      <c r="F1706" s="396"/>
      <c r="G1706" s="18" t="s">
        <v>1911</v>
      </c>
      <c r="H1706" s="21">
        <v>0.13789999999999999</v>
      </c>
      <c r="I1706" s="20">
        <v>27.62</v>
      </c>
      <c r="J1706" s="20">
        <v>3.8</v>
      </c>
    </row>
    <row r="1707" spans="1:10" ht="39" customHeight="1">
      <c r="A1707" s="22" t="s">
        <v>1894</v>
      </c>
      <c r="B1707" s="24" t="s">
        <v>2650</v>
      </c>
      <c r="C1707" s="22" t="s">
        <v>78</v>
      </c>
      <c r="D1707" s="22" t="s">
        <v>2651</v>
      </c>
      <c r="E1707" s="397" t="s">
        <v>1928</v>
      </c>
      <c r="F1707" s="397"/>
      <c r="G1707" s="23" t="s">
        <v>268</v>
      </c>
      <c r="H1707" s="26">
        <v>0.05</v>
      </c>
      <c r="I1707" s="25">
        <v>26.99</v>
      </c>
      <c r="J1707" s="25">
        <v>1.34</v>
      </c>
    </row>
    <row r="1708" spans="1:10" ht="25.95" customHeight="1">
      <c r="A1708" s="22" t="s">
        <v>1894</v>
      </c>
      <c r="B1708" s="24" t="s">
        <v>2659</v>
      </c>
      <c r="C1708" s="22" t="s">
        <v>78</v>
      </c>
      <c r="D1708" s="22" t="s">
        <v>2660</v>
      </c>
      <c r="E1708" s="397" t="s">
        <v>1928</v>
      </c>
      <c r="F1708" s="397"/>
      <c r="G1708" s="23" t="s">
        <v>268</v>
      </c>
      <c r="H1708" s="26">
        <v>1</v>
      </c>
      <c r="I1708" s="25">
        <v>3.4</v>
      </c>
      <c r="J1708" s="25">
        <v>3.4</v>
      </c>
    </row>
    <row r="1709" spans="1:10" ht="25.95" customHeight="1">
      <c r="A1709" s="22" t="s">
        <v>1894</v>
      </c>
      <c r="B1709" s="24" t="s">
        <v>2661</v>
      </c>
      <c r="C1709" s="22" t="s">
        <v>78</v>
      </c>
      <c r="D1709" s="22" t="s">
        <v>2662</v>
      </c>
      <c r="E1709" s="397" t="s">
        <v>1928</v>
      </c>
      <c r="F1709" s="397"/>
      <c r="G1709" s="23" t="s">
        <v>268</v>
      </c>
      <c r="H1709" s="26">
        <v>2</v>
      </c>
      <c r="I1709" s="25">
        <v>2.14</v>
      </c>
      <c r="J1709" s="25">
        <v>4.28</v>
      </c>
    </row>
    <row r="1710" spans="1:10">
      <c r="A1710" s="38"/>
      <c r="B1710" s="38"/>
      <c r="C1710" s="38"/>
      <c r="D1710" s="38"/>
      <c r="E1710" s="38" t="s">
        <v>1897</v>
      </c>
      <c r="F1710" s="39">
        <v>5.28</v>
      </c>
      <c r="G1710" s="38" t="s">
        <v>1898</v>
      </c>
      <c r="H1710" s="39">
        <v>0</v>
      </c>
      <c r="I1710" s="38" t="s">
        <v>1899</v>
      </c>
      <c r="J1710" s="39">
        <v>5.28</v>
      </c>
    </row>
    <row r="1711" spans="1:10">
      <c r="A1711" s="38"/>
      <c r="B1711" s="38"/>
      <c r="C1711" s="38"/>
      <c r="D1711" s="38"/>
      <c r="E1711" s="38" t="s">
        <v>1900</v>
      </c>
      <c r="F1711" s="39">
        <v>3.28</v>
      </c>
      <c r="G1711" s="38"/>
      <c r="H1711" s="398" t="s">
        <v>1901</v>
      </c>
      <c r="I1711" s="398"/>
      <c r="J1711" s="39">
        <v>19.309999999999999</v>
      </c>
    </row>
    <row r="1712" spans="1:10" ht="1.05" customHeight="1">
      <c r="A1712" s="16"/>
      <c r="B1712" s="16"/>
      <c r="C1712" s="16"/>
      <c r="D1712" s="16"/>
      <c r="E1712" s="16"/>
      <c r="F1712" s="16"/>
      <c r="G1712" s="16"/>
      <c r="H1712" s="16"/>
      <c r="I1712" s="16"/>
      <c r="J1712" s="16"/>
    </row>
    <row r="1713" spans="1:10" ht="18" customHeight="1">
      <c r="A1713" s="2" t="s">
        <v>649</v>
      </c>
      <c r="B1713" s="4" t="s">
        <v>61</v>
      </c>
      <c r="C1713" s="2" t="s">
        <v>62</v>
      </c>
      <c r="D1713" s="2" t="s">
        <v>9</v>
      </c>
      <c r="E1713" s="391" t="s">
        <v>63</v>
      </c>
      <c r="F1713" s="391"/>
      <c r="G1713" s="3" t="s">
        <v>64</v>
      </c>
      <c r="H1713" s="4" t="s">
        <v>10</v>
      </c>
      <c r="I1713" s="4" t="s">
        <v>65</v>
      </c>
      <c r="J1713" s="4" t="s">
        <v>11</v>
      </c>
    </row>
    <row r="1714" spans="1:10" ht="52.05" customHeight="1">
      <c r="A1714" s="10" t="s">
        <v>1883</v>
      </c>
      <c r="B1714" s="12" t="s">
        <v>650</v>
      </c>
      <c r="C1714" s="10" t="s">
        <v>78</v>
      </c>
      <c r="D1714" s="10" t="s">
        <v>651</v>
      </c>
      <c r="E1714" s="395" t="s">
        <v>638</v>
      </c>
      <c r="F1714" s="395"/>
      <c r="G1714" s="11" t="s">
        <v>268</v>
      </c>
      <c r="H1714" s="15">
        <v>1</v>
      </c>
      <c r="I1714" s="13">
        <v>23.84</v>
      </c>
      <c r="J1714" s="13">
        <v>23.84</v>
      </c>
    </row>
    <row r="1715" spans="1:10" ht="25.95" customHeight="1">
      <c r="A1715" s="17" t="s">
        <v>1884</v>
      </c>
      <c r="B1715" s="19" t="s">
        <v>1957</v>
      </c>
      <c r="C1715" s="17" t="s">
        <v>78</v>
      </c>
      <c r="D1715" s="17" t="s">
        <v>1958</v>
      </c>
      <c r="E1715" s="396" t="s">
        <v>1887</v>
      </c>
      <c r="F1715" s="396"/>
      <c r="G1715" s="18" t="s">
        <v>1911</v>
      </c>
      <c r="H1715" s="21">
        <v>0.16520000000000001</v>
      </c>
      <c r="I1715" s="20">
        <v>27.62</v>
      </c>
      <c r="J1715" s="20">
        <v>4.5599999999999996</v>
      </c>
    </row>
    <row r="1716" spans="1:10" ht="25.95" customHeight="1">
      <c r="A1716" s="17" t="s">
        <v>1884</v>
      </c>
      <c r="B1716" s="19" t="s">
        <v>1959</v>
      </c>
      <c r="C1716" s="17" t="s">
        <v>78</v>
      </c>
      <c r="D1716" s="17" t="s">
        <v>1960</v>
      </c>
      <c r="E1716" s="396" t="s">
        <v>1887</v>
      </c>
      <c r="F1716" s="396"/>
      <c r="G1716" s="18" t="s">
        <v>1911</v>
      </c>
      <c r="H1716" s="21">
        <v>0.16520000000000001</v>
      </c>
      <c r="I1716" s="20">
        <v>23.32</v>
      </c>
      <c r="J1716" s="20">
        <v>3.85</v>
      </c>
    </row>
    <row r="1717" spans="1:10" ht="39" customHeight="1">
      <c r="A1717" s="22" t="s">
        <v>1894</v>
      </c>
      <c r="B1717" s="24" t="s">
        <v>2650</v>
      </c>
      <c r="C1717" s="22" t="s">
        <v>78</v>
      </c>
      <c r="D1717" s="22" t="s">
        <v>2651</v>
      </c>
      <c r="E1717" s="397" t="s">
        <v>1928</v>
      </c>
      <c r="F1717" s="397"/>
      <c r="G1717" s="23" t="s">
        <v>268</v>
      </c>
      <c r="H1717" s="26">
        <v>7.4999999999999997E-2</v>
      </c>
      <c r="I1717" s="25">
        <v>26.99</v>
      </c>
      <c r="J1717" s="25">
        <v>2.02</v>
      </c>
    </row>
    <row r="1718" spans="1:10" ht="25.95" customHeight="1">
      <c r="A1718" s="22" t="s">
        <v>1894</v>
      </c>
      <c r="B1718" s="24" t="s">
        <v>2664</v>
      </c>
      <c r="C1718" s="22" t="s">
        <v>78</v>
      </c>
      <c r="D1718" s="22" t="s">
        <v>2665</v>
      </c>
      <c r="E1718" s="397" t="s">
        <v>1928</v>
      </c>
      <c r="F1718" s="397"/>
      <c r="G1718" s="23" t="s">
        <v>268</v>
      </c>
      <c r="H1718" s="26">
        <v>2</v>
      </c>
      <c r="I1718" s="25">
        <v>3.15</v>
      </c>
      <c r="J1718" s="25">
        <v>6.3</v>
      </c>
    </row>
    <row r="1719" spans="1:10" ht="25.95" customHeight="1">
      <c r="A1719" s="22" t="s">
        <v>1894</v>
      </c>
      <c r="B1719" s="24" t="s">
        <v>2666</v>
      </c>
      <c r="C1719" s="22" t="s">
        <v>78</v>
      </c>
      <c r="D1719" s="22" t="s">
        <v>2667</v>
      </c>
      <c r="E1719" s="397" t="s">
        <v>1928</v>
      </c>
      <c r="F1719" s="397"/>
      <c r="G1719" s="23" t="s">
        <v>268</v>
      </c>
      <c r="H1719" s="26">
        <v>1</v>
      </c>
      <c r="I1719" s="25">
        <v>7.11</v>
      </c>
      <c r="J1719" s="25">
        <v>7.11</v>
      </c>
    </row>
    <row r="1720" spans="1:10">
      <c r="A1720" s="38"/>
      <c r="B1720" s="38"/>
      <c r="C1720" s="38"/>
      <c r="D1720" s="38"/>
      <c r="E1720" s="38" t="s">
        <v>1897</v>
      </c>
      <c r="F1720" s="39">
        <v>6.33</v>
      </c>
      <c r="G1720" s="38" t="s">
        <v>1898</v>
      </c>
      <c r="H1720" s="39">
        <v>0</v>
      </c>
      <c r="I1720" s="38" t="s">
        <v>1899</v>
      </c>
      <c r="J1720" s="39">
        <v>6.33</v>
      </c>
    </row>
    <row r="1721" spans="1:10">
      <c r="A1721" s="38"/>
      <c r="B1721" s="38"/>
      <c r="C1721" s="38"/>
      <c r="D1721" s="38"/>
      <c r="E1721" s="38" t="s">
        <v>1900</v>
      </c>
      <c r="F1721" s="39">
        <v>4.88</v>
      </c>
      <c r="G1721" s="38"/>
      <c r="H1721" s="398" t="s">
        <v>1901</v>
      </c>
      <c r="I1721" s="398"/>
      <c r="J1721" s="39">
        <v>28.72</v>
      </c>
    </row>
    <row r="1722" spans="1:10" ht="1.05" customHeight="1">
      <c r="A1722" s="16"/>
      <c r="B1722" s="16"/>
      <c r="C1722" s="16"/>
      <c r="D1722" s="16"/>
      <c r="E1722" s="16"/>
      <c r="F1722" s="16"/>
      <c r="G1722" s="16"/>
      <c r="H1722" s="16"/>
      <c r="I1722" s="16"/>
      <c r="J1722" s="16"/>
    </row>
    <row r="1723" spans="1:10" ht="18" customHeight="1">
      <c r="A1723" s="2" t="s">
        <v>652</v>
      </c>
      <c r="B1723" s="4" t="s">
        <v>61</v>
      </c>
      <c r="C1723" s="2" t="s">
        <v>62</v>
      </c>
      <c r="D1723" s="2" t="s">
        <v>9</v>
      </c>
      <c r="E1723" s="391" t="s">
        <v>63</v>
      </c>
      <c r="F1723" s="391"/>
      <c r="G1723" s="3" t="s">
        <v>64</v>
      </c>
      <c r="H1723" s="4" t="s">
        <v>10</v>
      </c>
      <c r="I1723" s="4" t="s">
        <v>65</v>
      </c>
      <c r="J1723" s="4" t="s">
        <v>11</v>
      </c>
    </row>
    <row r="1724" spans="1:10" ht="52.05" customHeight="1">
      <c r="A1724" s="10" t="s">
        <v>1883</v>
      </c>
      <c r="B1724" s="12" t="s">
        <v>653</v>
      </c>
      <c r="C1724" s="10" t="s">
        <v>78</v>
      </c>
      <c r="D1724" s="10" t="s">
        <v>654</v>
      </c>
      <c r="E1724" s="395" t="s">
        <v>638</v>
      </c>
      <c r="F1724" s="395"/>
      <c r="G1724" s="11" t="s">
        <v>268</v>
      </c>
      <c r="H1724" s="15">
        <v>1</v>
      </c>
      <c r="I1724" s="13">
        <v>28.7</v>
      </c>
      <c r="J1724" s="13">
        <v>28.7</v>
      </c>
    </row>
    <row r="1725" spans="1:10" ht="25.95" customHeight="1">
      <c r="A1725" s="17" t="s">
        <v>1884</v>
      </c>
      <c r="B1725" s="19" t="s">
        <v>1959</v>
      </c>
      <c r="C1725" s="17" t="s">
        <v>78</v>
      </c>
      <c r="D1725" s="17" t="s">
        <v>1960</v>
      </c>
      <c r="E1725" s="396" t="s">
        <v>1887</v>
      </c>
      <c r="F1725" s="396"/>
      <c r="G1725" s="18" t="s">
        <v>1911</v>
      </c>
      <c r="H1725" s="21">
        <v>0.19259999999999999</v>
      </c>
      <c r="I1725" s="20">
        <v>23.32</v>
      </c>
      <c r="J1725" s="20">
        <v>4.49</v>
      </c>
    </row>
    <row r="1726" spans="1:10" ht="25.95" customHeight="1">
      <c r="A1726" s="17" t="s">
        <v>1884</v>
      </c>
      <c r="B1726" s="19" t="s">
        <v>1957</v>
      </c>
      <c r="C1726" s="17" t="s">
        <v>78</v>
      </c>
      <c r="D1726" s="17" t="s">
        <v>1958</v>
      </c>
      <c r="E1726" s="396" t="s">
        <v>1887</v>
      </c>
      <c r="F1726" s="396"/>
      <c r="G1726" s="18" t="s">
        <v>1911</v>
      </c>
      <c r="H1726" s="21">
        <v>0.19259999999999999</v>
      </c>
      <c r="I1726" s="20">
        <v>27.62</v>
      </c>
      <c r="J1726" s="20">
        <v>5.31</v>
      </c>
    </row>
    <row r="1727" spans="1:10" ht="25.95" customHeight="1">
      <c r="A1727" s="22" t="s">
        <v>1894</v>
      </c>
      <c r="B1727" s="24" t="s">
        <v>2652</v>
      </c>
      <c r="C1727" s="22" t="s">
        <v>78</v>
      </c>
      <c r="D1727" s="22" t="s">
        <v>2653</v>
      </c>
      <c r="E1727" s="397" t="s">
        <v>1928</v>
      </c>
      <c r="F1727" s="397"/>
      <c r="G1727" s="23" t="s">
        <v>268</v>
      </c>
      <c r="H1727" s="26">
        <v>2</v>
      </c>
      <c r="I1727" s="25">
        <v>3.8</v>
      </c>
      <c r="J1727" s="25">
        <v>7.6</v>
      </c>
    </row>
    <row r="1728" spans="1:10" ht="39" customHeight="1">
      <c r="A1728" s="22" t="s">
        <v>1894</v>
      </c>
      <c r="B1728" s="24" t="s">
        <v>2650</v>
      </c>
      <c r="C1728" s="22" t="s">
        <v>78</v>
      </c>
      <c r="D1728" s="22" t="s">
        <v>2651</v>
      </c>
      <c r="E1728" s="397" t="s">
        <v>1928</v>
      </c>
      <c r="F1728" s="397"/>
      <c r="G1728" s="23" t="s">
        <v>268</v>
      </c>
      <c r="H1728" s="26">
        <v>0.115</v>
      </c>
      <c r="I1728" s="25">
        <v>26.99</v>
      </c>
      <c r="J1728" s="25">
        <v>3.1</v>
      </c>
    </row>
    <row r="1729" spans="1:10" ht="25.95" customHeight="1">
      <c r="A1729" s="22" t="s">
        <v>1894</v>
      </c>
      <c r="B1729" s="24" t="s">
        <v>2668</v>
      </c>
      <c r="C1729" s="22" t="s">
        <v>78</v>
      </c>
      <c r="D1729" s="22" t="s">
        <v>2669</v>
      </c>
      <c r="E1729" s="397" t="s">
        <v>1928</v>
      </c>
      <c r="F1729" s="397"/>
      <c r="G1729" s="23" t="s">
        <v>268</v>
      </c>
      <c r="H1729" s="26">
        <v>1</v>
      </c>
      <c r="I1729" s="25">
        <v>8.1999999999999993</v>
      </c>
      <c r="J1729" s="25">
        <v>8.1999999999999993</v>
      </c>
    </row>
    <row r="1730" spans="1:10">
      <c r="A1730" s="38"/>
      <c r="B1730" s="38"/>
      <c r="C1730" s="38"/>
      <c r="D1730" s="38"/>
      <c r="E1730" s="38" t="s">
        <v>1897</v>
      </c>
      <c r="F1730" s="39">
        <v>7.39</v>
      </c>
      <c r="G1730" s="38" t="s">
        <v>1898</v>
      </c>
      <c r="H1730" s="39">
        <v>0</v>
      </c>
      <c r="I1730" s="38" t="s">
        <v>1899</v>
      </c>
      <c r="J1730" s="39">
        <v>7.39</v>
      </c>
    </row>
    <row r="1731" spans="1:10">
      <c r="A1731" s="38"/>
      <c r="B1731" s="38"/>
      <c r="C1731" s="38"/>
      <c r="D1731" s="38"/>
      <c r="E1731" s="38" t="s">
        <v>1900</v>
      </c>
      <c r="F1731" s="39">
        <v>5.88</v>
      </c>
      <c r="G1731" s="38"/>
      <c r="H1731" s="398" t="s">
        <v>1901</v>
      </c>
      <c r="I1731" s="398"/>
      <c r="J1731" s="39">
        <v>34.58</v>
      </c>
    </row>
    <row r="1732" spans="1:10" ht="1.05" customHeight="1">
      <c r="A1732" s="16"/>
      <c r="B1732" s="16"/>
      <c r="C1732" s="16"/>
      <c r="D1732" s="16"/>
      <c r="E1732" s="16"/>
      <c r="F1732" s="16"/>
      <c r="G1732" s="16"/>
      <c r="H1732" s="16"/>
      <c r="I1732" s="16"/>
      <c r="J1732" s="16"/>
    </row>
    <row r="1733" spans="1:10" ht="18" customHeight="1">
      <c r="A1733" s="2" t="s">
        <v>655</v>
      </c>
      <c r="B1733" s="4" t="s">
        <v>61</v>
      </c>
      <c r="C1733" s="2" t="s">
        <v>62</v>
      </c>
      <c r="D1733" s="2" t="s">
        <v>9</v>
      </c>
      <c r="E1733" s="391" t="s">
        <v>63</v>
      </c>
      <c r="F1733" s="391"/>
      <c r="G1733" s="3" t="s">
        <v>64</v>
      </c>
      <c r="H1733" s="4" t="s">
        <v>10</v>
      </c>
      <c r="I1733" s="4" t="s">
        <v>65</v>
      </c>
      <c r="J1733" s="4" t="s">
        <v>11</v>
      </c>
    </row>
    <row r="1734" spans="1:10" ht="39" customHeight="1">
      <c r="A1734" s="10" t="s">
        <v>1883</v>
      </c>
      <c r="B1734" s="12" t="s">
        <v>656</v>
      </c>
      <c r="C1734" s="10" t="s">
        <v>78</v>
      </c>
      <c r="D1734" s="10" t="s">
        <v>657</v>
      </c>
      <c r="E1734" s="395" t="s">
        <v>462</v>
      </c>
      <c r="F1734" s="395"/>
      <c r="G1734" s="11" t="s">
        <v>268</v>
      </c>
      <c r="H1734" s="15">
        <v>1</v>
      </c>
      <c r="I1734" s="13">
        <v>10.33</v>
      </c>
      <c r="J1734" s="13">
        <v>10.33</v>
      </c>
    </row>
    <row r="1735" spans="1:10" ht="25.95" customHeight="1">
      <c r="A1735" s="17" t="s">
        <v>1884</v>
      </c>
      <c r="B1735" s="19" t="s">
        <v>1957</v>
      </c>
      <c r="C1735" s="17" t="s">
        <v>78</v>
      </c>
      <c r="D1735" s="17" t="s">
        <v>1958</v>
      </c>
      <c r="E1735" s="396" t="s">
        <v>1887</v>
      </c>
      <c r="F1735" s="396"/>
      <c r="G1735" s="18" t="s">
        <v>1911</v>
      </c>
      <c r="H1735" s="21">
        <v>0.152</v>
      </c>
      <c r="I1735" s="20">
        <v>27.62</v>
      </c>
      <c r="J1735" s="20">
        <v>4.1900000000000004</v>
      </c>
    </row>
    <row r="1736" spans="1:10" ht="25.95" customHeight="1">
      <c r="A1736" s="17" t="s">
        <v>1884</v>
      </c>
      <c r="B1736" s="19" t="s">
        <v>1959</v>
      </c>
      <c r="C1736" s="17" t="s">
        <v>78</v>
      </c>
      <c r="D1736" s="17" t="s">
        <v>1960</v>
      </c>
      <c r="E1736" s="396" t="s">
        <v>1887</v>
      </c>
      <c r="F1736" s="396"/>
      <c r="G1736" s="18" t="s">
        <v>1911</v>
      </c>
      <c r="H1736" s="21">
        <v>0.152</v>
      </c>
      <c r="I1736" s="20">
        <v>23.32</v>
      </c>
      <c r="J1736" s="20">
        <v>3.54</v>
      </c>
    </row>
    <row r="1737" spans="1:10" ht="24" customHeight="1">
      <c r="A1737" s="22" t="s">
        <v>1894</v>
      </c>
      <c r="B1737" s="24" t="s">
        <v>2363</v>
      </c>
      <c r="C1737" s="22" t="s">
        <v>78</v>
      </c>
      <c r="D1737" s="22" t="s">
        <v>2523</v>
      </c>
      <c r="E1737" s="397" t="s">
        <v>1928</v>
      </c>
      <c r="F1737" s="397"/>
      <c r="G1737" s="23" t="s">
        <v>268</v>
      </c>
      <c r="H1737" s="26">
        <v>7.1000000000000004E-3</v>
      </c>
      <c r="I1737" s="25">
        <v>65.400000000000006</v>
      </c>
      <c r="J1737" s="25">
        <v>0.46</v>
      </c>
    </row>
    <row r="1738" spans="1:10" ht="25.95" customHeight="1">
      <c r="A1738" s="22" t="s">
        <v>1894</v>
      </c>
      <c r="B1738" s="24" t="s">
        <v>1961</v>
      </c>
      <c r="C1738" s="22" t="s">
        <v>78</v>
      </c>
      <c r="D1738" s="22" t="s">
        <v>1962</v>
      </c>
      <c r="E1738" s="397" t="s">
        <v>1928</v>
      </c>
      <c r="F1738" s="397"/>
      <c r="G1738" s="23" t="s">
        <v>268</v>
      </c>
      <c r="H1738" s="26">
        <v>8.0000000000000002E-3</v>
      </c>
      <c r="I1738" s="25">
        <v>74.09</v>
      </c>
      <c r="J1738" s="25">
        <v>0.59</v>
      </c>
    </row>
    <row r="1739" spans="1:10" ht="25.95" customHeight="1">
      <c r="A1739" s="22" t="s">
        <v>1894</v>
      </c>
      <c r="B1739" s="24" t="s">
        <v>2670</v>
      </c>
      <c r="C1739" s="22" t="s">
        <v>78</v>
      </c>
      <c r="D1739" s="22" t="s">
        <v>2671</v>
      </c>
      <c r="E1739" s="397" t="s">
        <v>1928</v>
      </c>
      <c r="F1739" s="397"/>
      <c r="G1739" s="23" t="s">
        <v>268</v>
      </c>
      <c r="H1739" s="26">
        <v>1</v>
      </c>
      <c r="I1739" s="25">
        <v>1.48</v>
      </c>
      <c r="J1739" s="25">
        <v>1.48</v>
      </c>
    </row>
    <row r="1740" spans="1:10" ht="24" customHeight="1">
      <c r="A1740" s="22" t="s">
        <v>1894</v>
      </c>
      <c r="B1740" s="24" t="s">
        <v>1965</v>
      </c>
      <c r="C1740" s="22" t="s">
        <v>78</v>
      </c>
      <c r="D1740" s="22" t="s">
        <v>1966</v>
      </c>
      <c r="E1740" s="397" t="s">
        <v>1928</v>
      </c>
      <c r="F1740" s="397"/>
      <c r="G1740" s="23" t="s">
        <v>268</v>
      </c>
      <c r="H1740" s="26">
        <v>3.3799999999999997E-2</v>
      </c>
      <c r="I1740" s="25">
        <v>2.2599999999999998</v>
      </c>
      <c r="J1740" s="25">
        <v>7.0000000000000007E-2</v>
      </c>
    </row>
    <row r="1741" spans="1:10">
      <c r="A1741" s="38"/>
      <c r="B1741" s="38"/>
      <c r="C1741" s="38"/>
      <c r="D1741" s="38"/>
      <c r="E1741" s="38" t="s">
        <v>1897</v>
      </c>
      <c r="F1741" s="39">
        <v>5.83</v>
      </c>
      <c r="G1741" s="38" t="s">
        <v>1898</v>
      </c>
      <c r="H1741" s="39">
        <v>0</v>
      </c>
      <c r="I1741" s="38" t="s">
        <v>1899</v>
      </c>
      <c r="J1741" s="39">
        <v>5.83</v>
      </c>
    </row>
    <row r="1742" spans="1:10">
      <c r="A1742" s="38"/>
      <c r="B1742" s="38"/>
      <c r="C1742" s="38"/>
      <c r="D1742" s="38"/>
      <c r="E1742" s="38" t="s">
        <v>1900</v>
      </c>
      <c r="F1742" s="39">
        <v>2.11</v>
      </c>
      <c r="G1742" s="38"/>
      <c r="H1742" s="398" t="s">
        <v>1901</v>
      </c>
      <c r="I1742" s="398"/>
      <c r="J1742" s="39">
        <v>12.44</v>
      </c>
    </row>
    <row r="1743" spans="1:10" ht="1.05" customHeight="1">
      <c r="A1743" s="16"/>
      <c r="B1743" s="16"/>
      <c r="C1743" s="16"/>
      <c r="D1743" s="16"/>
      <c r="E1743" s="16"/>
      <c r="F1743" s="16"/>
      <c r="G1743" s="16"/>
      <c r="H1743" s="16"/>
      <c r="I1743" s="16"/>
      <c r="J1743" s="16"/>
    </row>
    <row r="1744" spans="1:10" ht="18" customHeight="1">
      <c r="A1744" s="2" t="s">
        <v>658</v>
      </c>
      <c r="B1744" s="4" t="s">
        <v>61</v>
      </c>
      <c r="C1744" s="2" t="s">
        <v>62</v>
      </c>
      <c r="D1744" s="2" t="s">
        <v>9</v>
      </c>
      <c r="E1744" s="391" t="s">
        <v>63</v>
      </c>
      <c r="F1744" s="391"/>
      <c r="G1744" s="3" t="s">
        <v>64</v>
      </c>
      <c r="H1744" s="4" t="s">
        <v>10</v>
      </c>
      <c r="I1744" s="4" t="s">
        <v>65</v>
      </c>
      <c r="J1744" s="4" t="s">
        <v>11</v>
      </c>
    </row>
    <row r="1745" spans="1:10" ht="39" customHeight="1">
      <c r="A1745" s="10" t="s">
        <v>1883</v>
      </c>
      <c r="B1745" s="12" t="s">
        <v>659</v>
      </c>
      <c r="C1745" s="10" t="s">
        <v>78</v>
      </c>
      <c r="D1745" s="10" t="s">
        <v>660</v>
      </c>
      <c r="E1745" s="395" t="s">
        <v>462</v>
      </c>
      <c r="F1745" s="395"/>
      <c r="G1745" s="11" t="s">
        <v>268</v>
      </c>
      <c r="H1745" s="15">
        <v>1</v>
      </c>
      <c r="I1745" s="13">
        <v>14.81</v>
      </c>
      <c r="J1745" s="13">
        <v>14.81</v>
      </c>
    </row>
    <row r="1746" spans="1:10" ht="25.95" customHeight="1">
      <c r="A1746" s="17" t="s">
        <v>1884</v>
      </c>
      <c r="B1746" s="19" t="s">
        <v>1959</v>
      </c>
      <c r="C1746" s="17" t="s">
        <v>78</v>
      </c>
      <c r="D1746" s="17" t="s">
        <v>1960</v>
      </c>
      <c r="E1746" s="396" t="s">
        <v>1887</v>
      </c>
      <c r="F1746" s="396"/>
      <c r="G1746" s="18" t="s">
        <v>1911</v>
      </c>
      <c r="H1746" s="21">
        <v>0.1812</v>
      </c>
      <c r="I1746" s="20">
        <v>23.32</v>
      </c>
      <c r="J1746" s="20">
        <v>4.22</v>
      </c>
    </row>
    <row r="1747" spans="1:10" ht="25.95" customHeight="1">
      <c r="A1747" s="17" t="s">
        <v>1884</v>
      </c>
      <c r="B1747" s="19" t="s">
        <v>1957</v>
      </c>
      <c r="C1747" s="17" t="s">
        <v>78</v>
      </c>
      <c r="D1747" s="17" t="s">
        <v>1958</v>
      </c>
      <c r="E1747" s="396" t="s">
        <v>1887</v>
      </c>
      <c r="F1747" s="396"/>
      <c r="G1747" s="18" t="s">
        <v>1911</v>
      </c>
      <c r="H1747" s="21">
        <v>0.1812</v>
      </c>
      <c r="I1747" s="20">
        <v>27.62</v>
      </c>
      <c r="J1747" s="20">
        <v>5</v>
      </c>
    </row>
    <row r="1748" spans="1:10" ht="24" customHeight="1">
      <c r="A1748" s="22" t="s">
        <v>1894</v>
      </c>
      <c r="B1748" s="24" t="s">
        <v>1965</v>
      </c>
      <c r="C1748" s="22" t="s">
        <v>78</v>
      </c>
      <c r="D1748" s="22" t="s">
        <v>1966</v>
      </c>
      <c r="E1748" s="397" t="s">
        <v>1928</v>
      </c>
      <c r="F1748" s="397"/>
      <c r="G1748" s="23" t="s">
        <v>268</v>
      </c>
      <c r="H1748" s="26">
        <v>4.0300000000000002E-2</v>
      </c>
      <c r="I1748" s="25">
        <v>2.2599999999999998</v>
      </c>
      <c r="J1748" s="25">
        <v>0.09</v>
      </c>
    </row>
    <row r="1749" spans="1:10" ht="24" customHeight="1">
      <c r="A1749" s="22" t="s">
        <v>1894</v>
      </c>
      <c r="B1749" s="24" t="s">
        <v>2363</v>
      </c>
      <c r="C1749" s="22" t="s">
        <v>78</v>
      </c>
      <c r="D1749" s="22" t="s">
        <v>2523</v>
      </c>
      <c r="E1749" s="397" t="s">
        <v>1928</v>
      </c>
      <c r="F1749" s="397"/>
      <c r="G1749" s="23" t="s">
        <v>268</v>
      </c>
      <c r="H1749" s="26">
        <v>9.4000000000000004E-3</v>
      </c>
      <c r="I1749" s="25">
        <v>65.400000000000006</v>
      </c>
      <c r="J1749" s="25">
        <v>0.61</v>
      </c>
    </row>
    <row r="1750" spans="1:10" ht="25.95" customHeight="1">
      <c r="A1750" s="22" t="s">
        <v>1894</v>
      </c>
      <c r="B1750" s="24" t="s">
        <v>2673</v>
      </c>
      <c r="C1750" s="22" t="s">
        <v>78</v>
      </c>
      <c r="D1750" s="22" t="s">
        <v>2674</v>
      </c>
      <c r="E1750" s="397" t="s">
        <v>1928</v>
      </c>
      <c r="F1750" s="397"/>
      <c r="G1750" s="23" t="s">
        <v>268</v>
      </c>
      <c r="H1750" s="26">
        <v>1</v>
      </c>
      <c r="I1750" s="25">
        <v>4.08</v>
      </c>
      <c r="J1750" s="25">
        <v>4.08</v>
      </c>
    </row>
    <row r="1751" spans="1:10" ht="25.95" customHeight="1">
      <c r="A1751" s="22" t="s">
        <v>1894</v>
      </c>
      <c r="B1751" s="24" t="s">
        <v>1961</v>
      </c>
      <c r="C1751" s="22" t="s">
        <v>78</v>
      </c>
      <c r="D1751" s="22" t="s">
        <v>1962</v>
      </c>
      <c r="E1751" s="397" t="s">
        <v>1928</v>
      </c>
      <c r="F1751" s="397"/>
      <c r="G1751" s="23" t="s">
        <v>268</v>
      </c>
      <c r="H1751" s="26">
        <v>1.0999999999999999E-2</v>
      </c>
      <c r="I1751" s="25">
        <v>74.09</v>
      </c>
      <c r="J1751" s="25">
        <v>0.81</v>
      </c>
    </row>
    <row r="1752" spans="1:10">
      <c r="A1752" s="38"/>
      <c r="B1752" s="38"/>
      <c r="C1752" s="38"/>
      <c r="D1752" s="38"/>
      <c r="E1752" s="38" t="s">
        <v>1897</v>
      </c>
      <c r="F1752" s="39">
        <v>6.94</v>
      </c>
      <c r="G1752" s="38" t="s">
        <v>1898</v>
      </c>
      <c r="H1752" s="39">
        <v>0</v>
      </c>
      <c r="I1752" s="38" t="s">
        <v>1899</v>
      </c>
      <c r="J1752" s="39">
        <v>6.94</v>
      </c>
    </row>
    <row r="1753" spans="1:10">
      <c r="A1753" s="38"/>
      <c r="B1753" s="38"/>
      <c r="C1753" s="38"/>
      <c r="D1753" s="38"/>
      <c r="E1753" s="38" t="s">
        <v>1900</v>
      </c>
      <c r="F1753" s="39">
        <v>3.03</v>
      </c>
      <c r="G1753" s="38"/>
      <c r="H1753" s="398" t="s">
        <v>1901</v>
      </c>
      <c r="I1753" s="398"/>
      <c r="J1753" s="39">
        <v>17.84</v>
      </c>
    </row>
    <row r="1754" spans="1:10" ht="1.05" customHeight="1">
      <c r="A1754" s="16"/>
      <c r="B1754" s="16"/>
      <c r="C1754" s="16"/>
      <c r="D1754" s="16"/>
      <c r="E1754" s="16"/>
      <c r="F1754" s="16"/>
      <c r="G1754" s="16"/>
      <c r="H1754" s="16"/>
      <c r="I1754" s="16"/>
      <c r="J1754" s="16"/>
    </row>
    <row r="1755" spans="1:10" ht="18" customHeight="1">
      <c r="A1755" s="2" t="s">
        <v>661</v>
      </c>
      <c r="B1755" s="4" t="s">
        <v>61</v>
      </c>
      <c r="C1755" s="2" t="s">
        <v>62</v>
      </c>
      <c r="D1755" s="2" t="s">
        <v>9</v>
      </c>
      <c r="E1755" s="391" t="s">
        <v>63</v>
      </c>
      <c r="F1755" s="391"/>
      <c r="G1755" s="3" t="s">
        <v>64</v>
      </c>
      <c r="H1755" s="4" t="s">
        <v>10</v>
      </c>
      <c r="I1755" s="4" t="s">
        <v>65</v>
      </c>
      <c r="J1755" s="4" t="s">
        <v>11</v>
      </c>
    </row>
    <row r="1756" spans="1:10" ht="52.05" customHeight="1">
      <c r="A1756" s="10" t="s">
        <v>1883</v>
      </c>
      <c r="B1756" s="12" t="s">
        <v>662</v>
      </c>
      <c r="C1756" s="10" t="s">
        <v>78</v>
      </c>
      <c r="D1756" s="10" t="s">
        <v>663</v>
      </c>
      <c r="E1756" s="395" t="s">
        <v>638</v>
      </c>
      <c r="F1756" s="395"/>
      <c r="G1756" s="11" t="s">
        <v>268</v>
      </c>
      <c r="H1756" s="15">
        <v>1</v>
      </c>
      <c r="I1756" s="13">
        <v>10.11</v>
      </c>
      <c r="J1756" s="13">
        <v>10.11</v>
      </c>
    </row>
    <row r="1757" spans="1:10" ht="25.95" customHeight="1">
      <c r="A1757" s="17" t="s">
        <v>1884</v>
      </c>
      <c r="B1757" s="19" t="s">
        <v>1957</v>
      </c>
      <c r="C1757" s="17" t="s">
        <v>78</v>
      </c>
      <c r="D1757" s="17" t="s">
        <v>1958</v>
      </c>
      <c r="E1757" s="396" t="s">
        <v>1887</v>
      </c>
      <c r="F1757" s="396"/>
      <c r="G1757" s="18" t="s">
        <v>1911</v>
      </c>
      <c r="H1757" s="21">
        <v>0.127</v>
      </c>
      <c r="I1757" s="20">
        <v>27.62</v>
      </c>
      <c r="J1757" s="20">
        <v>3.5</v>
      </c>
    </row>
    <row r="1758" spans="1:10" ht="25.95" customHeight="1">
      <c r="A1758" s="17" t="s">
        <v>1884</v>
      </c>
      <c r="B1758" s="19" t="s">
        <v>1959</v>
      </c>
      <c r="C1758" s="17" t="s">
        <v>78</v>
      </c>
      <c r="D1758" s="17" t="s">
        <v>1960</v>
      </c>
      <c r="E1758" s="396" t="s">
        <v>1887</v>
      </c>
      <c r="F1758" s="396"/>
      <c r="G1758" s="18" t="s">
        <v>1911</v>
      </c>
      <c r="H1758" s="21">
        <v>0.127</v>
      </c>
      <c r="I1758" s="20">
        <v>23.32</v>
      </c>
      <c r="J1758" s="20">
        <v>2.96</v>
      </c>
    </row>
    <row r="1759" spans="1:10" ht="24" customHeight="1">
      <c r="A1759" s="22" t="s">
        <v>1894</v>
      </c>
      <c r="B1759" s="24" t="s">
        <v>1965</v>
      </c>
      <c r="C1759" s="22" t="s">
        <v>78</v>
      </c>
      <c r="D1759" s="22" t="s">
        <v>1966</v>
      </c>
      <c r="E1759" s="397" t="s">
        <v>1928</v>
      </c>
      <c r="F1759" s="397"/>
      <c r="G1759" s="23" t="s">
        <v>268</v>
      </c>
      <c r="H1759" s="26">
        <v>7.1000000000000004E-3</v>
      </c>
      <c r="I1759" s="25">
        <v>2.2599999999999998</v>
      </c>
      <c r="J1759" s="25">
        <v>0.01</v>
      </c>
    </row>
    <row r="1760" spans="1:10" ht="24" customHeight="1">
      <c r="A1760" s="22" t="s">
        <v>1894</v>
      </c>
      <c r="B1760" s="24" t="s">
        <v>2363</v>
      </c>
      <c r="C1760" s="22" t="s">
        <v>78</v>
      </c>
      <c r="D1760" s="22" t="s">
        <v>2523</v>
      </c>
      <c r="E1760" s="397" t="s">
        <v>1928</v>
      </c>
      <c r="F1760" s="397"/>
      <c r="G1760" s="23" t="s">
        <v>268</v>
      </c>
      <c r="H1760" s="26">
        <v>9.9000000000000008E-3</v>
      </c>
      <c r="I1760" s="25">
        <v>65.400000000000006</v>
      </c>
      <c r="J1760" s="25">
        <v>0.64</v>
      </c>
    </row>
    <row r="1761" spans="1:10" ht="25.95" customHeight="1">
      <c r="A1761" s="22" t="s">
        <v>1894</v>
      </c>
      <c r="B1761" s="24" t="s">
        <v>1961</v>
      </c>
      <c r="C1761" s="22" t="s">
        <v>78</v>
      </c>
      <c r="D1761" s="22" t="s">
        <v>1962</v>
      </c>
      <c r="E1761" s="397" t="s">
        <v>1928</v>
      </c>
      <c r="F1761" s="397"/>
      <c r="G1761" s="23" t="s">
        <v>268</v>
      </c>
      <c r="H1761" s="26">
        <v>1.4999999999999999E-2</v>
      </c>
      <c r="I1761" s="25">
        <v>74.09</v>
      </c>
      <c r="J1761" s="25">
        <v>1.1100000000000001</v>
      </c>
    </row>
    <row r="1762" spans="1:10" ht="25.95" customHeight="1">
      <c r="A1762" s="22" t="s">
        <v>1894</v>
      </c>
      <c r="B1762" s="24" t="s">
        <v>2675</v>
      </c>
      <c r="C1762" s="22" t="s">
        <v>78</v>
      </c>
      <c r="D1762" s="22" t="s">
        <v>2676</v>
      </c>
      <c r="E1762" s="397" t="s">
        <v>1928</v>
      </c>
      <c r="F1762" s="397"/>
      <c r="G1762" s="23" t="s">
        <v>268</v>
      </c>
      <c r="H1762" s="26">
        <v>1</v>
      </c>
      <c r="I1762" s="25">
        <v>1.89</v>
      </c>
      <c r="J1762" s="25">
        <v>1.89</v>
      </c>
    </row>
    <row r="1763" spans="1:10">
      <c r="A1763" s="38"/>
      <c r="B1763" s="38"/>
      <c r="C1763" s="38"/>
      <c r="D1763" s="38"/>
      <c r="E1763" s="38" t="s">
        <v>1897</v>
      </c>
      <c r="F1763" s="39">
        <v>4.87</v>
      </c>
      <c r="G1763" s="38" t="s">
        <v>1898</v>
      </c>
      <c r="H1763" s="39">
        <v>0</v>
      </c>
      <c r="I1763" s="38" t="s">
        <v>1899</v>
      </c>
      <c r="J1763" s="39">
        <v>4.87</v>
      </c>
    </row>
    <row r="1764" spans="1:10">
      <c r="A1764" s="38"/>
      <c r="B1764" s="38"/>
      <c r="C1764" s="38"/>
      <c r="D1764" s="38"/>
      <c r="E1764" s="38" t="s">
        <v>1900</v>
      </c>
      <c r="F1764" s="39">
        <v>2.0699999999999998</v>
      </c>
      <c r="G1764" s="38"/>
      <c r="H1764" s="398" t="s">
        <v>1901</v>
      </c>
      <c r="I1764" s="398"/>
      <c r="J1764" s="39">
        <v>12.18</v>
      </c>
    </row>
    <row r="1765" spans="1:10" ht="1.05" customHeight="1">
      <c r="A1765" s="16"/>
      <c r="B1765" s="16"/>
      <c r="C1765" s="16"/>
      <c r="D1765" s="16"/>
      <c r="E1765" s="16"/>
      <c r="F1765" s="16"/>
      <c r="G1765" s="16"/>
      <c r="H1765" s="16"/>
      <c r="I1765" s="16"/>
      <c r="J1765" s="16"/>
    </row>
    <row r="1766" spans="1:10" ht="18" customHeight="1">
      <c r="A1766" s="2" t="s">
        <v>664</v>
      </c>
      <c r="B1766" s="4" t="s">
        <v>61</v>
      </c>
      <c r="C1766" s="2" t="s">
        <v>62</v>
      </c>
      <c r="D1766" s="2" t="s">
        <v>9</v>
      </c>
      <c r="E1766" s="391" t="s">
        <v>63</v>
      </c>
      <c r="F1766" s="391"/>
      <c r="G1766" s="3" t="s">
        <v>64</v>
      </c>
      <c r="H1766" s="4" t="s">
        <v>10</v>
      </c>
      <c r="I1766" s="4" t="s">
        <v>65</v>
      </c>
      <c r="J1766" s="4" t="s">
        <v>11</v>
      </c>
    </row>
    <row r="1767" spans="1:10" ht="52.05" customHeight="1">
      <c r="A1767" s="10" t="s">
        <v>1883</v>
      </c>
      <c r="B1767" s="12" t="s">
        <v>665</v>
      </c>
      <c r="C1767" s="10" t="s">
        <v>78</v>
      </c>
      <c r="D1767" s="10" t="s">
        <v>666</v>
      </c>
      <c r="E1767" s="395" t="s">
        <v>638</v>
      </c>
      <c r="F1767" s="395"/>
      <c r="G1767" s="11" t="s">
        <v>268</v>
      </c>
      <c r="H1767" s="15">
        <v>1</v>
      </c>
      <c r="I1767" s="13">
        <v>15.37</v>
      </c>
      <c r="J1767" s="13">
        <v>15.37</v>
      </c>
    </row>
    <row r="1768" spans="1:10" ht="25.95" customHeight="1">
      <c r="A1768" s="17" t="s">
        <v>1884</v>
      </c>
      <c r="B1768" s="19" t="s">
        <v>1959</v>
      </c>
      <c r="C1768" s="17" t="s">
        <v>78</v>
      </c>
      <c r="D1768" s="17" t="s">
        <v>1960</v>
      </c>
      <c r="E1768" s="396" t="s">
        <v>1887</v>
      </c>
      <c r="F1768" s="396"/>
      <c r="G1768" s="18" t="s">
        <v>1911</v>
      </c>
      <c r="H1768" s="21">
        <v>0.13789999999999999</v>
      </c>
      <c r="I1768" s="20">
        <v>23.32</v>
      </c>
      <c r="J1768" s="20">
        <v>3.21</v>
      </c>
    </row>
    <row r="1769" spans="1:10" ht="25.95" customHeight="1">
      <c r="A1769" s="17" t="s">
        <v>1884</v>
      </c>
      <c r="B1769" s="19" t="s">
        <v>1957</v>
      </c>
      <c r="C1769" s="17" t="s">
        <v>78</v>
      </c>
      <c r="D1769" s="17" t="s">
        <v>1958</v>
      </c>
      <c r="E1769" s="396" t="s">
        <v>1887</v>
      </c>
      <c r="F1769" s="396"/>
      <c r="G1769" s="18" t="s">
        <v>1911</v>
      </c>
      <c r="H1769" s="21">
        <v>0.13789999999999999</v>
      </c>
      <c r="I1769" s="20">
        <v>27.62</v>
      </c>
      <c r="J1769" s="20">
        <v>3.8</v>
      </c>
    </row>
    <row r="1770" spans="1:10" ht="39" customHeight="1">
      <c r="A1770" s="22" t="s">
        <v>1894</v>
      </c>
      <c r="B1770" s="24" t="s">
        <v>2650</v>
      </c>
      <c r="C1770" s="22" t="s">
        <v>78</v>
      </c>
      <c r="D1770" s="22" t="s">
        <v>2651</v>
      </c>
      <c r="E1770" s="397" t="s">
        <v>1928</v>
      </c>
      <c r="F1770" s="397"/>
      <c r="G1770" s="23" t="s">
        <v>268</v>
      </c>
      <c r="H1770" s="26">
        <v>0.05</v>
      </c>
      <c r="I1770" s="25">
        <v>26.99</v>
      </c>
      <c r="J1770" s="25">
        <v>1.34</v>
      </c>
    </row>
    <row r="1771" spans="1:10" ht="25.95" customHeight="1">
      <c r="A1771" s="22" t="s">
        <v>1894</v>
      </c>
      <c r="B1771" s="24" t="s">
        <v>2678</v>
      </c>
      <c r="C1771" s="22" t="s">
        <v>78</v>
      </c>
      <c r="D1771" s="22" t="s">
        <v>2679</v>
      </c>
      <c r="E1771" s="397" t="s">
        <v>1928</v>
      </c>
      <c r="F1771" s="397"/>
      <c r="G1771" s="23" t="s">
        <v>268</v>
      </c>
      <c r="H1771" s="26">
        <v>1</v>
      </c>
      <c r="I1771" s="25">
        <v>2.74</v>
      </c>
      <c r="J1771" s="25">
        <v>2.74</v>
      </c>
    </row>
    <row r="1772" spans="1:10" ht="25.95" customHeight="1">
      <c r="A1772" s="22" t="s">
        <v>1894</v>
      </c>
      <c r="B1772" s="24" t="s">
        <v>2661</v>
      </c>
      <c r="C1772" s="22" t="s">
        <v>78</v>
      </c>
      <c r="D1772" s="22" t="s">
        <v>2662</v>
      </c>
      <c r="E1772" s="397" t="s">
        <v>1928</v>
      </c>
      <c r="F1772" s="397"/>
      <c r="G1772" s="23" t="s">
        <v>268</v>
      </c>
      <c r="H1772" s="26">
        <v>2</v>
      </c>
      <c r="I1772" s="25">
        <v>2.14</v>
      </c>
      <c r="J1772" s="25">
        <v>4.28</v>
      </c>
    </row>
    <row r="1773" spans="1:10">
      <c r="A1773" s="38"/>
      <c r="B1773" s="38"/>
      <c r="C1773" s="38"/>
      <c r="D1773" s="38"/>
      <c r="E1773" s="38" t="s">
        <v>1897</v>
      </c>
      <c r="F1773" s="39">
        <v>5.28</v>
      </c>
      <c r="G1773" s="38" t="s">
        <v>1898</v>
      </c>
      <c r="H1773" s="39">
        <v>0</v>
      </c>
      <c r="I1773" s="38" t="s">
        <v>1899</v>
      </c>
      <c r="J1773" s="39">
        <v>5.28</v>
      </c>
    </row>
    <row r="1774" spans="1:10">
      <c r="A1774" s="38"/>
      <c r="B1774" s="38"/>
      <c r="C1774" s="38"/>
      <c r="D1774" s="38"/>
      <c r="E1774" s="38" t="s">
        <v>1900</v>
      </c>
      <c r="F1774" s="39">
        <v>3.15</v>
      </c>
      <c r="G1774" s="38"/>
      <c r="H1774" s="398" t="s">
        <v>1901</v>
      </c>
      <c r="I1774" s="398"/>
      <c r="J1774" s="39">
        <v>18.52</v>
      </c>
    </row>
    <row r="1775" spans="1:10" ht="1.05" customHeight="1">
      <c r="A1775" s="16"/>
      <c r="B1775" s="16"/>
      <c r="C1775" s="16"/>
      <c r="D1775" s="16"/>
      <c r="E1775" s="16"/>
      <c r="F1775" s="16"/>
      <c r="G1775" s="16"/>
      <c r="H1775" s="16"/>
      <c r="I1775" s="16"/>
      <c r="J1775" s="16"/>
    </row>
    <row r="1776" spans="1:10" ht="18" customHeight="1">
      <c r="A1776" s="2" t="s">
        <v>667</v>
      </c>
      <c r="B1776" s="4" t="s">
        <v>61</v>
      </c>
      <c r="C1776" s="2" t="s">
        <v>62</v>
      </c>
      <c r="D1776" s="2" t="s">
        <v>9</v>
      </c>
      <c r="E1776" s="391" t="s">
        <v>63</v>
      </c>
      <c r="F1776" s="391"/>
      <c r="G1776" s="3" t="s">
        <v>64</v>
      </c>
      <c r="H1776" s="4" t="s">
        <v>10</v>
      </c>
      <c r="I1776" s="4" t="s">
        <v>65</v>
      </c>
      <c r="J1776" s="4" t="s">
        <v>11</v>
      </c>
    </row>
    <row r="1777" spans="1:10" ht="52.05" customHeight="1">
      <c r="A1777" s="10" t="s">
        <v>1883</v>
      </c>
      <c r="B1777" s="12" t="s">
        <v>668</v>
      </c>
      <c r="C1777" s="10" t="s">
        <v>78</v>
      </c>
      <c r="D1777" s="10" t="s">
        <v>669</v>
      </c>
      <c r="E1777" s="395" t="s">
        <v>638</v>
      </c>
      <c r="F1777" s="395"/>
      <c r="G1777" s="11" t="s">
        <v>268</v>
      </c>
      <c r="H1777" s="15">
        <v>1</v>
      </c>
      <c r="I1777" s="13">
        <v>22.97</v>
      </c>
      <c r="J1777" s="13">
        <v>22.97</v>
      </c>
    </row>
    <row r="1778" spans="1:10" ht="25.95" customHeight="1">
      <c r="A1778" s="17" t="s">
        <v>1884</v>
      </c>
      <c r="B1778" s="19" t="s">
        <v>1959</v>
      </c>
      <c r="C1778" s="17" t="s">
        <v>78</v>
      </c>
      <c r="D1778" s="17" t="s">
        <v>1960</v>
      </c>
      <c r="E1778" s="396" t="s">
        <v>1887</v>
      </c>
      <c r="F1778" s="396"/>
      <c r="G1778" s="18" t="s">
        <v>1911</v>
      </c>
      <c r="H1778" s="21">
        <v>0.16520000000000001</v>
      </c>
      <c r="I1778" s="20">
        <v>23.32</v>
      </c>
      <c r="J1778" s="20">
        <v>3.85</v>
      </c>
    </row>
    <row r="1779" spans="1:10" ht="25.95" customHeight="1">
      <c r="A1779" s="17" t="s">
        <v>1884</v>
      </c>
      <c r="B1779" s="19" t="s">
        <v>1957</v>
      </c>
      <c r="C1779" s="17" t="s">
        <v>78</v>
      </c>
      <c r="D1779" s="17" t="s">
        <v>1958</v>
      </c>
      <c r="E1779" s="396" t="s">
        <v>1887</v>
      </c>
      <c r="F1779" s="396"/>
      <c r="G1779" s="18" t="s">
        <v>1911</v>
      </c>
      <c r="H1779" s="21">
        <v>0.16520000000000001</v>
      </c>
      <c r="I1779" s="20">
        <v>27.62</v>
      </c>
      <c r="J1779" s="20">
        <v>4.5599999999999996</v>
      </c>
    </row>
    <row r="1780" spans="1:10" ht="25.95" customHeight="1">
      <c r="A1780" s="22" t="s">
        <v>1894</v>
      </c>
      <c r="B1780" s="24" t="s">
        <v>2681</v>
      </c>
      <c r="C1780" s="22" t="s">
        <v>78</v>
      </c>
      <c r="D1780" s="22" t="s">
        <v>2682</v>
      </c>
      <c r="E1780" s="397" t="s">
        <v>1928</v>
      </c>
      <c r="F1780" s="397"/>
      <c r="G1780" s="23" t="s">
        <v>268</v>
      </c>
      <c r="H1780" s="26">
        <v>1</v>
      </c>
      <c r="I1780" s="25">
        <v>6.24</v>
      </c>
      <c r="J1780" s="25">
        <v>6.24</v>
      </c>
    </row>
    <row r="1781" spans="1:10" ht="39" customHeight="1">
      <c r="A1781" s="22" t="s">
        <v>1894</v>
      </c>
      <c r="B1781" s="24" t="s">
        <v>2650</v>
      </c>
      <c r="C1781" s="22" t="s">
        <v>78</v>
      </c>
      <c r="D1781" s="22" t="s">
        <v>2651</v>
      </c>
      <c r="E1781" s="397" t="s">
        <v>1928</v>
      </c>
      <c r="F1781" s="397"/>
      <c r="G1781" s="23" t="s">
        <v>268</v>
      </c>
      <c r="H1781" s="26">
        <v>7.4999999999999997E-2</v>
      </c>
      <c r="I1781" s="25">
        <v>26.99</v>
      </c>
      <c r="J1781" s="25">
        <v>2.02</v>
      </c>
    </row>
    <row r="1782" spans="1:10" ht="25.95" customHeight="1">
      <c r="A1782" s="22" t="s">
        <v>1894</v>
      </c>
      <c r="B1782" s="24" t="s">
        <v>2664</v>
      </c>
      <c r="C1782" s="22" t="s">
        <v>78</v>
      </c>
      <c r="D1782" s="22" t="s">
        <v>2665</v>
      </c>
      <c r="E1782" s="397" t="s">
        <v>1928</v>
      </c>
      <c r="F1782" s="397"/>
      <c r="G1782" s="23" t="s">
        <v>268</v>
      </c>
      <c r="H1782" s="26">
        <v>2</v>
      </c>
      <c r="I1782" s="25">
        <v>3.15</v>
      </c>
      <c r="J1782" s="25">
        <v>6.3</v>
      </c>
    </row>
    <row r="1783" spans="1:10">
      <c r="A1783" s="38"/>
      <c r="B1783" s="38"/>
      <c r="C1783" s="38"/>
      <c r="D1783" s="38"/>
      <c r="E1783" s="38" t="s">
        <v>1897</v>
      </c>
      <c r="F1783" s="39">
        <v>6.33</v>
      </c>
      <c r="G1783" s="38" t="s">
        <v>1898</v>
      </c>
      <c r="H1783" s="39">
        <v>0</v>
      </c>
      <c r="I1783" s="38" t="s">
        <v>1899</v>
      </c>
      <c r="J1783" s="39">
        <v>6.33</v>
      </c>
    </row>
    <row r="1784" spans="1:10">
      <c r="A1784" s="38"/>
      <c r="B1784" s="38"/>
      <c r="C1784" s="38"/>
      <c r="D1784" s="38"/>
      <c r="E1784" s="38" t="s">
        <v>1900</v>
      </c>
      <c r="F1784" s="39">
        <v>4.7</v>
      </c>
      <c r="G1784" s="38"/>
      <c r="H1784" s="398" t="s">
        <v>1901</v>
      </c>
      <c r="I1784" s="398"/>
      <c r="J1784" s="39">
        <v>27.67</v>
      </c>
    </row>
    <row r="1785" spans="1:10" ht="1.05" customHeight="1">
      <c r="A1785" s="16"/>
      <c r="B1785" s="16"/>
      <c r="C1785" s="16"/>
      <c r="D1785" s="16"/>
      <c r="E1785" s="16"/>
      <c r="F1785" s="16"/>
      <c r="G1785" s="16"/>
      <c r="H1785" s="16"/>
      <c r="I1785" s="16"/>
      <c r="J1785" s="16"/>
    </row>
    <row r="1786" spans="1:10" ht="18" customHeight="1">
      <c r="A1786" s="2" t="s">
        <v>670</v>
      </c>
      <c r="B1786" s="4" t="s">
        <v>61</v>
      </c>
      <c r="C1786" s="2" t="s">
        <v>62</v>
      </c>
      <c r="D1786" s="2" t="s">
        <v>9</v>
      </c>
      <c r="E1786" s="391" t="s">
        <v>63</v>
      </c>
      <c r="F1786" s="391"/>
      <c r="G1786" s="3" t="s">
        <v>64</v>
      </c>
      <c r="H1786" s="4" t="s">
        <v>10</v>
      </c>
      <c r="I1786" s="4" t="s">
        <v>65</v>
      </c>
      <c r="J1786" s="4" t="s">
        <v>11</v>
      </c>
    </row>
    <row r="1787" spans="1:10" ht="52.05" customHeight="1">
      <c r="A1787" s="10" t="s">
        <v>1883</v>
      </c>
      <c r="B1787" s="12" t="s">
        <v>662</v>
      </c>
      <c r="C1787" s="10" t="s">
        <v>78</v>
      </c>
      <c r="D1787" s="10" t="s">
        <v>663</v>
      </c>
      <c r="E1787" s="395" t="s">
        <v>638</v>
      </c>
      <c r="F1787" s="395"/>
      <c r="G1787" s="11" t="s">
        <v>268</v>
      </c>
      <c r="H1787" s="15">
        <v>1</v>
      </c>
      <c r="I1787" s="13">
        <v>10.11</v>
      </c>
      <c r="J1787" s="13">
        <v>10.11</v>
      </c>
    </row>
    <row r="1788" spans="1:10" ht="25.95" customHeight="1">
      <c r="A1788" s="17" t="s">
        <v>1884</v>
      </c>
      <c r="B1788" s="19" t="s">
        <v>1957</v>
      </c>
      <c r="C1788" s="17" t="s">
        <v>78</v>
      </c>
      <c r="D1788" s="17" t="s">
        <v>1958</v>
      </c>
      <c r="E1788" s="396" t="s">
        <v>1887</v>
      </c>
      <c r="F1788" s="396"/>
      <c r="G1788" s="18" t="s">
        <v>1911</v>
      </c>
      <c r="H1788" s="21">
        <v>0.127</v>
      </c>
      <c r="I1788" s="20">
        <v>27.62</v>
      </c>
      <c r="J1788" s="20">
        <v>3.5</v>
      </c>
    </row>
    <row r="1789" spans="1:10" ht="25.95" customHeight="1">
      <c r="A1789" s="17" t="s">
        <v>1884</v>
      </c>
      <c r="B1789" s="19" t="s">
        <v>1959</v>
      </c>
      <c r="C1789" s="17" t="s">
        <v>78</v>
      </c>
      <c r="D1789" s="17" t="s">
        <v>1960</v>
      </c>
      <c r="E1789" s="396" t="s">
        <v>1887</v>
      </c>
      <c r="F1789" s="396"/>
      <c r="G1789" s="18" t="s">
        <v>1911</v>
      </c>
      <c r="H1789" s="21">
        <v>0.127</v>
      </c>
      <c r="I1789" s="20">
        <v>23.32</v>
      </c>
      <c r="J1789" s="20">
        <v>2.96</v>
      </c>
    </row>
    <row r="1790" spans="1:10" ht="24" customHeight="1">
      <c r="A1790" s="22" t="s">
        <v>1894</v>
      </c>
      <c r="B1790" s="24" t="s">
        <v>1965</v>
      </c>
      <c r="C1790" s="22" t="s">
        <v>78</v>
      </c>
      <c r="D1790" s="22" t="s">
        <v>1966</v>
      </c>
      <c r="E1790" s="397" t="s">
        <v>1928</v>
      </c>
      <c r="F1790" s="397"/>
      <c r="G1790" s="23" t="s">
        <v>268</v>
      </c>
      <c r="H1790" s="26">
        <v>7.1000000000000004E-3</v>
      </c>
      <c r="I1790" s="25">
        <v>2.2599999999999998</v>
      </c>
      <c r="J1790" s="25">
        <v>0.01</v>
      </c>
    </row>
    <row r="1791" spans="1:10" ht="24" customHeight="1">
      <c r="A1791" s="22" t="s">
        <v>1894</v>
      </c>
      <c r="B1791" s="24" t="s">
        <v>2363</v>
      </c>
      <c r="C1791" s="22" t="s">
        <v>78</v>
      </c>
      <c r="D1791" s="22" t="s">
        <v>2523</v>
      </c>
      <c r="E1791" s="397" t="s">
        <v>1928</v>
      </c>
      <c r="F1791" s="397"/>
      <c r="G1791" s="23" t="s">
        <v>268</v>
      </c>
      <c r="H1791" s="26">
        <v>9.9000000000000008E-3</v>
      </c>
      <c r="I1791" s="25">
        <v>65.400000000000006</v>
      </c>
      <c r="J1791" s="25">
        <v>0.64</v>
      </c>
    </row>
    <row r="1792" spans="1:10" ht="25.95" customHeight="1">
      <c r="A1792" s="22" t="s">
        <v>1894</v>
      </c>
      <c r="B1792" s="24" t="s">
        <v>1961</v>
      </c>
      <c r="C1792" s="22" t="s">
        <v>78</v>
      </c>
      <c r="D1792" s="22" t="s">
        <v>1962</v>
      </c>
      <c r="E1792" s="397" t="s">
        <v>1928</v>
      </c>
      <c r="F1792" s="397"/>
      <c r="G1792" s="23" t="s">
        <v>268</v>
      </c>
      <c r="H1792" s="26">
        <v>1.4999999999999999E-2</v>
      </c>
      <c r="I1792" s="25">
        <v>74.09</v>
      </c>
      <c r="J1792" s="25">
        <v>1.1100000000000001</v>
      </c>
    </row>
    <row r="1793" spans="1:10" ht="25.95" customHeight="1">
      <c r="A1793" s="22" t="s">
        <v>1894</v>
      </c>
      <c r="B1793" s="24" t="s">
        <v>2675</v>
      </c>
      <c r="C1793" s="22" t="s">
        <v>78</v>
      </c>
      <c r="D1793" s="22" t="s">
        <v>2676</v>
      </c>
      <c r="E1793" s="397" t="s">
        <v>1928</v>
      </c>
      <c r="F1793" s="397"/>
      <c r="G1793" s="23" t="s">
        <v>268</v>
      </c>
      <c r="H1793" s="26">
        <v>1</v>
      </c>
      <c r="I1793" s="25">
        <v>1.89</v>
      </c>
      <c r="J1793" s="25">
        <v>1.89</v>
      </c>
    </row>
    <row r="1794" spans="1:10">
      <c r="A1794" s="38"/>
      <c r="B1794" s="38"/>
      <c r="C1794" s="38"/>
      <c r="D1794" s="38"/>
      <c r="E1794" s="38" t="s">
        <v>1897</v>
      </c>
      <c r="F1794" s="39">
        <v>4.87</v>
      </c>
      <c r="G1794" s="38" t="s">
        <v>1898</v>
      </c>
      <c r="H1794" s="39">
        <v>0</v>
      </c>
      <c r="I1794" s="38" t="s">
        <v>1899</v>
      </c>
      <c r="J1794" s="39">
        <v>4.87</v>
      </c>
    </row>
    <row r="1795" spans="1:10">
      <c r="A1795" s="38"/>
      <c r="B1795" s="38"/>
      <c r="C1795" s="38"/>
      <c r="D1795" s="38"/>
      <c r="E1795" s="38" t="s">
        <v>1900</v>
      </c>
      <c r="F1795" s="39">
        <v>2.0699999999999998</v>
      </c>
      <c r="G1795" s="38"/>
      <c r="H1795" s="398" t="s">
        <v>1901</v>
      </c>
      <c r="I1795" s="398"/>
      <c r="J1795" s="39">
        <v>12.18</v>
      </c>
    </row>
    <row r="1796" spans="1:10" ht="1.05" customHeight="1">
      <c r="A1796" s="16"/>
      <c r="B1796" s="16"/>
      <c r="C1796" s="16"/>
      <c r="D1796" s="16"/>
      <c r="E1796" s="16"/>
      <c r="F1796" s="16"/>
      <c r="G1796" s="16"/>
      <c r="H1796" s="16"/>
      <c r="I1796" s="16"/>
      <c r="J1796" s="16"/>
    </row>
    <row r="1797" spans="1:10" ht="18" customHeight="1">
      <c r="A1797" s="2" t="s">
        <v>671</v>
      </c>
      <c r="B1797" s="4" t="s">
        <v>61</v>
      </c>
      <c r="C1797" s="2" t="s">
        <v>62</v>
      </c>
      <c r="D1797" s="2" t="s">
        <v>9</v>
      </c>
      <c r="E1797" s="391" t="s">
        <v>63</v>
      </c>
      <c r="F1797" s="391"/>
      <c r="G1797" s="3" t="s">
        <v>64</v>
      </c>
      <c r="H1797" s="4" t="s">
        <v>10</v>
      </c>
      <c r="I1797" s="4" t="s">
        <v>65</v>
      </c>
      <c r="J1797" s="4" t="s">
        <v>11</v>
      </c>
    </row>
    <row r="1798" spans="1:10" ht="39" customHeight="1">
      <c r="A1798" s="10" t="s">
        <v>1883</v>
      </c>
      <c r="B1798" s="12" t="s">
        <v>525</v>
      </c>
      <c r="C1798" s="10" t="s">
        <v>78</v>
      </c>
      <c r="D1798" s="10" t="s">
        <v>526</v>
      </c>
      <c r="E1798" s="395" t="s">
        <v>462</v>
      </c>
      <c r="F1798" s="395"/>
      <c r="G1798" s="11" t="s">
        <v>268</v>
      </c>
      <c r="H1798" s="15">
        <v>1</v>
      </c>
      <c r="I1798" s="13">
        <v>8.74</v>
      </c>
      <c r="J1798" s="13">
        <v>8.74</v>
      </c>
    </row>
    <row r="1799" spans="1:10" ht="25.95" customHeight="1">
      <c r="A1799" s="17" t="s">
        <v>1884</v>
      </c>
      <c r="B1799" s="19" t="s">
        <v>1959</v>
      </c>
      <c r="C1799" s="17" t="s">
        <v>78</v>
      </c>
      <c r="D1799" s="17" t="s">
        <v>1960</v>
      </c>
      <c r="E1799" s="396" t="s">
        <v>1887</v>
      </c>
      <c r="F1799" s="396"/>
      <c r="G1799" s="18" t="s">
        <v>1911</v>
      </c>
      <c r="H1799" s="21">
        <v>0.13589999999999999</v>
      </c>
      <c r="I1799" s="20">
        <v>23.32</v>
      </c>
      <c r="J1799" s="20">
        <v>3.16</v>
      </c>
    </row>
    <row r="1800" spans="1:10" ht="25.95" customHeight="1">
      <c r="A1800" s="17" t="s">
        <v>1884</v>
      </c>
      <c r="B1800" s="19" t="s">
        <v>1957</v>
      </c>
      <c r="C1800" s="17" t="s">
        <v>78</v>
      </c>
      <c r="D1800" s="17" t="s">
        <v>1958</v>
      </c>
      <c r="E1800" s="396" t="s">
        <v>1887</v>
      </c>
      <c r="F1800" s="396"/>
      <c r="G1800" s="18" t="s">
        <v>1911</v>
      </c>
      <c r="H1800" s="21">
        <v>0.13589999999999999</v>
      </c>
      <c r="I1800" s="20">
        <v>27.62</v>
      </c>
      <c r="J1800" s="20">
        <v>3.75</v>
      </c>
    </row>
    <row r="1801" spans="1:10" ht="24" customHeight="1">
      <c r="A1801" s="22" t="s">
        <v>1894</v>
      </c>
      <c r="B1801" s="24" t="s">
        <v>1965</v>
      </c>
      <c r="C1801" s="22" t="s">
        <v>78</v>
      </c>
      <c r="D1801" s="22" t="s">
        <v>1966</v>
      </c>
      <c r="E1801" s="397" t="s">
        <v>1928</v>
      </c>
      <c r="F1801" s="397"/>
      <c r="G1801" s="23" t="s">
        <v>268</v>
      </c>
      <c r="H1801" s="26">
        <v>3.0200000000000001E-2</v>
      </c>
      <c r="I1801" s="25">
        <v>2.2599999999999998</v>
      </c>
      <c r="J1801" s="25">
        <v>0.06</v>
      </c>
    </row>
    <row r="1802" spans="1:10" ht="25.95" customHeight="1">
      <c r="A1802" s="22" t="s">
        <v>1894</v>
      </c>
      <c r="B1802" s="24" t="s">
        <v>2567</v>
      </c>
      <c r="C1802" s="22" t="s">
        <v>78</v>
      </c>
      <c r="D1802" s="22" t="s">
        <v>2568</v>
      </c>
      <c r="E1802" s="397" t="s">
        <v>1928</v>
      </c>
      <c r="F1802" s="397"/>
      <c r="G1802" s="23" t="s">
        <v>268</v>
      </c>
      <c r="H1802" s="26">
        <v>1</v>
      </c>
      <c r="I1802" s="25">
        <v>0.72</v>
      </c>
      <c r="J1802" s="25">
        <v>0.72</v>
      </c>
    </row>
    <row r="1803" spans="1:10" ht="24" customHeight="1">
      <c r="A1803" s="22" t="s">
        <v>1894</v>
      </c>
      <c r="B1803" s="24" t="s">
        <v>2363</v>
      </c>
      <c r="C1803" s="22" t="s">
        <v>78</v>
      </c>
      <c r="D1803" s="22" t="s">
        <v>2523</v>
      </c>
      <c r="E1803" s="397" t="s">
        <v>1928</v>
      </c>
      <c r="F1803" s="397"/>
      <c r="G1803" s="23" t="s">
        <v>268</v>
      </c>
      <c r="H1803" s="26">
        <v>7.1000000000000004E-3</v>
      </c>
      <c r="I1803" s="25">
        <v>65.400000000000006</v>
      </c>
      <c r="J1803" s="25">
        <v>0.46</v>
      </c>
    </row>
    <row r="1804" spans="1:10" ht="25.95" customHeight="1">
      <c r="A1804" s="22" t="s">
        <v>1894</v>
      </c>
      <c r="B1804" s="24" t="s">
        <v>1961</v>
      </c>
      <c r="C1804" s="22" t="s">
        <v>78</v>
      </c>
      <c r="D1804" s="22" t="s">
        <v>1962</v>
      </c>
      <c r="E1804" s="397" t="s">
        <v>1928</v>
      </c>
      <c r="F1804" s="397"/>
      <c r="G1804" s="23" t="s">
        <v>268</v>
      </c>
      <c r="H1804" s="26">
        <v>8.0000000000000002E-3</v>
      </c>
      <c r="I1804" s="25">
        <v>74.09</v>
      </c>
      <c r="J1804" s="25">
        <v>0.59</v>
      </c>
    </row>
    <row r="1805" spans="1:10">
      <c r="A1805" s="38"/>
      <c r="B1805" s="38"/>
      <c r="C1805" s="38"/>
      <c r="D1805" s="38"/>
      <c r="E1805" s="38" t="s">
        <v>1897</v>
      </c>
      <c r="F1805" s="39">
        <v>5.21</v>
      </c>
      <c r="G1805" s="38" t="s">
        <v>1898</v>
      </c>
      <c r="H1805" s="39">
        <v>0</v>
      </c>
      <c r="I1805" s="38" t="s">
        <v>1899</v>
      </c>
      <c r="J1805" s="39">
        <v>5.21</v>
      </c>
    </row>
    <row r="1806" spans="1:10">
      <c r="A1806" s="38"/>
      <c r="B1806" s="38"/>
      <c r="C1806" s="38"/>
      <c r="D1806" s="38"/>
      <c r="E1806" s="38" t="s">
        <v>1900</v>
      </c>
      <c r="F1806" s="39">
        <v>1.79</v>
      </c>
      <c r="G1806" s="38"/>
      <c r="H1806" s="398" t="s">
        <v>1901</v>
      </c>
      <c r="I1806" s="398"/>
      <c r="J1806" s="39">
        <v>10.53</v>
      </c>
    </row>
    <row r="1807" spans="1:10" ht="1.05" customHeight="1">
      <c r="A1807" s="16"/>
      <c r="B1807" s="16"/>
      <c r="C1807" s="16"/>
      <c r="D1807" s="16"/>
      <c r="E1807" s="16"/>
      <c r="F1807" s="16"/>
      <c r="G1807" s="16"/>
      <c r="H1807" s="16"/>
      <c r="I1807" s="16"/>
      <c r="J1807" s="16"/>
    </row>
    <row r="1808" spans="1:10" ht="18" customHeight="1">
      <c r="A1808" s="2" t="s">
        <v>672</v>
      </c>
      <c r="B1808" s="4" t="s">
        <v>61</v>
      </c>
      <c r="C1808" s="2" t="s">
        <v>62</v>
      </c>
      <c r="D1808" s="2" t="s">
        <v>9</v>
      </c>
      <c r="E1808" s="391" t="s">
        <v>63</v>
      </c>
      <c r="F1808" s="391"/>
      <c r="G1808" s="3" t="s">
        <v>64</v>
      </c>
      <c r="H1808" s="4" t="s">
        <v>10</v>
      </c>
      <c r="I1808" s="4" t="s">
        <v>65</v>
      </c>
      <c r="J1808" s="4" t="s">
        <v>11</v>
      </c>
    </row>
    <row r="1809" spans="1:10" ht="39" customHeight="1">
      <c r="A1809" s="10" t="s">
        <v>1883</v>
      </c>
      <c r="B1809" s="12" t="s">
        <v>673</v>
      </c>
      <c r="C1809" s="10" t="s">
        <v>78</v>
      </c>
      <c r="D1809" s="10" t="s">
        <v>674</v>
      </c>
      <c r="E1809" s="395" t="s">
        <v>462</v>
      </c>
      <c r="F1809" s="395"/>
      <c r="G1809" s="11" t="s">
        <v>268</v>
      </c>
      <c r="H1809" s="15">
        <v>1</v>
      </c>
      <c r="I1809" s="13">
        <v>12.14</v>
      </c>
      <c r="J1809" s="13">
        <v>12.14</v>
      </c>
    </row>
    <row r="1810" spans="1:10" ht="25.95" customHeight="1">
      <c r="A1810" s="17" t="s">
        <v>1884</v>
      </c>
      <c r="B1810" s="19" t="s">
        <v>1957</v>
      </c>
      <c r="C1810" s="17" t="s">
        <v>78</v>
      </c>
      <c r="D1810" s="17" t="s">
        <v>1958</v>
      </c>
      <c r="E1810" s="396" t="s">
        <v>1887</v>
      </c>
      <c r="F1810" s="396"/>
      <c r="G1810" s="18" t="s">
        <v>1911</v>
      </c>
      <c r="H1810" s="21">
        <v>0.16209999999999999</v>
      </c>
      <c r="I1810" s="20">
        <v>27.62</v>
      </c>
      <c r="J1810" s="20">
        <v>4.47</v>
      </c>
    </row>
    <row r="1811" spans="1:10" ht="25.95" customHeight="1">
      <c r="A1811" s="17" t="s">
        <v>1884</v>
      </c>
      <c r="B1811" s="19" t="s">
        <v>1959</v>
      </c>
      <c r="C1811" s="17" t="s">
        <v>78</v>
      </c>
      <c r="D1811" s="17" t="s">
        <v>1960</v>
      </c>
      <c r="E1811" s="396" t="s">
        <v>1887</v>
      </c>
      <c r="F1811" s="396"/>
      <c r="G1811" s="18" t="s">
        <v>1911</v>
      </c>
      <c r="H1811" s="21">
        <v>0.16209999999999999</v>
      </c>
      <c r="I1811" s="20">
        <v>23.32</v>
      </c>
      <c r="J1811" s="20">
        <v>3.78</v>
      </c>
    </row>
    <row r="1812" spans="1:10" ht="25.95" customHeight="1">
      <c r="A1812" s="22" t="s">
        <v>1894</v>
      </c>
      <c r="B1812" s="24" t="s">
        <v>2562</v>
      </c>
      <c r="C1812" s="22" t="s">
        <v>78</v>
      </c>
      <c r="D1812" s="22" t="s">
        <v>2563</v>
      </c>
      <c r="E1812" s="397" t="s">
        <v>1928</v>
      </c>
      <c r="F1812" s="397"/>
      <c r="G1812" s="23" t="s">
        <v>268</v>
      </c>
      <c r="H1812" s="26">
        <v>1</v>
      </c>
      <c r="I1812" s="25">
        <v>2.39</v>
      </c>
      <c r="J1812" s="25">
        <v>2.39</v>
      </c>
    </row>
    <row r="1813" spans="1:10" ht="25.95" customHeight="1">
      <c r="A1813" s="22" t="s">
        <v>1894</v>
      </c>
      <c r="B1813" s="24" t="s">
        <v>1961</v>
      </c>
      <c r="C1813" s="22" t="s">
        <v>78</v>
      </c>
      <c r="D1813" s="22" t="s">
        <v>1962</v>
      </c>
      <c r="E1813" s="397" t="s">
        <v>1928</v>
      </c>
      <c r="F1813" s="397"/>
      <c r="G1813" s="23" t="s">
        <v>268</v>
      </c>
      <c r="H1813" s="26">
        <v>1.0999999999999999E-2</v>
      </c>
      <c r="I1813" s="25">
        <v>74.09</v>
      </c>
      <c r="J1813" s="25">
        <v>0.81</v>
      </c>
    </row>
    <row r="1814" spans="1:10" ht="24" customHeight="1">
      <c r="A1814" s="22" t="s">
        <v>1894</v>
      </c>
      <c r="B1814" s="24" t="s">
        <v>1965</v>
      </c>
      <c r="C1814" s="22" t="s">
        <v>78</v>
      </c>
      <c r="D1814" s="22" t="s">
        <v>1966</v>
      </c>
      <c r="E1814" s="397" t="s">
        <v>1928</v>
      </c>
      <c r="F1814" s="397"/>
      <c r="G1814" s="23" t="s">
        <v>268</v>
      </c>
      <c r="H1814" s="26">
        <v>3.5999999999999997E-2</v>
      </c>
      <c r="I1814" s="25">
        <v>2.2599999999999998</v>
      </c>
      <c r="J1814" s="25">
        <v>0.08</v>
      </c>
    </row>
    <row r="1815" spans="1:10" ht="24" customHeight="1">
      <c r="A1815" s="22" t="s">
        <v>1894</v>
      </c>
      <c r="B1815" s="24" t="s">
        <v>2363</v>
      </c>
      <c r="C1815" s="22" t="s">
        <v>78</v>
      </c>
      <c r="D1815" s="22" t="s">
        <v>2523</v>
      </c>
      <c r="E1815" s="397" t="s">
        <v>1928</v>
      </c>
      <c r="F1815" s="397"/>
      <c r="G1815" s="23" t="s">
        <v>268</v>
      </c>
      <c r="H1815" s="26">
        <v>9.4000000000000004E-3</v>
      </c>
      <c r="I1815" s="25">
        <v>65.400000000000006</v>
      </c>
      <c r="J1815" s="25">
        <v>0.61</v>
      </c>
    </row>
    <row r="1816" spans="1:10">
      <c r="A1816" s="38"/>
      <c r="B1816" s="38"/>
      <c r="C1816" s="38"/>
      <c r="D1816" s="38"/>
      <c r="E1816" s="38" t="s">
        <v>1897</v>
      </c>
      <c r="F1816" s="39">
        <v>6.21</v>
      </c>
      <c r="G1816" s="38" t="s">
        <v>1898</v>
      </c>
      <c r="H1816" s="39">
        <v>0</v>
      </c>
      <c r="I1816" s="38" t="s">
        <v>1899</v>
      </c>
      <c r="J1816" s="39">
        <v>6.21</v>
      </c>
    </row>
    <row r="1817" spans="1:10">
      <c r="A1817" s="38"/>
      <c r="B1817" s="38"/>
      <c r="C1817" s="38"/>
      <c r="D1817" s="38"/>
      <c r="E1817" s="38" t="s">
        <v>1900</v>
      </c>
      <c r="F1817" s="39">
        <v>2.48</v>
      </c>
      <c r="G1817" s="38"/>
      <c r="H1817" s="398" t="s">
        <v>1901</v>
      </c>
      <c r="I1817" s="398"/>
      <c r="J1817" s="39">
        <v>14.62</v>
      </c>
    </row>
    <row r="1818" spans="1:10" ht="1.05" customHeight="1">
      <c r="A1818" s="16"/>
      <c r="B1818" s="16"/>
      <c r="C1818" s="16"/>
      <c r="D1818" s="16"/>
      <c r="E1818" s="16"/>
      <c r="F1818" s="16"/>
      <c r="G1818" s="16"/>
      <c r="H1818" s="16"/>
      <c r="I1818" s="16"/>
      <c r="J1818" s="16"/>
    </row>
    <row r="1819" spans="1:10" ht="18" customHeight="1">
      <c r="A1819" s="2" t="s">
        <v>675</v>
      </c>
      <c r="B1819" s="4" t="s">
        <v>61</v>
      </c>
      <c r="C1819" s="2" t="s">
        <v>62</v>
      </c>
      <c r="D1819" s="2" t="s">
        <v>9</v>
      </c>
      <c r="E1819" s="391" t="s">
        <v>63</v>
      </c>
      <c r="F1819" s="391"/>
      <c r="G1819" s="3" t="s">
        <v>64</v>
      </c>
      <c r="H1819" s="4" t="s">
        <v>10</v>
      </c>
      <c r="I1819" s="4" t="s">
        <v>65</v>
      </c>
      <c r="J1819" s="4" t="s">
        <v>11</v>
      </c>
    </row>
    <row r="1820" spans="1:10" ht="52.05" customHeight="1">
      <c r="A1820" s="10" t="s">
        <v>1883</v>
      </c>
      <c r="B1820" s="12" t="s">
        <v>676</v>
      </c>
      <c r="C1820" s="10" t="s">
        <v>78</v>
      </c>
      <c r="D1820" s="10" t="s">
        <v>677</v>
      </c>
      <c r="E1820" s="395" t="s">
        <v>638</v>
      </c>
      <c r="F1820" s="395"/>
      <c r="G1820" s="11" t="s">
        <v>268</v>
      </c>
      <c r="H1820" s="15">
        <v>1</v>
      </c>
      <c r="I1820" s="13">
        <v>14.64</v>
      </c>
      <c r="J1820" s="13">
        <v>14.64</v>
      </c>
    </row>
    <row r="1821" spans="1:10" ht="25.95" customHeight="1">
      <c r="A1821" s="17" t="s">
        <v>1884</v>
      </c>
      <c r="B1821" s="19" t="s">
        <v>1959</v>
      </c>
      <c r="C1821" s="17" t="s">
        <v>78</v>
      </c>
      <c r="D1821" s="17" t="s">
        <v>1960</v>
      </c>
      <c r="E1821" s="396" t="s">
        <v>1887</v>
      </c>
      <c r="F1821" s="396"/>
      <c r="G1821" s="18" t="s">
        <v>1911</v>
      </c>
      <c r="H1821" s="21">
        <v>0.16930000000000001</v>
      </c>
      <c r="I1821" s="20">
        <v>23.32</v>
      </c>
      <c r="J1821" s="20">
        <v>3.94</v>
      </c>
    </row>
    <row r="1822" spans="1:10" ht="25.95" customHeight="1">
      <c r="A1822" s="17" t="s">
        <v>1884</v>
      </c>
      <c r="B1822" s="19" t="s">
        <v>1957</v>
      </c>
      <c r="C1822" s="17" t="s">
        <v>78</v>
      </c>
      <c r="D1822" s="17" t="s">
        <v>1958</v>
      </c>
      <c r="E1822" s="396" t="s">
        <v>1887</v>
      </c>
      <c r="F1822" s="396"/>
      <c r="G1822" s="18" t="s">
        <v>1911</v>
      </c>
      <c r="H1822" s="21">
        <v>0.16930000000000001</v>
      </c>
      <c r="I1822" s="20">
        <v>27.62</v>
      </c>
      <c r="J1822" s="20">
        <v>4.67</v>
      </c>
    </row>
    <row r="1823" spans="1:10" ht="25.95" customHeight="1">
      <c r="A1823" s="22" t="s">
        <v>1894</v>
      </c>
      <c r="B1823" s="24" t="s">
        <v>2685</v>
      </c>
      <c r="C1823" s="22" t="s">
        <v>78</v>
      </c>
      <c r="D1823" s="22" t="s">
        <v>2686</v>
      </c>
      <c r="E1823" s="397" t="s">
        <v>1928</v>
      </c>
      <c r="F1823" s="397"/>
      <c r="G1823" s="23" t="s">
        <v>268</v>
      </c>
      <c r="H1823" s="26">
        <v>1</v>
      </c>
      <c r="I1823" s="25">
        <v>3.39</v>
      </c>
      <c r="J1823" s="25">
        <v>3.39</v>
      </c>
    </row>
    <row r="1824" spans="1:10" ht="24" customHeight="1">
      <c r="A1824" s="22" t="s">
        <v>1894</v>
      </c>
      <c r="B1824" s="24" t="s">
        <v>2363</v>
      </c>
      <c r="C1824" s="22" t="s">
        <v>78</v>
      </c>
      <c r="D1824" s="22" t="s">
        <v>2523</v>
      </c>
      <c r="E1824" s="397" t="s">
        <v>1928</v>
      </c>
      <c r="F1824" s="397"/>
      <c r="G1824" s="23" t="s">
        <v>268</v>
      </c>
      <c r="H1824" s="26">
        <v>1.4800000000000001E-2</v>
      </c>
      <c r="I1824" s="25">
        <v>65.400000000000006</v>
      </c>
      <c r="J1824" s="25">
        <v>0.96</v>
      </c>
    </row>
    <row r="1825" spans="1:10" ht="25.95" customHeight="1">
      <c r="A1825" s="22" t="s">
        <v>1894</v>
      </c>
      <c r="B1825" s="24" t="s">
        <v>1961</v>
      </c>
      <c r="C1825" s="22" t="s">
        <v>78</v>
      </c>
      <c r="D1825" s="22" t="s">
        <v>1962</v>
      </c>
      <c r="E1825" s="397" t="s">
        <v>1928</v>
      </c>
      <c r="F1825" s="397"/>
      <c r="G1825" s="23" t="s">
        <v>268</v>
      </c>
      <c r="H1825" s="26">
        <v>2.2499999999999999E-2</v>
      </c>
      <c r="I1825" s="25">
        <v>74.09</v>
      </c>
      <c r="J1825" s="25">
        <v>1.66</v>
      </c>
    </row>
    <row r="1826" spans="1:10" ht="24" customHeight="1">
      <c r="A1826" s="22" t="s">
        <v>1894</v>
      </c>
      <c r="B1826" s="24" t="s">
        <v>1965</v>
      </c>
      <c r="C1826" s="22" t="s">
        <v>78</v>
      </c>
      <c r="D1826" s="22" t="s">
        <v>1966</v>
      </c>
      <c r="E1826" s="397" t="s">
        <v>1928</v>
      </c>
      <c r="F1826" s="397"/>
      <c r="G1826" s="23" t="s">
        <v>268</v>
      </c>
      <c r="H1826" s="26">
        <v>1.0699999999999999E-2</v>
      </c>
      <c r="I1826" s="25">
        <v>2.2599999999999998</v>
      </c>
      <c r="J1826" s="25">
        <v>0.02</v>
      </c>
    </row>
    <row r="1827" spans="1:10">
      <c r="A1827" s="38"/>
      <c r="B1827" s="38"/>
      <c r="C1827" s="38"/>
      <c r="D1827" s="38"/>
      <c r="E1827" s="38" t="s">
        <v>1897</v>
      </c>
      <c r="F1827" s="39">
        <v>6.49</v>
      </c>
      <c r="G1827" s="38" t="s">
        <v>1898</v>
      </c>
      <c r="H1827" s="39">
        <v>0</v>
      </c>
      <c r="I1827" s="38" t="s">
        <v>1899</v>
      </c>
      <c r="J1827" s="39">
        <v>6.49</v>
      </c>
    </row>
    <row r="1828" spans="1:10">
      <c r="A1828" s="38"/>
      <c r="B1828" s="38"/>
      <c r="C1828" s="38"/>
      <c r="D1828" s="38"/>
      <c r="E1828" s="38" t="s">
        <v>1900</v>
      </c>
      <c r="F1828" s="39">
        <v>3</v>
      </c>
      <c r="G1828" s="38"/>
      <c r="H1828" s="398" t="s">
        <v>1901</v>
      </c>
      <c r="I1828" s="398"/>
      <c r="J1828" s="39">
        <v>17.64</v>
      </c>
    </row>
    <row r="1829" spans="1:10" ht="1.05" customHeight="1">
      <c r="A1829" s="16"/>
      <c r="B1829" s="16"/>
      <c r="C1829" s="16"/>
      <c r="D1829" s="16"/>
      <c r="E1829" s="16"/>
      <c r="F1829" s="16"/>
      <c r="G1829" s="16"/>
      <c r="H1829" s="16"/>
      <c r="I1829" s="16"/>
      <c r="J1829" s="16"/>
    </row>
    <row r="1830" spans="1:10" ht="18" customHeight="1">
      <c r="A1830" s="2" t="s">
        <v>678</v>
      </c>
      <c r="B1830" s="4" t="s">
        <v>61</v>
      </c>
      <c r="C1830" s="2" t="s">
        <v>62</v>
      </c>
      <c r="D1830" s="2" t="s">
        <v>9</v>
      </c>
      <c r="E1830" s="391" t="s">
        <v>63</v>
      </c>
      <c r="F1830" s="391"/>
      <c r="G1830" s="3" t="s">
        <v>64</v>
      </c>
      <c r="H1830" s="4" t="s">
        <v>10</v>
      </c>
      <c r="I1830" s="4" t="s">
        <v>65</v>
      </c>
      <c r="J1830" s="4" t="s">
        <v>11</v>
      </c>
    </row>
    <row r="1831" spans="1:10" ht="52.05" customHeight="1">
      <c r="A1831" s="10" t="s">
        <v>1883</v>
      </c>
      <c r="B1831" s="12" t="s">
        <v>679</v>
      </c>
      <c r="C1831" s="10" t="s">
        <v>78</v>
      </c>
      <c r="D1831" s="10" t="s">
        <v>680</v>
      </c>
      <c r="E1831" s="395" t="s">
        <v>638</v>
      </c>
      <c r="F1831" s="395"/>
      <c r="G1831" s="11" t="s">
        <v>268</v>
      </c>
      <c r="H1831" s="15">
        <v>1</v>
      </c>
      <c r="I1831" s="13">
        <v>26.63</v>
      </c>
      <c r="J1831" s="13">
        <v>26.63</v>
      </c>
    </row>
    <row r="1832" spans="1:10" ht="25.95" customHeight="1">
      <c r="A1832" s="17" t="s">
        <v>1884</v>
      </c>
      <c r="B1832" s="19" t="s">
        <v>1957</v>
      </c>
      <c r="C1832" s="17" t="s">
        <v>78</v>
      </c>
      <c r="D1832" s="17" t="s">
        <v>1958</v>
      </c>
      <c r="E1832" s="396" t="s">
        <v>1887</v>
      </c>
      <c r="F1832" s="396"/>
      <c r="G1832" s="18" t="s">
        <v>1911</v>
      </c>
      <c r="H1832" s="21">
        <v>0.18390000000000001</v>
      </c>
      <c r="I1832" s="20">
        <v>27.62</v>
      </c>
      <c r="J1832" s="20">
        <v>5.07</v>
      </c>
    </row>
    <row r="1833" spans="1:10" ht="25.95" customHeight="1">
      <c r="A1833" s="17" t="s">
        <v>1884</v>
      </c>
      <c r="B1833" s="19" t="s">
        <v>1959</v>
      </c>
      <c r="C1833" s="17" t="s">
        <v>78</v>
      </c>
      <c r="D1833" s="17" t="s">
        <v>1960</v>
      </c>
      <c r="E1833" s="396" t="s">
        <v>1887</v>
      </c>
      <c r="F1833" s="396"/>
      <c r="G1833" s="18" t="s">
        <v>1911</v>
      </c>
      <c r="H1833" s="21">
        <v>0.18390000000000001</v>
      </c>
      <c r="I1833" s="20">
        <v>23.32</v>
      </c>
      <c r="J1833" s="20">
        <v>4.28</v>
      </c>
    </row>
    <row r="1834" spans="1:10" ht="25.95" customHeight="1">
      <c r="A1834" s="22" t="s">
        <v>1894</v>
      </c>
      <c r="B1834" s="24" t="s">
        <v>2687</v>
      </c>
      <c r="C1834" s="22" t="s">
        <v>78</v>
      </c>
      <c r="D1834" s="22" t="s">
        <v>2688</v>
      </c>
      <c r="E1834" s="397" t="s">
        <v>1928</v>
      </c>
      <c r="F1834" s="397"/>
      <c r="G1834" s="23" t="s">
        <v>268</v>
      </c>
      <c r="H1834" s="26">
        <v>1</v>
      </c>
      <c r="I1834" s="25">
        <v>8.84</v>
      </c>
      <c r="J1834" s="25">
        <v>8.84</v>
      </c>
    </row>
    <row r="1835" spans="1:10" ht="39" customHeight="1">
      <c r="A1835" s="22" t="s">
        <v>1894</v>
      </c>
      <c r="B1835" s="24" t="s">
        <v>2650</v>
      </c>
      <c r="C1835" s="22" t="s">
        <v>78</v>
      </c>
      <c r="D1835" s="22" t="s">
        <v>2651</v>
      </c>
      <c r="E1835" s="397" t="s">
        <v>1928</v>
      </c>
      <c r="F1835" s="397"/>
      <c r="G1835" s="23" t="s">
        <v>268</v>
      </c>
      <c r="H1835" s="26">
        <v>7.4999999999999997E-2</v>
      </c>
      <c r="I1835" s="25">
        <v>26.99</v>
      </c>
      <c r="J1835" s="25">
        <v>2.02</v>
      </c>
    </row>
    <row r="1836" spans="1:10" ht="25.95" customHeight="1">
      <c r="A1836" s="22" t="s">
        <v>1894</v>
      </c>
      <c r="B1836" s="24" t="s">
        <v>2661</v>
      </c>
      <c r="C1836" s="22" t="s">
        <v>78</v>
      </c>
      <c r="D1836" s="22" t="s">
        <v>2662</v>
      </c>
      <c r="E1836" s="397" t="s">
        <v>1928</v>
      </c>
      <c r="F1836" s="397"/>
      <c r="G1836" s="23" t="s">
        <v>268</v>
      </c>
      <c r="H1836" s="26">
        <v>3</v>
      </c>
      <c r="I1836" s="25">
        <v>2.14</v>
      </c>
      <c r="J1836" s="25">
        <v>6.42</v>
      </c>
    </row>
    <row r="1837" spans="1:10">
      <c r="A1837" s="38"/>
      <c r="B1837" s="38"/>
      <c r="C1837" s="38"/>
      <c r="D1837" s="38"/>
      <c r="E1837" s="38" t="s">
        <v>1897</v>
      </c>
      <c r="F1837" s="39">
        <v>7.05</v>
      </c>
      <c r="G1837" s="38" t="s">
        <v>1898</v>
      </c>
      <c r="H1837" s="39">
        <v>0</v>
      </c>
      <c r="I1837" s="38" t="s">
        <v>1899</v>
      </c>
      <c r="J1837" s="39">
        <v>7.05</v>
      </c>
    </row>
    <row r="1838" spans="1:10">
      <c r="A1838" s="38"/>
      <c r="B1838" s="38"/>
      <c r="C1838" s="38"/>
      <c r="D1838" s="38"/>
      <c r="E1838" s="38" t="s">
        <v>1900</v>
      </c>
      <c r="F1838" s="39">
        <v>5.45</v>
      </c>
      <c r="G1838" s="38"/>
      <c r="H1838" s="398" t="s">
        <v>1901</v>
      </c>
      <c r="I1838" s="398"/>
      <c r="J1838" s="39">
        <v>32.08</v>
      </c>
    </row>
    <row r="1839" spans="1:10" ht="1.05" customHeight="1">
      <c r="A1839" s="16"/>
      <c r="B1839" s="16"/>
      <c r="C1839" s="16"/>
      <c r="D1839" s="16"/>
      <c r="E1839" s="16"/>
      <c r="F1839" s="16"/>
      <c r="G1839" s="16"/>
      <c r="H1839" s="16"/>
      <c r="I1839" s="16"/>
      <c r="J1839" s="16"/>
    </row>
    <row r="1840" spans="1:10" ht="18" customHeight="1">
      <c r="A1840" s="2" t="s">
        <v>681</v>
      </c>
      <c r="B1840" s="4" t="s">
        <v>61</v>
      </c>
      <c r="C1840" s="2" t="s">
        <v>62</v>
      </c>
      <c r="D1840" s="2" t="s">
        <v>9</v>
      </c>
      <c r="E1840" s="391" t="s">
        <v>63</v>
      </c>
      <c r="F1840" s="391"/>
      <c r="G1840" s="3" t="s">
        <v>64</v>
      </c>
      <c r="H1840" s="4" t="s">
        <v>10</v>
      </c>
      <c r="I1840" s="4" t="s">
        <v>65</v>
      </c>
      <c r="J1840" s="4" t="s">
        <v>11</v>
      </c>
    </row>
    <row r="1841" spans="1:10" ht="52.05" customHeight="1">
      <c r="A1841" s="10" t="s">
        <v>1883</v>
      </c>
      <c r="B1841" s="12" t="s">
        <v>682</v>
      </c>
      <c r="C1841" s="10" t="s">
        <v>78</v>
      </c>
      <c r="D1841" s="10" t="s">
        <v>683</v>
      </c>
      <c r="E1841" s="395" t="s">
        <v>638</v>
      </c>
      <c r="F1841" s="395"/>
      <c r="G1841" s="11" t="s">
        <v>268</v>
      </c>
      <c r="H1841" s="15">
        <v>1</v>
      </c>
      <c r="I1841" s="13">
        <v>29.82</v>
      </c>
      <c r="J1841" s="13">
        <v>29.82</v>
      </c>
    </row>
    <row r="1842" spans="1:10" ht="25.95" customHeight="1">
      <c r="A1842" s="17" t="s">
        <v>1884</v>
      </c>
      <c r="B1842" s="19" t="s">
        <v>1957</v>
      </c>
      <c r="C1842" s="17" t="s">
        <v>78</v>
      </c>
      <c r="D1842" s="17" t="s">
        <v>1958</v>
      </c>
      <c r="E1842" s="396" t="s">
        <v>1887</v>
      </c>
      <c r="F1842" s="396"/>
      <c r="G1842" s="18" t="s">
        <v>1911</v>
      </c>
      <c r="H1842" s="21">
        <v>0.127</v>
      </c>
      <c r="I1842" s="20">
        <v>27.62</v>
      </c>
      <c r="J1842" s="20">
        <v>3.5</v>
      </c>
    </row>
    <row r="1843" spans="1:10" ht="25.95" customHeight="1">
      <c r="A1843" s="17" t="s">
        <v>1884</v>
      </c>
      <c r="B1843" s="19" t="s">
        <v>1959</v>
      </c>
      <c r="C1843" s="17" t="s">
        <v>78</v>
      </c>
      <c r="D1843" s="17" t="s">
        <v>1960</v>
      </c>
      <c r="E1843" s="396" t="s">
        <v>1887</v>
      </c>
      <c r="F1843" s="396"/>
      <c r="G1843" s="18" t="s">
        <v>1911</v>
      </c>
      <c r="H1843" s="21">
        <v>0.127</v>
      </c>
      <c r="I1843" s="20">
        <v>23.32</v>
      </c>
      <c r="J1843" s="20">
        <v>2.96</v>
      </c>
    </row>
    <row r="1844" spans="1:10" ht="25.95" customHeight="1">
      <c r="A1844" s="22" t="s">
        <v>1894</v>
      </c>
      <c r="B1844" s="24" t="s">
        <v>2689</v>
      </c>
      <c r="C1844" s="22" t="s">
        <v>78</v>
      </c>
      <c r="D1844" s="22" t="s">
        <v>2690</v>
      </c>
      <c r="E1844" s="397" t="s">
        <v>1928</v>
      </c>
      <c r="F1844" s="397"/>
      <c r="G1844" s="23" t="s">
        <v>268</v>
      </c>
      <c r="H1844" s="26">
        <v>1</v>
      </c>
      <c r="I1844" s="25">
        <v>12.23</v>
      </c>
      <c r="J1844" s="25">
        <v>12.23</v>
      </c>
    </row>
    <row r="1845" spans="1:10" ht="39" customHeight="1">
      <c r="A1845" s="22" t="s">
        <v>1894</v>
      </c>
      <c r="B1845" s="24" t="s">
        <v>2650</v>
      </c>
      <c r="C1845" s="22" t="s">
        <v>78</v>
      </c>
      <c r="D1845" s="22" t="s">
        <v>2651</v>
      </c>
      <c r="E1845" s="397" t="s">
        <v>1928</v>
      </c>
      <c r="F1845" s="397"/>
      <c r="G1845" s="23" t="s">
        <v>268</v>
      </c>
      <c r="H1845" s="26">
        <v>0.1</v>
      </c>
      <c r="I1845" s="25">
        <v>26.99</v>
      </c>
      <c r="J1845" s="25">
        <v>2.69</v>
      </c>
    </row>
    <row r="1846" spans="1:10" ht="25.95" customHeight="1">
      <c r="A1846" s="22" t="s">
        <v>1894</v>
      </c>
      <c r="B1846" s="24" t="s">
        <v>2664</v>
      </c>
      <c r="C1846" s="22" t="s">
        <v>78</v>
      </c>
      <c r="D1846" s="22" t="s">
        <v>2665</v>
      </c>
      <c r="E1846" s="397" t="s">
        <v>1928</v>
      </c>
      <c r="F1846" s="397"/>
      <c r="G1846" s="23" t="s">
        <v>268</v>
      </c>
      <c r="H1846" s="26">
        <v>2</v>
      </c>
      <c r="I1846" s="25">
        <v>3.15</v>
      </c>
      <c r="J1846" s="25">
        <v>6.3</v>
      </c>
    </row>
    <row r="1847" spans="1:10" ht="25.95" customHeight="1">
      <c r="A1847" s="22" t="s">
        <v>1894</v>
      </c>
      <c r="B1847" s="24" t="s">
        <v>2661</v>
      </c>
      <c r="C1847" s="22" t="s">
        <v>78</v>
      </c>
      <c r="D1847" s="22" t="s">
        <v>2662</v>
      </c>
      <c r="E1847" s="397" t="s">
        <v>1928</v>
      </c>
      <c r="F1847" s="397"/>
      <c r="G1847" s="23" t="s">
        <v>268</v>
      </c>
      <c r="H1847" s="26">
        <v>1</v>
      </c>
      <c r="I1847" s="25">
        <v>2.14</v>
      </c>
      <c r="J1847" s="25">
        <v>2.14</v>
      </c>
    </row>
    <row r="1848" spans="1:10">
      <c r="A1848" s="38"/>
      <c r="B1848" s="38"/>
      <c r="C1848" s="38"/>
      <c r="D1848" s="38"/>
      <c r="E1848" s="38" t="s">
        <v>1897</v>
      </c>
      <c r="F1848" s="39">
        <v>4.87</v>
      </c>
      <c r="G1848" s="38" t="s">
        <v>1898</v>
      </c>
      <c r="H1848" s="39">
        <v>0</v>
      </c>
      <c r="I1848" s="38" t="s">
        <v>1899</v>
      </c>
      <c r="J1848" s="39">
        <v>4.87</v>
      </c>
    </row>
    <row r="1849" spans="1:10">
      <c r="A1849" s="38"/>
      <c r="B1849" s="38"/>
      <c r="C1849" s="38"/>
      <c r="D1849" s="38"/>
      <c r="E1849" s="38" t="s">
        <v>1900</v>
      </c>
      <c r="F1849" s="39">
        <v>6.11</v>
      </c>
      <c r="G1849" s="38"/>
      <c r="H1849" s="398" t="s">
        <v>1901</v>
      </c>
      <c r="I1849" s="398"/>
      <c r="J1849" s="39">
        <v>35.93</v>
      </c>
    </row>
    <row r="1850" spans="1:10" ht="1.05" customHeight="1">
      <c r="A1850" s="16"/>
      <c r="B1850" s="16"/>
      <c r="C1850" s="16"/>
      <c r="D1850" s="16"/>
      <c r="E1850" s="16"/>
      <c r="F1850" s="16"/>
      <c r="G1850" s="16"/>
      <c r="H1850" s="16"/>
      <c r="I1850" s="16"/>
      <c r="J1850" s="16"/>
    </row>
    <row r="1851" spans="1:10" ht="18" customHeight="1">
      <c r="A1851" s="2" t="s">
        <v>684</v>
      </c>
      <c r="B1851" s="4" t="s">
        <v>61</v>
      </c>
      <c r="C1851" s="2" t="s">
        <v>62</v>
      </c>
      <c r="D1851" s="2" t="s">
        <v>9</v>
      </c>
      <c r="E1851" s="391" t="s">
        <v>63</v>
      </c>
      <c r="F1851" s="391"/>
      <c r="G1851" s="3" t="s">
        <v>64</v>
      </c>
      <c r="H1851" s="4" t="s">
        <v>10</v>
      </c>
      <c r="I1851" s="4" t="s">
        <v>65</v>
      </c>
      <c r="J1851" s="4" t="s">
        <v>11</v>
      </c>
    </row>
    <row r="1852" spans="1:10" ht="52.05" customHeight="1">
      <c r="A1852" s="10" t="s">
        <v>1883</v>
      </c>
      <c r="B1852" s="12" t="s">
        <v>685</v>
      </c>
      <c r="C1852" s="10" t="s">
        <v>78</v>
      </c>
      <c r="D1852" s="10" t="s">
        <v>686</v>
      </c>
      <c r="E1852" s="395" t="s">
        <v>638</v>
      </c>
      <c r="F1852" s="395"/>
      <c r="G1852" s="11" t="s">
        <v>268</v>
      </c>
      <c r="H1852" s="15">
        <v>1</v>
      </c>
      <c r="I1852" s="13">
        <v>40.44</v>
      </c>
      <c r="J1852" s="13">
        <v>40.44</v>
      </c>
    </row>
    <row r="1853" spans="1:10" ht="25.95" customHeight="1">
      <c r="A1853" s="17" t="s">
        <v>1884</v>
      </c>
      <c r="B1853" s="19" t="s">
        <v>1959</v>
      </c>
      <c r="C1853" s="17" t="s">
        <v>78</v>
      </c>
      <c r="D1853" s="17" t="s">
        <v>1960</v>
      </c>
      <c r="E1853" s="396" t="s">
        <v>1887</v>
      </c>
      <c r="F1853" s="396"/>
      <c r="G1853" s="18" t="s">
        <v>1911</v>
      </c>
      <c r="H1853" s="21">
        <v>0.2203</v>
      </c>
      <c r="I1853" s="20">
        <v>23.32</v>
      </c>
      <c r="J1853" s="20">
        <v>5.13</v>
      </c>
    </row>
    <row r="1854" spans="1:10" ht="25.95" customHeight="1">
      <c r="A1854" s="17" t="s">
        <v>1884</v>
      </c>
      <c r="B1854" s="19" t="s">
        <v>1957</v>
      </c>
      <c r="C1854" s="17" t="s">
        <v>78</v>
      </c>
      <c r="D1854" s="17" t="s">
        <v>1958</v>
      </c>
      <c r="E1854" s="396" t="s">
        <v>1887</v>
      </c>
      <c r="F1854" s="396"/>
      <c r="G1854" s="18" t="s">
        <v>1911</v>
      </c>
      <c r="H1854" s="21">
        <v>0.2203</v>
      </c>
      <c r="I1854" s="20">
        <v>27.62</v>
      </c>
      <c r="J1854" s="20">
        <v>6.08</v>
      </c>
    </row>
    <row r="1855" spans="1:10" ht="25.95" customHeight="1">
      <c r="A1855" s="22" t="s">
        <v>1894</v>
      </c>
      <c r="B1855" s="24" t="s">
        <v>2664</v>
      </c>
      <c r="C1855" s="22" t="s">
        <v>78</v>
      </c>
      <c r="D1855" s="22" t="s">
        <v>2665</v>
      </c>
      <c r="E1855" s="397" t="s">
        <v>1928</v>
      </c>
      <c r="F1855" s="397"/>
      <c r="G1855" s="23" t="s">
        <v>268</v>
      </c>
      <c r="H1855" s="26">
        <v>3</v>
      </c>
      <c r="I1855" s="25">
        <v>3.15</v>
      </c>
      <c r="J1855" s="25">
        <v>9.4499999999999993</v>
      </c>
    </row>
    <row r="1856" spans="1:10" ht="39" customHeight="1">
      <c r="A1856" s="22" t="s">
        <v>1894</v>
      </c>
      <c r="B1856" s="24" t="s">
        <v>2650</v>
      </c>
      <c r="C1856" s="22" t="s">
        <v>78</v>
      </c>
      <c r="D1856" s="22" t="s">
        <v>2651</v>
      </c>
      <c r="E1856" s="397" t="s">
        <v>1928</v>
      </c>
      <c r="F1856" s="397"/>
      <c r="G1856" s="23" t="s">
        <v>268</v>
      </c>
      <c r="H1856" s="26">
        <v>0.1125</v>
      </c>
      <c r="I1856" s="25">
        <v>26.99</v>
      </c>
      <c r="J1856" s="25">
        <v>3.03</v>
      </c>
    </row>
    <row r="1857" spans="1:10" ht="25.95" customHeight="1">
      <c r="A1857" s="22" t="s">
        <v>1894</v>
      </c>
      <c r="B1857" s="24" t="s">
        <v>2691</v>
      </c>
      <c r="C1857" s="22" t="s">
        <v>78</v>
      </c>
      <c r="D1857" s="22" t="s">
        <v>2692</v>
      </c>
      <c r="E1857" s="397" t="s">
        <v>1928</v>
      </c>
      <c r="F1857" s="397"/>
      <c r="G1857" s="23" t="s">
        <v>268</v>
      </c>
      <c r="H1857" s="26">
        <v>1</v>
      </c>
      <c r="I1857" s="25">
        <v>16.75</v>
      </c>
      <c r="J1857" s="25">
        <v>16.75</v>
      </c>
    </row>
    <row r="1858" spans="1:10">
      <c r="A1858" s="38"/>
      <c r="B1858" s="38"/>
      <c r="C1858" s="38"/>
      <c r="D1858" s="38"/>
      <c r="E1858" s="38" t="s">
        <v>1897</v>
      </c>
      <c r="F1858" s="39">
        <v>8.4499999999999993</v>
      </c>
      <c r="G1858" s="38" t="s">
        <v>1898</v>
      </c>
      <c r="H1858" s="39">
        <v>0</v>
      </c>
      <c r="I1858" s="38" t="s">
        <v>1899</v>
      </c>
      <c r="J1858" s="39">
        <v>8.4499999999999993</v>
      </c>
    </row>
    <row r="1859" spans="1:10">
      <c r="A1859" s="38"/>
      <c r="B1859" s="38"/>
      <c r="C1859" s="38"/>
      <c r="D1859" s="38"/>
      <c r="E1859" s="38" t="s">
        <v>1900</v>
      </c>
      <c r="F1859" s="39">
        <v>8.2899999999999991</v>
      </c>
      <c r="G1859" s="38"/>
      <c r="H1859" s="398" t="s">
        <v>1901</v>
      </c>
      <c r="I1859" s="398"/>
      <c r="J1859" s="39">
        <v>48.73</v>
      </c>
    </row>
    <row r="1860" spans="1:10" ht="1.05" customHeight="1">
      <c r="A1860" s="16"/>
      <c r="B1860" s="16"/>
      <c r="C1860" s="16"/>
      <c r="D1860" s="16"/>
      <c r="E1860" s="16"/>
      <c r="F1860" s="16"/>
      <c r="G1860" s="16"/>
      <c r="H1860" s="16"/>
      <c r="I1860" s="16"/>
      <c r="J1860" s="16"/>
    </row>
    <row r="1861" spans="1:10" ht="18" customHeight="1">
      <c r="A1861" s="2" t="s">
        <v>687</v>
      </c>
      <c r="B1861" s="4" t="s">
        <v>61</v>
      </c>
      <c r="C1861" s="2" t="s">
        <v>62</v>
      </c>
      <c r="D1861" s="2" t="s">
        <v>9</v>
      </c>
      <c r="E1861" s="391" t="s">
        <v>63</v>
      </c>
      <c r="F1861" s="391"/>
      <c r="G1861" s="3" t="s">
        <v>64</v>
      </c>
      <c r="H1861" s="4" t="s">
        <v>10</v>
      </c>
      <c r="I1861" s="4" t="s">
        <v>65</v>
      </c>
      <c r="J1861" s="4" t="s">
        <v>11</v>
      </c>
    </row>
    <row r="1862" spans="1:10" ht="52.05" customHeight="1">
      <c r="A1862" s="10" t="s">
        <v>1883</v>
      </c>
      <c r="B1862" s="12" t="s">
        <v>688</v>
      </c>
      <c r="C1862" s="10" t="s">
        <v>78</v>
      </c>
      <c r="D1862" s="10" t="s">
        <v>689</v>
      </c>
      <c r="E1862" s="395" t="s">
        <v>638</v>
      </c>
      <c r="F1862" s="395"/>
      <c r="G1862" s="11" t="s">
        <v>268</v>
      </c>
      <c r="H1862" s="15">
        <v>1</v>
      </c>
      <c r="I1862" s="13">
        <v>41.22</v>
      </c>
      <c r="J1862" s="13">
        <v>41.22</v>
      </c>
    </row>
    <row r="1863" spans="1:10" ht="25.95" customHeight="1">
      <c r="A1863" s="17" t="s">
        <v>1884</v>
      </c>
      <c r="B1863" s="19" t="s">
        <v>1959</v>
      </c>
      <c r="C1863" s="17" t="s">
        <v>78</v>
      </c>
      <c r="D1863" s="17" t="s">
        <v>1960</v>
      </c>
      <c r="E1863" s="396" t="s">
        <v>1887</v>
      </c>
      <c r="F1863" s="396"/>
      <c r="G1863" s="18" t="s">
        <v>1911</v>
      </c>
      <c r="H1863" s="21">
        <v>0.20830000000000001</v>
      </c>
      <c r="I1863" s="20">
        <v>23.32</v>
      </c>
      <c r="J1863" s="20">
        <v>4.8499999999999996</v>
      </c>
    </row>
    <row r="1864" spans="1:10" ht="25.95" customHeight="1">
      <c r="A1864" s="17" t="s">
        <v>1884</v>
      </c>
      <c r="B1864" s="19" t="s">
        <v>1957</v>
      </c>
      <c r="C1864" s="17" t="s">
        <v>78</v>
      </c>
      <c r="D1864" s="17" t="s">
        <v>1958</v>
      </c>
      <c r="E1864" s="396" t="s">
        <v>1887</v>
      </c>
      <c r="F1864" s="396"/>
      <c r="G1864" s="18" t="s">
        <v>1911</v>
      </c>
      <c r="H1864" s="21">
        <v>0.20830000000000001</v>
      </c>
      <c r="I1864" s="20">
        <v>27.62</v>
      </c>
      <c r="J1864" s="20">
        <v>5.75</v>
      </c>
    </row>
    <row r="1865" spans="1:10" ht="25.95" customHeight="1">
      <c r="A1865" s="22" t="s">
        <v>1894</v>
      </c>
      <c r="B1865" s="24" t="s">
        <v>2652</v>
      </c>
      <c r="C1865" s="22" t="s">
        <v>78</v>
      </c>
      <c r="D1865" s="22" t="s">
        <v>2653</v>
      </c>
      <c r="E1865" s="397" t="s">
        <v>1928</v>
      </c>
      <c r="F1865" s="397"/>
      <c r="G1865" s="23" t="s">
        <v>268</v>
      </c>
      <c r="H1865" s="26">
        <v>2</v>
      </c>
      <c r="I1865" s="25">
        <v>3.8</v>
      </c>
      <c r="J1865" s="25">
        <v>7.6</v>
      </c>
    </row>
    <row r="1866" spans="1:10" ht="25.95" customHeight="1">
      <c r="A1866" s="22" t="s">
        <v>1894</v>
      </c>
      <c r="B1866" s="24" t="s">
        <v>2661</v>
      </c>
      <c r="C1866" s="22" t="s">
        <v>78</v>
      </c>
      <c r="D1866" s="22" t="s">
        <v>2662</v>
      </c>
      <c r="E1866" s="397" t="s">
        <v>1928</v>
      </c>
      <c r="F1866" s="397"/>
      <c r="G1866" s="23" t="s">
        <v>268</v>
      </c>
      <c r="H1866" s="26">
        <v>1</v>
      </c>
      <c r="I1866" s="25">
        <v>2.14</v>
      </c>
      <c r="J1866" s="25">
        <v>2.14</v>
      </c>
    </row>
    <row r="1867" spans="1:10" ht="39" customHeight="1">
      <c r="A1867" s="22" t="s">
        <v>1894</v>
      </c>
      <c r="B1867" s="24" t="s">
        <v>2650</v>
      </c>
      <c r="C1867" s="22" t="s">
        <v>78</v>
      </c>
      <c r="D1867" s="22" t="s">
        <v>2651</v>
      </c>
      <c r="E1867" s="397" t="s">
        <v>1928</v>
      </c>
      <c r="F1867" s="397"/>
      <c r="G1867" s="23" t="s">
        <v>268</v>
      </c>
      <c r="H1867" s="26">
        <v>0.14000000000000001</v>
      </c>
      <c r="I1867" s="25">
        <v>26.99</v>
      </c>
      <c r="J1867" s="25">
        <v>3.77</v>
      </c>
    </row>
    <row r="1868" spans="1:10" ht="25.95" customHeight="1">
      <c r="A1868" s="22" t="s">
        <v>1894</v>
      </c>
      <c r="B1868" s="24" t="s">
        <v>2693</v>
      </c>
      <c r="C1868" s="22" t="s">
        <v>78</v>
      </c>
      <c r="D1868" s="22" t="s">
        <v>2694</v>
      </c>
      <c r="E1868" s="397" t="s">
        <v>1928</v>
      </c>
      <c r="F1868" s="397"/>
      <c r="G1868" s="23" t="s">
        <v>268</v>
      </c>
      <c r="H1868" s="26">
        <v>1</v>
      </c>
      <c r="I1868" s="25">
        <v>17.11</v>
      </c>
      <c r="J1868" s="25">
        <v>17.11</v>
      </c>
    </row>
    <row r="1869" spans="1:10">
      <c r="A1869" s="38"/>
      <c r="B1869" s="38"/>
      <c r="C1869" s="38"/>
      <c r="D1869" s="38"/>
      <c r="E1869" s="38" t="s">
        <v>1897</v>
      </c>
      <c r="F1869" s="39">
        <v>7.98</v>
      </c>
      <c r="G1869" s="38" t="s">
        <v>1898</v>
      </c>
      <c r="H1869" s="39">
        <v>0</v>
      </c>
      <c r="I1869" s="38" t="s">
        <v>1899</v>
      </c>
      <c r="J1869" s="39">
        <v>7.98</v>
      </c>
    </row>
    <row r="1870" spans="1:10">
      <c r="A1870" s="38"/>
      <c r="B1870" s="38"/>
      <c r="C1870" s="38"/>
      <c r="D1870" s="38"/>
      <c r="E1870" s="38" t="s">
        <v>1900</v>
      </c>
      <c r="F1870" s="39">
        <v>8.4499999999999993</v>
      </c>
      <c r="G1870" s="38"/>
      <c r="H1870" s="398" t="s">
        <v>1901</v>
      </c>
      <c r="I1870" s="398"/>
      <c r="J1870" s="39">
        <v>49.67</v>
      </c>
    </row>
    <row r="1871" spans="1:10" ht="1.05" customHeight="1">
      <c r="A1871" s="16"/>
      <c r="B1871" s="16"/>
      <c r="C1871" s="16"/>
      <c r="D1871" s="16"/>
      <c r="E1871" s="16"/>
      <c r="F1871" s="16"/>
      <c r="G1871" s="16"/>
      <c r="H1871" s="16"/>
      <c r="I1871" s="16"/>
      <c r="J1871" s="16"/>
    </row>
    <row r="1872" spans="1:10" ht="18" customHeight="1">
      <c r="A1872" s="2" t="s">
        <v>690</v>
      </c>
      <c r="B1872" s="4" t="s">
        <v>61</v>
      </c>
      <c r="C1872" s="2" t="s">
        <v>62</v>
      </c>
      <c r="D1872" s="2" t="s">
        <v>9</v>
      </c>
      <c r="E1872" s="391" t="s">
        <v>63</v>
      </c>
      <c r="F1872" s="391"/>
      <c r="G1872" s="3" t="s">
        <v>64</v>
      </c>
      <c r="H1872" s="4" t="s">
        <v>10</v>
      </c>
      <c r="I1872" s="4" t="s">
        <v>65</v>
      </c>
      <c r="J1872" s="4" t="s">
        <v>11</v>
      </c>
    </row>
    <row r="1873" spans="1:10" ht="52.05" customHeight="1">
      <c r="A1873" s="10" t="s">
        <v>1883</v>
      </c>
      <c r="B1873" s="12" t="s">
        <v>691</v>
      </c>
      <c r="C1873" s="10" t="s">
        <v>78</v>
      </c>
      <c r="D1873" s="10" t="s">
        <v>692</v>
      </c>
      <c r="E1873" s="395" t="s">
        <v>638</v>
      </c>
      <c r="F1873" s="395"/>
      <c r="G1873" s="11" t="s">
        <v>268</v>
      </c>
      <c r="H1873" s="15">
        <v>1</v>
      </c>
      <c r="I1873" s="13">
        <v>47.44</v>
      </c>
      <c r="J1873" s="13">
        <v>47.44</v>
      </c>
    </row>
    <row r="1874" spans="1:10" ht="25.95" customHeight="1">
      <c r="A1874" s="17" t="s">
        <v>1884</v>
      </c>
      <c r="B1874" s="19" t="s">
        <v>1957</v>
      </c>
      <c r="C1874" s="17" t="s">
        <v>78</v>
      </c>
      <c r="D1874" s="17" t="s">
        <v>1958</v>
      </c>
      <c r="E1874" s="396" t="s">
        <v>1887</v>
      </c>
      <c r="F1874" s="396"/>
      <c r="G1874" s="18" t="s">
        <v>1911</v>
      </c>
      <c r="H1874" s="21">
        <v>0.24890000000000001</v>
      </c>
      <c r="I1874" s="20">
        <v>27.62</v>
      </c>
      <c r="J1874" s="20">
        <v>6.87</v>
      </c>
    </row>
    <row r="1875" spans="1:10" ht="25.95" customHeight="1">
      <c r="A1875" s="17" t="s">
        <v>1884</v>
      </c>
      <c r="B1875" s="19" t="s">
        <v>1959</v>
      </c>
      <c r="C1875" s="17" t="s">
        <v>78</v>
      </c>
      <c r="D1875" s="17" t="s">
        <v>1960</v>
      </c>
      <c r="E1875" s="396" t="s">
        <v>1887</v>
      </c>
      <c r="F1875" s="396"/>
      <c r="G1875" s="18" t="s">
        <v>1911</v>
      </c>
      <c r="H1875" s="21">
        <v>0.24890000000000001</v>
      </c>
      <c r="I1875" s="20">
        <v>23.32</v>
      </c>
      <c r="J1875" s="20">
        <v>5.8</v>
      </c>
    </row>
    <row r="1876" spans="1:10" ht="39" customHeight="1">
      <c r="A1876" s="22" t="s">
        <v>1894</v>
      </c>
      <c r="B1876" s="24" t="s">
        <v>2650</v>
      </c>
      <c r="C1876" s="22" t="s">
        <v>78</v>
      </c>
      <c r="D1876" s="22" t="s">
        <v>2651</v>
      </c>
      <c r="E1876" s="397" t="s">
        <v>1928</v>
      </c>
      <c r="F1876" s="397"/>
      <c r="G1876" s="23" t="s">
        <v>268</v>
      </c>
      <c r="H1876" s="26">
        <v>0.1525</v>
      </c>
      <c r="I1876" s="25">
        <v>26.99</v>
      </c>
      <c r="J1876" s="25">
        <v>4.1100000000000003</v>
      </c>
    </row>
    <row r="1877" spans="1:10" ht="25.95" customHeight="1">
      <c r="A1877" s="22" t="s">
        <v>1894</v>
      </c>
      <c r="B1877" s="24" t="s">
        <v>2664</v>
      </c>
      <c r="C1877" s="22" t="s">
        <v>78</v>
      </c>
      <c r="D1877" s="22" t="s">
        <v>2665</v>
      </c>
      <c r="E1877" s="397" t="s">
        <v>1928</v>
      </c>
      <c r="F1877" s="397"/>
      <c r="G1877" s="23" t="s">
        <v>268</v>
      </c>
      <c r="H1877" s="26">
        <v>1</v>
      </c>
      <c r="I1877" s="25">
        <v>3.15</v>
      </c>
      <c r="J1877" s="25">
        <v>3.15</v>
      </c>
    </row>
    <row r="1878" spans="1:10" ht="25.95" customHeight="1">
      <c r="A1878" s="22" t="s">
        <v>1894</v>
      </c>
      <c r="B1878" s="24" t="s">
        <v>2652</v>
      </c>
      <c r="C1878" s="22" t="s">
        <v>78</v>
      </c>
      <c r="D1878" s="22" t="s">
        <v>2653</v>
      </c>
      <c r="E1878" s="397" t="s">
        <v>1928</v>
      </c>
      <c r="F1878" s="397"/>
      <c r="G1878" s="23" t="s">
        <v>268</v>
      </c>
      <c r="H1878" s="26">
        <v>2</v>
      </c>
      <c r="I1878" s="25">
        <v>3.8</v>
      </c>
      <c r="J1878" s="25">
        <v>7.6</v>
      </c>
    </row>
    <row r="1879" spans="1:10" ht="25.95" customHeight="1">
      <c r="A1879" s="22" t="s">
        <v>1894</v>
      </c>
      <c r="B1879" s="24" t="s">
        <v>2695</v>
      </c>
      <c r="C1879" s="22" t="s">
        <v>78</v>
      </c>
      <c r="D1879" s="22" t="s">
        <v>2696</v>
      </c>
      <c r="E1879" s="397" t="s">
        <v>1928</v>
      </c>
      <c r="F1879" s="397"/>
      <c r="G1879" s="23" t="s">
        <v>268</v>
      </c>
      <c r="H1879" s="26">
        <v>1</v>
      </c>
      <c r="I1879" s="25">
        <v>19.91</v>
      </c>
      <c r="J1879" s="25">
        <v>19.91</v>
      </c>
    </row>
    <row r="1880" spans="1:10">
      <c r="A1880" s="38"/>
      <c r="B1880" s="38"/>
      <c r="C1880" s="38"/>
      <c r="D1880" s="38"/>
      <c r="E1880" s="38" t="s">
        <v>1897</v>
      </c>
      <c r="F1880" s="39">
        <v>9.5500000000000007</v>
      </c>
      <c r="G1880" s="38" t="s">
        <v>1898</v>
      </c>
      <c r="H1880" s="39">
        <v>0</v>
      </c>
      <c r="I1880" s="38" t="s">
        <v>1899</v>
      </c>
      <c r="J1880" s="39">
        <v>9.5500000000000007</v>
      </c>
    </row>
    <row r="1881" spans="1:10">
      <c r="A1881" s="38"/>
      <c r="B1881" s="38"/>
      <c r="C1881" s="38"/>
      <c r="D1881" s="38"/>
      <c r="E1881" s="38" t="s">
        <v>1900</v>
      </c>
      <c r="F1881" s="39">
        <v>9.7200000000000006</v>
      </c>
      <c r="G1881" s="38"/>
      <c r="H1881" s="398" t="s">
        <v>1901</v>
      </c>
      <c r="I1881" s="398"/>
      <c r="J1881" s="39">
        <v>57.16</v>
      </c>
    </row>
    <row r="1882" spans="1:10" ht="1.05" customHeight="1">
      <c r="A1882" s="16"/>
      <c r="B1882" s="16"/>
      <c r="C1882" s="16"/>
      <c r="D1882" s="16"/>
      <c r="E1882" s="16"/>
      <c r="F1882" s="16"/>
      <c r="G1882" s="16"/>
      <c r="H1882" s="16"/>
      <c r="I1882" s="16"/>
      <c r="J1882" s="16"/>
    </row>
    <row r="1883" spans="1:10" ht="18" customHeight="1">
      <c r="A1883" s="2" t="s">
        <v>693</v>
      </c>
      <c r="B1883" s="4" t="s">
        <v>61</v>
      </c>
      <c r="C1883" s="2" t="s">
        <v>62</v>
      </c>
      <c r="D1883" s="2" t="s">
        <v>9</v>
      </c>
      <c r="E1883" s="391" t="s">
        <v>63</v>
      </c>
      <c r="F1883" s="391"/>
      <c r="G1883" s="3" t="s">
        <v>64</v>
      </c>
      <c r="H1883" s="4" t="s">
        <v>10</v>
      </c>
      <c r="I1883" s="4" t="s">
        <v>65</v>
      </c>
      <c r="J1883" s="4" t="s">
        <v>11</v>
      </c>
    </row>
    <row r="1884" spans="1:10" ht="52.05" customHeight="1">
      <c r="A1884" s="10" t="s">
        <v>1883</v>
      </c>
      <c r="B1884" s="12" t="s">
        <v>694</v>
      </c>
      <c r="C1884" s="10" t="s">
        <v>78</v>
      </c>
      <c r="D1884" s="10" t="s">
        <v>695</v>
      </c>
      <c r="E1884" s="395" t="s">
        <v>638</v>
      </c>
      <c r="F1884" s="395"/>
      <c r="G1884" s="11" t="s">
        <v>268</v>
      </c>
      <c r="H1884" s="15">
        <v>1</v>
      </c>
      <c r="I1884" s="13">
        <v>50.67</v>
      </c>
      <c r="J1884" s="13">
        <v>50.67</v>
      </c>
    </row>
    <row r="1885" spans="1:10" ht="25.95" customHeight="1">
      <c r="A1885" s="17" t="s">
        <v>1884</v>
      </c>
      <c r="B1885" s="19" t="s">
        <v>1959</v>
      </c>
      <c r="C1885" s="17" t="s">
        <v>78</v>
      </c>
      <c r="D1885" s="17" t="s">
        <v>1960</v>
      </c>
      <c r="E1885" s="396" t="s">
        <v>1887</v>
      </c>
      <c r="F1885" s="396"/>
      <c r="G1885" s="18" t="s">
        <v>1911</v>
      </c>
      <c r="H1885" s="21">
        <v>0.25679999999999997</v>
      </c>
      <c r="I1885" s="20">
        <v>23.32</v>
      </c>
      <c r="J1885" s="20">
        <v>5.98</v>
      </c>
    </row>
    <row r="1886" spans="1:10" ht="25.95" customHeight="1">
      <c r="A1886" s="17" t="s">
        <v>1884</v>
      </c>
      <c r="B1886" s="19" t="s">
        <v>1957</v>
      </c>
      <c r="C1886" s="17" t="s">
        <v>78</v>
      </c>
      <c r="D1886" s="17" t="s">
        <v>1958</v>
      </c>
      <c r="E1886" s="396" t="s">
        <v>1887</v>
      </c>
      <c r="F1886" s="396"/>
      <c r="G1886" s="18" t="s">
        <v>1911</v>
      </c>
      <c r="H1886" s="21">
        <v>0.25679999999999997</v>
      </c>
      <c r="I1886" s="20">
        <v>27.62</v>
      </c>
      <c r="J1886" s="20">
        <v>7.09</v>
      </c>
    </row>
    <row r="1887" spans="1:10" ht="25.95" customHeight="1">
      <c r="A1887" s="22" t="s">
        <v>1894</v>
      </c>
      <c r="B1887" s="24" t="s">
        <v>2652</v>
      </c>
      <c r="C1887" s="22" t="s">
        <v>78</v>
      </c>
      <c r="D1887" s="22" t="s">
        <v>2653</v>
      </c>
      <c r="E1887" s="397" t="s">
        <v>1928</v>
      </c>
      <c r="F1887" s="397"/>
      <c r="G1887" s="23" t="s">
        <v>268</v>
      </c>
      <c r="H1887" s="26">
        <v>3</v>
      </c>
      <c r="I1887" s="25">
        <v>3.8</v>
      </c>
      <c r="J1887" s="25">
        <v>11.4</v>
      </c>
    </row>
    <row r="1888" spans="1:10" ht="39" customHeight="1">
      <c r="A1888" s="22" t="s">
        <v>1894</v>
      </c>
      <c r="B1888" s="24" t="s">
        <v>2650</v>
      </c>
      <c r="C1888" s="22" t="s">
        <v>78</v>
      </c>
      <c r="D1888" s="22" t="s">
        <v>2651</v>
      </c>
      <c r="E1888" s="397" t="s">
        <v>1928</v>
      </c>
      <c r="F1888" s="397"/>
      <c r="G1888" s="23" t="s">
        <v>268</v>
      </c>
      <c r="H1888" s="26">
        <v>0.17249999999999999</v>
      </c>
      <c r="I1888" s="25">
        <v>26.99</v>
      </c>
      <c r="J1888" s="25">
        <v>4.6500000000000004</v>
      </c>
    </row>
    <row r="1889" spans="1:10" ht="25.95" customHeight="1">
      <c r="A1889" s="22" t="s">
        <v>1894</v>
      </c>
      <c r="B1889" s="24" t="s">
        <v>2697</v>
      </c>
      <c r="C1889" s="22" t="s">
        <v>78</v>
      </c>
      <c r="D1889" s="22" t="s">
        <v>2698</v>
      </c>
      <c r="E1889" s="397" t="s">
        <v>1928</v>
      </c>
      <c r="F1889" s="397"/>
      <c r="G1889" s="23" t="s">
        <v>268</v>
      </c>
      <c r="H1889" s="26">
        <v>1</v>
      </c>
      <c r="I1889" s="25">
        <v>21.55</v>
      </c>
      <c r="J1889" s="25">
        <v>21.55</v>
      </c>
    </row>
    <row r="1890" spans="1:10">
      <c r="A1890" s="38"/>
      <c r="B1890" s="38"/>
      <c r="C1890" s="38"/>
      <c r="D1890" s="38"/>
      <c r="E1890" s="38" t="s">
        <v>1897</v>
      </c>
      <c r="F1890" s="39">
        <v>9.85</v>
      </c>
      <c r="G1890" s="38" t="s">
        <v>1898</v>
      </c>
      <c r="H1890" s="39">
        <v>0</v>
      </c>
      <c r="I1890" s="38" t="s">
        <v>1899</v>
      </c>
      <c r="J1890" s="39">
        <v>9.85</v>
      </c>
    </row>
    <row r="1891" spans="1:10">
      <c r="A1891" s="38"/>
      <c r="B1891" s="38"/>
      <c r="C1891" s="38"/>
      <c r="D1891" s="38"/>
      <c r="E1891" s="38" t="s">
        <v>1900</v>
      </c>
      <c r="F1891" s="39">
        <v>10.38</v>
      </c>
      <c r="G1891" s="38"/>
      <c r="H1891" s="398" t="s">
        <v>1901</v>
      </c>
      <c r="I1891" s="398"/>
      <c r="J1891" s="39">
        <v>61.05</v>
      </c>
    </row>
    <row r="1892" spans="1:10" ht="1.05" customHeight="1">
      <c r="A1892" s="16"/>
      <c r="B1892" s="16"/>
      <c r="C1892" s="16"/>
      <c r="D1892" s="16"/>
      <c r="E1892" s="16"/>
      <c r="F1892" s="16"/>
      <c r="G1892" s="16"/>
      <c r="H1892" s="16"/>
      <c r="I1892" s="16"/>
      <c r="J1892" s="16"/>
    </row>
    <row r="1893" spans="1:10" ht="18" customHeight="1">
      <c r="A1893" s="2" t="s">
        <v>696</v>
      </c>
      <c r="B1893" s="4" t="s">
        <v>61</v>
      </c>
      <c r="C1893" s="2" t="s">
        <v>62</v>
      </c>
      <c r="D1893" s="2" t="s">
        <v>9</v>
      </c>
      <c r="E1893" s="391" t="s">
        <v>63</v>
      </c>
      <c r="F1893" s="391"/>
      <c r="G1893" s="3" t="s">
        <v>64</v>
      </c>
      <c r="H1893" s="4" t="s">
        <v>10</v>
      </c>
      <c r="I1893" s="4" t="s">
        <v>65</v>
      </c>
      <c r="J1893" s="4" t="s">
        <v>11</v>
      </c>
    </row>
    <row r="1894" spans="1:10" ht="52.05" customHeight="1">
      <c r="A1894" s="10" t="s">
        <v>1883</v>
      </c>
      <c r="B1894" s="12" t="s">
        <v>697</v>
      </c>
      <c r="C1894" s="10" t="s">
        <v>78</v>
      </c>
      <c r="D1894" s="10" t="s">
        <v>698</v>
      </c>
      <c r="E1894" s="395" t="s">
        <v>638</v>
      </c>
      <c r="F1894" s="395"/>
      <c r="G1894" s="11" t="s">
        <v>268</v>
      </c>
      <c r="H1894" s="15">
        <v>1</v>
      </c>
      <c r="I1894" s="13">
        <v>5.4</v>
      </c>
      <c r="J1894" s="13">
        <v>5.4</v>
      </c>
    </row>
    <row r="1895" spans="1:10" ht="25.95" customHeight="1">
      <c r="A1895" s="17" t="s">
        <v>1884</v>
      </c>
      <c r="B1895" s="19" t="s">
        <v>1957</v>
      </c>
      <c r="C1895" s="17" t="s">
        <v>78</v>
      </c>
      <c r="D1895" s="17" t="s">
        <v>1958</v>
      </c>
      <c r="E1895" s="396" t="s">
        <v>1887</v>
      </c>
      <c r="F1895" s="396"/>
      <c r="G1895" s="18" t="s">
        <v>1911</v>
      </c>
      <c r="H1895" s="21">
        <v>2.2800000000000001E-2</v>
      </c>
      <c r="I1895" s="20">
        <v>27.62</v>
      </c>
      <c r="J1895" s="20">
        <v>0.62</v>
      </c>
    </row>
    <row r="1896" spans="1:10" ht="25.95" customHeight="1">
      <c r="A1896" s="17" t="s">
        <v>1884</v>
      </c>
      <c r="B1896" s="19" t="s">
        <v>1959</v>
      </c>
      <c r="C1896" s="17" t="s">
        <v>78</v>
      </c>
      <c r="D1896" s="17" t="s">
        <v>1960</v>
      </c>
      <c r="E1896" s="396" t="s">
        <v>1887</v>
      </c>
      <c r="F1896" s="396"/>
      <c r="G1896" s="18" t="s">
        <v>1911</v>
      </c>
      <c r="H1896" s="21">
        <v>2.2800000000000001E-2</v>
      </c>
      <c r="I1896" s="20">
        <v>23.32</v>
      </c>
      <c r="J1896" s="20">
        <v>0.53</v>
      </c>
    </row>
    <row r="1897" spans="1:10" ht="24" customHeight="1">
      <c r="A1897" s="22" t="s">
        <v>1894</v>
      </c>
      <c r="B1897" s="24" t="s">
        <v>2363</v>
      </c>
      <c r="C1897" s="22" t="s">
        <v>78</v>
      </c>
      <c r="D1897" s="22" t="s">
        <v>2523</v>
      </c>
      <c r="E1897" s="397" t="s">
        <v>1928</v>
      </c>
      <c r="F1897" s="397"/>
      <c r="G1897" s="23" t="s">
        <v>268</v>
      </c>
      <c r="H1897" s="26">
        <v>7.3000000000000001E-3</v>
      </c>
      <c r="I1897" s="25">
        <v>65.400000000000006</v>
      </c>
      <c r="J1897" s="25">
        <v>0.47</v>
      </c>
    </row>
    <row r="1898" spans="1:10" ht="24" customHeight="1">
      <c r="A1898" s="22" t="s">
        <v>1894</v>
      </c>
      <c r="B1898" s="24" t="s">
        <v>1965</v>
      </c>
      <c r="C1898" s="22" t="s">
        <v>78</v>
      </c>
      <c r="D1898" s="22" t="s">
        <v>1966</v>
      </c>
      <c r="E1898" s="397" t="s">
        <v>1928</v>
      </c>
      <c r="F1898" s="397"/>
      <c r="G1898" s="23" t="s">
        <v>268</v>
      </c>
      <c r="H1898" s="26">
        <v>8.0000000000000002E-3</v>
      </c>
      <c r="I1898" s="25">
        <v>2.2599999999999998</v>
      </c>
      <c r="J1898" s="25">
        <v>0.01</v>
      </c>
    </row>
    <row r="1899" spans="1:10" ht="25.95" customHeight="1">
      <c r="A1899" s="22" t="s">
        <v>1894</v>
      </c>
      <c r="B1899" s="24" t="s">
        <v>2699</v>
      </c>
      <c r="C1899" s="22" t="s">
        <v>78</v>
      </c>
      <c r="D1899" s="22" t="s">
        <v>2700</v>
      </c>
      <c r="E1899" s="397" t="s">
        <v>1928</v>
      </c>
      <c r="F1899" s="397"/>
      <c r="G1899" s="23" t="s">
        <v>268</v>
      </c>
      <c r="H1899" s="26">
        <v>1</v>
      </c>
      <c r="I1899" s="25">
        <v>2.96</v>
      </c>
      <c r="J1899" s="25">
        <v>2.96</v>
      </c>
    </row>
    <row r="1900" spans="1:10" ht="25.95" customHeight="1">
      <c r="A1900" s="22" t="s">
        <v>1894</v>
      </c>
      <c r="B1900" s="24" t="s">
        <v>1961</v>
      </c>
      <c r="C1900" s="22" t="s">
        <v>78</v>
      </c>
      <c r="D1900" s="22" t="s">
        <v>1962</v>
      </c>
      <c r="E1900" s="397" t="s">
        <v>1928</v>
      </c>
      <c r="F1900" s="397"/>
      <c r="G1900" s="23" t="s">
        <v>268</v>
      </c>
      <c r="H1900" s="26">
        <v>1.0999999999999999E-2</v>
      </c>
      <c r="I1900" s="25">
        <v>74.09</v>
      </c>
      <c r="J1900" s="25">
        <v>0.81</v>
      </c>
    </row>
    <row r="1901" spans="1:10">
      <c r="A1901" s="38"/>
      <c r="B1901" s="38"/>
      <c r="C1901" s="38"/>
      <c r="D1901" s="38"/>
      <c r="E1901" s="38" t="s">
        <v>1897</v>
      </c>
      <c r="F1901" s="39">
        <v>0.86</v>
      </c>
      <c r="G1901" s="38" t="s">
        <v>1898</v>
      </c>
      <c r="H1901" s="39">
        <v>0</v>
      </c>
      <c r="I1901" s="38" t="s">
        <v>1899</v>
      </c>
      <c r="J1901" s="39">
        <v>0.86</v>
      </c>
    </row>
    <row r="1902" spans="1:10">
      <c r="A1902" s="38"/>
      <c r="B1902" s="38"/>
      <c r="C1902" s="38"/>
      <c r="D1902" s="38"/>
      <c r="E1902" s="38" t="s">
        <v>1900</v>
      </c>
      <c r="F1902" s="39">
        <v>1.1000000000000001</v>
      </c>
      <c r="G1902" s="38"/>
      <c r="H1902" s="398" t="s">
        <v>1901</v>
      </c>
      <c r="I1902" s="398"/>
      <c r="J1902" s="39">
        <v>6.5</v>
      </c>
    </row>
    <row r="1903" spans="1:10" ht="1.05" customHeight="1">
      <c r="A1903" s="16"/>
      <c r="B1903" s="16"/>
      <c r="C1903" s="16"/>
      <c r="D1903" s="16"/>
      <c r="E1903" s="16"/>
      <c r="F1903" s="16"/>
      <c r="G1903" s="16"/>
      <c r="H1903" s="16"/>
      <c r="I1903" s="16"/>
      <c r="J1903" s="16"/>
    </row>
    <row r="1904" spans="1:10" ht="18" customHeight="1">
      <c r="A1904" s="2" t="s">
        <v>699</v>
      </c>
      <c r="B1904" s="4" t="s">
        <v>61</v>
      </c>
      <c r="C1904" s="2" t="s">
        <v>62</v>
      </c>
      <c r="D1904" s="2" t="s">
        <v>9</v>
      </c>
      <c r="E1904" s="391" t="s">
        <v>63</v>
      </c>
      <c r="F1904" s="391"/>
      <c r="G1904" s="3" t="s">
        <v>64</v>
      </c>
      <c r="H1904" s="4" t="s">
        <v>10</v>
      </c>
      <c r="I1904" s="4" t="s">
        <v>65</v>
      </c>
      <c r="J1904" s="4" t="s">
        <v>11</v>
      </c>
    </row>
    <row r="1905" spans="1:10" ht="52.05" customHeight="1">
      <c r="A1905" s="10" t="s">
        <v>1883</v>
      </c>
      <c r="B1905" s="12" t="s">
        <v>700</v>
      </c>
      <c r="C1905" s="10" t="s">
        <v>78</v>
      </c>
      <c r="D1905" s="10" t="s">
        <v>701</v>
      </c>
      <c r="E1905" s="395" t="s">
        <v>638</v>
      </c>
      <c r="F1905" s="395"/>
      <c r="G1905" s="11" t="s">
        <v>268</v>
      </c>
      <c r="H1905" s="15">
        <v>1</v>
      </c>
      <c r="I1905" s="13">
        <v>14.73</v>
      </c>
      <c r="J1905" s="13">
        <v>14.73</v>
      </c>
    </row>
    <row r="1906" spans="1:10" ht="25.95" customHeight="1">
      <c r="A1906" s="17" t="s">
        <v>1884</v>
      </c>
      <c r="B1906" s="19" t="s">
        <v>1959</v>
      </c>
      <c r="C1906" s="17" t="s">
        <v>78</v>
      </c>
      <c r="D1906" s="17" t="s">
        <v>1960</v>
      </c>
      <c r="E1906" s="396" t="s">
        <v>1887</v>
      </c>
      <c r="F1906" s="396"/>
      <c r="G1906" s="18" t="s">
        <v>1911</v>
      </c>
      <c r="H1906" s="21">
        <v>0.11020000000000001</v>
      </c>
      <c r="I1906" s="20">
        <v>23.32</v>
      </c>
      <c r="J1906" s="20">
        <v>2.56</v>
      </c>
    </row>
    <row r="1907" spans="1:10" ht="25.95" customHeight="1">
      <c r="A1907" s="17" t="s">
        <v>1884</v>
      </c>
      <c r="B1907" s="19" t="s">
        <v>1957</v>
      </c>
      <c r="C1907" s="17" t="s">
        <v>78</v>
      </c>
      <c r="D1907" s="17" t="s">
        <v>1958</v>
      </c>
      <c r="E1907" s="396" t="s">
        <v>1887</v>
      </c>
      <c r="F1907" s="396"/>
      <c r="G1907" s="18" t="s">
        <v>1911</v>
      </c>
      <c r="H1907" s="21">
        <v>0.11020000000000001</v>
      </c>
      <c r="I1907" s="20">
        <v>27.62</v>
      </c>
      <c r="J1907" s="20">
        <v>3.04</v>
      </c>
    </row>
    <row r="1908" spans="1:10" ht="24" customHeight="1">
      <c r="A1908" s="22" t="s">
        <v>1894</v>
      </c>
      <c r="B1908" s="24" t="s">
        <v>2363</v>
      </c>
      <c r="C1908" s="22" t="s">
        <v>78</v>
      </c>
      <c r="D1908" s="22" t="s">
        <v>2523</v>
      </c>
      <c r="E1908" s="397" t="s">
        <v>1928</v>
      </c>
      <c r="F1908" s="397"/>
      <c r="G1908" s="23" t="s">
        <v>268</v>
      </c>
      <c r="H1908" s="26">
        <v>1.67E-2</v>
      </c>
      <c r="I1908" s="25">
        <v>65.400000000000006</v>
      </c>
      <c r="J1908" s="25">
        <v>1.0900000000000001</v>
      </c>
    </row>
    <row r="1909" spans="1:10" ht="24" customHeight="1">
      <c r="A1909" s="22" t="s">
        <v>1894</v>
      </c>
      <c r="B1909" s="24" t="s">
        <v>1965</v>
      </c>
      <c r="C1909" s="22" t="s">
        <v>78</v>
      </c>
      <c r="D1909" s="22" t="s">
        <v>1966</v>
      </c>
      <c r="E1909" s="397" t="s">
        <v>1928</v>
      </c>
      <c r="F1909" s="397"/>
      <c r="G1909" s="23" t="s">
        <v>268</v>
      </c>
      <c r="H1909" s="26">
        <v>4.5999999999999999E-2</v>
      </c>
      <c r="I1909" s="25">
        <v>2.2599999999999998</v>
      </c>
      <c r="J1909" s="25">
        <v>0.1</v>
      </c>
    </row>
    <row r="1910" spans="1:10" ht="25.95" customHeight="1">
      <c r="A1910" s="22" t="s">
        <v>1894</v>
      </c>
      <c r="B1910" s="24" t="s">
        <v>1961</v>
      </c>
      <c r="C1910" s="22" t="s">
        <v>78</v>
      </c>
      <c r="D1910" s="22" t="s">
        <v>1962</v>
      </c>
      <c r="E1910" s="397" t="s">
        <v>1928</v>
      </c>
      <c r="F1910" s="397"/>
      <c r="G1910" s="23" t="s">
        <v>268</v>
      </c>
      <c r="H1910" s="26">
        <v>2.5999999999999999E-2</v>
      </c>
      <c r="I1910" s="25">
        <v>74.09</v>
      </c>
      <c r="J1910" s="25">
        <v>1.92</v>
      </c>
    </row>
    <row r="1911" spans="1:10" ht="25.95" customHeight="1">
      <c r="A1911" s="22" t="s">
        <v>1894</v>
      </c>
      <c r="B1911" s="24" t="s">
        <v>2702</v>
      </c>
      <c r="C1911" s="22" t="s">
        <v>78</v>
      </c>
      <c r="D1911" s="22" t="s">
        <v>2703</v>
      </c>
      <c r="E1911" s="397" t="s">
        <v>1928</v>
      </c>
      <c r="F1911" s="397"/>
      <c r="G1911" s="23" t="s">
        <v>268</v>
      </c>
      <c r="H1911" s="26">
        <v>1</v>
      </c>
      <c r="I1911" s="25">
        <v>6.02</v>
      </c>
      <c r="J1911" s="25">
        <v>6.02</v>
      </c>
    </row>
    <row r="1912" spans="1:10">
      <c r="A1912" s="38"/>
      <c r="B1912" s="38"/>
      <c r="C1912" s="38"/>
      <c r="D1912" s="38"/>
      <c r="E1912" s="38" t="s">
        <v>1897</v>
      </c>
      <c r="F1912" s="39">
        <v>4.22</v>
      </c>
      <c r="G1912" s="38" t="s">
        <v>1898</v>
      </c>
      <c r="H1912" s="39">
        <v>0</v>
      </c>
      <c r="I1912" s="38" t="s">
        <v>1899</v>
      </c>
      <c r="J1912" s="39">
        <v>4.22</v>
      </c>
    </row>
    <row r="1913" spans="1:10">
      <c r="A1913" s="38"/>
      <c r="B1913" s="38"/>
      <c r="C1913" s="38"/>
      <c r="D1913" s="38"/>
      <c r="E1913" s="38" t="s">
        <v>1900</v>
      </c>
      <c r="F1913" s="39">
        <v>3.01</v>
      </c>
      <c r="G1913" s="38"/>
      <c r="H1913" s="398" t="s">
        <v>1901</v>
      </c>
      <c r="I1913" s="398"/>
      <c r="J1913" s="39">
        <v>17.739999999999998</v>
      </c>
    </row>
    <row r="1914" spans="1:10" ht="1.05" customHeight="1">
      <c r="A1914" s="16"/>
      <c r="B1914" s="16"/>
      <c r="C1914" s="16"/>
      <c r="D1914" s="16"/>
      <c r="E1914" s="16"/>
      <c r="F1914" s="16"/>
      <c r="G1914" s="16"/>
      <c r="H1914" s="16"/>
      <c r="I1914" s="16"/>
      <c r="J1914" s="16"/>
    </row>
    <row r="1915" spans="1:10" ht="18" customHeight="1">
      <c r="A1915" s="2" t="s">
        <v>702</v>
      </c>
      <c r="B1915" s="4" t="s">
        <v>61</v>
      </c>
      <c r="C1915" s="2" t="s">
        <v>62</v>
      </c>
      <c r="D1915" s="2" t="s">
        <v>9</v>
      </c>
      <c r="E1915" s="391" t="s">
        <v>63</v>
      </c>
      <c r="F1915" s="391"/>
      <c r="G1915" s="3" t="s">
        <v>64</v>
      </c>
      <c r="H1915" s="4" t="s">
        <v>10</v>
      </c>
      <c r="I1915" s="4" t="s">
        <v>65</v>
      </c>
      <c r="J1915" s="4" t="s">
        <v>11</v>
      </c>
    </row>
    <row r="1916" spans="1:10" ht="52.05" customHeight="1">
      <c r="A1916" s="10" t="s">
        <v>1883</v>
      </c>
      <c r="B1916" s="12" t="s">
        <v>703</v>
      </c>
      <c r="C1916" s="10" t="s">
        <v>78</v>
      </c>
      <c r="D1916" s="10" t="s">
        <v>704</v>
      </c>
      <c r="E1916" s="395" t="s">
        <v>638</v>
      </c>
      <c r="F1916" s="395"/>
      <c r="G1916" s="11" t="s">
        <v>268</v>
      </c>
      <c r="H1916" s="15">
        <v>1</v>
      </c>
      <c r="I1916" s="13">
        <v>17.809999999999999</v>
      </c>
      <c r="J1916" s="13">
        <v>17.809999999999999</v>
      </c>
    </row>
    <row r="1917" spans="1:10" ht="25.95" customHeight="1">
      <c r="A1917" s="17" t="s">
        <v>1884</v>
      </c>
      <c r="B1917" s="19" t="s">
        <v>1959</v>
      </c>
      <c r="C1917" s="17" t="s">
        <v>78</v>
      </c>
      <c r="D1917" s="17" t="s">
        <v>1960</v>
      </c>
      <c r="E1917" s="396" t="s">
        <v>1887</v>
      </c>
      <c r="F1917" s="396"/>
      <c r="G1917" s="18" t="s">
        <v>1911</v>
      </c>
      <c r="H1917" s="21">
        <v>0.14480000000000001</v>
      </c>
      <c r="I1917" s="20">
        <v>23.32</v>
      </c>
      <c r="J1917" s="20">
        <v>3.37</v>
      </c>
    </row>
    <row r="1918" spans="1:10" ht="25.95" customHeight="1">
      <c r="A1918" s="17" t="s">
        <v>1884</v>
      </c>
      <c r="B1918" s="19" t="s">
        <v>1957</v>
      </c>
      <c r="C1918" s="17" t="s">
        <v>78</v>
      </c>
      <c r="D1918" s="17" t="s">
        <v>1958</v>
      </c>
      <c r="E1918" s="396" t="s">
        <v>1887</v>
      </c>
      <c r="F1918" s="396"/>
      <c r="G1918" s="18" t="s">
        <v>1911</v>
      </c>
      <c r="H1918" s="21">
        <v>0.14480000000000001</v>
      </c>
      <c r="I1918" s="20">
        <v>27.62</v>
      </c>
      <c r="J1918" s="20">
        <v>3.99</v>
      </c>
    </row>
    <row r="1919" spans="1:10" ht="24" customHeight="1">
      <c r="A1919" s="22" t="s">
        <v>1894</v>
      </c>
      <c r="B1919" s="24" t="s">
        <v>2363</v>
      </c>
      <c r="C1919" s="22" t="s">
        <v>78</v>
      </c>
      <c r="D1919" s="22" t="s">
        <v>2523</v>
      </c>
      <c r="E1919" s="397" t="s">
        <v>1928</v>
      </c>
      <c r="F1919" s="397"/>
      <c r="G1919" s="23" t="s">
        <v>268</v>
      </c>
      <c r="H1919" s="26">
        <v>2.4500000000000001E-2</v>
      </c>
      <c r="I1919" s="25">
        <v>65.400000000000006</v>
      </c>
      <c r="J1919" s="25">
        <v>1.6</v>
      </c>
    </row>
    <row r="1920" spans="1:10" ht="24" customHeight="1">
      <c r="A1920" s="22" t="s">
        <v>1894</v>
      </c>
      <c r="B1920" s="24" t="s">
        <v>1965</v>
      </c>
      <c r="C1920" s="22" t="s">
        <v>78</v>
      </c>
      <c r="D1920" s="22" t="s">
        <v>1966</v>
      </c>
      <c r="E1920" s="397" t="s">
        <v>1928</v>
      </c>
      <c r="F1920" s="397"/>
      <c r="G1920" s="23" t="s">
        <v>268</v>
      </c>
      <c r="H1920" s="26">
        <v>5.4000000000000003E-3</v>
      </c>
      <c r="I1920" s="25">
        <v>2.2599999999999998</v>
      </c>
      <c r="J1920" s="25">
        <v>0.01</v>
      </c>
    </row>
    <row r="1921" spans="1:10" ht="25.95" customHeight="1">
      <c r="A1921" s="22" t="s">
        <v>1894</v>
      </c>
      <c r="B1921" s="24" t="s">
        <v>1961</v>
      </c>
      <c r="C1921" s="22" t="s">
        <v>78</v>
      </c>
      <c r="D1921" s="22" t="s">
        <v>1962</v>
      </c>
      <c r="E1921" s="397" t="s">
        <v>1928</v>
      </c>
      <c r="F1921" s="397"/>
      <c r="G1921" s="23" t="s">
        <v>268</v>
      </c>
      <c r="H1921" s="26">
        <v>0.04</v>
      </c>
      <c r="I1921" s="25">
        <v>74.09</v>
      </c>
      <c r="J1921" s="25">
        <v>2.96</v>
      </c>
    </row>
    <row r="1922" spans="1:10" ht="25.95" customHeight="1">
      <c r="A1922" s="22" t="s">
        <v>1894</v>
      </c>
      <c r="B1922" s="24" t="s">
        <v>2705</v>
      </c>
      <c r="C1922" s="22" t="s">
        <v>78</v>
      </c>
      <c r="D1922" s="22" t="s">
        <v>2706</v>
      </c>
      <c r="E1922" s="397" t="s">
        <v>1928</v>
      </c>
      <c r="F1922" s="397"/>
      <c r="G1922" s="23" t="s">
        <v>268</v>
      </c>
      <c r="H1922" s="26">
        <v>1</v>
      </c>
      <c r="I1922" s="25">
        <v>5.88</v>
      </c>
      <c r="J1922" s="25">
        <v>5.88</v>
      </c>
    </row>
    <row r="1923" spans="1:10">
      <c r="A1923" s="38"/>
      <c r="B1923" s="38"/>
      <c r="C1923" s="38"/>
      <c r="D1923" s="38"/>
      <c r="E1923" s="38" t="s">
        <v>1897</v>
      </c>
      <c r="F1923" s="39">
        <v>5.55</v>
      </c>
      <c r="G1923" s="38" t="s">
        <v>1898</v>
      </c>
      <c r="H1923" s="39">
        <v>0</v>
      </c>
      <c r="I1923" s="38" t="s">
        <v>1899</v>
      </c>
      <c r="J1923" s="39">
        <v>5.55</v>
      </c>
    </row>
    <row r="1924" spans="1:10">
      <c r="A1924" s="38"/>
      <c r="B1924" s="38"/>
      <c r="C1924" s="38"/>
      <c r="D1924" s="38"/>
      <c r="E1924" s="38" t="s">
        <v>1900</v>
      </c>
      <c r="F1924" s="39">
        <v>3.65</v>
      </c>
      <c r="G1924" s="38"/>
      <c r="H1924" s="398" t="s">
        <v>1901</v>
      </c>
      <c r="I1924" s="398"/>
      <c r="J1924" s="39">
        <v>21.46</v>
      </c>
    </row>
    <row r="1925" spans="1:10" ht="1.05" customHeight="1">
      <c r="A1925" s="16"/>
      <c r="B1925" s="16"/>
      <c r="C1925" s="16"/>
      <c r="D1925" s="16"/>
      <c r="E1925" s="16"/>
      <c r="F1925" s="16"/>
      <c r="G1925" s="16"/>
      <c r="H1925" s="16"/>
      <c r="I1925" s="16"/>
      <c r="J1925" s="16"/>
    </row>
    <row r="1926" spans="1:10" ht="18" customHeight="1">
      <c r="A1926" s="2" t="s">
        <v>705</v>
      </c>
      <c r="B1926" s="4" t="s">
        <v>61</v>
      </c>
      <c r="C1926" s="2" t="s">
        <v>62</v>
      </c>
      <c r="D1926" s="2" t="s">
        <v>9</v>
      </c>
      <c r="E1926" s="391" t="s">
        <v>63</v>
      </c>
      <c r="F1926" s="391"/>
      <c r="G1926" s="3" t="s">
        <v>64</v>
      </c>
      <c r="H1926" s="4" t="s">
        <v>10</v>
      </c>
      <c r="I1926" s="4" t="s">
        <v>65</v>
      </c>
      <c r="J1926" s="4" t="s">
        <v>11</v>
      </c>
    </row>
    <row r="1927" spans="1:10" ht="39" customHeight="1">
      <c r="A1927" s="10" t="s">
        <v>1883</v>
      </c>
      <c r="B1927" s="12" t="s">
        <v>498</v>
      </c>
      <c r="C1927" s="10" t="s">
        <v>78</v>
      </c>
      <c r="D1927" s="10" t="s">
        <v>499</v>
      </c>
      <c r="E1927" s="395" t="s">
        <v>466</v>
      </c>
      <c r="F1927" s="395"/>
      <c r="G1927" s="11" t="s">
        <v>268</v>
      </c>
      <c r="H1927" s="15">
        <v>1</v>
      </c>
      <c r="I1927" s="13">
        <v>7.7</v>
      </c>
      <c r="J1927" s="13">
        <v>7.7</v>
      </c>
    </row>
    <row r="1928" spans="1:10" ht="25.95" customHeight="1">
      <c r="A1928" s="17" t="s">
        <v>1884</v>
      </c>
      <c r="B1928" s="19" t="s">
        <v>1957</v>
      </c>
      <c r="C1928" s="17" t="s">
        <v>78</v>
      </c>
      <c r="D1928" s="17" t="s">
        <v>1958</v>
      </c>
      <c r="E1928" s="396" t="s">
        <v>1887</v>
      </c>
      <c r="F1928" s="396"/>
      <c r="G1928" s="18" t="s">
        <v>1911</v>
      </c>
      <c r="H1928" s="21">
        <v>5.2699999999999997E-2</v>
      </c>
      <c r="I1928" s="20">
        <v>27.62</v>
      </c>
      <c r="J1928" s="20">
        <v>1.45</v>
      </c>
    </row>
    <row r="1929" spans="1:10" ht="25.95" customHeight="1">
      <c r="A1929" s="17" t="s">
        <v>1884</v>
      </c>
      <c r="B1929" s="19" t="s">
        <v>1959</v>
      </c>
      <c r="C1929" s="17" t="s">
        <v>78</v>
      </c>
      <c r="D1929" s="17" t="s">
        <v>1960</v>
      </c>
      <c r="E1929" s="396" t="s">
        <v>1887</v>
      </c>
      <c r="F1929" s="396"/>
      <c r="G1929" s="18" t="s">
        <v>1911</v>
      </c>
      <c r="H1929" s="21">
        <v>5.2699999999999997E-2</v>
      </c>
      <c r="I1929" s="20">
        <v>23.32</v>
      </c>
      <c r="J1929" s="20">
        <v>1.22</v>
      </c>
    </row>
    <row r="1930" spans="1:10" ht="25.95" customHeight="1">
      <c r="A1930" s="22" t="s">
        <v>1894</v>
      </c>
      <c r="B1930" s="24" t="s">
        <v>1961</v>
      </c>
      <c r="C1930" s="22" t="s">
        <v>78</v>
      </c>
      <c r="D1930" s="22" t="s">
        <v>1962</v>
      </c>
      <c r="E1930" s="397" t="s">
        <v>1928</v>
      </c>
      <c r="F1930" s="397"/>
      <c r="G1930" s="23" t="s">
        <v>268</v>
      </c>
      <c r="H1930" s="26">
        <v>1.0999999999999999E-2</v>
      </c>
      <c r="I1930" s="25">
        <v>74.09</v>
      </c>
      <c r="J1930" s="25">
        <v>0.81</v>
      </c>
    </row>
    <row r="1931" spans="1:10" ht="24" customHeight="1">
      <c r="A1931" s="22" t="s">
        <v>1894</v>
      </c>
      <c r="B1931" s="24" t="s">
        <v>1965</v>
      </c>
      <c r="C1931" s="22" t="s">
        <v>78</v>
      </c>
      <c r="D1931" s="22" t="s">
        <v>1966</v>
      </c>
      <c r="E1931" s="397" t="s">
        <v>1928</v>
      </c>
      <c r="F1931" s="397"/>
      <c r="G1931" s="23" t="s">
        <v>268</v>
      </c>
      <c r="H1931" s="26">
        <v>8.8000000000000005E-3</v>
      </c>
      <c r="I1931" s="25">
        <v>2.2599999999999998</v>
      </c>
      <c r="J1931" s="25">
        <v>0.01</v>
      </c>
    </row>
    <row r="1932" spans="1:10" ht="24" customHeight="1">
      <c r="A1932" s="22" t="s">
        <v>1894</v>
      </c>
      <c r="B1932" s="24" t="s">
        <v>2363</v>
      </c>
      <c r="C1932" s="22" t="s">
        <v>78</v>
      </c>
      <c r="D1932" s="22" t="s">
        <v>2523</v>
      </c>
      <c r="E1932" s="397" t="s">
        <v>1928</v>
      </c>
      <c r="F1932" s="397"/>
      <c r="G1932" s="23" t="s">
        <v>268</v>
      </c>
      <c r="H1932" s="26">
        <v>9.4999999999999998E-3</v>
      </c>
      <c r="I1932" s="25">
        <v>65.400000000000006</v>
      </c>
      <c r="J1932" s="25">
        <v>0.62</v>
      </c>
    </row>
    <row r="1933" spans="1:10" ht="25.95" customHeight="1">
      <c r="A1933" s="22" t="s">
        <v>1894</v>
      </c>
      <c r="B1933" s="24" t="s">
        <v>2543</v>
      </c>
      <c r="C1933" s="22" t="s">
        <v>78</v>
      </c>
      <c r="D1933" s="22" t="s">
        <v>2544</v>
      </c>
      <c r="E1933" s="397" t="s">
        <v>1928</v>
      </c>
      <c r="F1933" s="397"/>
      <c r="G1933" s="23" t="s">
        <v>268</v>
      </c>
      <c r="H1933" s="26">
        <v>1</v>
      </c>
      <c r="I1933" s="25">
        <v>3.59</v>
      </c>
      <c r="J1933" s="25">
        <v>3.59</v>
      </c>
    </row>
    <row r="1934" spans="1:10">
      <c r="A1934" s="38"/>
      <c r="B1934" s="38"/>
      <c r="C1934" s="38"/>
      <c r="D1934" s="38"/>
      <c r="E1934" s="38" t="s">
        <v>1897</v>
      </c>
      <c r="F1934" s="39">
        <v>2.0099999999999998</v>
      </c>
      <c r="G1934" s="38" t="s">
        <v>1898</v>
      </c>
      <c r="H1934" s="39">
        <v>0</v>
      </c>
      <c r="I1934" s="38" t="s">
        <v>1899</v>
      </c>
      <c r="J1934" s="39">
        <v>2.0099999999999998</v>
      </c>
    </row>
    <row r="1935" spans="1:10">
      <c r="A1935" s="38"/>
      <c r="B1935" s="38"/>
      <c r="C1935" s="38"/>
      <c r="D1935" s="38"/>
      <c r="E1935" s="38" t="s">
        <v>1900</v>
      </c>
      <c r="F1935" s="39">
        <v>1.57</v>
      </c>
      <c r="G1935" s="38"/>
      <c r="H1935" s="398" t="s">
        <v>1901</v>
      </c>
      <c r="I1935" s="398"/>
      <c r="J1935" s="39">
        <v>9.27</v>
      </c>
    </row>
    <row r="1936" spans="1:10" ht="1.05" customHeight="1">
      <c r="A1936" s="16"/>
      <c r="B1936" s="16"/>
      <c r="C1936" s="16"/>
      <c r="D1936" s="16"/>
      <c r="E1936" s="16"/>
      <c r="F1936" s="16"/>
      <c r="G1936" s="16"/>
      <c r="H1936" s="16"/>
      <c r="I1936" s="16"/>
      <c r="J1936" s="16"/>
    </row>
    <row r="1937" spans="1:10" ht="18" customHeight="1">
      <c r="A1937" s="2" t="s">
        <v>706</v>
      </c>
      <c r="B1937" s="4" t="s">
        <v>61</v>
      </c>
      <c r="C1937" s="2" t="s">
        <v>62</v>
      </c>
      <c r="D1937" s="2" t="s">
        <v>9</v>
      </c>
      <c r="E1937" s="391" t="s">
        <v>63</v>
      </c>
      <c r="F1937" s="391"/>
      <c r="G1937" s="3" t="s">
        <v>64</v>
      </c>
      <c r="H1937" s="4" t="s">
        <v>10</v>
      </c>
      <c r="I1937" s="4" t="s">
        <v>65</v>
      </c>
      <c r="J1937" s="4" t="s">
        <v>11</v>
      </c>
    </row>
    <row r="1938" spans="1:10" ht="39" customHeight="1">
      <c r="A1938" s="10" t="s">
        <v>1883</v>
      </c>
      <c r="B1938" s="12" t="s">
        <v>707</v>
      </c>
      <c r="C1938" s="10" t="s">
        <v>78</v>
      </c>
      <c r="D1938" s="10" t="s">
        <v>708</v>
      </c>
      <c r="E1938" s="395" t="s">
        <v>645</v>
      </c>
      <c r="F1938" s="395"/>
      <c r="G1938" s="11" t="s">
        <v>268</v>
      </c>
      <c r="H1938" s="15">
        <v>1</v>
      </c>
      <c r="I1938" s="13">
        <v>18.91</v>
      </c>
      <c r="J1938" s="13">
        <v>18.91</v>
      </c>
    </row>
    <row r="1939" spans="1:10" ht="25.95" customHeight="1">
      <c r="A1939" s="17" t="s">
        <v>1884</v>
      </c>
      <c r="B1939" s="19" t="s">
        <v>1957</v>
      </c>
      <c r="C1939" s="17" t="s">
        <v>78</v>
      </c>
      <c r="D1939" s="17" t="s">
        <v>1958</v>
      </c>
      <c r="E1939" s="396" t="s">
        <v>1887</v>
      </c>
      <c r="F1939" s="396"/>
      <c r="G1939" s="18" t="s">
        <v>1911</v>
      </c>
      <c r="H1939" s="21">
        <v>5.16E-2</v>
      </c>
      <c r="I1939" s="20">
        <v>27.62</v>
      </c>
      <c r="J1939" s="20">
        <v>1.42</v>
      </c>
    </row>
    <row r="1940" spans="1:10" ht="25.95" customHeight="1">
      <c r="A1940" s="17" t="s">
        <v>1884</v>
      </c>
      <c r="B1940" s="19" t="s">
        <v>1959</v>
      </c>
      <c r="C1940" s="17" t="s">
        <v>78</v>
      </c>
      <c r="D1940" s="17" t="s">
        <v>1960</v>
      </c>
      <c r="E1940" s="396" t="s">
        <v>1887</v>
      </c>
      <c r="F1940" s="396"/>
      <c r="G1940" s="18" t="s">
        <v>1911</v>
      </c>
      <c r="H1940" s="21">
        <v>5.16E-2</v>
      </c>
      <c r="I1940" s="20">
        <v>23.32</v>
      </c>
      <c r="J1940" s="20">
        <v>1.2</v>
      </c>
    </row>
    <row r="1941" spans="1:10" ht="39" customHeight="1">
      <c r="A1941" s="22" t="s">
        <v>1894</v>
      </c>
      <c r="B1941" s="24" t="s">
        <v>2650</v>
      </c>
      <c r="C1941" s="22" t="s">
        <v>78</v>
      </c>
      <c r="D1941" s="22" t="s">
        <v>2651</v>
      </c>
      <c r="E1941" s="397" t="s">
        <v>1928</v>
      </c>
      <c r="F1941" s="397"/>
      <c r="G1941" s="23" t="s">
        <v>268</v>
      </c>
      <c r="H1941" s="26">
        <v>6.25E-2</v>
      </c>
      <c r="I1941" s="25">
        <v>26.99</v>
      </c>
      <c r="J1941" s="25">
        <v>1.68</v>
      </c>
    </row>
    <row r="1942" spans="1:10" ht="25.95" customHeight="1">
      <c r="A1942" s="22" t="s">
        <v>1894</v>
      </c>
      <c r="B1942" s="24" t="s">
        <v>2708</v>
      </c>
      <c r="C1942" s="22" t="s">
        <v>78</v>
      </c>
      <c r="D1942" s="22" t="s">
        <v>2709</v>
      </c>
      <c r="E1942" s="397" t="s">
        <v>1928</v>
      </c>
      <c r="F1942" s="397"/>
      <c r="G1942" s="23" t="s">
        <v>268</v>
      </c>
      <c r="H1942" s="26">
        <v>1</v>
      </c>
      <c r="I1942" s="25">
        <v>8.36</v>
      </c>
      <c r="J1942" s="25">
        <v>8.36</v>
      </c>
    </row>
    <row r="1943" spans="1:10" ht="25.95" customHeight="1">
      <c r="A1943" s="22" t="s">
        <v>1894</v>
      </c>
      <c r="B1943" s="24" t="s">
        <v>2710</v>
      </c>
      <c r="C1943" s="22" t="s">
        <v>78</v>
      </c>
      <c r="D1943" s="22" t="s">
        <v>2711</v>
      </c>
      <c r="E1943" s="397" t="s">
        <v>1928</v>
      </c>
      <c r="F1943" s="397"/>
      <c r="G1943" s="23" t="s">
        <v>268</v>
      </c>
      <c r="H1943" s="26">
        <v>1</v>
      </c>
      <c r="I1943" s="25">
        <v>3.43</v>
      </c>
      <c r="J1943" s="25">
        <v>3.43</v>
      </c>
    </row>
    <row r="1944" spans="1:10" ht="25.95" customHeight="1">
      <c r="A1944" s="22" t="s">
        <v>1894</v>
      </c>
      <c r="B1944" s="24" t="s">
        <v>2712</v>
      </c>
      <c r="C1944" s="22" t="s">
        <v>78</v>
      </c>
      <c r="D1944" s="22" t="s">
        <v>2713</v>
      </c>
      <c r="E1944" s="397" t="s">
        <v>1928</v>
      </c>
      <c r="F1944" s="397"/>
      <c r="G1944" s="23" t="s">
        <v>268</v>
      </c>
      <c r="H1944" s="26">
        <v>1</v>
      </c>
      <c r="I1944" s="25">
        <v>2.82</v>
      </c>
      <c r="J1944" s="25">
        <v>2.82</v>
      </c>
    </row>
    <row r="1945" spans="1:10">
      <c r="A1945" s="38"/>
      <c r="B1945" s="38"/>
      <c r="C1945" s="38"/>
      <c r="D1945" s="38"/>
      <c r="E1945" s="38" t="s">
        <v>1897</v>
      </c>
      <c r="F1945" s="39">
        <v>1.97</v>
      </c>
      <c r="G1945" s="38" t="s">
        <v>1898</v>
      </c>
      <c r="H1945" s="39">
        <v>0</v>
      </c>
      <c r="I1945" s="38" t="s">
        <v>1899</v>
      </c>
      <c r="J1945" s="39">
        <v>1.97</v>
      </c>
    </row>
    <row r="1946" spans="1:10">
      <c r="A1946" s="38"/>
      <c r="B1946" s="38"/>
      <c r="C1946" s="38"/>
      <c r="D1946" s="38"/>
      <c r="E1946" s="38" t="s">
        <v>1900</v>
      </c>
      <c r="F1946" s="39">
        <v>3.87</v>
      </c>
      <c r="G1946" s="38"/>
      <c r="H1946" s="398" t="s">
        <v>1901</v>
      </c>
      <c r="I1946" s="398"/>
      <c r="J1946" s="39">
        <v>22.78</v>
      </c>
    </row>
    <row r="1947" spans="1:10" ht="1.05" customHeight="1">
      <c r="A1947" s="16"/>
      <c r="B1947" s="16"/>
      <c r="C1947" s="16"/>
      <c r="D1947" s="16"/>
      <c r="E1947" s="16"/>
      <c r="F1947" s="16"/>
      <c r="G1947" s="16"/>
      <c r="H1947" s="16"/>
      <c r="I1947" s="16"/>
      <c r="J1947" s="16"/>
    </row>
    <row r="1948" spans="1:10" ht="18" customHeight="1">
      <c r="A1948" s="2" t="s">
        <v>709</v>
      </c>
      <c r="B1948" s="4" t="s">
        <v>61</v>
      </c>
      <c r="C1948" s="2" t="s">
        <v>62</v>
      </c>
      <c r="D1948" s="2" t="s">
        <v>9</v>
      </c>
      <c r="E1948" s="391" t="s">
        <v>63</v>
      </c>
      <c r="F1948" s="391"/>
      <c r="G1948" s="3" t="s">
        <v>64</v>
      </c>
      <c r="H1948" s="4" t="s">
        <v>10</v>
      </c>
      <c r="I1948" s="4" t="s">
        <v>65</v>
      </c>
      <c r="J1948" s="4" t="s">
        <v>11</v>
      </c>
    </row>
    <row r="1949" spans="1:10" ht="39" customHeight="1">
      <c r="A1949" s="10" t="s">
        <v>1883</v>
      </c>
      <c r="B1949" s="12" t="s">
        <v>710</v>
      </c>
      <c r="C1949" s="10" t="s">
        <v>72</v>
      </c>
      <c r="D1949" s="10" t="s">
        <v>711</v>
      </c>
      <c r="E1949" s="395" t="s">
        <v>74</v>
      </c>
      <c r="F1949" s="395"/>
      <c r="G1949" s="11" t="s">
        <v>75</v>
      </c>
      <c r="H1949" s="15">
        <v>1</v>
      </c>
      <c r="I1949" s="13">
        <v>17.21</v>
      </c>
      <c r="J1949" s="13">
        <v>17.21</v>
      </c>
    </row>
    <row r="1950" spans="1:10" ht="25.95" customHeight="1">
      <c r="A1950" s="17" t="s">
        <v>1884</v>
      </c>
      <c r="B1950" s="19" t="s">
        <v>1959</v>
      </c>
      <c r="C1950" s="17" t="s">
        <v>78</v>
      </c>
      <c r="D1950" s="17" t="s">
        <v>1960</v>
      </c>
      <c r="E1950" s="396" t="s">
        <v>1887</v>
      </c>
      <c r="F1950" s="396"/>
      <c r="G1950" s="18" t="s">
        <v>1911</v>
      </c>
      <c r="H1950" s="21">
        <v>7.4300000000000005E-2</v>
      </c>
      <c r="I1950" s="20">
        <v>23.32</v>
      </c>
      <c r="J1950" s="20">
        <v>1.73</v>
      </c>
    </row>
    <row r="1951" spans="1:10" ht="25.95" customHeight="1">
      <c r="A1951" s="17" t="s">
        <v>1884</v>
      </c>
      <c r="B1951" s="19" t="s">
        <v>1957</v>
      </c>
      <c r="C1951" s="17" t="s">
        <v>78</v>
      </c>
      <c r="D1951" s="17" t="s">
        <v>1958</v>
      </c>
      <c r="E1951" s="396" t="s">
        <v>1887</v>
      </c>
      <c r="F1951" s="396"/>
      <c r="G1951" s="18" t="s">
        <v>1911</v>
      </c>
      <c r="H1951" s="21">
        <v>7.4300000000000005E-2</v>
      </c>
      <c r="I1951" s="20">
        <v>27.62</v>
      </c>
      <c r="J1951" s="20">
        <v>2.0499999999999998</v>
      </c>
    </row>
    <row r="1952" spans="1:10" ht="39" customHeight="1">
      <c r="A1952" s="22" t="s">
        <v>1894</v>
      </c>
      <c r="B1952" s="24" t="s">
        <v>2650</v>
      </c>
      <c r="C1952" s="22" t="s">
        <v>78</v>
      </c>
      <c r="D1952" s="22" t="s">
        <v>2651</v>
      </c>
      <c r="E1952" s="397" t="s">
        <v>1928</v>
      </c>
      <c r="F1952" s="397"/>
      <c r="G1952" s="23" t="s">
        <v>268</v>
      </c>
      <c r="H1952" s="26">
        <v>9.5000000000000001E-2</v>
      </c>
      <c r="I1952" s="25">
        <v>26.99</v>
      </c>
      <c r="J1952" s="25">
        <v>2.56</v>
      </c>
    </row>
    <row r="1953" spans="1:10" ht="25.95" customHeight="1">
      <c r="A1953" s="22" t="s">
        <v>1894</v>
      </c>
      <c r="B1953" s="24" t="s">
        <v>2715</v>
      </c>
      <c r="C1953" s="22" t="s">
        <v>78</v>
      </c>
      <c r="D1953" s="22" t="s">
        <v>2716</v>
      </c>
      <c r="E1953" s="397" t="s">
        <v>1928</v>
      </c>
      <c r="F1953" s="397"/>
      <c r="G1953" s="23" t="s">
        <v>268</v>
      </c>
      <c r="H1953" s="26">
        <v>1</v>
      </c>
      <c r="I1953" s="25">
        <v>8.0500000000000007</v>
      </c>
      <c r="J1953" s="25">
        <v>8.0500000000000007</v>
      </c>
    </row>
    <row r="1954" spans="1:10" ht="25.95" customHeight="1">
      <c r="A1954" s="22" t="s">
        <v>1894</v>
      </c>
      <c r="B1954" s="24" t="s">
        <v>2712</v>
      </c>
      <c r="C1954" s="22" t="s">
        <v>78</v>
      </c>
      <c r="D1954" s="22" t="s">
        <v>2713</v>
      </c>
      <c r="E1954" s="397" t="s">
        <v>1928</v>
      </c>
      <c r="F1954" s="397"/>
      <c r="G1954" s="23" t="s">
        <v>268</v>
      </c>
      <c r="H1954" s="26">
        <v>1</v>
      </c>
      <c r="I1954" s="25">
        <v>2.82</v>
      </c>
      <c r="J1954" s="25">
        <v>2.82</v>
      </c>
    </row>
    <row r="1955" spans="1:10">
      <c r="A1955" s="38"/>
      <c r="B1955" s="38"/>
      <c r="C1955" s="38"/>
      <c r="D1955" s="38"/>
      <c r="E1955" s="38" t="s">
        <v>1897</v>
      </c>
      <c r="F1955" s="39">
        <v>2.84</v>
      </c>
      <c r="G1955" s="38" t="s">
        <v>1898</v>
      </c>
      <c r="H1955" s="39">
        <v>0</v>
      </c>
      <c r="I1955" s="38" t="s">
        <v>1899</v>
      </c>
      <c r="J1955" s="39">
        <v>2.84</v>
      </c>
    </row>
    <row r="1956" spans="1:10">
      <c r="A1956" s="38"/>
      <c r="B1956" s="38"/>
      <c r="C1956" s="38"/>
      <c r="D1956" s="38"/>
      <c r="E1956" s="38" t="s">
        <v>1900</v>
      </c>
      <c r="F1956" s="39">
        <v>3.52</v>
      </c>
      <c r="G1956" s="38"/>
      <c r="H1956" s="398" t="s">
        <v>1901</v>
      </c>
      <c r="I1956" s="398"/>
      <c r="J1956" s="39">
        <v>20.73</v>
      </c>
    </row>
    <row r="1957" spans="1:10" ht="1.05" customHeight="1">
      <c r="A1957" s="16"/>
      <c r="B1957" s="16"/>
      <c r="C1957" s="16"/>
      <c r="D1957" s="16"/>
      <c r="E1957" s="16"/>
      <c r="F1957" s="16"/>
      <c r="G1957" s="16"/>
      <c r="H1957" s="16"/>
      <c r="I1957" s="16"/>
      <c r="J1957" s="16"/>
    </row>
    <row r="1958" spans="1:10" ht="18" customHeight="1">
      <c r="A1958" s="2" t="s">
        <v>712</v>
      </c>
      <c r="B1958" s="4" t="s">
        <v>61</v>
      </c>
      <c r="C1958" s="2" t="s">
        <v>62</v>
      </c>
      <c r="D1958" s="2" t="s">
        <v>9</v>
      </c>
      <c r="E1958" s="391" t="s">
        <v>63</v>
      </c>
      <c r="F1958" s="391"/>
      <c r="G1958" s="3" t="s">
        <v>64</v>
      </c>
      <c r="H1958" s="4" t="s">
        <v>10</v>
      </c>
      <c r="I1958" s="4" t="s">
        <v>65</v>
      </c>
      <c r="J1958" s="4" t="s">
        <v>11</v>
      </c>
    </row>
    <row r="1959" spans="1:10" ht="52.05" customHeight="1">
      <c r="A1959" s="10" t="s">
        <v>1883</v>
      </c>
      <c r="B1959" s="12" t="s">
        <v>713</v>
      </c>
      <c r="C1959" s="10" t="s">
        <v>78</v>
      </c>
      <c r="D1959" s="10" t="s">
        <v>714</v>
      </c>
      <c r="E1959" s="395" t="s">
        <v>638</v>
      </c>
      <c r="F1959" s="395"/>
      <c r="G1959" s="11" t="s">
        <v>268</v>
      </c>
      <c r="H1959" s="15">
        <v>1</v>
      </c>
      <c r="I1959" s="13">
        <v>24.53</v>
      </c>
      <c r="J1959" s="13">
        <v>24.53</v>
      </c>
    </row>
    <row r="1960" spans="1:10" ht="25.95" customHeight="1">
      <c r="A1960" s="17" t="s">
        <v>1884</v>
      </c>
      <c r="B1960" s="19" t="s">
        <v>1957</v>
      </c>
      <c r="C1960" s="17" t="s">
        <v>78</v>
      </c>
      <c r="D1960" s="17" t="s">
        <v>1958</v>
      </c>
      <c r="E1960" s="396" t="s">
        <v>1887</v>
      </c>
      <c r="F1960" s="396"/>
      <c r="G1960" s="18" t="s">
        <v>1911</v>
      </c>
      <c r="H1960" s="21">
        <v>0.18390000000000001</v>
      </c>
      <c r="I1960" s="20">
        <v>27.62</v>
      </c>
      <c r="J1960" s="20">
        <v>5.07</v>
      </c>
    </row>
    <row r="1961" spans="1:10" ht="25.95" customHeight="1">
      <c r="A1961" s="17" t="s">
        <v>1884</v>
      </c>
      <c r="B1961" s="19" t="s">
        <v>1959</v>
      </c>
      <c r="C1961" s="17" t="s">
        <v>78</v>
      </c>
      <c r="D1961" s="17" t="s">
        <v>1960</v>
      </c>
      <c r="E1961" s="396" t="s">
        <v>1887</v>
      </c>
      <c r="F1961" s="396"/>
      <c r="G1961" s="18" t="s">
        <v>1911</v>
      </c>
      <c r="H1961" s="21">
        <v>0.18390000000000001</v>
      </c>
      <c r="I1961" s="20">
        <v>23.32</v>
      </c>
      <c r="J1961" s="20">
        <v>4.28</v>
      </c>
    </row>
    <row r="1962" spans="1:10" ht="25.95" customHeight="1">
      <c r="A1962" s="22" t="s">
        <v>1894</v>
      </c>
      <c r="B1962" s="24" t="s">
        <v>2661</v>
      </c>
      <c r="C1962" s="22" t="s">
        <v>78</v>
      </c>
      <c r="D1962" s="22" t="s">
        <v>2662</v>
      </c>
      <c r="E1962" s="397" t="s">
        <v>1928</v>
      </c>
      <c r="F1962" s="397"/>
      <c r="G1962" s="23" t="s">
        <v>268</v>
      </c>
      <c r="H1962" s="26">
        <v>3</v>
      </c>
      <c r="I1962" s="25">
        <v>2.14</v>
      </c>
      <c r="J1962" s="25">
        <v>6.42</v>
      </c>
    </row>
    <row r="1963" spans="1:10" ht="25.95" customHeight="1">
      <c r="A1963" s="22" t="s">
        <v>1894</v>
      </c>
      <c r="B1963" s="24" t="s">
        <v>2717</v>
      </c>
      <c r="C1963" s="22" t="s">
        <v>78</v>
      </c>
      <c r="D1963" s="22" t="s">
        <v>2718</v>
      </c>
      <c r="E1963" s="397" t="s">
        <v>1928</v>
      </c>
      <c r="F1963" s="397"/>
      <c r="G1963" s="23" t="s">
        <v>268</v>
      </c>
      <c r="H1963" s="26">
        <v>1</v>
      </c>
      <c r="I1963" s="25">
        <v>6.74</v>
      </c>
      <c r="J1963" s="25">
        <v>6.74</v>
      </c>
    </row>
    <row r="1964" spans="1:10" ht="39" customHeight="1">
      <c r="A1964" s="22" t="s">
        <v>1894</v>
      </c>
      <c r="B1964" s="24" t="s">
        <v>2650</v>
      </c>
      <c r="C1964" s="22" t="s">
        <v>78</v>
      </c>
      <c r="D1964" s="22" t="s">
        <v>2651</v>
      </c>
      <c r="E1964" s="397" t="s">
        <v>1928</v>
      </c>
      <c r="F1964" s="397"/>
      <c r="G1964" s="23" t="s">
        <v>268</v>
      </c>
      <c r="H1964" s="26">
        <v>7.4999999999999997E-2</v>
      </c>
      <c r="I1964" s="25">
        <v>26.99</v>
      </c>
      <c r="J1964" s="25">
        <v>2.02</v>
      </c>
    </row>
    <row r="1965" spans="1:10">
      <c r="A1965" s="38"/>
      <c r="B1965" s="38"/>
      <c r="C1965" s="38"/>
      <c r="D1965" s="38"/>
      <c r="E1965" s="38" t="s">
        <v>1897</v>
      </c>
      <c r="F1965" s="39">
        <v>7.05</v>
      </c>
      <c r="G1965" s="38" t="s">
        <v>1898</v>
      </c>
      <c r="H1965" s="39">
        <v>0</v>
      </c>
      <c r="I1965" s="38" t="s">
        <v>1899</v>
      </c>
      <c r="J1965" s="39">
        <v>7.05</v>
      </c>
    </row>
    <row r="1966" spans="1:10">
      <c r="A1966" s="38"/>
      <c r="B1966" s="38"/>
      <c r="C1966" s="38"/>
      <c r="D1966" s="38"/>
      <c r="E1966" s="38" t="s">
        <v>1900</v>
      </c>
      <c r="F1966" s="39">
        <v>5.0199999999999996</v>
      </c>
      <c r="G1966" s="38"/>
      <c r="H1966" s="398" t="s">
        <v>1901</v>
      </c>
      <c r="I1966" s="398"/>
      <c r="J1966" s="39">
        <v>29.55</v>
      </c>
    </row>
    <row r="1967" spans="1:10" ht="1.05" customHeight="1">
      <c r="A1967" s="16"/>
      <c r="B1967" s="16"/>
      <c r="C1967" s="16"/>
      <c r="D1967" s="16"/>
      <c r="E1967" s="16"/>
      <c r="F1967" s="16"/>
      <c r="G1967" s="16"/>
      <c r="H1967" s="16"/>
      <c r="I1967" s="16"/>
      <c r="J1967" s="16"/>
    </row>
    <row r="1968" spans="1:10" ht="18" customHeight="1">
      <c r="A1968" s="2" t="s">
        <v>715</v>
      </c>
      <c r="B1968" s="4" t="s">
        <v>61</v>
      </c>
      <c r="C1968" s="2" t="s">
        <v>62</v>
      </c>
      <c r="D1968" s="2" t="s">
        <v>9</v>
      </c>
      <c r="E1968" s="391" t="s">
        <v>63</v>
      </c>
      <c r="F1968" s="391"/>
      <c r="G1968" s="3" t="s">
        <v>64</v>
      </c>
      <c r="H1968" s="4" t="s">
        <v>10</v>
      </c>
      <c r="I1968" s="4" t="s">
        <v>65</v>
      </c>
      <c r="J1968" s="4" t="s">
        <v>11</v>
      </c>
    </row>
    <row r="1969" spans="1:10" ht="39" customHeight="1">
      <c r="A1969" s="10" t="s">
        <v>1883</v>
      </c>
      <c r="B1969" s="12" t="s">
        <v>716</v>
      </c>
      <c r="C1969" s="10" t="s">
        <v>72</v>
      </c>
      <c r="D1969" s="10" t="s">
        <v>717</v>
      </c>
      <c r="E1969" s="395" t="s">
        <v>74</v>
      </c>
      <c r="F1969" s="395"/>
      <c r="G1969" s="11" t="s">
        <v>75</v>
      </c>
      <c r="H1969" s="15">
        <v>1</v>
      </c>
      <c r="I1969" s="13">
        <v>32.729999999999997</v>
      </c>
      <c r="J1969" s="13">
        <v>32.729999999999997</v>
      </c>
    </row>
    <row r="1970" spans="1:10" ht="25.95" customHeight="1">
      <c r="A1970" s="17" t="s">
        <v>1884</v>
      </c>
      <c r="B1970" s="19" t="s">
        <v>1957</v>
      </c>
      <c r="C1970" s="17" t="s">
        <v>78</v>
      </c>
      <c r="D1970" s="17" t="s">
        <v>1958</v>
      </c>
      <c r="E1970" s="396" t="s">
        <v>1887</v>
      </c>
      <c r="F1970" s="396"/>
      <c r="G1970" s="18" t="s">
        <v>1911</v>
      </c>
      <c r="H1970" s="21">
        <v>0.1676</v>
      </c>
      <c r="I1970" s="20">
        <v>27.62</v>
      </c>
      <c r="J1970" s="20">
        <v>4.62</v>
      </c>
    </row>
    <row r="1971" spans="1:10" ht="25.95" customHeight="1">
      <c r="A1971" s="22" t="s">
        <v>1894</v>
      </c>
      <c r="B1971" s="24" t="s">
        <v>2661</v>
      </c>
      <c r="C1971" s="22" t="s">
        <v>78</v>
      </c>
      <c r="D1971" s="22" t="s">
        <v>2662</v>
      </c>
      <c r="E1971" s="397" t="s">
        <v>1928</v>
      </c>
      <c r="F1971" s="397"/>
      <c r="G1971" s="23" t="s">
        <v>268</v>
      </c>
      <c r="H1971" s="26">
        <v>1</v>
      </c>
      <c r="I1971" s="25">
        <v>2.14</v>
      </c>
      <c r="J1971" s="25">
        <v>2.14</v>
      </c>
    </row>
    <row r="1972" spans="1:10" ht="25.95" customHeight="1">
      <c r="A1972" s="22" t="s">
        <v>1894</v>
      </c>
      <c r="B1972" s="24" t="s">
        <v>2664</v>
      </c>
      <c r="C1972" s="22" t="s">
        <v>78</v>
      </c>
      <c r="D1972" s="22" t="s">
        <v>2665</v>
      </c>
      <c r="E1972" s="397" t="s">
        <v>1928</v>
      </c>
      <c r="F1972" s="397"/>
      <c r="G1972" s="23" t="s">
        <v>268</v>
      </c>
      <c r="H1972" s="26">
        <v>2</v>
      </c>
      <c r="I1972" s="25">
        <v>3.15</v>
      </c>
      <c r="J1972" s="25">
        <v>6.3</v>
      </c>
    </row>
    <row r="1973" spans="1:10" ht="39" customHeight="1">
      <c r="A1973" s="22" t="s">
        <v>1894</v>
      </c>
      <c r="B1973" s="24" t="s">
        <v>2650</v>
      </c>
      <c r="C1973" s="22" t="s">
        <v>78</v>
      </c>
      <c r="D1973" s="22" t="s">
        <v>2651</v>
      </c>
      <c r="E1973" s="397" t="s">
        <v>1928</v>
      </c>
      <c r="F1973" s="397"/>
      <c r="G1973" s="23" t="s">
        <v>268</v>
      </c>
      <c r="H1973" s="26">
        <v>0.1125</v>
      </c>
      <c r="I1973" s="25">
        <v>26.99</v>
      </c>
      <c r="J1973" s="25">
        <v>3.03</v>
      </c>
    </row>
    <row r="1974" spans="1:10" ht="25.95" customHeight="1">
      <c r="A1974" s="22" t="s">
        <v>1894</v>
      </c>
      <c r="B1974" s="24" t="s">
        <v>2719</v>
      </c>
      <c r="C1974" s="22" t="s">
        <v>78</v>
      </c>
      <c r="D1974" s="22" t="s">
        <v>2720</v>
      </c>
      <c r="E1974" s="397" t="s">
        <v>1928</v>
      </c>
      <c r="F1974" s="397"/>
      <c r="G1974" s="23" t="s">
        <v>268</v>
      </c>
      <c r="H1974" s="26">
        <v>1</v>
      </c>
      <c r="I1974" s="25">
        <v>16.64</v>
      </c>
      <c r="J1974" s="25">
        <v>16.64</v>
      </c>
    </row>
    <row r="1975" spans="1:10">
      <c r="A1975" s="38"/>
      <c r="B1975" s="38"/>
      <c r="C1975" s="38"/>
      <c r="D1975" s="38"/>
      <c r="E1975" s="38" t="s">
        <v>1897</v>
      </c>
      <c r="F1975" s="39">
        <v>3.57</v>
      </c>
      <c r="G1975" s="38" t="s">
        <v>1898</v>
      </c>
      <c r="H1975" s="39">
        <v>0</v>
      </c>
      <c r="I1975" s="38" t="s">
        <v>1899</v>
      </c>
      <c r="J1975" s="39">
        <v>3.57</v>
      </c>
    </row>
    <row r="1976" spans="1:10">
      <c r="A1976" s="38"/>
      <c r="B1976" s="38"/>
      <c r="C1976" s="38"/>
      <c r="D1976" s="38"/>
      <c r="E1976" s="38" t="s">
        <v>1900</v>
      </c>
      <c r="F1976" s="39">
        <v>6.7</v>
      </c>
      <c r="G1976" s="38"/>
      <c r="H1976" s="398" t="s">
        <v>1901</v>
      </c>
      <c r="I1976" s="398"/>
      <c r="J1976" s="39">
        <v>39.43</v>
      </c>
    </row>
    <row r="1977" spans="1:10" ht="1.05" customHeight="1">
      <c r="A1977" s="16"/>
      <c r="B1977" s="16"/>
      <c r="C1977" s="16"/>
      <c r="D1977" s="16"/>
      <c r="E1977" s="16"/>
      <c r="F1977" s="16"/>
      <c r="G1977" s="16"/>
      <c r="H1977" s="16"/>
      <c r="I1977" s="16"/>
      <c r="J1977" s="16"/>
    </row>
    <row r="1978" spans="1:10" ht="18" customHeight="1">
      <c r="A1978" s="2" t="s">
        <v>718</v>
      </c>
      <c r="B1978" s="4" t="s">
        <v>61</v>
      </c>
      <c r="C1978" s="2" t="s">
        <v>62</v>
      </c>
      <c r="D1978" s="2" t="s">
        <v>9</v>
      </c>
      <c r="E1978" s="391" t="s">
        <v>63</v>
      </c>
      <c r="F1978" s="391"/>
      <c r="G1978" s="3" t="s">
        <v>64</v>
      </c>
      <c r="H1978" s="4" t="s">
        <v>10</v>
      </c>
      <c r="I1978" s="4" t="s">
        <v>65</v>
      </c>
      <c r="J1978" s="4" t="s">
        <v>11</v>
      </c>
    </row>
    <row r="1979" spans="1:10" ht="39" customHeight="1">
      <c r="A1979" s="10" t="s">
        <v>1883</v>
      </c>
      <c r="B1979" s="12" t="s">
        <v>719</v>
      </c>
      <c r="C1979" s="10" t="s">
        <v>78</v>
      </c>
      <c r="D1979" s="10" t="s">
        <v>720</v>
      </c>
      <c r="E1979" s="395" t="s">
        <v>466</v>
      </c>
      <c r="F1979" s="395"/>
      <c r="G1979" s="11" t="s">
        <v>268</v>
      </c>
      <c r="H1979" s="15">
        <v>1</v>
      </c>
      <c r="I1979" s="13">
        <v>6.66</v>
      </c>
      <c r="J1979" s="13">
        <v>6.66</v>
      </c>
    </row>
    <row r="1980" spans="1:10" ht="25.95" customHeight="1">
      <c r="A1980" s="17" t="s">
        <v>1884</v>
      </c>
      <c r="B1980" s="19" t="s">
        <v>1957</v>
      </c>
      <c r="C1980" s="17" t="s">
        <v>78</v>
      </c>
      <c r="D1980" s="17" t="s">
        <v>1958</v>
      </c>
      <c r="E1980" s="396" t="s">
        <v>1887</v>
      </c>
      <c r="F1980" s="396"/>
      <c r="G1980" s="18" t="s">
        <v>1911</v>
      </c>
      <c r="H1980" s="21">
        <v>7.6700000000000004E-2</v>
      </c>
      <c r="I1980" s="20">
        <v>27.62</v>
      </c>
      <c r="J1980" s="20">
        <v>2.11</v>
      </c>
    </row>
    <row r="1981" spans="1:10" ht="25.95" customHeight="1">
      <c r="A1981" s="17" t="s">
        <v>1884</v>
      </c>
      <c r="B1981" s="19" t="s">
        <v>1959</v>
      </c>
      <c r="C1981" s="17" t="s">
        <v>78</v>
      </c>
      <c r="D1981" s="17" t="s">
        <v>1960</v>
      </c>
      <c r="E1981" s="396" t="s">
        <v>1887</v>
      </c>
      <c r="F1981" s="396"/>
      <c r="G1981" s="18" t="s">
        <v>1911</v>
      </c>
      <c r="H1981" s="21">
        <v>7.6700000000000004E-2</v>
      </c>
      <c r="I1981" s="20">
        <v>23.32</v>
      </c>
      <c r="J1981" s="20">
        <v>1.78</v>
      </c>
    </row>
    <row r="1982" spans="1:10" ht="24" customHeight="1">
      <c r="A1982" s="22" t="s">
        <v>1894</v>
      </c>
      <c r="B1982" s="24" t="s">
        <v>1965</v>
      </c>
      <c r="C1982" s="22" t="s">
        <v>78</v>
      </c>
      <c r="D1982" s="22" t="s">
        <v>1966</v>
      </c>
      <c r="E1982" s="397" t="s">
        <v>1928</v>
      </c>
      <c r="F1982" s="397"/>
      <c r="G1982" s="23" t="s">
        <v>268</v>
      </c>
      <c r="H1982" s="26">
        <v>9.5999999999999992E-3</v>
      </c>
      <c r="I1982" s="25">
        <v>2.2599999999999998</v>
      </c>
      <c r="J1982" s="25">
        <v>0.02</v>
      </c>
    </row>
    <row r="1983" spans="1:10" ht="25.95" customHeight="1">
      <c r="A1983" s="22" t="s">
        <v>1894</v>
      </c>
      <c r="B1983" s="24" t="s">
        <v>1961</v>
      </c>
      <c r="C1983" s="22" t="s">
        <v>78</v>
      </c>
      <c r="D1983" s="22" t="s">
        <v>1962</v>
      </c>
      <c r="E1983" s="397" t="s">
        <v>1928</v>
      </c>
      <c r="F1983" s="397"/>
      <c r="G1983" s="23" t="s">
        <v>268</v>
      </c>
      <c r="H1983" s="26">
        <v>1.2E-2</v>
      </c>
      <c r="I1983" s="25">
        <v>74.09</v>
      </c>
      <c r="J1983" s="25">
        <v>0.88</v>
      </c>
    </row>
    <row r="1984" spans="1:10" ht="24" customHeight="1">
      <c r="A1984" s="22" t="s">
        <v>1894</v>
      </c>
      <c r="B1984" s="24" t="s">
        <v>2363</v>
      </c>
      <c r="C1984" s="22" t="s">
        <v>78</v>
      </c>
      <c r="D1984" s="22" t="s">
        <v>2523</v>
      </c>
      <c r="E1984" s="397" t="s">
        <v>1928</v>
      </c>
      <c r="F1984" s="397"/>
      <c r="G1984" s="23" t="s">
        <v>268</v>
      </c>
      <c r="H1984" s="26">
        <v>1.06E-2</v>
      </c>
      <c r="I1984" s="25">
        <v>65.400000000000006</v>
      </c>
      <c r="J1984" s="25">
        <v>0.69</v>
      </c>
    </row>
    <row r="1985" spans="1:10" ht="25.95" customHeight="1">
      <c r="A1985" s="22" t="s">
        <v>1894</v>
      </c>
      <c r="B1985" s="24" t="s">
        <v>2600</v>
      </c>
      <c r="C1985" s="22" t="s">
        <v>78</v>
      </c>
      <c r="D1985" s="22" t="s">
        <v>2601</v>
      </c>
      <c r="E1985" s="397" t="s">
        <v>1928</v>
      </c>
      <c r="F1985" s="397"/>
      <c r="G1985" s="23" t="s">
        <v>268</v>
      </c>
      <c r="H1985" s="26">
        <v>1</v>
      </c>
      <c r="I1985" s="25">
        <v>1.18</v>
      </c>
      <c r="J1985" s="25">
        <v>1.18</v>
      </c>
    </row>
    <row r="1986" spans="1:10">
      <c r="A1986" s="38"/>
      <c r="B1986" s="38"/>
      <c r="C1986" s="38"/>
      <c r="D1986" s="38"/>
      <c r="E1986" s="38" t="s">
        <v>1897</v>
      </c>
      <c r="F1986" s="39">
        <v>2.93</v>
      </c>
      <c r="G1986" s="38" t="s">
        <v>1898</v>
      </c>
      <c r="H1986" s="39">
        <v>0</v>
      </c>
      <c r="I1986" s="38" t="s">
        <v>1899</v>
      </c>
      <c r="J1986" s="39">
        <v>2.93</v>
      </c>
    </row>
    <row r="1987" spans="1:10">
      <c r="A1987" s="38"/>
      <c r="B1987" s="38"/>
      <c r="C1987" s="38"/>
      <c r="D1987" s="38"/>
      <c r="E1987" s="38" t="s">
        <v>1900</v>
      </c>
      <c r="F1987" s="39">
        <v>1.36</v>
      </c>
      <c r="G1987" s="38"/>
      <c r="H1987" s="398" t="s">
        <v>1901</v>
      </c>
      <c r="I1987" s="398"/>
      <c r="J1987" s="39">
        <v>8.02</v>
      </c>
    </row>
    <row r="1988" spans="1:10" ht="1.05" customHeight="1">
      <c r="A1988" s="16"/>
      <c r="B1988" s="16"/>
      <c r="C1988" s="16"/>
      <c r="D1988" s="16"/>
      <c r="E1988" s="16"/>
      <c r="F1988" s="16"/>
      <c r="G1988" s="16"/>
      <c r="H1988" s="16"/>
      <c r="I1988" s="16"/>
      <c r="J1988" s="16"/>
    </row>
    <row r="1989" spans="1:10" ht="18" customHeight="1">
      <c r="A1989" s="2" t="s">
        <v>721</v>
      </c>
      <c r="B1989" s="4" t="s">
        <v>61</v>
      </c>
      <c r="C1989" s="2" t="s">
        <v>62</v>
      </c>
      <c r="D1989" s="2" t="s">
        <v>9</v>
      </c>
      <c r="E1989" s="391" t="s">
        <v>63</v>
      </c>
      <c r="F1989" s="391"/>
      <c r="G1989" s="3" t="s">
        <v>64</v>
      </c>
      <c r="H1989" s="4" t="s">
        <v>10</v>
      </c>
      <c r="I1989" s="4" t="s">
        <v>65</v>
      </c>
      <c r="J1989" s="4" t="s">
        <v>11</v>
      </c>
    </row>
    <row r="1990" spans="1:10" ht="39" customHeight="1">
      <c r="A1990" s="10" t="s">
        <v>1883</v>
      </c>
      <c r="B1990" s="12" t="s">
        <v>722</v>
      </c>
      <c r="C1990" s="10" t="s">
        <v>78</v>
      </c>
      <c r="D1990" s="10" t="s">
        <v>723</v>
      </c>
      <c r="E1990" s="395" t="s">
        <v>466</v>
      </c>
      <c r="F1990" s="395"/>
      <c r="G1990" s="11" t="s">
        <v>268</v>
      </c>
      <c r="H1990" s="15">
        <v>1</v>
      </c>
      <c r="I1990" s="13">
        <v>10.96</v>
      </c>
      <c r="J1990" s="13">
        <v>10.96</v>
      </c>
    </row>
    <row r="1991" spans="1:10" ht="25.95" customHeight="1">
      <c r="A1991" s="17" t="s">
        <v>1884</v>
      </c>
      <c r="B1991" s="19" t="s">
        <v>1957</v>
      </c>
      <c r="C1991" s="17" t="s">
        <v>78</v>
      </c>
      <c r="D1991" s="17" t="s">
        <v>1958</v>
      </c>
      <c r="E1991" s="396" t="s">
        <v>1887</v>
      </c>
      <c r="F1991" s="396"/>
      <c r="G1991" s="18" t="s">
        <v>1911</v>
      </c>
      <c r="H1991" s="21">
        <v>0.1002</v>
      </c>
      <c r="I1991" s="20">
        <v>27.62</v>
      </c>
      <c r="J1991" s="20">
        <v>2.76</v>
      </c>
    </row>
    <row r="1992" spans="1:10" ht="25.95" customHeight="1">
      <c r="A1992" s="17" t="s">
        <v>1884</v>
      </c>
      <c r="B1992" s="19" t="s">
        <v>1959</v>
      </c>
      <c r="C1992" s="17" t="s">
        <v>78</v>
      </c>
      <c r="D1992" s="17" t="s">
        <v>1960</v>
      </c>
      <c r="E1992" s="396" t="s">
        <v>1887</v>
      </c>
      <c r="F1992" s="396"/>
      <c r="G1992" s="18" t="s">
        <v>1911</v>
      </c>
      <c r="H1992" s="21">
        <v>0.1002</v>
      </c>
      <c r="I1992" s="20">
        <v>23.32</v>
      </c>
      <c r="J1992" s="20">
        <v>2.33</v>
      </c>
    </row>
    <row r="1993" spans="1:10" ht="25.95" customHeight="1">
      <c r="A1993" s="22" t="s">
        <v>1894</v>
      </c>
      <c r="B1993" s="24" t="s">
        <v>2595</v>
      </c>
      <c r="C1993" s="22" t="s">
        <v>78</v>
      </c>
      <c r="D1993" s="22" t="s">
        <v>2596</v>
      </c>
      <c r="E1993" s="397" t="s">
        <v>1928</v>
      </c>
      <c r="F1993" s="397"/>
      <c r="G1993" s="23" t="s">
        <v>268</v>
      </c>
      <c r="H1993" s="26">
        <v>1</v>
      </c>
      <c r="I1993" s="25">
        <v>3.71</v>
      </c>
      <c r="J1993" s="25">
        <v>3.71</v>
      </c>
    </row>
    <row r="1994" spans="1:10" ht="25.95" customHeight="1">
      <c r="A1994" s="22" t="s">
        <v>1894</v>
      </c>
      <c r="B1994" s="24" t="s">
        <v>1961</v>
      </c>
      <c r="C1994" s="22" t="s">
        <v>78</v>
      </c>
      <c r="D1994" s="22" t="s">
        <v>1962</v>
      </c>
      <c r="E1994" s="397" t="s">
        <v>1928</v>
      </c>
      <c r="F1994" s="397"/>
      <c r="G1994" s="23" t="s">
        <v>268</v>
      </c>
      <c r="H1994" s="26">
        <v>1.6500000000000001E-2</v>
      </c>
      <c r="I1994" s="25">
        <v>74.09</v>
      </c>
      <c r="J1994" s="25">
        <v>1.22</v>
      </c>
    </row>
    <row r="1995" spans="1:10" ht="24" customHeight="1">
      <c r="A1995" s="22" t="s">
        <v>1894</v>
      </c>
      <c r="B1995" s="24" t="s">
        <v>2363</v>
      </c>
      <c r="C1995" s="22" t="s">
        <v>78</v>
      </c>
      <c r="D1995" s="22" t="s">
        <v>2523</v>
      </c>
      <c r="E1995" s="397" t="s">
        <v>1928</v>
      </c>
      <c r="F1995" s="397"/>
      <c r="G1995" s="23" t="s">
        <v>268</v>
      </c>
      <c r="H1995" s="26">
        <v>1.41E-2</v>
      </c>
      <c r="I1995" s="25">
        <v>65.400000000000006</v>
      </c>
      <c r="J1995" s="25">
        <v>0.92</v>
      </c>
    </row>
    <row r="1996" spans="1:10" ht="24" customHeight="1">
      <c r="A1996" s="22" t="s">
        <v>1894</v>
      </c>
      <c r="B1996" s="24" t="s">
        <v>1965</v>
      </c>
      <c r="C1996" s="22" t="s">
        <v>78</v>
      </c>
      <c r="D1996" s="22" t="s">
        <v>1966</v>
      </c>
      <c r="E1996" s="397" t="s">
        <v>1928</v>
      </c>
      <c r="F1996" s="397"/>
      <c r="G1996" s="23" t="s">
        <v>268</v>
      </c>
      <c r="H1996" s="26">
        <v>1.26E-2</v>
      </c>
      <c r="I1996" s="25">
        <v>2.2599999999999998</v>
      </c>
      <c r="J1996" s="25">
        <v>0.02</v>
      </c>
    </row>
    <row r="1997" spans="1:10">
      <c r="A1997" s="38"/>
      <c r="B1997" s="38"/>
      <c r="C1997" s="38"/>
      <c r="D1997" s="38"/>
      <c r="E1997" s="38" t="s">
        <v>1897</v>
      </c>
      <c r="F1997" s="39">
        <v>3.83</v>
      </c>
      <c r="G1997" s="38" t="s">
        <v>1898</v>
      </c>
      <c r="H1997" s="39">
        <v>0</v>
      </c>
      <c r="I1997" s="38" t="s">
        <v>1899</v>
      </c>
      <c r="J1997" s="39">
        <v>3.83</v>
      </c>
    </row>
    <row r="1998" spans="1:10">
      <c r="A1998" s="38"/>
      <c r="B1998" s="38"/>
      <c r="C1998" s="38"/>
      <c r="D1998" s="38"/>
      <c r="E1998" s="38" t="s">
        <v>1900</v>
      </c>
      <c r="F1998" s="39">
        <v>2.2400000000000002</v>
      </c>
      <c r="G1998" s="38"/>
      <c r="H1998" s="398" t="s">
        <v>1901</v>
      </c>
      <c r="I1998" s="398"/>
      <c r="J1998" s="39">
        <v>13.2</v>
      </c>
    </row>
    <row r="1999" spans="1:10" ht="1.05" customHeight="1">
      <c r="A1999" s="16"/>
      <c r="B1999" s="16"/>
      <c r="C1999" s="16"/>
      <c r="D1999" s="16"/>
      <c r="E1999" s="16"/>
      <c r="F1999" s="16"/>
      <c r="G1999" s="16"/>
      <c r="H1999" s="16"/>
      <c r="I1999" s="16"/>
      <c r="J1999" s="16"/>
    </row>
    <row r="2000" spans="1:10" ht="18" customHeight="1">
      <c r="A2000" s="2" t="s">
        <v>724</v>
      </c>
      <c r="B2000" s="4" t="s">
        <v>61</v>
      </c>
      <c r="C2000" s="2" t="s">
        <v>62</v>
      </c>
      <c r="D2000" s="2" t="s">
        <v>9</v>
      </c>
      <c r="E2000" s="391" t="s">
        <v>63</v>
      </c>
      <c r="F2000" s="391"/>
      <c r="G2000" s="3" t="s">
        <v>64</v>
      </c>
      <c r="H2000" s="4" t="s">
        <v>10</v>
      </c>
      <c r="I2000" s="4" t="s">
        <v>65</v>
      </c>
      <c r="J2000" s="4" t="s">
        <v>11</v>
      </c>
    </row>
    <row r="2001" spans="1:10" ht="52.05" customHeight="1">
      <c r="A2001" s="10" t="s">
        <v>1883</v>
      </c>
      <c r="B2001" s="12" t="s">
        <v>725</v>
      </c>
      <c r="C2001" s="10" t="s">
        <v>78</v>
      </c>
      <c r="D2001" s="10" t="s">
        <v>726</v>
      </c>
      <c r="E2001" s="395" t="s">
        <v>638</v>
      </c>
      <c r="F2001" s="395"/>
      <c r="G2001" s="11" t="s">
        <v>268</v>
      </c>
      <c r="H2001" s="15">
        <v>1</v>
      </c>
      <c r="I2001" s="13">
        <v>10.050000000000001</v>
      </c>
      <c r="J2001" s="13">
        <v>10.050000000000001</v>
      </c>
    </row>
    <row r="2002" spans="1:10" ht="25.95" customHeight="1">
      <c r="A2002" s="17" t="s">
        <v>1884</v>
      </c>
      <c r="B2002" s="19" t="s">
        <v>1957</v>
      </c>
      <c r="C2002" s="17" t="s">
        <v>78</v>
      </c>
      <c r="D2002" s="17" t="s">
        <v>1958</v>
      </c>
      <c r="E2002" s="396" t="s">
        <v>1887</v>
      </c>
      <c r="F2002" s="396"/>
      <c r="G2002" s="18" t="s">
        <v>1911</v>
      </c>
      <c r="H2002" s="21">
        <v>1.14E-2</v>
      </c>
      <c r="I2002" s="20">
        <v>27.62</v>
      </c>
      <c r="J2002" s="20">
        <v>0.31</v>
      </c>
    </row>
    <row r="2003" spans="1:10" ht="25.95" customHeight="1">
      <c r="A2003" s="17" t="s">
        <v>1884</v>
      </c>
      <c r="B2003" s="19" t="s">
        <v>1959</v>
      </c>
      <c r="C2003" s="17" t="s">
        <v>78</v>
      </c>
      <c r="D2003" s="17" t="s">
        <v>1960</v>
      </c>
      <c r="E2003" s="396" t="s">
        <v>1887</v>
      </c>
      <c r="F2003" s="396"/>
      <c r="G2003" s="18" t="s">
        <v>1911</v>
      </c>
      <c r="H2003" s="21">
        <v>1.14E-2</v>
      </c>
      <c r="I2003" s="20">
        <v>23.32</v>
      </c>
      <c r="J2003" s="20">
        <v>0.26</v>
      </c>
    </row>
    <row r="2004" spans="1:10" ht="25.95" customHeight="1">
      <c r="A2004" s="22" t="s">
        <v>1894</v>
      </c>
      <c r="B2004" s="24" t="s">
        <v>2721</v>
      </c>
      <c r="C2004" s="22" t="s">
        <v>78</v>
      </c>
      <c r="D2004" s="22" t="s">
        <v>2722</v>
      </c>
      <c r="E2004" s="397" t="s">
        <v>1928</v>
      </c>
      <c r="F2004" s="397"/>
      <c r="G2004" s="23" t="s">
        <v>268</v>
      </c>
      <c r="H2004" s="26">
        <v>1</v>
      </c>
      <c r="I2004" s="25">
        <v>8.19</v>
      </c>
      <c r="J2004" s="25">
        <v>8.19</v>
      </c>
    </row>
    <row r="2005" spans="1:10" ht="24" customHeight="1">
      <c r="A2005" s="22" t="s">
        <v>1894</v>
      </c>
      <c r="B2005" s="24" t="s">
        <v>1965</v>
      </c>
      <c r="C2005" s="22" t="s">
        <v>78</v>
      </c>
      <c r="D2005" s="22" t="s">
        <v>1966</v>
      </c>
      <c r="E2005" s="397" t="s">
        <v>1928</v>
      </c>
      <c r="F2005" s="397"/>
      <c r="G2005" s="23" t="s">
        <v>268</v>
      </c>
      <c r="H2005" s="26">
        <v>8.0000000000000002E-3</v>
      </c>
      <c r="I2005" s="25">
        <v>2.2599999999999998</v>
      </c>
      <c r="J2005" s="25">
        <v>0.01</v>
      </c>
    </row>
    <row r="2006" spans="1:10" ht="25.95" customHeight="1">
      <c r="A2006" s="22" t="s">
        <v>1894</v>
      </c>
      <c r="B2006" s="24" t="s">
        <v>1961</v>
      </c>
      <c r="C2006" s="22" t="s">
        <v>78</v>
      </c>
      <c r="D2006" s="22" t="s">
        <v>1962</v>
      </c>
      <c r="E2006" s="397" t="s">
        <v>1928</v>
      </c>
      <c r="F2006" s="397"/>
      <c r="G2006" s="23" t="s">
        <v>268</v>
      </c>
      <c r="H2006" s="26">
        <v>1.0999999999999999E-2</v>
      </c>
      <c r="I2006" s="25">
        <v>74.09</v>
      </c>
      <c r="J2006" s="25">
        <v>0.81</v>
      </c>
    </row>
    <row r="2007" spans="1:10" ht="24" customHeight="1">
      <c r="A2007" s="22" t="s">
        <v>1894</v>
      </c>
      <c r="B2007" s="24" t="s">
        <v>2363</v>
      </c>
      <c r="C2007" s="22" t="s">
        <v>78</v>
      </c>
      <c r="D2007" s="22" t="s">
        <v>2523</v>
      </c>
      <c r="E2007" s="397" t="s">
        <v>1928</v>
      </c>
      <c r="F2007" s="397"/>
      <c r="G2007" s="23" t="s">
        <v>268</v>
      </c>
      <c r="H2007" s="26">
        <v>7.3000000000000001E-3</v>
      </c>
      <c r="I2007" s="25">
        <v>65.400000000000006</v>
      </c>
      <c r="J2007" s="25">
        <v>0.47</v>
      </c>
    </row>
    <row r="2008" spans="1:10">
      <c r="A2008" s="38"/>
      <c r="B2008" s="38"/>
      <c r="C2008" s="38"/>
      <c r="D2008" s="38"/>
      <c r="E2008" s="38" t="s">
        <v>1897</v>
      </c>
      <c r="F2008" s="39">
        <v>0.43</v>
      </c>
      <c r="G2008" s="38" t="s">
        <v>1898</v>
      </c>
      <c r="H2008" s="39">
        <v>0</v>
      </c>
      <c r="I2008" s="38" t="s">
        <v>1899</v>
      </c>
      <c r="J2008" s="39">
        <v>0.43</v>
      </c>
    </row>
    <row r="2009" spans="1:10">
      <c r="A2009" s="38"/>
      <c r="B2009" s="38"/>
      <c r="C2009" s="38"/>
      <c r="D2009" s="38"/>
      <c r="E2009" s="38" t="s">
        <v>1900</v>
      </c>
      <c r="F2009" s="39">
        <v>2.06</v>
      </c>
      <c r="G2009" s="38"/>
      <c r="H2009" s="398" t="s">
        <v>1901</v>
      </c>
      <c r="I2009" s="398"/>
      <c r="J2009" s="39">
        <v>12.11</v>
      </c>
    </row>
    <row r="2010" spans="1:10" ht="1.05" customHeight="1">
      <c r="A2010" s="16"/>
      <c r="B2010" s="16"/>
      <c r="C2010" s="16"/>
      <c r="D2010" s="16"/>
      <c r="E2010" s="16"/>
      <c r="F2010" s="16"/>
      <c r="G2010" s="16"/>
      <c r="H2010" s="16"/>
      <c r="I2010" s="16"/>
      <c r="J2010" s="16"/>
    </row>
    <row r="2011" spans="1:10" ht="18" customHeight="1">
      <c r="A2011" s="2" t="s">
        <v>727</v>
      </c>
      <c r="B2011" s="4" t="s">
        <v>61</v>
      </c>
      <c r="C2011" s="2" t="s">
        <v>62</v>
      </c>
      <c r="D2011" s="2" t="s">
        <v>9</v>
      </c>
      <c r="E2011" s="391" t="s">
        <v>63</v>
      </c>
      <c r="F2011" s="391"/>
      <c r="G2011" s="3" t="s">
        <v>64</v>
      </c>
      <c r="H2011" s="4" t="s">
        <v>10</v>
      </c>
      <c r="I2011" s="4" t="s">
        <v>65</v>
      </c>
      <c r="J2011" s="4" t="s">
        <v>11</v>
      </c>
    </row>
    <row r="2012" spans="1:10" ht="39" customHeight="1">
      <c r="A2012" s="10" t="s">
        <v>1883</v>
      </c>
      <c r="B2012" s="12" t="s">
        <v>728</v>
      </c>
      <c r="C2012" s="10" t="s">
        <v>78</v>
      </c>
      <c r="D2012" s="10" t="s">
        <v>729</v>
      </c>
      <c r="E2012" s="395" t="s">
        <v>638</v>
      </c>
      <c r="F2012" s="395"/>
      <c r="G2012" s="11" t="s">
        <v>114</v>
      </c>
      <c r="H2012" s="15">
        <v>1</v>
      </c>
      <c r="I2012" s="13">
        <v>21.11</v>
      </c>
      <c r="J2012" s="13">
        <v>21.11</v>
      </c>
    </row>
    <row r="2013" spans="1:10" ht="25.95" customHeight="1">
      <c r="A2013" s="17" t="s">
        <v>1884</v>
      </c>
      <c r="B2013" s="19" t="s">
        <v>1959</v>
      </c>
      <c r="C2013" s="17" t="s">
        <v>78</v>
      </c>
      <c r="D2013" s="17" t="s">
        <v>1960</v>
      </c>
      <c r="E2013" s="396" t="s">
        <v>1887</v>
      </c>
      <c r="F2013" s="396"/>
      <c r="G2013" s="18" t="s">
        <v>1911</v>
      </c>
      <c r="H2013" s="21">
        <v>0.29299999999999998</v>
      </c>
      <c r="I2013" s="20">
        <v>23.32</v>
      </c>
      <c r="J2013" s="20">
        <v>6.83</v>
      </c>
    </row>
    <row r="2014" spans="1:10" ht="25.95" customHeight="1">
      <c r="A2014" s="17" t="s">
        <v>1884</v>
      </c>
      <c r="B2014" s="19" t="s">
        <v>1957</v>
      </c>
      <c r="C2014" s="17" t="s">
        <v>78</v>
      </c>
      <c r="D2014" s="17" t="s">
        <v>1958</v>
      </c>
      <c r="E2014" s="396" t="s">
        <v>1887</v>
      </c>
      <c r="F2014" s="396"/>
      <c r="G2014" s="18" t="s">
        <v>1911</v>
      </c>
      <c r="H2014" s="21">
        <v>0.29299999999999998</v>
      </c>
      <c r="I2014" s="20">
        <v>27.62</v>
      </c>
      <c r="J2014" s="20">
        <v>8.09</v>
      </c>
    </row>
    <row r="2015" spans="1:10" ht="24" customHeight="1">
      <c r="A2015" s="22" t="s">
        <v>1894</v>
      </c>
      <c r="B2015" s="24" t="s">
        <v>1965</v>
      </c>
      <c r="C2015" s="22" t="s">
        <v>78</v>
      </c>
      <c r="D2015" s="22" t="s">
        <v>1966</v>
      </c>
      <c r="E2015" s="397" t="s">
        <v>1928</v>
      </c>
      <c r="F2015" s="397"/>
      <c r="G2015" s="23" t="s">
        <v>268</v>
      </c>
      <c r="H2015" s="26">
        <v>1.6299999999999999E-2</v>
      </c>
      <c r="I2015" s="25">
        <v>2.2599999999999998</v>
      </c>
      <c r="J2015" s="25">
        <v>0.03</v>
      </c>
    </row>
    <row r="2016" spans="1:10" ht="25.95" customHeight="1">
      <c r="A2016" s="22" t="s">
        <v>1894</v>
      </c>
      <c r="B2016" s="24" t="s">
        <v>2723</v>
      </c>
      <c r="C2016" s="22" t="s">
        <v>78</v>
      </c>
      <c r="D2016" s="22" t="s">
        <v>2724</v>
      </c>
      <c r="E2016" s="397" t="s">
        <v>1928</v>
      </c>
      <c r="F2016" s="397"/>
      <c r="G2016" s="23" t="s">
        <v>114</v>
      </c>
      <c r="H2016" s="26">
        <v>1.0548999999999999</v>
      </c>
      <c r="I2016" s="25">
        <v>5.84</v>
      </c>
      <c r="J2016" s="25">
        <v>6.16</v>
      </c>
    </row>
    <row r="2017" spans="1:10">
      <c r="A2017" s="38"/>
      <c r="B2017" s="38"/>
      <c r="C2017" s="38"/>
      <c r="D2017" s="38"/>
      <c r="E2017" s="38" t="s">
        <v>1897</v>
      </c>
      <c r="F2017" s="39">
        <v>11.24</v>
      </c>
      <c r="G2017" s="38" t="s">
        <v>1898</v>
      </c>
      <c r="H2017" s="39">
        <v>0</v>
      </c>
      <c r="I2017" s="38" t="s">
        <v>1899</v>
      </c>
      <c r="J2017" s="39">
        <v>11.24</v>
      </c>
    </row>
    <row r="2018" spans="1:10">
      <c r="A2018" s="38"/>
      <c r="B2018" s="38"/>
      <c r="C2018" s="38"/>
      <c r="D2018" s="38"/>
      <c r="E2018" s="38" t="s">
        <v>1900</v>
      </c>
      <c r="F2018" s="39">
        <v>4.32</v>
      </c>
      <c r="G2018" s="38"/>
      <c r="H2018" s="398" t="s">
        <v>1901</v>
      </c>
      <c r="I2018" s="398"/>
      <c r="J2018" s="39">
        <v>25.43</v>
      </c>
    </row>
    <row r="2019" spans="1:10" ht="1.05" customHeight="1">
      <c r="A2019" s="16"/>
      <c r="B2019" s="16"/>
      <c r="C2019" s="16"/>
      <c r="D2019" s="16"/>
      <c r="E2019" s="16"/>
      <c r="F2019" s="16"/>
      <c r="G2019" s="16"/>
      <c r="H2019" s="16"/>
      <c r="I2019" s="16"/>
      <c r="J2019" s="16"/>
    </row>
    <row r="2020" spans="1:10" ht="18" customHeight="1">
      <c r="A2020" s="2" t="s">
        <v>730</v>
      </c>
      <c r="B2020" s="4" t="s">
        <v>61</v>
      </c>
      <c r="C2020" s="2" t="s">
        <v>62</v>
      </c>
      <c r="D2020" s="2" t="s">
        <v>9</v>
      </c>
      <c r="E2020" s="391" t="s">
        <v>63</v>
      </c>
      <c r="F2020" s="391"/>
      <c r="G2020" s="3" t="s">
        <v>64</v>
      </c>
      <c r="H2020" s="4" t="s">
        <v>10</v>
      </c>
      <c r="I2020" s="4" t="s">
        <v>65</v>
      </c>
      <c r="J2020" s="4" t="s">
        <v>11</v>
      </c>
    </row>
    <row r="2021" spans="1:10" ht="39" customHeight="1">
      <c r="A2021" s="10" t="s">
        <v>1883</v>
      </c>
      <c r="B2021" s="12" t="s">
        <v>731</v>
      </c>
      <c r="C2021" s="10" t="s">
        <v>78</v>
      </c>
      <c r="D2021" s="10" t="s">
        <v>732</v>
      </c>
      <c r="E2021" s="395" t="s">
        <v>638</v>
      </c>
      <c r="F2021" s="395"/>
      <c r="G2021" s="11" t="s">
        <v>114</v>
      </c>
      <c r="H2021" s="15">
        <v>1</v>
      </c>
      <c r="I2021" s="13">
        <v>26.4</v>
      </c>
      <c r="J2021" s="13">
        <v>26.4</v>
      </c>
    </row>
    <row r="2022" spans="1:10" ht="25.95" customHeight="1">
      <c r="A2022" s="17" t="s">
        <v>1884</v>
      </c>
      <c r="B2022" s="19" t="s">
        <v>1957</v>
      </c>
      <c r="C2022" s="17" t="s">
        <v>78</v>
      </c>
      <c r="D2022" s="17" t="s">
        <v>1958</v>
      </c>
      <c r="E2022" s="396" t="s">
        <v>1887</v>
      </c>
      <c r="F2022" s="396"/>
      <c r="G2022" s="18" t="s">
        <v>1911</v>
      </c>
      <c r="H2022" s="21">
        <v>0.31819999999999998</v>
      </c>
      <c r="I2022" s="20">
        <v>27.62</v>
      </c>
      <c r="J2022" s="20">
        <v>8.7799999999999994</v>
      </c>
    </row>
    <row r="2023" spans="1:10" ht="25.95" customHeight="1">
      <c r="A2023" s="17" t="s">
        <v>1884</v>
      </c>
      <c r="B2023" s="19" t="s">
        <v>1959</v>
      </c>
      <c r="C2023" s="17" t="s">
        <v>78</v>
      </c>
      <c r="D2023" s="17" t="s">
        <v>1960</v>
      </c>
      <c r="E2023" s="396" t="s">
        <v>1887</v>
      </c>
      <c r="F2023" s="396"/>
      <c r="G2023" s="18" t="s">
        <v>1911</v>
      </c>
      <c r="H2023" s="21">
        <v>0.31819999999999998</v>
      </c>
      <c r="I2023" s="20">
        <v>23.32</v>
      </c>
      <c r="J2023" s="20">
        <v>7.42</v>
      </c>
    </row>
    <row r="2024" spans="1:10" ht="24" customHeight="1">
      <c r="A2024" s="22" t="s">
        <v>1894</v>
      </c>
      <c r="B2024" s="24" t="s">
        <v>1965</v>
      </c>
      <c r="C2024" s="22" t="s">
        <v>78</v>
      </c>
      <c r="D2024" s="22" t="s">
        <v>1966</v>
      </c>
      <c r="E2024" s="397" t="s">
        <v>1928</v>
      </c>
      <c r="F2024" s="397"/>
      <c r="G2024" s="23" t="s">
        <v>268</v>
      </c>
      <c r="H2024" s="26">
        <v>1.77E-2</v>
      </c>
      <c r="I2024" s="25">
        <v>2.2599999999999998</v>
      </c>
      <c r="J2024" s="25">
        <v>0.04</v>
      </c>
    </row>
    <row r="2025" spans="1:10" ht="25.95" customHeight="1">
      <c r="A2025" s="22" t="s">
        <v>1894</v>
      </c>
      <c r="B2025" s="24" t="s">
        <v>2726</v>
      </c>
      <c r="C2025" s="22" t="s">
        <v>78</v>
      </c>
      <c r="D2025" s="22" t="s">
        <v>2727</v>
      </c>
      <c r="E2025" s="397" t="s">
        <v>1928</v>
      </c>
      <c r="F2025" s="397"/>
      <c r="G2025" s="23" t="s">
        <v>114</v>
      </c>
      <c r="H2025" s="26">
        <v>1.0548999999999999</v>
      </c>
      <c r="I2025" s="25">
        <v>9.64</v>
      </c>
      <c r="J2025" s="25">
        <v>10.16</v>
      </c>
    </row>
    <row r="2026" spans="1:10">
      <c r="A2026" s="38"/>
      <c r="B2026" s="38"/>
      <c r="C2026" s="38"/>
      <c r="D2026" s="38"/>
      <c r="E2026" s="38" t="s">
        <v>1897</v>
      </c>
      <c r="F2026" s="39">
        <v>12.21</v>
      </c>
      <c r="G2026" s="38" t="s">
        <v>1898</v>
      </c>
      <c r="H2026" s="39">
        <v>0</v>
      </c>
      <c r="I2026" s="38" t="s">
        <v>1899</v>
      </c>
      <c r="J2026" s="39">
        <v>12.21</v>
      </c>
    </row>
    <row r="2027" spans="1:10">
      <c r="A2027" s="38"/>
      <c r="B2027" s="38"/>
      <c r="C2027" s="38"/>
      <c r="D2027" s="38"/>
      <c r="E2027" s="38" t="s">
        <v>1900</v>
      </c>
      <c r="F2027" s="39">
        <v>5.41</v>
      </c>
      <c r="G2027" s="38"/>
      <c r="H2027" s="398" t="s">
        <v>1901</v>
      </c>
      <c r="I2027" s="398"/>
      <c r="J2027" s="39">
        <v>31.81</v>
      </c>
    </row>
    <row r="2028" spans="1:10" ht="1.05" customHeight="1">
      <c r="A2028" s="16"/>
      <c r="B2028" s="16"/>
      <c r="C2028" s="16"/>
      <c r="D2028" s="16"/>
      <c r="E2028" s="16"/>
      <c r="F2028" s="16"/>
      <c r="G2028" s="16"/>
      <c r="H2028" s="16"/>
      <c r="I2028" s="16"/>
      <c r="J2028" s="16"/>
    </row>
    <row r="2029" spans="1:10" ht="18" customHeight="1">
      <c r="A2029" s="2" t="s">
        <v>733</v>
      </c>
      <c r="B2029" s="4" t="s">
        <v>61</v>
      </c>
      <c r="C2029" s="2" t="s">
        <v>62</v>
      </c>
      <c r="D2029" s="2" t="s">
        <v>9</v>
      </c>
      <c r="E2029" s="391" t="s">
        <v>63</v>
      </c>
      <c r="F2029" s="391"/>
      <c r="G2029" s="3" t="s">
        <v>64</v>
      </c>
      <c r="H2029" s="4" t="s">
        <v>10</v>
      </c>
      <c r="I2029" s="4" t="s">
        <v>65</v>
      </c>
      <c r="J2029" s="4" t="s">
        <v>11</v>
      </c>
    </row>
    <row r="2030" spans="1:10" ht="39" customHeight="1">
      <c r="A2030" s="10" t="s">
        <v>1883</v>
      </c>
      <c r="B2030" s="12" t="s">
        <v>734</v>
      </c>
      <c r="C2030" s="10" t="s">
        <v>78</v>
      </c>
      <c r="D2030" s="10" t="s">
        <v>735</v>
      </c>
      <c r="E2030" s="395" t="s">
        <v>638</v>
      </c>
      <c r="F2030" s="395"/>
      <c r="G2030" s="11" t="s">
        <v>114</v>
      </c>
      <c r="H2030" s="15">
        <v>1</v>
      </c>
      <c r="I2030" s="13">
        <v>32.81</v>
      </c>
      <c r="J2030" s="13">
        <v>32.81</v>
      </c>
    </row>
    <row r="2031" spans="1:10" ht="25.95" customHeight="1">
      <c r="A2031" s="17" t="s">
        <v>1884</v>
      </c>
      <c r="B2031" s="19" t="s">
        <v>1959</v>
      </c>
      <c r="C2031" s="17" t="s">
        <v>78</v>
      </c>
      <c r="D2031" s="17" t="s">
        <v>1960</v>
      </c>
      <c r="E2031" s="396" t="s">
        <v>1887</v>
      </c>
      <c r="F2031" s="396"/>
      <c r="G2031" s="18" t="s">
        <v>1911</v>
      </c>
      <c r="H2031" s="21">
        <v>0.38129999999999997</v>
      </c>
      <c r="I2031" s="20">
        <v>23.32</v>
      </c>
      <c r="J2031" s="20">
        <v>8.89</v>
      </c>
    </row>
    <row r="2032" spans="1:10" ht="25.95" customHeight="1">
      <c r="A2032" s="17" t="s">
        <v>1884</v>
      </c>
      <c r="B2032" s="19" t="s">
        <v>1957</v>
      </c>
      <c r="C2032" s="17" t="s">
        <v>78</v>
      </c>
      <c r="D2032" s="17" t="s">
        <v>1958</v>
      </c>
      <c r="E2032" s="396" t="s">
        <v>1887</v>
      </c>
      <c r="F2032" s="396"/>
      <c r="G2032" s="18" t="s">
        <v>1911</v>
      </c>
      <c r="H2032" s="21">
        <v>0.38129999999999997</v>
      </c>
      <c r="I2032" s="20">
        <v>27.62</v>
      </c>
      <c r="J2032" s="20">
        <v>10.53</v>
      </c>
    </row>
    <row r="2033" spans="1:10" ht="25.95" customHeight="1">
      <c r="A2033" s="22" t="s">
        <v>1894</v>
      </c>
      <c r="B2033" s="24" t="s">
        <v>2729</v>
      </c>
      <c r="C2033" s="22" t="s">
        <v>78</v>
      </c>
      <c r="D2033" s="22" t="s">
        <v>2730</v>
      </c>
      <c r="E2033" s="397" t="s">
        <v>1928</v>
      </c>
      <c r="F2033" s="397"/>
      <c r="G2033" s="23" t="s">
        <v>114</v>
      </c>
      <c r="H2033" s="26">
        <v>1.0548999999999999</v>
      </c>
      <c r="I2033" s="25">
        <v>12.66</v>
      </c>
      <c r="J2033" s="25">
        <v>13.35</v>
      </c>
    </row>
    <row r="2034" spans="1:10" ht="24" customHeight="1">
      <c r="A2034" s="22" t="s">
        <v>1894</v>
      </c>
      <c r="B2034" s="24" t="s">
        <v>1965</v>
      </c>
      <c r="C2034" s="22" t="s">
        <v>78</v>
      </c>
      <c r="D2034" s="22" t="s">
        <v>1966</v>
      </c>
      <c r="E2034" s="397" t="s">
        <v>1928</v>
      </c>
      <c r="F2034" s="397"/>
      <c r="G2034" s="23" t="s">
        <v>268</v>
      </c>
      <c r="H2034" s="26">
        <v>2.12E-2</v>
      </c>
      <c r="I2034" s="25">
        <v>2.2599999999999998</v>
      </c>
      <c r="J2034" s="25">
        <v>0.04</v>
      </c>
    </row>
    <row r="2035" spans="1:10">
      <c r="A2035" s="38"/>
      <c r="B2035" s="38"/>
      <c r="C2035" s="38"/>
      <c r="D2035" s="38"/>
      <c r="E2035" s="38" t="s">
        <v>1897</v>
      </c>
      <c r="F2035" s="39">
        <v>14.62</v>
      </c>
      <c r="G2035" s="38" t="s">
        <v>1898</v>
      </c>
      <c r="H2035" s="39">
        <v>0</v>
      </c>
      <c r="I2035" s="38" t="s">
        <v>1899</v>
      </c>
      <c r="J2035" s="39">
        <v>14.62</v>
      </c>
    </row>
    <row r="2036" spans="1:10">
      <c r="A2036" s="38"/>
      <c r="B2036" s="38"/>
      <c r="C2036" s="38"/>
      <c r="D2036" s="38"/>
      <c r="E2036" s="38" t="s">
        <v>1900</v>
      </c>
      <c r="F2036" s="39">
        <v>6.72</v>
      </c>
      <c r="G2036" s="38"/>
      <c r="H2036" s="398" t="s">
        <v>1901</v>
      </c>
      <c r="I2036" s="398"/>
      <c r="J2036" s="39">
        <v>39.53</v>
      </c>
    </row>
    <row r="2037" spans="1:10" ht="1.05" customHeight="1">
      <c r="A2037" s="16"/>
      <c r="B2037" s="16"/>
      <c r="C2037" s="16"/>
      <c r="D2037" s="16"/>
      <c r="E2037" s="16"/>
      <c r="F2037" s="16"/>
      <c r="G2037" s="16"/>
      <c r="H2037" s="16"/>
      <c r="I2037" s="16"/>
      <c r="J2037" s="16"/>
    </row>
    <row r="2038" spans="1:10" ht="18" customHeight="1">
      <c r="A2038" s="2" t="s">
        <v>736</v>
      </c>
      <c r="B2038" s="4" t="s">
        <v>61</v>
      </c>
      <c r="C2038" s="2" t="s">
        <v>62</v>
      </c>
      <c r="D2038" s="2" t="s">
        <v>9</v>
      </c>
      <c r="E2038" s="391" t="s">
        <v>63</v>
      </c>
      <c r="F2038" s="391"/>
      <c r="G2038" s="3" t="s">
        <v>64</v>
      </c>
      <c r="H2038" s="4" t="s">
        <v>10</v>
      </c>
      <c r="I2038" s="4" t="s">
        <v>65</v>
      </c>
      <c r="J2038" s="4" t="s">
        <v>11</v>
      </c>
    </row>
    <row r="2039" spans="1:10" ht="39" customHeight="1">
      <c r="A2039" s="10" t="s">
        <v>1883</v>
      </c>
      <c r="B2039" s="12" t="s">
        <v>737</v>
      </c>
      <c r="C2039" s="10" t="s">
        <v>78</v>
      </c>
      <c r="D2039" s="10" t="s">
        <v>738</v>
      </c>
      <c r="E2039" s="395" t="s">
        <v>638</v>
      </c>
      <c r="F2039" s="395"/>
      <c r="G2039" s="11" t="s">
        <v>114</v>
      </c>
      <c r="H2039" s="15">
        <v>1</v>
      </c>
      <c r="I2039" s="13">
        <v>36.78</v>
      </c>
      <c r="J2039" s="13">
        <v>36.78</v>
      </c>
    </row>
    <row r="2040" spans="1:10" ht="25.95" customHeight="1">
      <c r="A2040" s="17" t="s">
        <v>1884</v>
      </c>
      <c r="B2040" s="19" t="s">
        <v>1957</v>
      </c>
      <c r="C2040" s="17" t="s">
        <v>78</v>
      </c>
      <c r="D2040" s="17" t="s">
        <v>1958</v>
      </c>
      <c r="E2040" s="396" t="s">
        <v>1887</v>
      </c>
      <c r="F2040" s="396"/>
      <c r="G2040" s="18" t="s">
        <v>1911</v>
      </c>
      <c r="H2040" s="21">
        <v>0.44440000000000002</v>
      </c>
      <c r="I2040" s="20">
        <v>27.62</v>
      </c>
      <c r="J2040" s="20">
        <v>12.27</v>
      </c>
    </row>
    <row r="2041" spans="1:10" ht="25.95" customHeight="1">
      <c r="A2041" s="17" t="s">
        <v>1884</v>
      </c>
      <c r="B2041" s="19" t="s">
        <v>1959</v>
      </c>
      <c r="C2041" s="17" t="s">
        <v>78</v>
      </c>
      <c r="D2041" s="17" t="s">
        <v>1960</v>
      </c>
      <c r="E2041" s="396" t="s">
        <v>1887</v>
      </c>
      <c r="F2041" s="396"/>
      <c r="G2041" s="18" t="s">
        <v>1911</v>
      </c>
      <c r="H2041" s="21">
        <v>0.44440000000000002</v>
      </c>
      <c r="I2041" s="20">
        <v>23.32</v>
      </c>
      <c r="J2041" s="20">
        <v>10.36</v>
      </c>
    </row>
    <row r="2042" spans="1:10" ht="24" customHeight="1">
      <c r="A2042" s="22" t="s">
        <v>1894</v>
      </c>
      <c r="B2042" s="24" t="s">
        <v>1965</v>
      </c>
      <c r="C2042" s="22" t="s">
        <v>78</v>
      </c>
      <c r="D2042" s="22" t="s">
        <v>1966</v>
      </c>
      <c r="E2042" s="397" t="s">
        <v>1928</v>
      </c>
      <c r="F2042" s="397"/>
      <c r="G2042" s="23" t="s">
        <v>268</v>
      </c>
      <c r="H2042" s="26">
        <v>2.47E-2</v>
      </c>
      <c r="I2042" s="25">
        <v>2.2599999999999998</v>
      </c>
      <c r="J2042" s="25">
        <v>0.05</v>
      </c>
    </row>
    <row r="2043" spans="1:10" ht="25.95" customHeight="1">
      <c r="A2043" s="22" t="s">
        <v>1894</v>
      </c>
      <c r="B2043" s="24" t="s">
        <v>2732</v>
      </c>
      <c r="C2043" s="22" t="s">
        <v>78</v>
      </c>
      <c r="D2043" s="22" t="s">
        <v>2733</v>
      </c>
      <c r="E2043" s="397" t="s">
        <v>1928</v>
      </c>
      <c r="F2043" s="397"/>
      <c r="G2043" s="23" t="s">
        <v>114</v>
      </c>
      <c r="H2043" s="26">
        <v>1.0548999999999999</v>
      </c>
      <c r="I2043" s="25">
        <v>13.37</v>
      </c>
      <c r="J2043" s="25">
        <v>14.1</v>
      </c>
    </row>
    <row r="2044" spans="1:10">
      <c r="A2044" s="38"/>
      <c r="B2044" s="38"/>
      <c r="C2044" s="38"/>
      <c r="D2044" s="38"/>
      <c r="E2044" s="38" t="s">
        <v>1897</v>
      </c>
      <c r="F2044" s="39">
        <v>17.05</v>
      </c>
      <c r="G2044" s="38" t="s">
        <v>1898</v>
      </c>
      <c r="H2044" s="39">
        <v>0</v>
      </c>
      <c r="I2044" s="38" t="s">
        <v>1899</v>
      </c>
      <c r="J2044" s="39">
        <v>17.05</v>
      </c>
    </row>
    <row r="2045" spans="1:10">
      <c r="A2045" s="38"/>
      <c r="B2045" s="38"/>
      <c r="C2045" s="38"/>
      <c r="D2045" s="38"/>
      <c r="E2045" s="38" t="s">
        <v>1900</v>
      </c>
      <c r="F2045" s="39">
        <v>7.53</v>
      </c>
      <c r="G2045" s="38"/>
      <c r="H2045" s="398" t="s">
        <v>1901</v>
      </c>
      <c r="I2045" s="398"/>
      <c r="J2045" s="39">
        <v>44.31</v>
      </c>
    </row>
    <row r="2046" spans="1:10" ht="1.05" customHeight="1">
      <c r="A2046" s="16"/>
      <c r="B2046" s="16"/>
      <c r="C2046" s="16"/>
      <c r="D2046" s="16"/>
      <c r="E2046" s="16"/>
      <c r="F2046" s="16"/>
      <c r="G2046" s="16"/>
      <c r="H2046" s="16"/>
      <c r="I2046" s="16"/>
      <c r="J2046" s="16"/>
    </row>
    <row r="2047" spans="1:10" ht="18" customHeight="1">
      <c r="A2047" s="2" t="s">
        <v>739</v>
      </c>
      <c r="B2047" s="4" t="s">
        <v>61</v>
      </c>
      <c r="C2047" s="2" t="s">
        <v>62</v>
      </c>
      <c r="D2047" s="2" t="s">
        <v>9</v>
      </c>
      <c r="E2047" s="391" t="s">
        <v>63</v>
      </c>
      <c r="F2047" s="391"/>
      <c r="G2047" s="3" t="s">
        <v>64</v>
      </c>
      <c r="H2047" s="4" t="s">
        <v>10</v>
      </c>
      <c r="I2047" s="4" t="s">
        <v>65</v>
      </c>
      <c r="J2047" s="4" t="s">
        <v>11</v>
      </c>
    </row>
    <row r="2048" spans="1:10" ht="39" customHeight="1">
      <c r="A2048" s="10" t="s">
        <v>1883</v>
      </c>
      <c r="B2048" s="12" t="s">
        <v>740</v>
      </c>
      <c r="C2048" s="10" t="s">
        <v>78</v>
      </c>
      <c r="D2048" s="10" t="s">
        <v>741</v>
      </c>
      <c r="E2048" s="395" t="s">
        <v>742</v>
      </c>
      <c r="F2048" s="395"/>
      <c r="G2048" s="11" t="s">
        <v>114</v>
      </c>
      <c r="H2048" s="15">
        <v>1</v>
      </c>
      <c r="I2048" s="13">
        <v>78.17</v>
      </c>
      <c r="J2048" s="13">
        <v>78.17</v>
      </c>
    </row>
    <row r="2049" spans="1:10" ht="24" customHeight="1">
      <c r="A2049" s="17" t="s">
        <v>1884</v>
      </c>
      <c r="B2049" s="19" t="s">
        <v>1909</v>
      </c>
      <c r="C2049" s="17" t="s">
        <v>78</v>
      </c>
      <c r="D2049" s="17" t="s">
        <v>1910</v>
      </c>
      <c r="E2049" s="396" t="s">
        <v>1887</v>
      </c>
      <c r="F2049" s="396"/>
      <c r="G2049" s="18" t="s">
        <v>1911</v>
      </c>
      <c r="H2049" s="21">
        <v>8.9200000000000002E-2</v>
      </c>
      <c r="I2049" s="20">
        <v>22.95</v>
      </c>
      <c r="J2049" s="20">
        <v>2.04</v>
      </c>
    </row>
    <row r="2050" spans="1:10" ht="24" customHeight="1">
      <c r="A2050" s="17" t="s">
        <v>1884</v>
      </c>
      <c r="B2050" s="19" t="s">
        <v>2735</v>
      </c>
      <c r="C2050" s="17" t="s">
        <v>78</v>
      </c>
      <c r="D2050" s="17" t="s">
        <v>2736</v>
      </c>
      <c r="E2050" s="396" t="s">
        <v>1887</v>
      </c>
      <c r="F2050" s="396"/>
      <c r="G2050" s="18" t="s">
        <v>1911</v>
      </c>
      <c r="H2050" s="21">
        <v>8.9200000000000002E-2</v>
      </c>
      <c r="I2050" s="20">
        <v>17.88</v>
      </c>
      <c r="J2050" s="20">
        <v>1.59</v>
      </c>
    </row>
    <row r="2051" spans="1:10" ht="25.95" customHeight="1">
      <c r="A2051" s="22" t="s">
        <v>1894</v>
      </c>
      <c r="B2051" s="24" t="s">
        <v>2737</v>
      </c>
      <c r="C2051" s="22" t="s">
        <v>78</v>
      </c>
      <c r="D2051" s="22" t="s">
        <v>2738</v>
      </c>
      <c r="E2051" s="397" t="s">
        <v>1928</v>
      </c>
      <c r="F2051" s="397"/>
      <c r="G2051" s="23" t="s">
        <v>114</v>
      </c>
      <c r="H2051" s="26">
        <v>1.05</v>
      </c>
      <c r="I2051" s="25">
        <v>70.62</v>
      </c>
      <c r="J2051" s="25">
        <v>74.150000000000006</v>
      </c>
    </row>
    <row r="2052" spans="1:10" ht="39" customHeight="1">
      <c r="A2052" s="22" t="s">
        <v>1894</v>
      </c>
      <c r="B2052" s="24" t="s">
        <v>2650</v>
      </c>
      <c r="C2052" s="22" t="s">
        <v>78</v>
      </c>
      <c r="D2052" s="22" t="s">
        <v>2651</v>
      </c>
      <c r="E2052" s="397" t="s">
        <v>1928</v>
      </c>
      <c r="F2052" s="397"/>
      <c r="G2052" s="23" t="s">
        <v>268</v>
      </c>
      <c r="H2052" s="26">
        <v>1.46E-2</v>
      </c>
      <c r="I2052" s="25">
        <v>26.99</v>
      </c>
      <c r="J2052" s="25">
        <v>0.39</v>
      </c>
    </row>
    <row r="2053" spans="1:10">
      <c r="A2053" s="38"/>
      <c r="B2053" s="38"/>
      <c r="C2053" s="38"/>
      <c r="D2053" s="38"/>
      <c r="E2053" s="38" t="s">
        <v>1897</v>
      </c>
      <c r="F2053" s="39">
        <v>2.5099999999999998</v>
      </c>
      <c r="G2053" s="38" t="s">
        <v>1898</v>
      </c>
      <c r="H2053" s="39">
        <v>0</v>
      </c>
      <c r="I2053" s="38" t="s">
        <v>1899</v>
      </c>
      <c r="J2053" s="39">
        <v>2.5099999999999998</v>
      </c>
    </row>
    <row r="2054" spans="1:10">
      <c r="A2054" s="38"/>
      <c r="B2054" s="38"/>
      <c r="C2054" s="38"/>
      <c r="D2054" s="38"/>
      <c r="E2054" s="38" t="s">
        <v>1900</v>
      </c>
      <c r="F2054" s="39">
        <v>16.02</v>
      </c>
      <c r="G2054" s="38"/>
      <c r="H2054" s="398" t="s">
        <v>1901</v>
      </c>
      <c r="I2054" s="398"/>
      <c r="J2054" s="39">
        <v>94.19</v>
      </c>
    </row>
    <row r="2055" spans="1:10" ht="1.05" customHeight="1">
      <c r="A2055" s="16"/>
      <c r="B2055" s="16"/>
      <c r="C2055" s="16"/>
      <c r="D2055" s="16"/>
      <c r="E2055" s="16"/>
      <c r="F2055" s="16"/>
      <c r="G2055" s="16"/>
      <c r="H2055" s="16"/>
      <c r="I2055" s="16"/>
      <c r="J2055" s="16"/>
    </row>
    <row r="2056" spans="1:10" ht="18" customHeight="1">
      <c r="A2056" s="2" t="s">
        <v>743</v>
      </c>
      <c r="B2056" s="4" t="s">
        <v>61</v>
      </c>
      <c r="C2056" s="2" t="s">
        <v>62</v>
      </c>
      <c r="D2056" s="2" t="s">
        <v>9</v>
      </c>
      <c r="E2056" s="391" t="s">
        <v>63</v>
      </c>
      <c r="F2056" s="391"/>
      <c r="G2056" s="3" t="s">
        <v>64</v>
      </c>
      <c r="H2056" s="4" t="s">
        <v>10</v>
      </c>
      <c r="I2056" s="4" t="s">
        <v>65</v>
      </c>
      <c r="J2056" s="4" t="s">
        <v>11</v>
      </c>
    </row>
    <row r="2057" spans="1:10" ht="39" customHeight="1">
      <c r="A2057" s="10" t="s">
        <v>1883</v>
      </c>
      <c r="B2057" s="12" t="s">
        <v>744</v>
      </c>
      <c r="C2057" s="10" t="s">
        <v>78</v>
      </c>
      <c r="D2057" s="10" t="s">
        <v>745</v>
      </c>
      <c r="E2057" s="395" t="s">
        <v>466</v>
      </c>
      <c r="F2057" s="395"/>
      <c r="G2057" s="11" t="s">
        <v>114</v>
      </c>
      <c r="H2057" s="15">
        <v>1</v>
      </c>
      <c r="I2057" s="13">
        <v>6.64</v>
      </c>
      <c r="J2057" s="13">
        <v>6.64</v>
      </c>
    </row>
    <row r="2058" spans="1:10" ht="25.95" customHeight="1">
      <c r="A2058" s="17" t="s">
        <v>1884</v>
      </c>
      <c r="B2058" s="19" t="s">
        <v>1959</v>
      </c>
      <c r="C2058" s="17" t="s">
        <v>78</v>
      </c>
      <c r="D2058" s="17" t="s">
        <v>1960</v>
      </c>
      <c r="E2058" s="396" t="s">
        <v>1887</v>
      </c>
      <c r="F2058" s="396"/>
      <c r="G2058" s="18" t="s">
        <v>1911</v>
      </c>
      <c r="H2058" s="21">
        <v>4.6300000000000001E-2</v>
      </c>
      <c r="I2058" s="20">
        <v>23.32</v>
      </c>
      <c r="J2058" s="20">
        <v>1.07</v>
      </c>
    </row>
    <row r="2059" spans="1:10" ht="25.95" customHeight="1">
      <c r="A2059" s="17" t="s">
        <v>1884</v>
      </c>
      <c r="B2059" s="19" t="s">
        <v>1957</v>
      </c>
      <c r="C2059" s="17" t="s">
        <v>78</v>
      </c>
      <c r="D2059" s="17" t="s">
        <v>1958</v>
      </c>
      <c r="E2059" s="396" t="s">
        <v>1887</v>
      </c>
      <c r="F2059" s="396"/>
      <c r="G2059" s="18" t="s">
        <v>1911</v>
      </c>
      <c r="H2059" s="21">
        <v>4.6300000000000001E-2</v>
      </c>
      <c r="I2059" s="20">
        <v>27.62</v>
      </c>
      <c r="J2059" s="20">
        <v>1.27</v>
      </c>
    </row>
    <row r="2060" spans="1:10" ht="25.95" customHeight="1">
      <c r="A2060" s="22" t="s">
        <v>1894</v>
      </c>
      <c r="B2060" s="24" t="s">
        <v>2515</v>
      </c>
      <c r="C2060" s="22" t="s">
        <v>78</v>
      </c>
      <c r="D2060" s="22" t="s">
        <v>2516</v>
      </c>
      <c r="E2060" s="397" t="s">
        <v>1928</v>
      </c>
      <c r="F2060" s="397"/>
      <c r="G2060" s="23" t="s">
        <v>114</v>
      </c>
      <c r="H2060" s="26">
        <v>1.0492999999999999</v>
      </c>
      <c r="I2060" s="25">
        <v>4.09</v>
      </c>
      <c r="J2060" s="25">
        <v>4.29</v>
      </c>
    </row>
    <row r="2061" spans="1:10" ht="24" customHeight="1">
      <c r="A2061" s="22" t="s">
        <v>1894</v>
      </c>
      <c r="B2061" s="24" t="s">
        <v>1965</v>
      </c>
      <c r="C2061" s="22" t="s">
        <v>78</v>
      </c>
      <c r="D2061" s="22" t="s">
        <v>1966</v>
      </c>
      <c r="E2061" s="397" t="s">
        <v>1928</v>
      </c>
      <c r="F2061" s="397"/>
      <c r="G2061" s="23" t="s">
        <v>268</v>
      </c>
      <c r="H2061" s="26">
        <v>5.1000000000000004E-3</v>
      </c>
      <c r="I2061" s="25">
        <v>2.2599999999999998</v>
      </c>
      <c r="J2061" s="25">
        <v>0.01</v>
      </c>
    </row>
    <row r="2062" spans="1:10">
      <c r="A2062" s="38"/>
      <c r="B2062" s="38"/>
      <c r="C2062" s="38"/>
      <c r="D2062" s="38"/>
      <c r="E2062" s="38" t="s">
        <v>1897</v>
      </c>
      <c r="F2062" s="39">
        <v>1.76</v>
      </c>
      <c r="G2062" s="38" t="s">
        <v>1898</v>
      </c>
      <c r="H2062" s="39">
        <v>0</v>
      </c>
      <c r="I2062" s="38" t="s">
        <v>1899</v>
      </c>
      <c r="J2062" s="39">
        <v>1.76</v>
      </c>
    </row>
    <row r="2063" spans="1:10">
      <c r="A2063" s="38"/>
      <c r="B2063" s="38"/>
      <c r="C2063" s="38"/>
      <c r="D2063" s="38"/>
      <c r="E2063" s="38" t="s">
        <v>1900</v>
      </c>
      <c r="F2063" s="39">
        <v>1.36</v>
      </c>
      <c r="G2063" s="38"/>
      <c r="H2063" s="398" t="s">
        <v>1901</v>
      </c>
      <c r="I2063" s="398"/>
      <c r="J2063" s="39">
        <v>8</v>
      </c>
    </row>
    <row r="2064" spans="1:10" ht="1.05" customHeight="1">
      <c r="A2064" s="16"/>
      <c r="B2064" s="16"/>
      <c r="C2064" s="16"/>
      <c r="D2064" s="16"/>
      <c r="E2064" s="16"/>
      <c r="F2064" s="16"/>
      <c r="G2064" s="16"/>
      <c r="H2064" s="16"/>
      <c r="I2064" s="16"/>
      <c r="J2064" s="16"/>
    </row>
    <row r="2065" spans="1:10" ht="18" customHeight="1">
      <c r="A2065" s="2" t="s">
        <v>746</v>
      </c>
      <c r="B2065" s="4" t="s">
        <v>61</v>
      </c>
      <c r="C2065" s="2" t="s">
        <v>62</v>
      </c>
      <c r="D2065" s="2" t="s">
        <v>9</v>
      </c>
      <c r="E2065" s="391" t="s">
        <v>63</v>
      </c>
      <c r="F2065" s="391"/>
      <c r="G2065" s="3" t="s">
        <v>64</v>
      </c>
      <c r="H2065" s="4" t="s">
        <v>10</v>
      </c>
      <c r="I2065" s="4" t="s">
        <v>65</v>
      </c>
      <c r="J2065" s="4" t="s">
        <v>11</v>
      </c>
    </row>
    <row r="2066" spans="1:10" ht="39" customHeight="1">
      <c r="A2066" s="10" t="s">
        <v>1883</v>
      </c>
      <c r="B2066" s="12" t="s">
        <v>747</v>
      </c>
      <c r="C2066" s="10" t="s">
        <v>78</v>
      </c>
      <c r="D2066" s="10" t="s">
        <v>748</v>
      </c>
      <c r="E2066" s="395" t="s">
        <v>466</v>
      </c>
      <c r="F2066" s="395"/>
      <c r="G2066" s="11" t="s">
        <v>114</v>
      </c>
      <c r="H2066" s="15">
        <v>1</v>
      </c>
      <c r="I2066" s="13">
        <v>12.35</v>
      </c>
      <c r="J2066" s="13">
        <v>12.35</v>
      </c>
    </row>
    <row r="2067" spans="1:10" ht="25.95" customHeight="1">
      <c r="A2067" s="17" t="s">
        <v>1884</v>
      </c>
      <c r="B2067" s="19" t="s">
        <v>1959</v>
      </c>
      <c r="C2067" s="17" t="s">
        <v>78</v>
      </c>
      <c r="D2067" s="17" t="s">
        <v>1960</v>
      </c>
      <c r="E2067" s="396" t="s">
        <v>1887</v>
      </c>
      <c r="F2067" s="396"/>
      <c r="G2067" s="18" t="s">
        <v>1911</v>
      </c>
      <c r="H2067" s="21">
        <v>6.0499999999999998E-2</v>
      </c>
      <c r="I2067" s="20">
        <v>23.32</v>
      </c>
      <c r="J2067" s="20">
        <v>1.41</v>
      </c>
    </row>
    <row r="2068" spans="1:10" ht="25.95" customHeight="1">
      <c r="A2068" s="17" t="s">
        <v>1884</v>
      </c>
      <c r="B2068" s="19" t="s">
        <v>1957</v>
      </c>
      <c r="C2068" s="17" t="s">
        <v>78</v>
      </c>
      <c r="D2068" s="17" t="s">
        <v>1958</v>
      </c>
      <c r="E2068" s="396" t="s">
        <v>1887</v>
      </c>
      <c r="F2068" s="396"/>
      <c r="G2068" s="18" t="s">
        <v>1911</v>
      </c>
      <c r="H2068" s="21">
        <v>6.0499999999999998E-2</v>
      </c>
      <c r="I2068" s="20">
        <v>27.62</v>
      </c>
      <c r="J2068" s="20">
        <v>1.67</v>
      </c>
    </row>
    <row r="2069" spans="1:10" ht="25.95" customHeight="1">
      <c r="A2069" s="22" t="s">
        <v>1894</v>
      </c>
      <c r="B2069" s="24" t="s">
        <v>2509</v>
      </c>
      <c r="C2069" s="22" t="s">
        <v>78</v>
      </c>
      <c r="D2069" s="22" t="s">
        <v>2510</v>
      </c>
      <c r="E2069" s="397" t="s">
        <v>1928</v>
      </c>
      <c r="F2069" s="397"/>
      <c r="G2069" s="23" t="s">
        <v>114</v>
      </c>
      <c r="H2069" s="26">
        <v>1.0492999999999999</v>
      </c>
      <c r="I2069" s="25">
        <v>8.83</v>
      </c>
      <c r="J2069" s="25">
        <v>9.26</v>
      </c>
    </row>
    <row r="2070" spans="1:10" ht="24" customHeight="1">
      <c r="A2070" s="22" t="s">
        <v>1894</v>
      </c>
      <c r="B2070" s="24" t="s">
        <v>1965</v>
      </c>
      <c r="C2070" s="22" t="s">
        <v>78</v>
      </c>
      <c r="D2070" s="22" t="s">
        <v>1966</v>
      </c>
      <c r="E2070" s="397" t="s">
        <v>1928</v>
      </c>
      <c r="F2070" s="397"/>
      <c r="G2070" s="23" t="s">
        <v>268</v>
      </c>
      <c r="H2070" s="26">
        <v>6.7000000000000002E-3</v>
      </c>
      <c r="I2070" s="25">
        <v>2.2599999999999998</v>
      </c>
      <c r="J2070" s="25">
        <v>0.01</v>
      </c>
    </row>
    <row r="2071" spans="1:10">
      <c r="A2071" s="38"/>
      <c r="B2071" s="38"/>
      <c r="C2071" s="38"/>
      <c r="D2071" s="38"/>
      <c r="E2071" s="38" t="s">
        <v>1897</v>
      </c>
      <c r="F2071" s="39">
        <v>2.3199999999999998</v>
      </c>
      <c r="G2071" s="38" t="s">
        <v>1898</v>
      </c>
      <c r="H2071" s="39">
        <v>0</v>
      </c>
      <c r="I2071" s="38" t="s">
        <v>1899</v>
      </c>
      <c r="J2071" s="39">
        <v>2.3199999999999998</v>
      </c>
    </row>
    <row r="2072" spans="1:10">
      <c r="A2072" s="38"/>
      <c r="B2072" s="38"/>
      <c r="C2072" s="38"/>
      <c r="D2072" s="38"/>
      <c r="E2072" s="38" t="s">
        <v>1900</v>
      </c>
      <c r="F2072" s="39">
        <v>2.5299999999999998</v>
      </c>
      <c r="G2072" s="38"/>
      <c r="H2072" s="398" t="s">
        <v>1901</v>
      </c>
      <c r="I2072" s="398"/>
      <c r="J2072" s="39">
        <v>14.88</v>
      </c>
    </row>
    <row r="2073" spans="1:10" ht="1.05" customHeight="1">
      <c r="A2073" s="16"/>
      <c r="B2073" s="16"/>
      <c r="C2073" s="16"/>
      <c r="D2073" s="16"/>
      <c r="E2073" s="16"/>
      <c r="F2073" s="16"/>
      <c r="G2073" s="16"/>
      <c r="H2073" s="16"/>
      <c r="I2073" s="16"/>
      <c r="J2073" s="16"/>
    </row>
    <row r="2074" spans="1:10" ht="18" customHeight="1">
      <c r="A2074" s="2" t="s">
        <v>749</v>
      </c>
      <c r="B2074" s="4" t="s">
        <v>61</v>
      </c>
      <c r="C2074" s="2" t="s">
        <v>62</v>
      </c>
      <c r="D2074" s="2" t="s">
        <v>9</v>
      </c>
      <c r="E2074" s="391" t="s">
        <v>63</v>
      </c>
      <c r="F2074" s="391"/>
      <c r="G2074" s="3" t="s">
        <v>64</v>
      </c>
      <c r="H2074" s="4" t="s">
        <v>10</v>
      </c>
      <c r="I2074" s="4" t="s">
        <v>65</v>
      </c>
      <c r="J2074" s="4" t="s">
        <v>11</v>
      </c>
    </row>
    <row r="2075" spans="1:10" ht="39" customHeight="1">
      <c r="A2075" s="10" t="s">
        <v>1883</v>
      </c>
      <c r="B2075" s="12" t="s">
        <v>750</v>
      </c>
      <c r="C2075" s="10" t="s">
        <v>78</v>
      </c>
      <c r="D2075" s="10" t="s">
        <v>751</v>
      </c>
      <c r="E2075" s="395" t="s">
        <v>625</v>
      </c>
      <c r="F2075" s="395"/>
      <c r="G2075" s="11" t="s">
        <v>268</v>
      </c>
      <c r="H2075" s="15">
        <v>1</v>
      </c>
      <c r="I2075" s="13">
        <v>335.54</v>
      </c>
      <c r="J2075" s="13">
        <v>335.54</v>
      </c>
    </row>
    <row r="2076" spans="1:10" ht="24" customHeight="1">
      <c r="A2076" s="17" t="s">
        <v>1884</v>
      </c>
      <c r="B2076" s="19" t="s">
        <v>1935</v>
      </c>
      <c r="C2076" s="17" t="s">
        <v>78</v>
      </c>
      <c r="D2076" s="17" t="s">
        <v>1936</v>
      </c>
      <c r="E2076" s="396" t="s">
        <v>1887</v>
      </c>
      <c r="F2076" s="396"/>
      <c r="G2076" s="18" t="s">
        <v>1911</v>
      </c>
      <c r="H2076" s="21">
        <v>8.5800000000000001E-2</v>
      </c>
      <c r="I2076" s="20">
        <v>28.34</v>
      </c>
      <c r="J2076" s="20">
        <v>2.4300000000000002</v>
      </c>
    </row>
    <row r="2077" spans="1:10" ht="64.95" customHeight="1">
      <c r="A2077" s="17" t="s">
        <v>1884</v>
      </c>
      <c r="B2077" s="19" t="s">
        <v>2077</v>
      </c>
      <c r="C2077" s="17" t="s">
        <v>78</v>
      </c>
      <c r="D2077" s="17" t="s">
        <v>2078</v>
      </c>
      <c r="E2077" s="396" t="s">
        <v>1907</v>
      </c>
      <c r="F2077" s="396"/>
      <c r="G2077" s="18" t="s">
        <v>1908</v>
      </c>
      <c r="H2077" s="21">
        <v>8.8800000000000004E-2</v>
      </c>
      <c r="I2077" s="20">
        <v>59.97</v>
      </c>
      <c r="J2077" s="20">
        <v>5.32</v>
      </c>
    </row>
    <row r="2078" spans="1:10" ht="24" customHeight="1">
      <c r="A2078" s="17" t="s">
        <v>1884</v>
      </c>
      <c r="B2078" s="19" t="s">
        <v>1909</v>
      </c>
      <c r="C2078" s="17" t="s">
        <v>78</v>
      </c>
      <c r="D2078" s="17" t="s">
        <v>1910</v>
      </c>
      <c r="E2078" s="396" t="s">
        <v>1887</v>
      </c>
      <c r="F2078" s="396"/>
      <c r="G2078" s="18" t="s">
        <v>1911</v>
      </c>
      <c r="H2078" s="21">
        <v>6.7400000000000002E-2</v>
      </c>
      <c r="I2078" s="20">
        <v>22.95</v>
      </c>
      <c r="J2078" s="20">
        <v>1.54</v>
      </c>
    </row>
    <row r="2079" spans="1:10" ht="39" customHeight="1">
      <c r="A2079" s="17" t="s">
        <v>1884</v>
      </c>
      <c r="B2079" s="19" t="s">
        <v>2638</v>
      </c>
      <c r="C2079" s="17" t="s">
        <v>78</v>
      </c>
      <c r="D2079" s="17" t="s">
        <v>2639</v>
      </c>
      <c r="E2079" s="396" t="s">
        <v>2640</v>
      </c>
      <c r="F2079" s="396"/>
      <c r="G2079" s="18" t="s">
        <v>81</v>
      </c>
      <c r="H2079" s="21">
        <v>4.0500000000000001E-2</v>
      </c>
      <c r="I2079" s="20">
        <v>279.45999999999998</v>
      </c>
      <c r="J2079" s="20">
        <v>11.31</v>
      </c>
    </row>
    <row r="2080" spans="1:10" ht="64.95" customHeight="1">
      <c r="A2080" s="17" t="s">
        <v>1884</v>
      </c>
      <c r="B2080" s="19" t="s">
        <v>2079</v>
      </c>
      <c r="C2080" s="17" t="s">
        <v>78</v>
      </c>
      <c r="D2080" s="17" t="s">
        <v>2080</v>
      </c>
      <c r="E2080" s="396" t="s">
        <v>1907</v>
      </c>
      <c r="F2080" s="396"/>
      <c r="G2080" s="18" t="s">
        <v>1914</v>
      </c>
      <c r="H2080" s="21">
        <v>4.36E-2</v>
      </c>
      <c r="I2080" s="20">
        <v>146.27000000000001</v>
      </c>
      <c r="J2080" s="20">
        <v>6.37</v>
      </c>
    </row>
    <row r="2081" spans="1:10" ht="25.95" customHeight="1">
      <c r="A2081" s="22" t="s">
        <v>1894</v>
      </c>
      <c r="B2081" s="24" t="s">
        <v>2742</v>
      </c>
      <c r="C2081" s="22" t="s">
        <v>78</v>
      </c>
      <c r="D2081" s="22" t="s">
        <v>2743</v>
      </c>
      <c r="E2081" s="397" t="s">
        <v>1928</v>
      </c>
      <c r="F2081" s="397"/>
      <c r="G2081" s="23" t="s">
        <v>268</v>
      </c>
      <c r="H2081" s="26">
        <v>1</v>
      </c>
      <c r="I2081" s="25">
        <v>308.57</v>
      </c>
      <c r="J2081" s="25">
        <v>308.57</v>
      </c>
    </row>
    <row r="2082" spans="1:10">
      <c r="A2082" s="38"/>
      <c r="B2082" s="38"/>
      <c r="C2082" s="38"/>
      <c r="D2082" s="38"/>
      <c r="E2082" s="38" t="s">
        <v>1897</v>
      </c>
      <c r="F2082" s="39">
        <v>9.5399999999999991</v>
      </c>
      <c r="G2082" s="38" t="s">
        <v>1898</v>
      </c>
      <c r="H2082" s="39">
        <v>0</v>
      </c>
      <c r="I2082" s="38" t="s">
        <v>1899</v>
      </c>
      <c r="J2082" s="39">
        <v>9.5399999999999991</v>
      </c>
    </row>
    <row r="2083" spans="1:10">
      <c r="A2083" s="38"/>
      <c r="B2083" s="38"/>
      <c r="C2083" s="38"/>
      <c r="D2083" s="38"/>
      <c r="E2083" s="38" t="s">
        <v>1900</v>
      </c>
      <c r="F2083" s="39">
        <v>68.78</v>
      </c>
      <c r="G2083" s="38"/>
      <c r="H2083" s="398" t="s">
        <v>1901</v>
      </c>
      <c r="I2083" s="398"/>
      <c r="J2083" s="39">
        <v>404.32</v>
      </c>
    </row>
    <row r="2084" spans="1:10" ht="1.05" customHeight="1">
      <c r="A2084" s="16"/>
      <c r="B2084" s="16"/>
      <c r="C2084" s="16"/>
      <c r="D2084" s="16"/>
      <c r="E2084" s="16"/>
      <c r="F2084" s="16"/>
      <c r="G2084" s="16"/>
      <c r="H2084" s="16"/>
      <c r="I2084" s="16"/>
      <c r="J2084" s="16"/>
    </row>
    <row r="2085" spans="1:10" ht="18" customHeight="1">
      <c r="A2085" s="2" t="s">
        <v>752</v>
      </c>
      <c r="B2085" s="4" t="s">
        <v>61</v>
      </c>
      <c r="C2085" s="2" t="s">
        <v>62</v>
      </c>
      <c r="D2085" s="2" t="s">
        <v>9</v>
      </c>
      <c r="E2085" s="391" t="s">
        <v>63</v>
      </c>
      <c r="F2085" s="391"/>
      <c r="G2085" s="3" t="s">
        <v>64</v>
      </c>
      <c r="H2085" s="4" t="s">
        <v>10</v>
      </c>
      <c r="I2085" s="4" t="s">
        <v>65</v>
      </c>
      <c r="J2085" s="4" t="s">
        <v>11</v>
      </c>
    </row>
    <row r="2086" spans="1:10" ht="39" customHeight="1">
      <c r="A2086" s="10" t="s">
        <v>1883</v>
      </c>
      <c r="B2086" s="12" t="s">
        <v>753</v>
      </c>
      <c r="C2086" s="10" t="s">
        <v>72</v>
      </c>
      <c r="D2086" s="10" t="s">
        <v>754</v>
      </c>
      <c r="E2086" s="395" t="s">
        <v>74</v>
      </c>
      <c r="F2086" s="395"/>
      <c r="G2086" s="11" t="s">
        <v>75</v>
      </c>
      <c r="H2086" s="15">
        <v>1</v>
      </c>
      <c r="I2086" s="13">
        <v>105.36</v>
      </c>
      <c r="J2086" s="13">
        <v>105.36</v>
      </c>
    </row>
    <row r="2087" spans="1:10" ht="25.95" customHeight="1">
      <c r="A2087" s="17" t="s">
        <v>1884</v>
      </c>
      <c r="B2087" s="19" t="s">
        <v>1959</v>
      </c>
      <c r="C2087" s="17" t="s">
        <v>78</v>
      </c>
      <c r="D2087" s="17" t="s">
        <v>1960</v>
      </c>
      <c r="E2087" s="396" t="s">
        <v>1887</v>
      </c>
      <c r="F2087" s="396"/>
      <c r="G2087" s="18" t="s">
        <v>1911</v>
      </c>
      <c r="H2087" s="21">
        <v>0.3987</v>
      </c>
      <c r="I2087" s="20">
        <v>23.32</v>
      </c>
      <c r="J2087" s="20">
        <v>9.2899999999999991</v>
      </c>
    </row>
    <row r="2088" spans="1:10" ht="25.95" customHeight="1">
      <c r="A2088" s="17" t="s">
        <v>1884</v>
      </c>
      <c r="B2088" s="19" t="s">
        <v>1957</v>
      </c>
      <c r="C2088" s="17" t="s">
        <v>78</v>
      </c>
      <c r="D2088" s="17" t="s">
        <v>1958</v>
      </c>
      <c r="E2088" s="396" t="s">
        <v>1887</v>
      </c>
      <c r="F2088" s="396"/>
      <c r="G2088" s="18" t="s">
        <v>1911</v>
      </c>
      <c r="H2088" s="21">
        <v>0.3987</v>
      </c>
      <c r="I2088" s="20">
        <v>27.62</v>
      </c>
      <c r="J2088" s="20">
        <v>11.01</v>
      </c>
    </row>
    <row r="2089" spans="1:10" ht="39" customHeight="1">
      <c r="A2089" s="22" t="s">
        <v>1894</v>
      </c>
      <c r="B2089" s="24" t="s">
        <v>2650</v>
      </c>
      <c r="C2089" s="22" t="s">
        <v>78</v>
      </c>
      <c r="D2089" s="22" t="s">
        <v>2651</v>
      </c>
      <c r="E2089" s="397" t="s">
        <v>1928</v>
      </c>
      <c r="F2089" s="397"/>
      <c r="G2089" s="23" t="s">
        <v>268</v>
      </c>
      <c r="H2089" s="26">
        <v>0.03</v>
      </c>
      <c r="I2089" s="25">
        <v>26.99</v>
      </c>
      <c r="J2089" s="25">
        <v>0.8</v>
      </c>
    </row>
    <row r="2090" spans="1:10" ht="25.95" customHeight="1">
      <c r="A2090" s="22" t="s">
        <v>1894</v>
      </c>
      <c r="B2090" s="24" t="s">
        <v>1961</v>
      </c>
      <c r="C2090" s="22" t="s">
        <v>78</v>
      </c>
      <c r="D2090" s="22" t="s">
        <v>1962</v>
      </c>
      <c r="E2090" s="397" t="s">
        <v>1928</v>
      </c>
      <c r="F2090" s="397"/>
      <c r="G2090" s="23" t="s">
        <v>268</v>
      </c>
      <c r="H2090" s="26">
        <v>4.3999999999999997E-2</v>
      </c>
      <c r="I2090" s="25">
        <v>74.09</v>
      </c>
      <c r="J2090" s="25">
        <v>3.25</v>
      </c>
    </row>
    <row r="2091" spans="1:10" ht="24" customHeight="1">
      <c r="A2091" s="22" t="s">
        <v>1894</v>
      </c>
      <c r="B2091" s="24" t="s">
        <v>1965</v>
      </c>
      <c r="C2091" s="22" t="s">
        <v>78</v>
      </c>
      <c r="D2091" s="22" t="s">
        <v>1966</v>
      </c>
      <c r="E2091" s="397" t="s">
        <v>1928</v>
      </c>
      <c r="F2091" s="397"/>
      <c r="G2091" s="23" t="s">
        <v>268</v>
      </c>
      <c r="H2091" s="26">
        <v>1.54E-2</v>
      </c>
      <c r="I2091" s="25">
        <v>2.2599999999999998</v>
      </c>
      <c r="J2091" s="25">
        <v>0.03</v>
      </c>
    </row>
    <row r="2092" spans="1:10" ht="39" customHeight="1">
      <c r="A2092" s="22" t="s">
        <v>1894</v>
      </c>
      <c r="B2092" s="24" t="s">
        <v>2744</v>
      </c>
      <c r="C2092" s="22" t="s">
        <v>72</v>
      </c>
      <c r="D2092" s="22" t="s">
        <v>754</v>
      </c>
      <c r="E2092" s="397" t="s">
        <v>1928</v>
      </c>
      <c r="F2092" s="397"/>
      <c r="G2092" s="23" t="s">
        <v>268</v>
      </c>
      <c r="H2092" s="26">
        <v>1</v>
      </c>
      <c r="I2092" s="25">
        <v>75.930000000000007</v>
      </c>
      <c r="J2092" s="25">
        <v>75.930000000000007</v>
      </c>
    </row>
    <row r="2093" spans="1:10" ht="24" customHeight="1">
      <c r="A2093" s="22" t="s">
        <v>1894</v>
      </c>
      <c r="B2093" s="24" t="s">
        <v>2363</v>
      </c>
      <c r="C2093" s="22" t="s">
        <v>78</v>
      </c>
      <c r="D2093" s="22" t="s">
        <v>2523</v>
      </c>
      <c r="E2093" s="397" t="s">
        <v>1928</v>
      </c>
      <c r="F2093" s="397"/>
      <c r="G2093" s="23" t="s">
        <v>268</v>
      </c>
      <c r="H2093" s="26">
        <v>2.92E-2</v>
      </c>
      <c r="I2093" s="25">
        <v>65.400000000000006</v>
      </c>
      <c r="J2093" s="25">
        <v>1.9</v>
      </c>
    </row>
    <row r="2094" spans="1:10" ht="25.95" customHeight="1">
      <c r="A2094" s="22" t="s">
        <v>1894</v>
      </c>
      <c r="B2094" s="24" t="s">
        <v>2664</v>
      </c>
      <c r="C2094" s="22" t="s">
        <v>78</v>
      </c>
      <c r="D2094" s="22" t="s">
        <v>2665</v>
      </c>
      <c r="E2094" s="397" t="s">
        <v>1928</v>
      </c>
      <c r="F2094" s="397"/>
      <c r="G2094" s="23" t="s">
        <v>268</v>
      </c>
      <c r="H2094" s="26">
        <v>1</v>
      </c>
      <c r="I2094" s="25">
        <v>3.15</v>
      </c>
      <c r="J2094" s="25">
        <v>3.15</v>
      </c>
    </row>
    <row r="2095" spans="1:10">
      <c r="A2095" s="38"/>
      <c r="B2095" s="38"/>
      <c r="C2095" s="38"/>
      <c r="D2095" s="38"/>
      <c r="E2095" s="38" t="s">
        <v>1897</v>
      </c>
      <c r="F2095" s="39">
        <v>15.29</v>
      </c>
      <c r="G2095" s="38" t="s">
        <v>1898</v>
      </c>
      <c r="H2095" s="39">
        <v>0</v>
      </c>
      <c r="I2095" s="38" t="s">
        <v>1899</v>
      </c>
      <c r="J2095" s="39">
        <v>15.29</v>
      </c>
    </row>
    <row r="2096" spans="1:10">
      <c r="A2096" s="38"/>
      <c r="B2096" s="38"/>
      <c r="C2096" s="38"/>
      <c r="D2096" s="38"/>
      <c r="E2096" s="38" t="s">
        <v>1900</v>
      </c>
      <c r="F2096" s="39">
        <v>21.59</v>
      </c>
      <c r="G2096" s="38"/>
      <c r="H2096" s="398" t="s">
        <v>1901</v>
      </c>
      <c r="I2096" s="398"/>
      <c r="J2096" s="39">
        <v>126.95</v>
      </c>
    </row>
    <row r="2097" spans="1:10" ht="1.05" customHeight="1">
      <c r="A2097" s="16"/>
      <c r="B2097" s="16"/>
      <c r="C2097" s="16"/>
      <c r="D2097" s="16"/>
      <c r="E2097" s="16"/>
      <c r="F2097" s="16"/>
      <c r="G2097" s="16"/>
      <c r="H2097" s="16"/>
      <c r="I2097" s="16"/>
      <c r="J2097" s="16"/>
    </row>
    <row r="2098" spans="1:10" ht="18" customHeight="1">
      <c r="A2098" s="2" t="s">
        <v>755</v>
      </c>
      <c r="B2098" s="4" t="s">
        <v>61</v>
      </c>
      <c r="C2098" s="2" t="s">
        <v>62</v>
      </c>
      <c r="D2098" s="2" t="s">
        <v>9</v>
      </c>
      <c r="E2098" s="391" t="s">
        <v>63</v>
      </c>
      <c r="F2098" s="391"/>
      <c r="G2098" s="3" t="s">
        <v>64</v>
      </c>
      <c r="H2098" s="4" t="s">
        <v>10</v>
      </c>
      <c r="I2098" s="4" t="s">
        <v>65</v>
      </c>
      <c r="J2098" s="4" t="s">
        <v>11</v>
      </c>
    </row>
    <row r="2099" spans="1:10" ht="39" customHeight="1">
      <c r="A2099" s="10" t="s">
        <v>1883</v>
      </c>
      <c r="B2099" s="12" t="s">
        <v>756</v>
      </c>
      <c r="C2099" s="10" t="s">
        <v>72</v>
      </c>
      <c r="D2099" s="10" t="s">
        <v>757</v>
      </c>
      <c r="E2099" s="395" t="s">
        <v>74</v>
      </c>
      <c r="F2099" s="395"/>
      <c r="G2099" s="11" t="s">
        <v>75</v>
      </c>
      <c r="H2099" s="15">
        <v>1</v>
      </c>
      <c r="I2099" s="13">
        <v>71.28</v>
      </c>
      <c r="J2099" s="13">
        <v>71.28</v>
      </c>
    </row>
    <row r="2100" spans="1:10" ht="25.95" customHeight="1">
      <c r="A2100" s="17" t="s">
        <v>1884</v>
      </c>
      <c r="B2100" s="19" t="s">
        <v>1959</v>
      </c>
      <c r="C2100" s="17" t="s">
        <v>78</v>
      </c>
      <c r="D2100" s="17" t="s">
        <v>1960</v>
      </c>
      <c r="E2100" s="396" t="s">
        <v>1887</v>
      </c>
      <c r="F2100" s="396"/>
      <c r="G2100" s="18" t="s">
        <v>1911</v>
      </c>
      <c r="H2100" s="21">
        <v>0.38</v>
      </c>
      <c r="I2100" s="20">
        <v>23.32</v>
      </c>
      <c r="J2100" s="20">
        <v>8.86</v>
      </c>
    </row>
    <row r="2101" spans="1:10" ht="25.95" customHeight="1">
      <c r="A2101" s="17" t="s">
        <v>1884</v>
      </c>
      <c r="B2101" s="19" t="s">
        <v>1957</v>
      </c>
      <c r="C2101" s="17" t="s">
        <v>78</v>
      </c>
      <c r="D2101" s="17" t="s">
        <v>1958</v>
      </c>
      <c r="E2101" s="396" t="s">
        <v>1887</v>
      </c>
      <c r="F2101" s="396"/>
      <c r="G2101" s="18" t="s">
        <v>1911</v>
      </c>
      <c r="H2101" s="21">
        <v>0.38</v>
      </c>
      <c r="I2101" s="20">
        <v>27.62</v>
      </c>
      <c r="J2101" s="20">
        <v>10.49</v>
      </c>
    </row>
    <row r="2102" spans="1:10" ht="25.95" customHeight="1">
      <c r="A2102" s="22" t="s">
        <v>1894</v>
      </c>
      <c r="B2102" s="24" t="s">
        <v>1961</v>
      </c>
      <c r="C2102" s="22" t="s">
        <v>78</v>
      </c>
      <c r="D2102" s="22" t="s">
        <v>1962</v>
      </c>
      <c r="E2102" s="397" t="s">
        <v>1928</v>
      </c>
      <c r="F2102" s="397"/>
      <c r="G2102" s="23" t="s">
        <v>268</v>
      </c>
      <c r="H2102" s="26">
        <v>2.2499999999999999E-2</v>
      </c>
      <c r="I2102" s="25">
        <v>74.09</v>
      </c>
      <c r="J2102" s="25">
        <v>1.66</v>
      </c>
    </row>
    <row r="2103" spans="1:10" ht="39" customHeight="1">
      <c r="A2103" s="22" t="s">
        <v>1894</v>
      </c>
      <c r="B2103" s="24" t="s">
        <v>2746</v>
      </c>
      <c r="C2103" s="22" t="s">
        <v>72</v>
      </c>
      <c r="D2103" s="22" t="s">
        <v>757</v>
      </c>
      <c r="E2103" s="397" t="s">
        <v>1928</v>
      </c>
      <c r="F2103" s="397"/>
      <c r="G2103" s="23" t="s">
        <v>268</v>
      </c>
      <c r="H2103" s="26">
        <v>1</v>
      </c>
      <c r="I2103" s="25">
        <v>46.25</v>
      </c>
      <c r="J2103" s="25">
        <v>46.25</v>
      </c>
    </row>
    <row r="2104" spans="1:10" ht="24" customHeight="1">
      <c r="A2104" s="22" t="s">
        <v>1894</v>
      </c>
      <c r="B2104" s="24" t="s">
        <v>2363</v>
      </c>
      <c r="C2104" s="22" t="s">
        <v>78</v>
      </c>
      <c r="D2104" s="22" t="s">
        <v>2523</v>
      </c>
      <c r="E2104" s="397" t="s">
        <v>1928</v>
      </c>
      <c r="F2104" s="397"/>
      <c r="G2104" s="23" t="s">
        <v>268</v>
      </c>
      <c r="H2104" s="26">
        <v>1.4800000000000001E-2</v>
      </c>
      <c r="I2104" s="25">
        <v>65.400000000000006</v>
      </c>
      <c r="J2104" s="25">
        <v>0.96</v>
      </c>
    </row>
    <row r="2105" spans="1:10" ht="25.95" customHeight="1">
      <c r="A2105" s="22" t="s">
        <v>1894</v>
      </c>
      <c r="B2105" s="24" t="s">
        <v>2661</v>
      </c>
      <c r="C2105" s="22" t="s">
        <v>78</v>
      </c>
      <c r="D2105" s="22" t="s">
        <v>2662</v>
      </c>
      <c r="E2105" s="397" t="s">
        <v>1928</v>
      </c>
      <c r="F2105" s="397"/>
      <c r="G2105" s="23" t="s">
        <v>268</v>
      </c>
      <c r="H2105" s="26">
        <v>1</v>
      </c>
      <c r="I2105" s="25">
        <v>2.14</v>
      </c>
      <c r="J2105" s="25">
        <v>2.14</v>
      </c>
    </row>
    <row r="2106" spans="1:10" ht="39" customHeight="1">
      <c r="A2106" s="22" t="s">
        <v>1894</v>
      </c>
      <c r="B2106" s="24" t="s">
        <v>2650</v>
      </c>
      <c r="C2106" s="22" t="s">
        <v>78</v>
      </c>
      <c r="D2106" s="22" t="s">
        <v>2651</v>
      </c>
      <c r="E2106" s="397" t="s">
        <v>1928</v>
      </c>
      <c r="F2106" s="397"/>
      <c r="G2106" s="23" t="s">
        <v>268</v>
      </c>
      <c r="H2106" s="26">
        <v>0.03</v>
      </c>
      <c r="I2106" s="25">
        <v>26.99</v>
      </c>
      <c r="J2106" s="25">
        <v>0.8</v>
      </c>
    </row>
    <row r="2107" spans="1:10" ht="24" customHeight="1">
      <c r="A2107" s="22" t="s">
        <v>1894</v>
      </c>
      <c r="B2107" s="24" t="s">
        <v>1965</v>
      </c>
      <c r="C2107" s="22" t="s">
        <v>78</v>
      </c>
      <c r="D2107" s="22" t="s">
        <v>1966</v>
      </c>
      <c r="E2107" s="397" t="s">
        <v>1928</v>
      </c>
      <c r="F2107" s="397"/>
      <c r="G2107" s="23" t="s">
        <v>268</v>
      </c>
      <c r="H2107" s="26">
        <v>5.7000000000000002E-2</v>
      </c>
      <c r="I2107" s="25">
        <v>2.2599999999999998</v>
      </c>
      <c r="J2107" s="25">
        <v>0.12</v>
      </c>
    </row>
    <row r="2108" spans="1:10">
      <c r="A2108" s="38"/>
      <c r="B2108" s="38"/>
      <c r="C2108" s="38"/>
      <c r="D2108" s="38"/>
      <c r="E2108" s="38" t="s">
        <v>1897</v>
      </c>
      <c r="F2108" s="39">
        <v>14.57</v>
      </c>
      <c r="G2108" s="38" t="s">
        <v>1898</v>
      </c>
      <c r="H2108" s="39">
        <v>0</v>
      </c>
      <c r="I2108" s="38" t="s">
        <v>1899</v>
      </c>
      <c r="J2108" s="39">
        <v>14.57</v>
      </c>
    </row>
    <row r="2109" spans="1:10">
      <c r="A2109" s="38"/>
      <c r="B2109" s="38"/>
      <c r="C2109" s="38"/>
      <c r="D2109" s="38"/>
      <c r="E2109" s="38" t="s">
        <v>1900</v>
      </c>
      <c r="F2109" s="39">
        <v>14.61</v>
      </c>
      <c r="G2109" s="38"/>
      <c r="H2109" s="398" t="s">
        <v>1901</v>
      </c>
      <c r="I2109" s="398"/>
      <c r="J2109" s="39">
        <v>85.89</v>
      </c>
    </row>
    <row r="2110" spans="1:10" ht="1.05" customHeight="1">
      <c r="A2110" s="16"/>
      <c r="B2110" s="16"/>
      <c r="C2110" s="16"/>
      <c r="D2110" s="16"/>
      <c r="E2110" s="16"/>
      <c r="F2110" s="16"/>
      <c r="G2110" s="16"/>
      <c r="H2110" s="16"/>
      <c r="I2110" s="16"/>
      <c r="J2110" s="16"/>
    </row>
    <row r="2111" spans="1:10" ht="18" customHeight="1">
      <c r="A2111" s="2" t="s">
        <v>760</v>
      </c>
      <c r="B2111" s="4" t="s">
        <v>61</v>
      </c>
      <c r="C2111" s="2" t="s">
        <v>62</v>
      </c>
      <c r="D2111" s="2" t="s">
        <v>9</v>
      </c>
      <c r="E2111" s="391" t="s">
        <v>63</v>
      </c>
      <c r="F2111" s="391"/>
      <c r="G2111" s="3" t="s">
        <v>64</v>
      </c>
      <c r="H2111" s="4" t="s">
        <v>10</v>
      </c>
      <c r="I2111" s="4" t="s">
        <v>65</v>
      </c>
      <c r="J2111" s="4" t="s">
        <v>11</v>
      </c>
    </row>
    <row r="2112" spans="1:10" ht="39" customHeight="1">
      <c r="A2112" s="10" t="s">
        <v>1883</v>
      </c>
      <c r="B2112" s="12" t="s">
        <v>761</v>
      </c>
      <c r="C2112" s="10" t="s">
        <v>78</v>
      </c>
      <c r="D2112" s="10" t="s">
        <v>762</v>
      </c>
      <c r="E2112" s="395" t="s">
        <v>645</v>
      </c>
      <c r="F2112" s="395"/>
      <c r="G2112" s="11" t="s">
        <v>268</v>
      </c>
      <c r="H2112" s="15">
        <v>1</v>
      </c>
      <c r="I2112" s="13">
        <v>20.83</v>
      </c>
      <c r="J2112" s="13">
        <v>20.83</v>
      </c>
    </row>
    <row r="2113" spans="1:10" ht="25.95" customHeight="1">
      <c r="A2113" s="17" t="s">
        <v>1884</v>
      </c>
      <c r="B2113" s="19" t="s">
        <v>1959</v>
      </c>
      <c r="C2113" s="17" t="s">
        <v>78</v>
      </c>
      <c r="D2113" s="17" t="s">
        <v>1960</v>
      </c>
      <c r="E2113" s="396" t="s">
        <v>1887</v>
      </c>
      <c r="F2113" s="396"/>
      <c r="G2113" s="18" t="s">
        <v>1911</v>
      </c>
      <c r="H2113" s="21">
        <v>6.5000000000000002E-2</v>
      </c>
      <c r="I2113" s="20">
        <v>23.32</v>
      </c>
      <c r="J2113" s="20">
        <v>1.51</v>
      </c>
    </row>
    <row r="2114" spans="1:10" ht="25.95" customHeight="1">
      <c r="A2114" s="17" t="s">
        <v>1884</v>
      </c>
      <c r="B2114" s="19" t="s">
        <v>1957</v>
      </c>
      <c r="C2114" s="17" t="s">
        <v>78</v>
      </c>
      <c r="D2114" s="17" t="s">
        <v>1958</v>
      </c>
      <c r="E2114" s="396" t="s">
        <v>1887</v>
      </c>
      <c r="F2114" s="396"/>
      <c r="G2114" s="18" t="s">
        <v>1911</v>
      </c>
      <c r="H2114" s="21">
        <v>6.5000000000000002E-2</v>
      </c>
      <c r="I2114" s="20">
        <v>27.62</v>
      </c>
      <c r="J2114" s="20">
        <v>1.79</v>
      </c>
    </row>
    <row r="2115" spans="1:10" ht="25.95" customHeight="1">
      <c r="A2115" s="22" t="s">
        <v>1894</v>
      </c>
      <c r="B2115" s="24" t="s">
        <v>2748</v>
      </c>
      <c r="C2115" s="22" t="s">
        <v>78</v>
      </c>
      <c r="D2115" s="22" t="s">
        <v>2749</v>
      </c>
      <c r="E2115" s="397" t="s">
        <v>1928</v>
      </c>
      <c r="F2115" s="397"/>
      <c r="G2115" s="23" t="s">
        <v>268</v>
      </c>
      <c r="H2115" s="26">
        <v>1</v>
      </c>
      <c r="I2115" s="25">
        <v>4.46</v>
      </c>
      <c r="J2115" s="25">
        <v>4.46</v>
      </c>
    </row>
    <row r="2116" spans="1:10" ht="39" customHeight="1">
      <c r="A2116" s="22" t="s">
        <v>1894</v>
      </c>
      <c r="B2116" s="24" t="s">
        <v>2650</v>
      </c>
      <c r="C2116" s="22" t="s">
        <v>78</v>
      </c>
      <c r="D2116" s="22" t="s">
        <v>2651</v>
      </c>
      <c r="E2116" s="397" t="s">
        <v>1928</v>
      </c>
      <c r="F2116" s="397"/>
      <c r="G2116" s="23" t="s">
        <v>268</v>
      </c>
      <c r="H2116" s="26">
        <v>5.7500000000000002E-2</v>
      </c>
      <c r="I2116" s="25">
        <v>26.99</v>
      </c>
      <c r="J2116" s="25">
        <v>1.55</v>
      </c>
    </row>
    <row r="2117" spans="1:10" ht="24" customHeight="1">
      <c r="A2117" s="22" t="s">
        <v>1894</v>
      </c>
      <c r="B2117" s="24" t="s">
        <v>2750</v>
      </c>
      <c r="C2117" s="22" t="s">
        <v>78</v>
      </c>
      <c r="D2117" s="22" t="s">
        <v>2751</v>
      </c>
      <c r="E2117" s="397" t="s">
        <v>1928</v>
      </c>
      <c r="F2117" s="397"/>
      <c r="G2117" s="23" t="s">
        <v>268</v>
      </c>
      <c r="H2117" s="26">
        <v>1</v>
      </c>
      <c r="I2117" s="25">
        <v>11.52</v>
      </c>
      <c r="J2117" s="25">
        <v>11.52</v>
      </c>
    </row>
    <row r="2118" spans="1:10">
      <c r="A2118" s="38"/>
      <c r="B2118" s="38"/>
      <c r="C2118" s="38"/>
      <c r="D2118" s="38"/>
      <c r="E2118" s="38" t="s">
        <v>1897</v>
      </c>
      <c r="F2118" s="39">
        <v>2.48</v>
      </c>
      <c r="G2118" s="38" t="s">
        <v>1898</v>
      </c>
      <c r="H2118" s="39">
        <v>0</v>
      </c>
      <c r="I2118" s="38" t="s">
        <v>1899</v>
      </c>
      <c r="J2118" s="39">
        <v>2.48</v>
      </c>
    </row>
    <row r="2119" spans="1:10">
      <c r="A2119" s="38"/>
      <c r="B2119" s="38"/>
      <c r="C2119" s="38"/>
      <c r="D2119" s="38"/>
      <c r="E2119" s="38" t="s">
        <v>1900</v>
      </c>
      <c r="F2119" s="39">
        <v>4.2699999999999996</v>
      </c>
      <c r="G2119" s="38"/>
      <c r="H2119" s="398" t="s">
        <v>1901</v>
      </c>
      <c r="I2119" s="398"/>
      <c r="J2119" s="39">
        <v>25.1</v>
      </c>
    </row>
    <row r="2120" spans="1:10" ht="1.05" customHeight="1">
      <c r="A2120" s="16"/>
      <c r="B2120" s="16"/>
      <c r="C2120" s="16"/>
      <c r="D2120" s="16"/>
      <c r="E2120" s="16"/>
      <c r="F2120" s="16"/>
      <c r="G2120" s="16"/>
      <c r="H2120" s="16"/>
      <c r="I2120" s="16"/>
      <c r="J2120" s="16"/>
    </row>
    <row r="2121" spans="1:10" ht="18" customHeight="1">
      <c r="A2121" s="2" t="s">
        <v>763</v>
      </c>
      <c r="B2121" s="4" t="s">
        <v>61</v>
      </c>
      <c r="C2121" s="2" t="s">
        <v>62</v>
      </c>
      <c r="D2121" s="2" t="s">
        <v>9</v>
      </c>
      <c r="E2121" s="391" t="s">
        <v>63</v>
      </c>
      <c r="F2121" s="391"/>
      <c r="G2121" s="3" t="s">
        <v>64</v>
      </c>
      <c r="H2121" s="4" t="s">
        <v>10</v>
      </c>
      <c r="I2121" s="4" t="s">
        <v>65</v>
      </c>
      <c r="J2121" s="4" t="s">
        <v>11</v>
      </c>
    </row>
    <row r="2122" spans="1:10" ht="39" customHeight="1">
      <c r="A2122" s="10" t="s">
        <v>1883</v>
      </c>
      <c r="B2122" s="12" t="s">
        <v>764</v>
      </c>
      <c r="C2122" s="10" t="s">
        <v>78</v>
      </c>
      <c r="D2122" s="10" t="s">
        <v>765</v>
      </c>
      <c r="E2122" s="395" t="s">
        <v>645</v>
      </c>
      <c r="F2122" s="395"/>
      <c r="G2122" s="11" t="s">
        <v>268</v>
      </c>
      <c r="H2122" s="15">
        <v>1</v>
      </c>
      <c r="I2122" s="13">
        <v>40.85</v>
      </c>
      <c r="J2122" s="13">
        <v>40.85</v>
      </c>
    </row>
    <row r="2123" spans="1:10" ht="25.95" customHeight="1">
      <c r="A2123" s="17" t="s">
        <v>1884</v>
      </c>
      <c r="B2123" s="19" t="s">
        <v>1959</v>
      </c>
      <c r="C2123" s="17" t="s">
        <v>78</v>
      </c>
      <c r="D2123" s="17" t="s">
        <v>1960</v>
      </c>
      <c r="E2123" s="396" t="s">
        <v>1887</v>
      </c>
      <c r="F2123" s="396"/>
      <c r="G2123" s="18" t="s">
        <v>1911</v>
      </c>
      <c r="H2123" s="21">
        <v>0.1288</v>
      </c>
      <c r="I2123" s="20">
        <v>23.32</v>
      </c>
      <c r="J2123" s="20">
        <v>3</v>
      </c>
    </row>
    <row r="2124" spans="1:10" ht="25.95" customHeight="1">
      <c r="A2124" s="17" t="s">
        <v>1884</v>
      </c>
      <c r="B2124" s="19" t="s">
        <v>1957</v>
      </c>
      <c r="C2124" s="17" t="s">
        <v>78</v>
      </c>
      <c r="D2124" s="17" t="s">
        <v>1958</v>
      </c>
      <c r="E2124" s="396" t="s">
        <v>1887</v>
      </c>
      <c r="F2124" s="396"/>
      <c r="G2124" s="18" t="s">
        <v>1911</v>
      </c>
      <c r="H2124" s="21">
        <v>0.1288</v>
      </c>
      <c r="I2124" s="20">
        <v>27.62</v>
      </c>
      <c r="J2124" s="20">
        <v>3.55</v>
      </c>
    </row>
    <row r="2125" spans="1:10" ht="25.95" customHeight="1">
      <c r="A2125" s="22" t="s">
        <v>1894</v>
      </c>
      <c r="B2125" s="24" t="s">
        <v>2752</v>
      </c>
      <c r="C2125" s="22" t="s">
        <v>78</v>
      </c>
      <c r="D2125" s="22" t="s">
        <v>2753</v>
      </c>
      <c r="E2125" s="397" t="s">
        <v>1928</v>
      </c>
      <c r="F2125" s="397"/>
      <c r="G2125" s="23" t="s">
        <v>268</v>
      </c>
      <c r="H2125" s="26">
        <v>1</v>
      </c>
      <c r="I2125" s="25">
        <v>22.28</v>
      </c>
      <c r="J2125" s="25">
        <v>22.28</v>
      </c>
    </row>
    <row r="2126" spans="1:10" ht="25.95" customHeight="1">
      <c r="A2126" s="22" t="s">
        <v>1894</v>
      </c>
      <c r="B2126" s="24" t="s">
        <v>2748</v>
      </c>
      <c r="C2126" s="22" t="s">
        <v>78</v>
      </c>
      <c r="D2126" s="22" t="s">
        <v>2749</v>
      </c>
      <c r="E2126" s="397" t="s">
        <v>1928</v>
      </c>
      <c r="F2126" s="397"/>
      <c r="G2126" s="23" t="s">
        <v>268</v>
      </c>
      <c r="H2126" s="26">
        <v>2</v>
      </c>
      <c r="I2126" s="25">
        <v>4.46</v>
      </c>
      <c r="J2126" s="25">
        <v>8.92</v>
      </c>
    </row>
    <row r="2127" spans="1:10" ht="39" customHeight="1">
      <c r="A2127" s="22" t="s">
        <v>1894</v>
      </c>
      <c r="B2127" s="24" t="s">
        <v>2650</v>
      </c>
      <c r="C2127" s="22" t="s">
        <v>78</v>
      </c>
      <c r="D2127" s="22" t="s">
        <v>2651</v>
      </c>
      <c r="E2127" s="397" t="s">
        <v>1928</v>
      </c>
      <c r="F2127" s="397"/>
      <c r="G2127" s="23" t="s">
        <v>268</v>
      </c>
      <c r="H2127" s="26">
        <v>0.115</v>
      </c>
      <c r="I2127" s="25">
        <v>26.99</v>
      </c>
      <c r="J2127" s="25">
        <v>3.1</v>
      </c>
    </row>
    <row r="2128" spans="1:10">
      <c r="A2128" s="38"/>
      <c r="B2128" s="38"/>
      <c r="C2128" s="38"/>
      <c r="D2128" s="38"/>
      <c r="E2128" s="38" t="s">
        <v>1897</v>
      </c>
      <c r="F2128" s="39">
        <v>4.93</v>
      </c>
      <c r="G2128" s="38" t="s">
        <v>1898</v>
      </c>
      <c r="H2128" s="39">
        <v>0</v>
      </c>
      <c r="I2128" s="38" t="s">
        <v>1899</v>
      </c>
      <c r="J2128" s="39">
        <v>4.93</v>
      </c>
    </row>
    <row r="2129" spans="1:10">
      <c r="A2129" s="38"/>
      <c r="B2129" s="38"/>
      <c r="C2129" s="38"/>
      <c r="D2129" s="38"/>
      <c r="E2129" s="38" t="s">
        <v>1900</v>
      </c>
      <c r="F2129" s="39">
        <v>8.3699999999999992</v>
      </c>
      <c r="G2129" s="38"/>
      <c r="H2129" s="398" t="s">
        <v>1901</v>
      </c>
      <c r="I2129" s="398"/>
      <c r="J2129" s="39">
        <v>49.22</v>
      </c>
    </row>
    <row r="2130" spans="1:10" ht="1.05" customHeight="1">
      <c r="A2130" s="16"/>
      <c r="B2130" s="16"/>
      <c r="C2130" s="16"/>
      <c r="D2130" s="16"/>
      <c r="E2130" s="16"/>
      <c r="F2130" s="16"/>
      <c r="G2130" s="16"/>
      <c r="H2130" s="16"/>
      <c r="I2130" s="16"/>
      <c r="J2130" s="16"/>
    </row>
    <row r="2131" spans="1:10" ht="18" customHeight="1">
      <c r="A2131" s="2" t="s">
        <v>766</v>
      </c>
      <c r="B2131" s="4" t="s">
        <v>61</v>
      </c>
      <c r="C2131" s="2" t="s">
        <v>62</v>
      </c>
      <c r="D2131" s="2" t="s">
        <v>9</v>
      </c>
      <c r="E2131" s="391" t="s">
        <v>63</v>
      </c>
      <c r="F2131" s="391"/>
      <c r="G2131" s="3" t="s">
        <v>64</v>
      </c>
      <c r="H2131" s="4" t="s">
        <v>10</v>
      </c>
      <c r="I2131" s="4" t="s">
        <v>65</v>
      </c>
      <c r="J2131" s="4" t="s">
        <v>11</v>
      </c>
    </row>
    <row r="2132" spans="1:10" ht="39" customHeight="1">
      <c r="A2132" s="10" t="s">
        <v>1883</v>
      </c>
      <c r="B2132" s="12" t="s">
        <v>767</v>
      </c>
      <c r="C2132" s="10" t="s">
        <v>78</v>
      </c>
      <c r="D2132" s="10" t="s">
        <v>768</v>
      </c>
      <c r="E2132" s="395" t="s">
        <v>645</v>
      </c>
      <c r="F2132" s="395"/>
      <c r="G2132" s="11" t="s">
        <v>268</v>
      </c>
      <c r="H2132" s="15">
        <v>1</v>
      </c>
      <c r="I2132" s="13">
        <v>139.85</v>
      </c>
      <c r="J2132" s="13">
        <v>139.85</v>
      </c>
    </row>
    <row r="2133" spans="1:10" ht="25.95" customHeight="1">
      <c r="A2133" s="17" t="s">
        <v>1884</v>
      </c>
      <c r="B2133" s="19" t="s">
        <v>1957</v>
      </c>
      <c r="C2133" s="17" t="s">
        <v>78</v>
      </c>
      <c r="D2133" s="17" t="s">
        <v>1958</v>
      </c>
      <c r="E2133" s="396" t="s">
        <v>1887</v>
      </c>
      <c r="F2133" s="396"/>
      <c r="G2133" s="18" t="s">
        <v>1911</v>
      </c>
      <c r="H2133" s="21">
        <v>0.2601</v>
      </c>
      <c r="I2133" s="20">
        <v>27.62</v>
      </c>
      <c r="J2133" s="20">
        <v>7.18</v>
      </c>
    </row>
    <row r="2134" spans="1:10" ht="25.95" customHeight="1">
      <c r="A2134" s="17" t="s">
        <v>1884</v>
      </c>
      <c r="B2134" s="19" t="s">
        <v>1959</v>
      </c>
      <c r="C2134" s="17" t="s">
        <v>78</v>
      </c>
      <c r="D2134" s="17" t="s">
        <v>1960</v>
      </c>
      <c r="E2134" s="396" t="s">
        <v>1887</v>
      </c>
      <c r="F2134" s="396"/>
      <c r="G2134" s="18" t="s">
        <v>1911</v>
      </c>
      <c r="H2134" s="21">
        <v>0.2601</v>
      </c>
      <c r="I2134" s="20">
        <v>23.32</v>
      </c>
      <c r="J2134" s="20">
        <v>6.06</v>
      </c>
    </row>
    <row r="2135" spans="1:10" ht="39" customHeight="1">
      <c r="A2135" s="22" t="s">
        <v>1894</v>
      </c>
      <c r="B2135" s="24" t="s">
        <v>2650</v>
      </c>
      <c r="C2135" s="22" t="s">
        <v>78</v>
      </c>
      <c r="D2135" s="22" t="s">
        <v>2651</v>
      </c>
      <c r="E2135" s="397" t="s">
        <v>1928</v>
      </c>
      <c r="F2135" s="397"/>
      <c r="G2135" s="23" t="s">
        <v>268</v>
      </c>
      <c r="H2135" s="26">
        <v>0.17499999999999999</v>
      </c>
      <c r="I2135" s="25">
        <v>26.99</v>
      </c>
      <c r="J2135" s="25">
        <v>4.72</v>
      </c>
    </row>
    <row r="2136" spans="1:10" ht="25.95" customHeight="1">
      <c r="A2136" s="22" t="s">
        <v>1894</v>
      </c>
      <c r="B2136" s="24" t="s">
        <v>2754</v>
      </c>
      <c r="C2136" s="22" t="s">
        <v>78</v>
      </c>
      <c r="D2136" s="22" t="s">
        <v>2755</v>
      </c>
      <c r="E2136" s="397" t="s">
        <v>1928</v>
      </c>
      <c r="F2136" s="397"/>
      <c r="G2136" s="23" t="s">
        <v>268</v>
      </c>
      <c r="H2136" s="26">
        <v>1</v>
      </c>
      <c r="I2136" s="25">
        <v>91.05</v>
      </c>
      <c r="J2136" s="25">
        <v>91.05</v>
      </c>
    </row>
    <row r="2137" spans="1:10" ht="25.95" customHeight="1">
      <c r="A2137" s="22" t="s">
        <v>1894</v>
      </c>
      <c r="B2137" s="24" t="s">
        <v>2756</v>
      </c>
      <c r="C2137" s="22" t="s">
        <v>78</v>
      </c>
      <c r="D2137" s="22" t="s">
        <v>2757</v>
      </c>
      <c r="E2137" s="397" t="s">
        <v>1928</v>
      </c>
      <c r="F2137" s="397"/>
      <c r="G2137" s="23" t="s">
        <v>268</v>
      </c>
      <c r="H2137" s="26">
        <v>2</v>
      </c>
      <c r="I2137" s="25">
        <v>15.42</v>
      </c>
      <c r="J2137" s="25">
        <v>30.84</v>
      </c>
    </row>
    <row r="2138" spans="1:10">
      <c r="A2138" s="38"/>
      <c r="B2138" s="38"/>
      <c r="C2138" s="38"/>
      <c r="D2138" s="38"/>
      <c r="E2138" s="38" t="s">
        <v>1897</v>
      </c>
      <c r="F2138" s="39">
        <v>9.98</v>
      </c>
      <c r="G2138" s="38" t="s">
        <v>1898</v>
      </c>
      <c r="H2138" s="39">
        <v>0</v>
      </c>
      <c r="I2138" s="38" t="s">
        <v>1899</v>
      </c>
      <c r="J2138" s="39">
        <v>9.98</v>
      </c>
    </row>
    <row r="2139" spans="1:10">
      <c r="A2139" s="38"/>
      <c r="B2139" s="38"/>
      <c r="C2139" s="38"/>
      <c r="D2139" s="38"/>
      <c r="E2139" s="38" t="s">
        <v>1900</v>
      </c>
      <c r="F2139" s="39">
        <v>28.66</v>
      </c>
      <c r="G2139" s="38"/>
      <c r="H2139" s="398" t="s">
        <v>1901</v>
      </c>
      <c r="I2139" s="398"/>
      <c r="J2139" s="39">
        <v>168.51</v>
      </c>
    </row>
    <row r="2140" spans="1:10" ht="1.05" customHeight="1">
      <c r="A2140" s="16"/>
      <c r="B2140" s="16"/>
      <c r="C2140" s="16"/>
      <c r="D2140" s="16"/>
      <c r="E2140" s="16"/>
      <c r="F2140" s="16"/>
      <c r="G2140" s="16"/>
      <c r="H2140" s="16"/>
      <c r="I2140" s="16"/>
      <c r="J2140" s="16"/>
    </row>
    <row r="2141" spans="1:10" ht="18" customHeight="1">
      <c r="A2141" s="2" t="s">
        <v>769</v>
      </c>
      <c r="B2141" s="4" t="s">
        <v>61</v>
      </c>
      <c r="C2141" s="2" t="s">
        <v>62</v>
      </c>
      <c r="D2141" s="2" t="s">
        <v>9</v>
      </c>
      <c r="E2141" s="391" t="s">
        <v>63</v>
      </c>
      <c r="F2141" s="391"/>
      <c r="G2141" s="3" t="s">
        <v>64</v>
      </c>
      <c r="H2141" s="4" t="s">
        <v>10</v>
      </c>
      <c r="I2141" s="4" t="s">
        <v>65</v>
      </c>
      <c r="J2141" s="4" t="s">
        <v>11</v>
      </c>
    </row>
    <row r="2142" spans="1:10" ht="39" customHeight="1">
      <c r="A2142" s="10" t="s">
        <v>1883</v>
      </c>
      <c r="B2142" s="12" t="s">
        <v>770</v>
      </c>
      <c r="C2142" s="10" t="s">
        <v>78</v>
      </c>
      <c r="D2142" s="10" t="s">
        <v>771</v>
      </c>
      <c r="E2142" s="395" t="s">
        <v>645</v>
      </c>
      <c r="F2142" s="395"/>
      <c r="G2142" s="11" t="s">
        <v>268</v>
      </c>
      <c r="H2142" s="15">
        <v>1</v>
      </c>
      <c r="I2142" s="13">
        <v>36.9</v>
      </c>
      <c r="J2142" s="13">
        <v>36.9</v>
      </c>
    </row>
    <row r="2143" spans="1:10" ht="25.95" customHeight="1">
      <c r="A2143" s="17" t="s">
        <v>1884</v>
      </c>
      <c r="B2143" s="19" t="s">
        <v>1957</v>
      </c>
      <c r="C2143" s="17" t="s">
        <v>78</v>
      </c>
      <c r="D2143" s="17" t="s">
        <v>1958</v>
      </c>
      <c r="E2143" s="396" t="s">
        <v>1887</v>
      </c>
      <c r="F2143" s="396"/>
      <c r="G2143" s="18" t="s">
        <v>1911</v>
      </c>
      <c r="H2143" s="21">
        <v>0.1288</v>
      </c>
      <c r="I2143" s="20">
        <v>27.62</v>
      </c>
      <c r="J2143" s="20">
        <v>3.55</v>
      </c>
    </row>
    <row r="2144" spans="1:10" ht="25.95" customHeight="1">
      <c r="A2144" s="17" t="s">
        <v>1884</v>
      </c>
      <c r="B2144" s="19" t="s">
        <v>1959</v>
      </c>
      <c r="C2144" s="17" t="s">
        <v>78</v>
      </c>
      <c r="D2144" s="17" t="s">
        <v>1960</v>
      </c>
      <c r="E2144" s="396" t="s">
        <v>1887</v>
      </c>
      <c r="F2144" s="396"/>
      <c r="G2144" s="18" t="s">
        <v>1911</v>
      </c>
      <c r="H2144" s="21">
        <v>0.1288</v>
      </c>
      <c r="I2144" s="20">
        <v>23.32</v>
      </c>
      <c r="J2144" s="20">
        <v>3</v>
      </c>
    </row>
    <row r="2145" spans="1:10" ht="39" customHeight="1">
      <c r="A2145" s="22" t="s">
        <v>1894</v>
      </c>
      <c r="B2145" s="24" t="s">
        <v>2650</v>
      </c>
      <c r="C2145" s="22" t="s">
        <v>78</v>
      </c>
      <c r="D2145" s="22" t="s">
        <v>2651</v>
      </c>
      <c r="E2145" s="397" t="s">
        <v>1928</v>
      </c>
      <c r="F2145" s="397"/>
      <c r="G2145" s="23" t="s">
        <v>268</v>
      </c>
      <c r="H2145" s="26">
        <v>0.115</v>
      </c>
      <c r="I2145" s="25">
        <v>26.99</v>
      </c>
      <c r="J2145" s="25">
        <v>3.1</v>
      </c>
    </row>
    <row r="2146" spans="1:10" ht="25.95" customHeight="1">
      <c r="A2146" s="22" t="s">
        <v>1894</v>
      </c>
      <c r="B2146" s="24" t="s">
        <v>2758</v>
      </c>
      <c r="C2146" s="22" t="s">
        <v>78</v>
      </c>
      <c r="D2146" s="22" t="s">
        <v>2759</v>
      </c>
      <c r="E2146" s="397" t="s">
        <v>1928</v>
      </c>
      <c r="F2146" s="397"/>
      <c r="G2146" s="23" t="s">
        <v>268</v>
      </c>
      <c r="H2146" s="26">
        <v>1</v>
      </c>
      <c r="I2146" s="25">
        <v>18.329999999999998</v>
      </c>
      <c r="J2146" s="25">
        <v>18.329999999999998</v>
      </c>
    </row>
    <row r="2147" spans="1:10" ht="25.95" customHeight="1">
      <c r="A2147" s="22" t="s">
        <v>1894</v>
      </c>
      <c r="B2147" s="24" t="s">
        <v>2748</v>
      </c>
      <c r="C2147" s="22" t="s">
        <v>78</v>
      </c>
      <c r="D2147" s="22" t="s">
        <v>2749</v>
      </c>
      <c r="E2147" s="397" t="s">
        <v>1928</v>
      </c>
      <c r="F2147" s="397"/>
      <c r="G2147" s="23" t="s">
        <v>268</v>
      </c>
      <c r="H2147" s="26">
        <v>2</v>
      </c>
      <c r="I2147" s="25">
        <v>4.46</v>
      </c>
      <c r="J2147" s="25">
        <v>8.92</v>
      </c>
    </row>
    <row r="2148" spans="1:10">
      <c r="A2148" s="38"/>
      <c r="B2148" s="38"/>
      <c r="C2148" s="38"/>
      <c r="D2148" s="38"/>
      <c r="E2148" s="38" t="s">
        <v>1897</v>
      </c>
      <c r="F2148" s="39">
        <v>4.93</v>
      </c>
      <c r="G2148" s="38" t="s">
        <v>1898</v>
      </c>
      <c r="H2148" s="39">
        <v>0</v>
      </c>
      <c r="I2148" s="38" t="s">
        <v>1899</v>
      </c>
      <c r="J2148" s="39">
        <v>4.93</v>
      </c>
    </row>
    <row r="2149" spans="1:10">
      <c r="A2149" s="38"/>
      <c r="B2149" s="38"/>
      <c r="C2149" s="38"/>
      <c r="D2149" s="38"/>
      <c r="E2149" s="38" t="s">
        <v>1900</v>
      </c>
      <c r="F2149" s="39">
        <v>7.56</v>
      </c>
      <c r="G2149" s="38"/>
      <c r="H2149" s="398" t="s">
        <v>1901</v>
      </c>
      <c r="I2149" s="398"/>
      <c r="J2149" s="39">
        <v>44.46</v>
      </c>
    </row>
    <row r="2150" spans="1:10" ht="1.05" customHeight="1">
      <c r="A2150" s="16"/>
      <c r="B2150" s="16"/>
      <c r="C2150" s="16"/>
      <c r="D2150" s="16"/>
      <c r="E2150" s="16"/>
      <c r="F2150" s="16"/>
      <c r="G2150" s="16"/>
      <c r="H2150" s="16"/>
      <c r="I2150" s="16"/>
      <c r="J2150" s="16"/>
    </row>
    <row r="2151" spans="1:10" ht="18" customHeight="1">
      <c r="A2151" s="2" t="s">
        <v>772</v>
      </c>
      <c r="B2151" s="4" t="s">
        <v>61</v>
      </c>
      <c r="C2151" s="2" t="s">
        <v>62</v>
      </c>
      <c r="D2151" s="2" t="s">
        <v>9</v>
      </c>
      <c r="E2151" s="391" t="s">
        <v>63</v>
      </c>
      <c r="F2151" s="391"/>
      <c r="G2151" s="3" t="s">
        <v>64</v>
      </c>
      <c r="H2151" s="4" t="s">
        <v>10</v>
      </c>
      <c r="I2151" s="4" t="s">
        <v>65</v>
      </c>
      <c r="J2151" s="4" t="s">
        <v>11</v>
      </c>
    </row>
    <row r="2152" spans="1:10" ht="39" customHeight="1">
      <c r="A2152" s="10" t="s">
        <v>1883</v>
      </c>
      <c r="B2152" s="12" t="s">
        <v>773</v>
      </c>
      <c r="C2152" s="10" t="s">
        <v>78</v>
      </c>
      <c r="D2152" s="10" t="s">
        <v>774</v>
      </c>
      <c r="E2152" s="395" t="s">
        <v>645</v>
      </c>
      <c r="F2152" s="395"/>
      <c r="G2152" s="11" t="s">
        <v>268</v>
      </c>
      <c r="H2152" s="15">
        <v>1</v>
      </c>
      <c r="I2152" s="13">
        <v>115.12</v>
      </c>
      <c r="J2152" s="13">
        <v>115.12</v>
      </c>
    </row>
    <row r="2153" spans="1:10" ht="25.95" customHeight="1">
      <c r="A2153" s="17" t="s">
        <v>1884</v>
      </c>
      <c r="B2153" s="19" t="s">
        <v>1959</v>
      </c>
      <c r="C2153" s="17" t="s">
        <v>78</v>
      </c>
      <c r="D2153" s="17" t="s">
        <v>1960</v>
      </c>
      <c r="E2153" s="396" t="s">
        <v>1887</v>
      </c>
      <c r="F2153" s="396"/>
      <c r="G2153" s="18" t="s">
        <v>1911</v>
      </c>
      <c r="H2153" s="21">
        <v>0.2601</v>
      </c>
      <c r="I2153" s="20">
        <v>23.32</v>
      </c>
      <c r="J2153" s="20">
        <v>6.06</v>
      </c>
    </row>
    <row r="2154" spans="1:10" ht="25.95" customHeight="1">
      <c r="A2154" s="17" t="s">
        <v>1884</v>
      </c>
      <c r="B2154" s="19" t="s">
        <v>1957</v>
      </c>
      <c r="C2154" s="17" t="s">
        <v>78</v>
      </c>
      <c r="D2154" s="17" t="s">
        <v>1958</v>
      </c>
      <c r="E2154" s="396" t="s">
        <v>1887</v>
      </c>
      <c r="F2154" s="396"/>
      <c r="G2154" s="18" t="s">
        <v>1911</v>
      </c>
      <c r="H2154" s="21">
        <v>0.2601</v>
      </c>
      <c r="I2154" s="20">
        <v>27.62</v>
      </c>
      <c r="J2154" s="20">
        <v>7.18</v>
      </c>
    </row>
    <row r="2155" spans="1:10" ht="25.95" customHeight="1">
      <c r="A2155" s="22" t="s">
        <v>1894</v>
      </c>
      <c r="B2155" s="24" t="s">
        <v>2756</v>
      </c>
      <c r="C2155" s="22" t="s">
        <v>78</v>
      </c>
      <c r="D2155" s="22" t="s">
        <v>2757</v>
      </c>
      <c r="E2155" s="397" t="s">
        <v>1928</v>
      </c>
      <c r="F2155" s="397"/>
      <c r="G2155" s="23" t="s">
        <v>268</v>
      </c>
      <c r="H2155" s="26">
        <v>2</v>
      </c>
      <c r="I2155" s="25">
        <v>15.42</v>
      </c>
      <c r="J2155" s="25">
        <v>30.84</v>
      </c>
    </row>
    <row r="2156" spans="1:10" ht="39" customHeight="1">
      <c r="A2156" s="22" t="s">
        <v>1894</v>
      </c>
      <c r="B2156" s="24" t="s">
        <v>2650</v>
      </c>
      <c r="C2156" s="22" t="s">
        <v>78</v>
      </c>
      <c r="D2156" s="22" t="s">
        <v>2651</v>
      </c>
      <c r="E2156" s="397" t="s">
        <v>1928</v>
      </c>
      <c r="F2156" s="397"/>
      <c r="G2156" s="23" t="s">
        <v>268</v>
      </c>
      <c r="H2156" s="26">
        <v>0.17499999999999999</v>
      </c>
      <c r="I2156" s="25">
        <v>26.99</v>
      </c>
      <c r="J2156" s="25">
        <v>4.72</v>
      </c>
    </row>
    <row r="2157" spans="1:10" ht="25.95" customHeight="1">
      <c r="A2157" s="22" t="s">
        <v>1894</v>
      </c>
      <c r="B2157" s="24" t="s">
        <v>2760</v>
      </c>
      <c r="C2157" s="22" t="s">
        <v>78</v>
      </c>
      <c r="D2157" s="22" t="s">
        <v>2761</v>
      </c>
      <c r="E2157" s="397" t="s">
        <v>1928</v>
      </c>
      <c r="F2157" s="397"/>
      <c r="G2157" s="23" t="s">
        <v>268</v>
      </c>
      <c r="H2157" s="26">
        <v>1</v>
      </c>
      <c r="I2157" s="25">
        <v>66.319999999999993</v>
      </c>
      <c r="J2157" s="25">
        <v>66.319999999999993</v>
      </c>
    </row>
    <row r="2158" spans="1:10">
      <c r="A2158" s="38"/>
      <c r="B2158" s="38"/>
      <c r="C2158" s="38"/>
      <c r="D2158" s="38"/>
      <c r="E2158" s="38" t="s">
        <v>1897</v>
      </c>
      <c r="F2158" s="39">
        <v>9.98</v>
      </c>
      <c r="G2158" s="38" t="s">
        <v>1898</v>
      </c>
      <c r="H2158" s="39">
        <v>0</v>
      </c>
      <c r="I2158" s="38" t="s">
        <v>1899</v>
      </c>
      <c r="J2158" s="39">
        <v>9.98</v>
      </c>
    </row>
    <row r="2159" spans="1:10">
      <c r="A2159" s="38"/>
      <c r="B2159" s="38"/>
      <c r="C2159" s="38"/>
      <c r="D2159" s="38"/>
      <c r="E2159" s="38" t="s">
        <v>1900</v>
      </c>
      <c r="F2159" s="39">
        <v>23.59</v>
      </c>
      <c r="G2159" s="38"/>
      <c r="H2159" s="398" t="s">
        <v>1901</v>
      </c>
      <c r="I2159" s="398"/>
      <c r="J2159" s="39">
        <v>138.71</v>
      </c>
    </row>
    <row r="2160" spans="1:10" ht="1.05" customHeight="1">
      <c r="A2160" s="16"/>
      <c r="B2160" s="16"/>
      <c r="C2160" s="16"/>
      <c r="D2160" s="16"/>
      <c r="E2160" s="16"/>
      <c r="F2160" s="16"/>
      <c r="G2160" s="16"/>
      <c r="H2160" s="16"/>
      <c r="I2160" s="16"/>
      <c r="J2160" s="16"/>
    </row>
    <row r="2161" spans="1:10" ht="18" customHeight="1">
      <c r="A2161" s="2" t="s">
        <v>775</v>
      </c>
      <c r="B2161" s="4" t="s">
        <v>61</v>
      </c>
      <c r="C2161" s="2" t="s">
        <v>62</v>
      </c>
      <c r="D2161" s="2" t="s">
        <v>9</v>
      </c>
      <c r="E2161" s="391" t="s">
        <v>63</v>
      </c>
      <c r="F2161" s="391"/>
      <c r="G2161" s="3" t="s">
        <v>64</v>
      </c>
      <c r="H2161" s="4" t="s">
        <v>10</v>
      </c>
      <c r="I2161" s="4" t="s">
        <v>65</v>
      </c>
      <c r="J2161" s="4" t="s">
        <v>11</v>
      </c>
    </row>
    <row r="2162" spans="1:10" ht="39" customHeight="1">
      <c r="A2162" s="10" t="s">
        <v>1883</v>
      </c>
      <c r="B2162" s="12" t="s">
        <v>776</v>
      </c>
      <c r="C2162" s="10" t="s">
        <v>78</v>
      </c>
      <c r="D2162" s="10" t="s">
        <v>777</v>
      </c>
      <c r="E2162" s="395" t="s">
        <v>645</v>
      </c>
      <c r="F2162" s="395"/>
      <c r="G2162" s="11" t="s">
        <v>268</v>
      </c>
      <c r="H2162" s="15">
        <v>1</v>
      </c>
      <c r="I2162" s="13">
        <v>35.979999999999997</v>
      </c>
      <c r="J2162" s="13">
        <v>35.979999999999997</v>
      </c>
    </row>
    <row r="2163" spans="1:10" ht="25.95" customHeight="1">
      <c r="A2163" s="17" t="s">
        <v>1884</v>
      </c>
      <c r="B2163" s="19" t="s">
        <v>1957</v>
      </c>
      <c r="C2163" s="17" t="s">
        <v>78</v>
      </c>
      <c r="D2163" s="17" t="s">
        <v>1958</v>
      </c>
      <c r="E2163" s="396" t="s">
        <v>1887</v>
      </c>
      <c r="F2163" s="396"/>
      <c r="G2163" s="18" t="s">
        <v>1911</v>
      </c>
      <c r="H2163" s="21">
        <v>0.1288</v>
      </c>
      <c r="I2163" s="20">
        <v>27.62</v>
      </c>
      <c r="J2163" s="20">
        <v>3.55</v>
      </c>
    </row>
    <row r="2164" spans="1:10" ht="25.95" customHeight="1">
      <c r="A2164" s="17" t="s">
        <v>1884</v>
      </c>
      <c r="B2164" s="19" t="s">
        <v>1959</v>
      </c>
      <c r="C2164" s="17" t="s">
        <v>78</v>
      </c>
      <c r="D2164" s="17" t="s">
        <v>1960</v>
      </c>
      <c r="E2164" s="396" t="s">
        <v>1887</v>
      </c>
      <c r="F2164" s="396"/>
      <c r="G2164" s="18" t="s">
        <v>1911</v>
      </c>
      <c r="H2164" s="21">
        <v>0.1288</v>
      </c>
      <c r="I2164" s="20">
        <v>23.32</v>
      </c>
      <c r="J2164" s="20">
        <v>3</v>
      </c>
    </row>
    <row r="2165" spans="1:10" ht="25.95" customHeight="1">
      <c r="A2165" s="22" t="s">
        <v>1894</v>
      </c>
      <c r="B2165" s="24" t="s">
        <v>2748</v>
      </c>
      <c r="C2165" s="22" t="s">
        <v>78</v>
      </c>
      <c r="D2165" s="22" t="s">
        <v>2749</v>
      </c>
      <c r="E2165" s="397" t="s">
        <v>1928</v>
      </c>
      <c r="F2165" s="397"/>
      <c r="G2165" s="23" t="s">
        <v>268</v>
      </c>
      <c r="H2165" s="26">
        <v>2</v>
      </c>
      <c r="I2165" s="25">
        <v>4.46</v>
      </c>
      <c r="J2165" s="25">
        <v>8.92</v>
      </c>
    </row>
    <row r="2166" spans="1:10" ht="39" customHeight="1">
      <c r="A2166" s="22" t="s">
        <v>1894</v>
      </c>
      <c r="B2166" s="24" t="s">
        <v>2650</v>
      </c>
      <c r="C2166" s="22" t="s">
        <v>78</v>
      </c>
      <c r="D2166" s="22" t="s">
        <v>2651</v>
      </c>
      <c r="E2166" s="397" t="s">
        <v>1928</v>
      </c>
      <c r="F2166" s="397"/>
      <c r="G2166" s="23" t="s">
        <v>268</v>
      </c>
      <c r="H2166" s="26">
        <v>0.115</v>
      </c>
      <c r="I2166" s="25">
        <v>26.99</v>
      </c>
      <c r="J2166" s="25">
        <v>3.1</v>
      </c>
    </row>
    <row r="2167" spans="1:10" ht="25.95" customHeight="1">
      <c r="A2167" s="22" t="s">
        <v>1894</v>
      </c>
      <c r="B2167" s="24" t="s">
        <v>2762</v>
      </c>
      <c r="C2167" s="22" t="s">
        <v>78</v>
      </c>
      <c r="D2167" s="22" t="s">
        <v>2763</v>
      </c>
      <c r="E2167" s="397" t="s">
        <v>1928</v>
      </c>
      <c r="F2167" s="397"/>
      <c r="G2167" s="23" t="s">
        <v>268</v>
      </c>
      <c r="H2167" s="26">
        <v>1</v>
      </c>
      <c r="I2167" s="25">
        <v>17.41</v>
      </c>
      <c r="J2167" s="25">
        <v>17.41</v>
      </c>
    </row>
    <row r="2168" spans="1:10">
      <c r="A2168" s="38"/>
      <c r="B2168" s="38"/>
      <c r="C2168" s="38"/>
      <c r="D2168" s="38"/>
      <c r="E2168" s="38" t="s">
        <v>1897</v>
      </c>
      <c r="F2168" s="39">
        <v>4.93</v>
      </c>
      <c r="G2168" s="38" t="s">
        <v>1898</v>
      </c>
      <c r="H2168" s="39">
        <v>0</v>
      </c>
      <c r="I2168" s="38" t="s">
        <v>1899</v>
      </c>
      <c r="J2168" s="39">
        <v>4.93</v>
      </c>
    </row>
    <row r="2169" spans="1:10">
      <c r="A2169" s="38"/>
      <c r="B2169" s="38"/>
      <c r="C2169" s="38"/>
      <c r="D2169" s="38"/>
      <c r="E2169" s="38" t="s">
        <v>1900</v>
      </c>
      <c r="F2169" s="39">
        <v>7.37</v>
      </c>
      <c r="G2169" s="38"/>
      <c r="H2169" s="398" t="s">
        <v>1901</v>
      </c>
      <c r="I2169" s="398"/>
      <c r="J2169" s="39">
        <v>43.35</v>
      </c>
    </row>
    <row r="2170" spans="1:10" ht="1.05" customHeight="1">
      <c r="A2170" s="16"/>
      <c r="B2170" s="16"/>
      <c r="C2170" s="16"/>
      <c r="D2170" s="16"/>
      <c r="E2170" s="16"/>
      <c r="F2170" s="16"/>
      <c r="G2170" s="16"/>
      <c r="H2170" s="16"/>
      <c r="I2170" s="16"/>
      <c r="J2170" s="16"/>
    </row>
    <row r="2171" spans="1:10" ht="18" customHeight="1">
      <c r="A2171" s="2" t="s">
        <v>778</v>
      </c>
      <c r="B2171" s="4" t="s">
        <v>61</v>
      </c>
      <c r="C2171" s="2" t="s">
        <v>62</v>
      </c>
      <c r="D2171" s="2" t="s">
        <v>9</v>
      </c>
      <c r="E2171" s="391" t="s">
        <v>63</v>
      </c>
      <c r="F2171" s="391"/>
      <c r="G2171" s="3" t="s">
        <v>64</v>
      </c>
      <c r="H2171" s="4" t="s">
        <v>10</v>
      </c>
      <c r="I2171" s="4" t="s">
        <v>65</v>
      </c>
      <c r="J2171" s="4" t="s">
        <v>11</v>
      </c>
    </row>
    <row r="2172" spans="1:10" ht="39" customHeight="1">
      <c r="A2172" s="10" t="s">
        <v>1883</v>
      </c>
      <c r="B2172" s="12" t="s">
        <v>779</v>
      </c>
      <c r="C2172" s="10" t="s">
        <v>78</v>
      </c>
      <c r="D2172" s="10" t="s">
        <v>780</v>
      </c>
      <c r="E2172" s="395" t="s">
        <v>645</v>
      </c>
      <c r="F2172" s="395"/>
      <c r="G2172" s="11" t="s">
        <v>268</v>
      </c>
      <c r="H2172" s="15">
        <v>1</v>
      </c>
      <c r="I2172" s="13">
        <v>117.94</v>
      </c>
      <c r="J2172" s="13">
        <v>117.94</v>
      </c>
    </row>
    <row r="2173" spans="1:10" ht="25.95" customHeight="1">
      <c r="A2173" s="17" t="s">
        <v>1884</v>
      </c>
      <c r="B2173" s="19" t="s">
        <v>1959</v>
      </c>
      <c r="C2173" s="17" t="s">
        <v>78</v>
      </c>
      <c r="D2173" s="17" t="s">
        <v>1960</v>
      </c>
      <c r="E2173" s="396" t="s">
        <v>1887</v>
      </c>
      <c r="F2173" s="396"/>
      <c r="G2173" s="18" t="s">
        <v>1911</v>
      </c>
      <c r="H2173" s="21">
        <v>0.2601</v>
      </c>
      <c r="I2173" s="20">
        <v>23.32</v>
      </c>
      <c r="J2173" s="20">
        <v>6.06</v>
      </c>
    </row>
    <row r="2174" spans="1:10" ht="25.95" customHeight="1">
      <c r="A2174" s="17" t="s">
        <v>1884</v>
      </c>
      <c r="B2174" s="19" t="s">
        <v>1957</v>
      </c>
      <c r="C2174" s="17" t="s">
        <v>78</v>
      </c>
      <c r="D2174" s="17" t="s">
        <v>1958</v>
      </c>
      <c r="E2174" s="396" t="s">
        <v>1887</v>
      </c>
      <c r="F2174" s="396"/>
      <c r="G2174" s="18" t="s">
        <v>1911</v>
      </c>
      <c r="H2174" s="21">
        <v>0.2601</v>
      </c>
      <c r="I2174" s="20">
        <v>27.62</v>
      </c>
      <c r="J2174" s="20">
        <v>7.18</v>
      </c>
    </row>
    <row r="2175" spans="1:10" ht="25.95" customHeight="1">
      <c r="A2175" s="22" t="s">
        <v>1894</v>
      </c>
      <c r="B2175" s="24" t="s">
        <v>2756</v>
      </c>
      <c r="C2175" s="22" t="s">
        <v>78</v>
      </c>
      <c r="D2175" s="22" t="s">
        <v>2757</v>
      </c>
      <c r="E2175" s="397" t="s">
        <v>1928</v>
      </c>
      <c r="F2175" s="397"/>
      <c r="G2175" s="23" t="s">
        <v>268</v>
      </c>
      <c r="H2175" s="26">
        <v>2</v>
      </c>
      <c r="I2175" s="25">
        <v>15.42</v>
      </c>
      <c r="J2175" s="25">
        <v>30.84</v>
      </c>
    </row>
    <row r="2176" spans="1:10" ht="39" customHeight="1">
      <c r="A2176" s="22" t="s">
        <v>1894</v>
      </c>
      <c r="B2176" s="24" t="s">
        <v>2650</v>
      </c>
      <c r="C2176" s="22" t="s">
        <v>78</v>
      </c>
      <c r="D2176" s="22" t="s">
        <v>2651</v>
      </c>
      <c r="E2176" s="397" t="s">
        <v>1928</v>
      </c>
      <c r="F2176" s="397"/>
      <c r="G2176" s="23" t="s">
        <v>268</v>
      </c>
      <c r="H2176" s="26">
        <v>0.17499999999999999</v>
      </c>
      <c r="I2176" s="25">
        <v>26.99</v>
      </c>
      <c r="J2176" s="25">
        <v>4.72</v>
      </c>
    </row>
    <row r="2177" spans="1:10" ht="25.95" customHeight="1">
      <c r="A2177" s="22" t="s">
        <v>1894</v>
      </c>
      <c r="B2177" s="24" t="s">
        <v>2764</v>
      </c>
      <c r="C2177" s="22" t="s">
        <v>78</v>
      </c>
      <c r="D2177" s="22" t="s">
        <v>2765</v>
      </c>
      <c r="E2177" s="397" t="s">
        <v>1928</v>
      </c>
      <c r="F2177" s="397"/>
      <c r="G2177" s="23" t="s">
        <v>268</v>
      </c>
      <c r="H2177" s="26">
        <v>1</v>
      </c>
      <c r="I2177" s="25">
        <v>69.14</v>
      </c>
      <c r="J2177" s="25">
        <v>69.14</v>
      </c>
    </row>
    <row r="2178" spans="1:10">
      <c r="A2178" s="38"/>
      <c r="B2178" s="38"/>
      <c r="C2178" s="38"/>
      <c r="D2178" s="38"/>
      <c r="E2178" s="38" t="s">
        <v>1897</v>
      </c>
      <c r="F2178" s="39">
        <v>9.98</v>
      </c>
      <c r="G2178" s="38" t="s">
        <v>1898</v>
      </c>
      <c r="H2178" s="39">
        <v>0</v>
      </c>
      <c r="I2178" s="38" t="s">
        <v>1899</v>
      </c>
      <c r="J2178" s="39">
        <v>9.98</v>
      </c>
    </row>
    <row r="2179" spans="1:10">
      <c r="A2179" s="38"/>
      <c r="B2179" s="38"/>
      <c r="C2179" s="38"/>
      <c r="D2179" s="38"/>
      <c r="E2179" s="38" t="s">
        <v>1900</v>
      </c>
      <c r="F2179" s="39">
        <v>24.17</v>
      </c>
      <c r="G2179" s="38"/>
      <c r="H2179" s="398" t="s">
        <v>1901</v>
      </c>
      <c r="I2179" s="398"/>
      <c r="J2179" s="39">
        <v>142.11000000000001</v>
      </c>
    </row>
    <row r="2180" spans="1:10" ht="1.05" customHeight="1">
      <c r="A2180" s="16"/>
      <c r="B2180" s="16"/>
      <c r="C2180" s="16"/>
      <c r="D2180" s="16"/>
      <c r="E2180" s="16"/>
      <c r="F2180" s="16"/>
      <c r="G2180" s="16"/>
      <c r="H2180" s="16"/>
      <c r="I2180" s="16"/>
      <c r="J2180" s="16"/>
    </row>
    <row r="2181" spans="1:10" ht="18" customHeight="1">
      <c r="A2181" s="2" t="s">
        <v>781</v>
      </c>
      <c r="B2181" s="4" t="s">
        <v>61</v>
      </c>
      <c r="C2181" s="2" t="s">
        <v>62</v>
      </c>
      <c r="D2181" s="2" t="s">
        <v>9</v>
      </c>
      <c r="E2181" s="391" t="s">
        <v>63</v>
      </c>
      <c r="F2181" s="391"/>
      <c r="G2181" s="3" t="s">
        <v>64</v>
      </c>
      <c r="H2181" s="4" t="s">
        <v>10</v>
      </c>
      <c r="I2181" s="4" t="s">
        <v>65</v>
      </c>
      <c r="J2181" s="4" t="s">
        <v>11</v>
      </c>
    </row>
    <row r="2182" spans="1:10" ht="39" customHeight="1">
      <c r="A2182" s="10" t="s">
        <v>1883</v>
      </c>
      <c r="B2182" s="12" t="s">
        <v>782</v>
      </c>
      <c r="C2182" s="10" t="s">
        <v>78</v>
      </c>
      <c r="D2182" s="10" t="s">
        <v>783</v>
      </c>
      <c r="E2182" s="395" t="s">
        <v>645</v>
      </c>
      <c r="F2182" s="395"/>
      <c r="G2182" s="11" t="s">
        <v>268</v>
      </c>
      <c r="H2182" s="15">
        <v>1</v>
      </c>
      <c r="I2182" s="13">
        <v>75.37</v>
      </c>
      <c r="J2182" s="13">
        <v>75.37</v>
      </c>
    </row>
    <row r="2183" spans="1:10" ht="25.95" customHeight="1">
      <c r="A2183" s="17" t="s">
        <v>1884</v>
      </c>
      <c r="B2183" s="19" t="s">
        <v>1959</v>
      </c>
      <c r="C2183" s="17" t="s">
        <v>78</v>
      </c>
      <c r="D2183" s="17" t="s">
        <v>1960</v>
      </c>
      <c r="E2183" s="396" t="s">
        <v>1887</v>
      </c>
      <c r="F2183" s="396"/>
      <c r="G2183" s="18" t="s">
        <v>1911</v>
      </c>
      <c r="H2183" s="21">
        <v>0.17169999999999999</v>
      </c>
      <c r="I2183" s="20">
        <v>23.32</v>
      </c>
      <c r="J2183" s="20">
        <v>4</v>
      </c>
    </row>
    <row r="2184" spans="1:10" ht="25.95" customHeight="1">
      <c r="A2184" s="17" t="s">
        <v>1884</v>
      </c>
      <c r="B2184" s="19" t="s">
        <v>1957</v>
      </c>
      <c r="C2184" s="17" t="s">
        <v>78</v>
      </c>
      <c r="D2184" s="17" t="s">
        <v>1958</v>
      </c>
      <c r="E2184" s="396" t="s">
        <v>1887</v>
      </c>
      <c r="F2184" s="396"/>
      <c r="G2184" s="18" t="s">
        <v>1911</v>
      </c>
      <c r="H2184" s="21">
        <v>0.17169999999999999</v>
      </c>
      <c r="I2184" s="20">
        <v>27.62</v>
      </c>
      <c r="J2184" s="20">
        <v>4.74</v>
      </c>
    </row>
    <row r="2185" spans="1:10" ht="39" customHeight="1">
      <c r="A2185" s="22" t="s">
        <v>1894</v>
      </c>
      <c r="B2185" s="24" t="s">
        <v>2650</v>
      </c>
      <c r="C2185" s="22" t="s">
        <v>78</v>
      </c>
      <c r="D2185" s="22" t="s">
        <v>2651</v>
      </c>
      <c r="E2185" s="397" t="s">
        <v>1928</v>
      </c>
      <c r="F2185" s="397"/>
      <c r="G2185" s="23" t="s">
        <v>268</v>
      </c>
      <c r="H2185" s="26">
        <v>0.17249999999999999</v>
      </c>
      <c r="I2185" s="25">
        <v>26.99</v>
      </c>
      <c r="J2185" s="25">
        <v>4.6500000000000004</v>
      </c>
    </row>
    <row r="2186" spans="1:10" ht="25.95" customHeight="1">
      <c r="A2186" s="22" t="s">
        <v>1894</v>
      </c>
      <c r="B2186" s="24" t="s">
        <v>2766</v>
      </c>
      <c r="C2186" s="22" t="s">
        <v>78</v>
      </c>
      <c r="D2186" s="22" t="s">
        <v>2767</v>
      </c>
      <c r="E2186" s="397" t="s">
        <v>1928</v>
      </c>
      <c r="F2186" s="397"/>
      <c r="G2186" s="23" t="s">
        <v>268</v>
      </c>
      <c r="H2186" s="26">
        <v>1</v>
      </c>
      <c r="I2186" s="25">
        <v>48.6</v>
      </c>
      <c r="J2186" s="25">
        <v>48.6</v>
      </c>
    </row>
    <row r="2187" spans="1:10" ht="25.95" customHeight="1">
      <c r="A2187" s="22" t="s">
        <v>1894</v>
      </c>
      <c r="B2187" s="24" t="s">
        <v>2748</v>
      </c>
      <c r="C2187" s="22" t="s">
        <v>78</v>
      </c>
      <c r="D2187" s="22" t="s">
        <v>2749</v>
      </c>
      <c r="E2187" s="397" t="s">
        <v>1928</v>
      </c>
      <c r="F2187" s="397"/>
      <c r="G2187" s="23" t="s">
        <v>268</v>
      </c>
      <c r="H2187" s="26">
        <v>3</v>
      </c>
      <c r="I2187" s="25">
        <v>4.46</v>
      </c>
      <c r="J2187" s="25">
        <v>13.38</v>
      </c>
    </row>
    <row r="2188" spans="1:10">
      <c r="A2188" s="38"/>
      <c r="B2188" s="38"/>
      <c r="C2188" s="38"/>
      <c r="D2188" s="38"/>
      <c r="E2188" s="38" t="s">
        <v>1897</v>
      </c>
      <c r="F2188" s="39">
        <v>6.58</v>
      </c>
      <c r="G2188" s="38" t="s">
        <v>1898</v>
      </c>
      <c r="H2188" s="39">
        <v>0</v>
      </c>
      <c r="I2188" s="38" t="s">
        <v>1899</v>
      </c>
      <c r="J2188" s="39">
        <v>6.58</v>
      </c>
    </row>
    <row r="2189" spans="1:10">
      <c r="A2189" s="38"/>
      <c r="B2189" s="38"/>
      <c r="C2189" s="38"/>
      <c r="D2189" s="38"/>
      <c r="E2189" s="38" t="s">
        <v>1900</v>
      </c>
      <c r="F2189" s="39">
        <v>15.45</v>
      </c>
      <c r="G2189" s="38"/>
      <c r="H2189" s="398" t="s">
        <v>1901</v>
      </c>
      <c r="I2189" s="398"/>
      <c r="J2189" s="39">
        <v>90.82</v>
      </c>
    </row>
    <row r="2190" spans="1:10" ht="1.05" customHeight="1">
      <c r="A2190" s="16"/>
      <c r="B2190" s="16"/>
      <c r="C2190" s="16"/>
      <c r="D2190" s="16"/>
      <c r="E2190" s="16"/>
      <c r="F2190" s="16"/>
      <c r="G2190" s="16"/>
      <c r="H2190" s="16"/>
      <c r="I2190" s="16"/>
      <c r="J2190" s="16"/>
    </row>
    <row r="2191" spans="1:10" ht="18" customHeight="1">
      <c r="A2191" s="2" t="s">
        <v>784</v>
      </c>
      <c r="B2191" s="4" t="s">
        <v>61</v>
      </c>
      <c r="C2191" s="2" t="s">
        <v>62</v>
      </c>
      <c r="D2191" s="2" t="s">
        <v>9</v>
      </c>
      <c r="E2191" s="391" t="s">
        <v>63</v>
      </c>
      <c r="F2191" s="391"/>
      <c r="G2191" s="3" t="s">
        <v>64</v>
      </c>
      <c r="H2191" s="4" t="s">
        <v>10</v>
      </c>
      <c r="I2191" s="4" t="s">
        <v>65</v>
      </c>
      <c r="J2191" s="4" t="s">
        <v>11</v>
      </c>
    </row>
    <row r="2192" spans="1:10" ht="39" customHeight="1">
      <c r="A2192" s="10" t="s">
        <v>1883</v>
      </c>
      <c r="B2192" s="12" t="s">
        <v>785</v>
      </c>
      <c r="C2192" s="10" t="s">
        <v>78</v>
      </c>
      <c r="D2192" s="10" t="s">
        <v>786</v>
      </c>
      <c r="E2192" s="395" t="s">
        <v>645</v>
      </c>
      <c r="F2192" s="395"/>
      <c r="G2192" s="11" t="s">
        <v>268</v>
      </c>
      <c r="H2192" s="15">
        <v>1</v>
      </c>
      <c r="I2192" s="13">
        <v>177.7</v>
      </c>
      <c r="J2192" s="13">
        <v>177.7</v>
      </c>
    </row>
    <row r="2193" spans="1:10" ht="25.95" customHeight="1">
      <c r="A2193" s="17" t="s">
        <v>1884</v>
      </c>
      <c r="B2193" s="19" t="s">
        <v>1959</v>
      </c>
      <c r="C2193" s="17" t="s">
        <v>78</v>
      </c>
      <c r="D2193" s="17" t="s">
        <v>1960</v>
      </c>
      <c r="E2193" s="396" t="s">
        <v>1887</v>
      </c>
      <c r="F2193" s="396"/>
      <c r="G2193" s="18" t="s">
        <v>1911</v>
      </c>
      <c r="H2193" s="21">
        <v>0.31790000000000002</v>
      </c>
      <c r="I2193" s="20">
        <v>23.32</v>
      </c>
      <c r="J2193" s="20">
        <v>7.41</v>
      </c>
    </row>
    <row r="2194" spans="1:10" ht="25.95" customHeight="1">
      <c r="A2194" s="17" t="s">
        <v>1884</v>
      </c>
      <c r="B2194" s="19" t="s">
        <v>1957</v>
      </c>
      <c r="C2194" s="17" t="s">
        <v>78</v>
      </c>
      <c r="D2194" s="17" t="s">
        <v>1958</v>
      </c>
      <c r="E2194" s="396" t="s">
        <v>1887</v>
      </c>
      <c r="F2194" s="396"/>
      <c r="G2194" s="18" t="s">
        <v>1911</v>
      </c>
      <c r="H2194" s="21">
        <v>0.31790000000000002</v>
      </c>
      <c r="I2194" s="20">
        <v>27.62</v>
      </c>
      <c r="J2194" s="20">
        <v>8.7799999999999994</v>
      </c>
    </row>
    <row r="2195" spans="1:10" ht="25.95" customHeight="1">
      <c r="A2195" s="22" t="s">
        <v>1894</v>
      </c>
      <c r="B2195" s="24" t="s">
        <v>2768</v>
      </c>
      <c r="C2195" s="22" t="s">
        <v>78</v>
      </c>
      <c r="D2195" s="22" t="s">
        <v>2769</v>
      </c>
      <c r="E2195" s="397" t="s">
        <v>1928</v>
      </c>
      <c r="F2195" s="397"/>
      <c r="G2195" s="23" t="s">
        <v>268</v>
      </c>
      <c r="H2195" s="26">
        <v>1</v>
      </c>
      <c r="I2195" s="25">
        <v>119.94</v>
      </c>
      <c r="J2195" s="25">
        <v>119.94</v>
      </c>
    </row>
    <row r="2196" spans="1:10" ht="39" customHeight="1">
      <c r="A2196" s="22" t="s">
        <v>1894</v>
      </c>
      <c r="B2196" s="24" t="s">
        <v>2650</v>
      </c>
      <c r="C2196" s="22" t="s">
        <v>78</v>
      </c>
      <c r="D2196" s="22" t="s">
        <v>2651</v>
      </c>
      <c r="E2196" s="397" t="s">
        <v>1928</v>
      </c>
      <c r="F2196" s="397"/>
      <c r="G2196" s="23" t="s">
        <v>268</v>
      </c>
      <c r="H2196" s="26">
        <v>0.23250000000000001</v>
      </c>
      <c r="I2196" s="25">
        <v>26.99</v>
      </c>
      <c r="J2196" s="25">
        <v>6.27</v>
      </c>
    </row>
    <row r="2197" spans="1:10" ht="25.95" customHeight="1">
      <c r="A2197" s="22" t="s">
        <v>1894</v>
      </c>
      <c r="B2197" s="24" t="s">
        <v>2748</v>
      </c>
      <c r="C2197" s="22" t="s">
        <v>78</v>
      </c>
      <c r="D2197" s="22" t="s">
        <v>2749</v>
      </c>
      <c r="E2197" s="397" t="s">
        <v>1928</v>
      </c>
      <c r="F2197" s="397"/>
      <c r="G2197" s="23" t="s">
        <v>268</v>
      </c>
      <c r="H2197" s="26">
        <v>1</v>
      </c>
      <c r="I2197" s="25">
        <v>4.46</v>
      </c>
      <c r="J2197" s="25">
        <v>4.46</v>
      </c>
    </row>
    <row r="2198" spans="1:10" ht="25.95" customHeight="1">
      <c r="A2198" s="22" t="s">
        <v>1894</v>
      </c>
      <c r="B2198" s="24" t="s">
        <v>2756</v>
      </c>
      <c r="C2198" s="22" t="s">
        <v>78</v>
      </c>
      <c r="D2198" s="22" t="s">
        <v>2757</v>
      </c>
      <c r="E2198" s="397" t="s">
        <v>1928</v>
      </c>
      <c r="F2198" s="397"/>
      <c r="G2198" s="23" t="s">
        <v>268</v>
      </c>
      <c r="H2198" s="26">
        <v>2</v>
      </c>
      <c r="I2198" s="25">
        <v>15.42</v>
      </c>
      <c r="J2198" s="25">
        <v>30.84</v>
      </c>
    </row>
    <row r="2199" spans="1:10">
      <c r="A2199" s="38"/>
      <c r="B2199" s="38"/>
      <c r="C2199" s="38"/>
      <c r="D2199" s="38"/>
      <c r="E2199" s="38" t="s">
        <v>1897</v>
      </c>
      <c r="F2199" s="39">
        <v>12.19</v>
      </c>
      <c r="G2199" s="38" t="s">
        <v>1898</v>
      </c>
      <c r="H2199" s="39">
        <v>0</v>
      </c>
      <c r="I2199" s="38" t="s">
        <v>1899</v>
      </c>
      <c r="J2199" s="39">
        <v>12.19</v>
      </c>
    </row>
    <row r="2200" spans="1:10">
      <c r="A2200" s="38"/>
      <c r="B2200" s="38"/>
      <c r="C2200" s="38"/>
      <c r="D2200" s="38"/>
      <c r="E2200" s="38" t="s">
        <v>1900</v>
      </c>
      <c r="F2200" s="39">
        <v>36.42</v>
      </c>
      <c r="G2200" s="38"/>
      <c r="H2200" s="398" t="s">
        <v>1901</v>
      </c>
      <c r="I2200" s="398"/>
      <c r="J2200" s="39">
        <v>214.12</v>
      </c>
    </row>
    <row r="2201" spans="1:10" ht="1.05" customHeight="1">
      <c r="A2201" s="16"/>
      <c r="B2201" s="16"/>
      <c r="C2201" s="16"/>
      <c r="D2201" s="16"/>
      <c r="E2201" s="16"/>
      <c r="F2201" s="16"/>
      <c r="G2201" s="16"/>
      <c r="H2201" s="16"/>
      <c r="I2201" s="16"/>
      <c r="J2201" s="16"/>
    </row>
    <row r="2202" spans="1:10" ht="18" customHeight="1">
      <c r="A2202" s="2" t="s">
        <v>787</v>
      </c>
      <c r="B2202" s="4" t="s">
        <v>61</v>
      </c>
      <c r="C2202" s="2" t="s">
        <v>62</v>
      </c>
      <c r="D2202" s="2" t="s">
        <v>9</v>
      </c>
      <c r="E2202" s="391" t="s">
        <v>63</v>
      </c>
      <c r="F2202" s="391"/>
      <c r="G2202" s="3" t="s">
        <v>64</v>
      </c>
      <c r="H2202" s="4" t="s">
        <v>10</v>
      </c>
      <c r="I2202" s="4" t="s">
        <v>65</v>
      </c>
      <c r="J2202" s="4" t="s">
        <v>11</v>
      </c>
    </row>
    <row r="2203" spans="1:10" ht="39" customHeight="1">
      <c r="A2203" s="10" t="s">
        <v>1883</v>
      </c>
      <c r="B2203" s="12" t="s">
        <v>788</v>
      </c>
      <c r="C2203" s="10" t="s">
        <v>78</v>
      </c>
      <c r="D2203" s="10" t="s">
        <v>789</v>
      </c>
      <c r="E2203" s="395" t="s">
        <v>645</v>
      </c>
      <c r="F2203" s="395"/>
      <c r="G2203" s="11" t="s">
        <v>268</v>
      </c>
      <c r="H2203" s="15">
        <v>1</v>
      </c>
      <c r="I2203" s="13">
        <v>234.95</v>
      </c>
      <c r="J2203" s="13">
        <v>234.95</v>
      </c>
    </row>
    <row r="2204" spans="1:10" ht="25.95" customHeight="1">
      <c r="A2204" s="17" t="s">
        <v>1884</v>
      </c>
      <c r="B2204" s="19" t="s">
        <v>1959</v>
      </c>
      <c r="C2204" s="17" t="s">
        <v>78</v>
      </c>
      <c r="D2204" s="17" t="s">
        <v>1960</v>
      </c>
      <c r="E2204" s="396" t="s">
        <v>1887</v>
      </c>
      <c r="F2204" s="396"/>
      <c r="G2204" s="18" t="s">
        <v>1911</v>
      </c>
      <c r="H2204" s="21">
        <v>0.3468</v>
      </c>
      <c r="I2204" s="20">
        <v>23.32</v>
      </c>
      <c r="J2204" s="20">
        <v>8.08</v>
      </c>
    </row>
    <row r="2205" spans="1:10" ht="25.95" customHeight="1">
      <c r="A2205" s="17" t="s">
        <v>1884</v>
      </c>
      <c r="B2205" s="19" t="s">
        <v>1957</v>
      </c>
      <c r="C2205" s="17" t="s">
        <v>78</v>
      </c>
      <c r="D2205" s="17" t="s">
        <v>1958</v>
      </c>
      <c r="E2205" s="396" t="s">
        <v>1887</v>
      </c>
      <c r="F2205" s="396"/>
      <c r="G2205" s="18" t="s">
        <v>1911</v>
      </c>
      <c r="H2205" s="21">
        <v>0.3468</v>
      </c>
      <c r="I2205" s="20">
        <v>27.62</v>
      </c>
      <c r="J2205" s="20">
        <v>9.57</v>
      </c>
    </row>
    <row r="2206" spans="1:10" ht="25.95" customHeight="1">
      <c r="A2206" s="22" t="s">
        <v>1894</v>
      </c>
      <c r="B2206" s="24" t="s">
        <v>2756</v>
      </c>
      <c r="C2206" s="22" t="s">
        <v>78</v>
      </c>
      <c r="D2206" s="22" t="s">
        <v>2757</v>
      </c>
      <c r="E2206" s="397" t="s">
        <v>1928</v>
      </c>
      <c r="F2206" s="397"/>
      <c r="G2206" s="23" t="s">
        <v>268</v>
      </c>
      <c r="H2206" s="26">
        <v>3</v>
      </c>
      <c r="I2206" s="25">
        <v>15.42</v>
      </c>
      <c r="J2206" s="25">
        <v>46.26</v>
      </c>
    </row>
    <row r="2207" spans="1:10" ht="39" customHeight="1">
      <c r="A2207" s="22" t="s">
        <v>1894</v>
      </c>
      <c r="B2207" s="24" t="s">
        <v>2650</v>
      </c>
      <c r="C2207" s="22" t="s">
        <v>78</v>
      </c>
      <c r="D2207" s="22" t="s">
        <v>2651</v>
      </c>
      <c r="E2207" s="397" t="s">
        <v>1928</v>
      </c>
      <c r="F2207" s="397"/>
      <c r="G2207" s="23" t="s">
        <v>268</v>
      </c>
      <c r="H2207" s="26">
        <v>0.26250000000000001</v>
      </c>
      <c r="I2207" s="25">
        <v>26.99</v>
      </c>
      <c r="J2207" s="25">
        <v>7.08</v>
      </c>
    </row>
    <row r="2208" spans="1:10" ht="25.95" customHeight="1">
      <c r="A2208" s="22" t="s">
        <v>1894</v>
      </c>
      <c r="B2208" s="24" t="s">
        <v>2770</v>
      </c>
      <c r="C2208" s="22" t="s">
        <v>78</v>
      </c>
      <c r="D2208" s="22" t="s">
        <v>2771</v>
      </c>
      <c r="E2208" s="397" t="s">
        <v>1928</v>
      </c>
      <c r="F2208" s="397"/>
      <c r="G2208" s="23" t="s">
        <v>268</v>
      </c>
      <c r="H2208" s="26">
        <v>1</v>
      </c>
      <c r="I2208" s="25">
        <v>163.96</v>
      </c>
      <c r="J2208" s="25">
        <v>163.96</v>
      </c>
    </row>
    <row r="2209" spans="1:10">
      <c r="A2209" s="38"/>
      <c r="B2209" s="38"/>
      <c r="C2209" s="38"/>
      <c r="D2209" s="38"/>
      <c r="E2209" s="38" t="s">
        <v>1897</v>
      </c>
      <c r="F2209" s="39">
        <v>13.3</v>
      </c>
      <c r="G2209" s="38" t="s">
        <v>1898</v>
      </c>
      <c r="H2209" s="39">
        <v>0</v>
      </c>
      <c r="I2209" s="38" t="s">
        <v>1899</v>
      </c>
      <c r="J2209" s="39">
        <v>13.3</v>
      </c>
    </row>
    <row r="2210" spans="1:10">
      <c r="A2210" s="38"/>
      <c r="B2210" s="38"/>
      <c r="C2210" s="38"/>
      <c r="D2210" s="38"/>
      <c r="E2210" s="38" t="s">
        <v>1900</v>
      </c>
      <c r="F2210" s="39">
        <v>48.16</v>
      </c>
      <c r="G2210" s="38"/>
      <c r="H2210" s="398" t="s">
        <v>1901</v>
      </c>
      <c r="I2210" s="398"/>
      <c r="J2210" s="39">
        <v>283.11</v>
      </c>
    </row>
    <row r="2211" spans="1:10" ht="1.05" customHeight="1">
      <c r="A2211" s="16"/>
      <c r="B2211" s="16"/>
      <c r="C2211" s="16"/>
      <c r="D2211" s="16"/>
      <c r="E2211" s="16"/>
      <c r="F2211" s="16"/>
      <c r="G2211" s="16"/>
      <c r="H2211" s="16"/>
      <c r="I2211" s="16"/>
      <c r="J2211" s="16"/>
    </row>
    <row r="2212" spans="1:10" ht="18" customHeight="1">
      <c r="A2212" s="2" t="s">
        <v>790</v>
      </c>
      <c r="B2212" s="4" t="s">
        <v>61</v>
      </c>
      <c r="C2212" s="2" t="s">
        <v>62</v>
      </c>
      <c r="D2212" s="2" t="s">
        <v>9</v>
      </c>
      <c r="E2212" s="391" t="s">
        <v>63</v>
      </c>
      <c r="F2212" s="391"/>
      <c r="G2212" s="3" t="s">
        <v>64</v>
      </c>
      <c r="H2212" s="4" t="s">
        <v>10</v>
      </c>
      <c r="I2212" s="4" t="s">
        <v>65</v>
      </c>
      <c r="J2212" s="4" t="s">
        <v>11</v>
      </c>
    </row>
    <row r="2213" spans="1:10" ht="39" customHeight="1">
      <c r="A2213" s="10" t="s">
        <v>1883</v>
      </c>
      <c r="B2213" s="12" t="s">
        <v>791</v>
      </c>
      <c r="C2213" s="10" t="s">
        <v>78</v>
      </c>
      <c r="D2213" s="10" t="s">
        <v>792</v>
      </c>
      <c r="E2213" s="395" t="s">
        <v>645</v>
      </c>
      <c r="F2213" s="395"/>
      <c r="G2213" s="11" t="s">
        <v>268</v>
      </c>
      <c r="H2213" s="15">
        <v>1</v>
      </c>
      <c r="I2213" s="13">
        <v>81.069999999999993</v>
      </c>
      <c r="J2213" s="13">
        <v>81.069999999999993</v>
      </c>
    </row>
    <row r="2214" spans="1:10" ht="25.95" customHeight="1">
      <c r="A2214" s="17" t="s">
        <v>1884</v>
      </c>
      <c r="B2214" s="19" t="s">
        <v>1959</v>
      </c>
      <c r="C2214" s="17" t="s">
        <v>78</v>
      </c>
      <c r="D2214" s="17" t="s">
        <v>1960</v>
      </c>
      <c r="E2214" s="396" t="s">
        <v>1887</v>
      </c>
      <c r="F2214" s="396"/>
      <c r="G2214" s="18" t="s">
        <v>1911</v>
      </c>
      <c r="H2214" s="21">
        <v>0.15179999999999999</v>
      </c>
      <c r="I2214" s="20">
        <v>23.32</v>
      </c>
      <c r="J2214" s="20">
        <v>3.53</v>
      </c>
    </row>
    <row r="2215" spans="1:10" ht="25.95" customHeight="1">
      <c r="A2215" s="17" t="s">
        <v>1884</v>
      </c>
      <c r="B2215" s="19" t="s">
        <v>1957</v>
      </c>
      <c r="C2215" s="17" t="s">
        <v>78</v>
      </c>
      <c r="D2215" s="17" t="s">
        <v>1958</v>
      </c>
      <c r="E2215" s="396" t="s">
        <v>1887</v>
      </c>
      <c r="F2215" s="396"/>
      <c r="G2215" s="18" t="s">
        <v>1911</v>
      </c>
      <c r="H2215" s="21">
        <v>0.15179999999999999</v>
      </c>
      <c r="I2215" s="20">
        <v>27.62</v>
      </c>
      <c r="J2215" s="20">
        <v>4.1900000000000004</v>
      </c>
    </row>
    <row r="2216" spans="1:10" ht="39" customHeight="1">
      <c r="A2216" s="22" t="s">
        <v>1894</v>
      </c>
      <c r="B2216" s="24" t="s">
        <v>2650</v>
      </c>
      <c r="C2216" s="22" t="s">
        <v>78</v>
      </c>
      <c r="D2216" s="22" t="s">
        <v>2651</v>
      </c>
      <c r="E2216" s="397" t="s">
        <v>1928</v>
      </c>
      <c r="F2216" s="397"/>
      <c r="G2216" s="23" t="s">
        <v>268</v>
      </c>
      <c r="H2216" s="26">
        <v>0.14499999999999999</v>
      </c>
      <c r="I2216" s="25">
        <v>26.99</v>
      </c>
      <c r="J2216" s="25">
        <v>3.91</v>
      </c>
    </row>
    <row r="2217" spans="1:10" ht="25.95" customHeight="1">
      <c r="A2217" s="22" t="s">
        <v>1894</v>
      </c>
      <c r="B2217" s="24" t="s">
        <v>2748</v>
      </c>
      <c r="C2217" s="22" t="s">
        <v>78</v>
      </c>
      <c r="D2217" s="22" t="s">
        <v>2749</v>
      </c>
      <c r="E2217" s="397" t="s">
        <v>1928</v>
      </c>
      <c r="F2217" s="397"/>
      <c r="G2217" s="23" t="s">
        <v>268</v>
      </c>
      <c r="H2217" s="26">
        <v>1</v>
      </c>
      <c r="I2217" s="25">
        <v>4.46</v>
      </c>
      <c r="J2217" s="25">
        <v>4.46</v>
      </c>
    </row>
    <row r="2218" spans="1:10" ht="25.95" customHeight="1">
      <c r="A2218" s="22" t="s">
        <v>1894</v>
      </c>
      <c r="B2218" s="24" t="s">
        <v>2756</v>
      </c>
      <c r="C2218" s="22" t="s">
        <v>78</v>
      </c>
      <c r="D2218" s="22" t="s">
        <v>2757</v>
      </c>
      <c r="E2218" s="397" t="s">
        <v>1928</v>
      </c>
      <c r="F2218" s="397"/>
      <c r="G2218" s="23" t="s">
        <v>268</v>
      </c>
      <c r="H2218" s="26">
        <v>1</v>
      </c>
      <c r="I2218" s="25">
        <v>15.42</v>
      </c>
      <c r="J2218" s="25">
        <v>15.42</v>
      </c>
    </row>
    <row r="2219" spans="1:10" ht="25.95" customHeight="1">
      <c r="A2219" s="22" t="s">
        <v>1894</v>
      </c>
      <c r="B2219" s="24" t="s">
        <v>2772</v>
      </c>
      <c r="C2219" s="22" t="s">
        <v>78</v>
      </c>
      <c r="D2219" s="22" t="s">
        <v>2773</v>
      </c>
      <c r="E2219" s="397" t="s">
        <v>1928</v>
      </c>
      <c r="F2219" s="397"/>
      <c r="G2219" s="23" t="s">
        <v>268</v>
      </c>
      <c r="H2219" s="26">
        <v>1</v>
      </c>
      <c r="I2219" s="25">
        <v>49.56</v>
      </c>
      <c r="J2219" s="25">
        <v>49.56</v>
      </c>
    </row>
    <row r="2220" spans="1:10">
      <c r="A2220" s="38"/>
      <c r="B2220" s="38"/>
      <c r="C2220" s="38"/>
      <c r="D2220" s="38"/>
      <c r="E2220" s="38" t="s">
        <v>1897</v>
      </c>
      <c r="F2220" s="39">
        <v>5.81</v>
      </c>
      <c r="G2220" s="38" t="s">
        <v>1898</v>
      </c>
      <c r="H2220" s="39">
        <v>0</v>
      </c>
      <c r="I2220" s="38" t="s">
        <v>1899</v>
      </c>
      <c r="J2220" s="39">
        <v>5.81</v>
      </c>
    </row>
    <row r="2221" spans="1:10">
      <c r="A2221" s="38"/>
      <c r="B2221" s="38"/>
      <c r="C2221" s="38"/>
      <c r="D2221" s="38"/>
      <c r="E2221" s="38" t="s">
        <v>1900</v>
      </c>
      <c r="F2221" s="39">
        <v>16.61</v>
      </c>
      <c r="G2221" s="38"/>
      <c r="H2221" s="398" t="s">
        <v>1901</v>
      </c>
      <c r="I2221" s="398"/>
      <c r="J2221" s="39">
        <v>97.68</v>
      </c>
    </row>
    <row r="2222" spans="1:10" ht="1.05" customHeight="1">
      <c r="A2222" s="16"/>
      <c r="B2222" s="16"/>
      <c r="C2222" s="16"/>
      <c r="D2222" s="16"/>
      <c r="E2222" s="16"/>
      <c r="F2222" s="16"/>
      <c r="G2222" s="16"/>
      <c r="H2222" s="16"/>
      <c r="I2222" s="16"/>
      <c r="J2222" s="16"/>
    </row>
    <row r="2223" spans="1:10" ht="18" customHeight="1">
      <c r="A2223" s="2" t="s">
        <v>793</v>
      </c>
      <c r="B2223" s="4" t="s">
        <v>61</v>
      </c>
      <c r="C2223" s="2" t="s">
        <v>62</v>
      </c>
      <c r="D2223" s="2" t="s">
        <v>9</v>
      </c>
      <c r="E2223" s="391" t="s">
        <v>63</v>
      </c>
      <c r="F2223" s="391"/>
      <c r="G2223" s="3" t="s">
        <v>64</v>
      </c>
      <c r="H2223" s="4" t="s">
        <v>10</v>
      </c>
      <c r="I2223" s="4" t="s">
        <v>65</v>
      </c>
      <c r="J2223" s="4" t="s">
        <v>11</v>
      </c>
    </row>
    <row r="2224" spans="1:10" ht="39" customHeight="1">
      <c r="A2224" s="10" t="s">
        <v>1883</v>
      </c>
      <c r="B2224" s="12" t="s">
        <v>794</v>
      </c>
      <c r="C2224" s="10" t="s">
        <v>78</v>
      </c>
      <c r="D2224" s="10" t="s">
        <v>795</v>
      </c>
      <c r="E2224" s="395" t="s">
        <v>645</v>
      </c>
      <c r="F2224" s="395"/>
      <c r="G2224" s="11" t="s">
        <v>268</v>
      </c>
      <c r="H2224" s="15">
        <v>1</v>
      </c>
      <c r="I2224" s="13">
        <v>27.19</v>
      </c>
      <c r="J2224" s="13">
        <v>27.19</v>
      </c>
    </row>
    <row r="2225" spans="1:10" ht="25.95" customHeight="1">
      <c r="A2225" s="17" t="s">
        <v>1884</v>
      </c>
      <c r="B2225" s="19" t="s">
        <v>1957</v>
      </c>
      <c r="C2225" s="17" t="s">
        <v>78</v>
      </c>
      <c r="D2225" s="17" t="s">
        <v>1958</v>
      </c>
      <c r="E2225" s="396" t="s">
        <v>1887</v>
      </c>
      <c r="F2225" s="396"/>
      <c r="G2225" s="18" t="s">
        <v>1911</v>
      </c>
      <c r="H2225" s="21">
        <v>8.5800000000000001E-2</v>
      </c>
      <c r="I2225" s="20">
        <v>27.62</v>
      </c>
      <c r="J2225" s="20">
        <v>2.36</v>
      </c>
    </row>
    <row r="2226" spans="1:10" ht="25.95" customHeight="1">
      <c r="A2226" s="17" t="s">
        <v>1884</v>
      </c>
      <c r="B2226" s="19" t="s">
        <v>1959</v>
      </c>
      <c r="C2226" s="17" t="s">
        <v>78</v>
      </c>
      <c r="D2226" s="17" t="s">
        <v>1960</v>
      </c>
      <c r="E2226" s="396" t="s">
        <v>1887</v>
      </c>
      <c r="F2226" s="396"/>
      <c r="G2226" s="18" t="s">
        <v>1911</v>
      </c>
      <c r="H2226" s="21">
        <v>8.5800000000000001E-2</v>
      </c>
      <c r="I2226" s="20">
        <v>23.32</v>
      </c>
      <c r="J2226" s="20">
        <v>2</v>
      </c>
    </row>
    <row r="2227" spans="1:10" ht="24" customHeight="1">
      <c r="A2227" s="22" t="s">
        <v>1894</v>
      </c>
      <c r="B2227" s="24" t="s">
        <v>1965</v>
      </c>
      <c r="C2227" s="22" t="s">
        <v>78</v>
      </c>
      <c r="D2227" s="22" t="s">
        <v>1966</v>
      </c>
      <c r="E2227" s="397" t="s">
        <v>1928</v>
      </c>
      <c r="F2227" s="397"/>
      <c r="G2227" s="23" t="s">
        <v>268</v>
      </c>
      <c r="H2227" s="26">
        <v>3.5999999999999997E-2</v>
      </c>
      <c r="I2227" s="25">
        <v>2.2599999999999998</v>
      </c>
      <c r="J2227" s="25">
        <v>0.08</v>
      </c>
    </row>
    <row r="2228" spans="1:10" ht="24" customHeight="1">
      <c r="A2228" s="22" t="s">
        <v>1894</v>
      </c>
      <c r="B2228" s="24" t="s">
        <v>2363</v>
      </c>
      <c r="C2228" s="22" t="s">
        <v>78</v>
      </c>
      <c r="D2228" s="22" t="s">
        <v>2523</v>
      </c>
      <c r="E2228" s="397" t="s">
        <v>1928</v>
      </c>
      <c r="F2228" s="397"/>
      <c r="G2228" s="23" t="s">
        <v>268</v>
      </c>
      <c r="H2228" s="26">
        <v>2.4500000000000001E-2</v>
      </c>
      <c r="I2228" s="25">
        <v>65.400000000000006</v>
      </c>
      <c r="J2228" s="25">
        <v>1.6</v>
      </c>
    </row>
    <row r="2229" spans="1:10" ht="25.95" customHeight="1">
      <c r="A2229" s="22" t="s">
        <v>1894</v>
      </c>
      <c r="B2229" s="24" t="s">
        <v>1961</v>
      </c>
      <c r="C2229" s="22" t="s">
        <v>78</v>
      </c>
      <c r="D2229" s="22" t="s">
        <v>1962</v>
      </c>
      <c r="E2229" s="397" t="s">
        <v>1928</v>
      </c>
      <c r="F2229" s="397"/>
      <c r="G2229" s="23" t="s">
        <v>268</v>
      </c>
      <c r="H2229" s="26">
        <v>0.04</v>
      </c>
      <c r="I2229" s="25">
        <v>74.09</v>
      </c>
      <c r="J2229" s="25">
        <v>2.96</v>
      </c>
    </row>
    <row r="2230" spans="1:10" ht="25.95" customHeight="1">
      <c r="A2230" s="22" t="s">
        <v>1894</v>
      </c>
      <c r="B2230" s="24" t="s">
        <v>2775</v>
      </c>
      <c r="C2230" s="22" t="s">
        <v>78</v>
      </c>
      <c r="D2230" s="22" t="s">
        <v>2776</v>
      </c>
      <c r="E2230" s="397" t="s">
        <v>1928</v>
      </c>
      <c r="F2230" s="397"/>
      <c r="G2230" s="23" t="s">
        <v>268</v>
      </c>
      <c r="H2230" s="26">
        <v>1</v>
      </c>
      <c r="I2230" s="25">
        <v>12.18</v>
      </c>
      <c r="J2230" s="25">
        <v>12.18</v>
      </c>
    </row>
    <row r="2231" spans="1:10" ht="25.95" customHeight="1">
      <c r="A2231" s="22" t="s">
        <v>1894</v>
      </c>
      <c r="B2231" s="24" t="s">
        <v>2748</v>
      </c>
      <c r="C2231" s="22" t="s">
        <v>78</v>
      </c>
      <c r="D2231" s="22" t="s">
        <v>2749</v>
      </c>
      <c r="E2231" s="397" t="s">
        <v>1928</v>
      </c>
      <c r="F2231" s="397"/>
      <c r="G2231" s="23" t="s">
        <v>268</v>
      </c>
      <c r="H2231" s="26">
        <v>1</v>
      </c>
      <c r="I2231" s="25">
        <v>4.46</v>
      </c>
      <c r="J2231" s="25">
        <v>4.46</v>
      </c>
    </row>
    <row r="2232" spans="1:10" ht="39" customHeight="1">
      <c r="A2232" s="22" t="s">
        <v>1894</v>
      </c>
      <c r="B2232" s="24" t="s">
        <v>2650</v>
      </c>
      <c r="C2232" s="22" t="s">
        <v>78</v>
      </c>
      <c r="D2232" s="22" t="s">
        <v>2651</v>
      </c>
      <c r="E2232" s="397" t="s">
        <v>1928</v>
      </c>
      <c r="F2232" s="397"/>
      <c r="G2232" s="23" t="s">
        <v>268</v>
      </c>
      <c r="H2232" s="26">
        <v>5.7500000000000002E-2</v>
      </c>
      <c r="I2232" s="25">
        <v>26.99</v>
      </c>
      <c r="J2232" s="25">
        <v>1.55</v>
      </c>
    </row>
    <row r="2233" spans="1:10">
      <c r="A2233" s="38"/>
      <c r="B2233" s="38"/>
      <c r="C2233" s="38"/>
      <c r="D2233" s="38"/>
      <c r="E2233" s="38" t="s">
        <v>1897</v>
      </c>
      <c r="F2233" s="39">
        <v>3.29</v>
      </c>
      <c r="G2233" s="38" t="s">
        <v>1898</v>
      </c>
      <c r="H2233" s="39">
        <v>0</v>
      </c>
      <c r="I2233" s="38" t="s">
        <v>1899</v>
      </c>
      <c r="J2233" s="39">
        <v>3.29</v>
      </c>
    </row>
    <row r="2234" spans="1:10">
      <c r="A2234" s="38"/>
      <c r="B2234" s="38"/>
      <c r="C2234" s="38"/>
      <c r="D2234" s="38"/>
      <c r="E2234" s="38" t="s">
        <v>1900</v>
      </c>
      <c r="F2234" s="39">
        <v>5.57</v>
      </c>
      <c r="G2234" s="38"/>
      <c r="H2234" s="398" t="s">
        <v>1901</v>
      </c>
      <c r="I2234" s="398"/>
      <c r="J2234" s="39">
        <v>32.76</v>
      </c>
    </row>
    <row r="2235" spans="1:10" ht="1.05" customHeight="1">
      <c r="A2235" s="16"/>
      <c r="B2235" s="16"/>
      <c r="C2235" s="16"/>
      <c r="D2235" s="16"/>
      <c r="E2235" s="16"/>
      <c r="F2235" s="16"/>
      <c r="G2235" s="16"/>
      <c r="H2235" s="16"/>
      <c r="I2235" s="16"/>
      <c r="J2235" s="16"/>
    </row>
    <row r="2236" spans="1:10" ht="18" customHeight="1">
      <c r="A2236" s="2" t="s">
        <v>796</v>
      </c>
      <c r="B2236" s="4" t="s">
        <v>61</v>
      </c>
      <c r="C2236" s="2" t="s">
        <v>62</v>
      </c>
      <c r="D2236" s="2" t="s">
        <v>9</v>
      </c>
      <c r="E2236" s="391" t="s">
        <v>63</v>
      </c>
      <c r="F2236" s="391"/>
      <c r="G2236" s="3" t="s">
        <v>64</v>
      </c>
      <c r="H2236" s="4" t="s">
        <v>10</v>
      </c>
      <c r="I2236" s="4" t="s">
        <v>65</v>
      </c>
      <c r="J2236" s="4" t="s">
        <v>11</v>
      </c>
    </row>
    <row r="2237" spans="1:10" ht="39" customHeight="1">
      <c r="A2237" s="10" t="s">
        <v>1883</v>
      </c>
      <c r="B2237" s="12" t="s">
        <v>797</v>
      </c>
      <c r="C2237" s="10" t="s">
        <v>78</v>
      </c>
      <c r="D2237" s="10" t="s">
        <v>798</v>
      </c>
      <c r="E2237" s="395" t="s">
        <v>645</v>
      </c>
      <c r="F2237" s="395"/>
      <c r="G2237" s="11" t="s">
        <v>268</v>
      </c>
      <c r="H2237" s="15">
        <v>1</v>
      </c>
      <c r="I2237" s="13">
        <v>74.77</v>
      </c>
      <c r="J2237" s="13">
        <v>74.77</v>
      </c>
    </row>
    <row r="2238" spans="1:10" ht="25.95" customHeight="1">
      <c r="A2238" s="17" t="s">
        <v>1884</v>
      </c>
      <c r="B2238" s="19" t="s">
        <v>1957</v>
      </c>
      <c r="C2238" s="17" t="s">
        <v>78</v>
      </c>
      <c r="D2238" s="17" t="s">
        <v>1958</v>
      </c>
      <c r="E2238" s="396" t="s">
        <v>1887</v>
      </c>
      <c r="F2238" s="396"/>
      <c r="G2238" s="18" t="s">
        <v>1911</v>
      </c>
      <c r="H2238" s="21">
        <v>0.31419999999999998</v>
      </c>
      <c r="I2238" s="20">
        <v>27.62</v>
      </c>
      <c r="J2238" s="20">
        <v>8.67</v>
      </c>
    </row>
    <row r="2239" spans="1:10" ht="25.95" customHeight="1">
      <c r="A2239" s="17" t="s">
        <v>1884</v>
      </c>
      <c r="B2239" s="19" t="s">
        <v>1959</v>
      </c>
      <c r="C2239" s="17" t="s">
        <v>78</v>
      </c>
      <c r="D2239" s="17" t="s">
        <v>1960</v>
      </c>
      <c r="E2239" s="396" t="s">
        <v>1887</v>
      </c>
      <c r="F2239" s="396"/>
      <c r="G2239" s="18" t="s">
        <v>1911</v>
      </c>
      <c r="H2239" s="21">
        <v>0.31419999999999998</v>
      </c>
      <c r="I2239" s="20">
        <v>23.32</v>
      </c>
      <c r="J2239" s="20">
        <v>7.32</v>
      </c>
    </row>
    <row r="2240" spans="1:10" ht="25.95" customHeight="1">
      <c r="A2240" s="22" t="s">
        <v>1894</v>
      </c>
      <c r="B2240" s="24" t="s">
        <v>2756</v>
      </c>
      <c r="C2240" s="22" t="s">
        <v>78</v>
      </c>
      <c r="D2240" s="22" t="s">
        <v>2757</v>
      </c>
      <c r="E2240" s="397" t="s">
        <v>1928</v>
      </c>
      <c r="F2240" s="397"/>
      <c r="G2240" s="23" t="s">
        <v>268</v>
      </c>
      <c r="H2240" s="26">
        <v>1</v>
      </c>
      <c r="I2240" s="25">
        <v>15.42</v>
      </c>
      <c r="J2240" s="25">
        <v>15.42</v>
      </c>
    </row>
    <row r="2241" spans="1:10" ht="24" customHeight="1">
      <c r="A2241" s="22" t="s">
        <v>1894</v>
      </c>
      <c r="B2241" s="24" t="s">
        <v>2363</v>
      </c>
      <c r="C2241" s="22" t="s">
        <v>78</v>
      </c>
      <c r="D2241" s="22" t="s">
        <v>2523</v>
      </c>
      <c r="E2241" s="397" t="s">
        <v>1928</v>
      </c>
      <c r="F2241" s="397"/>
      <c r="G2241" s="23" t="s">
        <v>268</v>
      </c>
      <c r="H2241" s="26">
        <v>3.0599999999999999E-2</v>
      </c>
      <c r="I2241" s="25">
        <v>65.400000000000006</v>
      </c>
      <c r="J2241" s="25">
        <v>2</v>
      </c>
    </row>
    <row r="2242" spans="1:10" ht="25.95" customHeight="1">
      <c r="A2242" s="22" t="s">
        <v>1894</v>
      </c>
      <c r="B2242" s="24" t="s">
        <v>2778</v>
      </c>
      <c r="C2242" s="22" t="s">
        <v>78</v>
      </c>
      <c r="D2242" s="22" t="s">
        <v>2779</v>
      </c>
      <c r="E2242" s="397" t="s">
        <v>1928</v>
      </c>
      <c r="F2242" s="397"/>
      <c r="G2242" s="23" t="s">
        <v>268</v>
      </c>
      <c r="H2242" s="26">
        <v>1</v>
      </c>
      <c r="I2242" s="25">
        <v>35.11</v>
      </c>
      <c r="J2242" s="25">
        <v>35.11</v>
      </c>
    </row>
    <row r="2243" spans="1:10" ht="24" customHeight="1">
      <c r="A2243" s="22" t="s">
        <v>1894</v>
      </c>
      <c r="B2243" s="24" t="s">
        <v>1965</v>
      </c>
      <c r="C2243" s="22" t="s">
        <v>78</v>
      </c>
      <c r="D2243" s="22" t="s">
        <v>1966</v>
      </c>
      <c r="E2243" s="397" t="s">
        <v>1928</v>
      </c>
      <c r="F2243" s="397"/>
      <c r="G2243" s="23" t="s">
        <v>268</v>
      </c>
      <c r="H2243" s="26">
        <v>8.7999999999999995E-2</v>
      </c>
      <c r="I2243" s="25">
        <v>2.2599999999999998</v>
      </c>
      <c r="J2243" s="25">
        <v>0.19</v>
      </c>
    </row>
    <row r="2244" spans="1:10" ht="25.95" customHeight="1">
      <c r="A2244" s="22" t="s">
        <v>1894</v>
      </c>
      <c r="B2244" s="24" t="s">
        <v>1961</v>
      </c>
      <c r="C2244" s="22" t="s">
        <v>78</v>
      </c>
      <c r="D2244" s="22" t="s">
        <v>1962</v>
      </c>
      <c r="E2244" s="397" t="s">
        <v>1928</v>
      </c>
      <c r="F2244" s="397"/>
      <c r="G2244" s="23" t="s">
        <v>268</v>
      </c>
      <c r="H2244" s="26">
        <v>0.05</v>
      </c>
      <c r="I2244" s="25">
        <v>74.09</v>
      </c>
      <c r="J2244" s="25">
        <v>3.7</v>
      </c>
    </row>
    <row r="2245" spans="1:10" ht="39" customHeight="1">
      <c r="A2245" s="22" t="s">
        <v>1894</v>
      </c>
      <c r="B2245" s="24" t="s">
        <v>2650</v>
      </c>
      <c r="C2245" s="22" t="s">
        <v>78</v>
      </c>
      <c r="D2245" s="22" t="s">
        <v>2651</v>
      </c>
      <c r="E2245" s="397" t="s">
        <v>1928</v>
      </c>
      <c r="F2245" s="397"/>
      <c r="G2245" s="23" t="s">
        <v>268</v>
      </c>
      <c r="H2245" s="26">
        <v>8.7499999999999994E-2</v>
      </c>
      <c r="I2245" s="25">
        <v>26.99</v>
      </c>
      <c r="J2245" s="25">
        <v>2.36</v>
      </c>
    </row>
    <row r="2246" spans="1:10">
      <c r="A2246" s="38"/>
      <c r="B2246" s="38"/>
      <c r="C2246" s="38"/>
      <c r="D2246" s="38"/>
      <c r="E2246" s="38" t="s">
        <v>1897</v>
      </c>
      <c r="F2246" s="39">
        <v>12.05</v>
      </c>
      <c r="G2246" s="38" t="s">
        <v>1898</v>
      </c>
      <c r="H2246" s="39">
        <v>0</v>
      </c>
      <c r="I2246" s="38" t="s">
        <v>1899</v>
      </c>
      <c r="J2246" s="39">
        <v>12.05</v>
      </c>
    </row>
    <row r="2247" spans="1:10">
      <c r="A2247" s="38"/>
      <c r="B2247" s="38"/>
      <c r="C2247" s="38"/>
      <c r="D2247" s="38"/>
      <c r="E2247" s="38" t="s">
        <v>1900</v>
      </c>
      <c r="F2247" s="39">
        <v>15.32</v>
      </c>
      <c r="G2247" s="38"/>
      <c r="H2247" s="398" t="s">
        <v>1901</v>
      </c>
      <c r="I2247" s="398"/>
      <c r="J2247" s="39">
        <v>90.09</v>
      </c>
    </row>
    <row r="2248" spans="1:10" ht="1.05" customHeight="1">
      <c r="A2248" s="16"/>
      <c r="B2248" s="16"/>
      <c r="C2248" s="16"/>
      <c r="D2248" s="16"/>
      <c r="E2248" s="16"/>
      <c r="F2248" s="16"/>
      <c r="G2248" s="16"/>
      <c r="H2248" s="16"/>
      <c r="I2248" s="16"/>
      <c r="J2248" s="16"/>
    </row>
    <row r="2249" spans="1:10" ht="18" customHeight="1">
      <c r="A2249" s="2" t="s">
        <v>799</v>
      </c>
      <c r="B2249" s="4" t="s">
        <v>61</v>
      </c>
      <c r="C2249" s="2" t="s">
        <v>62</v>
      </c>
      <c r="D2249" s="2" t="s">
        <v>9</v>
      </c>
      <c r="E2249" s="391" t="s">
        <v>63</v>
      </c>
      <c r="F2249" s="391"/>
      <c r="G2249" s="3" t="s">
        <v>64</v>
      </c>
      <c r="H2249" s="4" t="s">
        <v>10</v>
      </c>
      <c r="I2249" s="4" t="s">
        <v>65</v>
      </c>
      <c r="J2249" s="4" t="s">
        <v>11</v>
      </c>
    </row>
    <row r="2250" spans="1:10" ht="39" customHeight="1">
      <c r="A2250" s="10" t="s">
        <v>1883</v>
      </c>
      <c r="B2250" s="12" t="s">
        <v>800</v>
      </c>
      <c r="C2250" s="10" t="s">
        <v>78</v>
      </c>
      <c r="D2250" s="10" t="s">
        <v>801</v>
      </c>
      <c r="E2250" s="395" t="s">
        <v>645</v>
      </c>
      <c r="F2250" s="395"/>
      <c r="G2250" s="11" t="s">
        <v>114</v>
      </c>
      <c r="H2250" s="15">
        <v>1</v>
      </c>
      <c r="I2250" s="13">
        <v>21.57</v>
      </c>
      <c r="J2250" s="13">
        <v>21.57</v>
      </c>
    </row>
    <row r="2251" spans="1:10" ht="25.95" customHeight="1">
      <c r="A2251" s="17" t="s">
        <v>1884</v>
      </c>
      <c r="B2251" s="19" t="s">
        <v>1959</v>
      </c>
      <c r="C2251" s="17" t="s">
        <v>78</v>
      </c>
      <c r="D2251" s="17" t="s">
        <v>1960</v>
      </c>
      <c r="E2251" s="396" t="s">
        <v>1887</v>
      </c>
      <c r="F2251" s="396"/>
      <c r="G2251" s="18" t="s">
        <v>1911</v>
      </c>
      <c r="H2251" s="21">
        <v>0.18970000000000001</v>
      </c>
      <c r="I2251" s="20">
        <v>23.32</v>
      </c>
      <c r="J2251" s="20">
        <v>4.42</v>
      </c>
    </row>
    <row r="2252" spans="1:10" ht="25.95" customHeight="1">
      <c r="A2252" s="17" t="s">
        <v>1884</v>
      </c>
      <c r="B2252" s="19" t="s">
        <v>1957</v>
      </c>
      <c r="C2252" s="17" t="s">
        <v>78</v>
      </c>
      <c r="D2252" s="17" t="s">
        <v>1958</v>
      </c>
      <c r="E2252" s="396" t="s">
        <v>1887</v>
      </c>
      <c r="F2252" s="396"/>
      <c r="G2252" s="18" t="s">
        <v>1911</v>
      </c>
      <c r="H2252" s="21">
        <v>0.18970000000000001</v>
      </c>
      <c r="I2252" s="20">
        <v>27.62</v>
      </c>
      <c r="J2252" s="20">
        <v>5.23</v>
      </c>
    </row>
    <row r="2253" spans="1:10" ht="24" customHeight="1">
      <c r="A2253" s="22" t="s">
        <v>1894</v>
      </c>
      <c r="B2253" s="24" t="s">
        <v>1965</v>
      </c>
      <c r="C2253" s="22" t="s">
        <v>78</v>
      </c>
      <c r="D2253" s="22" t="s">
        <v>1966</v>
      </c>
      <c r="E2253" s="397" t="s">
        <v>1928</v>
      </c>
      <c r="F2253" s="397"/>
      <c r="G2253" s="23" t="s">
        <v>268</v>
      </c>
      <c r="H2253" s="26">
        <v>1.0500000000000001E-2</v>
      </c>
      <c r="I2253" s="25">
        <v>2.2599999999999998</v>
      </c>
      <c r="J2253" s="25">
        <v>0.02</v>
      </c>
    </row>
    <row r="2254" spans="1:10" ht="25.95" customHeight="1">
      <c r="A2254" s="22" t="s">
        <v>1894</v>
      </c>
      <c r="B2254" s="24" t="s">
        <v>2781</v>
      </c>
      <c r="C2254" s="22" t="s">
        <v>78</v>
      </c>
      <c r="D2254" s="22" t="s">
        <v>2782</v>
      </c>
      <c r="E2254" s="397" t="s">
        <v>1928</v>
      </c>
      <c r="F2254" s="397"/>
      <c r="G2254" s="23" t="s">
        <v>114</v>
      </c>
      <c r="H2254" s="26">
        <v>1.0353000000000001</v>
      </c>
      <c r="I2254" s="25">
        <v>11.5</v>
      </c>
      <c r="J2254" s="25">
        <v>11.9</v>
      </c>
    </row>
    <row r="2255" spans="1:10">
      <c r="A2255" s="38"/>
      <c r="B2255" s="38"/>
      <c r="C2255" s="38"/>
      <c r="D2255" s="38"/>
      <c r="E2255" s="38" t="s">
        <v>1897</v>
      </c>
      <c r="F2255" s="39">
        <v>7.27</v>
      </c>
      <c r="G2255" s="38" t="s">
        <v>1898</v>
      </c>
      <c r="H2255" s="39">
        <v>0</v>
      </c>
      <c r="I2255" s="38" t="s">
        <v>1899</v>
      </c>
      <c r="J2255" s="39">
        <v>7.27</v>
      </c>
    </row>
    <row r="2256" spans="1:10">
      <c r="A2256" s="38"/>
      <c r="B2256" s="38"/>
      <c r="C2256" s="38"/>
      <c r="D2256" s="38"/>
      <c r="E2256" s="38" t="s">
        <v>1900</v>
      </c>
      <c r="F2256" s="39">
        <v>4.42</v>
      </c>
      <c r="G2256" s="38"/>
      <c r="H2256" s="398" t="s">
        <v>1901</v>
      </c>
      <c r="I2256" s="398"/>
      <c r="J2256" s="39">
        <v>25.99</v>
      </c>
    </row>
    <row r="2257" spans="1:10" ht="1.05" customHeight="1">
      <c r="A2257" s="16"/>
      <c r="B2257" s="16"/>
      <c r="C2257" s="16"/>
      <c r="D2257" s="16"/>
      <c r="E2257" s="16"/>
      <c r="F2257" s="16"/>
      <c r="G2257" s="16"/>
      <c r="H2257" s="16"/>
      <c r="I2257" s="16"/>
      <c r="J2257" s="16"/>
    </row>
    <row r="2258" spans="1:10" ht="18" customHeight="1">
      <c r="A2258" s="2" t="s">
        <v>802</v>
      </c>
      <c r="B2258" s="4" t="s">
        <v>61</v>
      </c>
      <c r="C2258" s="2" t="s">
        <v>62</v>
      </c>
      <c r="D2258" s="2" t="s">
        <v>9</v>
      </c>
      <c r="E2258" s="391" t="s">
        <v>63</v>
      </c>
      <c r="F2258" s="391"/>
      <c r="G2258" s="3" t="s">
        <v>64</v>
      </c>
      <c r="H2258" s="4" t="s">
        <v>10</v>
      </c>
      <c r="I2258" s="4" t="s">
        <v>65</v>
      </c>
      <c r="J2258" s="4" t="s">
        <v>11</v>
      </c>
    </row>
    <row r="2259" spans="1:10" ht="39" customHeight="1">
      <c r="A2259" s="10" t="s">
        <v>1883</v>
      </c>
      <c r="B2259" s="12" t="s">
        <v>803</v>
      </c>
      <c r="C2259" s="10" t="s">
        <v>78</v>
      </c>
      <c r="D2259" s="10" t="s">
        <v>804</v>
      </c>
      <c r="E2259" s="395" t="s">
        <v>645</v>
      </c>
      <c r="F2259" s="395"/>
      <c r="G2259" s="11" t="s">
        <v>114</v>
      </c>
      <c r="H2259" s="15">
        <v>1</v>
      </c>
      <c r="I2259" s="13">
        <v>36.57</v>
      </c>
      <c r="J2259" s="13">
        <v>36.57</v>
      </c>
    </row>
    <row r="2260" spans="1:10" ht="25.95" customHeight="1">
      <c r="A2260" s="17" t="s">
        <v>1884</v>
      </c>
      <c r="B2260" s="19" t="s">
        <v>1957</v>
      </c>
      <c r="C2260" s="17" t="s">
        <v>78</v>
      </c>
      <c r="D2260" s="17" t="s">
        <v>1958</v>
      </c>
      <c r="E2260" s="396" t="s">
        <v>1887</v>
      </c>
      <c r="F2260" s="396"/>
      <c r="G2260" s="18" t="s">
        <v>1911</v>
      </c>
      <c r="H2260" s="21">
        <v>0.29389999999999999</v>
      </c>
      <c r="I2260" s="20">
        <v>27.62</v>
      </c>
      <c r="J2260" s="20">
        <v>8.11</v>
      </c>
    </row>
    <row r="2261" spans="1:10" ht="25.95" customHeight="1">
      <c r="A2261" s="17" t="s">
        <v>1884</v>
      </c>
      <c r="B2261" s="19" t="s">
        <v>1959</v>
      </c>
      <c r="C2261" s="17" t="s">
        <v>78</v>
      </c>
      <c r="D2261" s="17" t="s">
        <v>1960</v>
      </c>
      <c r="E2261" s="396" t="s">
        <v>1887</v>
      </c>
      <c r="F2261" s="396"/>
      <c r="G2261" s="18" t="s">
        <v>1911</v>
      </c>
      <c r="H2261" s="21">
        <v>0.29389999999999999</v>
      </c>
      <c r="I2261" s="20">
        <v>23.32</v>
      </c>
      <c r="J2261" s="20">
        <v>6.85</v>
      </c>
    </row>
    <row r="2262" spans="1:10" ht="24" customHeight="1">
      <c r="A2262" s="22" t="s">
        <v>1894</v>
      </c>
      <c r="B2262" s="24" t="s">
        <v>1965</v>
      </c>
      <c r="C2262" s="22" t="s">
        <v>78</v>
      </c>
      <c r="D2262" s="22" t="s">
        <v>1966</v>
      </c>
      <c r="E2262" s="397" t="s">
        <v>1928</v>
      </c>
      <c r="F2262" s="397"/>
      <c r="G2262" s="23" t="s">
        <v>268</v>
      </c>
      <c r="H2262" s="26">
        <v>1.6299999999999999E-2</v>
      </c>
      <c r="I2262" s="25">
        <v>2.2599999999999998</v>
      </c>
      <c r="J2262" s="25">
        <v>0.03</v>
      </c>
    </row>
    <row r="2263" spans="1:10" ht="25.95" customHeight="1">
      <c r="A2263" s="22" t="s">
        <v>1894</v>
      </c>
      <c r="B2263" s="24" t="s">
        <v>2784</v>
      </c>
      <c r="C2263" s="22" t="s">
        <v>78</v>
      </c>
      <c r="D2263" s="22" t="s">
        <v>2785</v>
      </c>
      <c r="E2263" s="397" t="s">
        <v>1928</v>
      </c>
      <c r="F2263" s="397"/>
      <c r="G2263" s="23" t="s">
        <v>114</v>
      </c>
      <c r="H2263" s="26">
        <v>1.0353000000000001</v>
      </c>
      <c r="I2263" s="25">
        <v>20.85</v>
      </c>
      <c r="J2263" s="25">
        <v>21.58</v>
      </c>
    </row>
    <row r="2264" spans="1:10">
      <c r="A2264" s="38"/>
      <c r="B2264" s="38"/>
      <c r="C2264" s="38"/>
      <c r="D2264" s="38"/>
      <c r="E2264" s="38" t="s">
        <v>1897</v>
      </c>
      <c r="F2264" s="39">
        <v>11.27</v>
      </c>
      <c r="G2264" s="38" t="s">
        <v>1898</v>
      </c>
      <c r="H2264" s="39">
        <v>0</v>
      </c>
      <c r="I2264" s="38" t="s">
        <v>1899</v>
      </c>
      <c r="J2264" s="39">
        <v>11.27</v>
      </c>
    </row>
    <row r="2265" spans="1:10">
      <c r="A2265" s="38"/>
      <c r="B2265" s="38"/>
      <c r="C2265" s="38"/>
      <c r="D2265" s="38"/>
      <c r="E2265" s="38" t="s">
        <v>1900</v>
      </c>
      <c r="F2265" s="39">
        <v>7.49</v>
      </c>
      <c r="G2265" s="38"/>
      <c r="H2265" s="398" t="s">
        <v>1901</v>
      </c>
      <c r="I2265" s="398"/>
      <c r="J2265" s="39">
        <v>44.06</v>
      </c>
    </row>
    <row r="2266" spans="1:10" ht="1.05" customHeight="1">
      <c r="A2266" s="16"/>
      <c r="B2266" s="16"/>
      <c r="C2266" s="16"/>
      <c r="D2266" s="16"/>
      <c r="E2266" s="16"/>
      <c r="F2266" s="16"/>
      <c r="G2266" s="16"/>
      <c r="H2266" s="16"/>
      <c r="I2266" s="16"/>
      <c r="J2266" s="16"/>
    </row>
    <row r="2267" spans="1:10" ht="18" customHeight="1">
      <c r="A2267" s="2" t="s">
        <v>805</v>
      </c>
      <c r="B2267" s="4" t="s">
        <v>61</v>
      </c>
      <c r="C2267" s="2" t="s">
        <v>62</v>
      </c>
      <c r="D2267" s="2" t="s">
        <v>9</v>
      </c>
      <c r="E2267" s="391" t="s">
        <v>63</v>
      </c>
      <c r="F2267" s="391"/>
      <c r="G2267" s="3" t="s">
        <v>64</v>
      </c>
      <c r="H2267" s="4" t="s">
        <v>10</v>
      </c>
      <c r="I2267" s="4" t="s">
        <v>65</v>
      </c>
      <c r="J2267" s="4" t="s">
        <v>11</v>
      </c>
    </row>
    <row r="2268" spans="1:10" ht="39" customHeight="1">
      <c r="A2268" s="10" t="s">
        <v>1883</v>
      </c>
      <c r="B2268" s="12" t="s">
        <v>806</v>
      </c>
      <c r="C2268" s="10" t="s">
        <v>78</v>
      </c>
      <c r="D2268" s="10" t="s">
        <v>807</v>
      </c>
      <c r="E2268" s="395" t="s">
        <v>645</v>
      </c>
      <c r="F2268" s="395"/>
      <c r="G2268" s="11" t="s">
        <v>114</v>
      </c>
      <c r="H2268" s="15">
        <v>1</v>
      </c>
      <c r="I2268" s="13">
        <v>46.6</v>
      </c>
      <c r="J2268" s="13">
        <v>46.6</v>
      </c>
    </row>
    <row r="2269" spans="1:10" ht="25.95" customHeight="1">
      <c r="A2269" s="17" t="s">
        <v>1884</v>
      </c>
      <c r="B2269" s="19" t="s">
        <v>1957</v>
      </c>
      <c r="C2269" s="17" t="s">
        <v>78</v>
      </c>
      <c r="D2269" s="17" t="s">
        <v>1958</v>
      </c>
      <c r="E2269" s="396" t="s">
        <v>1887</v>
      </c>
      <c r="F2269" s="396"/>
      <c r="G2269" s="18" t="s">
        <v>1911</v>
      </c>
      <c r="H2269" s="21">
        <v>0.40239999999999998</v>
      </c>
      <c r="I2269" s="20">
        <v>27.62</v>
      </c>
      <c r="J2269" s="20">
        <v>11.11</v>
      </c>
    </row>
    <row r="2270" spans="1:10" ht="25.95" customHeight="1">
      <c r="A2270" s="17" t="s">
        <v>1884</v>
      </c>
      <c r="B2270" s="19" t="s">
        <v>1959</v>
      </c>
      <c r="C2270" s="17" t="s">
        <v>78</v>
      </c>
      <c r="D2270" s="17" t="s">
        <v>1960</v>
      </c>
      <c r="E2270" s="396" t="s">
        <v>1887</v>
      </c>
      <c r="F2270" s="396"/>
      <c r="G2270" s="18" t="s">
        <v>1911</v>
      </c>
      <c r="H2270" s="21">
        <v>0.40239999999999998</v>
      </c>
      <c r="I2270" s="20">
        <v>23.32</v>
      </c>
      <c r="J2270" s="20">
        <v>9.3800000000000008</v>
      </c>
    </row>
    <row r="2271" spans="1:10" ht="24" customHeight="1">
      <c r="A2271" s="22" t="s">
        <v>1894</v>
      </c>
      <c r="B2271" s="24" t="s">
        <v>1965</v>
      </c>
      <c r="C2271" s="22" t="s">
        <v>78</v>
      </c>
      <c r="D2271" s="22" t="s">
        <v>1966</v>
      </c>
      <c r="E2271" s="397" t="s">
        <v>1928</v>
      </c>
      <c r="F2271" s="397"/>
      <c r="G2271" s="23" t="s">
        <v>268</v>
      </c>
      <c r="H2271" s="26">
        <v>2.24E-2</v>
      </c>
      <c r="I2271" s="25">
        <v>2.2599999999999998</v>
      </c>
      <c r="J2271" s="25">
        <v>0.05</v>
      </c>
    </row>
    <row r="2272" spans="1:10" ht="25.95" customHeight="1">
      <c r="A2272" s="22" t="s">
        <v>1894</v>
      </c>
      <c r="B2272" s="24" t="s">
        <v>2787</v>
      </c>
      <c r="C2272" s="22" t="s">
        <v>78</v>
      </c>
      <c r="D2272" s="22" t="s">
        <v>2788</v>
      </c>
      <c r="E2272" s="397" t="s">
        <v>1928</v>
      </c>
      <c r="F2272" s="397"/>
      <c r="G2272" s="23" t="s">
        <v>114</v>
      </c>
      <c r="H2272" s="26">
        <v>1.0353000000000001</v>
      </c>
      <c r="I2272" s="25">
        <v>25.18</v>
      </c>
      <c r="J2272" s="25">
        <v>26.06</v>
      </c>
    </row>
    <row r="2273" spans="1:10">
      <c r="A2273" s="38"/>
      <c r="B2273" s="38"/>
      <c r="C2273" s="38"/>
      <c r="D2273" s="38"/>
      <c r="E2273" s="38" t="s">
        <v>1897</v>
      </c>
      <c r="F2273" s="39">
        <v>15.43</v>
      </c>
      <c r="G2273" s="38" t="s">
        <v>1898</v>
      </c>
      <c r="H2273" s="39">
        <v>0</v>
      </c>
      <c r="I2273" s="38" t="s">
        <v>1899</v>
      </c>
      <c r="J2273" s="39">
        <v>15.43</v>
      </c>
    </row>
    <row r="2274" spans="1:10">
      <c r="A2274" s="38"/>
      <c r="B2274" s="38"/>
      <c r="C2274" s="38"/>
      <c r="D2274" s="38"/>
      <c r="E2274" s="38" t="s">
        <v>1900</v>
      </c>
      <c r="F2274" s="39">
        <v>9.5500000000000007</v>
      </c>
      <c r="G2274" s="38"/>
      <c r="H2274" s="398" t="s">
        <v>1901</v>
      </c>
      <c r="I2274" s="398"/>
      <c r="J2274" s="39">
        <v>56.15</v>
      </c>
    </row>
    <row r="2275" spans="1:10" ht="1.05" customHeight="1">
      <c r="A2275" s="16"/>
      <c r="B2275" s="16"/>
      <c r="C2275" s="16"/>
      <c r="D2275" s="16"/>
      <c r="E2275" s="16"/>
      <c r="F2275" s="16"/>
      <c r="G2275" s="16"/>
      <c r="H2275" s="16"/>
      <c r="I2275" s="16"/>
      <c r="J2275" s="16"/>
    </row>
    <row r="2276" spans="1:10" ht="18" customHeight="1">
      <c r="A2276" s="2" t="s">
        <v>808</v>
      </c>
      <c r="B2276" s="4" t="s">
        <v>61</v>
      </c>
      <c r="C2276" s="2" t="s">
        <v>62</v>
      </c>
      <c r="D2276" s="2" t="s">
        <v>9</v>
      </c>
      <c r="E2276" s="391" t="s">
        <v>63</v>
      </c>
      <c r="F2276" s="391"/>
      <c r="G2276" s="3" t="s">
        <v>64</v>
      </c>
      <c r="H2276" s="4" t="s">
        <v>10</v>
      </c>
      <c r="I2276" s="4" t="s">
        <v>65</v>
      </c>
      <c r="J2276" s="4" t="s">
        <v>11</v>
      </c>
    </row>
    <row r="2277" spans="1:10" ht="39" customHeight="1">
      <c r="A2277" s="10" t="s">
        <v>1883</v>
      </c>
      <c r="B2277" s="12" t="s">
        <v>809</v>
      </c>
      <c r="C2277" s="10" t="s">
        <v>78</v>
      </c>
      <c r="D2277" s="10" t="s">
        <v>810</v>
      </c>
      <c r="E2277" s="395" t="s">
        <v>645</v>
      </c>
      <c r="F2277" s="395"/>
      <c r="G2277" s="11" t="s">
        <v>114</v>
      </c>
      <c r="H2277" s="15">
        <v>1</v>
      </c>
      <c r="I2277" s="13">
        <v>67.97</v>
      </c>
      <c r="J2277" s="13">
        <v>67.97</v>
      </c>
    </row>
    <row r="2278" spans="1:10" ht="25.95" customHeight="1">
      <c r="A2278" s="17" t="s">
        <v>1884</v>
      </c>
      <c r="B2278" s="19" t="s">
        <v>1959</v>
      </c>
      <c r="C2278" s="17" t="s">
        <v>78</v>
      </c>
      <c r="D2278" s="17" t="s">
        <v>1960</v>
      </c>
      <c r="E2278" s="396" t="s">
        <v>1887</v>
      </c>
      <c r="F2278" s="396"/>
      <c r="G2278" s="18" t="s">
        <v>1911</v>
      </c>
      <c r="H2278" s="21">
        <v>0.25330000000000003</v>
      </c>
      <c r="I2278" s="20">
        <v>23.32</v>
      </c>
      <c r="J2278" s="20">
        <v>5.9</v>
      </c>
    </row>
    <row r="2279" spans="1:10" ht="25.95" customHeight="1">
      <c r="A2279" s="17" t="s">
        <v>1884</v>
      </c>
      <c r="B2279" s="19" t="s">
        <v>1957</v>
      </c>
      <c r="C2279" s="17" t="s">
        <v>78</v>
      </c>
      <c r="D2279" s="17" t="s">
        <v>1958</v>
      </c>
      <c r="E2279" s="396" t="s">
        <v>1887</v>
      </c>
      <c r="F2279" s="396"/>
      <c r="G2279" s="18" t="s">
        <v>1911</v>
      </c>
      <c r="H2279" s="21">
        <v>0.25330000000000003</v>
      </c>
      <c r="I2279" s="20">
        <v>27.62</v>
      </c>
      <c r="J2279" s="20">
        <v>6.99</v>
      </c>
    </row>
    <row r="2280" spans="1:10" ht="24" customHeight="1">
      <c r="A2280" s="22" t="s">
        <v>1894</v>
      </c>
      <c r="B2280" s="24" t="s">
        <v>1965</v>
      </c>
      <c r="C2280" s="22" t="s">
        <v>78</v>
      </c>
      <c r="D2280" s="22" t="s">
        <v>1966</v>
      </c>
      <c r="E2280" s="397" t="s">
        <v>1928</v>
      </c>
      <c r="F2280" s="397"/>
      <c r="G2280" s="23" t="s">
        <v>268</v>
      </c>
      <c r="H2280" s="26">
        <v>1.41E-2</v>
      </c>
      <c r="I2280" s="25">
        <v>2.2599999999999998</v>
      </c>
      <c r="J2280" s="25">
        <v>0.03</v>
      </c>
    </row>
    <row r="2281" spans="1:10" ht="25.95" customHeight="1">
      <c r="A2281" s="22" t="s">
        <v>1894</v>
      </c>
      <c r="B2281" s="24" t="s">
        <v>2790</v>
      </c>
      <c r="C2281" s="22" t="s">
        <v>78</v>
      </c>
      <c r="D2281" s="22" t="s">
        <v>2791</v>
      </c>
      <c r="E2281" s="397" t="s">
        <v>1928</v>
      </c>
      <c r="F2281" s="397"/>
      <c r="G2281" s="23" t="s">
        <v>114</v>
      </c>
      <c r="H2281" s="26">
        <v>1.0353000000000001</v>
      </c>
      <c r="I2281" s="25">
        <v>53.18</v>
      </c>
      <c r="J2281" s="25">
        <v>55.05</v>
      </c>
    </row>
    <row r="2282" spans="1:10">
      <c r="A2282" s="38"/>
      <c r="B2282" s="38"/>
      <c r="C2282" s="38"/>
      <c r="D2282" s="38"/>
      <c r="E2282" s="38" t="s">
        <v>1897</v>
      </c>
      <c r="F2282" s="39">
        <v>9.7100000000000009</v>
      </c>
      <c r="G2282" s="38" t="s">
        <v>1898</v>
      </c>
      <c r="H2282" s="39">
        <v>0</v>
      </c>
      <c r="I2282" s="38" t="s">
        <v>1899</v>
      </c>
      <c r="J2282" s="39">
        <v>9.7100000000000009</v>
      </c>
    </row>
    <row r="2283" spans="1:10">
      <c r="A2283" s="38"/>
      <c r="B2283" s="38"/>
      <c r="C2283" s="38"/>
      <c r="D2283" s="38"/>
      <c r="E2283" s="38" t="s">
        <v>1900</v>
      </c>
      <c r="F2283" s="39">
        <v>13.93</v>
      </c>
      <c r="G2283" s="38"/>
      <c r="H2283" s="398" t="s">
        <v>1901</v>
      </c>
      <c r="I2283" s="398"/>
      <c r="J2283" s="39">
        <v>81.900000000000006</v>
      </c>
    </row>
    <row r="2284" spans="1:10" ht="1.05" customHeight="1">
      <c r="A2284" s="16"/>
      <c r="B2284" s="16"/>
      <c r="C2284" s="16"/>
      <c r="D2284" s="16"/>
      <c r="E2284" s="16"/>
      <c r="F2284" s="16"/>
      <c r="G2284" s="16"/>
      <c r="H2284" s="16"/>
      <c r="I2284" s="16"/>
      <c r="J2284" s="16"/>
    </row>
    <row r="2285" spans="1:10" ht="18" customHeight="1">
      <c r="A2285" s="2" t="s">
        <v>811</v>
      </c>
      <c r="B2285" s="4" t="s">
        <v>61</v>
      </c>
      <c r="C2285" s="2" t="s">
        <v>62</v>
      </c>
      <c r="D2285" s="2" t="s">
        <v>9</v>
      </c>
      <c r="E2285" s="391" t="s">
        <v>63</v>
      </c>
      <c r="F2285" s="391"/>
      <c r="G2285" s="3" t="s">
        <v>64</v>
      </c>
      <c r="H2285" s="4" t="s">
        <v>10</v>
      </c>
      <c r="I2285" s="4" t="s">
        <v>65</v>
      </c>
      <c r="J2285" s="4" t="s">
        <v>11</v>
      </c>
    </row>
    <row r="2286" spans="1:10" ht="39" customHeight="1">
      <c r="A2286" s="10" t="s">
        <v>1883</v>
      </c>
      <c r="B2286" s="12" t="s">
        <v>812</v>
      </c>
      <c r="C2286" s="10" t="s">
        <v>78</v>
      </c>
      <c r="D2286" s="10" t="s">
        <v>813</v>
      </c>
      <c r="E2286" s="395" t="s">
        <v>742</v>
      </c>
      <c r="F2286" s="395"/>
      <c r="G2286" s="11" t="s">
        <v>114</v>
      </c>
      <c r="H2286" s="15">
        <v>1</v>
      </c>
      <c r="I2286" s="13">
        <v>130.57</v>
      </c>
      <c r="J2286" s="13">
        <v>130.57</v>
      </c>
    </row>
    <row r="2287" spans="1:10" ht="24" customHeight="1">
      <c r="A2287" s="17" t="s">
        <v>1884</v>
      </c>
      <c r="B2287" s="19" t="s">
        <v>1909</v>
      </c>
      <c r="C2287" s="17" t="s">
        <v>78</v>
      </c>
      <c r="D2287" s="17" t="s">
        <v>1910</v>
      </c>
      <c r="E2287" s="396" t="s">
        <v>1887</v>
      </c>
      <c r="F2287" s="396"/>
      <c r="G2287" s="18" t="s">
        <v>1911</v>
      </c>
      <c r="H2287" s="21">
        <v>0.10299999999999999</v>
      </c>
      <c r="I2287" s="20">
        <v>22.95</v>
      </c>
      <c r="J2287" s="20">
        <v>2.36</v>
      </c>
    </row>
    <row r="2288" spans="1:10" ht="24" customHeight="1">
      <c r="A2288" s="17" t="s">
        <v>1884</v>
      </c>
      <c r="B2288" s="19" t="s">
        <v>2735</v>
      </c>
      <c r="C2288" s="17" t="s">
        <v>78</v>
      </c>
      <c r="D2288" s="17" t="s">
        <v>2736</v>
      </c>
      <c r="E2288" s="396" t="s">
        <v>1887</v>
      </c>
      <c r="F2288" s="396"/>
      <c r="G2288" s="18" t="s">
        <v>1911</v>
      </c>
      <c r="H2288" s="21">
        <v>0.10299999999999999</v>
      </c>
      <c r="I2288" s="20">
        <v>17.88</v>
      </c>
      <c r="J2288" s="20">
        <v>1.84</v>
      </c>
    </row>
    <row r="2289" spans="1:10" ht="39" customHeight="1">
      <c r="A2289" s="22" t="s">
        <v>1894</v>
      </c>
      <c r="B2289" s="24" t="s">
        <v>2650</v>
      </c>
      <c r="C2289" s="22" t="s">
        <v>78</v>
      </c>
      <c r="D2289" s="22" t="s">
        <v>2651</v>
      </c>
      <c r="E2289" s="397" t="s">
        <v>1928</v>
      </c>
      <c r="F2289" s="397"/>
      <c r="G2289" s="23" t="s">
        <v>268</v>
      </c>
      <c r="H2289" s="26">
        <v>1.67E-2</v>
      </c>
      <c r="I2289" s="25">
        <v>26.99</v>
      </c>
      <c r="J2289" s="25">
        <v>0.45</v>
      </c>
    </row>
    <row r="2290" spans="1:10" ht="25.95" customHeight="1">
      <c r="A2290" s="22" t="s">
        <v>1894</v>
      </c>
      <c r="B2290" s="24" t="s">
        <v>2793</v>
      </c>
      <c r="C2290" s="22" t="s">
        <v>78</v>
      </c>
      <c r="D2290" s="22" t="s">
        <v>2794</v>
      </c>
      <c r="E2290" s="397" t="s">
        <v>1928</v>
      </c>
      <c r="F2290" s="397"/>
      <c r="G2290" s="23" t="s">
        <v>114</v>
      </c>
      <c r="H2290" s="26">
        <v>1.05</v>
      </c>
      <c r="I2290" s="25">
        <v>119.93</v>
      </c>
      <c r="J2290" s="25">
        <v>125.92</v>
      </c>
    </row>
    <row r="2291" spans="1:10">
      <c r="A2291" s="38"/>
      <c r="B2291" s="38"/>
      <c r="C2291" s="38"/>
      <c r="D2291" s="38"/>
      <c r="E2291" s="38" t="s">
        <v>1897</v>
      </c>
      <c r="F2291" s="39">
        <v>2.9</v>
      </c>
      <c r="G2291" s="38" t="s">
        <v>1898</v>
      </c>
      <c r="H2291" s="39">
        <v>0</v>
      </c>
      <c r="I2291" s="38" t="s">
        <v>1899</v>
      </c>
      <c r="J2291" s="39">
        <v>2.9</v>
      </c>
    </row>
    <row r="2292" spans="1:10">
      <c r="A2292" s="38"/>
      <c r="B2292" s="38"/>
      <c r="C2292" s="38"/>
      <c r="D2292" s="38"/>
      <c r="E2292" s="38" t="s">
        <v>1900</v>
      </c>
      <c r="F2292" s="39">
        <v>26.76</v>
      </c>
      <c r="G2292" s="38"/>
      <c r="H2292" s="398" t="s">
        <v>1901</v>
      </c>
      <c r="I2292" s="398"/>
      <c r="J2292" s="39">
        <v>157.33000000000001</v>
      </c>
    </row>
    <row r="2293" spans="1:10" ht="1.05" customHeight="1">
      <c r="A2293" s="16"/>
      <c r="B2293" s="16"/>
      <c r="C2293" s="16"/>
      <c r="D2293" s="16"/>
      <c r="E2293" s="16"/>
      <c r="F2293" s="16"/>
      <c r="G2293" s="16"/>
      <c r="H2293" s="16"/>
      <c r="I2293" s="16"/>
      <c r="J2293" s="16"/>
    </row>
    <row r="2294" spans="1:10" ht="18" customHeight="1">
      <c r="A2294" s="2" t="s">
        <v>814</v>
      </c>
      <c r="B2294" s="4" t="s">
        <v>61</v>
      </c>
      <c r="C2294" s="2" t="s">
        <v>62</v>
      </c>
      <c r="D2294" s="2" t="s">
        <v>9</v>
      </c>
      <c r="E2294" s="391" t="s">
        <v>63</v>
      </c>
      <c r="F2294" s="391"/>
      <c r="G2294" s="3" t="s">
        <v>64</v>
      </c>
      <c r="H2294" s="4" t="s">
        <v>10</v>
      </c>
      <c r="I2294" s="4" t="s">
        <v>65</v>
      </c>
      <c r="J2294" s="4" t="s">
        <v>11</v>
      </c>
    </row>
    <row r="2295" spans="1:10" ht="39" customHeight="1">
      <c r="A2295" s="10" t="s">
        <v>1883</v>
      </c>
      <c r="B2295" s="12" t="s">
        <v>815</v>
      </c>
      <c r="C2295" s="10" t="s">
        <v>78</v>
      </c>
      <c r="D2295" s="10" t="s">
        <v>816</v>
      </c>
      <c r="E2295" s="395" t="s">
        <v>742</v>
      </c>
      <c r="F2295" s="395"/>
      <c r="G2295" s="11" t="s">
        <v>114</v>
      </c>
      <c r="H2295" s="15">
        <v>1</v>
      </c>
      <c r="I2295" s="13">
        <v>202.56</v>
      </c>
      <c r="J2295" s="13">
        <v>202.56</v>
      </c>
    </row>
    <row r="2296" spans="1:10" ht="24" customHeight="1">
      <c r="A2296" s="17" t="s">
        <v>1884</v>
      </c>
      <c r="B2296" s="19" t="s">
        <v>1909</v>
      </c>
      <c r="C2296" s="17" t="s">
        <v>78</v>
      </c>
      <c r="D2296" s="17" t="s">
        <v>1910</v>
      </c>
      <c r="E2296" s="396" t="s">
        <v>1887</v>
      </c>
      <c r="F2296" s="396"/>
      <c r="G2296" s="18" t="s">
        <v>1911</v>
      </c>
      <c r="H2296" s="21">
        <v>0.1169</v>
      </c>
      <c r="I2296" s="20">
        <v>22.95</v>
      </c>
      <c r="J2296" s="20">
        <v>2.68</v>
      </c>
    </row>
    <row r="2297" spans="1:10" ht="24" customHeight="1">
      <c r="A2297" s="17" t="s">
        <v>1884</v>
      </c>
      <c r="B2297" s="19" t="s">
        <v>2735</v>
      </c>
      <c r="C2297" s="17" t="s">
        <v>78</v>
      </c>
      <c r="D2297" s="17" t="s">
        <v>2736</v>
      </c>
      <c r="E2297" s="396" t="s">
        <v>1887</v>
      </c>
      <c r="F2297" s="396"/>
      <c r="G2297" s="18" t="s">
        <v>1911</v>
      </c>
      <c r="H2297" s="21">
        <v>0.1169</v>
      </c>
      <c r="I2297" s="20">
        <v>17.88</v>
      </c>
      <c r="J2297" s="20">
        <v>2.09</v>
      </c>
    </row>
    <row r="2298" spans="1:10" ht="39" customHeight="1">
      <c r="A2298" s="22" t="s">
        <v>1894</v>
      </c>
      <c r="B2298" s="24" t="s">
        <v>2650</v>
      </c>
      <c r="C2298" s="22" t="s">
        <v>78</v>
      </c>
      <c r="D2298" s="22" t="s">
        <v>2651</v>
      </c>
      <c r="E2298" s="397" t="s">
        <v>1928</v>
      </c>
      <c r="F2298" s="397"/>
      <c r="G2298" s="23" t="s">
        <v>268</v>
      </c>
      <c r="H2298" s="26">
        <v>2.0799999999999999E-2</v>
      </c>
      <c r="I2298" s="25">
        <v>26.99</v>
      </c>
      <c r="J2298" s="25">
        <v>0.56000000000000005</v>
      </c>
    </row>
    <row r="2299" spans="1:10" ht="25.95" customHeight="1">
      <c r="A2299" s="22" t="s">
        <v>1894</v>
      </c>
      <c r="B2299" s="24" t="s">
        <v>2796</v>
      </c>
      <c r="C2299" s="22" t="s">
        <v>78</v>
      </c>
      <c r="D2299" s="22" t="s">
        <v>2797</v>
      </c>
      <c r="E2299" s="397" t="s">
        <v>1928</v>
      </c>
      <c r="F2299" s="397"/>
      <c r="G2299" s="23" t="s">
        <v>114</v>
      </c>
      <c r="H2299" s="26">
        <v>1.05</v>
      </c>
      <c r="I2299" s="25">
        <v>187.84</v>
      </c>
      <c r="J2299" s="25">
        <v>197.23</v>
      </c>
    </row>
    <row r="2300" spans="1:10">
      <c r="A2300" s="38"/>
      <c r="B2300" s="38"/>
      <c r="C2300" s="38"/>
      <c r="D2300" s="38"/>
      <c r="E2300" s="38" t="s">
        <v>1897</v>
      </c>
      <c r="F2300" s="39">
        <v>3.29</v>
      </c>
      <c r="G2300" s="38" t="s">
        <v>1898</v>
      </c>
      <c r="H2300" s="39">
        <v>0</v>
      </c>
      <c r="I2300" s="38" t="s">
        <v>1899</v>
      </c>
      <c r="J2300" s="39">
        <v>3.29</v>
      </c>
    </row>
    <row r="2301" spans="1:10">
      <c r="A2301" s="38"/>
      <c r="B2301" s="38"/>
      <c r="C2301" s="38"/>
      <c r="D2301" s="38"/>
      <c r="E2301" s="38" t="s">
        <v>1900</v>
      </c>
      <c r="F2301" s="39">
        <v>41.52</v>
      </c>
      <c r="G2301" s="38"/>
      <c r="H2301" s="398" t="s">
        <v>1901</v>
      </c>
      <c r="I2301" s="398"/>
      <c r="J2301" s="39">
        <v>244.08</v>
      </c>
    </row>
    <row r="2302" spans="1:10" ht="1.05" customHeight="1">
      <c r="A2302" s="16"/>
      <c r="B2302" s="16"/>
      <c r="C2302" s="16"/>
      <c r="D2302" s="16"/>
      <c r="E2302" s="16"/>
      <c r="F2302" s="16"/>
      <c r="G2302" s="16"/>
      <c r="H2302" s="16"/>
      <c r="I2302" s="16"/>
      <c r="J2302" s="16"/>
    </row>
    <row r="2303" spans="1:10" ht="18" customHeight="1">
      <c r="A2303" s="2" t="s">
        <v>817</v>
      </c>
      <c r="B2303" s="4" t="s">
        <v>61</v>
      </c>
      <c r="C2303" s="2" t="s">
        <v>62</v>
      </c>
      <c r="D2303" s="2" t="s">
        <v>9</v>
      </c>
      <c r="E2303" s="391" t="s">
        <v>63</v>
      </c>
      <c r="F2303" s="391"/>
      <c r="G2303" s="3" t="s">
        <v>64</v>
      </c>
      <c r="H2303" s="4" t="s">
        <v>10</v>
      </c>
      <c r="I2303" s="4" t="s">
        <v>65</v>
      </c>
      <c r="J2303" s="4" t="s">
        <v>11</v>
      </c>
    </row>
    <row r="2304" spans="1:10" ht="39" customHeight="1">
      <c r="A2304" s="10" t="s">
        <v>1883</v>
      </c>
      <c r="B2304" s="12" t="s">
        <v>750</v>
      </c>
      <c r="C2304" s="10" t="s">
        <v>78</v>
      </c>
      <c r="D2304" s="10" t="s">
        <v>751</v>
      </c>
      <c r="E2304" s="395" t="s">
        <v>625</v>
      </c>
      <c r="F2304" s="395"/>
      <c r="G2304" s="11" t="s">
        <v>268</v>
      </c>
      <c r="H2304" s="15">
        <v>1</v>
      </c>
      <c r="I2304" s="13">
        <v>335.54</v>
      </c>
      <c r="J2304" s="13">
        <v>335.54</v>
      </c>
    </row>
    <row r="2305" spans="1:10" ht="24" customHeight="1">
      <c r="A2305" s="17" t="s">
        <v>1884</v>
      </c>
      <c r="B2305" s="19" t="s">
        <v>1935</v>
      </c>
      <c r="C2305" s="17" t="s">
        <v>78</v>
      </c>
      <c r="D2305" s="17" t="s">
        <v>1936</v>
      </c>
      <c r="E2305" s="396" t="s">
        <v>1887</v>
      </c>
      <c r="F2305" s="396"/>
      <c r="G2305" s="18" t="s">
        <v>1911</v>
      </c>
      <c r="H2305" s="21">
        <v>8.5800000000000001E-2</v>
      </c>
      <c r="I2305" s="20">
        <v>28.34</v>
      </c>
      <c r="J2305" s="20">
        <v>2.4300000000000002</v>
      </c>
    </row>
    <row r="2306" spans="1:10" ht="64.95" customHeight="1">
      <c r="A2306" s="17" t="s">
        <v>1884</v>
      </c>
      <c r="B2306" s="19" t="s">
        <v>2077</v>
      </c>
      <c r="C2306" s="17" t="s">
        <v>78</v>
      </c>
      <c r="D2306" s="17" t="s">
        <v>2078</v>
      </c>
      <c r="E2306" s="396" t="s">
        <v>1907</v>
      </c>
      <c r="F2306" s="396"/>
      <c r="G2306" s="18" t="s">
        <v>1908</v>
      </c>
      <c r="H2306" s="21">
        <v>8.8800000000000004E-2</v>
      </c>
      <c r="I2306" s="20">
        <v>59.97</v>
      </c>
      <c r="J2306" s="20">
        <v>5.32</v>
      </c>
    </row>
    <row r="2307" spans="1:10" ht="24" customHeight="1">
      <c r="A2307" s="17" t="s">
        <v>1884</v>
      </c>
      <c r="B2307" s="19" t="s">
        <v>1909</v>
      </c>
      <c r="C2307" s="17" t="s">
        <v>78</v>
      </c>
      <c r="D2307" s="17" t="s">
        <v>1910</v>
      </c>
      <c r="E2307" s="396" t="s">
        <v>1887</v>
      </c>
      <c r="F2307" s="396"/>
      <c r="G2307" s="18" t="s">
        <v>1911</v>
      </c>
      <c r="H2307" s="21">
        <v>6.7400000000000002E-2</v>
      </c>
      <c r="I2307" s="20">
        <v>22.95</v>
      </c>
      <c r="J2307" s="20">
        <v>1.54</v>
      </c>
    </row>
    <row r="2308" spans="1:10" ht="39" customHeight="1">
      <c r="A2308" s="17" t="s">
        <v>1884</v>
      </c>
      <c r="B2308" s="19" t="s">
        <v>2638</v>
      </c>
      <c r="C2308" s="17" t="s">
        <v>78</v>
      </c>
      <c r="D2308" s="17" t="s">
        <v>2639</v>
      </c>
      <c r="E2308" s="396" t="s">
        <v>2640</v>
      </c>
      <c r="F2308" s="396"/>
      <c r="G2308" s="18" t="s">
        <v>81</v>
      </c>
      <c r="H2308" s="21">
        <v>4.0500000000000001E-2</v>
      </c>
      <c r="I2308" s="20">
        <v>279.45999999999998</v>
      </c>
      <c r="J2308" s="20">
        <v>11.31</v>
      </c>
    </row>
    <row r="2309" spans="1:10" ht="64.95" customHeight="1">
      <c r="A2309" s="17" t="s">
        <v>1884</v>
      </c>
      <c r="B2309" s="19" t="s">
        <v>2079</v>
      </c>
      <c r="C2309" s="17" t="s">
        <v>78</v>
      </c>
      <c r="D2309" s="17" t="s">
        <v>2080</v>
      </c>
      <c r="E2309" s="396" t="s">
        <v>1907</v>
      </c>
      <c r="F2309" s="396"/>
      <c r="G2309" s="18" t="s">
        <v>1914</v>
      </c>
      <c r="H2309" s="21">
        <v>4.36E-2</v>
      </c>
      <c r="I2309" s="20">
        <v>146.27000000000001</v>
      </c>
      <c r="J2309" s="20">
        <v>6.37</v>
      </c>
    </row>
    <row r="2310" spans="1:10" ht="25.95" customHeight="1">
      <c r="A2310" s="22" t="s">
        <v>1894</v>
      </c>
      <c r="B2310" s="24" t="s">
        <v>2742</v>
      </c>
      <c r="C2310" s="22" t="s">
        <v>78</v>
      </c>
      <c r="D2310" s="22" t="s">
        <v>2743</v>
      </c>
      <c r="E2310" s="397" t="s">
        <v>1928</v>
      </c>
      <c r="F2310" s="397"/>
      <c r="G2310" s="23" t="s">
        <v>268</v>
      </c>
      <c r="H2310" s="26">
        <v>1</v>
      </c>
      <c r="I2310" s="25">
        <v>308.57</v>
      </c>
      <c r="J2310" s="25">
        <v>308.57</v>
      </c>
    </row>
    <row r="2311" spans="1:10">
      <c r="A2311" s="38"/>
      <c r="B2311" s="38"/>
      <c r="C2311" s="38"/>
      <c r="D2311" s="38"/>
      <c r="E2311" s="38" t="s">
        <v>1897</v>
      </c>
      <c r="F2311" s="39">
        <v>9.5399999999999991</v>
      </c>
      <c r="G2311" s="38" t="s">
        <v>1898</v>
      </c>
      <c r="H2311" s="39">
        <v>0</v>
      </c>
      <c r="I2311" s="38" t="s">
        <v>1899</v>
      </c>
      <c r="J2311" s="39">
        <v>9.5399999999999991</v>
      </c>
    </row>
    <row r="2312" spans="1:10">
      <c r="A2312" s="38"/>
      <c r="B2312" s="38"/>
      <c r="C2312" s="38"/>
      <c r="D2312" s="38"/>
      <c r="E2312" s="38" t="s">
        <v>1900</v>
      </c>
      <c r="F2312" s="39">
        <v>68.78</v>
      </c>
      <c r="G2312" s="38"/>
      <c r="H2312" s="398" t="s">
        <v>1901</v>
      </c>
      <c r="I2312" s="398"/>
      <c r="J2312" s="39">
        <v>404.32</v>
      </c>
    </row>
    <row r="2313" spans="1:10" ht="1.05" customHeight="1">
      <c r="A2313" s="16"/>
      <c r="B2313" s="16"/>
      <c r="C2313" s="16"/>
      <c r="D2313" s="16"/>
      <c r="E2313" s="16"/>
      <c r="F2313" s="16"/>
      <c r="G2313" s="16"/>
      <c r="H2313" s="16"/>
      <c r="I2313" s="16"/>
      <c r="J2313" s="16"/>
    </row>
    <row r="2314" spans="1:10" ht="18" customHeight="1">
      <c r="A2314" s="2" t="s">
        <v>818</v>
      </c>
      <c r="B2314" s="4" t="s">
        <v>61</v>
      </c>
      <c r="C2314" s="2" t="s">
        <v>62</v>
      </c>
      <c r="D2314" s="2" t="s">
        <v>9</v>
      </c>
      <c r="E2314" s="391" t="s">
        <v>63</v>
      </c>
      <c r="F2314" s="391"/>
      <c r="G2314" s="3" t="s">
        <v>64</v>
      </c>
      <c r="H2314" s="4" t="s">
        <v>10</v>
      </c>
      <c r="I2314" s="4" t="s">
        <v>65</v>
      </c>
      <c r="J2314" s="4" t="s">
        <v>11</v>
      </c>
    </row>
    <row r="2315" spans="1:10" ht="39" customHeight="1">
      <c r="A2315" s="10" t="s">
        <v>1883</v>
      </c>
      <c r="B2315" s="12" t="s">
        <v>819</v>
      </c>
      <c r="C2315" s="10" t="s">
        <v>78</v>
      </c>
      <c r="D2315" s="10" t="s">
        <v>820</v>
      </c>
      <c r="E2315" s="395" t="s">
        <v>645</v>
      </c>
      <c r="F2315" s="395"/>
      <c r="G2315" s="11" t="s">
        <v>268</v>
      </c>
      <c r="H2315" s="15">
        <v>1</v>
      </c>
      <c r="I2315" s="13">
        <v>85.37</v>
      </c>
      <c r="J2315" s="13">
        <v>85.37</v>
      </c>
    </row>
    <row r="2316" spans="1:10" ht="25.95" customHeight="1">
      <c r="A2316" s="17" t="s">
        <v>1884</v>
      </c>
      <c r="B2316" s="19" t="s">
        <v>1957</v>
      </c>
      <c r="C2316" s="17" t="s">
        <v>78</v>
      </c>
      <c r="D2316" s="17" t="s">
        <v>1958</v>
      </c>
      <c r="E2316" s="396" t="s">
        <v>1887</v>
      </c>
      <c r="F2316" s="396"/>
      <c r="G2316" s="18" t="s">
        <v>1911</v>
      </c>
      <c r="H2316" s="21">
        <v>0.33700000000000002</v>
      </c>
      <c r="I2316" s="20">
        <v>27.62</v>
      </c>
      <c r="J2316" s="20">
        <v>9.3000000000000007</v>
      </c>
    </row>
    <row r="2317" spans="1:10" ht="25.95" customHeight="1">
      <c r="A2317" s="17" t="s">
        <v>1884</v>
      </c>
      <c r="B2317" s="19" t="s">
        <v>1959</v>
      </c>
      <c r="C2317" s="17" t="s">
        <v>78</v>
      </c>
      <c r="D2317" s="17" t="s">
        <v>1960</v>
      </c>
      <c r="E2317" s="396" t="s">
        <v>1887</v>
      </c>
      <c r="F2317" s="396"/>
      <c r="G2317" s="18" t="s">
        <v>1911</v>
      </c>
      <c r="H2317" s="21">
        <v>0.33700000000000002</v>
      </c>
      <c r="I2317" s="20">
        <v>23.32</v>
      </c>
      <c r="J2317" s="20">
        <v>7.85</v>
      </c>
    </row>
    <row r="2318" spans="1:10" ht="24" customHeight="1">
      <c r="A2318" s="22" t="s">
        <v>1894</v>
      </c>
      <c r="B2318" s="24" t="s">
        <v>2363</v>
      </c>
      <c r="C2318" s="22" t="s">
        <v>78</v>
      </c>
      <c r="D2318" s="22" t="s">
        <v>2523</v>
      </c>
      <c r="E2318" s="397" t="s">
        <v>1928</v>
      </c>
      <c r="F2318" s="397"/>
      <c r="G2318" s="23" t="s">
        <v>268</v>
      </c>
      <c r="H2318" s="26">
        <v>6.6799999999999998E-2</v>
      </c>
      <c r="I2318" s="25">
        <v>65.400000000000006</v>
      </c>
      <c r="J2318" s="25">
        <v>4.3600000000000003</v>
      </c>
    </row>
    <row r="2319" spans="1:10" ht="39" customHeight="1">
      <c r="A2319" s="22" t="s">
        <v>1894</v>
      </c>
      <c r="B2319" s="24" t="s">
        <v>2650</v>
      </c>
      <c r="C2319" s="22" t="s">
        <v>78</v>
      </c>
      <c r="D2319" s="22" t="s">
        <v>2651</v>
      </c>
      <c r="E2319" s="397" t="s">
        <v>1928</v>
      </c>
      <c r="F2319" s="397"/>
      <c r="G2319" s="23" t="s">
        <v>268</v>
      </c>
      <c r="H2319" s="26">
        <v>0.03</v>
      </c>
      <c r="I2319" s="25">
        <v>26.99</v>
      </c>
      <c r="J2319" s="25">
        <v>0.8</v>
      </c>
    </row>
    <row r="2320" spans="1:10" ht="25.95" customHeight="1">
      <c r="A2320" s="22" t="s">
        <v>1894</v>
      </c>
      <c r="B2320" s="24" t="s">
        <v>2799</v>
      </c>
      <c r="C2320" s="22" t="s">
        <v>78</v>
      </c>
      <c r="D2320" s="22" t="s">
        <v>2800</v>
      </c>
      <c r="E2320" s="397" t="s">
        <v>1928</v>
      </c>
      <c r="F2320" s="397"/>
      <c r="G2320" s="23" t="s">
        <v>268</v>
      </c>
      <c r="H2320" s="26">
        <v>1</v>
      </c>
      <c r="I2320" s="25">
        <v>51.91</v>
      </c>
      <c r="J2320" s="25">
        <v>51.91</v>
      </c>
    </row>
    <row r="2321" spans="1:10" ht="24" customHeight="1">
      <c r="A2321" s="22" t="s">
        <v>1894</v>
      </c>
      <c r="B2321" s="24" t="s">
        <v>1965</v>
      </c>
      <c r="C2321" s="22" t="s">
        <v>78</v>
      </c>
      <c r="D2321" s="22" t="s">
        <v>1966</v>
      </c>
      <c r="E2321" s="397" t="s">
        <v>1928</v>
      </c>
      <c r="F2321" s="397"/>
      <c r="G2321" s="23" t="s">
        <v>268</v>
      </c>
      <c r="H2321" s="26">
        <v>1.04E-2</v>
      </c>
      <c r="I2321" s="25">
        <v>2.2599999999999998</v>
      </c>
      <c r="J2321" s="25">
        <v>0.02</v>
      </c>
    </row>
    <row r="2322" spans="1:10" ht="25.95" customHeight="1">
      <c r="A2322" s="22" t="s">
        <v>1894</v>
      </c>
      <c r="B2322" s="24" t="s">
        <v>1961</v>
      </c>
      <c r="C2322" s="22" t="s">
        <v>78</v>
      </c>
      <c r="D2322" s="22" t="s">
        <v>1962</v>
      </c>
      <c r="E2322" s="397" t="s">
        <v>1928</v>
      </c>
      <c r="F2322" s="397"/>
      <c r="G2322" s="23" t="s">
        <v>268</v>
      </c>
      <c r="H2322" s="26">
        <v>0.104</v>
      </c>
      <c r="I2322" s="25">
        <v>74.09</v>
      </c>
      <c r="J2322" s="25">
        <v>7.7</v>
      </c>
    </row>
    <row r="2323" spans="1:10" ht="25.95" customHeight="1">
      <c r="A2323" s="22" t="s">
        <v>1894</v>
      </c>
      <c r="B2323" s="24" t="s">
        <v>2710</v>
      </c>
      <c r="C2323" s="22" t="s">
        <v>78</v>
      </c>
      <c r="D2323" s="22" t="s">
        <v>2711</v>
      </c>
      <c r="E2323" s="397" t="s">
        <v>1928</v>
      </c>
      <c r="F2323" s="397"/>
      <c r="G2323" s="23" t="s">
        <v>268</v>
      </c>
      <c r="H2323" s="26">
        <v>1</v>
      </c>
      <c r="I2323" s="25">
        <v>3.43</v>
      </c>
      <c r="J2323" s="25">
        <v>3.43</v>
      </c>
    </row>
    <row r="2324" spans="1:10">
      <c r="A2324" s="38"/>
      <c r="B2324" s="38"/>
      <c r="C2324" s="38"/>
      <c r="D2324" s="38"/>
      <c r="E2324" s="38" t="s">
        <v>1897</v>
      </c>
      <c r="F2324" s="39">
        <v>12.93</v>
      </c>
      <c r="G2324" s="38" t="s">
        <v>1898</v>
      </c>
      <c r="H2324" s="39">
        <v>0</v>
      </c>
      <c r="I2324" s="38" t="s">
        <v>1899</v>
      </c>
      <c r="J2324" s="39">
        <v>12.93</v>
      </c>
    </row>
    <row r="2325" spans="1:10">
      <c r="A2325" s="38"/>
      <c r="B2325" s="38"/>
      <c r="C2325" s="38"/>
      <c r="D2325" s="38"/>
      <c r="E2325" s="38" t="s">
        <v>1900</v>
      </c>
      <c r="F2325" s="39">
        <v>17.5</v>
      </c>
      <c r="G2325" s="38"/>
      <c r="H2325" s="398" t="s">
        <v>1901</v>
      </c>
      <c r="I2325" s="398"/>
      <c r="J2325" s="39">
        <v>102.87</v>
      </c>
    </row>
    <row r="2326" spans="1:10" ht="1.05" customHeight="1">
      <c r="A2326" s="16"/>
      <c r="B2326" s="16"/>
      <c r="C2326" s="16"/>
      <c r="D2326" s="16"/>
      <c r="E2326" s="16"/>
      <c r="F2326" s="16"/>
      <c r="G2326" s="16"/>
      <c r="H2326" s="16"/>
      <c r="I2326" s="16"/>
      <c r="J2326" s="16"/>
    </row>
    <row r="2327" spans="1:10" ht="18" customHeight="1">
      <c r="A2327" s="2" t="s">
        <v>821</v>
      </c>
      <c r="B2327" s="4" t="s">
        <v>61</v>
      </c>
      <c r="C2327" s="2" t="s">
        <v>62</v>
      </c>
      <c r="D2327" s="2" t="s">
        <v>9</v>
      </c>
      <c r="E2327" s="391" t="s">
        <v>63</v>
      </c>
      <c r="F2327" s="391"/>
      <c r="G2327" s="3" t="s">
        <v>64</v>
      </c>
      <c r="H2327" s="4" t="s">
        <v>10</v>
      </c>
      <c r="I2327" s="4" t="s">
        <v>65</v>
      </c>
      <c r="J2327" s="4" t="s">
        <v>11</v>
      </c>
    </row>
    <row r="2328" spans="1:10" ht="24" customHeight="1">
      <c r="A2328" s="10" t="s">
        <v>1883</v>
      </c>
      <c r="B2328" s="12" t="s">
        <v>822</v>
      </c>
      <c r="C2328" s="10" t="s">
        <v>72</v>
      </c>
      <c r="D2328" s="10" t="s">
        <v>823</v>
      </c>
      <c r="E2328" s="395" t="s">
        <v>74</v>
      </c>
      <c r="F2328" s="395"/>
      <c r="G2328" s="11" t="s">
        <v>75</v>
      </c>
      <c r="H2328" s="15">
        <v>1</v>
      </c>
      <c r="I2328" s="13">
        <v>21.91</v>
      </c>
      <c r="J2328" s="13">
        <v>21.91</v>
      </c>
    </row>
    <row r="2329" spans="1:10" ht="25.95" customHeight="1">
      <c r="A2329" s="17" t="s">
        <v>1884</v>
      </c>
      <c r="B2329" s="19" t="s">
        <v>1957</v>
      </c>
      <c r="C2329" s="17" t="s">
        <v>78</v>
      </c>
      <c r="D2329" s="17" t="s">
        <v>1958</v>
      </c>
      <c r="E2329" s="396" t="s">
        <v>1887</v>
      </c>
      <c r="F2329" s="396"/>
      <c r="G2329" s="18" t="s">
        <v>1911</v>
      </c>
      <c r="H2329" s="21">
        <v>0.2</v>
      </c>
      <c r="I2329" s="20">
        <v>27.62</v>
      </c>
      <c r="J2329" s="20">
        <v>5.52</v>
      </c>
    </row>
    <row r="2330" spans="1:10" ht="24" customHeight="1">
      <c r="A2330" s="17" t="s">
        <v>1884</v>
      </c>
      <c r="B2330" s="19" t="s">
        <v>1909</v>
      </c>
      <c r="C2330" s="17" t="s">
        <v>78</v>
      </c>
      <c r="D2330" s="17" t="s">
        <v>1910</v>
      </c>
      <c r="E2330" s="396" t="s">
        <v>1887</v>
      </c>
      <c r="F2330" s="396"/>
      <c r="G2330" s="18" t="s">
        <v>1911</v>
      </c>
      <c r="H2330" s="21">
        <v>0.2</v>
      </c>
      <c r="I2330" s="20">
        <v>22.95</v>
      </c>
      <c r="J2330" s="20">
        <v>4.59</v>
      </c>
    </row>
    <row r="2331" spans="1:10" ht="24" customHeight="1">
      <c r="A2331" s="22" t="s">
        <v>1894</v>
      </c>
      <c r="B2331" s="24" t="s">
        <v>2801</v>
      </c>
      <c r="C2331" s="22" t="s">
        <v>72</v>
      </c>
      <c r="D2331" s="22" t="s">
        <v>2802</v>
      </c>
      <c r="E2331" s="397" t="s">
        <v>1928</v>
      </c>
      <c r="F2331" s="397"/>
      <c r="G2331" s="23" t="s">
        <v>268</v>
      </c>
      <c r="H2331" s="26">
        <v>1</v>
      </c>
      <c r="I2331" s="25">
        <v>5.9</v>
      </c>
      <c r="J2331" s="25">
        <v>5.9</v>
      </c>
    </row>
    <row r="2332" spans="1:10" ht="24" customHeight="1">
      <c r="A2332" s="22" t="s">
        <v>1894</v>
      </c>
      <c r="B2332" s="24" t="s">
        <v>2803</v>
      </c>
      <c r="C2332" s="22" t="s">
        <v>72</v>
      </c>
      <c r="D2332" s="22" t="s">
        <v>2804</v>
      </c>
      <c r="E2332" s="397" t="s">
        <v>1928</v>
      </c>
      <c r="F2332" s="397"/>
      <c r="G2332" s="23" t="s">
        <v>268</v>
      </c>
      <c r="H2332" s="26">
        <v>1</v>
      </c>
      <c r="I2332" s="25">
        <v>5.9</v>
      </c>
      <c r="J2332" s="25">
        <v>5.9</v>
      </c>
    </row>
    <row r="2333" spans="1:10">
      <c r="A2333" s="38"/>
      <c r="B2333" s="38"/>
      <c r="C2333" s="38"/>
      <c r="D2333" s="38"/>
      <c r="E2333" s="38" t="s">
        <v>1897</v>
      </c>
      <c r="F2333" s="39">
        <v>7.48</v>
      </c>
      <c r="G2333" s="38" t="s">
        <v>1898</v>
      </c>
      <c r="H2333" s="39">
        <v>0</v>
      </c>
      <c r="I2333" s="38" t="s">
        <v>1899</v>
      </c>
      <c r="J2333" s="39">
        <v>7.48</v>
      </c>
    </row>
    <row r="2334" spans="1:10">
      <c r="A2334" s="38"/>
      <c r="B2334" s="38"/>
      <c r="C2334" s="38"/>
      <c r="D2334" s="38"/>
      <c r="E2334" s="38" t="s">
        <v>1900</v>
      </c>
      <c r="F2334" s="39">
        <v>4.49</v>
      </c>
      <c r="G2334" s="38"/>
      <c r="H2334" s="398" t="s">
        <v>1901</v>
      </c>
      <c r="I2334" s="398"/>
      <c r="J2334" s="39">
        <v>26.4</v>
      </c>
    </row>
    <row r="2335" spans="1:10" ht="1.05" customHeight="1">
      <c r="A2335" s="16"/>
      <c r="B2335" s="16"/>
      <c r="C2335" s="16"/>
      <c r="D2335" s="16"/>
      <c r="E2335" s="16"/>
      <c r="F2335" s="16"/>
      <c r="G2335" s="16"/>
      <c r="H2335" s="16"/>
      <c r="I2335" s="16"/>
      <c r="J2335" s="16"/>
    </row>
    <row r="2336" spans="1:10" ht="18" customHeight="1">
      <c r="A2336" s="2" t="s">
        <v>824</v>
      </c>
      <c r="B2336" s="4" t="s">
        <v>61</v>
      </c>
      <c r="C2336" s="2" t="s">
        <v>62</v>
      </c>
      <c r="D2336" s="2" t="s">
        <v>9</v>
      </c>
      <c r="E2336" s="391" t="s">
        <v>63</v>
      </c>
      <c r="F2336" s="391"/>
      <c r="G2336" s="3" t="s">
        <v>64</v>
      </c>
      <c r="H2336" s="4" t="s">
        <v>10</v>
      </c>
      <c r="I2336" s="4" t="s">
        <v>65</v>
      </c>
      <c r="J2336" s="4" t="s">
        <v>11</v>
      </c>
    </row>
    <row r="2337" spans="1:10" ht="24" customHeight="1">
      <c r="A2337" s="10" t="s">
        <v>1883</v>
      </c>
      <c r="B2337" s="12" t="s">
        <v>825</v>
      </c>
      <c r="C2337" s="10" t="s">
        <v>72</v>
      </c>
      <c r="D2337" s="10" t="s">
        <v>826</v>
      </c>
      <c r="E2337" s="395" t="s">
        <v>74</v>
      </c>
      <c r="F2337" s="395"/>
      <c r="G2337" s="11" t="s">
        <v>75</v>
      </c>
      <c r="H2337" s="15">
        <v>1</v>
      </c>
      <c r="I2337" s="13">
        <v>14.19</v>
      </c>
      <c r="J2337" s="13">
        <v>14.19</v>
      </c>
    </row>
    <row r="2338" spans="1:10" ht="25.95" customHeight="1">
      <c r="A2338" s="17" t="s">
        <v>1884</v>
      </c>
      <c r="B2338" s="19" t="s">
        <v>1957</v>
      </c>
      <c r="C2338" s="17" t="s">
        <v>78</v>
      </c>
      <c r="D2338" s="17" t="s">
        <v>1958</v>
      </c>
      <c r="E2338" s="396" t="s">
        <v>1887</v>
      </c>
      <c r="F2338" s="396"/>
      <c r="G2338" s="18" t="s">
        <v>1911</v>
      </c>
      <c r="H2338" s="21">
        <v>7.0000000000000007E-2</v>
      </c>
      <c r="I2338" s="20">
        <v>27.62</v>
      </c>
      <c r="J2338" s="20">
        <v>1.93</v>
      </c>
    </row>
    <row r="2339" spans="1:10" ht="25.95" customHeight="1">
      <c r="A2339" s="17" t="s">
        <v>1884</v>
      </c>
      <c r="B2339" s="19" t="s">
        <v>1959</v>
      </c>
      <c r="C2339" s="17" t="s">
        <v>78</v>
      </c>
      <c r="D2339" s="17" t="s">
        <v>1960</v>
      </c>
      <c r="E2339" s="396" t="s">
        <v>1887</v>
      </c>
      <c r="F2339" s="396"/>
      <c r="G2339" s="18" t="s">
        <v>1911</v>
      </c>
      <c r="H2339" s="21">
        <v>7.0000000000000007E-2</v>
      </c>
      <c r="I2339" s="20">
        <v>23.32</v>
      </c>
      <c r="J2339" s="20">
        <v>1.63</v>
      </c>
    </row>
    <row r="2340" spans="1:10" ht="24" customHeight="1">
      <c r="A2340" s="22" t="s">
        <v>1894</v>
      </c>
      <c r="B2340" s="24" t="s">
        <v>2806</v>
      </c>
      <c r="C2340" s="22" t="s">
        <v>78</v>
      </c>
      <c r="D2340" s="22" t="s">
        <v>2807</v>
      </c>
      <c r="E2340" s="397" t="s">
        <v>1928</v>
      </c>
      <c r="F2340" s="397"/>
      <c r="G2340" s="23" t="s">
        <v>268</v>
      </c>
      <c r="H2340" s="26">
        <v>5.0000000000000001E-3</v>
      </c>
      <c r="I2340" s="25">
        <v>19.8</v>
      </c>
      <c r="J2340" s="25">
        <v>0.09</v>
      </c>
    </row>
    <row r="2341" spans="1:10" ht="24" customHeight="1">
      <c r="A2341" s="22" t="s">
        <v>1894</v>
      </c>
      <c r="B2341" s="24" t="s">
        <v>2808</v>
      </c>
      <c r="C2341" s="22" t="s">
        <v>78</v>
      </c>
      <c r="D2341" s="22" t="s">
        <v>2809</v>
      </c>
      <c r="E2341" s="397" t="s">
        <v>1928</v>
      </c>
      <c r="F2341" s="397"/>
      <c r="G2341" s="23" t="s">
        <v>268</v>
      </c>
      <c r="H2341" s="26">
        <v>1</v>
      </c>
      <c r="I2341" s="25">
        <v>6.99</v>
      </c>
      <c r="J2341" s="25">
        <v>6.99</v>
      </c>
    </row>
    <row r="2342" spans="1:10" ht="24" customHeight="1">
      <c r="A2342" s="22" t="s">
        <v>1894</v>
      </c>
      <c r="B2342" s="24" t="s">
        <v>2810</v>
      </c>
      <c r="C2342" s="22" t="s">
        <v>78</v>
      </c>
      <c r="D2342" s="22" t="s">
        <v>2811</v>
      </c>
      <c r="E2342" s="397" t="s">
        <v>1928</v>
      </c>
      <c r="F2342" s="397"/>
      <c r="G2342" s="23" t="s">
        <v>268</v>
      </c>
      <c r="H2342" s="26">
        <v>0.106</v>
      </c>
      <c r="I2342" s="25">
        <v>33.53</v>
      </c>
      <c r="J2342" s="25">
        <v>3.55</v>
      </c>
    </row>
    <row r="2343" spans="1:10">
      <c r="A2343" s="38"/>
      <c r="B2343" s="38"/>
      <c r="C2343" s="38"/>
      <c r="D2343" s="38"/>
      <c r="E2343" s="38" t="s">
        <v>1897</v>
      </c>
      <c r="F2343" s="39">
        <v>2.68</v>
      </c>
      <c r="G2343" s="38" t="s">
        <v>1898</v>
      </c>
      <c r="H2343" s="39">
        <v>0</v>
      </c>
      <c r="I2343" s="38" t="s">
        <v>1899</v>
      </c>
      <c r="J2343" s="39">
        <v>2.68</v>
      </c>
    </row>
    <row r="2344" spans="1:10">
      <c r="A2344" s="38"/>
      <c r="B2344" s="38"/>
      <c r="C2344" s="38"/>
      <c r="D2344" s="38"/>
      <c r="E2344" s="38" t="s">
        <v>1900</v>
      </c>
      <c r="F2344" s="39">
        <v>2.9</v>
      </c>
      <c r="G2344" s="38"/>
      <c r="H2344" s="398" t="s">
        <v>1901</v>
      </c>
      <c r="I2344" s="398"/>
      <c r="J2344" s="39">
        <v>17.09</v>
      </c>
    </row>
    <row r="2345" spans="1:10" ht="1.05" customHeight="1">
      <c r="A2345" s="16"/>
      <c r="B2345" s="16"/>
      <c r="C2345" s="16"/>
      <c r="D2345" s="16"/>
      <c r="E2345" s="16"/>
      <c r="F2345" s="16"/>
      <c r="G2345" s="16"/>
      <c r="H2345" s="16"/>
      <c r="I2345" s="16"/>
      <c r="J2345" s="16"/>
    </row>
    <row r="2346" spans="1:10" ht="18" customHeight="1">
      <c r="A2346" s="2" t="s">
        <v>829</v>
      </c>
      <c r="B2346" s="4" t="s">
        <v>61</v>
      </c>
      <c r="C2346" s="2" t="s">
        <v>62</v>
      </c>
      <c r="D2346" s="2" t="s">
        <v>9</v>
      </c>
      <c r="E2346" s="391" t="s">
        <v>63</v>
      </c>
      <c r="F2346" s="391"/>
      <c r="G2346" s="3" t="s">
        <v>64</v>
      </c>
      <c r="H2346" s="4" t="s">
        <v>10</v>
      </c>
      <c r="I2346" s="4" t="s">
        <v>65</v>
      </c>
      <c r="J2346" s="4" t="s">
        <v>11</v>
      </c>
    </row>
    <row r="2347" spans="1:10" ht="39" customHeight="1">
      <c r="A2347" s="10" t="s">
        <v>1883</v>
      </c>
      <c r="B2347" s="12" t="s">
        <v>830</v>
      </c>
      <c r="C2347" s="10" t="s">
        <v>78</v>
      </c>
      <c r="D2347" s="10" t="s">
        <v>831</v>
      </c>
      <c r="E2347" s="395" t="s">
        <v>135</v>
      </c>
      <c r="F2347" s="395"/>
      <c r="G2347" s="11" t="s">
        <v>81</v>
      </c>
      <c r="H2347" s="15">
        <v>1</v>
      </c>
      <c r="I2347" s="13">
        <v>99.11</v>
      </c>
      <c r="J2347" s="13">
        <v>99.11</v>
      </c>
    </row>
    <row r="2348" spans="1:10" ht="24" customHeight="1">
      <c r="A2348" s="17" t="s">
        <v>1884</v>
      </c>
      <c r="B2348" s="19" t="s">
        <v>1909</v>
      </c>
      <c r="C2348" s="17" t="s">
        <v>78</v>
      </c>
      <c r="D2348" s="17" t="s">
        <v>1910</v>
      </c>
      <c r="E2348" s="396" t="s">
        <v>1887</v>
      </c>
      <c r="F2348" s="396"/>
      <c r="G2348" s="18" t="s">
        <v>1911</v>
      </c>
      <c r="H2348" s="21">
        <v>3.1259999999999999</v>
      </c>
      <c r="I2348" s="20">
        <v>22.95</v>
      </c>
      <c r="J2348" s="20">
        <v>71.739999999999995</v>
      </c>
    </row>
    <row r="2349" spans="1:10" ht="24" customHeight="1">
      <c r="A2349" s="17" t="s">
        <v>1884</v>
      </c>
      <c r="B2349" s="19" t="s">
        <v>1935</v>
      </c>
      <c r="C2349" s="17" t="s">
        <v>78</v>
      </c>
      <c r="D2349" s="17" t="s">
        <v>1936</v>
      </c>
      <c r="E2349" s="396" t="s">
        <v>1887</v>
      </c>
      <c r="F2349" s="396"/>
      <c r="G2349" s="18" t="s">
        <v>1911</v>
      </c>
      <c r="H2349" s="21">
        <v>0.96599999999999997</v>
      </c>
      <c r="I2349" s="20">
        <v>28.34</v>
      </c>
      <c r="J2349" s="20">
        <v>27.37</v>
      </c>
    </row>
    <row r="2350" spans="1:10">
      <c r="A2350" s="38"/>
      <c r="B2350" s="38"/>
      <c r="C2350" s="38"/>
      <c r="D2350" s="38"/>
      <c r="E2350" s="38" t="s">
        <v>1897</v>
      </c>
      <c r="F2350" s="39">
        <v>71.03</v>
      </c>
      <c r="G2350" s="38" t="s">
        <v>1898</v>
      </c>
      <c r="H2350" s="39">
        <v>0</v>
      </c>
      <c r="I2350" s="38" t="s">
        <v>1899</v>
      </c>
      <c r="J2350" s="39">
        <v>71.03</v>
      </c>
    </row>
    <row r="2351" spans="1:10">
      <c r="A2351" s="38"/>
      <c r="B2351" s="38"/>
      <c r="C2351" s="38"/>
      <c r="D2351" s="38"/>
      <c r="E2351" s="38" t="s">
        <v>1900</v>
      </c>
      <c r="F2351" s="39">
        <v>20.309999999999999</v>
      </c>
      <c r="G2351" s="38"/>
      <c r="H2351" s="398" t="s">
        <v>1901</v>
      </c>
      <c r="I2351" s="398"/>
      <c r="J2351" s="39">
        <v>119.42</v>
      </c>
    </row>
    <row r="2352" spans="1:10" ht="1.05" customHeight="1">
      <c r="A2352" s="16"/>
      <c r="B2352" s="16"/>
      <c r="C2352" s="16"/>
      <c r="D2352" s="16"/>
      <c r="E2352" s="16"/>
      <c r="F2352" s="16"/>
      <c r="G2352" s="16"/>
      <c r="H2352" s="16"/>
      <c r="I2352" s="16"/>
      <c r="J2352" s="16"/>
    </row>
    <row r="2353" spans="1:10" ht="18" customHeight="1">
      <c r="A2353" s="2" t="s">
        <v>832</v>
      </c>
      <c r="B2353" s="4" t="s">
        <v>61</v>
      </c>
      <c r="C2353" s="2" t="s">
        <v>62</v>
      </c>
      <c r="D2353" s="2" t="s">
        <v>9</v>
      </c>
      <c r="E2353" s="391" t="s">
        <v>63</v>
      </c>
      <c r="F2353" s="391"/>
      <c r="G2353" s="3" t="s">
        <v>64</v>
      </c>
      <c r="H2353" s="4" t="s">
        <v>10</v>
      </c>
      <c r="I2353" s="4" t="s">
        <v>65</v>
      </c>
      <c r="J2353" s="4" t="s">
        <v>11</v>
      </c>
    </row>
    <row r="2354" spans="1:10" ht="39" customHeight="1">
      <c r="A2354" s="10" t="s">
        <v>1883</v>
      </c>
      <c r="B2354" s="12" t="s">
        <v>833</v>
      </c>
      <c r="C2354" s="10" t="s">
        <v>78</v>
      </c>
      <c r="D2354" s="10" t="s">
        <v>834</v>
      </c>
      <c r="E2354" s="395" t="s">
        <v>158</v>
      </c>
      <c r="F2354" s="395"/>
      <c r="G2354" s="11" t="s">
        <v>99</v>
      </c>
      <c r="H2354" s="15">
        <v>1</v>
      </c>
      <c r="I2354" s="13">
        <v>40.47</v>
      </c>
      <c r="J2354" s="13">
        <v>40.47</v>
      </c>
    </row>
    <row r="2355" spans="1:10" ht="24" customHeight="1">
      <c r="A2355" s="17" t="s">
        <v>1884</v>
      </c>
      <c r="B2355" s="19" t="s">
        <v>1909</v>
      </c>
      <c r="C2355" s="17" t="s">
        <v>78</v>
      </c>
      <c r="D2355" s="17" t="s">
        <v>1910</v>
      </c>
      <c r="E2355" s="396" t="s">
        <v>1887</v>
      </c>
      <c r="F2355" s="396"/>
      <c r="G2355" s="18" t="s">
        <v>1911</v>
      </c>
      <c r="H2355" s="21">
        <v>0.12265</v>
      </c>
      <c r="I2355" s="20">
        <v>22.95</v>
      </c>
      <c r="J2355" s="20">
        <v>2.81</v>
      </c>
    </row>
    <row r="2356" spans="1:10" ht="24" customHeight="1">
      <c r="A2356" s="17" t="s">
        <v>1884</v>
      </c>
      <c r="B2356" s="19" t="s">
        <v>1935</v>
      </c>
      <c r="C2356" s="17" t="s">
        <v>78</v>
      </c>
      <c r="D2356" s="17" t="s">
        <v>1936</v>
      </c>
      <c r="E2356" s="396" t="s">
        <v>1887</v>
      </c>
      <c r="F2356" s="396"/>
      <c r="G2356" s="18" t="s">
        <v>1911</v>
      </c>
      <c r="H2356" s="21">
        <v>0.33905000000000002</v>
      </c>
      <c r="I2356" s="20">
        <v>28.34</v>
      </c>
      <c r="J2356" s="20">
        <v>9.6</v>
      </c>
    </row>
    <row r="2357" spans="1:10" ht="39" customHeight="1">
      <c r="A2357" s="17" t="s">
        <v>1884</v>
      </c>
      <c r="B2357" s="19" t="s">
        <v>2074</v>
      </c>
      <c r="C2357" s="17" t="s">
        <v>78</v>
      </c>
      <c r="D2357" s="17" t="s">
        <v>2075</v>
      </c>
      <c r="E2357" s="396" t="s">
        <v>1991</v>
      </c>
      <c r="F2357" s="396"/>
      <c r="G2357" s="18" t="s">
        <v>81</v>
      </c>
      <c r="H2357" s="21">
        <v>6.9000000000000006E-2</v>
      </c>
      <c r="I2357" s="20">
        <v>406.77</v>
      </c>
      <c r="J2357" s="20">
        <v>28.06</v>
      </c>
    </row>
    <row r="2358" spans="1:10">
      <c r="A2358" s="38"/>
      <c r="B2358" s="38"/>
      <c r="C2358" s="38"/>
      <c r="D2358" s="38"/>
      <c r="E2358" s="38" t="s">
        <v>1897</v>
      </c>
      <c r="F2358" s="39">
        <v>13</v>
      </c>
      <c r="G2358" s="38" t="s">
        <v>1898</v>
      </c>
      <c r="H2358" s="39">
        <v>0</v>
      </c>
      <c r="I2358" s="38" t="s">
        <v>1899</v>
      </c>
      <c r="J2358" s="39">
        <v>13</v>
      </c>
    </row>
    <row r="2359" spans="1:10">
      <c r="A2359" s="38"/>
      <c r="B2359" s="38"/>
      <c r="C2359" s="38"/>
      <c r="D2359" s="38"/>
      <c r="E2359" s="38" t="s">
        <v>1900</v>
      </c>
      <c r="F2359" s="39">
        <v>8.2899999999999991</v>
      </c>
      <c r="G2359" s="38"/>
      <c r="H2359" s="398" t="s">
        <v>1901</v>
      </c>
      <c r="I2359" s="398"/>
      <c r="J2359" s="39">
        <v>48.76</v>
      </c>
    </row>
    <row r="2360" spans="1:10" ht="1.05" customHeight="1">
      <c r="A2360" s="16"/>
      <c r="B2360" s="16"/>
      <c r="C2360" s="16"/>
      <c r="D2360" s="16"/>
      <c r="E2360" s="16"/>
      <c r="F2360" s="16"/>
      <c r="G2360" s="16"/>
      <c r="H2360" s="16"/>
      <c r="I2360" s="16"/>
      <c r="J2360" s="16"/>
    </row>
    <row r="2361" spans="1:10" ht="18" customHeight="1">
      <c r="A2361" s="2" t="s">
        <v>835</v>
      </c>
      <c r="B2361" s="4" t="s">
        <v>61</v>
      </c>
      <c r="C2361" s="2" t="s">
        <v>62</v>
      </c>
      <c r="D2361" s="2" t="s">
        <v>9</v>
      </c>
      <c r="E2361" s="391" t="s">
        <v>63</v>
      </c>
      <c r="F2361" s="391"/>
      <c r="G2361" s="3" t="s">
        <v>64</v>
      </c>
      <c r="H2361" s="4" t="s">
        <v>10</v>
      </c>
      <c r="I2361" s="4" t="s">
        <v>65</v>
      </c>
      <c r="J2361" s="4" t="s">
        <v>11</v>
      </c>
    </row>
    <row r="2362" spans="1:10" ht="39" customHeight="1">
      <c r="A2362" s="10" t="s">
        <v>1883</v>
      </c>
      <c r="B2362" s="12" t="s">
        <v>836</v>
      </c>
      <c r="C2362" s="10" t="s">
        <v>78</v>
      </c>
      <c r="D2362" s="10" t="s">
        <v>837</v>
      </c>
      <c r="E2362" s="395" t="s">
        <v>135</v>
      </c>
      <c r="F2362" s="395"/>
      <c r="G2362" s="11" t="s">
        <v>99</v>
      </c>
      <c r="H2362" s="15">
        <v>1</v>
      </c>
      <c r="I2362" s="13">
        <v>117.73</v>
      </c>
      <c r="J2362" s="13">
        <v>117.73</v>
      </c>
    </row>
    <row r="2363" spans="1:10" ht="25.95" customHeight="1">
      <c r="A2363" s="17" t="s">
        <v>1884</v>
      </c>
      <c r="B2363" s="19" t="s">
        <v>1994</v>
      </c>
      <c r="C2363" s="17" t="s">
        <v>78</v>
      </c>
      <c r="D2363" s="17" t="s">
        <v>1995</v>
      </c>
      <c r="E2363" s="396" t="s">
        <v>1887</v>
      </c>
      <c r="F2363" s="396"/>
      <c r="G2363" s="18" t="s">
        <v>1911</v>
      </c>
      <c r="H2363" s="21">
        <v>0.61099999999999999</v>
      </c>
      <c r="I2363" s="20">
        <v>23.69</v>
      </c>
      <c r="J2363" s="20">
        <v>14.47</v>
      </c>
    </row>
    <row r="2364" spans="1:10" ht="24" customHeight="1">
      <c r="A2364" s="17" t="s">
        <v>1884</v>
      </c>
      <c r="B2364" s="19" t="s">
        <v>1943</v>
      </c>
      <c r="C2364" s="17" t="s">
        <v>78</v>
      </c>
      <c r="D2364" s="17" t="s">
        <v>1944</v>
      </c>
      <c r="E2364" s="396" t="s">
        <v>1887</v>
      </c>
      <c r="F2364" s="396"/>
      <c r="G2364" s="18" t="s">
        <v>1911</v>
      </c>
      <c r="H2364" s="21">
        <v>1.4239999999999999</v>
      </c>
      <c r="I2364" s="20">
        <v>27.92</v>
      </c>
      <c r="J2364" s="20">
        <v>39.75</v>
      </c>
    </row>
    <row r="2365" spans="1:10" ht="39" customHeight="1">
      <c r="A2365" s="17" t="s">
        <v>1884</v>
      </c>
      <c r="B2365" s="19" t="s">
        <v>1996</v>
      </c>
      <c r="C2365" s="17" t="s">
        <v>78</v>
      </c>
      <c r="D2365" s="17" t="s">
        <v>1997</v>
      </c>
      <c r="E2365" s="396" t="s">
        <v>1907</v>
      </c>
      <c r="F2365" s="396"/>
      <c r="G2365" s="18" t="s">
        <v>1908</v>
      </c>
      <c r="H2365" s="21">
        <v>8.5000000000000006E-2</v>
      </c>
      <c r="I2365" s="20">
        <v>24.46</v>
      </c>
      <c r="J2365" s="20">
        <v>2.0699999999999998</v>
      </c>
    </row>
    <row r="2366" spans="1:10" ht="39" customHeight="1">
      <c r="A2366" s="17" t="s">
        <v>1884</v>
      </c>
      <c r="B2366" s="19" t="s">
        <v>1992</v>
      </c>
      <c r="C2366" s="17" t="s">
        <v>78</v>
      </c>
      <c r="D2366" s="17" t="s">
        <v>1993</v>
      </c>
      <c r="E2366" s="396" t="s">
        <v>1907</v>
      </c>
      <c r="F2366" s="396"/>
      <c r="G2366" s="18" t="s">
        <v>1914</v>
      </c>
      <c r="H2366" s="21">
        <v>2.1000000000000001E-2</v>
      </c>
      <c r="I2366" s="20">
        <v>25.82</v>
      </c>
      <c r="J2366" s="20">
        <v>0.54</v>
      </c>
    </row>
    <row r="2367" spans="1:10" ht="25.95" customHeight="1">
      <c r="A2367" s="22" t="s">
        <v>1894</v>
      </c>
      <c r="B2367" s="24" t="s">
        <v>2063</v>
      </c>
      <c r="C2367" s="22" t="s">
        <v>78</v>
      </c>
      <c r="D2367" s="22" t="s">
        <v>2064</v>
      </c>
      <c r="E2367" s="397" t="s">
        <v>1928</v>
      </c>
      <c r="F2367" s="397"/>
      <c r="G2367" s="23" t="s">
        <v>114</v>
      </c>
      <c r="H2367" s="26">
        <v>1.78</v>
      </c>
      <c r="I2367" s="25">
        <v>3.73</v>
      </c>
      <c r="J2367" s="25">
        <v>6.63</v>
      </c>
    </row>
    <row r="2368" spans="1:10" ht="25.95" customHeight="1">
      <c r="A2368" s="22" t="s">
        <v>1894</v>
      </c>
      <c r="B2368" s="24" t="s">
        <v>2065</v>
      </c>
      <c r="C2368" s="22" t="s">
        <v>78</v>
      </c>
      <c r="D2368" s="22" t="s">
        <v>2066</v>
      </c>
      <c r="E2368" s="397" t="s">
        <v>1928</v>
      </c>
      <c r="F2368" s="397"/>
      <c r="G2368" s="23" t="s">
        <v>136</v>
      </c>
      <c r="H2368" s="26">
        <v>2.9000000000000001E-2</v>
      </c>
      <c r="I2368" s="25">
        <v>19.71</v>
      </c>
      <c r="J2368" s="25">
        <v>0.56999999999999995</v>
      </c>
    </row>
    <row r="2369" spans="1:10" ht="25.95" customHeight="1">
      <c r="A2369" s="22" t="s">
        <v>1894</v>
      </c>
      <c r="B2369" s="24" t="s">
        <v>1998</v>
      </c>
      <c r="C2369" s="22" t="s">
        <v>78</v>
      </c>
      <c r="D2369" s="22" t="s">
        <v>1999</v>
      </c>
      <c r="E2369" s="397" t="s">
        <v>1928</v>
      </c>
      <c r="F2369" s="397"/>
      <c r="G2369" s="23" t="s">
        <v>114</v>
      </c>
      <c r="H2369" s="26">
        <v>1.3009999999999999</v>
      </c>
      <c r="I2369" s="25">
        <v>10.66</v>
      </c>
      <c r="J2369" s="25">
        <v>13.86</v>
      </c>
    </row>
    <row r="2370" spans="1:10" ht="25.95" customHeight="1">
      <c r="A2370" s="22" t="s">
        <v>1894</v>
      </c>
      <c r="B2370" s="24" t="s">
        <v>2059</v>
      </c>
      <c r="C2370" s="22" t="s">
        <v>78</v>
      </c>
      <c r="D2370" s="22" t="s">
        <v>2060</v>
      </c>
      <c r="E2370" s="397" t="s">
        <v>1928</v>
      </c>
      <c r="F2370" s="397"/>
      <c r="G2370" s="23" t="s">
        <v>2015</v>
      </c>
      <c r="H2370" s="26">
        <v>1.67E-2</v>
      </c>
      <c r="I2370" s="25">
        <v>7.19</v>
      </c>
      <c r="J2370" s="25">
        <v>0.12</v>
      </c>
    </row>
    <row r="2371" spans="1:10" ht="25.95" customHeight="1">
      <c r="A2371" s="22" t="s">
        <v>1894</v>
      </c>
      <c r="B2371" s="24" t="s">
        <v>2087</v>
      </c>
      <c r="C2371" s="22" t="s">
        <v>78</v>
      </c>
      <c r="D2371" s="22" t="s">
        <v>2088</v>
      </c>
      <c r="E2371" s="397" t="s">
        <v>1928</v>
      </c>
      <c r="F2371" s="397"/>
      <c r="G2371" s="23" t="s">
        <v>114</v>
      </c>
      <c r="H2371" s="26">
        <v>2.226</v>
      </c>
      <c r="I2371" s="25">
        <v>17.670000000000002</v>
      </c>
      <c r="J2371" s="25">
        <v>39.33</v>
      </c>
    </row>
    <row r="2372" spans="1:10" ht="25.95" customHeight="1">
      <c r="A2372" s="22" t="s">
        <v>1894</v>
      </c>
      <c r="B2372" s="24" t="s">
        <v>2067</v>
      </c>
      <c r="C2372" s="22" t="s">
        <v>78</v>
      </c>
      <c r="D2372" s="22" t="s">
        <v>2068</v>
      </c>
      <c r="E2372" s="397" t="s">
        <v>1928</v>
      </c>
      <c r="F2372" s="397"/>
      <c r="G2372" s="23" t="s">
        <v>136</v>
      </c>
      <c r="H2372" s="26">
        <v>2.1999999999999999E-2</v>
      </c>
      <c r="I2372" s="25">
        <v>17.89</v>
      </c>
      <c r="J2372" s="25">
        <v>0.39</v>
      </c>
    </row>
    <row r="2373" spans="1:10">
      <c r="A2373" s="38"/>
      <c r="B2373" s="38"/>
      <c r="C2373" s="38"/>
      <c r="D2373" s="38"/>
      <c r="E2373" s="38" t="s">
        <v>1897</v>
      </c>
      <c r="F2373" s="39">
        <v>42.54</v>
      </c>
      <c r="G2373" s="38" t="s">
        <v>1898</v>
      </c>
      <c r="H2373" s="39">
        <v>0</v>
      </c>
      <c r="I2373" s="38" t="s">
        <v>1899</v>
      </c>
      <c r="J2373" s="39">
        <v>42.54</v>
      </c>
    </row>
    <row r="2374" spans="1:10">
      <c r="A2374" s="38"/>
      <c r="B2374" s="38"/>
      <c r="C2374" s="38"/>
      <c r="D2374" s="38"/>
      <c r="E2374" s="38" t="s">
        <v>1900</v>
      </c>
      <c r="F2374" s="39">
        <v>24.13</v>
      </c>
      <c r="G2374" s="38"/>
      <c r="H2374" s="398" t="s">
        <v>1901</v>
      </c>
      <c r="I2374" s="398"/>
      <c r="J2374" s="39">
        <v>141.86000000000001</v>
      </c>
    </row>
    <row r="2375" spans="1:10" ht="1.05" customHeight="1">
      <c r="A2375" s="16"/>
      <c r="B2375" s="16"/>
      <c r="C2375" s="16"/>
      <c r="D2375" s="16"/>
      <c r="E2375" s="16"/>
      <c r="F2375" s="16"/>
      <c r="G2375" s="16"/>
      <c r="H2375" s="16"/>
      <c r="I2375" s="16"/>
      <c r="J2375" s="16"/>
    </row>
    <row r="2376" spans="1:10" ht="18" customHeight="1">
      <c r="A2376" s="2" t="s">
        <v>838</v>
      </c>
      <c r="B2376" s="4" t="s">
        <v>61</v>
      </c>
      <c r="C2376" s="2" t="s">
        <v>62</v>
      </c>
      <c r="D2376" s="2" t="s">
        <v>9</v>
      </c>
      <c r="E2376" s="391" t="s">
        <v>63</v>
      </c>
      <c r="F2376" s="391"/>
      <c r="G2376" s="3" t="s">
        <v>64</v>
      </c>
      <c r="H2376" s="4" t="s">
        <v>10</v>
      </c>
      <c r="I2376" s="4" t="s">
        <v>65</v>
      </c>
      <c r="J2376" s="4" t="s">
        <v>11</v>
      </c>
    </row>
    <row r="2377" spans="1:10" ht="52.05" customHeight="1">
      <c r="A2377" s="10" t="s">
        <v>1883</v>
      </c>
      <c r="B2377" s="12" t="s">
        <v>839</v>
      </c>
      <c r="C2377" s="10" t="s">
        <v>78</v>
      </c>
      <c r="D2377" s="10" t="s">
        <v>840</v>
      </c>
      <c r="E2377" s="395" t="s">
        <v>841</v>
      </c>
      <c r="F2377" s="395"/>
      <c r="G2377" s="11" t="s">
        <v>114</v>
      </c>
      <c r="H2377" s="15">
        <v>1</v>
      </c>
      <c r="I2377" s="13">
        <v>343.45</v>
      </c>
      <c r="J2377" s="13">
        <v>343.45</v>
      </c>
    </row>
    <row r="2378" spans="1:10" ht="39" customHeight="1">
      <c r="A2378" s="17" t="s">
        <v>1884</v>
      </c>
      <c r="B2378" s="19" t="s">
        <v>2815</v>
      </c>
      <c r="C2378" s="17" t="s">
        <v>78</v>
      </c>
      <c r="D2378" s="17" t="s">
        <v>2816</v>
      </c>
      <c r="E2378" s="396" t="s">
        <v>1907</v>
      </c>
      <c r="F2378" s="396"/>
      <c r="G2378" s="18" t="s">
        <v>1914</v>
      </c>
      <c r="H2378" s="21">
        <v>5.7000000000000002E-2</v>
      </c>
      <c r="I2378" s="20">
        <v>207.54</v>
      </c>
      <c r="J2378" s="20">
        <v>11.82</v>
      </c>
    </row>
    <row r="2379" spans="1:10" ht="24" customHeight="1">
      <c r="A2379" s="17" t="s">
        <v>1884</v>
      </c>
      <c r="B2379" s="19" t="s">
        <v>2204</v>
      </c>
      <c r="C2379" s="17" t="s">
        <v>78</v>
      </c>
      <c r="D2379" s="17" t="s">
        <v>2205</v>
      </c>
      <c r="E2379" s="396" t="s">
        <v>1887</v>
      </c>
      <c r="F2379" s="396"/>
      <c r="G2379" s="18" t="s">
        <v>1911</v>
      </c>
      <c r="H2379" s="21">
        <v>0.16300000000000001</v>
      </c>
      <c r="I2379" s="20">
        <v>29.08</v>
      </c>
      <c r="J2379" s="20">
        <v>4.74</v>
      </c>
    </row>
    <row r="2380" spans="1:10" ht="25.95" customHeight="1">
      <c r="A2380" s="17" t="s">
        <v>1884</v>
      </c>
      <c r="B2380" s="19" t="s">
        <v>2817</v>
      </c>
      <c r="C2380" s="17" t="s">
        <v>78</v>
      </c>
      <c r="D2380" s="17" t="s">
        <v>2818</v>
      </c>
      <c r="E2380" s="396" t="s">
        <v>1887</v>
      </c>
      <c r="F2380" s="396"/>
      <c r="G2380" s="18" t="s">
        <v>1911</v>
      </c>
      <c r="H2380" s="21">
        <v>9.1000000000000004E-3</v>
      </c>
      <c r="I2380" s="20">
        <v>135.86000000000001</v>
      </c>
      <c r="J2380" s="20">
        <v>1.23</v>
      </c>
    </row>
    <row r="2381" spans="1:10" ht="39" customHeight="1">
      <c r="A2381" s="17" t="s">
        <v>1884</v>
      </c>
      <c r="B2381" s="19" t="s">
        <v>2819</v>
      </c>
      <c r="C2381" s="17" t="s">
        <v>78</v>
      </c>
      <c r="D2381" s="17" t="s">
        <v>2820</v>
      </c>
      <c r="E2381" s="396" t="s">
        <v>1907</v>
      </c>
      <c r="F2381" s="396"/>
      <c r="G2381" s="18" t="s">
        <v>1908</v>
      </c>
      <c r="H2381" s="21">
        <v>0.106</v>
      </c>
      <c r="I2381" s="20">
        <v>81.98</v>
      </c>
      <c r="J2381" s="20">
        <v>8.68</v>
      </c>
    </row>
    <row r="2382" spans="1:10" ht="24" customHeight="1">
      <c r="A2382" s="17" t="s">
        <v>1884</v>
      </c>
      <c r="B2382" s="19" t="s">
        <v>2821</v>
      </c>
      <c r="C2382" s="17" t="s">
        <v>78</v>
      </c>
      <c r="D2382" s="17" t="s">
        <v>2822</v>
      </c>
      <c r="E2382" s="396" t="s">
        <v>1887</v>
      </c>
      <c r="F2382" s="396"/>
      <c r="G2382" s="18" t="s">
        <v>1911</v>
      </c>
      <c r="H2382" s="21">
        <v>2.7199999999999998E-2</v>
      </c>
      <c r="I2382" s="20">
        <v>36.19</v>
      </c>
      <c r="J2382" s="20">
        <v>0.98</v>
      </c>
    </row>
    <row r="2383" spans="1:10" ht="24" customHeight="1">
      <c r="A2383" s="17" t="s">
        <v>1884</v>
      </c>
      <c r="B2383" s="19" t="s">
        <v>1909</v>
      </c>
      <c r="C2383" s="17" t="s">
        <v>78</v>
      </c>
      <c r="D2383" s="17" t="s">
        <v>1910</v>
      </c>
      <c r="E2383" s="396" t="s">
        <v>1887</v>
      </c>
      <c r="F2383" s="396"/>
      <c r="G2383" s="18" t="s">
        <v>1911</v>
      </c>
      <c r="H2383" s="21">
        <v>0.32600000000000001</v>
      </c>
      <c r="I2383" s="20">
        <v>22.95</v>
      </c>
      <c r="J2383" s="20">
        <v>7.48</v>
      </c>
    </row>
    <row r="2384" spans="1:10" ht="25.95" customHeight="1">
      <c r="A2384" s="22" t="s">
        <v>1894</v>
      </c>
      <c r="B2384" s="24" t="s">
        <v>2823</v>
      </c>
      <c r="C2384" s="22" t="s">
        <v>78</v>
      </c>
      <c r="D2384" s="22" t="s">
        <v>2824</v>
      </c>
      <c r="E2384" s="397" t="s">
        <v>1928</v>
      </c>
      <c r="F2384" s="397"/>
      <c r="G2384" s="23" t="s">
        <v>136</v>
      </c>
      <c r="H2384" s="26">
        <v>7.0699999999999999E-2</v>
      </c>
      <c r="I2384" s="25">
        <v>30</v>
      </c>
      <c r="J2384" s="25">
        <v>2.12</v>
      </c>
    </row>
    <row r="2385" spans="1:10" ht="39" customHeight="1">
      <c r="A2385" s="22" t="s">
        <v>1894</v>
      </c>
      <c r="B2385" s="24" t="s">
        <v>2825</v>
      </c>
      <c r="C2385" s="22" t="s">
        <v>78</v>
      </c>
      <c r="D2385" s="22" t="s">
        <v>2826</v>
      </c>
      <c r="E2385" s="397" t="s">
        <v>1928</v>
      </c>
      <c r="F2385" s="397"/>
      <c r="G2385" s="23" t="s">
        <v>114</v>
      </c>
      <c r="H2385" s="26">
        <v>1.099</v>
      </c>
      <c r="I2385" s="25">
        <v>278.8</v>
      </c>
      <c r="J2385" s="25">
        <v>306.39999999999998</v>
      </c>
    </row>
    <row r="2386" spans="1:10">
      <c r="A2386" s="38"/>
      <c r="B2386" s="38"/>
      <c r="C2386" s="38"/>
      <c r="D2386" s="38"/>
      <c r="E2386" s="38" t="s">
        <v>1897</v>
      </c>
      <c r="F2386" s="39">
        <v>15.94</v>
      </c>
      <c r="G2386" s="38" t="s">
        <v>1898</v>
      </c>
      <c r="H2386" s="39">
        <v>0</v>
      </c>
      <c r="I2386" s="38" t="s">
        <v>1899</v>
      </c>
      <c r="J2386" s="39">
        <v>15.94</v>
      </c>
    </row>
    <row r="2387" spans="1:10">
      <c r="A2387" s="38"/>
      <c r="B2387" s="38"/>
      <c r="C2387" s="38"/>
      <c r="D2387" s="38"/>
      <c r="E2387" s="38" t="s">
        <v>1900</v>
      </c>
      <c r="F2387" s="39">
        <v>70.400000000000006</v>
      </c>
      <c r="G2387" s="38"/>
      <c r="H2387" s="398" t="s">
        <v>1901</v>
      </c>
      <c r="I2387" s="398"/>
      <c r="J2387" s="39">
        <v>413.85</v>
      </c>
    </row>
    <row r="2388" spans="1:10" ht="1.05" customHeight="1">
      <c r="A2388" s="16"/>
      <c r="B2388" s="16"/>
      <c r="C2388" s="16"/>
      <c r="D2388" s="16"/>
      <c r="E2388" s="16"/>
      <c r="F2388" s="16"/>
      <c r="G2388" s="16"/>
      <c r="H2388" s="16"/>
      <c r="I2388" s="16"/>
      <c r="J2388" s="16"/>
    </row>
    <row r="2389" spans="1:10" ht="18" customHeight="1">
      <c r="A2389" s="2" t="s">
        <v>842</v>
      </c>
      <c r="B2389" s="4" t="s">
        <v>61</v>
      </c>
      <c r="C2389" s="2" t="s">
        <v>62</v>
      </c>
      <c r="D2389" s="2" t="s">
        <v>9</v>
      </c>
      <c r="E2389" s="391" t="s">
        <v>63</v>
      </c>
      <c r="F2389" s="391"/>
      <c r="G2389" s="3" t="s">
        <v>64</v>
      </c>
      <c r="H2389" s="4" t="s">
        <v>10</v>
      </c>
      <c r="I2389" s="4" t="s">
        <v>65</v>
      </c>
      <c r="J2389" s="4" t="s">
        <v>11</v>
      </c>
    </row>
    <row r="2390" spans="1:10" ht="39" customHeight="1">
      <c r="A2390" s="10" t="s">
        <v>1883</v>
      </c>
      <c r="B2390" s="12" t="s">
        <v>843</v>
      </c>
      <c r="C2390" s="10" t="s">
        <v>78</v>
      </c>
      <c r="D2390" s="10" t="s">
        <v>844</v>
      </c>
      <c r="E2390" s="395" t="s">
        <v>197</v>
      </c>
      <c r="F2390" s="395"/>
      <c r="G2390" s="11" t="s">
        <v>99</v>
      </c>
      <c r="H2390" s="15">
        <v>1</v>
      </c>
      <c r="I2390" s="13">
        <v>41.56</v>
      </c>
      <c r="J2390" s="13">
        <v>41.56</v>
      </c>
    </row>
    <row r="2391" spans="1:10" ht="25.95" customHeight="1">
      <c r="A2391" s="17" t="s">
        <v>1884</v>
      </c>
      <c r="B2391" s="19" t="s">
        <v>1994</v>
      </c>
      <c r="C2391" s="17" t="s">
        <v>78</v>
      </c>
      <c r="D2391" s="17" t="s">
        <v>1995</v>
      </c>
      <c r="E2391" s="396" t="s">
        <v>1887</v>
      </c>
      <c r="F2391" s="396"/>
      <c r="G2391" s="18" t="s">
        <v>1911</v>
      </c>
      <c r="H2391" s="21">
        <v>9.1999999999999998E-2</v>
      </c>
      <c r="I2391" s="20">
        <v>23.69</v>
      </c>
      <c r="J2391" s="20">
        <v>2.17</v>
      </c>
    </row>
    <row r="2392" spans="1:10" ht="25.95" customHeight="1">
      <c r="A2392" s="17" t="s">
        <v>1884</v>
      </c>
      <c r="B2392" s="19" t="s">
        <v>2828</v>
      </c>
      <c r="C2392" s="17" t="s">
        <v>78</v>
      </c>
      <c r="D2392" s="17" t="s">
        <v>2829</v>
      </c>
      <c r="E2392" s="396" t="s">
        <v>197</v>
      </c>
      <c r="F2392" s="396"/>
      <c r="G2392" s="18" t="s">
        <v>99</v>
      </c>
      <c r="H2392" s="21">
        <v>0.13600000000000001</v>
      </c>
      <c r="I2392" s="20">
        <v>80.13</v>
      </c>
      <c r="J2392" s="20">
        <v>10.89</v>
      </c>
    </row>
    <row r="2393" spans="1:10" ht="24" customHeight="1">
      <c r="A2393" s="17" t="s">
        <v>1884</v>
      </c>
      <c r="B2393" s="19" t="s">
        <v>1943</v>
      </c>
      <c r="C2393" s="17" t="s">
        <v>78</v>
      </c>
      <c r="D2393" s="17" t="s">
        <v>1944</v>
      </c>
      <c r="E2393" s="396" t="s">
        <v>1887</v>
      </c>
      <c r="F2393" s="396"/>
      <c r="G2393" s="18" t="s">
        <v>1911</v>
      </c>
      <c r="H2393" s="21">
        <v>0.502</v>
      </c>
      <c r="I2393" s="20">
        <v>27.92</v>
      </c>
      <c r="J2393" s="20">
        <v>14.01</v>
      </c>
    </row>
    <row r="2394" spans="1:10" ht="25.95" customHeight="1">
      <c r="A2394" s="22" t="s">
        <v>1894</v>
      </c>
      <c r="B2394" s="24" t="s">
        <v>2059</v>
      </c>
      <c r="C2394" s="22" t="s">
        <v>78</v>
      </c>
      <c r="D2394" s="22" t="s">
        <v>2060</v>
      </c>
      <c r="E2394" s="397" t="s">
        <v>1928</v>
      </c>
      <c r="F2394" s="397"/>
      <c r="G2394" s="23" t="s">
        <v>2015</v>
      </c>
      <c r="H2394" s="26">
        <v>4.0000000000000001E-3</v>
      </c>
      <c r="I2394" s="25">
        <v>7.19</v>
      </c>
      <c r="J2394" s="25">
        <v>0.02</v>
      </c>
    </row>
    <row r="2395" spans="1:10" ht="52.05" customHeight="1">
      <c r="A2395" s="22" t="s">
        <v>1894</v>
      </c>
      <c r="B2395" s="24" t="s">
        <v>2110</v>
      </c>
      <c r="C2395" s="22" t="s">
        <v>78</v>
      </c>
      <c r="D2395" s="22" t="s">
        <v>2111</v>
      </c>
      <c r="E2395" s="397" t="s">
        <v>2106</v>
      </c>
      <c r="F2395" s="397"/>
      <c r="G2395" s="23" t="s">
        <v>2107</v>
      </c>
      <c r="H2395" s="26">
        <v>0.39700000000000002</v>
      </c>
      <c r="I2395" s="25">
        <v>24.85</v>
      </c>
      <c r="J2395" s="25">
        <v>9.86</v>
      </c>
    </row>
    <row r="2396" spans="1:10" ht="25.95" customHeight="1">
      <c r="A2396" s="22" t="s">
        <v>1894</v>
      </c>
      <c r="B2396" s="24" t="s">
        <v>2830</v>
      </c>
      <c r="C2396" s="22" t="s">
        <v>78</v>
      </c>
      <c r="D2396" s="22" t="s">
        <v>2831</v>
      </c>
      <c r="E2396" s="397" t="s">
        <v>1928</v>
      </c>
      <c r="F2396" s="397"/>
      <c r="G2396" s="23" t="s">
        <v>114</v>
      </c>
      <c r="H2396" s="26">
        <v>3.7999999999999999E-2</v>
      </c>
      <c r="I2396" s="25">
        <v>121.53</v>
      </c>
      <c r="J2396" s="25">
        <v>4.6100000000000003</v>
      </c>
    </row>
    <row r="2397" spans="1:10">
      <c r="A2397" s="38"/>
      <c r="B2397" s="38"/>
      <c r="C2397" s="38"/>
      <c r="D2397" s="38"/>
      <c r="E2397" s="38" t="s">
        <v>1897</v>
      </c>
      <c r="F2397" s="39">
        <v>12.29</v>
      </c>
      <c r="G2397" s="38" t="s">
        <v>1898</v>
      </c>
      <c r="H2397" s="39">
        <v>0</v>
      </c>
      <c r="I2397" s="38" t="s">
        <v>1899</v>
      </c>
      <c r="J2397" s="39">
        <v>12.29</v>
      </c>
    </row>
    <row r="2398" spans="1:10">
      <c r="A2398" s="38"/>
      <c r="B2398" s="38"/>
      <c r="C2398" s="38"/>
      <c r="D2398" s="38"/>
      <c r="E2398" s="38" t="s">
        <v>1900</v>
      </c>
      <c r="F2398" s="39">
        <v>8.51</v>
      </c>
      <c r="G2398" s="38"/>
      <c r="H2398" s="398" t="s">
        <v>1901</v>
      </c>
      <c r="I2398" s="398"/>
      <c r="J2398" s="39">
        <v>50.07</v>
      </c>
    </row>
    <row r="2399" spans="1:10" ht="1.05" customHeight="1">
      <c r="A2399" s="16"/>
      <c r="B2399" s="16"/>
      <c r="C2399" s="16"/>
      <c r="D2399" s="16"/>
      <c r="E2399" s="16"/>
      <c r="F2399" s="16"/>
      <c r="G2399" s="16"/>
      <c r="H2399" s="16"/>
      <c r="I2399" s="16"/>
      <c r="J2399" s="16"/>
    </row>
    <row r="2400" spans="1:10" ht="18" customHeight="1">
      <c r="A2400" s="2" t="s">
        <v>845</v>
      </c>
      <c r="B2400" s="4" t="s">
        <v>61</v>
      </c>
      <c r="C2400" s="2" t="s">
        <v>62</v>
      </c>
      <c r="D2400" s="2" t="s">
        <v>9</v>
      </c>
      <c r="E2400" s="391" t="s">
        <v>63</v>
      </c>
      <c r="F2400" s="391"/>
      <c r="G2400" s="3" t="s">
        <v>64</v>
      </c>
      <c r="H2400" s="4" t="s">
        <v>10</v>
      </c>
      <c r="I2400" s="4" t="s">
        <v>65</v>
      </c>
      <c r="J2400" s="4" t="s">
        <v>11</v>
      </c>
    </row>
    <row r="2401" spans="1:10" ht="39" customHeight="1">
      <c r="A2401" s="10" t="s">
        <v>1883</v>
      </c>
      <c r="B2401" s="12" t="s">
        <v>169</v>
      </c>
      <c r="C2401" s="10" t="s">
        <v>78</v>
      </c>
      <c r="D2401" s="10" t="s">
        <v>170</v>
      </c>
      <c r="E2401" s="395" t="s">
        <v>135</v>
      </c>
      <c r="F2401" s="395"/>
      <c r="G2401" s="11" t="s">
        <v>81</v>
      </c>
      <c r="H2401" s="15">
        <v>1</v>
      </c>
      <c r="I2401" s="13">
        <v>670.71</v>
      </c>
      <c r="J2401" s="13">
        <v>670.71</v>
      </c>
    </row>
    <row r="2402" spans="1:10" ht="24" customHeight="1">
      <c r="A2402" s="17" t="s">
        <v>1884</v>
      </c>
      <c r="B2402" s="19" t="s">
        <v>1909</v>
      </c>
      <c r="C2402" s="17" t="s">
        <v>78</v>
      </c>
      <c r="D2402" s="17" t="s">
        <v>1910</v>
      </c>
      <c r="E2402" s="396" t="s">
        <v>1887</v>
      </c>
      <c r="F2402" s="396"/>
      <c r="G2402" s="18" t="s">
        <v>1911</v>
      </c>
      <c r="H2402" s="21">
        <v>0.501</v>
      </c>
      <c r="I2402" s="20">
        <v>22.95</v>
      </c>
      <c r="J2402" s="20">
        <v>11.49</v>
      </c>
    </row>
    <row r="2403" spans="1:10" ht="39" customHeight="1">
      <c r="A2403" s="17" t="s">
        <v>1884</v>
      </c>
      <c r="B2403" s="19" t="s">
        <v>2052</v>
      </c>
      <c r="C2403" s="17" t="s">
        <v>78</v>
      </c>
      <c r="D2403" s="17" t="s">
        <v>2053</v>
      </c>
      <c r="E2403" s="396" t="s">
        <v>1907</v>
      </c>
      <c r="F2403" s="396"/>
      <c r="G2403" s="18" t="s">
        <v>1914</v>
      </c>
      <c r="H2403" s="21">
        <v>9.1999999999999998E-2</v>
      </c>
      <c r="I2403" s="20">
        <v>1.35</v>
      </c>
      <c r="J2403" s="20">
        <v>0.12</v>
      </c>
    </row>
    <row r="2404" spans="1:10" ht="24" customHeight="1">
      <c r="A2404" s="17" t="s">
        <v>1884</v>
      </c>
      <c r="B2404" s="19" t="s">
        <v>1935</v>
      </c>
      <c r="C2404" s="17" t="s">
        <v>78</v>
      </c>
      <c r="D2404" s="17" t="s">
        <v>1936</v>
      </c>
      <c r="E2404" s="396" t="s">
        <v>1887</v>
      </c>
      <c r="F2404" s="396"/>
      <c r="G2404" s="18" t="s">
        <v>1911</v>
      </c>
      <c r="H2404" s="21">
        <v>0.33400000000000002</v>
      </c>
      <c r="I2404" s="20">
        <v>28.34</v>
      </c>
      <c r="J2404" s="20">
        <v>9.4600000000000009</v>
      </c>
    </row>
    <row r="2405" spans="1:10" ht="39" customHeight="1">
      <c r="A2405" s="17" t="s">
        <v>1884</v>
      </c>
      <c r="B2405" s="19" t="s">
        <v>2054</v>
      </c>
      <c r="C2405" s="17" t="s">
        <v>78</v>
      </c>
      <c r="D2405" s="17" t="s">
        <v>2055</v>
      </c>
      <c r="E2405" s="396" t="s">
        <v>1907</v>
      </c>
      <c r="F2405" s="396"/>
      <c r="G2405" s="18" t="s">
        <v>1908</v>
      </c>
      <c r="H2405" s="21">
        <v>7.4999999999999997E-2</v>
      </c>
      <c r="I2405" s="20">
        <v>0.53</v>
      </c>
      <c r="J2405" s="20">
        <v>0.03</v>
      </c>
    </row>
    <row r="2406" spans="1:10" ht="52.05" customHeight="1">
      <c r="A2406" s="22" t="s">
        <v>1894</v>
      </c>
      <c r="B2406" s="24" t="s">
        <v>2056</v>
      </c>
      <c r="C2406" s="22" t="s">
        <v>78</v>
      </c>
      <c r="D2406" s="22" t="s">
        <v>2057</v>
      </c>
      <c r="E2406" s="397" t="s">
        <v>1928</v>
      </c>
      <c r="F2406" s="397"/>
      <c r="G2406" s="23" t="s">
        <v>81</v>
      </c>
      <c r="H2406" s="26">
        <v>1.23</v>
      </c>
      <c r="I2406" s="25">
        <v>528.14</v>
      </c>
      <c r="J2406" s="25">
        <v>649.61</v>
      </c>
    </row>
    <row r="2407" spans="1:10">
      <c r="A2407" s="38"/>
      <c r="B2407" s="38"/>
      <c r="C2407" s="38"/>
      <c r="D2407" s="38"/>
      <c r="E2407" s="38" t="s">
        <v>1897</v>
      </c>
      <c r="F2407" s="39">
        <v>15.22</v>
      </c>
      <c r="G2407" s="38" t="s">
        <v>1898</v>
      </c>
      <c r="H2407" s="39">
        <v>0</v>
      </c>
      <c r="I2407" s="38" t="s">
        <v>1899</v>
      </c>
      <c r="J2407" s="39">
        <v>15.22</v>
      </c>
    </row>
    <row r="2408" spans="1:10">
      <c r="A2408" s="38"/>
      <c r="B2408" s="38"/>
      <c r="C2408" s="38"/>
      <c r="D2408" s="38"/>
      <c r="E2408" s="38" t="s">
        <v>1900</v>
      </c>
      <c r="F2408" s="39">
        <v>137.49</v>
      </c>
      <c r="G2408" s="38"/>
      <c r="H2408" s="398" t="s">
        <v>1901</v>
      </c>
      <c r="I2408" s="398"/>
      <c r="J2408" s="39">
        <v>808.2</v>
      </c>
    </row>
    <row r="2409" spans="1:10" ht="1.05" customHeight="1">
      <c r="A2409" s="16"/>
      <c r="B2409" s="16"/>
      <c r="C2409" s="16"/>
      <c r="D2409" s="16"/>
      <c r="E2409" s="16"/>
      <c r="F2409" s="16"/>
      <c r="G2409" s="16"/>
      <c r="H2409" s="16"/>
      <c r="I2409" s="16"/>
      <c r="J2409" s="16"/>
    </row>
    <row r="2410" spans="1:10" ht="18" customHeight="1">
      <c r="A2410" s="2" t="s">
        <v>846</v>
      </c>
      <c r="B2410" s="4" t="s">
        <v>61</v>
      </c>
      <c r="C2410" s="2" t="s">
        <v>62</v>
      </c>
      <c r="D2410" s="2" t="s">
        <v>9</v>
      </c>
      <c r="E2410" s="391" t="s">
        <v>63</v>
      </c>
      <c r="F2410" s="391"/>
      <c r="G2410" s="3" t="s">
        <v>64</v>
      </c>
      <c r="H2410" s="4" t="s">
        <v>10</v>
      </c>
      <c r="I2410" s="4" t="s">
        <v>65</v>
      </c>
      <c r="J2410" s="4" t="s">
        <v>11</v>
      </c>
    </row>
    <row r="2411" spans="1:10" ht="39" customHeight="1">
      <c r="A2411" s="10" t="s">
        <v>1883</v>
      </c>
      <c r="B2411" s="12" t="s">
        <v>847</v>
      </c>
      <c r="C2411" s="10" t="s">
        <v>78</v>
      </c>
      <c r="D2411" s="10" t="s">
        <v>848</v>
      </c>
      <c r="E2411" s="395" t="s">
        <v>849</v>
      </c>
      <c r="F2411" s="395"/>
      <c r="G2411" s="11" t="s">
        <v>81</v>
      </c>
      <c r="H2411" s="15">
        <v>1</v>
      </c>
      <c r="I2411" s="13">
        <v>627</v>
      </c>
      <c r="J2411" s="13">
        <v>627</v>
      </c>
    </row>
    <row r="2412" spans="1:10" ht="24" customHeight="1">
      <c r="A2412" s="17" t="s">
        <v>1884</v>
      </c>
      <c r="B2412" s="19" t="s">
        <v>1935</v>
      </c>
      <c r="C2412" s="17" t="s">
        <v>78</v>
      </c>
      <c r="D2412" s="17" t="s">
        <v>1936</v>
      </c>
      <c r="E2412" s="396" t="s">
        <v>1887</v>
      </c>
      <c r="F2412" s="396"/>
      <c r="G2412" s="18" t="s">
        <v>1911</v>
      </c>
      <c r="H2412" s="21">
        <v>1.026</v>
      </c>
      <c r="I2412" s="20">
        <v>28.34</v>
      </c>
      <c r="J2412" s="20">
        <v>29.07</v>
      </c>
    </row>
    <row r="2413" spans="1:10" ht="24" customHeight="1">
      <c r="A2413" s="17" t="s">
        <v>1884</v>
      </c>
      <c r="B2413" s="19" t="s">
        <v>1909</v>
      </c>
      <c r="C2413" s="17" t="s">
        <v>78</v>
      </c>
      <c r="D2413" s="17" t="s">
        <v>1910</v>
      </c>
      <c r="E2413" s="396" t="s">
        <v>1887</v>
      </c>
      <c r="F2413" s="396"/>
      <c r="G2413" s="18" t="s">
        <v>1911</v>
      </c>
      <c r="H2413" s="21">
        <v>1.2130000000000001</v>
      </c>
      <c r="I2413" s="20">
        <v>22.95</v>
      </c>
      <c r="J2413" s="20">
        <v>27.83</v>
      </c>
    </row>
    <row r="2414" spans="1:10" ht="24" customHeight="1">
      <c r="A2414" s="17" t="s">
        <v>1884</v>
      </c>
      <c r="B2414" s="19" t="s">
        <v>1943</v>
      </c>
      <c r="C2414" s="17" t="s">
        <v>78</v>
      </c>
      <c r="D2414" s="17" t="s">
        <v>1944</v>
      </c>
      <c r="E2414" s="396" t="s">
        <v>1887</v>
      </c>
      <c r="F2414" s="396"/>
      <c r="G2414" s="18" t="s">
        <v>1911</v>
      </c>
      <c r="H2414" s="21">
        <v>0.17100000000000001</v>
      </c>
      <c r="I2414" s="20">
        <v>27.92</v>
      </c>
      <c r="J2414" s="20">
        <v>4.7699999999999996</v>
      </c>
    </row>
    <row r="2415" spans="1:10" ht="39" customHeight="1">
      <c r="A2415" s="17" t="s">
        <v>1884</v>
      </c>
      <c r="B2415" s="19" t="s">
        <v>2052</v>
      </c>
      <c r="C2415" s="17" t="s">
        <v>78</v>
      </c>
      <c r="D2415" s="17" t="s">
        <v>2053</v>
      </c>
      <c r="E2415" s="396" t="s">
        <v>1907</v>
      </c>
      <c r="F2415" s="396"/>
      <c r="G2415" s="18" t="s">
        <v>1914</v>
      </c>
      <c r="H2415" s="21">
        <v>0.12</v>
      </c>
      <c r="I2415" s="20">
        <v>1.35</v>
      </c>
      <c r="J2415" s="20">
        <v>0.16</v>
      </c>
    </row>
    <row r="2416" spans="1:10" ht="39" customHeight="1">
      <c r="A2416" s="17" t="s">
        <v>1884</v>
      </c>
      <c r="B2416" s="19" t="s">
        <v>2054</v>
      </c>
      <c r="C2416" s="17" t="s">
        <v>78</v>
      </c>
      <c r="D2416" s="17" t="s">
        <v>2055</v>
      </c>
      <c r="E2416" s="396" t="s">
        <v>1907</v>
      </c>
      <c r="F2416" s="396"/>
      <c r="G2416" s="18" t="s">
        <v>1908</v>
      </c>
      <c r="H2416" s="21">
        <v>5.0999999999999997E-2</v>
      </c>
      <c r="I2416" s="20">
        <v>0.53</v>
      </c>
      <c r="J2416" s="20">
        <v>0.02</v>
      </c>
    </row>
    <row r="2417" spans="1:10" ht="52.05" customHeight="1">
      <c r="A2417" s="22" t="s">
        <v>1894</v>
      </c>
      <c r="B2417" s="24" t="s">
        <v>2834</v>
      </c>
      <c r="C2417" s="22" t="s">
        <v>78</v>
      </c>
      <c r="D2417" s="22" t="s">
        <v>2835</v>
      </c>
      <c r="E2417" s="397" t="s">
        <v>1928</v>
      </c>
      <c r="F2417" s="397"/>
      <c r="G2417" s="23" t="s">
        <v>81</v>
      </c>
      <c r="H2417" s="26">
        <v>1.103</v>
      </c>
      <c r="I2417" s="25">
        <v>512.38</v>
      </c>
      <c r="J2417" s="25">
        <v>565.15</v>
      </c>
    </row>
    <row r="2418" spans="1:10">
      <c r="A2418" s="38"/>
      <c r="B2418" s="38"/>
      <c r="C2418" s="38"/>
      <c r="D2418" s="38"/>
      <c r="E2418" s="38" t="s">
        <v>1897</v>
      </c>
      <c r="F2418" s="39">
        <v>45.12</v>
      </c>
      <c r="G2418" s="38" t="s">
        <v>1898</v>
      </c>
      <c r="H2418" s="39">
        <v>0</v>
      </c>
      <c r="I2418" s="38" t="s">
        <v>1899</v>
      </c>
      <c r="J2418" s="39">
        <v>45.12</v>
      </c>
    </row>
    <row r="2419" spans="1:10">
      <c r="A2419" s="38"/>
      <c r="B2419" s="38"/>
      <c r="C2419" s="38"/>
      <c r="D2419" s="38"/>
      <c r="E2419" s="38" t="s">
        <v>1900</v>
      </c>
      <c r="F2419" s="39">
        <v>128.53</v>
      </c>
      <c r="G2419" s="38"/>
      <c r="H2419" s="398" t="s">
        <v>1901</v>
      </c>
      <c r="I2419" s="398"/>
      <c r="J2419" s="39">
        <v>755.53</v>
      </c>
    </row>
    <row r="2420" spans="1:10" ht="1.05" customHeight="1">
      <c r="A2420" s="16"/>
      <c r="B2420" s="16"/>
      <c r="C2420" s="16"/>
      <c r="D2420" s="16"/>
      <c r="E2420" s="16"/>
      <c r="F2420" s="16"/>
      <c r="G2420" s="16"/>
      <c r="H2420" s="16"/>
      <c r="I2420" s="16"/>
      <c r="J2420" s="16"/>
    </row>
    <row r="2421" spans="1:10" ht="18" customHeight="1">
      <c r="A2421" s="2" t="s">
        <v>850</v>
      </c>
      <c r="B2421" s="4" t="s">
        <v>61</v>
      </c>
      <c r="C2421" s="2" t="s">
        <v>62</v>
      </c>
      <c r="D2421" s="2" t="s">
        <v>9</v>
      </c>
      <c r="E2421" s="391" t="s">
        <v>63</v>
      </c>
      <c r="F2421" s="391"/>
      <c r="G2421" s="3" t="s">
        <v>64</v>
      </c>
      <c r="H2421" s="4" t="s">
        <v>10</v>
      </c>
      <c r="I2421" s="4" t="s">
        <v>65</v>
      </c>
      <c r="J2421" s="4" t="s">
        <v>11</v>
      </c>
    </row>
    <row r="2422" spans="1:10" ht="39" customHeight="1">
      <c r="A2422" s="10" t="s">
        <v>1883</v>
      </c>
      <c r="B2422" s="12" t="s">
        <v>147</v>
      </c>
      <c r="C2422" s="10" t="s">
        <v>78</v>
      </c>
      <c r="D2422" s="10" t="s">
        <v>148</v>
      </c>
      <c r="E2422" s="395" t="s">
        <v>135</v>
      </c>
      <c r="F2422" s="395"/>
      <c r="G2422" s="11" t="s">
        <v>136</v>
      </c>
      <c r="H2422" s="15">
        <v>1</v>
      </c>
      <c r="I2422" s="13">
        <v>10.95</v>
      </c>
      <c r="J2422" s="13">
        <v>10.95</v>
      </c>
    </row>
    <row r="2423" spans="1:10" ht="24" customHeight="1">
      <c r="A2423" s="17" t="s">
        <v>1884</v>
      </c>
      <c r="B2423" s="19" t="s">
        <v>2031</v>
      </c>
      <c r="C2423" s="17" t="s">
        <v>78</v>
      </c>
      <c r="D2423" s="17" t="s">
        <v>2032</v>
      </c>
      <c r="E2423" s="396" t="s">
        <v>1887</v>
      </c>
      <c r="F2423" s="396"/>
      <c r="G2423" s="18" t="s">
        <v>1911</v>
      </c>
      <c r="H2423" s="21">
        <v>6.4000000000000001E-2</v>
      </c>
      <c r="I2423" s="20">
        <v>28.14</v>
      </c>
      <c r="J2423" s="20">
        <v>1.8</v>
      </c>
    </row>
    <row r="2424" spans="1:10" ht="25.95" customHeight="1">
      <c r="A2424" s="17" t="s">
        <v>1884</v>
      </c>
      <c r="B2424" s="19" t="s">
        <v>2049</v>
      </c>
      <c r="C2424" s="17" t="s">
        <v>78</v>
      </c>
      <c r="D2424" s="17" t="s">
        <v>2050</v>
      </c>
      <c r="E2424" s="396" t="s">
        <v>181</v>
      </c>
      <c r="F2424" s="396"/>
      <c r="G2424" s="18" t="s">
        <v>136</v>
      </c>
      <c r="H2424" s="21">
        <v>1</v>
      </c>
      <c r="I2424" s="20">
        <v>8.09</v>
      </c>
      <c r="J2424" s="20">
        <v>8.09</v>
      </c>
    </row>
    <row r="2425" spans="1:10" ht="24" customHeight="1">
      <c r="A2425" s="17" t="s">
        <v>1884</v>
      </c>
      <c r="B2425" s="19" t="s">
        <v>2033</v>
      </c>
      <c r="C2425" s="17" t="s">
        <v>78</v>
      </c>
      <c r="D2425" s="17" t="s">
        <v>2034</v>
      </c>
      <c r="E2425" s="396" t="s">
        <v>1887</v>
      </c>
      <c r="F2425" s="396"/>
      <c r="G2425" s="18" t="s">
        <v>1911</v>
      </c>
      <c r="H2425" s="21">
        <v>2.5000000000000001E-2</v>
      </c>
      <c r="I2425" s="20">
        <v>23.86</v>
      </c>
      <c r="J2425" s="20">
        <v>0.59</v>
      </c>
    </row>
    <row r="2426" spans="1:10" ht="25.95" customHeight="1">
      <c r="A2426" s="22" t="s">
        <v>1894</v>
      </c>
      <c r="B2426" s="24" t="s">
        <v>2037</v>
      </c>
      <c r="C2426" s="22" t="s">
        <v>78</v>
      </c>
      <c r="D2426" s="22" t="s">
        <v>2038</v>
      </c>
      <c r="E2426" s="397" t="s">
        <v>1928</v>
      </c>
      <c r="F2426" s="397"/>
      <c r="G2426" s="23" t="s">
        <v>136</v>
      </c>
      <c r="H2426" s="26">
        <v>2.5000000000000001E-2</v>
      </c>
      <c r="I2426" s="25">
        <v>16.5</v>
      </c>
      <c r="J2426" s="25">
        <v>0.41</v>
      </c>
    </row>
    <row r="2427" spans="1:10" ht="39" customHeight="1">
      <c r="A2427" s="22" t="s">
        <v>1894</v>
      </c>
      <c r="B2427" s="24" t="s">
        <v>2035</v>
      </c>
      <c r="C2427" s="22" t="s">
        <v>78</v>
      </c>
      <c r="D2427" s="22" t="s">
        <v>2036</v>
      </c>
      <c r="E2427" s="397" t="s">
        <v>1928</v>
      </c>
      <c r="F2427" s="397"/>
      <c r="G2427" s="23" t="s">
        <v>268</v>
      </c>
      <c r="H2427" s="26">
        <v>0.317</v>
      </c>
      <c r="I2427" s="25">
        <v>0.22</v>
      </c>
      <c r="J2427" s="25">
        <v>0.06</v>
      </c>
    </row>
    <row r="2428" spans="1:10">
      <c r="A2428" s="38"/>
      <c r="B2428" s="38"/>
      <c r="C2428" s="38"/>
      <c r="D2428" s="38"/>
      <c r="E2428" s="38" t="s">
        <v>1897</v>
      </c>
      <c r="F2428" s="39">
        <v>1.88</v>
      </c>
      <c r="G2428" s="38" t="s">
        <v>1898</v>
      </c>
      <c r="H2428" s="39">
        <v>0</v>
      </c>
      <c r="I2428" s="38" t="s">
        <v>1899</v>
      </c>
      <c r="J2428" s="39">
        <v>1.88</v>
      </c>
    </row>
    <row r="2429" spans="1:10">
      <c r="A2429" s="38"/>
      <c r="B2429" s="38"/>
      <c r="C2429" s="38"/>
      <c r="D2429" s="38"/>
      <c r="E2429" s="38" t="s">
        <v>1900</v>
      </c>
      <c r="F2429" s="39">
        <v>2.2400000000000002</v>
      </c>
      <c r="G2429" s="38"/>
      <c r="H2429" s="398" t="s">
        <v>1901</v>
      </c>
      <c r="I2429" s="398"/>
      <c r="J2429" s="39">
        <v>13.19</v>
      </c>
    </row>
    <row r="2430" spans="1:10" ht="1.05" customHeight="1">
      <c r="A2430" s="16"/>
      <c r="B2430" s="16"/>
      <c r="C2430" s="16"/>
      <c r="D2430" s="16"/>
      <c r="E2430" s="16"/>
      <c r="F2430" s="16"/>
      <c r="G2430" s="16"/>
      <c r="H2430" s="16"/>
      <c r="I2430" s="16"/>
      <c r="J2430" s="16"/>
    </row>
    <row r="2431" spans="1:10" ht="18" customHeight="1">
      <c r="A2431" s="2" t="s">
        <v>851</v>
      </c>
      <c r="B2431" s="4" t="s">
        <v>61</v>
      </c>
      <c r="C2431" s="2" t="s">
        <v>62</v>
      </c>
      <c r="D2431" s="2" t="s">
        <v>9</v>
      </c>
      <c r="E2431" s="391" t="s">
        <v>63</v>
      </c>
      <c r="F2431" s="391"/>
      <c r="G2431" s="3" t="s">
        <v>64</v>
      </c>
      <c r="H2431" s="4" t="s">
        <v>10</v>
      </c>
      <c r="I2431" s="4" t="s">
        <v>65</v>
      </c>
      <c r="J2431" s="4" t="s">
        <v>11</v>
      </c>
    </row>
    <row r="2432" spans="1:10" ht="25.95" customHeight="1">
      <c r="A2432" s="10" t="s">
        <v>1883</v>
      </c>
      <c r="B2432" s="12" t="s">
        <v>852</v>
      </c>
      <c r="C2432" s="10" t="s">
        <v>78</v>
      </c>
      <c r="D2432" s="10" t="s">
        <v>853</v>
      </c>
      <c r="E2432" s="395" t="s">
        <v>135</v>
      </c>
      <c r="F2432" s="395"/>
      <c r="G2432" s="11" t="s">
        <v>136</v>
      </c>
      <c r="H2432" s="15">
        <v>1</v>
      </c>
      <c r="I2432" s="13">
        <v>20.28</v>
      </c>
      <c r="J2432" s="13">
        <v>20.28</v>
      </c>
    </row>
    <row r="2433" spans="1:10" ht="25.95" customHeight="1">
      <c r="A2433" s="17" t="s">
        <v>1884</v>
      </c>
      <c r="B2433" s="19" t="s">
        <v>2029</v>
      </c>
      <c r="C2433" s="17" t="s">
        <v>78</v>
      </c>
      <c r="D2433" s="17" t="s">
        <v>2030</v>
      </c>
      <c r="E2433" s="396" t="s">
        <v>181</v>
      </c>
      <c r="F2433" s="396"/>
      <c r="G2433" s="18" t="s">
        <v>136</v>
      </c>
      <c r="H2433" s="21">
        <v>1</v>
      </c>
      <c r="I2433" s="20">
        <v>10.220000000000001</v>
      </c>
      <c r="J2433" s="20">
        <v>10.220000000000001</v>
      </c>
    </row>
    <row r="2434" spans="1:10" ht="24" customHeight="1">
      <c r="A2434" s="17" t="s">
        <v>1884</v>
      </c>
      <c r="B2434" s="19" t="s">
        <v>2033</v>
      </c>
      <c r="C2434" s="17" t="s">
        <v>78</v>
      </c>
      <c r="D2434" s="17" t="s">
        <v>2034</v>
      </c>
      <c r="E2434" s="396" t="s">
        <v>1887</v>
      </c>
      <c r="F2434" s="396"/>
      <c r="G2434" s="18" t="s">
        <v>1911</v>
      </c>
      <c r="H2434" s="21">
        <v>9.7000000000000003E-2</v>
      </c>
      <c r="I2434" s="20">
        <v>23.86</v>
      </c>
      <c r="J2434" s="20">
        <v>2.31</v>
      </c>
    </row>
    <row r="2435" spans="1:10" ht="24" customHeight="1">
      <c r="A2435" s="17" t="s">
        <v>1884</v>
      </c>
      <c r="B2435" s="19" t="s">
        <v>2031</v>
      </c>
      <c r="C2435" s="17" t="s">
        <v>78</v>
      </c>
      <c r="D2435" s="17" t="s">
        <v>2032</v>
      </c>
      <c r="E2435" s="396" t="s">
        <v>1887</v>
      </c>
      <c r="F2435" s="396"/>
      <c r="G2435" s="18" t="s">
        <v>1911</v>
      </c>
      <c r="H2435" s="21">
        <v>0.252</v>
      </c>
      <c r="I2435" s="20">
        <v>28.14</v>
      </c>
      <c r="J2435" s="20">
        <v>7.09</v>
      </c>
    </row>
    <row r="2436" spans="1:10" ht="25.95" customHeight="1">
      <c r="A2436" s="22" t="s">
        <v>1894</v>
      </c>
      <c r="B2436" s="24" t="s">
        <v>2037</v>
      </c>
      <c r="C2436" s="22" t="s">
        <v>78</v>
      </c>
      <c r="D2436" s="22" t="s">
        <v>2038</v>
      </c>
      <c r="E2436" s="397" t="s">
        <v>1928</v>
      </c>
      <c r="F2436" s="397"/>
      <c r="G2436" s="23" t="s">
        <v>136</v>
      </c>
      <c r="H2436" s="26">
        <v>2.5000000000000001E-2</v>
      </c>
      <c r="I2436" s="25">
        <v>16.5</v>
      </c>
      <c r="J2436" s="25">
        <v>0.41</v>
      </c>
    </row>
    <row r="2437" spans="1:10" ht="39" customHeight="1">
      <c r="A2437" s="22" t="s">
        <v>1894</v>
      </c>
      <c r="B2437" s="24" t="s">
        <v>2035</v>
      </c>
      <c r="C2437" s="22" t="s">
        <v>78</v>
      </c>
      <c r="D2437" s="22" t="s">
        <v>2036</v>
      </c>
      <c r="E2437" s="397" t="s">
        <v>1928</v>
      </c>
      <c r="F2437" s="397"/>
      <c r="G2437" s="23" t="s">
        <v>268</v>
      </c>
      <c r="H2437" s="26">
        <v>1.143</v>
      </c>
      <c r="I2437" s="25">
        <v>0.22</v>
      </c>
      <c r="J2437" s="25">
        <v>0.25</v>
      </c>
    </row>
    <row r="2438" spans="1:10">
      <c r="A2438" s="38"/>
      <c r="B2438" s="38"/>
      <c r="C2438" s="38"/>
      <c r="D2438" s="38"/>
      <c r="E2438" s="38" t="s">
        <v>1897</v>
      </c>
      <c r="F2438" s="39">
        <v>8.3699999999999992</v>
      </c>
      <c r="G2438" s="38" t="s">
        <v>1898</v>
      </c>
      <c r="H2438" s="39">
        <v>0</v>
      </c>
      <c r="I2438" s="38" t="s">
        <v>1899</v>
      </c>
      <c r="J2438" s="39">
        <v>8.3699999999999992</v>
      </c>
    </row>
    <row r="2439" spans="1:10">
      <c r="A2439" s="38"/>
      <c r="B2439" s="38"/>
      <c r="C2439" s="38"/>
      <c r="D2439" s="38"/>
      <c r="E2439" s="38" t="s">
        <v>1900</v>
      </c>
      <c r="F2439" s="39">
        <v>4.1500000000000004</v>
      </c>
      <c r="G2439" s="38"/>
      <c r="H2439" s="398" t="s">
        <v>1901</v>
      </c>
      <c r="I2439" s="398"/>
      <c r="J2439" s="39">
        <v>24.43</v>
      </c>
    </row>
    <row r="2440" spans="1:10" ht="1.05" customHeight="1">
      <c r="A2440" s="16"/>
      <c r="B2440" s="16"/>
      <c r="C2440" s="16"/>
      <c r="D2440" s="16"/>
      <c r="E2440" s="16"/>
      <c r="F2440" s="16"/>
      <c r="G2440" s="16"/>
      <c r="H2440" s="16"/>
      <c r="I2440" s="16"/>
      <c r="J2440" s="16"/>
    </row>
    <row r="2441" spans="1:10" ht="18" customHeight="1">
      <c r="A2441" s="2" t="s">
        <v>854</v>
      </c>
      <c r="B2441" s="4" t="s">
        <v>61</v>
      </c>
      <c r="C2441" s="2" t="s">
        <v>62</v>
      </c>
      <c r="D2441" s="2" t="s">
        <v>9</v>
      </c>
      <c r="E2441" s="391" t="s">
        <v>63</v>
      </c>
      <c r="F2441" s="391"/>
      <c r="G2441" s="3" t="s">
        <v>64</v>
      </c>
      <c r="H2441" s="4" t="s">
        <v>10</v>
      </c>
      <c r="I2441" s="4" t="s">
        <v>65</v>
      </c>
      <c r="J2441" s="4" t="s">
        <v>11</v>
      </c>
    </row>
    <row r="2442" spans="1:10" ht="25.95" customHeight="1">
      <c r="A2442" s="10" t="s">
        <v>1883</v>
      </c>
      <c r="B2442" s="12" t="s">
        <v>855</v>
      </c>
      <c r="C2442" s="10" t="s">
        <v>78</v>
      </c>
      <c r="D2442" s="10" t="s">
        <v>856</v>
      </c>
      <c r="E2442" s="395" t="s">
        <v>135</v>
      </c>
      <c r="F2442" s="395"/>
      <c r="G2442" s="11" t="s">
        <v>136</v>
      </c>
      <c r="H2442" s="15">
        <v>1</v>
      </c>
      <c r="I2442" s="13">
        <v>14.27</v>
      </c>
      <c r="J2442" s="13">
        <v>14.27</v>
      </c>
    </row>
    <row r="2443" spans="1:10" ht="25.95" customHeight="1">
      <c r="A2443" s="17" t="s">
        <v>1884</v>
      </c>
      <c r="B2443" s="19" t="s">
        <v>2046</v>
      </c>
      <c r="C2443" s="17" t="s">
        <v>78</v>
      </c>
      <c r="D2443" s="17" t="s">
        <v>2047</v>
      </c>
      <c r="E2443" s="396" t="s">
        <v>181</v>
      </c>
      <c r="F2443" s="396"/>
      <c r="G2443" s="18" t="s">
        <v>136</v>
      </c>
      <c r="H2443" s="21">
        <v>1</v>
      </c>
      <c r="I2443" s="20">
        <v>9.4600000000000009</v>
      </c>
      <c r="J2443" s="20">
        <v>9.4600000000000009</v>
      </c>
    </row>
    <row r="2444" spans="1:10" ht="24" customHeight="1">
      <c r="A2444" s="17" t="s">
        <v>1884</v>
      </c>
      <c r="B2444" s="19" t="s">
        <v>2033</v>
      </c>
      <c r="C2444" s="17" t="s">
        <v>78</v>
      </c>
      <c r="D2444" s="17" t="s">
        <v>2034</v>
      </c>
      <c r="E2444" s="396" t="s">
        <v>1887</v>
      </c>
      <c r="F2444" s="396"/>
      <c r="G2444" s="18" t="s">
        <v>1911</v>
      </c>
      <c r="H2444" s="21">
        <v>4.3999999999999997E-2</v>
      </c>
      <c r="I2444" s="20">
        <v>23.86</v>
      </c>
      <c r="J2444" s="20">
        <v>1.04</v>
      </c>
    </row>
    <row r="2445" spans="1:10" ht="24" customHeight="1">
      <c r="A2445" s="17" t="s">
        <v>1884</v>
      </c>
      <c r="B2445" s="19" t="s">
        <v>2031</v>
      </c>
      <c r="C2445" s="17" t="s">
        <v>78</v>
      </c>
      <c r="D2445" s="17" t="s">
        <v>2032</v>
      </c>
      <c r="E2445" s="396" t="s">
        <v>1887</v>
      </c>
      <c r="F2445" s="396"/>
      <c r="G2445" s="18" t="s">
        <v>1911</v>
      </c>
      <c r="H2445" s="21">
        <v>0.11600000000000001</v>
      </c>
      <c r="I2445" s="20">
        <v>28.14</v>
      </c>
      <c r="J2445" s="20">
        <v>3.26</v>
      </c>
    </row>
    <row r="2446" spans="1:10" ht="39" customHeight="1">
      <c r="A2446" s="22" t="s">
        <v>1894</v>
      </c>
      <c r="B2446" s="24" t="s">
        <v>2035</v>
      </c>
      <c r="C2446" s="22" t="s">
        <v>78</v>
      </c>
      <c r="D2446" s="22" t="s">
        <v>2036</v>
      </c>
      <c r="E2446" s="397" t="s">
        <v>1928</v>
      </c>
      <c r="F2446" s="397"/>
      <c r="G2446" s="23" t="s">
        <v>268</v>
      </c>
      <c r="H2446" s="26">
        <v>0.48</v>
      </c>
      <c r="I2446" s="25">
        <v>0.22</v>
      </c>
      <c r="J2446" s="25">
        <v>0.1</v>
      </c>
    </row>
    <row r="2447" spans="1:10" ht="25.95" customHeight="1">
      <c r="A2447" s="22" t="s">
        <v>1894</v>
      </c>
      <c r="B2447" s="24" t="s">
        <v>2037</v>
      </c>
      <c r="C2447" s="22" t="s">
        <v>78</v>
      </c>
      <c r="D2447" s="22" t="s">
        <v>2038</v>
      </c>
      <c r="E2447" s="397" t="s">
        <v>1928</v>
      </c>
      <c r="F2447" s="397"/>
      <c r="G2447" s="23" t="s">
        <v>136</v>
      </c>
      <c r="H2447" s="26">
        <v>2.5000000000000001E-2</v>
      </c>
      <c r="I2447" s="25">
        <v>16.5</v>
      </c>
      <c r="J2447" s="25">
        <v>0.41</v>
      </c>
    </row>
    <row r="2448" spans="1:10">
      <c r="A2448" s="38"/>
      <c r="B2448" s="38"/>
      <c r="C2448" s="38"/>
      <c r="D2448" s="38"/>
      <c r="E2448" s="38" t="s">
        <v>1897</v>
      </c>
      <c r="F2448" s="39">
        <v>3.4</v>
      </c>
      <c r="G2448" s="38" t="s">
        <v>1898</v>
      </c>
      <c r="H2448" s="39">
        <v>0</v>
      </c>
      <c r="I2448" s="38" t="s">
        <v>1899</v>
      </c>
      <c r="J2448" s="39">
        <v>3.4</v>
      </c>
    </row>
    <row r="2449" spans="1:10">
      <c r="A2449" s="38"/>
      <c r="B2449" s="38"/>
      <c r="C2449" s="38"/>
      <c r="D2449" s="38"/>
      <c r="E2449" s="38" t="s">
        <v>1900</v>
      </c>
      <c r="F2449" s="39">
        <v>2.92</v>
      </c>
      <c r="G2449" s="38"/>
      <c r="H2449" s="398" t="s">
        <v>1901</v>
      </c>
      <c r="I2449" s="398"/>
      <c r="J2449" s="39">
        <v>17.190000000000001</v>
      </c>
    </row>
    <row r="2450" spans="1:10" ht="1.05" customHeight="1">
      <c r="A2450" s="16"/>
      <c r="B2450" s="16"/>
      <c r="C2450" s="16"/>
      <c r="D2450" s="16"/>
      <c r="E2450" s="16"/>
      <c r="F2450" s="16"/>
      <c r="G2450" s="16"/>
      <c r="H2450" s="16"/>
      <c r="I2450" s="16"/>
      <c r="J2450" s="16"/>
    </row>
    <row r="2451" spans="1:10" ht="18" customHeight="1">
      <c r="A2451" s="2" t="s">
        <v>857</v>
      </c>
      <c r="B2451" s="4" t="s">
        <v>61</v>
      </c>
      <c r="C2451" s="2" t="s">
        <v>62</v>
      </c>
      <c r="D2451" s="2" t="s">
        <v>9</v>
      </c>
      <c r="E2451" s="391" t="s">
        <v>63</v>
      </c>
      <c r="F2451" s="391"/>
      <c r="G2451" s="3" t="s">
        <v>64</v>
      </c>
      <c r="H2451" s="4" t="s">
        <v>10</v>
      </c>
      <c r="I2451" s="4" t="s">
        <v>65</v>
      </c>
      <c r="J2451" s="4" t="s">
        <v>11</v>
      </c>
    </row>
    <row r="2452" spans="1:10" ht="39" customHeight="1">
      <c r="A2452" s="10" t="s">
        <v>1883</v>
      </c>
      <c r="B2452" s="12" t="s">
        <v>186</v>
      </c>
      <c r="C2452" s="10" t="s">
        <v>78</v>
      </c>
      <c r="D2452" s="10" t="s">
        <v>187</v>
      </c>
      <c r="E2452" s="395" t="s">
        <v>181</v>
      </c>
      <c r="F2452" s="395"/>
      <c r="G2452" s="11" t="s">
        <v>136</v>
      </c>
      <c r="H2452" s="15">
        <v>1</v>
      </c>
      <c r="I2452" s="13">
        <v>14.3</v>
      </c>
      <c r="J2452" s="13">
        <v>14.3</v>
      </c>
    </row>
    <row r="2453" spans="1:10" ht="24" customHeight="1">
      <c r="A2453" s="17" t="s">
        <v>1884</v>
      </c>
      <c r="B2453" s="19" t="s">
        <v>2031</v>
      </c>
      <c r="C2453" s="17" t="s">
        <v>78</v>
      </c>
      <c r="D2453" s="17" t="s">
        <v>2032</v>
      </c>
      <c r="E2453" s="396" t="s">
        <v>1887</v>
      </c>
      <c r="F2453" s="396"/>
      <c r="G2453" s="18" t="s">
        <v>1911</v>
      </c>
      <c r="H2453" s="21">
        <v>0.1069</v>
      </c>
      <c r="I2453" s="20">
        <v>28.14</v>
      </c>
      <c r="J2453" s="20">
        <v>3</v>
      </c>
    </row>
    <row r="2454" spans="1:10" ht="25.95" customHeight="1">
      <c r="A2454" s="17" t="s">
        <v>1884</v>
      </c>
      <c r="B2454" s="19" t="s">
        <v>2029</v>
      </c>
      <c r="C2454" s="17" t="s">
        <v>78</v>
      </c>
      <c r="D2454" s="17" t="s">
        <v>2030</v>
      </c>
      <c r="E2454" s="396" t="s">
        <v>181</v>
      </c>
      <c r="F2454" s="396"/>
      <c r="G2454" s="18" t="s">
        <v>136</v>
      </c>
      <c r="H2454" s="21">
        <v>1</v>
      </c>
      <c r="I2454" s="20">
        <v>10.220000000000001</v>
      </c>
      <c r="J2454" s="20">
        <v>10.220000000000001</v>
      </c>
    </row>
    <row r="2455" spans="1:10" ht="24" customHeight="1">
      <c r="A2455" s="17" t="s">
        <v>1884</v>
      </c>
      <c r="B2455" s="19" t="s">
        <v>2033</v>
      </c>
      <c r="C2455" s="17" t="s">
        <v>78</v>
      </c>
      <c r="D2455" s="17" t="s">
        <v>2034</v>
      </c>
      <c r="E2455" s="396" t="s">
        <v>1887</v>
      </c>
      <c r="F2455" s="396"/>
      <c r="G2455" s="18" t="s">
        <v>1911</v>
      </c>
      <c r="H2455" s="21">
        <v>1.7500000000000002E-2</v>
      </c>
      <c r="I2455" s="20">
        <v>23.86</v>
      </c>
      <c r="J2455" s="20">
        <v>0.41</v>
      </c>
    </row>
    <row r="2456" spans="1:10" ht="25.95" customHeight="1">
      <c r="A2456" s="22" t="s">
        <v>1894</v>
      </c>
      <c r="B2456" s="24" t="s">
        <v>2037</v>
      </c>
      <c r="C2456" s="22" t="s">
        <v>78</v>
      </c>
      <c r="D2456" s="22" t="s">
        <v>2038</v>
      </c>
      <c r="E2456" s="397" t="s">
        <v>1928</v>
      </c>
      <c r="F2456" s="397"/>
      <c r="G2456" s="23" t="s">
        <v>136</v>
      </c>
      <c r="H2456" s="26">
        <v>2.5000000000000001E-2</v>
      </c>
      <c r="I2456" s="25">
        <v>16.5</v>
      </c>
      <c r="J2456" s="25">
        <v>0.41</v>
      </c>
    </row>
    <row r="2457" spans="1:10" ht="39" customHeight="1">
      <c r="A2457" s="22" t="s">
        <v>1894</v>
      </c>
      <c r="B2457" s="24" t="s">
        <v>2035</v>
      </c>
      <c r="C2457" s="22" t="s">
        <v>78</v>
      </c>
      <c r="D2457" s="22" t="s">
        <v>2036</v>
      </c>
      <c r="E2457" s="397" t="s">
        <v>1928</v>
      </c>
      <c r="F2457" s="397"/>
      <c r="G2457" s="23" t="s">
        <v>268</v>
      </c>
      <c r="H2457" s="26">
        <v>1.19</v>
      </c>
      <c r="I2457" s="25">
        <v>0.22</v>
      </c>
      <c r="J2457" s="25">
        <v>0.26</v>
      </c>
    </row>
    <row r="2458" spans="1:10">
      <c r="A2458" s="38"/>
      <c r="B2458" s="38"/>
      <c r="C2458" s="38"/>
      <c r="D2458" s="38"/>
      <c r="E2458" s="38" t="s">
        <v>1897</v>
      </c>
      <c r="F2458" s="39">
        <v>3.94</v>
      </c>
      <c r="G2458" s="38" t="s">
        <v>1898</v>
      </c>
      <c r="H2458" s="39">
        <v>0</v>
      </c>
      <c r="I2458" s="38" t="s">
        <v>1899</v>
      </c>
      <c r="J2458" s="39">
        <v>3.94</v>
      </c>
    </row>
    <row r="2459" spans="1:10">
      <c r="A2459" s="38"/>
      <c r="B2459" s="38"/>
      <c r="C2459" s="38"/>
      <c r="D2459" s="38"/>
      <c r="E2459" s="38" t="s">
        <v>1900</v>
      </c>
      <c r="F2459" s="39">
        <v>2.93</v>
      </c>
      <c r="G2459" s="38"/>
      <c r="H2459" s="398" t="s">
        <v>1901</v>
      </c>
      <c r="I2459" s="398"/>
      <c r="J2459" s="39">
        <v>17.23</v>
      </c>
    </row>
    <row r="2460" spans="1:10" ht="1.05" customHeight="1">
      <c r="A2460" s="16"/>
      <c r="B2460" s="16"/>
      <c r="C2460" s="16"/>
      <c r="D2460" s="16"/>
      <c r="E2460" s="16"/>
      <c r="F2460" s="16"/>
      <c r="G2460" s="16"/>
      <c r="H2460" s="16"/>
      <c r="I2460" s="16"/>
      <c r="J2460" s="16"/>
    </row>
    <row r="2461" spans="1:10" ht="18" customHeight="1">
      <c r="A2461" s="2" t="s">
        <v>858</v>
      </c>
      <c r="B2461" s="4" t="s">
        <v>61</v>
      </c>
      <c r="C2461" s="2" t="s">
        <v>62</v>
      </c>
      <c r="D2461" s="2" t="s">
        <v>9</v>
      </c>
      <c r="E2461" s="391" t="s">
        <v>63</v>
      </c>
      <c r="F2461" s="391"/>
      <c r="G2461" s="3" t="s">
        <v>64</v>
      </c>
      <c r="H2461" s="4" t="s">
        <v>10</v>
      </c>
      <c r="I2461" s="4" t="s">
        <v>65</v>
      </c>
      <c r="J2461" s="4" t="s">
        <v>11</v>
      </c>
    </row>
    <row r="2462" spans="1:10" ht="39" customHeight="1">
      <c r="A2462" s="10" t="s">
        <v>1883</v>
      </c>
      <c r="B2462" s="12" t="s">
        <v>179</v>
      </c>
      <c r="C2462" s="10" t="s">
        <v>78</v>
      </c>
      <c r="D2462" s="10" t="s">
        <v>180</v>
      </c>
      <c r="E2462" s="395" t="s">
        <v>181</v>
      </c>
      <c r="F2462" s="395"/>
      <c r="G2462" s="11" t="s">
        <v>136</v>
      </c>
      <c r="H2462" s="15">
        <v>1</v>
      </c>
      <c r="I2462" s="13">
        <v>11.23</v>
      </c>
      <c r="J2462" s="13">
        <v>11.23</v>
      </c>
    </row>
    <row r="2463" spans="1:10" ht="24" customHeight="1">
      <c r="A2463" s="17" t="s">
        <v>1884</v>
      </c>
      <c r="B2463" s="19" t="s">
        <v>2031</v>
      </c>
      <c r="C2463" s="17" t="s">
        <v>78</v>
      </c>
      <c r="D2463" s="17" t="s">
        <v>2032</v>
      </c>
      <c r="E2463" s="396" t="s">
        <v>1887</v>
      </c>
      <c r="F2463" s="396"/>
      <c r="G2463" s="18" t="s">
        <v>1911</v>
      </c>
      <c r="H2463" s="21">
        <v>3.9199999999999999E-2</v>
      </c>
      <c r="I2463" s="20">
        <v>28.14</v>
      </c>
      <c r="J2463" s="20">
        <v>1.1000000000000001</v>
      </c>
    </row>
    <row r="2464" spans="1:10" ht="25.95" customHeight="1">
      <c r="A2464" s="17" t="s">
        <v>1884</v>
      </c>
      <c r="B2464" s="19" t="s">
        <v>2046</v>
      </c>
      <c r="C2464" s="17" t="s">
        <v>78</v>
      </c>
      <c r="D2464" s="17" t="s">
        <v>2047</v>
      </c>
      <c r="E2464" s="396" t="s">
        <v>181</v>
      </c>
      <c r="F2464" s="396"/>
      <c r="G2464" s="18" t="s">
        <v>136</v>
      </c>
      <c r="H2464" s="21">
        <v>1</v>
      </c>
      <c r="I2464" s="20">
        <v>9.4600000000000009</v>
      </c>
      <c r="J2464" s="20">
        <v>9.4600000000000009</v>
      </c>
    </row>
    <row r="2465" spans="1:10" ht="24" customHeight="1">
      <c r="A2465" s="17" t="s">
        <v>1884</v>
      </c>
      <c r="B2465" s="19" t="s">
        <v>2033</v>
      </c>
      <c r="C2465" s="17" t="s">
        <v>78</v>
      </c>
      <c r="D2465" s="17" t="s">
        <v>2034</v>
      </c>
      <c r="E2465" s="396" t="s">
        <v>1887</v>
      </c>
      <c r="F2465" s="396"/>
      <c r="G2465" s="18" t="s">
        <v>1911</v>
      </c>
      <c r="H2465" s="21">
        <v>6.4000000000000003E-3</v>
      </c>
      <c r="I2465" s="20">
        <v>23.86</v>
      </c>
      <c r="J2465" s="20">
        <v>0.15</v>
      </c>
    </row>
    <row r="2466" spans="1:10" ht="39" customHeight="1">
      <c r="A2466" s="22" t="s">
        <v>1894</v>
      </c>
      <c r="B2466" s="24" t="s">
        <v>2035</v>
      </c>
      <c r="C2466" s="22" t="s">
        <v>78</v>
      </c>
      <c r="D2466" s="22" t="s">
        <v>2036</v>
      </c>
      <c r="E2466" s="397" t="s">
        <v>1928</v>
      </c>
      <c r="F2466" s="397"/>
      <c r="G2466" s="23" t="s">
        <v>268</v>
      </c>
      <c r="H2466" s="26">
        <v>0.54300000000000004</v>
      </c>
      <c r="I2466" s="25">
        <v>0.22</v>
      </c>
      <c r="J2466" s="25">
        <v>0.11</v>
      </c>
    </row>
    <row r="2467" spans="1:10" ht="25.95" customHeight="1">
      <c r="A2467" s="22" t="s">
        <v>1894</v>
      </c>
      <c r="B2467" s="24" t="s">
        <v>2037</v>
      </c>
      <c r="C2467" s="22" t="s">
        <v>78</v>
      </c>
      <c r="D2467" s="22" t="s">
        <v>2038</v>
      </c>
      <c r="E2467" s="397" t="s">
        <v>1928</v>
      </c>
      <c r="F2467" s="397"/>
      <c r="G2467" s="23" t="s">
        <v>136</v>
      </c>
      <c r="H2467" s="26">
        <v>2.5000000000000001E-2</v>
      </c>
      <c r="I2467" s="25">
        <v>16.5</v>
      </c>
      <c r="J2467" s="25">
        <v>0.41</v>
      </c>
    </row>
    <row r="2468" spans="1:10">
      <c r="A2468" s="38"/>
      <c r="B2468" s="38"/>
      <c r="C2468" s="38"/>
      <c r="D2468" s="38"/>
      <c r="E2468" s="38" t="s">
        <v>1897</v>
      </c>
      <c r="F2468" s="39">
        <v>1.1299999999999999</v>
      </c>
      <c r="G2468" s="38" t="s">
        <v>1898</v>
      </c>
      <c r="H2468" s="39">
        <v>0</v>
      </c>
      <c r="I2468" s="38" t="s">
        <v>1899</v>
      </c>
      <c r="J2468" s="39">
        <v>1.1299999999999999</v>
      </c>
    </row>
    <row r="2469" spans="1:10">
      <c r="A2469" s="38"/>
      <c r="B2469" s="38"/>
      <c r="C2469" s="38"/>
      <c r="D2469" s="38"/>
      <c r="E2469" s="38" t="s">
        <v>1900</v>
      </c>
      <c r="F2469" s="39">
        <v>2.2999999999999998</v>
      </c>
      <c r="G2469" s="38"/>
      <c r="H2469" s="398" t="s">
        <v>1901</v>
      </c>
      <c r="I2469" s="398"/>
      <c r="J2469" s="39">
        <v>13.53</v>
      </c>
    </row>
    <row r="2470" spans="1:10" ht="1.05" customHeight="1">
      <c r="A2470" s="16"/>
      <c r="B2470" s="16"/>
      <c r="C2470" s="16"/>
      <c r="D2470" s="16"/>
      <c r="E2470" s="16"/>
      <c r="F2470" s="16"/>
      <c r="G2470" s="16"/>
      <c r="H2470" s="16"/>
      <c r="I2470" s="16"/>
      <c r="J2470" s="16"/>
    </row>
    <row r="2471" spans="1:10" ht="18" customHeight="1">
      <c r="A2471" s="2" t="s">
        <v>859</v>
      </c>
      <c r="B2471" s="4" t="s">
        <v>61</v>
      </c>
      <c r="C2471" s="2" t="s">
        <v>62</v>
      </c>
      <c r="D2471" s="2" t="s">
        <v>9</v>
      </c>
      <c r="E2471" s="391" t="s">
        <v>63</v>
      </c>
      <c r="F2471" s="391"/>
      <c r="G2471" s="3" t="s">
        <v>64</v>
      </c>
      <c r="H2471" s="4" t="s">
        <v>10</v>
      </c>
      <c r="I2471" s="4" t="s">
        <v>65</v>
      </c>
      <c r="J2471" s="4" t="s">
        <v>11</v>
      </c>
    </row>
    <row r="2472" spans="1:10" ht="39" customHeight="1">
      <c r="A2472" s="10" t="s">
        <v>1883</v>
      </c>
      <c r="B2472" s="12" t="s">
        <v>860</v>
      </c>
      <c r="C2472" s="10" t="s">
        <v>78</v>
      </c>
      <c r="D2472" s="10" t="s">
        <v>861</v>
      </c>
      <c r="E2472" s="395" t="s">
        <v>849</v>
      </c>
      <c r="F2472" s="395"/>
      <c r="G2472" s="11" t="s">
        <v>81</v>
      </c>
      <c r="H2472" s="15">
        <v>1</v>
      </c>
      <c r="I2472" s="13">
        <v>608.78</v>
      </c>
      <c r="J2472" s="13">
        <v>608.78</v>
      </c>
    </row>
    <row r="2473" spans="1:10" ht="24" customHeight="1">
      <c r="A2473" s="17" t="s">
        <v>1884</v>
      </c>
      <c r="B2473" s="19" t="s">
        <v>1935</v>
      </c>
      <c r="C2473" s="17" t="s">
        <v>78</v>
      </c>
      <c r="D2473" s="17" t="s">
        <v>1936</v>
      </c>
      <c r="E2473" s="396" t="s">
        <v>1887</v>
      </c>
      <c r="F2473" s="396"/>
      <c r="G2473" s="18" t="s">
        <v>1911</v>
      </c>
      <c r="H2473" s="21">
        <v>0.224</v>
      </c>
      <c r="I2473" s="20">
        <v>28.34</v>
      </c>
      <c r="J2473" s="20">
        <v>6.34</v>
      </c>
    </row>
    <row r="2474" spans="1:10" ht="24" customHeight="1">
      <c r="A2474" s="17" t="s">
        <v>1884</v>
      </c>
      <c r="B2474" s="19" t="s">
        <v>1909</v>
      </c>
      <c r="C2474" s="17" t="s">
        <v>78</v>
      </c>
      <c r="D2474" s="17" t="s">
        <v>1910</v>
      </c>
      <c r="E2474" s="396" t="s">
        <v>1887</v>
      </c>
      <c r="F2474" s="396"/>
      <c r="G2474" s="18" t="s">
        <v>1911</v>
      </c>
      <c r="H2474" s="21">
        <v>1.345</v>
      </c>
      <c r="I2474" s="20">
        <v>22.95</v>
      </c>
      <c r="J2474" s="20">
        <v>30.86</v>
      </c>
    </row>
    <row r="2475" spans="1:10" ht="24" customHeight="1">
      <c r="A2475" s="17" t="s">
        <v>1884</v>
      </c>
      <c r="B2475" s="19" t="s">
        <v>1943</v>
      </c>
      <c r="C2475" s="17" t="s">
        <v>78</v>
      </c>
      <c r="D2475" s="17" t="s">
        <v>1944</v>
      </c>
      <c r="E2475" s="396" t="s">
        <v>1887</v>
      </c>
      <c r="F2475" s="396"/>
      <c r="G2475" s="18" t="s">
        <v>1911</v>
      </c>
      <c r="H2475" s="21">
        <v>0.224</v>
      </c>
      <c r="I2475" s="20">
        <v>27.92</v>
      </c>
      <c r="J2475" s="20">
        <v>6.25</v>
      </c>
    </row>
    <row r="2476" spans="1:10" ht="39" customHeight="1">
      <c r="A2476" s="17" t="s">
        <v>1884</v>
      </c>
      <c r="B2476" s="19" t="s">
        <v>2054</v>
      </c>
      <c r="C2476" s="17" t="s">
        <v>78</v>
      </c>
      <c r="D2476" s="17" t="s">
        <v>2055</v>
      </c>
      <c r="E2476" s="396" t="s">
        <v>1907</v>
      </c>
      <c r="F2476" s="396"/>
      <c r="G2476" s="18" t="s">
        <v>1908</v>
      </c>
      <c r="H2476" s="21">
        <v>0.13</v>
      </c>
      <c r="I2476" s="20">
        <v>0.53</v>
      </c>
      <c r="J2476" s="20">
        <v>0.06</v>
      </c>
    </row>
    <row r="2477" spans="1:10" ht="39" customHeight="1">
      <c r="A2477" s="17" t="s">
        <v>1884</v>
      </c>
      <c r="B2477" s="19" t="s">
        <v>2052</v>
      </c>
      <c r="C2477" s="17" t="s">
        <v>78</v>
      </c>
      <c r="D2477" s="17" t="s">
        <v>2053</v>
      </c>
      <c r="E2477" s="396" t="s">
        <v>1907</v>
      </c>
      <c r="F2477" s="396"/>
      <c r="G2477" s="18" t="s">
        <v>1914</v>
      </c>
      <c r="H2477" s="21">
        <v>9.4E-2</v>
      </c>
      <c r="I2477" s="20">
        <v>1.35</v>
      </c>
      <c r="J2477" s="20">
        <v>0.12</v>
      </c>
    </row>
    <row r="2478" spans="1:10" ht="52.05" customHeight="1">
      <c r="A2478" s="22" t="s">
        <v>1894</v>
      </c>
      <c r="B2478" s="24" t="s">
        <v>2834</v>
      </c>
      <c r="C2478" s="22" t="s">
        <v>78</v>
      </c>
      <c r="D2478" s="22" t="s">
        <v>2835</v>
      </c>
      <c r="E2478" s="397" t="s">
        <v>1928</v>
      </c>
      <c r="F2478" s="397"/>
      <c r="G2478" s="23" t="s">
        <v>81</v>
      </c>
      <c r="H2478" s="26">
        <v>1.103</v>
      </c>
      <c r="I2478" s="25">
        <v>512.38</v>
      </c>
      <c r="J2478" s="25">
        <v>565.15</v>
      </c>
    </row>
    <row r="2479" spans="1:10">
      <c r="A2479" s="38"/>
      <c r="B2479" s="38"/>
      <c r="C2479" s="38"/>
      <c r="D2479" s="38"/>
      <c r="E2479" s="38" t="s">
        <v>1897</v>
      </c>
      <c r="F2479" s="39">
        <v>31.2</v>
      </c>
      <c r="G2479" s="38" t="s">
        <v>1898</v>
      </c>
      <c r="H2479" s="39">
        <v>0</v>
      </c>
      <c r="I2479" s="38" t="s">
        <v>1899</v>
      </c>
      <c r="J2479" s="39">
        <v>31.2</v>
      </c>
    </row>
    <row r="2480" spans="1:10">
      <c r="A2480" s="38"/>
      <c r="B2480" s="38"/>
      <c r="C2480" s="38"/>
      <c r="D2480" s="38"/>
      <c r="E2480" s="38" t="s">
        <v>1900</v>
      </c>
      <c r="F2480" s="39">
        <v>124.79</v>
      </c>
      <c r="G2480" s="38"/>
      <c r="H2480" s="398" t="s">
        <v>1901</v>
      </c>
      <c r="I2480" s="398"/>
      <c r="J2480" s="39">
        <v>733.57</v>
      </c>
    </row>
    <row r="2481" spans="1:10" ht="1.05" customHeight="1">
      <c r="A2481" s="16"/>
      <c r="B2481" s="16"/>
      <c r="C2481" s="16"/>
      <c r="D2481" s="16"/>
      <c r="E2481" s="16"/>
      <c r="F2481" s="16"/>
      <c r="G2481" s="16"/>
      <c r="H2481" s="16"/>
      <c r="I2481" s="16"/>
      <c r="J2481" s="16"/>
    </row>
    <row r="2482" spans="1:10" ht="18" customHeight="1">
      <c r="A2482" s="2" t="s">
        <v>862</v>
      </c>
      <c r="B2482" s="4" t="s">
        <v>61</v>
      </c>
      <c r="C2482" s="2" t="s">
        <v>62</v>
      </c>
      <c r="D2482" s="2" t="s">
        <v>9</v>
      </c>
      <c r="E2482" s="391" t="s">
        <v>63</v>
      </c>
      <c r="F2482" s="391"/>
      <c r="G2482" s="3" t="s">
        <v>64</v>
      </c>
      <c r="H2482" s="4" t="s">
        <v>10</v>
      </c>
      <c r="I2482" s="4" t="s">
        <v>65</v>
      </c>
      <c r="J2482" s="4" t="s">
        <v>11</v>
      </c>
    </row>
    <row r="2483" spans="1:10" ht="52.05" customHeight="1">
      <c r="A2483" s="10" t="s">
        <v>1883</v>
      </c>
      <c r="B2483" s="12" t="s">
        <v>199</v>
      </c>
      <c r="C2483" s="10" t="s">
        <v>78</v>
      </c>
      <c r="D2483" s="10" t="s">
        <v>200</v>
      </c>
      <c r="E2483" s="395" t="s">
        <v>197</v>
      </c>
      <c r="F2483" s="395"/>
      <c r="G2483" s="11" t="s">
        <v>99</v>
      </c>
      <c r="H2483" s="15">
        <v>1</v>
      </c>
      <c r="I2483" s="13">
        <v>92.18</v>
      </c>
      <c r="J2483" s="13">
        <v>92.18</v>
      </c>
    </row>
    <row r="2484" spans="1:10" ht="24" customHeight="1">
      <c r="A2484" s="17" t="s">
        <v>1884</v>
      </c>
      <c r="B2484" s="19" t="s">
        <v>1943</v>
      </c>
      <c r="C2484" s="17" t="s">
        <v>78</v>
      </c>
      <c r="D2484" s="17" t="s">
        <v>1944</v>
      </c>
      <c r="E2484" s="396" t="s">
        <v>1887</v>
      </c>
      <c r="F2484" s="396"/>
      <c r="G2484" s="18" t="s">
        <v>1911</v>
      </c>
      <c r="H2484" s="21">
        <v>0.86599999999999999</v>
      </c>
      <c r="I2484" s="20">
        <v>27.92</v>
      </c>
      <c r="J2484" s="20">
        <v>24.17</v>
      </c>
    </row>
    <row r="2485" spans="1:10" ht="25.95" customHeight="1">
      <c r="A2485" s="17" t="s">
        <v>1884</v>
      </c>
      <c r="B2485" s="19" t="s">
        <v>1994</v>
      </c>
      <c r="C2485" s="17" t="s">
        <v>78</v>
      </c>
      <c r="D2485" s="17" t="s">
        <v>1995</v>
      </c>
      <c r="E2485" s="396" t="s">
        <v>1887</v>
      </c>
      <c r="F2485" s="396"/>
      <c r="G2485" s="18" t="s">
        <v>1911</v>
      </c>
      <c r="H2485" s="21">
        <v>0.159</v>
      </c>
      <c r="I2485" s="20">
        <v>23.69</v>
      </c>
      <c r="J2485" s="20">
        <v>3.76</v>
      </c>
    </row>
    <row r="2486" spans="1:10" ht="39" customHeight="1">
      <c r="A2486" s="17" t="s">
        <v>1884</v>
      </c>
      <c r="B2486" s="19" t="s">
        <v>2115</v>
      </c>
      <c r="C2486" s="17" t="s">
        <v>78</v>
      </c>
      <c r="D2486" s="17" t="s">
        <v>2116</v>
      </c>
      <c r="E2486" s="396" t="s">
        <v>197</v>
      </c>
      <c r="F2486" s="396"/>
      <c r="G2486" s="18" t="s">
        <v>99</v>
      </c>
      <c r="H2486" s="21">
        <v>0.26300000000000001</v>
      </c>
      <c r="I2486" s="20">
        <v>168.62</v>
      </c>
      <c r="J2486" s="20">
        <v>44.34</v>
      </c>
    </row>
    <row r="2487" spans="1:10" ht="25.95" customHeight="1">
      <c r="A2487" s="22" t="s">
        <v>1894</v>
      </c>
      <c r="B2487" s="24" t="s">
        <v>2065</v>
      </c>
      <c r="C2487" s="22" t="s">
        <v>78</v>
      </c>
      <c r="D2487" s="22" t="s">
        <v>2066</v>
      </c>
      <c r="E2487" s="397" t="s">
        <v>1928</v>
      </c>
      <c r="F2487" s="397"/>
      <c r="G2487" s="23" t="s">
        <v>136</v>
      </c>
      <c r="H2487" s="26">
        <v>1.9E-2</v>
      </c>
      <c r="I2487" s="25">
        <v>19.71</v>
      </c>
      <c r="J2487" s="25">
        <v>0.37</v>
      </c>
    </row>
    <row r="2488" spans="1:10" ht="39" customHeight="1">
      <c r="A2488" s="22" t="s">
        <v>1894</v>
      </c>
      <c r="B2488" s="24" t="s">
        <v>2112</v>
      </c>
      <c r="C2488" s="22" t="s">
        <v>78</v>
      </c>
      <c r="D2488" s="22" t="s">
        <v>2113</v>
      </c>
      <c r="E2488" s="397" t="s">
        <v>2106</v>
      </c>
      <c r="F2488" s="397"/>
      <c r="G2488" s="23" t="s">
        <v>128</v>
      </c>
      <c r="H2488" s="26">
        <v>0.78500000000000003</v>
      </c>
      <c r="I2488" s="25">
        <v>8.25</v>
      </c>
      <c r="J2488" s="25">
        <v>6.47</v>
      </c>
    </row>
    <row r="2489" spans="1:10" ht="25.95" customHeight="1">
      <c r="A2489" s="22" t="s">
        <v>1894</v>
      </c>
      <c r="B2489" s="24" t="s">
        <v>2059</v>
      </c>
      <c r="C2489" s="22" t="s">
        <v>78</v>
      </c>
      <c r="D2489" s="22" t="s">
        <v>2060</v>
      </c>
      <c r="E2489" s="397" t="s">
        <v>1928</v>
      </c>
      <c r="F2489" s="397"/>
      <c r="G2489" s="23" t="s">
        <v>2015</v>
      </c>
      <c r="H2489" s="26">
        <v>0.01</v>
      </c>
      <c r="I2489" s="25">
        <v>7.19</v>
      </c>
      <c r="J2489" s="25">
        <v>7.0000000000000007E-2</v>
      </c>
    </row>
    <row r="2490" spans="1:10" ht="39" customHeight="1">
      <c r="A2490" s="22" t="s">
        <v>1894</v>
      </c>
      <c r="B2490" s="24" t="s">
        <v>2117</v>
      </c>
      <c r="C2490" s="22" t="s">
        <v>78</v>
      </c>
      <c r="D2490" s="22" t="s">
        <v>2118</v>
      </c>
      <c r="E2490" s="397" t="s">
        <v>2106</v>
      </c>
      <c r="F2490" s="397"/>
      <c r="G2490" s="23" t="s">
        <v>2107</v>
      </c>
      <c r="H2490" s="26">
        <v>0.19600000000000001</v>
      </c>
      <c r="I2490" s="25">
        <v>21.43</v>
      </c>
      <c r="J2490" s="25">
        <v>4.2</v>
      </c>
    </row>
    <row r="2491" spans="1:10" ht="39" customHeight="1">
      <c r="A2491" s="22" t="s">
        <v>1894</v>
      </c>
      <c r="B2491" s="24" t="s">
        <v>2108</v>
      </c>
      <c r="C2491" s="22" t="s">
        <v>78</v>
      </c>
      <c r="D2491" s="22" t="s">
        <v>2109</v>
      </c>
      <c r="E2491" s="397" t="s">
        <v>2106</v>
      </c>
      <c r="F2491" s="397"/>
      <c r="G2491" s="23" t="s">
        <v>2107</v>
      </c>
      <c r="H2491" s="26">
        <v>0.39300000000000002</v>
      </c>
      <c r="I2491" s="25">
        <v>22.4</v>
      </c>
      <c r="J2491" s="25">
        <v>8.8000000000000007</v>
      </c>
    </row>
    <row r="2492" spans="1:10">
      <c r="A2492" s="38"/>
      <c r="B2492" s="38"/>
      <c r="C2492" s="38"/>
      <c r="D2492" s="38"/>
      <c r="E2492" s="38" t="s">
        <v>1897</v>
      </c>
      <c r="F2492" s="39">
        <v>30.29</v>
      </c>
      <c r="G2492" s="38" t="s">
        <v>1898</v>
      </c>
      <c r="H2492" s="39">
        <v>0</v>
      </c>
      <c r="I2492" s="38" t="s">
        <v>1899</v>
      </c>
      <c r="J2492" s="39">
        <v>30.29</v>
      </c>
    </row>
    <row r="2493" spans="1:10">
      <c r="A2493" s="38"/>
      <c r="B2493" s="38"/>
      <c r="C2493" s="38"/>
      <c r="D2493" s="38"/>
      <c r="E2493" s="38" t="s">
        <v>1900</v>
      </c>
      <c r="F2493" s="39">
        <v>18.89</v>
      </c>
      <c r="G2493" s="38"/>
      <c r="H2493" s="398" t="s">
        <v>1901</v>
      </c>
      <c r="I2493" s="398"/>
      <c r="J2493" s="39">
        <v>111.07</v>
      </c>
    </row>
    <row r="2494" spans="1:10" ht="1.05" customHeight="1">
      <c r="A2494" s="16"/>
      <c r="B2494" s="16"/>
      <c r="C2494" s="16"/>
      <c r="D2494" s="16"/>
      <c r="E2494" s="16"/>
      <c r="F2494" s="16"/>
      <c r="G2494" s="16"/>
      <c r="H2494" s="16"/>
      <c r="I2494" s="16"/>
      <c r="J2494" s="16"/>
    </row>
    <row r="2495" spans="1:10" ht="18" customHeight="1">
      <c r="A2495" s="2" t="s">
        <v>863</v>
      </c>
      <c r="B2495" s="4" t="s">
        <v>61</v>
      </c>
      <c r="C2495" s="2" t="s">
        <v>62</v>
      </c>
      <c r="D2495" s="2" t="s">
        <v>9</v>
      </c>
      <c r="E2495" s="391" t="s">
        <v>63</v>
      </c>
      <c r="F2495" s="391"/>
      <c r="G2495" s="3" t="s">
        <v>64</v>
      </c>
      <c r="H2495" s="4" t="s">
        <v>10</v>
      </c>
      <c r="I2495" s="4" t="s">
        <v>65</v>
      </c>
      <c r="J2495" s="4" t="s">
        <v>11</v>
      </c>
    </row>
    <row r="2496" spans="1:10" ht="39" customHeight="1">
      <c r="A2496" s="10" t="s">
        <v>1883</v>
      </c>
      <c r="B2496" s="12" t="s">
        <v>864</v>
      </c>
      <c r="C2496" s="10" t="s">
        <v>78</v>
      </c>
      <c r="D2496" s="10" t="s">
        <v>865</v>
      </c>
      <c r="E2496" s="395" t="s">
        <v>181</v>
      </c>
      <c r="F2496" s="395"/>
      <c r="G2496" s="11" t="s">
        <v>136</v>
      </c>
      <c r="H2496" s="15">
        <v>1</v>
      </c>
      <c r="I2496" s="13">
        <v>12.1</v>
      </c>
      <c r="J2496" s="13">
        <v>12.1</v>
      </c>
    </row>
    <row r="2497" spans="1:10" ht="25.95" customHeight="1">
      <c r="A2497" s="17" t="s">
        <v>1884</v>
      </c>
      <c r="B2497" s="19" t="s">
        <v>2040</v>
      </c>
      <c r="C2497" s="17" t="s">
        <v>78</v>
      </c>
      <c r="D2497" s="17" t="s">
        <v>2041</v>
      </c>
      <c r="E2497" s="396" t="s">
        <v>181</v>
      </c>
      <c r="F2497" s="396"/>
      <c r="G2497" s="18" t="s">
        <v>136</v>
      </c>
      <c r="H2497" s="21">
        <v>1</v>
      </c>
      <c r="I2497" s="20">
        <v>10.25</v>
      </c>
      <c r="J2497" s="20">
        <v>10.25</v>
      </c>
    </row>
    <row r="2498" spans="1:10" ht="24" customHeight="1">
      <c r="A2498" s="17" t="s">
        <v>1884</v>
      </c>
      <c r="B2498" s="19" t="s">
        <v>2031</v>
      </c>
      <c r="C2498" s="17" t="s">
        <v>78</v>
      </c>
      <c r="D2498" s="17" t="s">
        <v>2032</v>
      </c>
      <c r="E2498" s="396" t="s">
        <v>1887</v>
      </c>
      <c r="F2498" s="396"/>
      <c r="G2498" s="18" t="s">
        <v>1911</v>
      </c>
      <c r="H2498" s="21">
        <v>4.0300000000000002E-2</v>
      </c>
      <c r="I2498" s="20">
        <v>28.14</v>
      </c>
      <c r="J2498" s="20">
        <v>1.1299999999999999</v>
      </c>
    </row>
    <row r="2499" spans="1:10" ht="24" customHeight="1">
      <c r="A2499" s="17" t="s">
        <v>1884</v>
      </c>
      <c r="B2499" s="19" t="s">
        <v>2033</v>
      </c>
      <c r="C2499" s="17" t="s">
        <v>78</v>
      </c>
      <c r="D2499" s="17" t="s">
        <v>2034</v>
      </c>
      <c r="E2499" s="396" t="s">
        <v>1887</v>
      </c>
      <c r="F2499" s="396"/>
      <c r="G2499" s="18" t="s">
        <v>1911</v>
      </c>
      <c r="H2499" s="21">
        <v>6.6E-3</v>
      </c>
      <c r="I2499" s="20">
        <v>23.86</v>
      </c>
      <c r="J2499" s="20">
        <v>0.15</v>
      </c>
    </row>
    <row r="2500" spans="1:10" ht="25.95" customHeight="1">
      <c r="A2500" s="22" t="s">
        <v>1894</v>
      </c>
      <c r="B2500" s="24" t="s">
        <v>2037</v>
      </c>
      <c r="C2500" s="22" t="s">
        <v>78</v>
      </c>
      <c r="D2500" s="22" t="s">
        <v>2038</v>
      </c>
      <c r="E2500" s="397" t="s">
        <v>1928</v>
      </c>
      <c r="F2500" s="397"/>
      <c r="G2500" s="23" t="s">
        <v>136</v>
      </c>
      <c r="H2500" s="26">
        <v>2.5000000000000001E-2</v>
      </c>
      <c r="I2500" s="25">
        <v>16.5</v>
      </c>
      <c r="J2500" s="25">
        <v>0.41</v>
      </c>
    </row>
    <row r="2501" spans="1:10" ht="39" customHeight="1">
      <c r="A2501" s="22" t="s">
        <v>1894</v>
      </c>
      <c r="B2501" s="24" t="s">
        <v>2035</v>
      </c>
      <c r="C2501" s="22" t="s">
        <v>78</v>
      </c>
      <c r="D2501" s="22" t="s">
        <v>2036</v>
      </c>
      <c r="E2501" s="397" t="s">
        <v>1928</v>
      </c>
      <c r="F2501" s="397"/>
      <c r="G2501" s="23" t="s">
        <v>268</v>
      </c>
      <c r="H2501" s="26">
        <v>0.72799999999999998</v>
      </c>
      <c r="I2501" s="25">
        <v>0.22</v>
      </c>
      <c r="J2501" s="25">
        <v>0.16</v>
      </c>
    </row>
    <row r="2502" spans="1:10">
      <c r="A2502" s="38"/>
      <c r="B2502" s="38"/>
      <c r="C2502" s="38"/>
      <c r="D2502" s="38"/>
      <c r="E2502" s="38" t="s">
        <v>1897</v>
      </c>
      <c r="F2502" s="39">
        <v>1.34</v>
      </c>
      <c r="G2502" s="38" t="s">
        <v>1898</v>
      </c>
      <c r="H2502" s="39">
        <v>0</v>
      </c>
      <c r="I2502" s="38" t="s">
        <v>1899</v>
      </c>
      <c r="J2502" s="39">
        <v>1.34</v>
      </c>
    </row>
    <row r="2503" spans="1:10">
      <c r="A2503" s="38"/>
      <c r="B2503" s="38"/>
      <c r="C2503" s="38"/>
      <c r="D2503" s="38"/>
      <c r="E2503" s="38" t="s">
        <v>1900</v>
      </c>
      <c r="F2503" s="39">
        <v>2.48</v>
      </c>
      <c r="G2503" s="38"/>
      <c r="H2503" s="398" t="s">
        <v>1901</v>
      </c>
      <c r="I2503" s="398"/>
      <c r="J2503" s="39">
        <v>14.58</v>
      </c>
    </row>
    <row r="2504" spans="1:10" ht="1.05" customHeight="1">
      <c r="A2504" s="16"/>
      <c r="B2504" s="16"/>
      <c r="C2504" s="16"/>
      <c r="D2504" s="16"/>
      <c r="E2504" s="16"/>
      <c r="F2504" s="16"/>
      <c r="G2504" s="16"/>
      <c r="H2504" s="16"/>
      <c r="I2504" s="16"/>
      <c r="J2504" s="16"/>
    </row>
    <row r="2505" spans="1:10" ht="18" customHeight="1">
      <c r="A2505" s="2" t="s">
        <v>866</v>
      </c>
      <c r="B2505" s="4" t="s">
        <v>61</v>
      </c>
      <c r="C2505" s="2" t="s">
        <v>62</v>
      </c>
      <c r="D2505" s="2" t="s">
        <v>9</v>
      </c>
      <c r="E2505" s="391" t="s">
        <v>63</v>
      </c>
      <c r="F2505" s="391"/>
      <c r="G2505" s="3" t="s">
        <v>64</v>
      </c>
      <c r="H2505" s="4" t="s">
        <v>10</v>
      </c>
      <c r="I2505" s="4" t="s">
        <v>65</v>
      </c>
      <c r="J2505" s="4" t="s">
        <v>11</v>
      </c>
    </row>
    <row r="2506" spans="1:10" ht="25.95" customHeight="1">
      <c r="A2506" s="10" t="s">
        <v>1883</v>
      </c>
      <c r="B2506" s="12" t="s">
        <v>867</v>
      </c>
      <c r="C2506" s="10" t="s">
        <v>78</v>
      </c>
      <c r="D2506" s="10" t="s">
        <v>868</v>
      </c>
      <c r="E2506" s="395" t="s">
        <v>85</v>
      </c>
      <c r="F2506" s="395"/>
      <c r="G2506" s="11" t="s">
        <v>81</v>
      </c>
      <c r="H2506" s="15">
        <v>1</v>
      </c>
      <c r="I2506" s="13">
        <v>23.02</v>
      </c>
      <c r="J2506" s="13">
        <v>23.02</v>
      </c>
    </row>
    <row r="2507" spans="1:10" ht="39" customHeight="1">
      <c r="A2507" s="17" t="s">
        <v>1884</v>
      </c>
      <c r="B2507" s="19" t="s">
        <v>2083</v>
      </c>
      <c r="C2507" s="17" t="s">
        <v>78</v>
      </c>
      <c r="D2507" s="17" t="s">
        <v>2084</v>
      </c>
      <c r="E2507" s="396" t="s">
        <v>1907</v>
      </c>
      <c r="F2507" s="396"/>
      <c r="G2507" s="18" t="s">
        <v>1914</v>
      </c>
      <c r="H2507" s="21">
        <v>9.4200000000000006E-2</v>
      </c>
      <c r="I2507" s="20">
        <v>10.68</v>
      </c>
      <c r="J2507" s="20">
        <v>1</v>
      </c>
    </row>
    <row r="2508" spans="1:10" ht="24" customHeight="1">
      <c r="A2508" s="17" t="s">
        <v>1884</v>
      </c>
      <c r="B2508" s="19" t="s">
        <v>1909</v>
      </c>
      <c r="C2508" s="17" t="s">
        <v>78</v>
      </c>
      <c r="D2508" s="17" t="s">
        <v>1910</v>
      </c>
      <c r="E2508" s="396" t="s">
        <v>1887</v>
      </c>
      <c r="F2508" s="396"/>
      <c r="G2508" s="18" t="s">
        <v>1911</v>
      </c>
      <c r="H2508" s="21">
        <v>0.88090000000000002</v>
      </c>
      <c r="I2508" s="20">
        <v>22.95</v>
      </c>
      <c r="J2508" s="20">
        <v>20.21</v>
      </c>
    </row>
    <row r="2509" spans="1:10" ht="64.95" customHeight="1">
      <c r="A2509" s="17" t="s">
        <v>1884</v>
      </c>
      <c r="B2509" s="19" t="s">
        <v>1924</v>
      </c>
      <c r="C2509" s="17" t="s">
        <v>78</v>
      </c>
      <c r="D2509" s="17" t="s">
        <v>1925</v>
      </c>
      <c r="E2509" s="396" t="s">
        <v>1907</v>
      </c>
      <c r="F2509" s="396"/>
      <c r="G2509" s="18" t="s">
        <v>1914</v>
      </c>
      <c r="H2509" s="21">
        <v>5.4000000000000003E-3</v>
      </c>
      <c r="I2509" s="20">
        <v>327.82</v>
      </c>
      <c r="J2509" s="20">
        <v>1.77</v>
      </c>
    </row>
    <row r="2510" spans="1:10" ht="64.95" customHeight="1">
      <c r="A2510" s="17" t="s">
        <v>1884</v>
      </c>
      <c r="B2510" s="19" t="s">
        <v>1920</v>
      </c>
      <c r="C2510" s="17" t="s">
        <v>78</v>
      </c>
      <c r="D2510" s="17" t="s">
        <v>1921</v>
      </c>
      <c r="E2510" s="396" t="s">
        <v>1907</v>
      </c>
      <c r="F2510" s="396"/>
      <c r="G2510" s="18" t="s">
        <v>1908</v>
      </c>
      <c r="H2510" s="21">
        <v>5.9999999999999995E-4</v>
      </c>
      <c r="I2510" s="20">
        <v>72.709999999999994</v>
      </c>
      <c r="J2510" s="20">
        <v>0.04</v>
      </c>
    </row>
    <row r="2511" spans="1:10">
      <c r="A2511" s="38"/>
      <c r="B2511" s="38"/>
      <c r="C2511" s="38"/>
      <c r="D2511" s="38"/>
      <c r="E2511" s="38" t="s">
        <v>1897</v>
      </c>
      <c r="F2511" s="39">
        <v>14.31</v>
      </c>
      <c r="G2511" s="38" t="s">
        <v>1898</v>
      </c>
      <c r="H2511" s="39">
        <v>0</v>
      </c>
      <c r="I2511" s="38" t="s">
        <v>1899</v>
      </c>
      <c r="J2511" s="39">
        <v>14.31</v>
      </c>
    </row>
    <row r="2512" spans="1:10">
      <c r="A2512" s="38"/>
      <c r="B2512" s="38"/>
      <c r="C2512" s="38"/>
      <c r="D2512" s="38"/>
      <c r="E2512" s="38" t="s">
        <v>1900</v>
      </c>
      <c r="F2512" s="39">
        <v>4.71</v>
      </c>
      <c r="G2512" s="38"/>
      <c r="H2512" s="398" t="s">
        <v>1901</v>
      </c>
      <c r="I2512" s="398"/>
      <c r="J2512" s="39">
        <v>27.73</v>
      </c>
    </row>
    <row r="2513" spans="1:10" ht="1.05" customHeight="1">
      <c r="A2513" s="16"/>
      <c r="B2513" s="16"/>
      <c r="C2513" s="16"/>
      <c r="D2513" s="16"/>
      <c r="E2513" s="16"/>
      <c r="F2513" s="16"/>
      <c r="G2513" s="16"/>
      <c r="H2513" s="16"/>
      <c r="I2513" s="16"/>
      <c r="J2513" s="16"/>
    </row>
    <row r="2514" spans="1:10" ht="18" customHeight="1">
      <c r="A2514" s="2" t="s">
        <v>869</v>
      </c>
      <c r="B2514" s="4" t="s">
        <v>61</v>
      </c>
      <c r="C2514" s="2" t="s">
        <v>62</v>
      </c>
      <c r="D2514" s="2" t="s">
        <v>9</v>
      </c>
      <c r="E2514" s="391" t="s">
        <v>63</v>
      </c>
      <c r="F2514" s="391"/>
      <c r="G2514" s="3" t="s">
        <v>64</v>
      </c>
      <c r="H2514" s="4" t="s">
        <v>10</v>
      </c>
      <c r="I2514" s="4" t="s">
        <v>65</v>
      </c>
      <c r="J2514" s="4" t="s">
        <v>11</v>
      </c>
    </row>
    <row r="2515" spans="1:10" ht="25.95" customHeight="1">
      <c r="A2515" s="10" t="s">
        <v>1883</v>
      </c>
      <c r="B2515" s="12" t="s">
        <v>175</v>
      </c>
      <c r="C2515" s="10" t="s">
        <v>78</v>
      </c>
      <c r="D2515" s="10" t="s">
        <v>176</v>
      </c>
      <c r="E2515" s="395" t="s">
        <v>177</v>
      </c>
      <c r="F2515" s="395"/>
      <c r="G2515" s="11" t="s">
        <v>99</v>
      </c>
      <c r="H2515" s="15">
        <v>1</v>
      </c>
      <c r="I2515" s="13">
        <v>46.12</v>
      </c>
      <c r="J2515" s="13">
        <v>46.12</v>
      </c>
    </row>
    <row r="2516" spans="1:10" ht="25.95" customHeight="1">
      <c r="A2516" s="17" t="s">
        <v>1884</v>
      </c>
      <c r="B2516" s="19" t="s">
        <v>2090</v>
      </c>
      <c r="C2516" s="17" t="s">
        <v>78</v>
      </c>
      <c r="D2516" s="17" t="s">
        <v>2091</v>
      </c>
      <c r="E2516" s="396" t="s">
        <v>1887</v>
      </c>
      <c r="F2516" s="396"/>
      <c r="G2516" s="18" t="s">
        <v>1911</v>
      </c>
      <c r="H2516" s="21">
        <v>9.69E-2</v>
      </c>
      <c r="I2516" s="20">
        <v>23.92</v>
      </c>
      <c r="J2516" s="20">
        <v>2.31</v>
      </c>
    </row>
    <row r="2517" spans="1:10" ht="24" customHeight="1">
      <c r="A2517" s="17" t="s">
        <v>1884</v>
      </c>
      <c r="B2517" s="19" t="s">
        <v>2092</v>
      </c>
      <c r="C2517" s="17" t="s">
        <v>78</v>
      </c>
      <c r="D2517" s="17" t="s">
        <v>2093</v>
      </c>
      <c r="E2517" s="396" t="s">
        <v>1887</v>
      </c>
      <c r="F2517" s="396"/>
      <c r="G2517" s="18" t="s">
        <v>1911</v>
      </c>
      <c r="H2517" s="21">
        <v>0.4299</v>
      </c>
      <c r="I2517" s="20">
        <v>28.34</v>
      </c>
      <c r="J2517" s="20">
        <v>12.18</v>
      </c>
    </row>
    <row r="2518" spans="1:10" ht="52.05" customHeight="1">
      <c r="A2518" s="22" t="s">
        <v>1894</v>
      </c>
      <c r="B2518" s="24" t="s">
        <v>2094</v>
      </c>
      <c r="C2518" s="22" t="s">
        <v>78</v>
      </c>
      <c r="D2518" s="22" t="s">
        <v>2095</v>
      </c>
      <c r="E2518" s="397" t="s">
        <v>1928</v>
      </c>
      <c r="F2518" s="397"/>
      <c r="G2518" s="23" t="s">
        <v>136</v>
      </c>
      <c r="H2518" s="26">
        <v>1.5</v>
      </c>
      <c r="I2518" s="25">
        <v>21.09</v>
      </c>
      <c r="J2518" s="25">
        <v>31.63</v>
      </c>
    </row>
    <row r="2519" spans="1:10">
      <c r="A2519" s="38"/>
      <c r="B2519" s="38"/>
      <c r="C2519" s="38"/>
      <c r="D2519" s="38"/>
      <c r="E2519" s="38" t="s">
        <v>1897</v>
      </c>
      <c r="F2519" s="39">
        <v>10.85</v>
      </c>
      <c r="G2519" s="38" t="s">
        <v>1898</v>
      </c>
      <c r="H2519" s="39">
        <v>0</v>
      </c>
      <c r="I2519" s="38" t="s">
        <v>1899</v>
      </c>
      <c r="J2519" s="39">
        <v>10.85</v>
      </c>
    </row>
    <row r="2520" spans="1:10">
      <c r="A2520" s="38"/>
      <c r="B2520" s="38"/>
      <c r="C2520" s="38"/>
      <c r="D2520" s="38"/>
      <c r="E2520" s="38" t="s">
        <v>1900</v>
      </c>
      <c r="F2520" s="39">
        <v>9.4499999999999993</v>
      </c>
      <c r="G2520" s="38"/>
      <c r="H2520" s="398" t="s">
        <v>1901</v>
      </c>
      <c r="I2520" s="398"/>
      <c r="J2520" s="39">
        <v>55.57</v>
      </c>
    </row>
    <row r="2521" spans="1:10" ht="1.05" customHeight="1">
      <c r="A2521" s="16"/>
      <c r="B2521" s="16"/>
      <c r="C2521" s="16"/>
      <c r="D2521" s="16"/>
      <c r="E2521" s="16"/>
      <c r="F2521" s="16"/>
      <c r="G2521" s="16"/>
      <c r="H2521" s="16"/>
      <c r="I2521" s="16"/>
      <c r="J2521" s="16"/>
    </row>
    <row r="2522" spans="1:10" ht="18" customHeight="1">
      <c r="A2522" s="2" t="s">
        <v>870</v>
      </c>
      <c r="B2522" s="4" t="s">
        <v>61</v>
      </c>
      <c r="C2522" s="2" t="s">
        <v>62</v>
      </c>
      <c r="D2522" s="2" t="s">
        <v>9</v>
      </c>
      <c r="E2522" s="391" t="s">
        <v>63</v>
      </c>
      <c r="F2522" s="391"/>
      <c r="G2522" s="3" t="s">
        <v>64</v>
      </c>
      <c r="H2522" s="4" t="s">
        <v>10</v>
      </c>
      <c r="I2522" s="4" t="s">
        <v>65</v>
      </c>
      <c r="J2522" s="4" t="s">
        <v>11</v>
      </c>
    </row>
    <row r="2523" spans="1:10" ht="39" customHeight="1">
      <c r="A2523" s="10" t="s">
        <v>1883</v>
      </c>
      <c r="B2523" s="12" t="s">
        <v>871</v>
      </c>
      <c r="C2523" s="10" t="s">
        <v>78</v>
      </c>
      <c r="D2523" s="10" t="s">
        <v>872</v>
      </c>
      <c r="E2523" s="395" t="s">
        <v>135</v>
      </c>
      <c r="F2523" s="395"/>
      <c r="G2523" s="11" t="s">
        <v>99</v>
      </c>
      <c r="H2523" s="15">
        <v>1</v>
      </c>
      <c r="I2523" s="13">
        <v>131.69</v>
      </c>
      <c r="J2523" s="13">
        <v>131.69</v>
      </c>
    </row>
    <row r="2524" spans="1:10" ht="25.95" customHeight="1">
      <c r="A2524" s="17" t="s">
        <v>1884</v>
      </c>
      <c r="B2524" s="19" t="s">
        <v>1994</v>
      </c>
      <c r="C2524" s="17" t="s">
        <v>78</v>
      </c>
      <c r="D2524" s="17" t="s">
        <v>1995</v>
      </c>
      <c r="E2524" s="396" t="s">
        <v>1887</v>
      </c>
      <c r="F2524" s="396"/>
      <c r="G2524" s="18" t="s">
        <v>1911</v>
      </c>
      <c r="H2524" s="21">
        <v>0.77300000000000002</v>
      </c>
      <c r="I2524" s="20">
        <v>23.69</v>
      </c>
      <c r="J2524" s="20">
        <v>18.309999999999999</v>
      </c>
    </row>
    <row r="2525" spans="1:10" ht="39" customHeight="1">
      <c r="A2525" s="17" t="s">
        <v>1884</v>
      </c>
      <c r="B2525" s="19" t="s">
        <v>1992</v>
      </c>
      <c r="C2525" s="17" t="s">
        <v>78</v>
      </c>
      <c r="D2525" s="17" t="s">
        <v>1993</v>
      </c>
      <c r="E2525" s="396" t="s">
        <v>1907</v>
      </c>
      <c r="F2525" s="396"/>
      <c r="G2525" s="18" t="s">
        <v>1914</v>
      </c>
      <c r="H2525" s="21">
        <v>2.5999999999999999E-2</v>
      </c>
      <c r="I2525" s="20">
        <v>25.82</v>
      </c>
      <c r="J2525" s="20">
        <v>0.67</v>
      </c>
    </row>
    <row r="2526" spans="1:10" ht="24" customHeight="1">
      <c r="A2526" s="17" t="s">
        <v>1884</v>
      </c>
      <c r="B2526" s="19" t="s">
        <v>1943</v>
      </c>
      <c r="C2526" s="17" t="s">
        <v>78</v>
      </c>
      <c r="D2526" s="17" t="s">
        <v>1944</v>
      </c>
      <c r="E2526" s="396" t="s">
        <v>1887</v>
      </c>
      <c r="F2526" s="396"/>
      <c r="G2526" s="18" t="s">
        <v>1911</v>
      </c>
      <c r="H2526" s="21">
        <v>1.909</v>
      </c>
      <c r="I2526" s="20">
        <v>27.92</v>
      </c>
      <c r="J2526" s="20">
        <v>53.29</v>
      </c>
    </row>
    <row r="2527" spans="1:10" ht="39" customHeight="1">
      <c r="A2527" s="17" t="s">
        <v>1884</v>
      </c>
      <c r="B2527" s="19" t="s">
        <v>1996</v>
      </c>
      <c r="C2527" s="17" t="s">
        <v>78</v>
      </c>
      <c r="D2527" s="17" t="s">
        <v>1997</v>
      </c>
      <c r="E2527" s="396" t="s">
        <v>1907</v>
      </c>
      <c r="F2527" s="396"/>
      <c r="G2527" s="18" t="s">
        <v>1908</v>
      </c>
      <c r="H2527" s="21">
        <v>0.106</v>
      </c>
      <c r="I2527" s="20">
        <v>24.46</v>
      </c>
      <c r="J2527" s="20">
        <v>2.59</v>
      </c>
    </row>
    <row r="2528" spans="1:10" ht="25.95" customHeight="1">
      <c r="A2528" s="22" t="s">
        <v>1894</v>
      </c>
      <c r="B2528" s="24" t="s">
        <v>2065</v>
      </c>
      <c r="C2528" s="22" t="s">
        <v>78</v>
      </c>
      <c r="D2528" s="22" t="s">
        <v>2066</v>
      </c>
      <c r="E2528" s="397" t="s">
        <v>1928</v>
      </c>
      <c r="F2528" s="397"/>
      <c r="G2528" s="23" t="s">
        <v>136</v>
      </c>
      <c r="H2528" s="26">
        <v>1.4999999999999999E-2</v>
      </c>
      <c r="I2528" s="25">
        <v>19.71</v>
      </c>
      <c r="J2528" s="25">
        <v>0.28999999999999998</v>
      </c>
    </row>
    <row r="2529" spans="1:10" ht="25.95" customHeight="1">
      <c r="A2529" s="22" t="s">
        <v>1894</v>
      </c>
      <c r="B2529" s="24" t="s">
        <v>2063</v>
      </c>
      <c r="C2529" s="22" t="s">
        <v>78</v>
      </c>
      <c r="D2529" s="22" t="s">
        <v>2064</v>
      </c>
      <c r="E2529" s="397" t="s">
        <v>1928</v>
      </c>
      <c r="F2529" s="397"/>
      <c r="G2529" s="23" t="s">
        <v>114</v>
      </c>
      <c r="H2529" s="26">
        <v>1.359</v>
      </c>
      <c r="I2529" s="25">
        <v>3.73</v>
      </c>
      <c r="J2529" s="25">
        <v>5.0599999999999996</v>
      </c>
    </row>
    <row r="2530" spans="1:10" ht="25.95" customHeight="1">
      <c r="A2530" s="22" t="s">
        <v>1894</v>
      </c>
      <c r="B2530" s="24" t="s">
        <v>2071</v>
      </c>
      <c r="C2530" s="22" t="s">
        <v>78</v>
      </c>
      <c r="D2530" s="22" t="s">
        <v>2072</v>
      </c>
      <c r="E2530" s="397" t="s">
        <v>1928</v>
      </c>
      <c r="F2530" s="397"/>
      <c r="G2530" s="23" t="s">
        <v>136</v>
      </c>
      <c r="H2530" s="26">
        <v>1.4999999999999999E-2</v>
      </c>
      <c r="I2530" s="25">
        <v>16.28</v>
      </c>
      <c r="J2530" s="25">
        <v>0.24</v>
      </c>
    </row>
    <row r="2531" spans="1:10" ht="25.95" customHeight="1">
      <c r="A2531" s="22" t="s">
        <v>1894</v>
      </c>
      <c r="B2531" s="24" t="s">
        <v>1998</v>
      </c>
      <c r="C2531" s="22" t="s">
        <v>78</v>
      </c>
      <c r="D2531" s="22" t="s">
        <v>1999</v>
      </c>
      <c r="E2531" s="397" t="s">
        <v>1928</v>
      </c>
      <c r="F2531" s="397"/>
      <c r="G2531" s="23" t="s">
        <v>114</v>
      </c>
      <c r="H2531" s="26">
        <v>2.294</v>
      </c>
      <c r="I2531" s="25">
        <v>10.66</v>
      </c>
      <c r="J2531" s="25">
        <v>24.45</v>
      </c>
    </row>
    <row r="2532" spans="1:10" ht="39" customHeight="1">
      <c r="A2532" s="22" t="s">
        <v>1894</v>
      </c>
      <c r="B2532" s="24" t="s">
        <v>2061</v>
      </c>
      <c r="C2532" s="22" t="s">
        <v>78</v>
      </c>
      <c r="D2532" s="22" t="s">
        <v>2062</v>
      </c>
      <c r="E2532" s="397" t="s">
        <v>1928</v>
      </c>
      <c r="F2532" s="397"/>
      <c r="G2532" s="23" t="s">
        <v>99</v>
      </c>
      <c r="H2532" s="26">
        <v>0.59299999999999997</v>
      </c>
      <c r="I2532" s="25">
        <v>44.57</v>
      </c>
      <c r="J2532" s="25">
        <v>26.43</v>
      </c>
    </row>
    <row r="2533" spans="1:10" ht="25.95" customHeight="1">
      <c r="A2533" s="22" t="s">
        <v>1894</v>
      </c>
      <c r="B2533" s="24" t="s">
        <v>2069</v>
      </c>
      <c r="C2533" s="22" t="s">
        <v>78</v>
      </c>
      <c r="D2533" s="22" t="s">
        <v>2070</v>
      </c>
      <c r="E2533" s="397" t="s">
        <v>1928</v>
      </c>
      <c r="F2533" s="397"/>
      <c r="G2533" s="23" t="s">
        <v>136</v>
      </c>
      <c r="H2533" s="26">
        <v>1.7000000000000001E-2</v>
      </c>
      <c r="I2533" s="25">
        <v>17.68</v>
      </c>
      <c r="J2533" s="25">
        <v>0.3</v>
      </c>
    </row>
    <row r="2534" spans="1:10" ht="25.95" customHeight="1">
      <c r="A2534" s="22" t="s">
        <v>1894</v>
      </c>
      <c r="B2534" s="24" t="s">
        <v>2059</v>
      </c>
      <c r="C2534" s="22" t="s">
        <v>78</v>
      </c>
      <c r="D2534" s="22" t="s">
        <v>2060</v>
      </c>
      <c r="E2534" s="397" t="s">
        <v>1928</v>
      </c>
      <c r="F2534" s="397"/>
      <c r="G2534" s="23" t="s">
        <v>2015</v>
      </c>
      <c r="H2534" s="26">
        <v>9.5499999999999995E-3</v>
      </c>
      <c r="I2534" s="25">
        <v>7.19</v>
      </c>
      <c r="J2534" s="25">
        <v>0.06</v>
      </c>
    </row>
    <row r="2535" spans="1:10">
      <c r="A2535" s="38"/>
      <c r="B2535" s="38"/>
      <c r="C2535" s="38"/>
      <c r="D2535" s="38"/>
      <c r="E2535" s="38" t="s">
        <v>1897</v>
      </c>
      <c r="F2535" s="39">
        <v>56.05</v>
      </c>
      <c r="G2535" s="38" t="s">
        <v>1898</v>
      </c>
      <c r="H2535" s="39">
        <v>0</v>
      </c>
      <c r="I2535" s="38" t="s">
        <v>1899</v>
      </c>
      <c r="J2535" s="39">
        <v>56.05</v>
      </c>
    </row>
    <row r="2536" spans="1:10">
      <c r="A2536" s="38"/>
      <c r="B2536" s="38"/>
      <c r="C2536" s="38"/>
      <c r="D2536" s="38"/>
      <c r="E2536" s="38" t="s">
        <v>1900</v>
      </c>
      <c r="F2536" s="39">
        <v>26.99</v>
      </c>
      <c r="G2536" s="38"/>
      <c r="H2536" s="398" t="s">
        <v>1901</v>
      </c>
      <c r="I2536" s="398"/>
      <c r="J2536" s="39">
        <v>158.68</v>
      </c>
    </row>
    <row r="2537" spans="1:10" ht="1.05" customHeight="1">
      <c r="A2537" s="16"/>
      <c r="B2537" s="16"/>
      <c r="C2537" s="16"/>
      <c r="D2537" s="16"/>
      <c r="E2537" s="16"/>
      <c r="F2537" s="16"/>
      <c r="G2537" s="16"/>
      <c r="H2537" s="16"/>
      <c r="I2537" s="16"/>
      <c r="J2537" s="16"/>
    </row>
    <row r="2538" spans="1:10" ht="18" customHeight="1">
      <c r="A2538" s="2" t="s">
        <v>875</v>
      </c>
      <c r="B2538" s="4" t="s">
        <v>61</v>
      </c>
      <c r="C2538" s="2" t="s">
        <v>62</v>
      </c>
      <c r="D2538" s="2" t="s">
        <v>9</v>
      </c>
      <c r="E2538" s="391" t="s">
        <v>63</v>
      </c>
      <c r="F2538" s="391"/>
      <c r="G2538" s="3" t="s">
        <v>64</v>
      </c>
      <c r="H2538" s="4" t="s">
        <v>10</v>
      </c>
      <c r="I2538" s="4" t="s">
        <v>65</v>
      </c>
      <c r="J2538" s="4" t="s">
        <v>11</v>
      </c>
    </row>
    <row r="2539" spans="1:10" ht="39" customHeight="1">
      <c r="A2539" s="10" t="s">
        <v>1883</v>
      </c>
      <c r="B2539" s="12" t="s">
        <v>876</v>
      </c>
      <c r="C2539" s="10" t="s">
        <v>78</v>
      </c>
      <c r="D2539" s="10" t="s">
        <v>877</v>
      </c>
      <c r="E2539" s="395" t="s">
        <v>849</v>
      </c>
      <c r="F2539" s="395"/>
      <c r="G2539" s="11" t="s">
        <v>81</v>
      </c>
      <c r="H2539" s="15">
        <v>1</v>
      </c>
      <c r="I2539" s="13">
        <v>609.15</v>
      </c>
      <c r="J2539" s="13">
        <v>609.15</v>
      </c>
    </row>
    <row r="2540" spans="1:10" ht="39" customHeight="1">
      <c r="A2540" s="17" t="s">
        <v>1884</v>
      </c>
      <c r="B2540" s="19" t="s">
        <v>2054</v>
      </c>
      <c r="C2540" s="17" t="s">
        <v>78</v>
      </c>
      <c r="D2540" s="17" t="s">
        <v>2055</v>
      </c>
      <c r="E2540" s="396" t="s">
        <v>1907</v>
      </c>
      <c r="F2540" s="396"/>
      <c r="G2540" s="18" t="s">
        <v>1908</v>
      </c>
      <c r="H2540" s="21">
        <v>0.13100000000000001</v>
      </c>
      <c r="I2540" s="20">
        <v>0.53</v>
      </c>
      <c r="J2540" s="20">
        <v>0.06</v>
      </c>
    </row>
    <row r="2541" spans="1:10" ht="39" customHeight="1">
      <c r="A2541" s="17" t="s">
        <v>1884</v>
      </c>
      <c r="B2541" s="19" t="s">
        <v>2052</v>
      </c>
      <c r="C2541" s="17" t="s">
        <v>78</v>
      </c>
      <c r="D2541" s="17" t="s">
        <v>2053</v>
      </c>
      <c r="E2541" s="396" t="s">
        <v>1907</v>
      </c>
      <c r="F2541" s="396"/>
      <c r="G2541" s="18" t="s">
        <v>1914</v>
      </c>
      <c r="H2541" s="21">
        <v>0.12</v>
      </c>
      <c r="I2541" s="20">
        <v>1.35</v>
      </c>
      <c r="J2541" s="20">
        <v>0.16</v>
      </c>
    </row>
    <row r="2542" spans="1:10" ht="24" customHeight="1">
      <c r="A2542" s="17" t="s">
        <v>1884</v>
      </c>
      <c r="B2542" s="19" t="s">
        <v>1943</v>
      </c>
      <c r="C2542" s="17" t="s">
        <v>78</v>
      </c>
      <c r="D2542" s="17" t="s">
        <v>1944</v>
      </c>
      <c r="E2542" s="396" t="s">
        <v>1887</v>
      </c>
      <c r="F2542" s="396"/>
      <c r="G2542" s="18" t="s">
        <v>1911</v>
      </c>
      <c r="H2542" s="21">
        <v>0.125</v>
      </c>
      <c r="I2542" s="20">
        <v>27.92</v>
      </c>
      <c r="J2542" s="20">
        <v>3.49</v>
      </c>
    </row>
    <row r="2543" spans="1:10" ht="24" customHeight="1">
      <c r="A2543" s="17" t="s">
        <v>1884</v>
      </c>
      <c r="B2543" s="19" t="s">
        <v>1935</v>
      </c>
      <c r="C2543" s="17" t="s">
        <v>78</v>
      </c>
      <c r="D2543" s="17" t="s">
        <v>1936</v>
      </c>
      <c r="E2543" s="396" t="s">
        <v>1887</v>
      </c>
      <c r="F2543" s="396"/>
      <c r="G2543" s="18" t="s">
        <v>1911</v>
      </c>
      <c r="H2543" s="21">
        <v>0.753</v>
      </c>
      <c r="I2543" s="20">
        <v>28.34</v>
      </c>
      <c r="J2543" s="20">
        <v>21.34</v>
      </c>
    </row>
    <row r="2544" spans="1:10" ht="24" customHeight="1">
      <c r="A2544" s="17" t="s">
        <v>1884</v>
      </c>
      <c r="B2544" s="19" t="s">
        <v>1909</v>
      </c>
      <c r="C2544" s="17" t="s">
        <v>78</v>
      </c>
      <c r="D2544" s="17" t="s">
        <v>1910</v>
      </c>
      <c r="E2544" s="396" t="s">
        <v>1887</v>
      </c>
      <c r="F2544" s="396"/>
      <c r="G2544" s="18" t="s">
        <v>1911</v>
      </c>
      <c r="H2544" s="21">
        <v>0.82599999999999996</v>
      </c>
      <c r="I2544" s="20">
        <v>22.95</v>
      </c>
      <c r="J2544" s="20">
        <v>18.95</v>
      </c>
    </row>
    <row r="2545" spans="1:10" ht="52.05" customHeight="1">
      <c r="A2545" s="22" t="s">
        <v>1894</v>
      </c>
      <c r="B2545" s="24" t="s">
        <v>2834</v>
      </c>
      <c r="C2545" s="22" t="s">
        <v>78</v>
      </c>
      <c r="D2545" s="22" t="s">
        <v>2835</v>
      </c>
      <c r="E2545" s="397" t="s">
        <v>1928</v>
      </c>
      <c r="F2545" s="397"/>
      <c r="G2545" s="23" t="s">
        <v>81</v>
      </c>
      <c r="H2545" s="26">
        <v>1.103</v>
      </c>
      <c r="I2545" s="25">
        <v>512.38</v>
      </c>
      <c r="J2545" s="25">
        <v>565.15</v>
      </c>
    </row>
    <row r="2546" spans="1:10">
      <c r="A2546" s="38"/>
      <c r="B2546" s="38"/>
      <c r="C2546" s="38"/>
      <c r="D2546" s="38"/>
      <c r="E2546" s="38" t="s">
        <v>1897</v>
      </c>
      <c r="F2546" s="39">
        <v>32.07</v>
      </c>
      <c r="G2546" s="38" t="s">
        <v>1898</v>
      </c>
      <c r="H2546" s="39">
        <v>0</v>
      </c>
      <c r="I2546" s="38" t="s">
        <v>1899</v>
      </c>
      <c r="J2546" s="39">
        <v>32.07</v>
      </c>
    </row>
    <row r="2547" spans="1:10">
      <c r="A2547" s="38"/>
      <c r="B2547" s="38"/>
      <c r="C2547" s="38"/>
      <c r="D2547" s="38"/>
      <c r="E2547" s="38" t="s">
        <v>1900</v>
      </c>
      <c r="F2547" s="39">
        <v>124.87</v>
      </c>
      <c r="G2547" s="38"/>
      <c r="H2547" s="398" t="s">
        <v>1901</v>
      </c>
      <c r="I2547" s="398"/>
      <c r="J2547" s="39">
        <v>734.02</v>
      </c>
    </row>
    <row r="2548" spans="1:10" ht="1.05" customHeight="1">
      <c r="A2548" s="16"/>
      <c r="B2548" s="16"/>
      <c r="C2548" s="16"/>
      <c r="D2548" s="16"/>
      <c r="E2548" s="16"/>
      <c r="F2548" s="16"/>
      <c r="G2548" s="16"/>
      <c r="H2548" s="16"/>
      <c r="I2548" s="16"/>
      <c r="J2548" s="16"/>
    </row>
    <row r="2549" spans="1:10" ht="18" customHeight="1">
      <c r="A2549" s="2" t="s">
        <v>878</v>
      </c>
      <c r="B2549" s="4" t="s">
        <v>61</v>
      </c>
      <c r="C2549" s="2" t="s">
        <v>62</v>
      </c>
      <c r="D2549" s="2" t="s">
        <v>9</v>
      </c>
      <c r="E2549" s="391" t="s">
        <v>63</v>
      </c>
      <c r="F2549" s="391"/>
      <c r="G2549" s="3" t="s">
        <v>64</v>
      </c>
      <c r="H2549" s="4" t="s">
        <v>10</v>
      </c>
      <c r="I2549" s="4" t="s">
        <v>65</v>
      </c>
      <c r="J2549" s="4" t="s">
        <v>11</v>
      </c>
    </row>
    <row r="2550" spans="1:10" ht="39" customHeight="1">
      <c r="A2550" s="10" t="s">
        <v>1883</v>
      </c>
      <c r="B2550" s="12" t="s">
        <v>195</v>
      </c>
      <c r="C2550" s="10" t="s">
        <v>78</v>
      </c>
      <c r="D2550" s="10" t="s">
        <v>196</v>
      </c>
      <c r="E2550" s="395" t="s">
        <v>197</v>
      </c>
      <c r="F2550" s="395"/>
      <c r="G2550" s="11" t="s">
        <v>99</v>
      </c>
      <c r="H2550" s="15">
        <v>1</v>
      </c>
      <c r="I2550" s="13">
        <v>158.33000000000001</v>
      </c>
      <c r="J2550" s="13">
        <v>158.33000000000001</v>
      </c>
    </row>
    <row r="2551" spans="1:10" ht="25.95" customHeight="1">
      <c r="A2551" s="17" t="s">
        <v>1884</v>
      </c>
      <c r="B2551" s="19" t="s">
        <v>1994</v>
      </c>
      <c r="C2551" s="17" t="s">
        <v>78</v>
      </c>
      <c r="D2551" s="17" t="s">
        <v>1995</v>
      </c>
      <c r="E2551" s="396" t="s">
        <v>1887</v>
      </c>
      <c r="F2551" s="396"/>
      <c r="G2551" s="18" t="s">
        <v>1911</v>
      </c>
      <c r="H2551" s="21">
        <v>0.3</v>
      </c>
      <c r="I2551" s="20">
        <v>23.69</v>
      </c>
      <c r="J2551" s="20">
        <v>7.1</v>
      </c>
    </row>
    <row r="2552" spans="1:10" ht="24" customHeight="1">
      <c r="A2552" s="17" t="s">
        <v>1884</v>
      </c>
      <c r="B2552" s="19" t="s">
        <v>1943</v>
      </c>
      <c r="C2552" s="17" t="s">
        <v>78</v>
      </c>
      <c r="D2552" s="17" t="s">
        <v>1944</v>
      </c>
      <c r="E2552" s="396" t="s">
        <v>1887</v>
      </c>
      <c r="F2552" s="396"/>
      <c r="G2552" s="18" t="s">
        <v>1911</v>
      </c>
      <c r="H2552" s="21">
        <v>1.635</v>
      </c>
      <c r="I2552" s="20">
        <v>27.92</v>
      </c>
      <c r="J2552" s="20">
        <v>45.64</v>
      </c>
    </row>
    <row r="2553" spans="1:10" ht="25.95" customHeight="1">
      <c r="A2553" s="17" t="s">
        <v>1884</v>
      </c>
      <c r="B2553" s="19" t="s">
        <v>2102</v>
      </c>
      <c r="C2553" s="17" t="s">
        <v>78</v>
      </c>
      <c r="D2553" s="17" t="s">
        <v>2103</v>
      </c>
      <c r="E2553" s="396" t="s">
        <v>197</v>
      </c>
      <c r="F2553" s="396"/>
      <c r="G2553" s="18" t="s">
        <v>99</v>
      </c>
      <c r="H2553" s="21">
        <v>0.41399999999999998</v>
      </c>
      <c r="I2553" s="20">
        <v>118.58</v>
      </c>
      <c r="J2553" s="20">
        <v>49.09</v>
      </c>
    </row>
    <row r="2554" spans="1:10" ht="25.95" customHeight="1">
      <c r="A2554" s="22" t="s">
        <v>1894</v>
      </c>
      <c r="B2554" s="24" t="s">
        <v>1998</v>
      </c>
      <c r="C2554" s="22" t="s">
        <v>78</v>
      </c>
      <c r="D2554" s="22" t="s">
        <v>1999</v>
      </c>
      <c r="E2554" s="397" t="s">
        <v>1928</v>
      </c>
      <c r="F2554" s="397"/>
      <c r="G2554" s="23" t="s">
        <v>114</v>
      </c>
      <c r="H2554" s="26">
        <v>0.51900000000000002</v>
      </c>
      <c r="I2554" s="25">
        <v>10.66</v>
      </c>
      <c r="J2554" s="25">
        <v>5.53</v>
      </c>
    </row>
    <row r="2555" spans="1:10" ht="25.95" customHeight="1">
      <c r="A2555" s="22" t="s">
        <v>1894</v>
      </c>
      <c r="B2555" s="24" t="s">
        <v>2059</v>
      </c>
      <c r="C2555" s="22" t="s">
        <v>78</v>
      </c>
      <c r="D2555" s="22" t="s">
        <v>2060</v>
      </c>
      <c r="E2555" s="397" t="s">
        <v>1928</v>
      </c>
      <c r="F2555" s="397"/>
      <c r="G2555" s="23" t="s">
        <v>2015</v>
      </c>
      <c r="H2555" s="26">
        <v>0.01</v>
      </c>
      <c r="I2555" s="25">
        <v>7.19</v>
      </c>
      <c r="J2555" s="25">
        <v>7.0000000000000007E-2</v>
      </c>
    </row>
    <row r="2556" spans="1:10" ht="52.05" customHeight="1">
      <c r="A2556" s="22" t="s">
        <v>1894</v>
      </c>
      <c r="B2556" s="24" t="s">
        <v>2104</v>
      </c>
      <c r="C2556" s="22" t="s">
        <v>78</v>
      </c>
      <c r="D2556" s="22" t="s">
        <v>2105</v>
      </c>
      <c r="E2556" s="397" t="s">
        <v>2106</v>
      </c>
      <c r="F2556" s="397"/>
      <c r="G2556" s="23" t="s">
        <v>2107</v>
      </c>
      <c r="H2556" s="26">
        <v>1.1859999999999999</v>
      </c>
      <c r="I2556" s="25">
        <v>7.51</v>
      </c>
      <c r="J2556" s="25">
        <v>8.9</v>
      </c>
    </row>
    <row r="2557" spans="1:10" ht="39" customHeight="1">
      <c r="A2557" s="22" t="s">
        <v>1894</v>
      </c>
      <c r="B2557" s="24" t="s">
        <v>2108</v>
      </c>
      <c r="C2557" s="22" t="s">
        <v>78</v>
      </c>
      <c r="D2557" s="22" t="s">
        <v>2109</v>
      </c>
      <c r="E2557" s="397" t="s">
        <v>2106</v>
      </c>
      <c r="F2557" s="397"/>
      <c r="G2557" s="23" t="s">
        <v>2107</v>
      </c>
      <c r="H2557" s="26">
        <v>0.35599999999999998</v>
      </c>
      <c r="I2557" s="25">
        <v>22.4</v>
      </c>
      <c r="J2557" s="25">
        <v>7.97</v>
      </c>
    </row>
    <row r="2558" spans="1:10" ht="25.95" customHeight="1">
      <c r="A2558" s="22" t="s">
        <v>1894</v>
      </c>
      <c r="B2558" s="24" t="s">
        <v>2065</v>
      </c>
      <c r="C2558" s="22" t="s">
        <v>78</v>
      </c>
      <c r="D2558" s="22" t="s">
        <v>2066</v>
      </c>
      <c r="E2558" s="397" t="s">
        <v>1928</v>
      </c>
      <c r="F2558" s="397"/>
      <c r="G2558" s="23" t="s">
        <v>136</v>
      </c>
      <c r="H2558" s="26">
        <v>3.3000000000000002E-2</v>
      </c>
      <c r="I2558" s="25">
        <v>19.71</v>
      </c>
      <c r="J2558" s="25">
        <v>0.65</v>
      </c>
    </row>
    <row r="2559" spans="1:10" ht="52.05" customHeight="1">
      <c r="A2559" s="22" t="s">
        <v>1894</v>
      </c>
      <c r="B2559" s="24" t="s">
        <v>2110</v>
      </c>
      <c r="C2559" s="22" t="s">
        <v>78</v>
      </c>
      <c r="D2559" s="22" t="s">
        <v>2111</v>
      </c>
      <c r="E2559" s="397" t="s">
        <v>2106</v>
      </c>
      <c r="F2559" s="397"/>
      <c r="G2559" s="23" t="s">
        <v>2107</v>
      </c>
      <c r="H2559" s="26">
        <v>1.1859999999999999</v>
      </c>
      <c r="I2559" s="25">
        <v>24.85</v>
      </c>
      <c r="J2559" s="25">
        <v>29.47</v>
      </c>
    </row>
    <row r="2560" spans="1:10" ht="39" customHeight="1">
      <c r="A2560" s="22" t="s">
        <v>1894</v>
      </c>
      <c r="B2560" s="24" t="s">
        <v>2112</v>
      </c>
      <c r="C2560" s="22" t="s">
        <v>78</v>
      </c>
      <c r="D2560" s="22" t="s">
        <v>2113</v>
      </c>
      <c r="E2560" s="397" t="s">
        <v>2106</v>
      </c>
      <c r="F2560" s="397"/>
      <c r="G2560" s="23" t="s">
        <v>128</v>
      </c>
      <c r="H2560" s="26">
        <v>0.47399999999999998</v>
      </c>
      <c r="I2560" s="25">
        <v>8.25</v>
      </c>
      <c r="J2560" s="25">
        <v>3.91</v>
      </c>
    </row>
    <row r="2561" spans="1:10">
      <c r="A2561" s="38"/>
      <c r="B2561" s="38"/>
      <c r="C2561" s="38"/>
      <c r="D2561" s="38"/>
      <c r="E2561" s="38" t="s">
        <v>1897</v>
      </c>
      <c r="F2561" s="39">
        <v>51.38</v>
      </c>
      <c r="G2561" s="38" t="s">
        <v>1898</v>
      </c>
      <c r="H2561" s="39">
        <v>0</v>
      </c>
      <c r="I2561" s="38" t="s">
        <v>1899</v>
      </c>
      <c r="J2561" s="39">
        <v>51.38</v>
      </c>
    </row>
    <row r="2562" spans="1:10">
      <c r="A2562" s="38"/>
      <c r="B2562" s="38"/>
      <c r="C2562" s="38"/>
      <c r="D2562" s="38"/>
      <c r="E2562" s="38" t="s">
        <v>1900</v>
      </c>
      <c r="F2562" s="39">
        <v>32.450000000000003</v>
      </c>
      <c r="G2562" s="38"/>
      <c r="H2562" s="398" t="s">
        <v>1901</v>
      </c>
      <c r="I2562" s="398"/>
      <c r="J2562" s="39">
        <v>190.78</v>
      </c>
    </row>
    <row r="2563" spans="1:10" ht="1.05" customHeight="1">
      <c r="A2563" s="16"/>
      <c r="B2563" s="16"/>
      <c r="C2563" s="16"/>
      <c r="D2563" s="16"/>
      <c r="E2563" s="16"/>
      <c r="F2563" s="16"/>
      <c r="G2563" s="16"/>
      <c r="H2563" s="16"/>
      <c r="I2563" s="16"/>
      <c r="J2563" s="16"/>
    </row>
    <row r="2564" spans="1:10" ht="18" customHeight="1">
      <c r="A2564" s="2" t="s">
        <v>879</v>
      </c>
      <c r="B2564" s="4" t="s">
        <v>61</v>
      </c>
      <c r="C2564" s="2" t="s">
        <v>62</v>
      </c>
      <c r="D2564" s="2" t="s">
        <v>9</v>
      </c>
      <c r="E2564" s="391" t="s">
        <v>63</v>
      </c>
      <c r="F2564" s="391"/>
      <c r="G2564" s="3" t="s">
        <v>64</v>
      </c>
      <c r="H2564" s="4" t="s">
        <v>10</v>
      </c>
      <c r="I2564" s="4" t="s">
        <v>65</v>
      </c>
      <c r="J2564" s="4" t="s">
        <v>11</v>
      </c>
    </row>
    <row r="2565" spans="1:10" ht="39" customHeight="1">
      <c r="A2565" s="10" t="s">
        <v>1883</v>
      </c>
      <c r="B2565" s="12" t="s">
        <v>880</v>
      </c>
      <c r="C2565" s="10" t="s">
        <v>78</v>
      </c>
      <c r="D2565" s="10" t="s">
        <v>881</v>
      </c>
      <c r="E2565" s="395" t="s">
        <v>197</v>
      </c>
      <c r="F2565" s="395"/>
      <c r="G2565" s="11" t="s">
        <v>99</v>
      </c>
      <c r="H2565" s="15">
        <v>1</v>
      </c>
      <c r="I2565" s="13">
        <v>51.25</v>
      </c>
      <c r="J2565" s="13">
        <v>51.25</v>
      </c>
    </row>
    <row r="2566" spans="1:10" ht="24" customHeight="1">
      <c r="A2566" s="17" t="s">
        <v>1884</v>
      </c>
      <c r="B2566" s="19" t="s">
        <v>1943</v>
      </c>
      <c r="C2566" s="17" t="s">
        <v>78</v>
      </c>
      <c r="D2566" s="17" t="s">
        <v>1944</v>
      </c>
      <c r="E2566" s="396" t="s">
        <v>1887</v>
      </c>
      <c r="F2566" s="396"/>
      <c r="G2566" s="18" t="s">
        <v>1911</v>
      </c>
      <c r="H2566" s="21">
        <v>0.63500000000000001</v>
      </c>
      <c r="I2566" s="20">
        <v>27.92</v>
      </c>
      <c r="J2566" s="20">
        <v>17.72</v>
      </c>
    </row>
    <row r="2567" spans="1:10" ht="25.95" customHeight="1">
      <c r="A2567" s="17" t="s">
        <v>1884</v>
      </c>
      <c r="B2567" s="19" t="s">
        <v>2850</v>
      </c>
      <c r="C2567" s="17" t="s">
        <v>78</v>
      </c>
      <c r="D2567" s="17" t="s">
        <v>2851</v>
      </c>
      <c r="E2567" s="396" t="s">
        <v>197</v>
      </c>
      <c r="F2567" s="396"/>
      <c r="G2567" s="18" t="s">
        <v>99</v>
      </c>
      <c r="H2567" s="21">
        <v>0.34100000000000003</v>
      </c>
      <c r="I2567" s="20">
        <v>47.68</v>
      </c>
      <c r="J2567" s="20">
        <v>16.25</v>
      </c>
    </row>
    <row r="2568" spans="1:10" ht="25.95" customHeight="1">
      <c r="A2568" s="17" t="s">
        <v>1884</v>
      </c>
      <c r="B2568" s="19" t="s">
        <v>1994</v>
      </c>
      <c r="C2568" s="17" t="s">
        <v>78</v>
      </c>
      <c r="D2568" s="17" t="s">
        <v>1995</v>
      </c>
      <c r="E2568" s="396" t="s">
        <v>1887</v>
      </c>
      <c r="F2568" s="396"/>
      <c r="G2568" s="18" t="s">
        <v>1911</v>
      </c>
      <c r="H2568" s="21">
        <v>0.11600000000000001</v>
      </c>
      <c r="I2568" s="20">
        <v>23.69</v>
      </c>
      <c r="J2568" s="20">
        <v>2.74</v>
      </c>
    </row>
    <row r="2569" spans="1:10" ht="52.05" customHeight="1">
      <c r="A2569" s="22" t="s">
        <v>1894</v>
      </c>
      <c r="B2569" s="24" t="s">
        <v>2110</v>
      </c>
      <c r="C2569" s="22" t="s">
        <v>78</v>
      </c>
      <c r="D2569" s="22" t="s">
        <v>2111</v>
      </c>
      <c r="E2569" s="397" t="s">
        <v>2106</v>
      </c>
      <c r="F2569" s="397"/>
      <c r="G2569" s="23" t="s">
        <v>2107</v>
      </c>
      <c r="H2569" s="26">
        <v>0.39700000000000002</v>
      </c>
      <c r="I2569" s="25">
        <v>24.85</v>
      </c>
      <c r="J2569" s="25">
        <v>9.86</v>
      </c>
    </row>
    <row r="2570" spans="1:10" ht="25.95" customHeight="1">
      <c r="A2570" s="22" t="s">
        <v>1894</v>
      </c>
      <c r="B2570" s="24" t="s">
        <v>2059</v>
      </c>
      <c r="C2570" s="22" t="s">
        <v>78</v>
      </c>
      <c r="D2570" s="22" t="s">
        <v>2060</v>
      </c>
      <c r="E2570" s="397" t="s">
        <v>1928</v>
      </c>
      <c r="F2570" s="397"/>
      <c r="G2570" s="23" t="s">
        <v>2015</v>
      </c>
      <c r="H2570" s="26">
        <v>0.01</v>
      </c>
      <c r="I2570" s="25">
        <v>7.19</v>
      </c>
      <c r="J2570" s="25">
        <v>7.0000000000000007E-2</v>
      </c>
    </row>
    <row r="2571" spans="1:10" ht="25.95" customHeight="1">
      <c r="A2571" s="22" t="s">
        <v>1894</v>
      </c>
      <c r="B2571" s="24" t="s">
        <v>2830</v>
      </c>
      <c r="C2571" s="22" t="s">
        <v>78</v>
      </c>
      <c r="D2571" s="22" t="s">
        <v>2831</v>
      </c>
      <c r="E2571" s="397" t="s">
        <v>1928</v>
      </c>
      <c r="F2571" s="397"/>
      <c r="G2571" s="23" t="s">
        <v>114</v>
      </c>
      <c r="H2571" s="26">
        <v>3.7999999999999999E-2</v>
      </c>
      <c r="I2571" s="25">
        <v>121.53</v>
      </c>
      <c r="J2571" s="25">
        <v>4.6100000000000003</v>
      </c>
    </row>
    <row r="2572" spans="1:10">
      <c r="A2572" s="38"/>
      <c r="B2572" s="38"/>
      <c r="C2572" s="38"/>
      <c r="D2572" s="38"/>
      <c r="E2572" s="38" t="s">
        <v>1897</v>
      </c>
      <c r="F2572" s="39">
        <v>15.64</v>
      </c>
      <c r="G2572" s="38" t="s">
        <v>1898</v>
      </c>
      <c r="H2572" s="39">
        <v>0</v>
      </c>
      <c r="I2572" s="38" t="s">
        <v>1899</v>
      </c>
      <c r="J2572" s="39">
        <v>15.64</v>
      </c>
    </row>
    <row r="2573" spans="1:10">
      <c r="A2573" s="38"/>
      <c r="B2573" s="38"/>
      <c r="C2573" s="38"/>
      <c r="D2573" s="38"/>
      <c r="E2573" s="38" t="s">
        <v>1900</v>
      </c>
      <c r="F2573" s="39">
        <v>10.5</v>
      </c>
      <c r="G2573" s="38"/>
      <c r="H2573" s="398" t="s">
        <v>1901</v>
      </c>
      <c r="I2573" s="398"/>
      <c r="J2573" s="39">
        <v>61.75</v>
      </c>
    </row>
    <row r="2574" spans="1:10" ht="1.05" customHeight="1">
      <c r="A2574" s="16"/>
      <c r="B2574" s="16"/>
      <c r="C2574" s="16"/>
      <c r="D2574" s="16"/>
      <c r="E2574" s="16"/>
      <c r="F2574" s="16"/>
      <c r="G2574" s="16"/>
      <c r="H2574" s="16"/>
      <c r="I2574" s="16"/>
      <c r="J2574" s="16"/>
    </row>
    <row r="2575" spans="1:10" ht="18" customHeight="1">
      <c r="A2575" s="2" t="s">
        <v>882</v>
      </c>
      <c r="B2575" s="4" t="s">
        <v>61</v>
      </c>
      <c r="C2575" s="2" t="s">
        <v>62</v>
      </c>
      <c r="D2575" s="2" t="s">
        <v>9</v>
      </c>
      <c r="E2575" s="391" t="s">
        <v>63</v>
      </c>
      <c r="F2575" s="391"/>
      <c r="G2575" s="3" t="s">
        <v>64</v>
      </c>
      <c r="H2575" s="4" t="s">
        <v>10</v>
      </c>
      <c r="I2575" s="4" t="s">
        <v>65</v>
      </c>
      <c r="J2575" s="4" t="s">
        <v>11</v>
      </c>
    </row>
    <row r="2576" spans="1:10" ht="39" customHeight="1">
      <c r="A2576" s="10" t="s">
        <v>1883</v>
      </c>
      <c r="B2576" s="12" t="s">
        <v>864</v>
      </c>
      <c r="C2576" s="10" t="s">
        <v>78</v>
      </c>
      <c r="D2576" s="10" t="s">
        <v>865</v>
      </c>
      <c r="E2576" s="395" t="s">
        <v>181</v>
      </c>
      <c r="F2576" s="395"/>
      <c r="G2576" s="11" t="s">
        <v>136</v>
      </c>
      <c r="H2576" s="15">
        <v>1</v>
      </c>
      <c r="I2576" s="13">
        <v>12.1</v>
      </c>
      <c r="J2576" s="13">
        <v>12.1</v>
      </c>
    </row>
    <row r="2577" spans="1:10" ht="25.95" customHeight="1">
      <c r="A2577" s="17" t="s">
        <v>1884</v>
      </c>
      <c r="B2577" s="19" t="s">
        <v>2040</v>
      </c>
      <c r="C2577" s="17" t="s">
        <v>78</v>
      </c>
      <c r="D2577" s="17" t="s">
        <v>2041</v>
      </c>
      <c r="E2577" s="396" t="s">
        <v>181</v>
      </c>
      <c r="F2577" s="396"/>
      <c r="G2577" s="18" t="s">
        <v>136</v>
      </c>
      <c r="H2577" s="21">
        <v>1</v>
      </c>
      <c r="I2577" s="20">
        <v>10.25</v>
      </c>
      <c r="J2577" s="20">
        <v>10.25</v>
      </c>
    </row>
    <row r="2578" spans="1:10" ht="24" customHeight="1">
      <c r="A2578" s="17" t="s">
        <v>1884</v>
      </c>
      <c r="B2578" s="19" t="s">
        <v>2031</v>
      </c>
      <c r="C2578" s="17" t="s">
        <v>78</v>
      </c>
      <c r="D2578" s="17" t="s">
        <v>2032</v>
      </c>
      <c r="E2578" s="396" t="s">
        <v>1887</v>
      </c>
      <c r="F2578" s="396"/>
      <c r="G2578" s="18" t="s">
        <v>1911</v>
      </c>
      <c r="H2578" s="21">
        <v>4.0300000000000002E-2</v>
      </c>
      <c r="I2578" s="20">
        <v>28.14</v>
      </c>
      <c r="J2578" s="20">
        <v>1.1299999999999999</v>
      </c>
    </row>
    <row r="2579" spans="1:10" ht="24" customHeight="1">
      <c r="A2579" s="17" t="s">
        <v>1884</v>
      </c>
      <c r="B2579" s="19" t="s">
        <v>2033</v>
      </c>
      <c r="C2579" s="17" t="s">
        <v>78</v>
      </c>
      <c r="D2579" s="17" t="s">
        <v>2034</v>
      </c>
      <c r="E2579" s="396" t="s">
        <v>1887</v>
      </c>
      <c r="F2579" s="396"/>
      <c r="G2579" s="18" t="s">
        <v>1911</v>
      </c>
      <c r="H2579" s="21">
        <v>6.6E-3</v>
      </c>
      <c r="I2579" s="20">
        <v>23.86</v>
      </c>
      <c r="J2579" s="20">
        <v>0.15</v>
      </c>
    </row>
    <row r="2580" spans="1:10" ht="25.95" customHeight="1">
      <c r="A2580" s="22" t="s">
        <v>1894</v>
      </c>
      <c r="B2580" s="24" t="s">
        <v>2037</v>
      </c>
      <c r="C2580" s="22" t="s">
        <v>78</v>
      </c>
      <c r="D2580" s="22" t="s">
        <v>2038</v>
      </c>
      <c r="E2580" s="397" t="s">
        <v>1928</v>
      </c>
      <c r="F2580" s="397"/>
      <c r="G2580" s="23" t="s">
        <v>136</v>
      </c>
      <c r="H2580" s="26">
        <v>2.5000000000000001E-2</v>
      </c>
      <c r="I2580" s="25">
        <v>16.5</v>
      </c>
      <c r="J2580" s="25">
        <v>0.41</v>
      </c>
    </row>
    <row r="2581" spans="1:10" ht="39" customHeight="1">
      <c r="A2581" s="22" t="s">
        <v>1894</v>
      </c>
      <c r="B2581" s="24" t="s">
        <v>2035</v>
      </c>
      <c r="C2581" s="22" t="s">
        <v>78</v>
      </c>
      <c r="D2581" s="22" t="s">
        <v>2036</v>
      </c>
      <c r="E2581" s="397" t="s">
        <v>1928</v>
      </c>
      <c r="F2581" s="397"/>
      <c r="G2581" s="23" t="s">
        <v>268</v>
      </c>
      <c r="H2581" s="26">
        <v>0.72799999999999998</v>
      </c>
      <c r="I2581" s="25">
        <v>0.22</v>
      </c>
      <c r="J2581" s="25">
        <v>0.16</v>
      </c>
    </row>
    <row r="2582" spans="1:10">
      <c r="A2582" s="38"/>
      <c r="B2582" s="38"/>
      <c r="C2582" s="38"/>
      <c r="D2582" s="38"/>
      <c r="E2582" s="38" t="s">
        <v>1897</v>
      </c>
      <c r="F2582" s="39">
        <v>1.34</v>
      </c>
      <c r="G2582" s="38" t="s">
        <v>1898</v>
      </c>
      <c r="H2582" s="39">
        <v>0</v>
      </c>
      <c r="I2582" s="38" t="s">
        <v>1899</v>
      </c>
      <c r="J2582" s="39">
        <v>1.34</v>
      </c>
    </row>
    <row r="2583" spans="1:10">
      <c r="A2583" s="38"/>
      <c r="B2583" s="38"/>
      <c r="C2583" s="38"/>
      <c r="D2583" s="38"/>
      <c r="E2583" s="38" t="s">
        <v>1900</v>
      </c>
      <c r="F2583" s="39">
        <v>2.48</v>
      </c>
      <c r="G2583" s="38"/>
      <c r="H2583" s="398" t="s">
        <v>1901</v>
      </c>
      <c r="I2583" s="398"/>
      <c r="J2583" s="39">
        <v>14.58</v>
      </c>
    </row>
    <row r="2584" spans="1:10" ht="1.05" customHeight="1">
      <c r="A2584" s="16"/>
      <c r="B2584" s="16"/>
      <c r="C2584" s="16"/>
      <c r="D2584" s="16"/>
      <c r="E2584" s="16"/>
      <c r="F2584" s="16"/>
      <c r="G2584" s="16"/>
      <c r="H2584" s="16"/>
      <c r="I2584" s="16"/>
      <c r="J2584" s="16"/>
    </row>
    <row r="2585" spans="1:10" ht="18" customHeight="1">
      <c r="A2585" s="2" t="s">
        <v>883</v>
      </c>
      <c r="B2585" s="4" t="s">
        <v>61</v>
      </c>
      <c r="C2585" s="2" t="s">
        <v>62</v>
      </c>
      <c r="D2585" s="2" t="s">
        <v>9</v>
      </c>
      <c r="E2585" s="391" t="s">
        <v>63</v>
      </c>
      <c r="F2585" s="391"/>
      <c r="G2585" s="3" t="s">
        <v>64</v>
      </c>
      <c r="H2585" s="4" t="s">
        <v>10</v>
      </c>
      <c r="I2585" s="4" t="s">
        <v>65</v>
      </c>
      <c r="J2585" s="4" t="s">
        <v>11</v>
      </c>
    </row>
    <row r="2586" spans="1:10" ht="39" customHeight="1">
      <c r="A2586" s="10" t="s">
        <v>1883</v>
      </c>
      <c r="B2586" s="12" t="s">
        <v>186</v>
      </c>
      <c r="C2586" s="10" t="s">
        <v>78</v>
      </c>
      <c r="D2586" s="10" t="s">
        <v>187</v>
      </c>
      <c r="E2586" s="395" t="s">
        <v>181</v>
      </c>
      <c r="F2586" s="395"/>
      <c r="G2586" s="11" t="s">
        <v>136</v>
      </c>
      <c r="H2586" s="15">
        <v>1</v>
      </c>
      <c r="I2586" s="13">
        <v>14.3</v>
      </c>
      <c r="J2586" s="13">
        <v>14.3</v>
      </c>
    </row>
    <row r="2587" spans="1:10" ht="24" customHeight="1">
      <c r="A2587" s="17" t="s">
        <v>1884</v>
      </c>
      <c r="B2587" s="19" t="s">
        <v>2031</v>
      </c>
      <c r="C2587" s="17" t="s">
        <v>78</v>
      </c>
      <c r="D2587" s="17" t="s">
        <v>2032</v>
      </c>
      <c r="E2587" s="396" t="s">
        <v>1887</v>
      </c>
      <c r="F2587" s="396"/>
      <c r="G2587" s="18" t="s">
        <v>1911</v>
      </c>
      <c r="H2587" s="21">
        <v>0.1069</v>
      </c>
      <c r="I2587" s="20">
        <v>28.14</v>
      </c>
      <c r="J2587" s="20">
        <v>3</v>
      </c>
    </row>
    <row r="2588" spans="1:10" ht="25.95" customHeight="1">
      <c r="A2588" s="17" t="s">
        <v>1884</v>
      </c>
      <c r="B2588" s="19" t="s">
        <v>2029</v>
      </c>
      <c r="C2588" s="17" t="s">
        <v>78</v>
      </c>
      <c r="D2588" s="17" t="s">
        <v>2030</v>
      </c>
      <c r="E2588" s="396" t="s">
        <v>181</v>
      </c>
      <c r="F2588" s="396"/>
      <c r="G2588" s="18" t="s">
        <v>136</v>
      </c>
      <c r="H2588" s="21">
        <v>1</v>
      </c>
      <c r="I2588" s="20">
        <v>10.220000000000001</v>
      </c>
      <c r="J2588" s="20">
        <v>10.220000000000001</v>
      </c>
    </row>
    <row r="2589" spans="1:10" ht="24" customHeight="1">
      <c r="A2589" s="17" t="s">
        <v>1884</v>
      </c>
      <c r="B2589" s="19" t="s">
        <v>2033</v>
      </c>
      <c r="C2589" s="17" t="s">
        <v>78</v>
      </c>
      <c r="D2589" s="17" t="s">
        <v>2034</v>
      </c>
      <c r="E2589" s="396" t="s">
        <v>1887</v>
      </c>
      <c r="F2589" s="396"/>
      <c r="G2589" s="18" t="s">
        <v>1911</v>
      </c>
      <c r="H2589" s="21">
        <v>1.7500000000000002E-2</v>
      </c>
      <c r="I2589" s="20">
        <v>23.86</v>
      </c>
      <c r="J2589" s="20">
        <v>0.41</v>
      </c>
    </row>
    <row r="2590" spans="1:10" ht="25.95" customHeight="1">
      <c r="A2590" s="22" t="s">
        <v>1894</v>
      </c>
      <c r="B2590" s="24" t="s">
        <v>2037</v>
      </c>
      <c r="C2590" s="22" t="s">
        <v>78</v>
      </c>
      <c r="D2590" s="22" t="s">
        <v>2038</v>
      </c>
      <c r="E2590" s="397" t="s">
        <v>1928</v>
      </c>
      <c r="F2590" s="397"/>
      <c r="G2590" s="23" t="s">
        <v>136</v>
      </c>
      <c r="H2590" s="26">
        <v>2.5000000000000001E-2</v>
      </c>
      <c r="I2590" s="25">
        <v>16.5</v>
      </c>
      <c r="J2590" s="25">
        <v>0.41</v>
      </c>
    </row>
    <row r="2591" spans="1:10" ht="39" customHeight="1">
      <c r="A2591" s="22" t="s">
        <v>1894</v>
      </c>
      <c r="B2591" s="24" t="s">
        <v>2035</v>
      </c>
      <c r="C2591" s="22" t="s">
        <v>78</v>
      </c>
      <c r="D2591" s="22" t="s">
        <v>2036</v>
      </c>
      <c r="E2591" s="397" t="s">
        <v>1928</v>
      </c>
      <c r="F2591" s="397"/>
      <c r="G2591" s="23" t="s">
        <v>268</v>
      </c>
      <c r="H2591" s="26">
        <v>1.19</v>
      </c>
      <c r="I2591" s="25">
        <v>0.22</v>
      </c>
      <c r="J2591" s="25">
        <v>0.26</v>
      </c>
    </row>
    <row r="2592" spans="1:10">
      <c r="A2592" s="38"/>
      <c r="B2592" s="38"/>
      <c r="C2592" s="38"/>
      <c r="D2592" s="38"/>
      <c r="E2592" s="38" t="s">
        <v>1897</v>
      </c>
      <c r="F2592" s="39">
        <v>3.94</v>
      </c>
      <c r="G2592" s="38" t="s">
        <v>1898</v>
      </c>
      <c r="H2592" s="39">
        <v>0</v>
      </c>
      <c r="I2592" s="38" t="s">
        <v>1899</v>
      </c>
      <c r="J2592" s="39">
        <v>3.94</v>
      </c>
    </row>
    <row r="2593" spans="1:10">
      <c r="A2593" s="38"/>
      <c r="B2593" s="38"/>
      <c r="C2593" s="38"/>
      <c r="D2593" s="38"/>
      <c r="E2593" s="38" t="s">
        <v>1900</v>
      </c>
      <c r="F2593" s="39">
        <v>2.93</v>
      </c>
      <c r="G2593" s="38"/>
      <c r="H2593" s="398" t="s">
        <v>1901</v>
      </c>
      <c r="I2593" s="398"/>
      <c r="J2593" s="39">
        <v>17.23</v>
      </c>
    </row>
    <row r="2594" spans="1:10" ht="1.05" customHeight="1">
      <c r="A2594" s="16"/>
      <c r="B2594" s="16"/>
      <c r="C2594" s="16"/>
      <c r="D2594" s="16"/>
      <c r="E2594" s="16"/>
      <c r="F2594" s="16"/>
      <c r="G2594" s="16"/>
      <c r="H2594" s="16"/>
      <c r="I2594" s="16"/>
      <c r="J2594" s="16"/>
    </row>
    <row r="2595" spans="1:10" ht="18" customHeight="1">
      <c r="A2595" s="2" t="s">
        <v>884</v>
      </c>
      <c r="B2595" s="4" t="s">
        <v>61</v>
      </c>
      <c r="C2595" s="2" t="s">
        <v>62</v>
      </c>
      <c r="D2595" s="2" t="s">
        <v>9</v>
      </c>
      <c r="E2595" s="391" t="s">
        <v>63</v>
      </c>
      <c r="F2595" s="391"/>
      <c r="G2595" s="3" t="s">
        <v>64</v>
      </c>
      <c r="H2595" s="4" t="s">
        <v>10</v>
      </c>
      <c r="I2595" s="4" t="s">
        <v>65</v>
      </c>
      <c r="J2595" s="4" t="s">
        <v>11</v>
      </c>
    </row>
    <row r="2596" spans="1:10" ht="39" customHeight="1">
      <c r="A2596" s="10" t="s">
        <v>1883</v>
      </c>
      <c r="B2596" s="12" t="s">
        <v>179</v>
      </c>
      <c r="C2596" s="10" t="s">
        <v>78</v>
      </c>
      <c r="D2596" s="10" t="s">
        <v>180</v>
      </c>
      <c r="E2596" s="395" t="s">
        <v>181</v>
      </c>
      <c r="F2596" s="395"/>
      <c r="G2596" s="11" t="s">
        <v>136</v>
      </c>
      <c r="H2596" s="15">
        <v>1</v>
      </c>
      <c r="I2596" s="13">
        <v>11.23</v>
      </c>
      <c r="J2596" s="13">
        <v>11.23</v>
      </c>
    </row>
    <row r="2597" spans="1:10" ht="24" customHeight="1">
      <c r="A2597" s="17" t="s">
        <v>1884</v>
      </c>
      <c r="B2597" s="19" t="s">
        <v>2031</v>
      </c>
      <c r="C2597" s="17" t="s">
        <v>78</v>
      </c>
      <c r="D2597" s="17" t="s">
        <v>2032</v>
      </c>
      <c r="E2597" s="396" t="s">
        <v>1887</v>
      </c>
      <c r="F2597" s="396"/>
      <c r="G2597" s="18" t="s">
        <v>1911</v>
      </c>
      <c r="H2597" s="21">
        <v>3.9199999999999999E-2</v>
      </c>
      <c r="I2597" s="20">
        <v>28.14</v>
      </c>
      <c r="J2597" s="20">
        <v>1.1000000000000001</v>
      </c>
    </row>
    <row r="2598" spans="1:10" ht="25.95" customHeight="1">
      <c r="A2598" s="17" t="s">
        <v>1884</v>
      </c>
      <c r="B2598" s="19" t="s">
        <v>2046</v>
      </c>
      <c r="C2598" s="17" t="s">
        <v>78</v>
      </c>
      <c r="D2598" s="17" t="s">
        <v>2047</v>
      </c>
      <c r="E2598" s="396" t="s">
        <v>181</v>
      </c>
      <c r="F2598" s="396"/>
      <c r="G2598" s="18" t="s">
        <v>136</v>
      </c>
      <c r="H2598" s="21">
        <v>1</v>
      </c>
      <c r="I2598" s="20">
        <v>9.4600000000000009</v>
      </c>
      <c r="J2598" s="20">
        <v>9.4600000000000009</v>
      </c>
    </row>
    <row r="2599" spans="1:10" ht="24" customHeight="1">
      <c r="A2599" s="17" t="s">
        <v>1884</v>
      </c>
      <c r="B2599" s="19" t="s">
        <v>2033</v>
      </c>
      <c r="C2599" s="17" t="s">
        <v>78</v>
      </c>
      <c r="D2599" s="17" t="s">
        <v>2034</v>
      </c>
      <c r="E2599" s="396" t="s">
        <v>1887</v>
      </c>
      <c r="F2599" s="396"/>
      <c r="G2599" s="18" t="s">
        <v>1911</v>
      </c>
      <c r="H2599" s="21">
        <v>6.4000000000000003E-3</v>
      </c>
      <c r="I2599" s="20">
        <v>23.86</v>
      </c>
      <c r="J2599" s="20">
        <v>0.15</v>
      </c>
    </row>
    <row r="2600" spans="1:10" ht="39" customHeight="1">
      <c r="A2600" s="22" t="s">
        <v>1894</v>
      </c>
      <c r="B2600" s="24" t="s">
        <v>2035</v>
      </c>
      <c r="C2600" s="22" t="s">
        <v>78</v>
      </c>
      <c r="D2600" s="22" t="s">
        <v>2036</v>
      </c>
      <c r="E2600" s="397" t="s">
        <v>1928</v>
      </c>
      <c r="F2600" s="397"/>
      <c r="G2600" s="23" t="s">
        <v>268</v>
      </c>
      <c r="H2600" s="26">
        <v>0.54300000000000004</v>
      </c>
      <c r="I2600" s="25">
        <v>0.22</v>
      </c>
      <c r="J2600" s="25">
        <v>0.11</v>
      </c>
    </row>
    <row r="2601" spans="1:10" ht="25.95" customHeight="1">
      <c r="A2601" s="22" t="s">
        <v>1894</v>
      </c>
      <c r="B2601" s="24" t="s">
        <v>2037</v>
      </c>
      <c r="C2601" s="22" t="s">
        <v>78</v>
      </c>
      <c r="D2601" s="22" t="s">
        <v>2038</v>
      </c>
      <c r="E2601" s="397" t="s">
        <v>1928</v>
      </c>
      <c r="F2601" s="397"/>
      <c r="G2601" s="23" t="s">
        <v>136</v>
      </c>
      <c r="H2601" s="26">
        <v>2.5000000000000001E-2</v>
      </c>
      <c r="I2601" s="25">
        <v>16.5</v>
      </c>
      <c r="J2601" s="25">
        <v>0.41</v>
      </c>
    </row>
    <row r="2602" spans="1:10">
      <c r="A2602" s="38"/>
      <c r="B2602" s="38"/>
      <c r="C2602" s="38"/>
      <c r="D2602" s="38"/>
      <c r="E2602" s="38" t="s">
        <v>1897</v>
      </c>
      <c r="F2602" s="39">
        <v>1.1299999999999999</v>
      </c>
      <c r="G2602" s="38" t="s">
        <v>1898</v>
      </c>
      <c r="H2602" s="39">
        <v>0</v>
      </c>
      <c r="I2602" s="38" t="s">
        <v>1899</v>
      </c>
      <c r="J2602" s="39">
        <v>1.1299999999999999</v>
      </c>
    </row>
    <row r="2603" spans="1:10">
      <c r="A2603" s="38"/>
      <c r="B2603" s="38"/>
      <c r="C2603" s="38"/>
      <c r="D2603" s="38"/>
      <c r="E2603" s="38" t="s">
        <v>1900</v>
      </c>
      <c r="F2603" s="39">
        <v>2.2999999999999998</v>
      </c>
      <c r="G2603" s="38"/>
      <c r="H2603" s="398" t="s">
        <v>1901</v>
      </c>
      <c r="I2603" s="398"/>
      <c r="J2603" s="39">
        <v>13.53</v>
      </c>
    </row>
    <row r="2604" spans="1:10" ht="1.05" customHeight="1">
      <c r="A2604" s="16"/>
      <c r="B2604" s="16"/>
      <c r="C2604" s="16"/>
      <c r="D2604" s="16"/>
      <c r="E2604" s="16"/>
      <c r="F2604" s="16"/>
      <c r="G2604" s="16"/>
      <c r="H2604" s="16"/>
      <c r="I2604" s="16"/>
      <c r="J2604" s="16"/>
    </row>
    <row r="2605" spans="1:10" ht="18" customHeight="1">
      <c r="A2605" s="2" t="s">
        <v>885</v>
      </c>
      <c r="B2605" s="4" t="s">
        <v>61</v>
      </c>
      <c r="C2605" s="2" t="s">
        <v>62</v>
      </c>
      <c r="D2605" s="2" t="s">
        <v>9</v>
      </c>
      <c r="E2605" s="391" t="s">
        <v>63</v>
      </c>
      <c r="F2605" s="391"/>
      <c r="G2605" s="3" t="s">
        <v>64</v>
      </c>
      <c r="H2605" s="4" t="s">
        <v>10</v>
      </c>
      <c r="I2605" s="4" t="s">
        <v>65</v>
      </c>
      <c r="J2605" s="4" t="s">
        <v>11</v>
      </c>
    </row>
    <row r="2606" spans="1:10" ht="39" customHeight="1">
      <c r="A2606" s="10" t="s">
        <v>1883</v>
      </c>
      <c r="B2606" s="12" t="s">
        <v>860</v>
      </c>
      <c r="C2606" s="10" t="s">
        <v>78</v>
      </c>
      <c r="D2606" s="10" t="s">
        <v>861</v>
      </c>
      <c r="E2606" s="395" t="s">
        <v>849</v>
      </c>
      <c r="F2606" s="395"/>
      <c r="G2606" s="11" t="s">
        <v>81</v>
      </c>
      <c r="H2606" s="15">
        <v>1</v>
      </c>
      <c r="I2606" s="13">
        <v>608.78</v>
      </c>
      <c r="J2606" s="13">
        <v>608.78</v>
      </c>
    </row>
    <row r="2607" spans="1:10" ht="24" customHeight="1">
      <c r="A2607" s="17" t="s">
        <v>1884</v>
      </c>
      <c r="B2607" s="19" t="s">
        <v>1935</v>
      </c>
      <c r="C2607" s="17" t="s">
        <v>78</v>
      </c>
      <c r="D2607" s="17" t="s">
        <v>1936</v>
      </c>
      <c r="E2607" s="396" t="s">
        <v>1887</v>
      </c>
      <c r="F2607" s="396"/>
      <c r="G2607" s="18" t="s">
        <v>1911</v>
      </c>
      <c r="H2607" s="21">
        <v>0.224</v>
      </c>
      <c r="I2607" s="20">
        <v>28.34</v>
      </c>
      <c r="J2607" s="20">
        <v>6.34</v>
      </c>
    </row>
    <row r="2608" spans="1:10" ht="24" customHeight="1">
      <c r="A2608" s="17" t="s">
        <v>1884</v>
      </c>
      <c r="B2608" s="19" t="s">
        <v>1909</v>
      </c>
      <c r="C2608" s="17" t="s">
        <v>78</v>
      </c>
      <c r="D2608" s="17" t="s">
        <v>1910</v>
      </c>
      <c r="E2608" s="396" t="s">
        <v>1887</v>
      </c>
      <c r="F2608" s="396"/>
      <c r="G2608" s="18" t="s">
        <v>1911</v>
      </c>
      <c r="H2608" s="21">
        <v>1.345</v>
      </c>
      <c r="I2608" s="20">
        <v>22.95</v>
      </c>
      <c r="J2608" s="20">
        <v>30.86</v>
      </c>
    </row>
    <row r="2609" spans="1:10" ht="24" customHeight="1">
      <c r="A2609" s="17" t="s">
        <v>1884</v>
      </c>
      <c r="B2609" s="19" t="s">
        <v>1943</v>
      </c>
      <c r="C2609" s="17" t="s">
        <v>78</v>
      </c>
      <c r="D2609" s="17" t="s">
        <v>1944</v>
      </c>
      <c r="E2609" s="396" t="s">
        <v>1887</v>
      </c>
      <c r="F2609" s="396"/>
      <c r="G2609" s="18" t="s">
        <v>1911</v>
      </c>
      <c r="H2609" s="21">
        <v>0.224</v>
      </c>
      <c r="I2609" s="20">
        <v>27.92</v>
      </c>
      <c r="J2609" s="20">
        <v>6.25</v>
      </c>
    </row>
    <row r="2610" spans="1:10" ht="39" customHeight="1">
      <c r="A2610" s="17" t="s">
        <v>1884</v>
      </c>
      <c r="B2610" s="19" t="s">
        <v>2054</v>
      </c>
      <c r="C2610" s="17" t="s">
        <v>78</v>
      </c>
      <c r="D2610" s="17" t="s">
        <v>2055</v>
      </c>
      <c r="E2610" s="396" t="s">
        <v>1907</v>
      </c>
      <c r="F2610" s="396"/>
      <c r="G2610" s="18" t="s">
        <v>1908</v>
      </c>
      <c r="H2610" s="21">
        <v>0.13</v>
      </c>
      <c r="I2610" s="20">
        <v>0.53</v>
      </c>
      <c r="J2610" s="20">
        <v>0.06</v>
      </c>
    </row>
    <row r="2611" spans="1:10" ht="39" customHeight="1">
      <c r="A2611" s="17" t="s">
        <v>1884</v>
      </c>
      <c r="B2611" s="19" t="s">
        <v>2052</v>
      </c>
      <c r="C2611" s="17" t="s">
        <v>78</v>
      </c>
      <c r="D2611" s="17" t="s">
        <v>2053</v>
      </c>
      <c r="E2611" s="396" t="s">
        <v>1907</v>
      </c>
      <c r="F2611" s="396"/>
      <c r="G2611" s="18" t="s">
        <v>1914</v>
      </c>
      <c r="H2611" s="21">
        <v>9.4E-2</v>
      </c>
      <c r="I2611" s="20">
        <v>1.35</v>
      </c>
      <c r="J2611" s="20">
        <v>0.12</v>
      </c>
    </row>
    <row r="2612" spans="1:10" ht="52.05" customHeight="1">
      <c r="A2612" s="22" t="s">
        <v>1894</v>
      </c>
      <c r="B2612" s="24" t="s">
        <v>2834</v>
      </c>
      <c r="C2612" s="22" t="s">
        <v>78</v>
      </c>
      <c r="D2612" s="22" t="s">
        <v>2835</v>
      </c>
      <c r="E2612" s="397" t="s">
        <v>1928</v>
      </c>
      <c r="F2612" s="397"/>
      <c r="G2612" s="23" t="s">
        <v>81</v>
      </c>
      <c r="H2612" s="26">
        <v>1.103</v>
      </c>
      <c r="I2612" s="25">
        <v>512.38</v>
      </c>
      <c r="J2612" s="25">
        <v>565.15</v>
      </c>
    </row>
    <row r="2613" spans="1:10">
      <c r="A2613" s="38"/>
      <c r="B2613" s="38"/>
      <c r="C2613" s="38"/>
      <c r="D2613" s="38"/>
      <c r="E2613" s="38" t="s">
        <v>1897</v>
      </c>
      <c r="F2613" s="39">
        <v>31.2</v>
      </c>
      <c r="G2613" s="38" t="s">
        <v>1898</v>
      </c>
      <c r="H2613" s="39">
        <v>0</v>
      </c>
      <c r="I2613" s="38" t="s">
        <v>1899</v>
      </c>
      <c r="J2613" s="39">
        <v>31.2</v>
      </c>
    </row>
    <row r="2614" spans="1:10">
      <c r="A2614" s="38"/>
      <c r="B2614" s="38"/>
      <c r="C2614" s="38"/>
      <c r="D2614" s="38"/>
      <c r="E2614" s="38" t="s">
        <v>1900</v>
      </c>
      <c r="F2614" s="39">
        <v>124.79</v>
      </c>
      <c r="G2614" s="38"/>
      <c r="H2614" s="398" t="s">
        <v>1901</v>
      </c>
      <c r="I2614" s="398"/>
      <c r="J2614" s="39">
        <v>733.57</v>
      </c>
    </row>
    <row r="2615" spans="1:10" ht="1.05" customHeight="1">
      <c r="A2615" s="16"/>
      <c r="B2615" s="16"/>
      <c r="C2615" s="16"/>
      <c r="D2615" s="16"/>
      <c r="E2615" s="16"/>
      <c r="F2615" s="16"/>
      <c r="G2615" s="16"/>
      <c r="H2615" s="16"/>
      <c r="I2615" s="16"/>
      <c r="J2615" s="16"/>
    </row>
    <row r="2616" spans="1:10" ht="18" customHeight="1">
      <c r="A2616" s="2" t="s">
        <v>886</v>
      </c>
      <c r="B2616" s="4" t="s">
        <v>61</v>
      </c>
      <c r="C2616" s="2" t="s">
        <v>62</v>
      </c>
      <c r="D2616" s="2" t="s">
        <v>9</v>
      </c>
      <c r="E2616" s="391" t="s">
        <v>63</v>
      </c>
      <c r="F2616" s="391"/>
      <c r="G2616" s="3" t="s">
        <v>64</v>
      </c>
      <c r="H2616" s="4" t="s">
        <v>10</v>
      </c>
      <c r="I2616" s="4" t="s">
        <v>65</v>
      </c>
      <c r="J2616" s="4" t="s">
        <v>11</v>
      </c>
    </row>
    <row r="2617" spans="1:10" ht="52.05" customHeight="1">
      <c r="A2617" s="10" t="s">
        <v>1883</v>
      </c>
      <c r="B2617" s="12" t="s">
        <v>199</v>
      </c>
      <c r="C2617" s="10" t="s">
        <v>78</v>
      </c>
      <c r="D2617" s="10" t="s">
        <v>200</v>
      </c>
      <c r="E2617" s="395" t="s">
        <v>197</v>
      </c>
      <c r="F2617" s="395"/>
      <c r="G2617" s="11" t="s">
        <v>99</v>
      </c>
      <c r="H2617" s="15">
        <v>1</v>
      </c>
      <c r="I2617" s="13">
        <v>92.18</v>
      </c>
      <c r="J2617" s="13">
        <v>92.18</v>
      </c>
    </row>
    <row r="2618" spans="1:10" ht="24" customHeight="1">
      <c r="A2618" s="17" t="s">
        <v>1884</v>
      </c>
      <c r="B2618" s="19" t="s">
        <v>1943</v>
      </c>
      <c r="C2618" s="17" t="s">
        <v>78</v>
      </c>
      <c r="D2618" s="17" t="s">
        <v>1944</v>
      </c>
      <c r="E2618" s="396" t="s">
        <v>1887</v>
      </c>
      <c r="F2618" s="396"/>
      <c r="G2618" s="18" t="s">
        <v>1911</v>
      </c>
      <c r="H2618" s="21">
        <v>0.86599999999999999</v>
      </c>
      <c r="I2618" s="20">
        <v>27.92</v>
      </c>
      <c r="J2618" s="20">
        <v>24.17</v>
      </c>
    </row>
    <row r="2619" spans="1:10" ht="25.95" customHeight="1">
      <c r="A2619" s="17" t="s">
        <v>1884</v>
      </c>
      <c r="B2619" s="19" t="s">
        <v>1994</v>
      </c>
      <c r="C2619" s="17" t="s">
        <v>78</v>
      </c>
      <c r="D2619" s="17" t="s">
        <v>1995</v>
      </c>
      <c r="E2619" s="396" t="s">
        <v>1887</v>
      </c>
      <c r="F2619" s="396"/>
      <c r="G2619" s="18" t="s">
        <v>1911</v>
      </c>
      <c r="H2619" s="21">
        <v>0.159</v>
      </c>
      <c r="I2619" s="20">
        <v>23.69</v>
      </c>
      <c r="J2619" s="20">
        <v>3.76</v>
      </c>
    </row>
    <row r="2620" spans="1:10" ht="39" customHeight="1">
      <c r="A2620" s="17" t="s">
        <v>1884</v>
      </c>
      <c r="B2620" s="19" t="s">
        <v>2115</v>
      </c>
      <c r="C2620" s="17" t="s">
        <v>78</v>
      </c>
      <c r="D2620" s="17" t="s">
        <v>2116</v>
      </c>
      <c r="E2620" s="396" t="s">
        <v>197</v>
      </c>
      <c r="F2620" s="396"/>
      <c r="G2620" s="18" t="s">
        <v>99</v>
      </c>
      <c r="H2620" s="21">
        <v>0.26300000000000001</v>
      </c>
      <c r="I2620" s="20">
        <v>168.62</v>
      </c>
      <c r="J2620" s="20">
        <v>44.34</v>
      </c>
    </row>
    <row r="2621" spans="1:10" ht="25.95" customHeight="1">
      <c r="A2621" s="22" t="s">
        <v>1894</v>
      </c>
      <c r="B2621" s="24" t="s">
        <v>2065</v>
      </c>
      <c r="C2621" s="22" t="s">
        <v>78</v>
      </c>
      <c r="D2621" s="22" t="s">
        <v>2066</v>
      </c>
      <c r="E2621" s="397" t="s">
        <v>1928</v>
      </c>
      <c r="F2621" s="397"/>
      <c r="G2621" s="23" t="s">
        <v>136</v>
      </c>
      <c r="H2621" s="26">
        <v>1.9E-2</v>
      </c>
      <c r="I2621" s="25">
        <v>19.71</v>
      </c>
      <c r="J2621" s="25">
        <v>0.37</v>
      </c>
    </row>
    <row r="2622" spans="1:10" ht="39" customHeight="1">
      <c r="A2622" s="22" t="s">
        <v>1894</v>
      </c>
      <c r="B2622" s="24" t="s">
        <v>2112</v>
      </c>
      <c r="C2622" s="22" t="s">
        <v>78</v>
      </c>
      <c r="D2622" s="22" t="s">
        <v>2113</v>
      </c>
      <c r="E2622" s="397" t="s">
        <v>2106</v>
      </c>
      <c r="F2622" s="397"/>
      <c r="G2622" s="23" t="s">
        <v>128</v>
      </c>
      <c r="H2622" s="26">
        <v>0.78500000000000003</v>
      </c>
      <c r="I2622" s="25">
        <v>8.25</v>
      </c>
      <c r="J2622" s="25">
        <v>6.47</v>
      </c>
    </row>
    <row r="2623" spans="1:10" ht="25.95" customHeight="1">
      <c r="A2623" s="22" t="s">
        <v>1894</v>
      </c>
      <c r="B2623" s="24" t="s">
        <v>2059</v>
      </c>
      <c r="C2623" s="22" t="s">
        <v>78</v>
      </c>
      <c r="D2623" s="22" t="s">
        <v>2060</v>
      </c>
      <c r="E2623" s="397" t="s">
        <v>1928</v>
      </c>
      <c r="F2623" s="397"/>
      <c r="G2623" s="23" t="s">
        <v>2015</v>
      </c>
      <c r="H2623" s="26">
        <v>0.01</v>
      </c>
      <c r="I2623" s="25">
        <v>7.19</v>
      </c>
      <c r="J2623" s="25">
        <v>7.0000000000000007E-2</v>
      </c>
    </row>
    <row r="2624" spans="1:10" ht="39" customHeight="1">
      <c r="A2624" s="22" t="s">
        <v>1894</v>
      </c>
      <c r="B2624" s="24" t="s">
        <v>2117</v>
      </c>
      <c r="C2624" s="22" t="s">
        <v>78</v>
      </c>
      <c r="D2624" s="22" t="s">
        <v>2118</v>
      </c>
      <c r="E2624" s="397" t="s">
        <v>2106</v>
      </c>
      <c r="F2624" s="397"/>
      <c r="G2624" s="23" t="s">
        <v>2107</v>
      </c>
      <c r="H2624" s="26">
        <v>0.19600000000000001</v>
      </c>
      <c r="I2624" s="25">
        <v>21.43</v>
      </c>
      <c r="J2624" s="25">
        <v>4.2</v>
      </c>
    </row>
    <row r="2625" spans="1:10" ht="39" customHeight="1">
      <c r="A2625" s="22" t="s">
        <v>1894</v>
      </c>
      <c r="B2625" s="24" t="s">
        <v>2108</v>
      </c>
      <c r="C2625" s="22" t="s">
        <v>78</v>
      </c>
      <c r="D2625" s="22" t="s">
        <v>2109</v>
      </c>
      <c r="E2625" s="397" t="s">
        <v>2106</v>
      </c>
      <c r="F2625" s="397"/>
      <c r="G2625" s="23" t="s">
        <v>2107</v>
      </c>
      <c r="H2625" s="26">
        <v>0.39300000000000002</v>
      </c>
      <c r="I2625" s="25">
        <v>22.4</v>
      </c>
      <c r="J2625" s="25">
        <v>8.8000000000000007</v>
      </c>
    </row>
    <row r="2626" spans="1:10">
      <c r="A2626" s="38"/>
      <c r="B2626" s="38"/>
      <c r="C2626" s="38"/>
      <c r="D2626" s="38"/>
      <c r="E2626" s="38" t="s">
        <v>1897</v>
      </c>
      <c r="F2626" s="39">
        <v>30.29</v>
      </c>
      <c r="G2626" s="38" t="s">
        <v>1898</v>
      </c>
      <c r="H2626" s="39">
        <v>0</v>
      </c>
      <c r="I2626" s="38" t="s">
        <v>1899</v>
      </c>
      <c r="J2626" s="39">
        <v>30.29</v>
      </c>
    </row>
    <row r="2627" spans="1:10">
      <c r="A2627" s="38"/>
      <c r="B2627" s="38"/>
      <c r="C2627" s="38"/>
      <c r="D2627" s="38"/>
      <c r="E2627" s="38" t="s">
        <v>1900</v>
      </c>
      <c r="F2627" s="39">
        <v>18.89</v>
      </c>
      <c r="G2627" s="38"/>
      <c r="H2627" s="398" t="s">
        <v>1901</v>
      </c>
      <c r="I2627" s="398"/>
      <c r="J2627" s="39">
        <v>111.07</v>
      </c>
    </row>
    <row r="2628" spans="1:10" ht="1.05" customHeight="1">
      <c r="A2628" s="16"/>
      <c r="B2628" s="16"/>
      <c r="C2628" s="16"/>
      <c r="D2628" s="16"/>
      <c r="E2628" s="16"/>
      <c r="F2628" s="16"/>
      <c r="G2628" s="16"/>
      <c r="H2628" s="16"/>
      <c r="I2628" s="16"/>
      <c r="J2628" s="16"/>
    </row>
    <row r="2629" spans="1:10" ht="18" customHeight="1">
      <c r="A2629" s="2" t="s">
        <v>887</v>
      </c>
      <c r="B2629" s="4" t="s">
        <v>61</v>
      </c>
      <c r="C2629" s="2" t="s">
        <v>62</v>
      </c>
      <c r="D2629" s="2" t="s">
        <v>9</v>
      </c>
      <c r="E2629" s="391" t="s">
        <v>63</v>
      </c>
      <c r="F2629" s="391"/>
      <c r="G2629" s="3" t="s">
        <v>64</v>
      </c>
      <c r="H2629" s="4" t="s">
        <v>10</v>
      </c>
      <c r="I2629" s="4" t="s">
        <v>65</v>
      </c>
      <c r="J2629" s="4" t="s">
        <v>11</v>
      </c>
    </row>
    <row r="2630" spans="1:10" ht="25.95" customHeight="1">
      <c r="A2630" s="10" t="s">
        <v>1883</v>
      </c>
      <c r="B2630" s="12" t="s">
        <v>888</v>
      </c>
      <c r="C2630" s="10" t="s">
        <v>78</v>
      </c>
      <c r="D2630" s="10" t="s">
        <v>889</v>
      </c>
      <c r="E2630" s="395" t="s">
        <v>307</v>
      </c>
      <c r="F2630" s="395"/>
      <c r="G2630" s="11" t="s">
        <v>268</v>
      </c>
      <c r="H2630" s="15">
        <v>1</v>
      </c>
      <c r="I2630" s="13">
        <v>546.30999999999995</v>
      </c>
      <c r="J2630" s="13">
        <v>546.30999999999995</v>
      </c>
    </row>
    <row r="2631" spans="1:10" ht="24" customHeight="1">
      <c r="A2631" s="17" t="s">
        <v>1884</v>
      </c>
      <c r="B2631" s="19" t="s">
        <v>1909</v>
      </c>
      <c r="C2631" s="17" t="s">
        <v>78</v>
      </c>
      <c r="D2631" s="17" t="s">
        <v>1910</v>
      </c>
      <c r="E2631" s="396" t="s">
        <v>1887</v>
      </c>
      <c r="F2631" s="396"/>
      <c r="G2631" s="18" t="s">
        <v>1911</v>
      </c>
      <c r="H2631" s="21">
        <v>0.34949999999999998</v>
      </c>
      <c r="I2631" s="20">
        <v>22.95</v>
      </c>
      <c r="J2631" s="20">
        <v>8.02</v>
      </c>
    </row>
    <row r="2632" spans="1:10" ht="25.95" customHeight="1">
      <c r="A2632" s="17" t="s">
        <v>1884</v>
      </c>
      <c r="B2632" s="19" t="s">
        <v>1957</v>
      </c>
      <c r="C2632" s="17" t="s">
        <v>78</v>
      </c>
      <c r="D2632" s="17" t="s">
        <v>1958</v>
      </c>
      <c r="E2632" s="396" t="s">
        <v>1887</v>
      </c>
      <c r="F2632" s="396"/>
      <c r="G2632" s="18" t="s">
        <v>1911</v>
      </c>
      <c r="H2632" s="21">
        <v>0.49680000000000002</v>
      </c>
      <c r="I2632" s="20">
        <v>27.62</v>
      </c>
      <c r="J2632" s="20">
        <v>13.72</v>
      </c>
    </row>
    <row r="2633" spans="1:10" ht="25.95" customHeight="1">
      <c r="A2633" s="22" t="s">
        <v>1894</v>
      </c>
      <c r="B2633" s="24" t="s">
        <v>2858</v>
      </c>
      <c r="C2633" s="22" t="s">
        <v>78</v>
      </c>
      <c r="D2633" s="22" t="s">
        <v>2859</v>
      </c>
      <c r="E2633" s="397" t="s">
        <v>1928</v>
      </c>
      <c r="F2633" s="397"/>
      <c r="G2633" s="23" t="s">
        <v>268</v>
      </c>
      <c r="H2633" s="26">
        <v>1</v>
      </c>
      <c r="I2633" s="25">
        <v>443.04</v>
      </c>
      <c r="J2633" s="25">
        <v>443.04</v>
      </c>
    </row>
    <row r="2634" spans="1:10" ht="24" customHeight="1">
      <c r="A2634" s="22" t="s">
        <v>1894</v>
      </c>
      <c r="B2634" s="24" t="s">
        <v>2860</v>
      </c>
      <c r="C2634" s="22" t="s">
        <v>78</v>
      </c>
      <c r="D2634" s="22" t="s">
        <v>2861</v>
      </c>
      <c r="E2634" s="397" t="s">
        <v>1928</v>
      </c>
      <c r="F2634" s="397"/>
      <c r="G2634" s="23" t="s">
        <v>136</v>
      </c>
      <c r="H2634" s="26">
        <v>8.8099999999999998E-2</v>
      </c>
      <c r="I2634" s="25">
        <v>123.67</v>
      </c>
      <c r="J2634" s="25">
        <v>10.89</v>
      </c>
    </row>
    <row r="2635" spans="1:10" ht="25.95" customHeight="1">
      <c r="A2635" s="22" t="s">
        <v>1894</v>
      </c>
      <c r="B2635" s="24" t="s">
        <v>2862</v>
      </c>
      <c r="C2635" s="22" t="s">
        <v>78</v>
      </c>
      <c r="D2635" s="22" t="s">
        <v>2863</v>
      </c>
      <c r="E2635" s="397" t="s">
        <v>1928</v>
      </c>
      <c r="F2635" s="397"/>
      <c r="G2635" s="23" t="s">
        <v>268</v>
      </c>
      <c r="H2635" s="26">
        <v>1</v>
      </c>
      <c r="I2635" s="25">
        <v>8.7200000000000006</v>
      </c>
      <c r="J2635" s="25">
        <v>8.7200000000000006</v>
      </c>
    </row>
    <row r="2636" spans="1:10" ht="39" customHeight="1">
      <c r="A2636" s="22" t="s">
        <v>1894</v>
      </c>
      <c r="B2636" s="24" t="s">
        <v>2864</v>
      </c>
      <c r="C2636" s="22" t="s">
        <v>78</v>
      </c>
      <c r="D2636" s="22" t="s">
        <v>2865</v>
      </c>
      <c r="E2636" s="397" t="s">
        <v>1928</v>
      </c>
      <c r="F2636" s="397"/>
      <c r="G2636" s="23" t="s">
        <v>268</v>
      </c>
      <c r="H2636" s="26">
        <v>2</v>
      </c>
      <c r="I2636" s="25">
        <v>30.96</v>
      </c>
      <c r="J2636" s="25">
        <v>61.92</v>
      </c>
    </row>
    <row r="2637" spans="1:10">
      <c r="A2637" s="38"/>
      <c r="B2637" s="38"/>
      <c r="C2637" s="38"/>
      <c r="D2637" s="38"/>
      <c r="E2637" s="38" t="s">
        <v>1897</v>
      </c>
      <c r="F2637" s="39">
        <v>16.23</v>
      </c>
      <c r="G2637" s="38" t="s">
        <v>1898</v>
      </c>
      <c r="H2637" s="39">
        <v>0</v>
      </c>
      <c r="I2637" s="38" t="s">
        <v>1899</v>
      </c>
      <c r="J2637" s="39">
        <v>16.23</v>
      </c>
    </row>
    <row r="2638" spans="1:10">
      <c r="A2638" s="38"/>
      <c r="B2638" s="38"/>
      <c r="C2638" s="38"/>
      <c r="D2638" s="38"/>
      <c r="E2638" s="38" t="s">
        <v>1900</v>
      </c>
      <c r="F2638" s="39">
        <v>111.99</v>
      </c>
      <c r="G2638" s="38"/>
      <c r="H2638" s="398" t="s">
        <v>1901</v>
      </c>
      <c r="I2638" s="398"/>
      <c r="J2638" s="39">
        <v>658.3</v>
      </c>
    </row>
    <row r="2639" spans="1:10" ht="1.05" customHeight="1">
      <c r="A2639" s="16"/>
      <c r="B2639" s="16"/>
      <c r="C2639" s="16"/>
      <c r="D2639" s="16"/>
      <c r="E2639" s="16"/>
      <c r="F2639" s="16"/>
      <c r="G2639" s="16"/>
      <c r="H2639" s="16"/>
      <c r="I2639" s="16"/>
      <c r="J2639" s="16"/>
    </row>
    <row r="2640" spans="1:10" ht="18" customHeight="1">
      <c r="A2640" s="2" t="s">
        <v>890</v>
      </c>
      <c r="B2640" s="4" t="s">
        <v>61</v>
      </c>
      <c r="C2640" s="2" t="s">
        <v>62</v>
      </c>
      <c r="D2640" s="2" t="s">
        <v>9</v>
      </c>
      <c r="E2640" s="391" t="s">
        <v>63</v>
      </c>
      <c r="F2640" s="391"/>
      <c r="G2640" s="3" t="s">
        <v>64</v>
      </c>
      <c r="H2640" s="4" t="s">
        <v>10</v>
      </c>
      <c r="I2640" s="4" t="s">
        <v>65</v>
      </c>
      <c r="J2640" s="4" t="s">
        <v>11</v>
      </c>
    </row>
    <row r="2641" spans="1:10" ht="25.95" customHeight="1">
      <c r="A2641" s="10" t="s">
        <v>1883</v>
      </c>
      <c r="B2641" s="12" t="s">
        <v>891</v>
      </c>
      <c r="C2641" s="10" t="s">
        <v>78</v>
      </c>
      <c r="D2641" s="10" t="s">
        <v>892</v>
      </c>
      <c r="E2641" s="395" t="s">
        <v>307</v>
      </c>
      <c r="F2641" s="395"/>
      <c r="G2641" s="11" t="s">
        <v>268</v>
      </c>
      <c r="H2641" s="15">
        <v>1</v>
      </c>
      <c r="I2641" s="13">
        <v>11.29</v>
      </c>
      <c r="J2641" s="13">
        <v>11.29</v>
      </c>
    </row>
    <row r="2642" spans="1:10" ht="25.95" customHeight="1">
      <c r="A2642" s="17" t="s">
        <v>1884</v>
      </c>
      <c r="B2642" s="19" t="s">
        <v>1957</v>
      </c>
      <c r="C2642" s="17" t="s">
        <v>78</v>
      </c>
      <c r="D2642" s="17" t="s">
        <v>1958</v>
      </c>
      <c r="E2642" s="396" t="s">
        <v>1887</v>
      </c>
      <c r="F2642" s="396"/>
      <c r="G2642" s="18" t="s">
        <v>1911</v>
      </c>
      <c r="H2642" s="21">
        <v>0.1525</v>
      </c>
      <c r="I2642" s="20">
        <v>27.62</v>
      </c>
      <c r="J2642" s="20">
        <v>4.21</v>
      </c>
    </row>
    <row r="2643" spans="1:10" ht="24" customHeight="1">
      <c r="A2643" s="17" t="s">
        <v>1884</v>
      </c>
      <c r="B2643" s="19" t="s">
        <v>1909</v>
      </c>
      <c r="C2643" s="17" t="s">
        <v>78</v>
      </c>
      <c r="D2643" s="17" t="s">
        <v>1910</v>
      </c>
      <c r="E2643" s="396" t="s">
        <v>1887</v>
      </c>
      <c r="F2643" s="396"/>
      <c r="G2643" s="18" t="s">
        <v>1911</v>
      </c>
      <c r="H2643" s="21">
        <v>4.8099999999999997E-2</v>
      </c>
      <c r="I2643" s="20">
        <v>22.95</v>
      </c>
      <c r="J2643" s="20">
        <v>1.1000000000000001</v>
      </c>
    </row>
    <row r="2644" spans="1:10" ht="25.95" customHeight="1">
      <c r="A2644" s="22" t="s">
        <v>1894</v>
      </c>
      <c r="B2644" s="24" t="s">
        <v>2866</v>
      </c>
      <c r="C2644" s="22" t="s">
        <v>78</v>
      </c>
      <c r="D2644" s="22" t="s">
        <v>2867</v>
      </c>
      <c r="E2644" s="397" t="s">
        <v>1928</v>
      </c>
      <c r="F2644" s="397"/>
      <c r="G2644" s="23" t="s">
        <v>268</v>
      </c>
      <c r="H2644" s="26">
        <v>2.1000000000000001E-2</v>
      </c>
      <c r="I2644" s="25">
        <v>3.45</v>
      </c>
      <c r="J2644" s="25">
        <v>7.0000000000000007E-2</v>
      </c>
    </row>
    <row r="2645" spans="1:10" ht="25.95" customHeight="1">
      <c r="A2645" s="22" t="s">
        <v>1894</v>
      </c>
      <c r="B2645" s="24" t="s">
        <v>2868</v>
      </c>
      <c r="C2645" s="22" t="s">
        <v>78</v>
      </c>
      <c r="D2645" s="22" t="s">
        <v>2869</v>
      </c>
      <c r="E2645" s="397" t="s">
        <v>1928</v>
      </c>
      <c r="F2645" s="397"/>
      <c r="G2645" s="23" t="s">
        <v>268</v>
      </c>
      <c r="H2645" s="26">
        <v>1</v>
      </c>
      <c r="I2645" s="25">
        <v>5.91</v>
      </c>
      <c r="J2645" s="25">
        <v>5.91</v>
      </c>
    </row>
    <row r="2646" spans="1:10">
      <c r="A2646" s="38"/>
      <c r="B2646" s="38"/>
      <c r="C2646" s="38"/>
      <c r="D2646" s="38"/>
      <c r="E2646" s="38" t="s">
        <v>1897</v>
      </c>
      <c r="F2646" s="39">
        <v>4.0199999999999996</v>
      </c>
      <c r="G2646" s="38" t="s">
        <v>1898</v>
      </c>
      <c r="H2646" s="39">
        <v>0</v>
      </c>
      <c r="I2646" s="38" t="s">
        <v>1899</v>
      </c>
      <c r="J2646" s="39">
        <v>4.0199999999999996</v>
      </c>
    </row>
    <row r="2647" spans="1:10">
      <c r="A2647" s="38"/>
      <c r="B2647" s="38"/>
      <c r="C2647" s="38"/>
      <c r="D2647" s="38"/>
      <c r="E2647" s="38" t="s">
        <v>1900</v>
      </c>
      <c r="F2647" s="39">
        <v>2.31</v>
      </c>
      <c r="G2647" s="38"/>
      <c r="H2647" s="398" t="s">
        <v>1901</v>
      </c>
      <c r="I2647" s="398"/>
      <c r="J2647" s="39">
        <v>13.6</v>
      </c>
    </row>
    <row r="2648" spans="1:10" ht="1.05" customHeight="1">
      <c r="A2648" s="16"/>
      <c r="B2648" s="16"/>
      <c r="C2648" s="16"/>
      <c r="D2648" s="16"/>
      <c r="E2648" s="16"/>
      <c r="F2648" s="16"/>
      <c r="G2648" s="16"/>
      <c r="H2648" s="16"/>
      <c r="I2648" s="16"/>
      <c r="J2648" s="16"/>
    </row>
    <row r="2649" spans="1:10" ht="18" customHeight="1">
      <c r="A2649" s="2" t="s">
        <v>893</v>
      </c>
      <c r="B2649" s="4" t="s">
        <v>61</v>
      </c>
      <c r="C2649" s="2" t="s">
        <v>62</v>
      </c>
      <c r="D2649" s="2" t="s">
        <v>9</v>
      </c>
      <c r="E2649" s="391" t="s">
        <v>63</v>
      </c>
      <c r="F2649" s="391"/>
      <c r="G2649" s="3" t="s">
        <v>64</v>
      </c>
      <c r="H2649" s="4" t="s">
        <v>10</v>
      </c>
      <c r="I2649" s="4" t="s">
        <v>65</v>
      </c>
      <c r="J2649" s="4" t="s">
        <v>11</v>
      </c>
    </row>
    <row r="2650" spans="1:10" ht="25.95" customHeight="1">
      <c r="A2650" s="10" t="s">
        <v>1883</v>
      </c>
      <c r="B2650" s="12" t="s">
        <v>894</v>
      </c>
      <c r="C2650" s="10" t="s">
        <v>78</v>
      </c>
      <c r="D2650" s="10" t="s">
        <v>895</v>
      </c>
      <c r="E2650" s="395" t="s">
        <v>307</v>
      </c>
      <c r="F2650" s="395"/>
      <c r="G2650" s="11" t="s">
        <v>268</v>
      </c>
      <c r="H2650" s="15">
        <v>1</v>
      </c>
      <c r="I2650" s="13">
        <v>62.59</v>
      </c>
      <c r="J2650" s="13">
        <v>62.59</v>
      </c>
    </row>
    <row r="2651" spans="1:10" ht="25.95" customHeight="1">
      <c r="A2651" s="17" t="s">
        <v>1884</v>
      </c>
      <c r="B2651" s="19" t="s">
        <v>1957</v>
      </c>
      <c r="C2651" s="17" t="s">
        <v>78</v>
      </c>
      <c r="D2651" s="17" t="s">
        <v>1958</v>
      </c>
      <c r="E2651" s="396" t="s">
        <v>1887</v>
      </c>
      <c r="F2651" s="396"/>
      <c r="G2651" s="18" t="s">
        <v>1911</v>
      </c>
      <c r="H2651" s="21">
        <v>0.15359999999999999</v>
      </c>
      <c r="I2651" s="20">
        <v>27.62</v>
      </c>
      <c r="J2651" s="20">
        <v>4.24</v>
      </c>
    </row>
    <row r="2652" spans="1:10" ht="24" customHeight="1">
      <c r="A2652" s="17" t="s">
        <v>1884</v>
      </c>
      <c r="B2652" s="19" t="s">
        <v>1909</v>
      </c>
      <c r="C2652" s="17" t="s">
        <v>78</v>
      </c>
      <c r="D2652" s="17" t="s">
        <v>1910</v>
      </c>
      <c r="E2652" s="396" t="s">
        <v>1887</v>
      </c>
      <c r="F2652" s="396"/>
      <c r="G2652" s="18" t="s">
        <v>1911</v>
      </c>
      <c r="H2652" s="21">
        <v>4.8399999999999999E-2</v>
      </c>
      <c r="I2652" s="20">
        <v>22.95</v>
      </c>
      <c r="J2652" s="20">
        <v>1.1100000000000001</v>
      </c>
    </row>
    <row r="2653" spans="1:10" ht="25.95" customHeight="1">
      <c r="A2653" s="22" t="s">
        <v>1894</v>
      </c>
      <c r="B2653" s="24" t="s">
        <v>2870</v>
      </c>
      <c r="C2653" s="22" t="s">
        <v>78</v>
      </c>
      <c r="D2653" s="22" t="s">
        <v>2871</v>
      </c>
      <c r="E2653" s="397" t="s">
        <v>1928</v>
      </c>
      <c r="F2653" s="397"/>
      <c r="G2653" s="23" t="s">
        <v>268</v>
      </c>
      <c r="H2653" s="26">
        <v>1</v>
      </c>
      <c r="I2653" s="25">
        <v>57.24</v>
      </c>
      <c r="J2653" s="25">
        <v>57.24</v>
      </c>
    </row>
    <row r="2654" spans="1:10">
      <c r="A2654" s="38"/>
      <c r="B2654" s="38"/>
      <c r="C2654" s="38"/>
      <c r="D2654" s="38"/>
      <c r="E2654" s="38" t="s">
        <v>1897</v>
      </c>
      <c r="F2654" s="39">
        <v>4.04</v>
      </c>
      <c r="G2654" s="38" t="s">
        <v>1898</v>
      </c>
      <c r="H2654" s="39">
        <v>0</v>
      </c>
      <c r="I2654" s="38" t="s">
        <v>1899</v>
      </c>
      <c r="J2654" s="39">
        <v>4.04</v>
      </c>
    </row>
    <row r="2655" spans="1:10">
      <c r="A2655" s="38"/>
      <c r="B2655" s="38"/>
      <c r="C2655" s="38"/>
      <c r="D2655" s="38"/>
      <c r="E2655" s="38" t="s">
        <v>1900</v>
      </c>
      <c r="F2655" s="39">
        <v>12.83</v>
      </c>
      <c r="G2655" s="38"/>
      <c r="H2655" s="398" t="s">
        <v>1901</v>
      </c>
      <c r="I2655" s="398"/>
      <c r="J2655" s="39">
        <v>75.42</v>
      </c>
    </row>
    <row r="2656" spans="1:10" ht="1.05" customHeight="1">
      <c r="A2656" s="16"/>
      <c r="B2656" s="16"/>
      <c r="C2656" s="16"/>
      <c r="D2656" s="16"/>
      <c r="E2656" s="16"/>
      <c r="F2656" s="16"/>
      <c r="G2656" s="16"/>
      <c r="H2656" s="16"/>
      <c r="I2656" s="16"/>
      <c r="J2656" s="16"/>
    </row>
    <row r="2657" spans="1:10" ht="18" customHeight="1">
      <c r="A2657" s="2" t="s">
        <v>896</v>
      </c>
      <c r="B2657" s="4" t="s">
        <v>61</v>
      </c>
      <c r="C2657" s="2" t="s">
        <v>62</v>
      </c>
      <c r="D2657" s="2" t="s">
        <v>9</v>
      </c>
      <c r="E2657" s="391" t="s">
        <v>63</v>
      </c>
      <c r="F2657" s="391"/>
      <c r="G2657" s="3" t="s">
        <v>64</v>
      </c>
      <c r="H2657" s="4" t="s">
        <v>10</v>
      </c>
      <c r="I2657" s="4" t="s">
        <v>65</v>
      </c>
      <c r="J2657" s="4" t="s">
        <v>11</v>
      </c>
    </row>
    <row r="2658" spans="1:10" ht="52.05" customHeight="1">
      <c r="A2658" s="10" t="s">
        <v>1883</v>
      </c>
      <c r="B2658" s="12" t="s">
        <v>897</v>
      </c>
      <c r="C2658" s="10" t="s">
        <v>78</v>
      </c>
      <c r="D2658" s="10" t="s">
        <v>898</v>
      </c>
      <c r="E2658" s="395" t="s">
        <v>307</v>
      </c>
      <c r="F2658" s="395"/>
      <c r="G2658" s="11" t="s">
        <v>268</v>
      </c>
      <c r="H2658" s="15">
        <v>1</v>
      </c>
      <c r="I2658" s="13">
        <v>498.14</v>
      </c>
      <c r="J2658" s="13">
        <v>498.14</v>
      </c>
    </row>
    <row r="2659" spans="1:10" ht="25.95" customHeight="1">
      <c r="A2659" s="17" t="s">
        <v>1884</v>
      </c>
      <c r="B2659" s="19" t="s">
        <v>2872</v>
      </c>
      <c r="C2659" s="17" t="s">
        <v>78</v>
      </c>
      <c r="D2659" s="17" t="s">
        <v>2873</v>
      </c>
      <c r="E2659" s="396" t="s">
        <v>307</v>
      </c>
      <c r="F2659" s="396"/>
      <c r="G2659" s="18" t="s">
        <v>268</v>
      </c>
      <c r="H2659" s="21">
        <v>1</v>
      </c>
      <c r="I2659" s="20">
        <v>486.85</v>
      </c>
      <c r="J2659" s="20">
        <v>486.85</v>
      </c>
    </row>
    <row r="2660" spans="1:10" ht="25.95" customHeight="1">
      <c r="A2660" s="17" t="s">
        <v>1884</v>
      </c>
      <c r="B2660" s="19" t="s">
        <v>891</v>
      </c>
      <c r="C2660" s="17" t="s">
        <v>78</v>
      </c>
      <c r="D2660" s="17" t="s">
        <v>892</v>
      </c>
      <c r="E2660" s="396" t="s">
        <v>307</v>
      </c>
      <c r="F2660" s="396"/>
      <c r="G2660" s="18" t="s">
        <v>268</v>
      </c>
      <c r="H2660" s="21">
        <v>1</v>
      </c>
      <c r="I2660" s="20">
        <v>11.29</v>
      </c>
      <c r="J2660" s="20">
        <v>11.29</v>
      </c>
    </row>
    <row r="2661" spans="1:10">
      <c r="A2661" s="38"/>
      <c r="B2661" s="38"/>
      <c r="C2661" s="38"/>
      <c r="D2661" s="38"/>
      <c r="E2661" s="38" t="s">
        <v>1897</v>
      </c>
      <c r="F2661" s="39">
        <v>27.7</v>
      </c>
      <c r="G2661" s="38" t="s">
        <v>1898</v>
      </c>
      <c r="H2661" s="39">
        <v>0</v>
      </c>
      <c r="I2661" s="38" t="s">
        <v>1899</v>
      </c>
      <c r="J2661" s="39">
        <v>27.7</v>
      </c>
    </row>
    <row r="2662" spans="1:10">
      <c r="A2662" s="38"/>
      <c r="B2662" s="38"/>
      <c r="C2662" s="38"/>
      <c r="D2662" s="38"/>
      <c r="E2662" s="38" t="s">
        <v>1900</v>
      </c>
      <c r="F2662" s="39">
        <v>102.11</v>
      </c>
      <c r="G2662" s="38"/>
      <c r="H2662" s="398" t="s">
        <v>1901</v>
      </c>
      <c r="I2662" s="398"/>
      <c r="J2662" s="39">
        <v>600.25</v>
      </c>
    </row>
    <row r="2663" spans="1:10" ht="1.05" customHeight="1">
      <c r="A2663" s="16"/>
      <c r="B2663" s="16"/>
      <c r="C2663" s="16"/>
      <c r="D2663" s="16"/>
      <c r="E2663" s="16"/>
      <c r="F2663" s="16"/>
      <c r="G2663" s="16"/>
      <c r="H2663" s="16"/>
      <c r="I2663" s="16"/>
      <c r="J2663" s="16"/>
    </row>
    <row r="2664" spans="1:10" ht="18" customHeight="1">
      <c r="A2664" s="2" t="s">
        <v>899</v>
      </c>
      <c r="B2664" s="4" t="s">
        <v>61</v>
      </c>
      <c r="C2664" s="2" t="s">
        <v>62</v>
      </c>
      <c r="D2664" s="2" t="s">
        <v>9</v>
      </c>
      <c r="E2664" s="391" t="s">
        <v>63</v>
      </c>
      <c r="F2664" s="391"/>
      <c r="G2664" s="3" t="s">
        <v>64</v>
      </c>
      <c r="H2664" s="4" t="s">
        <v>10</v>
      </c>
      <c r="I2664" s="4" t="s">
        <v>65</v>
      </c>
      <c r="J2664" s="4" t="s">
        <v>11</v>
      </c>
    </row>
    <row r="2665" spans="1:10" ht="39" customHeight="1">
      <c r="A2665" s="10" t="s">
        <v>1883</v>
      </c>
      <c r="B2665" s="12" t="s">
        <v>900</v>
      </c>
      <c r="C2665" s="10" t="s">
        <v>78</v>
      </c>
      <c r="D2665" s="10" t="s">
        <v>3658</v>
      </c>
      <c r="E2665" s="395" t="s">
        <v>307</v>
      </c>
      <c r="F2665" s="395"/>
      <c r="G2665" s="11" t="s">
        <v>268</v>
      </c>
      <c r="H2665" s="15">
        <v>1</v>
      </c>
      <c r="I2665" s="13">
        <v>755.22</v>
      </c>
      <c r="J2665" s="13">
        <v>755.22</v>
      </c>
    </row>
    <row r="2666" spans="1:10" ht="24" customHeight="1">
      <c r="A2666" s="17" t="s">
        <v>1884</v>
      </c>
      <c r="B2666" s="19" t="s">
        <v>1909</v>
      </c>
      <c r="C2666" s="17" t="s">
        <v>78</v>
      </c>
      <c r="D2666" s="17" t="s">
        <v>1910</v>
      </c>
      <c r="E2666" s="396" t="s">
        <v>1887</v>
      </c>
      <c r="F2666" s="396"/>
      <c r="G2666" s="18" t="s">
        <v>1911</v>
      </c>
      <c r="H2666" s="21">
        <v>0.55649999999999999</v>
      </c>
      <c r="I2666" s="20">
        <v>22.95</v>
      </c>
      <c r="J2666" s="20">
        <v>12.77</v>
      </c>
    </row>
    <row r="2667" spans="1:10" ht="25.95" customHeight="1">
      <c r="A2667" s="17" t="s">
        <v>1884</v>
      </c>
      <c r="B2667" s="19" t="s">
        <v>1957</v>
      </c>
      <c r="C2667" s="17" t="s">
        <v>78</v>
      </c>
      <c r="D2667" s="17" t="s">
        <v>1958</v>
      </c>
      <c r="E2667" s="396" t="s">
        <v>1887</v>
      </c>
      <c r="F2667" s="396"/>
      <c r="G2667" s="18" t="s">
        <v>1911</v>
      </c>
      <c r="H2667" s="21">
        <v>1.1539999999999999</v>
      </c>
      <c r="I2667" s="20">
        <v>27.62</v>
      </c>
      <c r="J2667" s="20">
        <v>31.87</v>
      </c>
    </row>
    <row r="2668" spans="1:10" ht="24" customHeight="1">
      <c r="A2668" s="22" t="s">
        <v>1894</v>
      </c>
      <c r="B2668" s="24" t="s">
        <v>2860</v>
      </c>
      <c r="C2668" s="22" t="s">
        <v>78</v>
      </c>
      <c r="D2668" s="22" t="s">
        <v>2861</v>
      </c>
      <c r="E2668" s="397" t="s">
        <v>1928</v>
      </c>
      <c r="F2668" s="397"/>
      <c r="G2668" s="23" t="s">
        <v>136</v>
      </c>
      <c r="H2668" s="26">
        <v>8.8099999999999998E-2</v>
      </c>
      <c r="I2668" s="25">
        <v>123.67</v>
      </c>
      <c r="J2668" s="25">
        <v>10.89</v>
      </c>
    </row>
    <row r="2669" spans="1:10" ht="25.95" customHeight="1">
      <c r="A2669" s="22" t="s">
        <v>1894</v>
      </c>
      <c r="B2669" s="24" t="s">
        <v>2874</v>
      </c>
      <c r="C2669" s="22" t="s">
        <v>78</v>
      </c>
      <c r="D2669" s="22" t="s">
        <v>2875</v>
      </c>
      <c r="E2669" s="397" t="s">
        <v>1928</v>
      </c>
      <c r="F2669" s="397"/>
      <c r="G2669" s="23" t="s">
        <v>268</v>
      </c>
      <c r="H2669" s="26">
        <v>1</v>
      </c>
      <c r="I2669" s="25">
        <v>629.04999999999995</v>
      </c>
      <c r="J2669" s="25">
        <v>629.04999999999995</v>
      </c>
    </row>
    <row r="2670" spans="1:10" ht="25.95" customHeight="1">
      <c r="A2670" s="22" t="s">
        <v>1894</v>
      </c>
      <c r="B2670" s="24" t="s">
        <v>2862</v>
      </c>
      <c r="C2670" s="22" t="s">
        <v>78</v>
      </c>
      <c r="D2670" s="22" t="s">
        <v>2863</v>
      </c>
      <c r="E2670" s="397" t="s">
        <v>1928</v>
      </c>
      <c r="F2670" s="397"/>
      <c r="G2670" s="23" t="s">
        <v>268</v>
      </c>
      <c r="H2670" s="26">
        <v>1</v>
      </c>
      <c r="I2670" s="25">
        <v>8.7200000000000006</v>
      </c>
      <c r="J2670" s="25">
        <v>8.7200000000000006</v>
      </c>
    </row>
    <row r="2671" spans="1:10" ht="39" customHeight="1">
      <c r="A2671" s="22" t="s">
        <v>1894</v>
      </c>
      <c r="B2671" s="24" t="s">
        <v>2864</v>
      </c>
      <c r="C2671" s="22" t="s">
        <v>78</v>
      </c>
      <c r="D2671" s="22" t="s">
        <v>2865</v>
      </c>
      <c r="E2671" s="397" t="s">
        <v>1928</v>
      </c>
      <c r="F2671" s="397"/>
      <c r="G2671" s="23" t="s">
        <v>268</v>
      </c>
      <c r="H2671" s="26">
        <v>2</v>
      </c>
      <c r="I2671" s="25">
        <v>30.96</v>
      </c>
      <c r="J2671" s="25">
        <v>61.92</v>
      </c>
    </row>
    <row r="2672" spans="1:10">
      <c r="A2672" s="38"/>
      <c r="B2672" s="38"/>
      <c r="C2672" s="38"/>
      <c r="D2672" s="38"/>
      <c r="E2672" s="38" t="s">
        <v>1897</v>
      </c>
      <c r="F2672" s="39">
        <v>33.58</v>
      </c>
      <c r="G2672" s="38" t="s">
        <v>1898</v>
      </c>
      <c r="H2672" s="39">
        <v>0</v>
      </c>
      <c r="I2672" s="38" t="s">
        <v>1899</v>
      </c>
      <c r="J2672" s="39">
        <v>33.58</v>
      </c>
    </row>
    <row r="2673" spans="1:10">
      <c r="A2673" s="38"/>
      <c r="B2673" s="38"/>
      <c r="C2673" s="38"/>
      <c r="D2673" s="38"/>
      <c r="E2673" s="38" t="s">
        <v>1900</v>
      </c>
      <c r="F2673" s="39">
        <v>154.82</v>
      </c>
      <c r="G2673" s="38"/>
      <c r="H2673" s="398" t="s">
        <v>1901</v>
      </c>
      <c r="I2673" s="398"/>
      <c r="J2673" s="39">
        <v>910.04</v>
      </c>
    </row>
    <row r="2674" spans="1:10" ht="1.05" customHeight="1">
      <c r="A2674" s="16"/>
      <c r="B2674" s="16"/>
      <c r="C2674" s="16"/>
      <c r="D2674" s="16"/>
      <c r="E2674" s="16"/>
      <c r="F2674" s="16"/>
      <c r="G2674" s="16"/>
      <c r="H2674" s="16"/>
      <c r="I2674" s="16"/>
      <c r="J2674" s="16"/>
    </row>
    <row r="2675" spans="1:10" ht="18" customHeight="1">
      <c r="A2675" s="2" t="s">
        <v>902</v>
      </c>
      <c r="B2675" s="4" t="s">
        <v>61</v>
      </c>
      <c r="C2675" s="2" t="s">
        <v>62</v>
      </c>
      <c r="D2675" s="2" t="s">
        <v>9</v>
      </c>
      <c r="E2675" s="391" t="s">
        <v>63</v>
      </c>
      <c r="F2675" s="391"/>
      <c r="G2675" s="3" t="s">
        <v>64</v>
      </c>
      <c r="H2675" s="4" t="s">
        <v>10</v>
      </c>
      <c r="I2675" s="4" t="s">
        <v>65</v>
      </c>
      <c r="J2675" s="4" t="s">
        <v>11</v>
      </c>
    </row>
    <row r="2676" spans="1:10" ht="25.95" customHeight="1">
      <c r="A2676" s="10" t="s">
        <v>1883</v>
      </c>
      <c r="B2676" s="12" t="s">
        <v>903</v>
      </c>
      <c r="C2676" s="10" t="s">
        <v>78</v>
      </c>
      <c r="D2676" s="10" t="s">
        <v>904</v>
      </c>
      <c r="E2676" s="395" t="s">
        <v>307</v>
      </c>
      <c r="F2676" s="395"/>
      <c r="G2676" s="11" t="s">
        <v>268</v>
      </c>
      <c r="H2676" s="15">
        <v>1</v>
      </c>
      <c r="I2676" s="13">
        <v>32.25</v>
      </c>
      <c r="J2676" s="13">
        <v>32.25</v>
      </c>
    </row>
    <row r="2677" spans="1:10" ht="24" customHeight="1">
      <c r="A2677" s="17" t="s">
        <v>1884</v>
      </c>
      <c r="B2677" s="19" t="s">
        <v>1909</v>
      </c>
      <c r="C2677" s="17" t="s">
        <v>78</v>
      </c>
      <c r="D2677" s="17" t="s">
        <v>1910</v>
      </c>
      <c r="E2677" s="396" t="s">
        <v>1887</v>
      </c>
      <c r="F2677" s="396"/>
      <c r="G2677" s="18" t="s">
        <v>1911</v>
      </c>
      <c r="H2677" s="21">
        <v>4.8399999999999999E-2</v>
      </c>
      <c r="I2677" s="20">
        <v>22.95</v>
      </c>
      <c r="J2677" s="20">
        <v>1.1100000000000001</v>
      </c>
    </row>
    <row r="2678" spans="1:10" ht="25.95" customHeight="1">
      <c r="A2678" s="17" t="s">
        <v>1884</v>
      </c>
      <c r="B2678" s="19" t="s">
        <v>1957</v>
      </c>
      <c r="C2678" s="17" t="s">
        <v>78</v>
      </c>
      <c r="D2678" s="17" t="s">
        <v>1958</v>
      </c>
      <c r="E2678" s="396" t="s">
        <v>1887</v>
      </c>
      <c r="F2678" s="396"/>
      <c r="G2678" s="18" t="s">
        <v>1911</v>
      </c>
      <c r="H2678" s="21">
        <v>0.15359999999999999</v>
      </c>
      <c r="I2678" s="20">
        <v>27.62</v>
      </c>
      <c r="J2678" s="20">
        <v>4.24</v>
      </c>
    </row>
    <row r="2679" spans="1:10" ht="24" customHeight="1">
      <c r="A2679" s="22" t="s">
        <v>1894</v>
      </c>
      <c r="B2679" s="24" t="s">
        <v>2876</v>
      </c>
      <c r="C2679" s="22" t="s">
        <v>78</v>
      </c>
      <c r="D2679" s="22" t="s">
        <v>2877</v>
      </c>
      <c r="E2679" s="397" t="s">
        <v>1928</v>
      </c>
      <c r="F2679" s="397"/>
      <c r="G2679" s="23" t="s">
        <v>268</v>
      </c>
      <c r="H2679" s="26">
        <v>1</v>
      </c>
      <c r="I2679" s="25">
        <v>26.9</v>
      </c>
      <c r="J2679" s="25">
        <v>26.9</v>
      </c>
    </row>
    <row r="2680" spans="1:10">
      <c r="A2680" s="38"/>
      <c r="B2680" s="38"/>
      <c r="C2680" s="38"/>
      <c r="D2680" s="38"/>
      <c r="E2680" s="38" t="s">
        <v>1897</v>
      </c>
      <c r="F2680" s="39">
        <v>4.04</v>
      </c>
      <c r="G2680" s="38" t="s">
        <v>1898</v>
      </c>
      <c r="H2680" s="39">
        <v>0</v>
      </c>
      <c r="I2680" s="38" t="s">
        <v>1899</v>
      </c>
      <c r="J2680" s="39">
        <v>4.04</v>
      </c>
    </row>
    <row r="2681" spans="1:10">
      <c r="A2681" s="38"/>
      <c r="B2681" s="38"/>
      <c r="C2681" s="38"/>
      <c r="D2681" s="38"/>
      <c r="E2681" s="38" t="s">
        <v>1900</v>
      </c>
      <c r="F2681" s="39">
        <v>6.61</v>
      </c>
      <c r="G2681" s="38"/>
      <c r="H2681" s="398" t="s">
        <v>1901</v>
      </c>
      <c r="I2681" s="398"/>
      <c r="J2681" s="39">
        <v>38.86</v>
      </c>
    </row>
    <row r="2682" spans="1:10" ht="1.05" customHeight="1">
      <c r="A2682" s="16"/>
      <c r="B2682" s="16"/>
      <c r="C2682" s="16"/>
      <c r="D2682" s="16"/>
      <c r="E2682" s="16"/>
      <c r="F2682" s="16"/>
      <c r="G2682" s="16"/>
      <c r="H2682" s="16"/>
      <c r="I2682" s="16"/>
      <c r="J2682" s="16"/>
    </row>
    <row r="2683" spans="1:10" ht="18" customHeight="1">
      <c r="A2683" s="2" t="s">
        <v>905</v>
      </c>
      <c r="B2683" s="4" t="s">
        <v>61</v>
      </c>
      <c r="C2683" s="2" t="s">
        <v>62</v>
      </c>
      <c r="D2683" s="2" t="s">
        <v>9</v>
      </c>
      <c r="E2683" s="391" t="s">
        <v>63</v>
      </c>
      <c r="F2683" s="391"/>
      <c r="G2683" s="3" t="s">
        <v>64</v>
      </c>
      <c r="H2683" s="4" t="s">
        <v>10</v>
      </c>
      <c r="I2683" s="4" t="s">
        <v>65</v>
      </c>
      <c r="J2683" s="4" t="s">
        <v>11</v>
      </c>
    </row>
    <row r="2684" spans="1:10" ht="52.05" customHeight="1">
      <c r="A2684" s="10" t="s">
        <v>1883</v>
      </c>
      <c r="B2684" s="12" t="s">
        <v>906</v>
      </c>
      <c r="C2684" s="10" t="s">
        <v>78</v>
      </c>
      <c r="D2684" s="10" t="s">
        <v>907</v>
      </c>
      <c r="E2684" s="395" t="s">
        <v>307</v>
      </c>
      <c r="F2684" s="395"/>
      <c r="G2684" s="11" t="s">
        <v>268</v>
      </c>
      <c r="H2684" s="15">
        <v>1</v>
      </c>
      <c r="I2684" s="13">
        <v>231.73</v>
      </c>
      <c r="J2684" s="13">
        <v>231.73</v>
      </c>
    </row>
    <row r="2685" spans="1:10" ht="39" customHeight="1">
      <c r="A2685" s="17" t="s">
        <v>1884</v>
      </c>
      <c r="B2685" s="19" t="s">
        <v>2878</v>
      </c>
      <c r="C2685" s="17" t="s">
        <v>78</v>
      </c>
      <c r="D2685" s="17" t="s">
        <v>2879</v>
      </c>
      <c r="E2685" s="396" t="s">
        <v>307</v>
      </c>
      <c r="F2685" s="396"/>
      <c r="G2685" s="18" t="s">
        <v>268</v>
      </c>
      <c r="H2685" s="21">
        <v>1</v>
      </c>
      <c r="I2685" s="20">
        <v>76.040000000000006</v>
      </c>
      <c r="J2685" s="20">
        <v>76.040000000000006</v>
      </c>
    </row>
    <row r="2686" spans="1:10" ht="25.95" customHeight="1">
      <c r="A2686" s="17" t="s">
        <v>1884</v>
      </c>
      <c r="B2686" s="19" t="s">
        <v>2880</v>
      </c>
      <c r="C2686" s="17" t="s">
        <v>78</v>
      </c>
      <c r="D2686" s="17" t="s">
        <v>2881</v>
      </c>
      <c r="E2686" s="396" t="s">
        <v>307</v>
      </c>
      <c r="F2686" s="396"/>
      <c r="G2686" s="18" t="s">
        <v>268</v>
      </c>
      <c r="H2686" s="21">
        <v>1</v>
      </c>
      <c r="I2686" s="20">
        <v>10.8</v>
      </c>
      <c r="J2686" s="20">
        <v>10.8</v>
      </c>
    </row>
    <row r="2687" spans="1:10" ht="39" customHeight="1">
      <c r="A2687" s="17" t="s">
        <v>1884</v>
      </c>
      <c r="B2687" s="19" t="s">
        <v>2882</v>
      </c>
      <c r="C2687" s="17" t="s">
        <v>78</v>
      </c>
      <c r="D2687" s="17" t="s">
        <v>2883</v>
      </c>
      <c r="E2687" s="396" t="s">
        <v>307</v>
      </c>
      <c r="F2687" s="396"/>
      <c r="G2687" s="18" t="s">
        <v>268</v>
      </c>
      <c r="H2687" s="21">
        <v>1</v>
      </c>
      <c r="I2687" s="20">
        <v>144.88999999999999</v>
      </c>
      <c r="J2687" s="20">
        <v>144.88999999999999</v>
      </c>
    </row>
    <row r="2688" spans="1:10">
      <c r="A2688" s="38"/>
      <c r="B2688" s="38"/>
      <c r="C2688" s="38"/>
      <c r="D2688" s="38"/>
      <c r="E2688" s="38" t="s">
        <v>1897</v>
      </c>
      <c r="F2688" s="39">
        <v>29.09</v>
      </c>
      <c r="G2688" s="38" t="s">
        <v>1898</v>
      </c>
      <c r="H2688" s="39">
        <v>0</v>
      </c>
      <c r="I2688" s="38" t="s">
        <v>1899</v>
      </c>
      <c r="J2688" s="39">
        <v>29.09</v>
      </c>
    </row>
    <row r="2689" spans="1:10">
      <c r="A2689" s="38"/>
      <c r="B2689" s="38"/>
      <c r="C2689" s="38"/>
      <c r="D2689" s="38"/>
      <c r="E2689" s="38" t="s">
        <v>1900</v>
      </c>
      <c r="F2689" s="39">
        <v>47.5</v>
      </c>
      <c r="G2689" s="38"/>
      <c r="H2689" s="398" t="s">
        <v>1901</v>
      </c>
      <c r="I2689" s="398"/>
      <c r="J2689" s="39">
        <v>279.23</v>
      </c>
    </row>
    <row r="2690" spans="1:10" ht="1.05" customHeight="1">
      <c r="A2690" s="16"/>
      <c r="B2690" s="16"/>
      <c r="C2690" s="16"/>
      <c r="D2690" s="16"/>
      <c r="E2690" s="16"/>
      <c r="F2690" s="16"/>
      <c r="G2690" s="16"/>
      <c r="H2690" s="16"/>
      <c r="I2690" s="16"/>
      <c r="J2690" s="16"/>
    </row>
    <row r="2691" spans="1:10" ht="18" customHeight="1">
      <c r="A2691" s="2" t="s">
        <v>908</v>
      </c>
      <c r="B2691" s="4" t="s">
        <v>61</v>
      </c>
      <c r="C2691" s="2" t="s">
        <v>62</v>
      </c>
      <c r="D2691" s="2" t="s">
        <v>9</v>
      </c>
      <c r="E2691" s="391" t="s">
        <v>63</v>
      </c>
      <c r="F2691" s="391"/>
      <c r="G2691" s="3" t="s">
        <v>64</v>
      </c>
      <c r="H2691" s="4" t="s">
        <v>10</v>
      </c>
      <c r="I2691" s="4" t="s">
        <v>65</v>
      </c>
      <c r="J2691" s="4" t="s">
        <v>11</v>
      </c>
    </row>
    <row r="2692" spans="1:10" ht="64.95" customHeight="1">
      <c r="A2692" s="10" t="s">
        <v>1883</v>
      </c>
      <c r="B2692" s="12" t="s">
        <v>909</v>
      </c>
      <c r="C2692" s="10" t="s">
        <v>78</v>
      </c>
      <c r="D2692" s="10" t="s">
        <v>910</v>
      </c>
      <c r="E2692" s="395" t="s">
        <v>307</v>
      </c>
      <c r="F2692" s="395"/>
      <c r="G2692" s="11" t="s">
        <v>268</v>
      </c>
      <c r="H2692" s="15">
        <v>1</v>
      </c>
      <c r="I2692" s="13">
        <v>272.81</v>
      </c>
      <c r="J2692" s="13">
        <v>272.81</v>
      </c>
    </row>
    <row r="2693" spans="1:10" ht="39" customHeight="1">
      <c r="A2693" s="17" t="s">
        <v>1884</v>
      </c>
      <c r="B2693" s="19" t="s">
        <v>2884</v>
      </c>
      <c r="C2693" s="17" t="s">
        <v>78</v>
      </c>
      <c r="D2693" s="17" t="s">
        <v>2885</v>
      </c>
      <c r="E2693" s="396" t="s">
        <v>307</v>
      </c>
      <c r="F2693" s="396"/>
      <c r="G2693" s="18" t="s">
        <v>268</v>
      </c>
      <c r="H2693" s="21">
        <v>1</v>
      </c>
      <c r="I2693" s="20">
        <v>8.9600000000000009</v>
      </c>
      <c r="J2693" s="20">
        <v>8.9600000000000009</v>
      </c>
    </row>
    <row r="2694" spans="1:10" ht="25.95" customHeight="1">
      <c r="A2694" s="17" t="s">
        <v>1884</v>
      </c>
      <c r="B2694" s="19" t="s">
        <v>2880</v>
      </c>
      <c r="C2694" s="17" t="s">
        <v>78</v>
      </c>
      <c r="D2694" s="17" t="s">
        <v>2881</v>
      </c>
      <c r="E2694" s="396" t="s">
        <v>307</v>
      </c>
      <c r="F2694" s="396"/>
      <c r="G2694" s="18" t="s">
        <v>268</v>
      </c>
      <c r="H2694" s="21">
        <v>1</v>
      </c>
      <c r="I2694" s="20">
        <v>10.8</v>
      </c>
      <c r="J2694" s="20">
        <v>10.8</v>
      </c>
    </row>
    <row r="2695" spans="1:10" ht="25.95" customHeight="1">
      <c r="A2695" s="17" t="s">
        <v>1884</v>
      </c>
      <c r="B2695" s="19" t="s">
        <v>2886</v>
      </c>
      <c r="C2695" s="17" t="s">
        <v>78</v>
      </c>
      <c r="D2695" s="17" t="s">
        <v>2887</v>
      </c>
      <c r="E2695" s="396" t="s">
        <v>307</v>
      </c>
      <c r="F2695" s="396"/>
      <c r="G2695" s="18" t="s">
        <v>268</v>
      </c>
      <c r="H2695" s="21">
        <v>1</v>
      </c>
      <c r="I2695" s="20">
        <v>10.07</v>
      </c>
      <c r="J2695" s="20">
        <v>10.07</v>
      </c>
    </row>
    <row r="2696" spans="1:10" ht="39" customHeight="1">
      <c r="A2696" s="17" t="s">
        <v>1884</v>
      </c>
      <c r="B2696" s="19" t="s">
        <v>2888</v>
      </c>
      <c r="C2696" s="17" t="s">
        <v>78</v>
      </c>
      <c r="D2696" s="17" t="s">
        <v>2889</v>
      </c>
      <c r="E2696" s="396" t="s">
        <v>307</v>
      </c>
      <c r="F2696" s="396"/>
      <c r="G2696" s="18" t="s">
        <v>268</v>
      </c>
      <c r="H2696" s="21">
        <v>1</v>
      </c>
      <c r="I2696" s="20">
        <v>87.81</v>
      </c>
      <c r="J2696" s="20">
        <v>87.81</v>
      </c>
    </row>
    <row r="2697" spans="1:10" ht="39" customHeight="1">
      <c r="A2697" s="17" t="s">
        <v>1884</v>
      </c>
      <c r="B2697" s="19" t="s">
        <v>2890</v>
      </c>
      <c r="C2697" s="17" t="s">
        <v>78</v>
      </c>
      <c r="D2697" s="17" t="s">
        <v>2891</v>
      </c>
      <c r="E2697" s="396" t="s">
        <v>307</v>
      </c>
      <c r="F2697" s="396"/>
      <c r="G2697" s="18" t="s">
        <v>268</v>
      </c>
      <c r="H2697" s="21">
        <v>1</v>
      </c>
      <c r="I2697" s="20">
        <v>155.16999999999999</v>
      </c>
      <c r="J2697" s="20">
        <v>155.16999999999999</v>
      </c>
    </row>
    <row r="2698" spans="1:10">
      <c r="A2698" s="38"/>
      <c r="B2698" s="38"/>
      <c r="C2698" s="38"/>
      <c r="D2698" s="38"/>
      <c r="E2698" s="38" t="s">
        <v>1897</v>
      </c>
      <c r="F2698" s="39">
        <v>23.28</v>
      </c>
      <c r="G2698" s="38" t="s">
        <v>1898</v>
      </c>
      <c r="H2698" s="39">
        <v>0</v>
      </c>
      <c r="I2698" s="38" t="s">
        <v>1899</v>
      </c>
      <c r="J2698" s="39">
        <v>23.28</v>
      </c>
    </row>
    <row r="2699" spans="1:10">
      <c r="A2699" s="38"/>
      <c r="B2699" s="38"/>
      <c r="C2699" s="38"/>
      <c r="D2699" s="38"/>
      <c r="E2699" s="38" t="s">
        <v>1900</v>
      </c>
      <c r="F2699" s="39">
        <v>55.92</v>
      </c>
      <c r="G2699" s="38"/>
      <c r="H2699" s="398" t="s">
        <v>1901</v>
      </c>
      <c r="I2699" s="398"/>
      <c r="J2699" s="39">
        <v>328.73</v>
      </c>
    </row>
    <row r="2700" spans="1:10" ht="1.05" customHeight="1">
      <c r="A2700" s="16"/>
      <c r="B2700" s="16"/>
      <c r="C2700" s="16"/>
      <c r="D2700" s="16"/>
      <c r="E2700" s="16"/>
      <c r="F2700" s="16"/>
      <c r="G2700" s="16"/>
      <c r="H2700" s="16"/>
      <c r="I2700" s="16"/>
      <c r="J2700" s="16"/>
    </row>
    <row r="2701" spans="1:10" ht="18" customHeight="1">
      <c r="A2701" s="2" t="s">
        <v>911</v>
      </c>
      <c r="B2701" s="4" t="s">
        <v>61</v>
      </c>
      <c r="C2701" s="2" t="s">
        <v>62</v>
      </c>
      <c r="D2701" s="2" t="s">
        <v>9</v>
      </c>
      <c r="E2701" s="391" t="s">
        <v>63</v>
      </c>
      <c r="F2701" s="391"/>
      <c r="G2701" s="3" t="s">
        <v>64</v>
      </c>
      <c r="H2701" s="4" t="s">
        <v>10</v>
      </c>
      <c r="I2701" s="4" t="s">
        <v>65</v>
      </c>
      <c r="J2701" s="4" t="s">
        <v>11</v>
      </c>
    </row>
    <row r="2702" spans="1:10" ht="39" customHeight="1">
      <c r="A2702" s="10" t="s">
        <v>1883</v>
      </c>
      <c r="B2702" s="12" t="s">
        <v>912</v>
      </c>
      <c r="C2702" s="10" t="s">
        <v>78</v>
      </c>
      <c r="D2702" s="10" t="s">
        <v>913</v>
      </c>
      <c r="E2702" s="395" t="s">
        <v>307</v>
      </c>
      <c r="F2702" s="395"/>
      <c r="G2702" s="11" t="s">
        <v>268</v>
      </c>
      <c r="H2702" s="15">
        <v>1</v>
      </c>
      <c r="I2702" s="13">
        <v>525.80999999999995</v>
      </c>
      <c r="J2702" s="13">
        <v>525.80999999999995</v>
      </c>
    </row>
    <row r="2703" spans="1:10" ht="25.95" customHeight="1">
      <c r="A2703" s="17" t="s">
        <v>1884</v>
      </c>
      <c r="B2703" s="19" t="s">
        <v>2892</v>
      </c>
      <c r="C2703" s="17" t="s">
        <v>78</v>
      </c>
      <c r="D2703" s="17" t="s">
        <v>2893</v>
      </c>
      <c r="E2703" s="396" t="s">
        <v>307</v>
      </c>
      <c r="F2703" s="396"/>
      <c r="G2703" s="18" t="s">
        <v>268</v>
      </c>
      <c r="H2703" s="21">
        <v>1</v>
      </c>
      <c r="I2703" s="20">
        <v>231.62</v>
      </c>
      <c r="J2703" s="20">
        <v>231.62</v>
      </c>
    </row>
    <row r="2704" spans="1:10" ht="39" customHeight="1">
      <c r="A2704" s="17" t="s">
        <v>1884</v>
      </c>
      <c r="B2704" s="19" t="s">
        <v>2894</v>
      </c>
      <c r="C2704" s="17" t="s">
        <v>78</v>
      </c>
      <c r="D2704" s="17" t="s">
        <v>2895</v>
      </c>
      <c r="E2704" s="396" t="s">
        <v>307</v>
      </c>
      <c r="F2704" s="396"/>
      <c r="G2704" s="18" t="s">
        <v>268</v>
      </c>
      <c r="H2704" s="21">
        <v>1</v>
      </c>
      <c r="I2704" s="20">
        <v>82.02</v>
      </c>
      <c r="J2704" s="20">
        <v>82.02</v>
      </c>
    </row>
    <row r="2705" spans="1:10" ht="39" customHeight="1">
      <c r="A2705" s="17" t="s">
        <v>1884</v>
      </c>
      <c r="B2705" s="19" t="s">
        <v>2896</v>
      </c>
      <c r="C2705" s="17" t="s">
        <v>78</v>
      </c>
      <c r="D2705" s="17" t="s">
        <v>2897</v>
      </c>
      <c r="E2705" s="396" t="s">
        <v>307</v>
      </c>
      <c r="F2705" s="396"/>
      <c r="G2705" s="18" t="s">
        <v>268</v>
      </c>
      <c r="H2705" s="21">
        <v>1</v>
      </c>
      <c r="I2705" s="20">
        <v>212.17</v>
      </c>
      <c r="J2705" s="20">
        <v>212.17</v>
      </c>
    </row>
    <row r="2706" spans="1:10">
      <c r="A2706" s="38"/>
      <c r="B2706" s="38"/>
      <c r="C2706" s="38"/>
      <c r="D2706" s="38"/>
      <c r="E2706" s="38" t="s">
        <v>1897</v>
      </c>
      <c r="F2706" s="39">
        <v>24.37</v>
      </c>
      <c r="G2706" s="38" t="s">
        <v>1898</v>
      </c>
      <c r="H2706" s="39">
        <v>0</v>
      </c>
      <c r="I2706" s="38" t="s">
        <v>1899</v>
      </c>
      <c r="J2706" s="39">
        <v>24.37</v>
      </c>
    </row>
    <row r="2707" spans="1:10">
      <c r="A2707" s="38"/>
      <c r="B2707" s="38"/>
      <c r="C2707" s="38"/>
      <c r="D2707" s="38"/>
      <c r="E2707" s="38" t="s">
        <v>1900</v>
      </c>
      <c r="F2707" s="39">
        <v>107.79</v>
      </c>
      <c r="G2707" s="38"/>
      <c r="H2707" s="398" t="s">
        <v>1901</v>
      </c>
      <c r="I2707" s="398"/>
      <c r="J2707" s="39">
        <v>633.6</v>
      </c>
    </row>
    <row r="2708" spans="1:10" ht="1.05" customHeight="1">
      <c r="A2708" s="16"/>
      <c r="B2708" s="16"/>
      <c r="C2708" s="16"/>
      <c r="D2708" s="16"/>
      <c r="E2708" s="16"/>
      <c r="F2708" s="16"/>
      <c r="G2708" s="16"/>
      <c r="H2708" s="16"/>
      <c r="I2708" s="16"/>
      <c r="J2708" s="16"/>
    </row>
    <row r="2709" spans="1:10" ht="18" customHeight="1">
      <c r="A2709" s="2" t="s">
        <v>914</v>
      </c>
      <c r="B2709" s="4" t="s">
        <v>61</v>
      </c>
      <c r="C2709" s="2" t="s">
        <v>62</v>
      </c>
      <c r="D2709" s="2" t="s">
        <v>9</v>
      </c>
      <c r="E2709" s="391" t="s">
        <v>63</v>
      </c>
      <c r="F2709" s="391"/>
      <c r="G2709" s="3" t="s">
        <v>64</v>
      </c>
      <c r="H2709" s="4" t="s">
        <v>10</v>
      </c>
      <c r="I2709" s="4" t="s">
        <v>65</v>
      </c>
      <c r="J2709" s="4" t="s">
        <v>11</v>
      </c>
    </row>
    <row r="2710" spans="1:10" ht="52.05" customHeight="1">
      <c r="A2710" s="10" t="s">
        <v>1883</v>
      </c>
      <c r="B2710" s="12" t="s">
        <v>915</v>
      </c>
      <c r="C2710" s="10" t="s">
        <v>72</v>
      </c>
      <c r="D2710" s="10" t="s">
        <v>916</v>
      </c>
      <c r="E2710" s="395" t="s">
        <v>74</v>
      </c>
      <c r="F2710" s="395"/>
      <c r="G2710" s="11" t="s">
        <v>75</v>
      </c>
      <c r="H2710" s="15">
        <v>1</v>
      </c>
      <c r="I2710" s="13">
        <v>574.53</v>
      </c>
      <c r="J2710" s="13">
        <v>574.53</v>
      </c>
    </row>
    <row r="2711" spans="1:10" ht="25.95" customHeight="1">
      <c r="A2711" s="17" t="s">
        <v>1884</v>
      </c>
      <c r="B2711" s="19" t="s">
        <v>1957</v>
      </c>
      <c r="C2711" s="17" t="s">
        <v>78</v>
      </c>
      <c r="D2711" s="17" t="s">
        <v>1958</v>
      </c>
      <c r="E2711" s="396" t="s">
        <v>1887</v>
      </c>
      <c r="F2711" s="396"/>
      <c r="G2711" s="18" t="s">
        <v>1911</v>
      </c>
      <c r="H2711" s="21">
        <v>1.7688999999999999</v>
      </c>
      <c r="I2711" s="20">
        <v>27.62</v>
      </c>
      <c r="J2711" s="20">
        <v>48.85</v>
      </c>
    </row>
    <row r="2712" spans="1:10" ht="25.95" customHeight="1">
      <c r="A2712" s="22" t="s">
        <v>1894</v>
      </c>
      <c r="B2712" s="24" t="s">
        <v>2868</v>
      </c>
      <c r="C2712" s="22" t="s">
        <v>78</v>
      </c>
      <c r="D2712" s="22" t="s">
        <v>2869</v>
      </c>
      <c r="E2712" s="397" t="s">
        <v>1928</v>
      </c>
      <c r="F2712" s="397"/>
      <c r="G2712" s="23" t="s">
        <v>268</v>
      </c>
      <c r="H2712" s="26">
        <v>1</v>
      </c>
      <c r="I2712" s="25">
        <v>5.91</v>
      </c>
      <c r="J2712" s="25">
        <v>5.91</v>
      </c>
    </row>
    <row r="2713" spans="1:10" ht="25.95" customHeight="1">
      <c r="A2713" s="22" t="s">
        <v>1894</v>
      </c>
      <c r="B2713" s="24" t="s">
        <v>2898</v>
      </c>
      <c r="C2713" s="22" t="s">
        <v>78</v>
      </c>
      <c r="D2713" s="22" t="s">
        <v>2899</v>
      </c>
      <c r="E2713" s="397" t="s">
        <v>1928</v>
      </c>
      <c r="F2713" s="397"/>
      <c r="G2713" s="23" t="s">
        <v>268</v>
      </c>
      <c r="H2713" s="26">
        <v>1</v>
      </c>
      <c r="I2713" s="25">
        <v>14.9</v>
      </c>
      <c r="J2713" s="25">
        <v>14.9</v>
      </c>
    </row>
    <row r="2714" spans="1:10" ht="25.95" customHeight="1">
      <c r="A2714" s="22" t="s">
        <v>1894</v>
      </c>
      <c r="B2714" s="24" t="s">
        <v>2900</v>
      </c>
      <c r="C2714" s="22" t="s">
        <v>78</v>
      </c>
      <c r="D2714" s="22" t="s">
        <v>2901</v>
      </c>
      <c r="E2714" s="397" t="s">
        <v>1928</v>
      </c>
      <c r="F2714" s="397"/>
      <c r="G2714" s="23" t="s">
        <v>268</v>
      </c>
      <c r="H2714" s="26">
        <v>1</v>
      </c>
      <c r="I2714" s="25">
        <v>504.64</v>
      </c>
      <c r="J2714" s="25">
        <v>504.64</v>
      </c>
    </row>
    <row r="2715" spans="1:10" ht="25.95" customHeight="1">
      <c r="A2715" s="22" t="s">
        <v>1894</v>
      </c>
      <c r="B2715" s="24" t="s">
        <v>2631</v>
      </c>
      <c r="C2715" s="22" t="s">
        <v>78</v>
      </c>
      <c r="D2715" s="22" t="s">
        <v>2632</v>
      </c>
      <c r="E2715" s="397" t="s">
        <v>1928</v>
      </c>
      <c r="F2715" s="397"/>
      <c r="G2715" s="23" t="s">
        <v>268</v>
      </c>
      <c r="H2715" s="26">
        <v>0.03</v>
      </c>
      <c r="I2715" s="25">
        <v>7.84</v>
      </c>
      <c r="J2715" s="25">
        <v>0.23</v>
      </c>
    </row>
    <row r="2716" spans="1:10">
      <c r="A2716" s="38"/>
      <c r="B2716" s="38"/>
      <c r="C2716" s="38"/>
      <c r="D2716" s="38"/>
      <c r="E2716" s="38" t="s">
        <v>1897</v>
      </c>
      <c r="F2716" s="39">
        <v>37.74</v>
      </c>
      <c r="G2716" s="38" t="s">
        <v>1898</v>
      </c>
      <c r="H2716" s="39">
        <v>0</v>
      </c>
      <c r="I2716" s="38" t="s">
        <v>1899</v>
      </c>
      <c r="J2716" s="39">
        <v>37.74</v>
      </c>
    </row>
    <row r="2717" spans="1:10">
      <c r="A2717" s="38"/>
      <c r="B2717" s="38"/>
      <c r="C2717" s="38"/>
      <c r="D2717" s="38"/>
      <c r="E2717" s="38" t="s">
        <v>1900</v>
      </c>
      <c r="F2717" s="39">
        <v>117.77</v>
      </c>
      <c r="G2717" s="38"/>
      <c r="H2717" s="398" t="s">
        <v>1901</v>
      </c>
      <c r="I2717" s="398"/>
      <c r="J2717" s="39">
        <v>692.3</v>
      </c>
    </row>
    <row r="2718" spans="1:10" ht="1.05" customHeight="1">
      <c r="A2718" s="16"/>
      <c r="B2718" s="16"/>
      <c r="C2718" s="16"/>
      <c r="D2718" s="16"/>
      <c r="E2718" s="16"/>
      <c r="F2718" s="16"/>
      <c r="G2718" s="16"/>
      <c r="H2718" s="16"/>
      <c r="I2718" s="16"/>
      <c r="J2718" s="16"/>
    </row>
    <row r="2719" spans="1:10" ht="18" customHeight="1">
      <c r="A2719" s="2" t="s">
        <v>917</v>
      </c>
      <c r="B2719" s="4" t="s">
        <v>61</v>
      </c>
      <c r="C2719" s="2" t="s">
        <v>62</v>
      </c>
      <c r="D2719" s="2" t="s">
        <v>9</v>
      </c>
      <c r="E2719" s="391" t="s">
        <v>63</v>
      </c>
      <c r="F2719" s="391"/>
      <c r="G2719" s="3" t="s">
        <v>64</v>
      </c>
      <c r="H2719" s="4" t="s">
        <v>10</v>
      </c>
      <c r="I2719" s="4" t="s">
        <v>65</v>
      </c>
      <c r="J2719" s="4" t="s">
        <v>11</v>
      </c>
    </row>
    <row r="2720" spans="1:10" ht="39" customHeight="1">
      <c r="A2720" s="10" t="s">
        <v>1883</v>
      </c>
      <c r="B2720" s="12" t="s">
        <v>918</v>
      </c>
      <c r="C2720" s="10" t="s">
        <v>78</v>
      </c>
      <c r="D2720" s="10" t="s">
        <v>919</v>
      </c>
      <c r="E2720" s="395" t="s">
        <v>307</v>
      </c>
      <c r="F2720" s="395"/>
      <c r="G2720" s="11" t="s">
        <v>268</v>
      </c>
      <c r="H2720" s="15">
        <v>1</v>
      </c>
      <c r="I2720" s="13">
        <v>168.39</v>
      </c>
      <c r="J2720" s="13">
        <v>168.39</v>
      </c>
    </row>
    <row r="2721" spans="1:10" ht="24" customHeight="1">
      <c r="A2721" s="17" t="s">
        <v>1884</v>
      </c>
      <c r="B2721" s="19" t="s">
        <v>1909</v>
      </c>
      <c r="C2721" s="17" t="s">
        <v>78</v>
      </c>
      <c r="D2721" s="17" t="s">
        <v>1910</v>
      </c>
      <c r="E2721" s="396" t="s">
        <v>1887</v>
      </c>
      <c r="F2721" s="396"/>
      <c r="G2721" s="18" t="s">
        <v>1911</v>
      </c>
      <c r="H2721" s="21">
        <v>3.0300000000000001E-2</v>
      </c>
      <c r="I2721" s="20">
        <v>22.95</v>
      </c>
      <c r="J2721" s="20">
        <v>0.69</v>
      </c>
    </row>
    <row r="2722" spans="1:10" ht="25.95" customHeight="1">
      <c r="A2722" s="17" t="s">
        <v>1884</v>
      </c>
      <c r="B2722" s="19" t="s">
        <v>1957</v>
      </c>
      <c r="C2722" s="17" t="s">
        <v>78</v>
      </c>
      <c r="D2722" s="17" t="s">
        <v>1958</v>
      </c>
      <c r="E2722" s="396" t="s">
        <v>1887</v>
      </c>
      <c r="F2722" s="396"/>
      <c r="G2722" s="18" t="s">
        <v>1911</v>
      </c>
      <c r="H2722" s="21">
        <v>9.6000000000000002E-2</v>
      </c>
      <c r="I2722" s="20">
        <v>27.62</v>
      </c>
      <c r="J2722" s="20">
        <v>2.65</v>
      </c>
    </row>
    <row r="2723" spans="1:10" ht="25.95" customHeight="1">
      <c r="A2723" s="22" t="s">
        <v>1894</v>
      </c>
      <c r="B2723" s="24" t="s">
        <v>2902</v>
      </c>
      <c r="C2723" s="22" t="s">
        <v>78</v>
      </c>
      <c r="D2723" s="22" t="s">
        <v>2903</v>
      </c>
      <c r="E2723" s="397" t="s">
        <v>1928</v>
      </c>
      <c r="F2723" s="397"/>
      <c r="G2723" s="23" t="s">
        <v>268</v>
      </c>
      <c r="H2723" s="26">
        <v>1</v>
      </c>
      <c r="I2723" s="25">
        <v>164.98</v>
      </c>
      <c r="J2723" s="25">
        <v>164.98</v>
      </c>
    </row>
    <row r="2724" spans="1:10" ht="25.95" customHeight="1">
      <c r="A2724" s="22" t="s">
        <v>1894</v>
      </c>
      <c r="B2724" s="24" t="s">
        <v>2866</v>
      </c>
      <c r="C2724" s="22" t="s">
        <v>78</v>
      </c>
      <c r="D2724" s="22" t="s">
        <v>2867</v>
      </c>
      <c r="E2724" s="397" t="s">
        <v>1928</v>
      </c>
      <c r="F2724" s="397"/>
      <c r="G2724" s="23" t="s">
        <v>268</v>
      </c>
      <c r="H2724" s="26">
        <v>2.1000000000000001E-2</v>
      </c>
      <c r="I2724" s="25">
        <v>3.45</v>
      </c>
      <c r="J2724" s="25">
        <v>7.0000000000000007E-2</v>
      </c>
    </row>
    <row r="2725" spans="1:10">
      <c r="A2725" s="38"/>
      <c r="B2725" s="38"/>
      <c r="C2725" s="38"/>
      <c r="D2725" s="38"/>
      <c r="E2725" s="38" t="s">
        <v>1897</v>
      </c>
      <c r="F2725" s="39">
        <v>2.52</v>
      </c>
      <c r="G2725" s="38" t="s">
        <v>1898</v>
      </c>
      <c r="H2725" s="39">
        <v>0</v>
      </c>
      <c r="I2725" s="38" t="s">
        <v>1899</v>
      </c>
      <c r="J2725" s="39">
        <v>2.52</v>
      </c>
    </row>
    <row r="2726" spans="1:10">
      <c r="A2726" s="38"/>
      <c r="B2726" s="38"/>
      <c r="C2726" s="38"/>
      <c r="D2726" s="38"/>
      <c r="E2726" s="38" t="s">
        <v>1900</v>
      </c>
      <c r="F2726" s="39">
        <v>34.51</v>
      </c>
      <c r="G2726" s="38"/>
      <c r="H2726" s="398" t="s">
        <v>1901</v>
      </c>
      <c r="I2726" s="398"/>
      <c r="J2726" s="39">
        <v>202.9</v>
      </c>
    </row>
    <row r="2727" spans="1:10" ht="1.05" customHeight="1">
      <c r="A2727" s="16"/>
      <c r="B2727" s="16"/>
      <c r="C2727" s="16"/>
      <c r="D2727" s="16"/>
      <c r="E2727" s="16"/>
      <c r="F2727" s="16"/>
      <c r="G2727" s="16"/>
      <c r="H2727" s="16"/>
      <c r="I2727" s="16"/>
      <c r="J2727" s="16"/>
    </row>
    <row r="2728" spans="1:10" ht="18" customHeight="1">
      <c r="A2728" s="2" t="s">
        <v>920</v>
      </c>
      <c r="B2728" s="4" t="s">
        <v>61</v>
      </c>
      <c r="C2728" s="2" t="s">
        <v>62</v>
      </c>
      <c r="D2728" s="2" t="s">
        <v>9</v>
      </c>
      <c r="E2728" s="391" t="s">
        <v>63</v>
      </c>
      <c r="F2728" s="391"/>
      <c r="G2728" s="3" t="s">
        <v>64</v>
      </c>
      <c r="H2728" s="4" t="s">
        <v>10</v>
      </c>
      <c r="I2728" s="4" t="s">
        <v>65</v>
      </c>
      <c r="J2728" s="4" t="s">
        <v>11</v>
      </c>
    </row>
    <row r="2729" spans="1:10" ht="39" customHeight="1">
      <c r="A2729" s="10" t="s">
        <v>1883</v>
      </c>
      <c r="B2729" s="12" t="s">
        <v>921</v>
      </c>
      <c r="C2729" s="10" t="s">
        <v>78</v>
      </c>
      <c r="D2729" s="10" t="s">
        <v>922</v>
      </c>
      <c r="E2729" s="395" t="s">
        <v>307</v>
      </c>
      <c r="F2729" s="395"/>
      <c r="G2729" s="11" t="s">
        <v>268</v>
      </c>
      <c r="H2729" s="15">
        <v>1</v>
      </c>
      <c r="I2729" s="13">
        <v>152.5</v>
      </c>
      <c r="J2729" s="13">
        <v>152.5</v>
      </c>
    </row>
    <row r="2730" spans="1:10" ht="25.95" customHeight="1">
      <c r="A2730" s="17" t="s">
        <v>1884</v>
      </c>
      <c r="B2730" s="19" t="s">
        <v>1957</v>
      </c>
      <c r="C2730" s="17" t="s">
        <v>78</v>
      </c>
      <c r="D2730" s="17" t="s">
        <v>1958</v>
      </c>
      <c r="E2730" s="396" t="s">
        <v>1887</v>
      </c>
      <c r="F2730" s="396"/>
      <c r="G2730" s="18" t="s">
        <v>1911</v>
      </c>
      <c r="H2730" s="21">
        <v>0.16669999999999999</v>
      </c>
      <c r="I2730" s="20">
        <v>27.62</v>
      </c>
      <c r="J2730" s="20">
        <v>4.5999999999999996</v>
      </c>
    </row>
    <row r="2731" spans="1:10" ht="24" customHeight="1">
      <c r="A2731" s="17" t="s">
        <v>1884</v>
      </c>
      <c r="B2731" s="19" t="s">
        <v>1909</v>
      </c>
      <c r="C2731" s="17" t="s">
        <v>78</v>
      </c>
      <c r="D2731" s="17" t="s">
        <v>1910</v>
      </c>
      <c r="E2731" s="396" t="s">
        <v>1887</v>
      </c>
      <c r="F2731" s="396"/>
      <c r="G2731" s="18" t="s">
        <v>1911</v>
      </c>
      <c r="H2731" s="21">
        <v>5.2499999999999998E-2</v>
      </c>
      <c r="I2731" s="20">
        <v>22.95</v>
      </c>
      <c r="J2731" s="20">
        <v>1.2</v>
      </c>
    </row>
    <row r="2732" spans="1:10" ht="39" customHeight="1">
      <c r="A2732" s="22" t="s">
        <v>1894</v>
      </c>
      <c r="B2732" s="24" t="s">
        <v>2904</v>
      </c>
      <c r="C2732" s="22" t="s">
        <v>78</v>
      </c>
      <c r="D2732" s="22" t="s">
        <v>2905</v>
      </c>
      <c r="E2732" s="397" t="s">
        <v>1928</v>
      </c>
      <c r="F2732" s="397"/>
      <c r="G2732" s="23" t="s">
        <v>268</v>
      </c>
      <c r="H2732" s="26">
        <v>1</v>
      </c>
      <c r="I2732" s="25">
        <v>146.63</v>
      </c>
      <c r="J2732" s="25">
        <v>146.63</v>
      </c>
    </row>
    <row r="2733" spans="1:10" ht="25.95" customHeight="1">
      <c r="A2733" s="22" t="s">
        <v>1894</v>
      </c>
      <c r="B2733" s="24" t="s">
        <v>2866</v>
      </c>
      <c r="C2733" s="22" t="s">
        <v>78</v>
      </c>
      <c r="D2733" s="22" t="s">
        <v>2867</v>
      </c>
      <c r="E2733" s="397" t="s">
        <v>1928</v>
      </c>
      <c r="F2733" s="397"/>
      <c r="G2733" s="23" t="s">
        <v>268</v>
      </c>
      <c r="H2733" s="26">
        <v>2.1000000000000001E-2</v>
      </c>
      <c r="I2733" s="25">
        <v>3.45</v>
      </c>
      <c r="J2733" s="25">
        <v>7.0000000000000007E-2</v>
      </c>
    </row>
    <row r="2734" spans="1:10">
      <c r="A2734" s="38"/>
      <c r="B2734" s="38"/>
      <c r="C2734" s="38"/>
      <c r="D2734" s="38"/>
      <c r="E2734" s="38" t="s">
        <v>1897</v>
      </c>
      <c r="F2734" s="39">
        <v>4.3899999999999997</v>
      </c>
      <c r="G2734" s="38" t="s">
        <v>1898</v>
      </c>
      <c r="H2734" s="39">
        <v>0</v>
      </c>
      <c r="I2734" s="38" t="s">
        <v>1899</v>
      </c>
      <c r="J2734" s="39">
        <v>4.3899999999999997</v>
      </c>
    </row>
    <row r="2735" spans="1:10">
      <c r="A2735" s="38"/>
      <c r="B2735" s="38"/>
      <c r="C2735" s="38"/>
      <c r="D2735" s="38"/>
      <c r="E2735" s="38" t="s">
        <v>1900</v>
      </c>
      <c r="F2735" s="39">
        <v>31.26</v>
      </c>
      <c r="G2735" s="38"/>
      <c r="H2735" s="398" t="s">
        <v>1901</v>
      </c>
      <c r="I2735" s="398"/>
      <c r="J2735" s="39">
        <v>183.76</v>
      </c>
    </row>
    <row r="2736" spans="1:10" ht="1.05" customHeight="1">
      <c r="A2736" s="16"/>
      <c r="B2736" s="16"/>
      <c r="C2736" s="16"/>
      <c r="D2736" s="16"/>
      <c r="E2736" s="16"/>
      <c r="F2736" s="16"/>
      <c r="G2736" s="16"/>
      <c r="H2736" s="16"/>
      <c r="I2736" s="16"/>
      <c r="J2736" s="16"/>
    </row>
    <row r="2737" spans="1:10" ht="18" customHeight="1">
      <c r="A2737" s="2" t="s">
        <v>923</v>
      </c>
      <c r="B2737" s="4" t="s">
        <v>61</v>
      </c>
      <c r="C2737" s="2" t="s">
        <v>62</v>
      </c>
      <c r="D2737" s="2" t="s">
        <v>9</v>
      </c>
      <c r="E2737" s="391" t="s">
        <v>63</v>
      </c>
      <c r="F2737" s="391"/>
      <c r="G2737" s="3" t="s">
        <v>64</v>
      </c>
      <c r="H2737" s="4" t="s">
        <v>10</v>
      </c>
      <c r="I2737" s="4" t="s">
        <v>65</v>
      </c>
      <c r="J2737" s="4" t="s">
        <v>11</v>
      </c>
    </row>
    <row r="2738" spans="1:10" ht="39" customHeight="1">
      <c r="A2738" s="10" t="s">
        <v>1883</v>
      </c>
      <c r="B2738" s="12" t="s">
        <v>924</v>
      </c>
      <c r="C2738" s="10" t="s">
        <v>78</v>
      </c>
      <c r="D2738" s="10" t="s">
        <v>925</v>
      </c>
      <c r="E2738" s="395" t="s">
        <v>307</v>
      </c>
      <c r="F2738" s="395"/>
      <c r="G2738" s="11" t="s">
        <v>268</v>
      </c>
      <c r="H2738" s="15">
        <v>1</v>
      </c>
      <c r="I2738" s="13">
        <v>115.3</v>
      </c>
      <c r="J2738" s="13">
        <v>115.3</v>
      </c>
    </row>
    <row r="2739" spans="1:10" ht="24" customHeight="1">
      <c r="A2739" s="17" t="s">
        <v>1884</v>
      </c>
      <c r="B2739" s="19" t="s">
        <v>1909</v>
      </c>
      <c r="C2739" s="17" t="s">
        <v>78</v>
      </c>
      <c r="D2739" s="17" t="s">
        <v>1910</v>
      </c>
      <c r="E2739" s="396" t="s">
        <v>1887</v>
      </c>
      <c r="F2739" s="396"/>
      <c r="G2739" s="18" t="s">
        <v>1911</v>
      </c>
      <c r="H2739" s="21">
        <v>4.8099999999999997E-2</v>
      </c>
      <c r="I2739" s="20">
        <v>22.95</v>
      </c>
      <c r="J2739" s="20">
        <v>1.1000000000000001</v>
      </c>
    </row>
    <row r="2740" spans="1:10" ht="25.95" customHeight="1">
      <c r="A2740" s="17" t="s">
        <v>1884</v>
      </c>
      <c r="B2740" s="19" t="s">
        <v>1957</v>
      </c>
      <c r="C2740" s="17" t="s">
        <v>78</v>
      </c>
      <c r="D2740" s="17" t="s">
        <v>1958</v>
      </c>
      <c r="E2740" s="396" t="s">
        <v>1887</v>
      </c>
      <c r="F2740" s="396"/>
      <c r="G2740" s="18" t="s">
        <v>1911</v>
      </c>
      <c r="H2740" s="21">
        <v>0.1525</v>
      </c>
      <c r="I2740" s="20">
        <v>27.62</v>
      </c>
      <c r="J2740" s="20">
        <v>4.21</v>
      </c>
    </row>
    <row r="2741" spans="1:10" ht="39" customHeight="1">
      <c r="A2741" s="22" t="s">
        <v>1894</v>
      </c>
      <c r="B2741" s="24" t="s">
        <v>2906</v>
      </c>
      <c r="C2741" s="22" t="s">
        <v>78</v>
      </c>
      <c r="D2741" s="22" t="s">
        <v>2907</v>
      </c>
      <c r="E2741" s="397" t="s">
        <v>1928</v>
      </c>
      <c r="F2741" s="397"/>
      <c r="G2741" s="23" t="s">
        <v>268</v>
      </c>
      <c r="H2741" s="26">
        <v>1</v>
      </c>
      <c r="I2741" s="25">
        <v>109.92</v>
      </c>
      <c r="J2741" s="25">
        <v>109.92</v>
      </c>
    </row>
    <row r="2742" spans="1:10" ht="25.95" customHeight="1">
      <c r="A2742" s="22" t="s">
        <v>1894</v>
      </c>
      <c r="B2742" s="24" t="s">
        <v>2866</v>
      </c>
      <c r="C2742" s="22" t="s">
        <v>78</v>
      </c>
      <c r="D2742" s="22" t="s">
        <v>2867</v>
      </c>
      <c r="E2742" s="397" t="s">
        <v>1928</v>
      </c>
      <c r="F2742" s="397"/>
      <c r="G2742" s="23" t="s">
        <v>268</v>
      </c>
      <c r="H2742" s="26">
        <v>2.1000000000000001E-2</v>
      </c>
      <c r="I2742" s="25">
        <v>3.45</v>
      </c>
      <c r="J2742" s="25">
        <v>7.0000000000000007E-2</v>
      </c>
    </row>
    <row r="2743" spans="1:10">
      <c r="A2743" s="38"/>
      <c r="B2743" s="38"/>
      <c r="C2743" s="38"/>
      <c r="D2743" s="38"/>
      <c r="E2743" s="38" t="s">
        <v>1897</v>
      </c>
      <c r="F2743" s="39">
        <v>4.0199999999999996</v>
      </c>
      <c r="G2743" s="38" t="s">
        <v>1898</v>
      </c>
      <c r="H2743" s="39">
        <v>0</v>
      </c>
      <c r="I2743" s="38" t="s">
        <v>1899</v>
      </c>
      <c r="J2743" s="39">
        <v>4.0199999999999996</v>
      </c>
    </row>
    <row r="2744" spans="1:10">
      <c r="A2744" s="38"/>
      <c r="B2744" s="38"/>
      <c r="C2744" s="38"/>
      <c r="D2744" s="38"/>
      <c r="E2744" s="38" t="s">
        <v>1900</v>
      </c>
      <c r="F2744" s="39">
        <v>23.63</v>
      </c>
      <c r="G2744" s="38"/>
      <c r="H2744" s="398" t="s">
        <v>1901</v>
      </c>
      <c r="I2744" s="398"/>
      <c r="J2744" s="39">
        <v>138.93</v>
      </c>
    </row>
    <row r="2745" spans="1:10" ht="1.05" customHeight="1">
      <c r="A2745" s="16"/>
      <c r="B2745" s="16"/>
      <c r="C2745" s="16"/>
      <c r="D2745" s="16"/>
      <c r="E2745" s="16"/>
      <c r="F2745" s="16"/>
      <c r="G2745" s="16"/>
      <c r="H2745" s="16"/>
      <c r="I2745" s="16"/>
      <c r="J2745" s="16"/>
    </row>
    <row r="2746" spans="1:10" ht="18" customHeight="1">
      <c r="A2746" s="2" t="s">
        <v>926</v>
      </c>
      <c r="B2746" s="4" t="s">
        <v>61</v>
      </c>
      <c r="C2746" s="2" t="s">
        <v>62</v>
      </c>
      <c r="D2746" s="2" t="s">
        <v>9</v>
      </c>
      <c r="E2746" s="391" t="s">
        <v>63</v>
      </c>
      <c r="F2746" s="391"/>
      <c r="G2746" s="3" t="s">
        <v>64</v>
      </c>
      <c r="H2746" s="4" t="s">
        <v>10</v>
      </c>
      <c r="I2746" s="4" t="s">
        <v>65</v>
      </c>
      <c r="J2746" s="4" t="s">
        <v>11</v>
      </c>
    </row>
    <row r="2747" spans="1:10" ht="39" customHeight="1">
      <c r="A2747" s="10" t="s">
        <v>1883</v>
      </c>
      <c r="B2747" s="12" t="s">
        <v>924</v>
      </c>
      <c r="C2747" s="10" t="s">
        <v>78</v>
      </c>
      <c r="D2747" s="10" t="s">
        <v>925</v>
      </c>
      <c r="E2747" s="395" t="s">
        <v>307</v>
      </c>
      <c r="F2747" s="395"/>
      <c r="G2747" s="11" t="s">
        <v>268</v>
      </c>
      <c r="H2747" s="15">
        <v>1</v>
      </c>
      <c r="I2747" s="13">
        <v>115.3</v>
      </c>
      <c r="J2747" s="13">
        <v>115.3</v>
      </c>
    </row>
    <row r="2748" spans="1:10" ht="24" customHeight="1">
      <c r="A2748" s="17" t="s">
        <v>1884</v>
      </c>
      <c r="B2748" s="19" t="s">
        <v>1909</v>
      </c>
      <c r="C2748" s="17" t="s">
        <v>78</v>
      </c>
      <c r="D2748" s="17" t="s">
        <v>1910</v>
      </c>
      <c r="E2748" s="396" t="s">
        <v>1887</v>
      </c>
      <c r="F2748" s="396"/>
      <c r="G2748" s="18" t="s">
        <v>1911</v>
      </c>
      <c r="H2748" s="21">
        <v>4.8099999999999997E-2</v>
      </c>
      <c r="I2748" s="20">
        <v>22.95</v>
      </c>
      <c r="J2748" s="20">
        <v>1.1000000000000001</v>
      </c>
    </row>
    <row r="2749" spans="1:10" ht="25.95" customHeight="1">
      <c r="A2749" s="17" t="s">
        <v>1884</v>
      </c>
      <c r="B2749" s="19" t="s">
        <v>1957</v>
      </c>
      <c r="C2749" s="17" t="s">
        <v>78</v>
      </c>
      <c r="D2749" s="17" t="s">
        <v>1958</v>
      </c>
      <c r="E2749" s="396" t="s">
        <v>1887</v>
      </c>
      <c r="F2749" s="396"/>
      <c r="G2749" s="18" t="s">
        <v>1911</v>
      </c>
      <c r="H2749" s="21">
        <v>0.1525</v>
      </c>
      <c r="I2749" s="20">
        <v>27.62</v>
      </c>
      <c r="J2749" s="20">
        <v>4.21</v>
      </c>
    </row>
    <row r="2750" spans="1:10" ht="39" customHeight="1">
      <c r="A2750" s="22" t="s">
        <v>1894</v>
      </c>
      <c r="B2750" s="24" t="s">
        <v>2906</v>
      </c>
      <c r="C2750" s="22" t="s">
        <v>78</v>
      </c>
      <c r="D2750" s="22" t="s">
        <v>2907</v>
      </c>
      <c r="E2750" s="397" t="s">
        <v>1928</v>
      </c>
      <c r="F2750" s="397"/>
      <c r="G2750" s="23" t="s">
        <v>268</v>
      </c>
      <c r="H2750" s="26">
        <v>1</v>
      </c>
      <c r="I2750" s="25">
        <v>109.92</v>
      </c>
      <c r="J2750" s="25">
        <v>109.92</v>
      </c>
    </row>
    <row r="2751" spans="1:10" ht="25.95" customHeight="1">
      <c r="A2751" s="22" t="s">
        <v>1894</v>
      </c>
      <c r="B2751" s="24" t="s">
        <v>2866</v>
      </c>
      <c r="C2751" s="22" t="s">
        <v>78</v>
      </c>
      <c r="D2751" s="22" t="s">
        <v>2867</v>
      </c>
      <c r="E2751" s="397" t="s">
        <v>1928</v>
      </c>
      <c r="F2751" s="397"/>
      <c r="G2751" s="23" t="s">
        <v>268</v>
      </c>
      <c r="H2751" s="26">
        <v>2.1000000000000001E-2</v>
      </c>
      <c r="I2751" s="25">
        <v>3.45</v>
      </c>
      <c r="J2751" s="25">
        <v>7.0000000000000007E-2</v>
      </c>
    </row>
    <row r="2752" spans="1:10">
      <c r="A2752" s="38"/>
      <c r="B2752" s="38"/>
      <c r="C2752" s="38"/>
      <c r="D2752" s="38"/>
      <c r="E2752" s="38" t="s">
        <v>1897</v>
      </c>
      <c r="F2752" s="39">
        <v>4.0199999999999996</v>
      </c>
      <c r="G2752" s="38" t="s">
        <v>1898</v>
      </c>
      <c r="H2752" s="39">
        <v>0</v>
      </c>
      <c r="I2752" s="38" t="s">
        <v>1899</v>
      </c>
      <c r="J2752" s="39">
        <v>4.0199999999999996</v>
      </c>
    </row>
    <row r="2753" spans="1:10">
      <c r="A2753" s="38"/>
      <c r="B2753" s="38"/>
      <c r="C2753" s="38"/>
      <c r="D2753" s="38"/>
      <c r="E2753" s="38" t="s">
        <v>1900</v>
      </c>
      <c r="F2753" s="39">
        <v>23.63</v>
      </c>
      <c r="G2753" s="38"/>
      <c r="H2753" s="398" t="s">
        <v>1901</v>
      </c>
      <c r="I2753" s="398"/>
      <c r="J2753" s="39">
        <v>138.93</v>
      </c>
    </row>
    <row r="2754" spans="1:10" ht="1.05" customHeight="1">
      <c r="A2754" s="16"/>
      <c r="B2754" s="16"/>
      <c r="C2754" s="16"/>
      <c r="D2754" s="16"/>
      <c r="E2754" s="16"/>
      <c r="F2754" s="16"/>
      <c r="G2754" s="16"/>
      <c r="H2754" s="16"/>
      <c r="I2754" s="16"/>
      <c r="J2754" s="16"/>
    </row>
    <row r="2755" spans="1:10" ht="18" customHeight="1">
      <c r="A2755" s="2" t="s">
        <v>928</v>
      </c>
      <c r="B2755" s="4" t="s">
        <v>61</v>
      </c>
      <c r="C2755" s="2" t="s">
        <v>62</v>
      </c>
      <c r="D2755" s="2" t="s">
        <v>9</v>
      </c>
      <c r="E2755" s="391" t="s">
        <v>63</v>
      </c>
      <c r="F2755" s="391"/>
      <c r="G2755" s="3" t="s">
        <v>64</v>
      </c>
      <c r="H2755" s="4" t="s">
        <v>10</v>
      </c>
      <c r="I2755" s="4" t="s">
        <v>65</v>
      </c>
      <c r="J2755" s="4" t="s">
        <v>11</v>
      </c>
    </row>
    <row r="2756" spans="1:10" ht="25.95" customHeight="1">
      <c r="A2756" s="10" t="s">
        <v>1883</v>
      </c>
      <c r="B2756" s="12" t="s">
        <v>929</v>
      </c>
      <c r="C2756" s="10" t="s">
        <v>78</v>
      </c>
      <c r="D2756" s="10" t="s">
        <v>930</v>
      </c>
      <c r="E2756" s="395" t="s">
        <v>307</v>
      </c>
      <c r="F2756" s="395"/>
      <c r="G2756" s="11" t="s">
        <v>268</v>
      </c>
      <c r="H2756" s="15">
        <v>1</v>
      </c>
      <c r="I2756" s="13">
        <v>122.02</v>
      </c>
      <c r="J2756" s="13">
        <v>122.02</v>
      </c>
    </row>
    <row r="2757" spans="1:10" ht="25.95" customHeight="1">
      <c r="A2757" s="17" t="s">
        <v>1884</v>
      </c>
      <c r="B2757" s="19" t="s">
        <v>1957</v>
      </c>
      <c r="C2757" s="17" t="s">
        <v>78</v>
      </c>
      <c r="D2757" s="17" t="s">
        <v>1958</v>
      </c>
      <c r="E2757" s="396" t="s">
        <v>1887</v>
      </c>
      <c r="F2757" s="396"/>
      <c r="G2757" s="18" t="s">
        <v>1911</v>
      </c>
      <c r="H2757" s="21">
        <v>0.44669999999999999</v>
      </c>
      <c r="I2757" s="20">
        <v>27.62</v>
      </c>
      <c r="J2757" s="20">
        <v>12.33</v>
      </c>
    </row>
    <row r="2758" spans="1:10" ht="24" customHeight="1">
      <c r="A2758" s="17" t="s">
        <v>1884</v>
      </c>
      <c r="B2758" s="19" t="s">
        <v>1909</v>
      </c>
      <c r="C2758" s="17" t="s">
        <v>78</v>
      </c>
      <c r="D2758" s="17" t="s">
        <v>1910</v>
      </c>
      <c r="E2758" s="396" t="s">
        <v>1887</v>
      </c>
      <c r="F2758" s="396"/>
      <c r="G2758" s="18" t="s">
        <v>1911</v>
      </c>
      <c r="H2758" s="21">
        <v>0.14069999999999999</v>
      </c>
      <c r="I2758" s="20">
        <v>22.95</v>
      </c>
      <c r="J2758" s="20">
        <v>3.22</v>
      </c>
    </row>
    <row r="2759" spans="1:10" ht="25.95" customHeight="1">
      <c r="A2759" s="22" t="s">
        <v>1894</v>
      </c>
      <c r="B2759" s="24" t="s">
        <v>2908</v>
      </c>
      <c r="C2759" s="22" t="s">
        <v>78</v>
      </c>
      <c r="D2759" s="22" t="s">
        <v>2909</v>
      </c>
      <c r="E2759" s="397" t="s">
        <v>1928</v>
      </c>
      <c r="F2759" s="397"/>
      <c r="G2759" s="23" t="s">
        <v>268</v>
      </c>
      <c r="H2759" s="26">
        <v>1</v>
      </c>
      <c r="I2759" s="25">
        <v>106.4</v>
      </c>
      <c r="J2759" s="25">
        <v>106.4</v>
      </c>
    </row>
    <row r="2760" spans="1:10" ht="25.95" customHeight="1">
      <c r="A2760" s="22" t="s">
        <v>1894</v>
      </c>
      <c r="B2760" s="24" t="s">
        <v>2866</v>
      </c>
      <c r="C2760" s="22" t="s">
        <v>78</v>
      </c>
      <c r="D2760" s="22" t="s">
        <v>2867</v>
      </c>
      <c r="E2760" s="397" t="s">
        <v>1928</v>
      </c>
      <c r="F2760" s="397"/>
      <c r="G2760" s="23" t="s">
        <v>268</v>
      </c>
      <c r="H2760" s="26">
        <v>2.1000000000000001E-2</v>
      </c>
      <c r="I2760" s="25">
        <v>3.45</v>
      </c>
      <c r="J2760" s="25">
        <v>7.0000000000000007E-2</v>
      </c>
    </row>
    <row r="2761" spans="1:10">
      <c r="A2761" s="38"/>
      <c r="B2761" s="38"/>
      <c r="C2761" s="38"/>
      <c r="D2761" s="38"/>
      <c r="E2761" s="38" t="s">
        <v>1897</v>
      </c>
      <c r="F2761" s="39">
        <v>11.79</v>
      </c>
      <c r="G2761" s="38" t="s">
        <v>1898</v>
      </c>
      <c r="H2761" s="39">
        <v>0</v>
      </c>
      <c r="I2761" s="38" t="s">
        <v>1899</v>
      </c>
      <c r="J2761" s="39">
        <v>11.79</v>
      </c>
    </row>
    <row r="2762" spans="1:10">
      <c r="A2762" s="38"/>
      <c r="B2762" s="38"/>
      <c r="C2762" s="38"/>
      <c r="D2762" s="38"/>
      <c r="E2762" s="38" t="s">
        <v>1900</v>
      </c>
      <c r="F2762" s="39">
        <v>25.01</v>
      </c>
      <c r="G2762" s="38"/>
      <c r="H2762" s="398" t="s">
        <v>1901</v>
      </c>
      <c r="I2762" s="398"/>
      <c r="J2762" s="39">
        <v>147.03</v>
      </c>
    </row>
    <row r="2763" spans="1:10" ht="1.05" customHeight="1">
      <c r="A2763" s="16"/>
      <c r="B2763" s="16"/>
      <c r="C2763" s="16"/>
      <c r="D2763" s="16"/>
      <c r="E2763" s="16"/>
      <c r="F2763" s="16"/>
      <c r="G2763" s="16"/>
      <c r="H2763" s="16"/>
      <c r="I2763" s="16"/>
      <c r="J2763" s="16"/>
    </row>
    <row r="2764" spans="1:10" ht="18" customHeight="1">
      <c r="A2764" s="2" t="s">
        <v>931</v>
      </c>
      <c r="B2764" s="4" t="s">
        <v>61</v>
      </c>
      <c r="C2764" s="2" t="s">
        <v>62</v>
      </c>
      <c r="D2764" s="2" t="s">
        <v>9</v>
      </c>
      <c r="E2764" s="391" t="s">
        <v>63</v>
      </c>
      <c r="F2764" s="391"/>
      <c r="G2764" s="3" t="s">
        <v>64</v>
      </c>
      <c r="H2764" s="4" t="s">
        <v>10</v>
      </c>
      <c r="I2764" s="4" t="s">
        <v>65</v>
      </c>
      <c r="J2764" s="4" t="s">
        <v>11</v>
      </c>
    </row>
    <row r="2765" spans="1:10" ht="39" customHeight="1">
      <c r="A2765" s="10" t="s">
        <v>1883</v>
      </c>
      <c r="B2765" s="12" t="s">
        <v>932</v>
      </c>
      <c r="C2765" s="10" t="s">
        <v>78</v>
      </c>
      <c r="D2765" s="10" t="s">
        <v>933</v>
      </c>
      <c r="E2765" s="395" t="s">
        <v>307</v>
      </c>
      <c r="F2765" s="395"/>
      <c r="G2765" s="11" t="s">
        <v>268</v>
      </c>
      <c r="H2765" s="15">
        <v>1</v>
      </c>
      <c r="I2765" s="13">
        <v>609.91</v>
      </c>
      <c r="J2765" s="13">
        <v>609.91</v>
      </c>
    </row>
    <row r="2766" spans="1:10" ht="25.95" customHeight="1">
      <c r="A2766" s="17" t="s">
        <v>1884</v>
      </c>
      <c r="B2766" s="19" t="s">
        <v>1957</v>
      </c>
      <c r="C2766" s="17" t="s">
        <v>78</v>
      </c>
      <c r="D2766" s="17" t="s">
        <v>1958</v>
      </c>
      <c r="E2766" s="396" t="s">
        <v>1887</v>
      </c>
      <c r="F2766" s="396"/>
      <c r="G2766" s="18" t="s">
        <v>1911</v>
      </c>
      <c r="H2766" s="21">
        <v>1.4228000000000001</v>
      </c>
      <c r="I2766" s="20">
        <v>27.62</v>
      </c>
      <c r="J2766" s="20">
        <v>39.29</v>
      </c>
    </row>
    <row r="2767" spans="1:10" ht="24" customHeight="1">
      <c r="A2767" s="17" t="s">
        <v>1884</v>
      </c>
      <c r="B2767" s="19" t="s">
        <v>1909</v>
      </c>
      <c r="C2767" s="17" t="s">
        <v>78</v>
      </c>
      <c r="D2767" s="17" t="s">
        <v>1910</v>
      </c>
      <c r="E2767" s="396" t="s">
        <v>1887</v>
      </c>
      <c r="F2767" s="396"/>
      <c r="G2767" s="18" t="s">
        <v>1911</v>
      </c>
      <c r="H2767" s="21">
        <v>0.44829999999999998</v>
      </c>
      <c r="I2767" s="20">
        <v>22.95</v>
      </c>
      <c r="J2767" s="20">
        <v>10.28</v>
      </c>
    </row>
    <row r="2768" spans="1:10" ht="39" customHeight="1">
      <c r="A2768" s="22" t="s">
        <v>1894</v>
      </c>
      <c r="B2768" s="24" t="s">
        <v>2313</v>
      </c>
      <c r="C2768" s="22" t="s">
        <v>78</v>
      </c>
      <c r="D2768" s="22" t="s">
        <v>2314</v>
      </c>
      <c r="E2768" s="397" t="s">
        <v>1928</v>
      </c>
      <c r="F2768" s="397"/>
      <c r="G2768" s="23" t="s">
        <v>268</v>
      </c>
      <c r="H2768" s="26">
        <v>9</v>
      </c>
      <c r="I2768" s="25">
        <v>22.95</v>
      </c>
      <c r="J2768" s="25">
        <v>206.55</v>
      </c>
    </row>
    <row r="2769" spans="1:10" ht="25.95" customHeight="1">
      <c r="A2769" s="22" t="s">
        <v>1894</v>
      </c>
      <c r="B2769" s="24" t="s">
        <v>2910</v>
      </c>
      <c r="C2769" s="22" t="s">
        <v>78</v>
      </c>
      <c r="D2769" s="22" t="s">
        <v>2911</v>
      </c>
      <c r="E2769" s="397" t="s">
        <v>1928</v>
      </c>
      <c r="F2769" s="397"/>
      <c r="G2769" s="23" t="s">
        <v>268</v>
      </c>
      <c r="H2769" s="26">
        <v>1</v>
      </c>
      <c r="I2769" s="25">
        <v>353.79</v>
      </c>
      <c r="J2769" s="25">
        <v>353.79</v>
      </c>
    </row>
    <row r="2770" spans="1:10">
      <c r="A2770" s="38"/>
      <c r="B2770" s="38"/>
      <c r="C2770" s="38"/>
      <c r="D2770" s="38"/>
      <c r="E2770" s="38" t="s">
        <v>1897</v>
      </c>
      <c r="F2770" s="39">
        <v>37.58</v>
      </c>
      <c r="G2770" s="38" t="s">
        <v>1898</v>
      </c>
      <c r="H2770" s="39">
        <v>0</v>
      </c>
      <c r="I2770" s="38" t="s">
        <v>1899</v>
      </c>
      <c r="J2770" s="39">
        <v>37.58</v>
      </c>
    </row>
    <row r="2771" spans="1:10">
      <c r="A2771" s="38"/>
      <c r="B2771" s="38"/>
      <c r="C2771" s="38"/>
      <c r="D2771" s="38"/>
      <c r="E2771" s="38" t="s">
        <v>1900</v>
      </c>
      <c r="F2771" s="39">
        <v>125.03</v>
      </c>
      <c r="G2771" s="38"/>
      <c r="H2771" s="398" t="s">
        <v>1901</v>
      </c>
      <c r="I2771" s="398"/>
      <c r="J2771" s="39">
        <v>734.94</v>
      </c>
    </row>
    <row r="2772" spans="1:10" ht="1.05" customHeight="1">
      <c r="A2772" s="16"/>
      <c r="B2772" s="16"/>
      <c r="C2772" s="16"/>
      <c r="D2772" s="16"/>
      <c r="E2772" s="16"/>
      <c r="F2772" s="16"/>
      <c r="G2772" s="16"/>
      <c r="H2772" s="16"/>
      <c r="I2772" s="16"/>
      <c r="J2772" s="16"/>
    </row>
    <row r="2773" spans="1:10" ht="18" customHeight="1">
      <c r="A2773" s="2" t="s">
        <v>934</v>
      </c>
      <c r="B2773" s="4" t="s">
        <v>61</v>
      </c>
      <c r="C2773" s="2" t="s">
        <v>62</v>
      </c>
      <c r="D2773" s="2" t="s">
        <v>9</v>
      </c>
      <c r="E2773" s="391" t="s">
        <v>63</v>
      </c>
      <c r="F2773" s="391"/>
      <c r="G2773" s="3" t="s">
        <v>64</v>
      </c>
      <c r="H2773" s="4" t="s">
        <v>10</v>
      </c>
      <c r="I2773" s="4" t="s">
        <v>65</v>
      </c>
      <c r="J2773" s="4" t="s">
        <v>11</v>
      </c>
    </row>
    <row r="2774" spans="1:10" ht="39" customHeight="1">
      <c r="A2774" s="10" t="s">
        <v>1883</v>
      </c>
      <c r="B2774" s="12" t="s">
        <v>935</v>
      </c>
      <c r="C2774" s="10" t="s">
        <v>78</v>
      </c>
      <c r="D2774" s="10" t="s">
        <v>936</v>
      </c>
      <c r="E2774" s="395" t="s">
        <v>307</v>
      </c>
      <c r="F2774" s="395"/>
      <c r="G2774" s="11" t="s">
        <v>268</v>
      </c>
      <c r="H2774" s="15">
        <v>1</v>
      </c>
      <c r="I2774" s="13">
        <v>364.79</v>
      </c>
      <c r="J2774" s="13">
        <v>364.79</v>
      </c>
    </row>
    <row r="2775" spans="1:10" ht="25.95" customHeight="1">
      <c r="A2775" s="17" t="s">
        <v>1884</v>
      </c>
      <c r="B2775" s="19" t="s">
        <v>1957</v>
      </c>
      <c r="C2775" s="17" t="s">
        <v>78</v>
      </c>
      <c r="D2775" s="17" t="s">
        <v>1958</v>
      </c>
      <c r="E2775" s="396" t="s">
        <v>1887</v>
      </c>
      <c r="F2775" s="396"/>
      <c r="G2775" s="18" t="s">
        <v>1911</v>
      </c>
      <c r="H2775" s="21">
        <v>0.94850000000000001</v>
      </c>
      <c r="I2775" s="20">
        <v>27.62</v>
      </c>
      <c r="J2775" s="20">
        <v>26.19</v>
      </c>
    </row>
    <row r="2776" spans="1:10" ht="24" customHeight="1">
      <c r="A2776" s="17" t="s">
        <v>1884</v>
      </c>
      <c r="B2776" s="19" t="s">
        <v>1909</v>
      </c>
      <c r="C2776" s="17" t="s">
        <v>78</v>
      </c>
      <c r="D2776" s="17" t="s">
        <v>1910</v>
      </c>
      <c r="E2776" s="396" t="s">
        <v>1887</v>
      </c>
      <c r="F2776" s="396"/>
      <c r="G2776" s="18" t="s">
        <v>1911</v>
      </c>
      <c r="H2776" s="21">
        <v>0.29880000000000001</v>
      </c>
      <c r="I2776" s="20">
        <v>22.95</v>
      </c>
      <c r="J2776" s="20">
        <v>6.85</v>
      </c>
    </row>
    <row r="2777" spans="1:10" ht="39" customHeight="1">
      <c r="A2777" s="22" t="s">
        <v>1894</v>
      </c>
      <c r="B2777" s="24" t="s">
        <v>2313</v>
      </c>
      <c r="C2777" s="22" t="s">
        <v>78</v>
      </c>
      <c r="D2777" s="22" t="s">
        <v>2314</v>
      </c>
      <c r="E2777" s="397" t="s">
        <v>1928</v>
      </c>
      <c r="F2777" s="397"/>
      <c r="G2777" s="23" t="s">
        <v>268</v>
      </c>
      <c r="H2777" s="26">
        <v>6</v>
      </c>
      <c r="I2777" s="25">
        <v>22.95</v>
      </c>
      <c r="J2777" s="25">
        <v>137.69999999999999</v>
      </c>
    </row>
    <row r="2778" spans="1:10" ht="25.95" customHeight="1">
      <c r="A2778" s="22" t="s">
        <v>1894</v>
      </c>
      <c r="B2778" s="24" t="s">
        <v>2912</v>
      </c>
      <c r="C2778" s="22" t="s">
        <v>78</v>
      </c>
      <c r="D2778" s="22" t="s">
        <v>2913</v>
      </c>
      <c r="E2778" s="397" t="s">
        <v>1928</v>
      </c>
      <c r="F2778" s="397"/>
      <c r="G2778" s="23" t="s">
        <v>268</v>
      </c>
      <c r="H2778" s="26">
        <v>1</v>
      </c>
      <c r="I2778" s="25">
        <v>194.05</v>
      </c>
      <c r="J2778" s="25">
        <v>194.05</v>
      </c>
    </row>
    <row r="2779" spans="1:10">
      <c r="A2779" s="38"/>
      <c r="B2779" s="38"/>
      <c r="C2779" s="38"/>
      <c r="D2779" s="38"/>
      <c r="E2779" s="38" t="s">
        <v>1897</v>
      </c>
      <c r="F2779" s="39">
        <v>25.05</v>
      </c>
      <c r="G2779" s="38" t="s">
        <v>1898</v>
      </c>
      <c r="H2779" s="39">
        <v>0</v>
      </c>
      <c r="I2779" s="38" t="s">
        <v>1899</v>
      </c>
      <c r="J2779" s="39">
        <v>25.05</v>
      </c>
    </row>
    <row r="2780" spans="1:10">
      <c r="A2780" s="38"/>
      <c r="B2780" s="38"/>
      <c r="C2780" s="38"/>
      <c r="D2780" s="38"/>
      <c r="E2780" s="38" t="s">
        <v>1900</v>
      </c>
      <c r="F2780" s="39">
        <v>74.78</v>
      </c>
      <c r="G2780" s="38"/>
      <c r="H2780" s="398" t="s">
        <v>1901</v>
      </c>
      <c r="I2780" s="398"/>
      <c r="J2780" s="39">
        <v>439.57</v>
      </c>
    </row>
    <row r="2781" spans="1:10" ht="1.05" customHeight="1">
      <c r="A2781" s="16"/>
      <c r="B2781" s="16"/>
      <c r="C2781" s="16"/>
      <c r="D2781" s="16"/>
      <c r="E2781" s="16"/>
      <c r="F2781" s="16"/>
      <c r="G2781" s="16"/>
      <c r="H2781" s="16"/>
      <c r="I2781" s="16"/>
      <c r="J2781" s="16"/>
    </row>
    <row r="2782" spans="1:10" ht="18" customHeight="1">
      <c r="A2782" s="2" t="s">
        <v>937</v>
      </c>
      <c r="B2782" s="4" t="s">
        <v>61</v>
      </c>
      <c r="C2782" s="2" t="s">
        <v>62</v>
      </c>
      <c r="D2782" s="2" t="s">
        <v>9</v>
      </c>
      <c r="E2782" s="391" t="s">
        <v>63</v>
      </c>
      <c r="F2782" s="391"/>
      <c r="G2782" s="3" t="s">
        <v>64</v>
      </c>
      <c r="H2782" s="4" t="s">
        <v>10</v>
      </c>
      <c r="I2782" s="4" t="s">
        <v>65</v>
      </c>
      <c r="J2782" s="4" t="s">
        <v>11</v>
      </c>
    </row>
    <row r="2783" spans="1:10" ht="39" customHeight="1">
      <c r="A2783" s="10" t="s">
        <v>1883</v>
      </c>
      <c r="B2783" s="12" t="s">
        <v>938</v>
      </c>
      <c r="C2783" s="10" t="s">
        <v>78</v>
      </c>
      <c r="D2783" s="10" t="s">
        <v>939</v>
      </c>
      <c r="E2783" s="395" t="s">
        <v>307</v>
      </c>
      <c r="F2783" s="395"/>
      <c r="G2783" s="11" t="s">
        <v>268</v>
      </c>
      <c r="H2783" s="15">
        <v>1</v>
      </c>
      <c r="I2783" s="13">
        <v>355.19</v>
      </c>
      <c r="J2783" s="13">
        <v>355.19</v>
      </c>
    </row>
    <row r="2784" spans="1:10" ht="24" customHeight="1">
      <c r="A2784" s="17" t="s">
        <v>1884</v>
      </c>
      <c r="B2784" s="19" t="s">
        <v>1909</v>
      </c>
      <c r="C2784" s="17" t="s">
        <v>78</v>
      </c>
      <c r="D2784" s="17" t="s">
        <v>1910</v>
      </c>
      <c r="E2784" s="396" t="s">
        <v>1887</v>
      </c>
      <c r="F2784" s="396"/>
      <c r="G2784" s="18" t="s">
        <v>1911</v>
      </c>
      <c r="H2784" s="21">
        <v>0.29880000000000001</v>
      </c>
      <c r="I2784" s="20">
        <v>22.95</v>
      </c>
      <c r="J2784" s="20">
        <v>6.85</v>
      </c>
    </row>
    <row r="2785" spans="1:10" ht="25.95" customHeight="1">
      <c r="A2785" s="17" t="s">
        <v>1884</v>
      </c>
      <c r="B2785" s="19" t="s">
        <v>1957</v>
      </c>
      <c r="C2785" s="17" t="s">
        <v>78</v>
      </c>
      <c r="D2785" s="17" t="s">
        <v>1958</v>
      </c>
      <c r="E2785" s="396" t="s">
        <v>1887</v>
      </c>
      <c r="F2785" s="396"/>
      <c r="G2785" s="18" t="s">
        <v>1911</v>
      </c>
      <c r="H2785" s="21">
        <v>0.94850000000000001</v>
      </c>
      <c r="I2785" s="20">
        <v>27.62</v>
      </c>
      <c r="J2785" s="20">
        <v>26.19</v>
      </c>
    </row>
    <row r="2786" spans="1:10" ht="39" customHeight="1">
      <c r="A2786" s="22" t="s">
        <v>1894</v>
      </c>
      <c r="B2786" s="24" t="s">
        <v>2313</v>
      </c>
      <c r="C2786" s="22" t="s">
        <v>78</v>
      </c>
      <c r="D2786" s="22" t="s">
        <v>2314</v>
      </c>
      <c r="E2786" s="397" t="s">
        <v>1928</v>
      </c>
      <c r="F2786" s="397"/>
      <c r="G2786" s="23" t="s">
        <v>268</v>
      </c>
      <c r="H2786" s="26">
        <v>6</v>
      </c>
      <c r="I2786" s="25">
        <v>22.95</v>
      </c>
      <c r="J2786" s="25">
        <v>137.69999999999999</v>
      </c>
    </row>
    <row r="2787" spans="1:10" ht="25.95" customHeight="1">
      <c r="A2787" s="22" t="s">
        <v>1894</v>
      </c>
      <c r="B2787" s="24" t="s">
        <v>2914</v>
      </c>
      <c r="C2787" s="22" t="s">
        <v>78</v>
      </c>
      <c r="D2787" s="22" t="s">
        <v>2915</v>
      </c>
      <c r="E2787" s="397" t="s">
        <v>1928</v>
      </c>
      <c r="F2787" s="397"/>
      <c r="G2787" s="23" t="s">
        <v>268</v>
      </c>
      <c r="H2787" s="26">
        <v>1</v>
      </c>
      <c r="I2787" s="25">
        <v>184.45</v>
      </c>
      <c r="J2787" s="25">
        <v>184.45</v>
      </c>
    </row>
    <row r="2788" spans="1:10">
      <c r="A2788" s="38"/>
      <c r="B2788" s="38"/>
      <c r="C2788" s="38"/>
      <c r="D2788" s="38"/>
      <c r="E2788" s="38" t="s">
        <v>1897</v>
      </c>
      <c r="F2788" s="39">
        <v>25.05</v>
      </c>
      <c r="G2788" s="38" t="s">
        <v>1898</v>
      </c>
      <c r="H2788" s="39">
        <v>0</v>
      </c>
      <c r="I2788" s="38" t="s">
        <v>1899</v>
      </c>
      <c r="J2788" s="39">
        <v>25.05</v>
      </c>
    </row>
    <row r="2789" spans="1:10">
      <c r="A2789" s="38"/>
      <c r="B2789" s="38"/>
      <c r="C2789" s="38"/>
      <c r="D2789" s="38"/>
      <c r="E2789" s="38" t="s">
        <v>1900</v>
      </c>
      <c r="F2789" s="39">
        <v>72.81</v>
      </c>
      <c r="G2789" s="38"/>
      <c r="H2789" s="398" t="s">
        <v>1901</v>
      </c>
      <c r="I2789" s="398"/>
      <c r="J2789" s="39">
        <v>428</v>
      </c>
    </row>
    <row r="2790" spans="1:10" ht="1.05" customHeight="1">
      <c r="A2790" s="16"/>
      <c r="B2790" s="16"/>
      <c r="C2790" s="16"/>
      <c r="D2790" s="16"/>
      <c r="E2790" s="16"/>
      <c r="F2790" s="16"/>
      <c r="G2790" s="16"/>
      <c r="H2790" s="16"/>
      <c r="I2790" s="16"/>
      <c r="J2790" s="16"/>
    </row>
    <row r="2791" spans="1:10" ht="18" customHeight="1">
      <c r="A2791" s="2" t="s">
        <v>940</v>
      </c>
      <c r="B2791" s="4" t="s">
        <v>61</v>
      </c>
      <c r="C2791" s="2" t="s">
        <v>62</v>
      </c>
      <c r="D2791" s="2" t="s">
        <v>9</v>
      </c>
      <c r="E2791" s="391" t="s">
        <v>63</v>
      </c>
      <c r="F2791" s="391"/>
      <c r="G2791" s="3" t="s">
        <v>64</v>
      </c>
      <c r="H2791" s="4" t="s">
        <v>10</v>
      </c>
      <c r="I2791" s="4" t="s">
        <v>65</v>
      </c>
      <c r="J2791" s="4" t="s">
        <v>11</v>
      </c>
    </row>
    <row r="2792" spans="1:10" ht="25.95" customHeight="1">
      <c r="A2792" s="10" t="s">
        <v>1883</v>
      </c>
      <c r="B2792" s="12" t="s">
        <v>941</v>
      </c>
      <c r="C2792" s="10" t="s">
        <v>78</v>
      </c>
      <c r="D2792" s="10" t="s">
        <v>942</v>
      </c>
      <c r="E2792" s="395" t="s">
        <v>307</v>
      </c>
      <c r="F2792" s="395"/>
      <c r="G2792" s="11" t="s">
        <v>268</v>
      </c>
      <c r="H2792" s="15">
        <v>1</v>
      </c>
      <c r="I2792" s="13">
        <v>1026.42</v>
      </c>
      <c r="J2792" s="13">
        <v>1026.42</v>
      </c>
    </row>
    <row r="2793" spans="1:10" ht="24" customHeight="1">
      <c r="A2793" s="17" t="s">
        <v>1884</v>
      </c>
      <c r="B2793" s="19" t="s">
        <v>1909</v>
      </c>
      <c r="C2793" s="17" t="s">
        <v>78</v>
      </c>
      <c r="D2793" s="17" t="s">
        <v>1910</v>
      </c>
      <c r="E2793" s="396" t="s">
        <v>1887</v>
      </c>
      <c r="F2793" s="396"/>
      <c r="G2793" s="18" t="s">
        <v>1911</v>
      </c>
      <c r="H2793" s="21">
        <v>0.39850000000000002</v>
      </c>
      <c r="I2793" s="20">
        <v>22.95</v>
      </c>
      <c r="J2793" s="20">
        <v>9.14</v>
      </c>
    </row>
    <row r="2794" spans="1:10" ht="25.95" customHeight="1">
      <c r="A2794" s="17" t="s">
        <v>1884</v>
      </c>
      <c r="B2794" s="19" t="s">
        <v>1957</v>
      </c>
      <c r="C2794" s="17" t="s">
        <v>78</v>
      </c>
      <c r="D2794" s="17" t="s">
        <v>1958</v>
      </c>
      <c r="E2794" s="396" t="s">
        <v>1887</v>
      </c>
      <c r="F2794" s="396"/>
      <c r="G2794" s="18" t="s">
        <v>1911</v>
      </c>
      <c r="H2794" s="21">
        <v>1.2646999999999999</v>
      </c>
      <c r="I2794" s="20">
        <v>27.62</v>
      </c>
      <c r="J2794" s="20">
        <v>34.93</v>
      </c>
    </row>
    <row r="2795" spans="1:10" ht="39" customHeight="1">
      <c r="A2795" s="22" t="s">
        <v>1894</v>
      </c>
      <c r="B2795" s="24" t="s">
        <v>2313</v>
      </c>
      <c r="C2795" s="22" t="s">
        <v>78</v>
      </c>
      <c r="D2795" s="22" t="s">
        <v>2314</v>
      </c>
      <c r="E2795" s="397" t="s">
        <v>1928</v>
      </c>
      <c r="F2795" s="397"/>
      <c r="G2795" s="23" t="s">
        <v>268</v>
      </c>
      <c r="H2795" s="26">
        <v>8</v>
      </c>
      <c r="I2795" s="25">
        <v>22.95</v>
      </c>
      <c r="J2795" s="25">
        <v>183.6</v>
      </c>
    </row>
    <row r="2796" spans="1:10" ht="25.95" customHeight="1">
      <c r="A2796" s="22" t="s">
        <v>1894</v>
      </c>
      <c r="B2796" s="24" t="s">
        <v>2916</v>
      </c>
      <c r="C2796" s="22" t="s">
        <v>78</v>
      </c>
      <c r="D2796" s="22" t="s">
        <v>2917</v>
      </c>
      <c r="E2796" s="397" t="s">
        <v>1928</v>
      </c>
      <c r="F2796" s="397"/>
      <c r="G2796" s="23" t="s">
        <v>268</v>
      </c>
      <c r="H2796" s="26">
        <v>1</v>
      </c>
      <c r="I2796" s="25">
        <v>798.75</v>
      </c>
      <c r="J2796" s="25">
        <v>798.75</v>
      </c>
    </row>
    <row r="2797" spans="1:10">
      <c r="A2797" s="38"/>
      <c r="B2797" s="38"/>
      <c r="C2797" s="38"/>
      <c r="D2797" s="38"/>
      <c r="E2797" s="38" t="s">
        <v>1897</v>
      </c>
      <c r="F2797" s="39">
        <v>33.39</v>
      </c>
      <c r="G2797" s="38" t="s">
        <v>1898</v>
      </c>
      <c r="H2797" s="39">
        <v>0</v>
      </c>
      <c r="I2797" s="38" t="s">
        <v>1899</v>
      </c>
      <c r="J2797" s="39">
        <v>33.39</v>
      </c>
    </row>
    <row r="2798" spans="1:10">
      <c r="A2798" s="38"/>
      <c r="B2798" s="38"/>
      <c r="C2798" s="38"/>
      <c r="D2798" s="38"/>
      <c r="E2798" s="38" t="s">
        <v>1900</v>
      </c>
      <c r="F2798" s="39">
        <v>210.41</v>
      </c>
      <c r="G2798" s="38"/>
      <c r="H2798" s="398" t="s">
        <v>1901</v>
      </c>
      <c r="I2798" s="398"/>
      <c r="J2798" s="39">
        <v>1236.83</v>
      </c>
    </row>
    <row r="2799" spans="1:10" ht="1.05" customHeight="1">
      <c r="A2799" s="16"/>
      <c r="B2799" s="16"/>
      <c r="C2799" s="16"/>
      <c r="D2799" s="16"/>
      <c r="E2799" s="16"/>
      <c r="F2799" s="16"/>
      <c r="G2799" s="16"/>
      <c r="H2799" s="16"/>
      <c r="I2799" s="16"/>
      <c r="J2799" s="16"/>
    </row>
    <row r="2800" spans="1:10" ht="18" customHeight="1">
      <c r="A2800" s="2" t="s">
        <v>943</v>
      </c>
      <c r="B2800" s="4" t="s">
        <v>61</v>
      </c>
      <c r="C2800" s="2" t="s">
        <v>62</v>
      </c>
      <c r="D2800" s="2" t="s">
        <v>9</v>
      </c>
      <c r="E2800" s="391" t="s">
        <v>63</v>
      </c>
      <c r="F2800" s="391"/>
      <c r="G2800" s="3" t="s">
        <v>64</v>
      </c>
      <c r="H2800" s="4" t="s">
        <v>10</v>
      </c>
      <c r="I2800" s="4" t="s">
        <v>65</v>
      </c>
      <c r="J2800" s="4" t="s">
        <v>11</v>
      </c>
    </row>
    <row r="2801" spans="1:10" ht="39" customHeight="1">
      <c r="A2801" s="10" t="s">
        <v>1883</v>
      </c>
      <c r="B2801" s="12" t="s">
        <v>944</v>
      </c>
      <c r="C2801" s="10" t="s">
        <v>72</v>
      </c>
      <c r="D2801" s="10" t="s">
        <v>945</v>
      </c>
      <c r="E2801" s="395" t="s">
        <v>74</v>
      </c>
      <c r="F2801" s="395"/>
      <c r="G2801" s="11" t="s">
        <v>75</v>
      </c>
      <c r="H2801" s="15">
        <v>1</v>
      </c>
      <c r="I2801" s="13">
        <v>1577.99</v>
      </c>
      <c r="J2801" s="13">
        <v>1577.99</v>
      </c>
    </row>
    <row r="2802" spans="1:10" ht="25.95" customHeight="1">
      <c r="A2802" s="17" t="s">
        <v>1884</v>
      </c>
      <c r="B2802" s="19" t="s">
        <v>891</v>
      </c>
      <c r="C2802" s="17" t="s">
        <v>78</v>
      </c>
      <c r="D2802" s="17" t="s">
        <v>892</v>
      </c>
      <c r="E2802" s="396" t="s">
        <v>307</v>
      </c>
      <c r="F2802" s="396"/>
      <c r="G2802" s="18" t="s">
        <v>268</v>
      </c>
      <c r="H2802" s="21">
        <v>1</v>
      </c>
      <c r="I2802" s="20">
        <v>11.29</v>
      </c>
      <c r="J2802" s="20">
        <v>11.29</v>
      </c>
    </row>
    <row r="2803" spans="1:10" ht="24" customHeight="1">
      <c r="A2803" s="17" t="s">
        <v>1884</v>
      </c>
      <c r="B2803" s="19" t="s">
        <v>1909</v>
      </c>
      <c r="C2803" s="17" t="s">
        <v>78</v>
      </c>
      <c r="D2803" s="17" t="s">
        <v>1910</v>
      </c>
      <c r="E2803" s="396" t="s">
        <v>1887</v>
      </c>
      <c r="F2803" s="396"/>
      <c r="G2803" s="18" t="s">
        <v>1911</v>
      </c>
      <c r="H2803" s="21">
        <v>0.5</v>
      </c>
      <c r="I2803" s="20">
        <v>22.95</v>
      </c>
      <c r="J2803" s="20">
        <v>11.47</v>
      </c>
    </row>
    <row r="2804" spans="1:10" ht="25.95" customHeight="1">
      <c r="A2804" s="17" t="s">
        <v>1884</v>
      </c>
      <c r="B2804" s="19" t="s">
        <v>1957</v>
      </c>
      <c r="C2804" s="17" t="s">
        <v>78</v>
      </c>
      <c r="D2804" s="17" t="s">
        <v>1958</v>
      </c>
      <c r="E2804" s="396" t="s">
        <v>1887</v>
      </c>
      <c r="F2804" s="396"/>
      <c r="G2804" s="18" t="s">
        <v>1911</v>
      </c>
      <c r="H2804" s="21">
        <v>0.5</v>
      </c>
      <c r="I2804" s="20">
        <v>27.62</v>
      </c>
      <c r="J2804" s="20">
        <v>13.81</v>
      </c>
    </row>
    <row r="2805" spans="1:10" ht="25.95" customHeight="1">
      <c r="A2805" s="22" t="s">
        <v>1894</v>
      </c>
      <c r="B2805" s="24" t="s">
        <v>2631</v>
      </c>
      <c r="C2805" s="22" t="s">
        <v>78</v>
      </c>
      <c r="D2805" s="22" t="s">
        <v>2632</v>
      </c>
      <c r="E2805" s="397" t="s">
        <v>1928</v>
      </c>
      <c r="F2805" s="397"/>
      <c r="G2805" s="23" t="s">
        <v>268</v>
      </c>
      <c r="H2805" s="26">
        <v>2.24E-2</v>
      </c>
      <c r="I2805" s="25">
        <v>7.84</v>
      </c>
      <c r="J2805" s="25">
        <v>0.17</v>
      </c>
    </row>
    <row r="2806" spans="1:10" ht="25.95" customHeight="1">
      <c r="A2806" s="22" t="s">
        <v>1894</v>
      </c>
      <c r="B2806" s="24" t="s">
        <v>2918</v>
      </c>
      <c r="C2806" s="22" t="s">
        <v>72</v>
      </c>
      <c r="D2806" s="22" t="s">
        <v>2919</v>
      </c>
      <c r="E2806" s="397" t="s">
        <v>1928</v>
      </c>
      <c r="F2806" s="397"/>
      <c r="G2806" s="23" t="s">
        <v>268</v>
      </c>
      <c r="H2806" s="26">
        <v>1</v>
      </c>
      <c r="I2806" s="25">
        <v>1541.25</v>
      </c>
      <c r="J2806" s="25">
        <v>1541.25</v>
      </c>
    </row>
    <row r="2807" spans="1:10">
      <c r="A2807" s="38"/>
      <c r="B2807" s="38"/>
      <c r="C2807" s="38"/>
      <c r="D2807" s="38"/>
      <c r="E2807" s="38" t="s">
        <v>1897</v>
      </c>
      <c r="F2807" s="39">
        <v>22.74</v>
      </c>
      <c r="G2807" s="38" t="s">
        <v>1898</v>
      </c>
      <c r="H2807" s="39">
        <v>0</v>
      </c>
      <c r="I2807" s="38" t="s">
        <v>1899</v>
      </c>
      <c r="J2807" s="39">
        <v>22.74</v>
      </c>
    </row>
    <row r="2808" spans="1:10">
      <c r="A2808" s="38"/>
      <c r="B2808" s="38"/>
      <c r="C2808" s="38"/>
      <c r="D2808" s="38"/>
      <c r="E2808" s="38" t="s">
        <v>1900</v>
      </c>
      <c r="F2808" s="39">
        <v>323.48</v>
      </c>
      <c r="G2808" s="38"/>
      <c r="H2808" s="398" t="s">
        <v>1901</v>
      </c>
      <c r="I2808" s="398"/>
      <c r="J2808" s="39">
        <v>1901.47</v>
      </c>
    </row>
    <row r="2809" spans="1:10" ht="1.05" customHeight="1">
      <c r="A2809" s="16"/>
      <c r="B2809" s="16"/>
      <c r="C2809" s="16"/>
      <c r="D2809" s="16"/>
      <c r="E2809" s="16"/>
      <c r="F2809" s="16"/>
      <c r="G2809" s="16"/>
      <c r="H2809" s="16"/>
      <c r="I2809" s="16"/>
      <c r="J2809" s="16"/>
    </row>
    <row r="2810" spans="1:10" ht="18" customHeight="1">
      <c r="A2810" s="2" t="s">
        <v>946</v>
      </c>
      <c r="B2810" s="4" t="s">
        <v>61</v>
      </c>
      <c r="C2810" s="2" t="s">
        <v>62</v>
      </c>
      <c r="D2810" s="2" t="s">
        <v>9</v>
      </c>
      <c r="E2810" s="391" t="s">
        <v>63</v>
      </c>
      <c r="F2810" s="391"/>
      <c r="G2810" s="3" t="s">
        <v>64</v>
      </c>
      <c r="H2810" s="4" t="s">
        <v>10</v>
      </c>
      <c r="I2810" s="4" t="s">
        <v>65</v>
      </c>
      <c r="J2810" s="4" t="s">
        <v>11</v>
      </c>
    </row>
    <row r="2811" spans="1:10" ht="25.95" customHeight="1">
      <c r="A2811" s="10" t="s">
        <v>1883</v>
      </c>
      <c r="B2811" s="12" t="s">
        <v>947</v>
      </c>
      <c r="C2811" s="10" t="s">
        <v>72</v>
      </c>
      <c r="D2811" s="10" t="s">
        <v>948</v>
      </c>
      <c r="E2811" s="395" t="s">
        <v>74</v>
      </c>
      <c r="F2811" s="395"/>
      <c r="G2811" s="11" t="s">
        <v>75</v>
      </c>
      <c r="H2811" s="15">
        <v>1</v>
      </c>
      <c r="I2811" s="13">
        <v>504.16</v>
      </c>
      <c r="J2811" s="13">
        <v>504.16</v>
      </c>
    </row>
    <row r="2812" spans="1:10" ht="25.95" customHeight="1">
      <c r="A2812" s="17" t="s">
        <v>1884</v>
      </c>
      <c r="B2812" s="19" t="s">
        <v>1957</v>
      </c>
      <c r="C2812" s="17" t="s">
        <v>78</v>
      </c>
      <c r="D2812" s="17" t="s">
        <v>1958</v>
      </c>
      <c r="E2812" s="396" t="s">
        <v>1887</v>
      </c>
      <c r="F2812" s="396"/>
      <c r="G2812" s="18" t="s">
        <v>1911</v>
      </c>
      <c r="H2812" s="21">
        <v>1</v>
      </c>
      <c r="I2812" s="20">
        <v>27.62</v>
      </c>
      <c r="J2812" s="20">
        <v>27.62</v>
      </c>
    </row>
    <row r="2813" spans="1:10" ht="24" customHeight="1">
      <c r="A2813" s="22" t="s">
        <v>1894</v>
      </c>
      <c r="B2813" s="24" t="s">
        <v>2920</v>
      </c>
      <c r="C2813" s="22" t="s">
        <v>72</v>
      </c>
      <c r="D2813" s="22" t="s">
        <v>2921</v>
      </c>
      <c r="E2813" s="397" t="s">
        <v>1928</v>
      </c>
      <c r="F2813" s="397"/>
      <c r="G2813" s="23" t="s">
        <v>268</v>
      </c>
      <c r="H2813" s="26">
        <v>1</v>
      </c>
      <c r="I2813" s="25">
        <v>476.54</v>
      </c>
      <c r="J2813" s="25">
        <v>476.54</v>
      </c>
    </row>
    <row r="2814" spans="1:10">
      <c r="A2814" s="38"/>
      <c r="B2814" s="38"/>
      <c r="C2814" s="38"/>
      <c r="D2814" s="38"/>
      <c r="E2814" s="38" t="s">
        <v>1897</v>
      </c>
      <c r="F2814" s="39">
        <v>21.34</v>
      </c>
      <c r="G2814" s="38" t="s">
        <v>1898</v>
      </c>
      <c r="H2814" s="39">
        <v>0</v>
      </c>
      <c r="I2814" s="38" t="s">
        <v>1899</v>
      </c>
      <c r="J2814" s="39">
        <v>21.34</v>
      </c>
    </row>
    <row r="2815" spans="1:10">
      <c r="A2815" s="38"/>
      <c r="B2815" s="38"/>
      <c r="C2815" s="38"/>
      <c r="D2815" s="38"/>
      <c r="E2815" s="38" t="s">
        <v>1900</v>
      </c>
      <c r="F2815" s="39">
        <v>103.35</v>
      </c>
      <c r="G2815" s="38"/>
      <c r="H2815" s="398" t="s">
        <v>1901</v>
      </c>
      <c r="I2815" s="398"/>
      <c r="J2815" s="39">
        <v>607.51</v>
      </c>
    </row>
    <row r="2816" spans="1:10" ht="1.05" customHeight="1">
      <c r="A2816" s="16"/>
      <c r="B2816" s="16"/>
      <c r="C2816" s="16"/>
      <c r="D2816" s="16"/>
      <c r="E2816" s="16"/>
      <c r="F2816" s="16"/>
      <c r="G2816" s="16"/>
      <c r="H2816" s="16"/>
      <c r="I2816" s="16"/>
      <c r="J2816" s="16"/>
    </row>
    <row r="2817" spans="1:10" ht="18" customHeight="1">
      <c r="A2817" s="2" t="s">
        <v>949</v>
      </c>
      <c r="B2817" s="4" t="s">
        <v>61</v>
      </c>
      <c r="C2817" s="2" t="s">
        <v>62</v>
      </c>
      <c r="D2817" s="2" t="s">
        <v>9</v>
      </c>
      <c r="E2817" s="391" t="s">
        <v>63</v>
      </c>
      <c r="F2817" s="391"/>
      <c r="G2817" s="3" t="s">
        <v>64</v>
      </c>
      <c r="H2817" s="4" t="s">
        <v>10</v>
      </c>
      <c r="I2817" s="4" t="s">
        <v>65</v>
      </c>
      <c r="J2817" s="4" t="s">
        <v>11</v>
      </c>
    </row>
    <row r="2818" spans="1:10" ht="25.95" customHeight="1">
      <c r="A2818" s="10" t="s">
        <v>1883</v>
      </c>
      <c r="B2818" s="12" t="s">
        <v>950</v>
      </c>
      <c r="C2818" s="10" t="s">
        <v>72</v>
      </c>
      <c r="D2818" s="10" t="s">
        <v>951</v>
      </c>
      <c r="E2818" s="395" t="s">
        <v>74</v>
      </c>
      <c r="F2818" s="395"/>
      <c r="G2818" s="11" t="s">
        <v>75</v>
      </c>
      <c r="H2818" s="15">
        <v>1</v>
      </c>
      <c r="I2818" s="13">
        <v>862.62</v>
      </c>
      <c r="J2818" s="13">
        <v>862.62</v>
      </c>
    </row>
    <row r="2819" spans="1:10" ht="24" customHeight="1">
      <c r="A2819" s="17" t="s">
        <v>1884</v>
      </c>
      <c r="B2819" s="19" t="s">
        <v>1909</v>
      </c>
      <c r="C2819" s="17" t="s">
        <v>78</v>
      </c>
      <c r="D2819" s="17" t="s">
        <v>1910</v>
      </c>
      <c r="E2819" s="396" t="s">
        <v>1887</v>
      </c>
      <c r="F2819" s="396"/>
      <c r="G2819" s="18" t="s">
        <v>1911</v>
      </c>
      <c r="H2819" s="21">
        <v>1.1399999999999999</v>
      </c>
      <c r="I2819" s="20">
        <v>22.95</v>
      </c>
      <c r="J2819" s="20">
        <v>26.16</v>
      </c>
    </row>
    <row r="2820" spans="1:10" ht="24" customHeight="1">
      <c r="A2820" s="17" t="s">
        <v>1884</v>
      </c>
      <c r="B2820" s="19" t="s">
        <v>1935</v>
      </c>
      <c r="C2820" s="17" t="s">
        <v>78</v>
      </c>
      <c r="D2820" s="17" t="s">
        <v>1936</v>
      </c>
      <c r="E2820" s="396" t="s">
        <v>1887</v>
      </c>
      <c r="F2820" s="396"/>
      <c r="G2820" s="18" t="s">
        <v>1911</v>
      </c>
      <c r="H2820" s="21">
        <v>0.65</v>
      </c>
      <c r="I2820" s="20">
        <v>28.34</v>
      </c>
      <c r="J2820" s="20">
        <v>18.420000000000002</v>
      </c>
    </row>
    <row r="2821" spans="1:10" ht="39" customHeight="1">
      <c r="A2821" s="22" t="s">
        <v>1894</v>
      </c>
      <c r="B2821" s="24" t="s">
        <v>2922</v>
      </c>
      <c r="C2821" s="22" t="s">
        <v>78</v>
      </c>
      <c r="D2821" s="22" t="s">
        <v>2923</v>
      </c>
      <c r="E2821" s="397" t="s">
        <v>1928</v>
      </c>
      <c r="F2821" s="397"/>
      <c r="G2821" s="23" t="s">
        <v>99</v>
      </c>
      <c r="H2821" s="26">
        <v>1</v>
      </c>
      <c r="I2821" s="25">
        <v>807.54</v>
      </c>
      <c r="J2821" s="25">
        <v>807.54</v>
      </c>
    </row>
    <row r="2822" spans="1:10" ht="39" customHeight="1">
      <c r="A2822" s="22" t="s">
        <v>1894</v>
      </c>
      <c r="B2822" s="24" t="s">
        <v>2924</v>
      </c>
      <c r="C2822" s="22" t="s">
        <v>78</v>
      </c>
      <c r="D2822" s="22" t="s">
        <v>2925</v>
      </c>
      <c r="E2822" s="397" t="s">
        <v>1928</v>
      </c>
      <c r="F2822" s="397"/>
      <c r="G2822" s="23" t="s">
        <v>136</v>
      </c>
      <c r="H2822" s="26">
        <v>0.26919999999999999</v>
      </c>
      <c r="I2822" s="25">
        <v>39.04</v>
      </c>
      <c r="J2822" s="25">
        <v>10.5</v>
      </c>
    </row>
    <row r="2823" spans="1:10">
      <c r="A2823" s="38"/>
      <c r="B2823" s="38"/>
      <c r="C2823" s="38"/>
      <c r="D2823" s="38"/>
      <c r="E2823" s="38" t="s">
        <v>1897</v>
      </c>
      <c r="F2823" s="39">
        <v>32.270000000000003</v>
      </c>
      <c r="G2823" s="38" t="s">
        <v>1898</v>
      </c>
      <c r="H2823" s="39">
        <v>0</v>
      </c>
      <c r="I2823" s="38" t="s">
        <v>1899</v>
      </c>
      <c r="J2823" s="39">
        <v>32.270000000000003</v>
      </c>
    </row>
    <row r="2824" spans="1:10">
      <c r="A2824" s="38"/>
      <c r="B2824" s="38"/>
      <c r="C2824" s="38"/>
      <c r="D2824" s="38"/>
      <c r="E2824" s="38" t="s">
        <v>1900</v>
      </c>
      <c r="F2824" s="39">
        <v>176.83</v>
      </c>
      <c r="G2824" s="38"/>
      <c r="H2824" s="398" t="s">
        <v>1901</v>
      </c>
      <c r="I2824" s="398"/>
      <c r="J2824" s="39">
        <v>1039.45</v>
      </c>
    </row>
    <row r="2825" spans="1:10" ht="1.05" customHeight="1">
      <c r="A2825" s="16"/>
      <c r="B2825" s="16"/>
      <c r="C2825" s="16"/>
      <c r="D2825" s="16"/>
      <c r="E2825" s="16"/>
      <c r="F2825" s="16"/>
      <c r="G2825" s="16"/>
      <c r="H2825" s="16"/>
      <c r="I2825" s="16"/>
      <c r="J2825" s="16"/>
    </row>
    <row r="2826" spans="1:10" ht="18" customHeight="1">
      <c r="A2826" s="2" t="s">
        <v>952</v>
      </c>
      <c r="B2826" s="4" t="s">
        <v>61</v>
      </c>
      <c r="C2826" s="2" t="s">
        <v>62</v>
      </c>
      <c r="D2826" s="2" t="s">
        <v>9</v>
      </c>
      <c r="E2826" s="391" t="s">
        <v>63</v>
      </c>
      <c r="F2826" s="391"/>
      <c r="G2826" s="3" t="s">
        <v>64</v>
      </c>
      <c r="H2826" s="4" t="s">
        <v>10</v>
      </c>
      <c r="I2826" s="4" t="s">
        <v>65</v>
      </c>
      <c r="J2826" s="4" t="s">
        <v>11</v>
      </c>
    </row>
    <row r="2827" spans="1:10" ht="25.95" customHeight="1">
      <c r="A2827" s="10" t="s">
        <v>1883</v>
      </c>
      <c r="B2827" s="12" t="s">
        <v>953</v>
      </c>
      <c r="C2827" s="10" t="s">
        <v>78</v>
      </c>
      <c r="D2827" s="10" t="s">
        <v>954</v>
      </c>
      <c r="E2827" s="395" t="s">
        <v>307</v>
      </c>
      <c r="F2827" s="395"/>
      <c r="G2827" s="11" t="s">
        <v>268</v>
      </c>
      <c r="H2827" s="15">
        <v>1</v>
      </c>
      <c r="I2827" s="13">
        <v>755.82</v>
      </c>
      <c r="J2827" s="13">
        <v>755.82</v>
      </c>
    </row>
    <row r="2828" spans="1:10" ht="24" customHeight="1">
      <c r="A2828" s="17" t="s">
        <v>1884</v>
      </c>
      <c r="B2828" s="19" t="s">
        <v>1909</v>
      </c>
      <c r="C2828" s="17" t="s">
        <v>78</v>
      </c>
      <c r="D2828" s="17" t="s">
        <v>1910</v>
      </c>
      <c r="E2828" s="396" t="s">
        <v>1887</v>
      </c>
      <c r="F2828" s="396"/>
      <c r="G2828" s="18" t="s">
        <v>1911</v>
      </c>
      <c r="H2828" s="21">
        <v>0.31790000000000002</v>
      </c>
      <c r="I2828" s="20">
        <v>22.95</v>
      </c>
      <c r="J2828" s="20">
        <v>7.29</v>
      </c>
    </row>
    <row r="2829" spans="1:10" ht="25.95" customHeight="1">
      <c r="A2829" s="17" t="s">
        <v>1884</v>
      </c>
      <c r="B2829" s="19" t="s">
        <v>1957</v>
      </c>
      <c r="C2829" s="17" t="s">
        <v>78</v>
      </c>
      <c r="D2829" s="17" t="s">
        <v>1958</v>
      </c>
      <c r="E2829" s="396" t="s">
        <v>1887</v>
      </c>
      <c r="F2829" s="396"/>
      <c r="G2829" s="18" t="s">
        <v>1911</v>
      </c>
      <c r="H2829" s="21">
        <v>1.0089999999999999</v>
      </c>
      <c r="I2829" s="20">
        <v>27.62</v>
      </c>
      <c r="J2829" s="20">
        <v>27.86</v>
      </c>
    </row>
    <row r="2830" spans="1:10" ht="39" customHeight="1">
      <c r="A2830" s="22" t="s">
        <v>1894</v>
      </c>
      <c r="B2830" s="24" t="s">
        <v>2313</v>
      </c>
      <c r="C2830" s="22" t="s">
        <v>78</v>
      </c>
      <c r="D2830" s="22" t="s">
        <v>2314</v>
      </c>
      <c r="E2830" s="397" t="s">
        <v>1928</v>
      </c>
      <c r="F2830" s="397"/>
      <c r="G2830" s="23" t="s">
        <v>268</v>
      </c>
      <c r="H2830" s="26">
        <v>2</v>
      </c>
      <c r="I2830" s="25">
        <v>22.95</v>
      </c>
      <c r="J2830" s="25">
        <v>45.9</v>
      </c>
    </row>
    <row r="2831" spans="1:10" ht="25.95" customHeight="1">
      <c r="A2831" s="22" t="s">
        <v>1894</v>
      </c>
      <c r="B2831" s="24" t="s">
        <v>2866</v>
      </c>
      <c r="C2831" s="22" t="s">
        <v>78</v>
      </c>
      <c r="D2831" s="22" t="s">
        <v>2867</v>
      </c>
      <c r="E2831" s="397" t="s">
        <v>1928</v>
      </c>
      <c r="F2831" s="397"/>
      <c r="G2831" s="23" t="s">
        <v>268</v>
      </c>
      <c r="H2831" s="26">
        <v>3.6499999999999998E-2</v>
      </c>
      <c r="I2831" s="25">
        <v>3.45</v>
      </c>
      <c r="J2831" s="25">
        <v>0.12</v>
      </c>
    </row>
    <row r="2832" spans="1:10" ht="39" customHeight="1">
      <c r="A2832" s="22" t="s">
        <v>1894</v>
      </c>
      <c r="B2832" s="24" t="s">
        <v>2927</v>
      </c>
      <c r="C2832" s="22" t="s">
        <v>78</v>
      </c>
      <c r="D2832" s="22" t="s">
        <v>2928</v>
      </c>
      <c r="E2832" s="397" t="s">
        <v>1928</v>
      </c>
      <c r="F2832" s="397"/>
      <c r="G2832" s="23" t="s">
        <v>268</v>
      </c>
      <c r="H2832" s="26">
        <v>1</v>
      </c>
      <c r="I2832" s="25">
        <v>318.41000000000003</v>
      </c>
      <c r="J2832" s="25">
        <v>318.41000000000003</v>
      </c>
    </row>
    <row r="2833" spans="1:10" ht="25.95" customHeight="1">
      <c r="A2833" s="22" t="s">
        <v>1894</v>
      </c>
      <c r="B2833" s="24" t="s">
        <v>2929</v>
      </c>
      <c r="C2833" s="22" t="s">
        <v>78</v>
      </c>
      <c r="D2833" s="22" t="s">
        <v>2930</v>
      </c>
      <c r="E2833" s="397" t="s">
        <v>1928</v>
      </c>
      <c r="F2833" s="397"/>
      <c r="G2833" s="23" t="s">
        <v>268</v>
      </c>
      <c r="H2833" s="26">
        <v>1</v>
      </c>
      <c r="I2833" s="25">
        <v>348.13</v>
      </c>
      <c r="J2833" s="25">
        <v>348.13</v>
      </c>
    </row>
    <row r="2834" spans="1:10" ht="39" customHeight="1">
      <c r="A2834" s="22" t="s">
        <v>1894</v>
      </c>
      <c r="B2834" s="24" t="s">
        <v>2931</v>
      </c>
      <c r="C2834" s="22" t="s">
        <v>78</v>
      </c>
      <c r="D2834" s="22" t="s">
        <v>2932</v>
      </c>
      <c r="E2834" s="397" t="s">
        <v>1928</v>
      </c>
      <c r="F2834" s="397"/>
      <c r="G2834" s="23" t="s">
        <v>268</v>
      </c>
      <c r="H2834" s="26">
        <v>1</v>
      </c>
      <c r="I2834" s="25">
        <v>8.11</v>
      </c>
      <c r="J2834" s="25">
        <v>8.11</v>
      </c>
    </row>
    <row r="2835" spans="1:10">
      <c r="A2835" s="38"/>
      <c r="B2835" s="38"/>
      <c r="C2835" s="38"/>
      <c r="D2835" s="38"/>
      <c r="E2835" s="38" t="s">
        <v>1897</v>
      </c>
      <c r="F2835" s="39">
        <v>26.65</v>
      </c>
      <c r="G2835" s="38" t="s">
        <v>1898</v>
      </c>
      <c r="H2835" s="39">
        <v>0</v>
      </c>
      <c r="I2835" s="38" t="s">
        <v>1899</v>
      </c>
      <c r="J2835" s="39">
        <v>26.65</v>
      </c>
    </row>
    <row r="2836" spans="1:10">
      <c r="A2836" s="38"/>
      <c r="B2836" s="38"/>
      <c r="C2836" s="38"/>
      <c r="D2836" s="38"/>
      <c r="E2836" s="38" t="s">
        <v>1900</v>
      </c>
      <c r="F2836" s="39">
        <v>154.94</v>
      </c>
      <c r="G2836" s="38"/>
      <c r="H2836" s="398" t="s">
        <v>1901</v>
      </c>
      <c r="I2836" s="398"/>
      <c r="J2836" s="39">
        <v>910.76</v>
      </c>
    </row>
    <row r="2837" spans="1:10" ht="1.05" customHeight="1">
      <c r="A2837" s="16"/>
      <c r="B2837" s="16"/>
      <c r="C2837" s="16"/>
      <c r="D2837" s="16"/>
      <c r="E2837" s="16"/>
      <c r="F2837" s="16"/>
      <c r="G2837" s="16"/>
      <c r="H2837" s="16"/>
      <c r="I2837" s="16"/>
      <c r="J2837" s="16"/>
    </row>
    <row r="2838" spans="1:10" ht="18" customHeight="1">
      <c r="A2838" s="2" t="s">
        <v>955</v>
      </c>
      <c r="B2838" s="4" t="s">
        <v>61</v>
      </c>
      <c r="C2838" s="2" t="s">
        <v>62</v>
      </c>
      <c r="D2838" s="2" t="s">
        <v>9</v>
      </c>
      <c r="E2838" s="391" t="s">
        <v>63</v>
      </c>
      <c r="F2838" s="391"/>
      <c r="G2838" s="3" t="s">
        <v>64</v>
      </c>
      <c r="H2838" s="4" t="s">
        <v>10</v>
      </c>
      <c r="I2838" s="4" t="s">
        <v>65</v>
      </c>
      <c r="J2838" s="4" t="s">
        <v>11</v>
      </c>
    </row>
    <row r="2839" spans="1:10" ht="64.95" customHeight="1">
      <c r="A2839" s="10" t="s">
        <v>1883</v>
      </c>
      <c r="B2839" s="12" t="s">
        <v>956</v>
      </c>
      <c r="C2839" s="10" t="s">
        <v>72</v>
      </c>
      <c r="D2839" s="10" t="s">
        <v>957</v>
      </c>
      <c r="E2839" s="395" t="s">
        <v>74</v>
      </c>
      <c r="F2839" s="395"/>
      <c r="G2839" s="11" t="s">
        <v>75</v>
      </c>
      <c r="H2839" s="15">
        <v>1</v>
      </c>
      <c r="I2839" s="13">
        <v>551.73</v>
      </c>
      <c r="J2839" s="13">
        <v>551.73</v>
      </c>
    </row>
    <row r="2840" spans="1:10" ht="39" customHeight="1">
      <c r="A2840" s="17" t="s">
        <v>1884</v>
      </c>
      <c r="B2840" s="19" t="s">
        <v>2878</v>
      </c>
      <c r="C2840" s="17" t="s">
        <v>78</v>
      </c>
      <c r="D2840" s="17" t="s">
        <v>2879</v>
      </c>
      <c r="E2840" s="396" t="s">
        <v>307</v>
      </c>
      <c r="F2840" s="396"/>
      <c r="G2840" s="18" t="s">
        <v>268</v>
      </c>
      <c r="H2840" s="21">
        <v>1</v>
      </c>
      <c r="I2840" s="20">
        <v>76.040000000000006</v>
      </c>
      <c r="J2840" s="20">
        <v>76.040000000000006</v>
      </c>
    </row>
    <row r="2841" spans="1:10" ht="25.95" customHeight="1">
      <c r="A2841" s="17" t="s">
        <v>1884</v>
      </c>
      <c r="B2841" s="19" t="s">
        <v>2886</v>
      </c>
      <c r="C2841" s="17" t="s">
        <v>78</v>
      </c>
      <c r="D2841" s="17" t="s">
        <v>2887</v>
      </c>
      <c r="E2841" s="396" t="s">
        <v>307</v>
      </c>
      <c r="F2841" s="396"/>
      <c r="G2841" s="18" t="s">
        <v>268</v>
      </c>
      <c r="H2841" s="21">
        <v>1</v>
      </c>
      <c r="I2841" s="20">
        <v>10.07</v>
      </c>
      <c r="J2841" s="20">
        <v>10.07</v>
      </c>
    </row>
    <row r="2842" spans="1:10" ht="39" customHeight="1">
      <c r="A2842" s="22" t="s">
        <v>1894</v>
      </c>
      <c r="B2842" s="24" t="s">
        <v>2933</v>
      </c>
      <c r="C2842" s="22" t="s">
        <v>78</v>
      </c>
      <c r="D2842" s="22" t="s">
        <v>2934</v>
      </c>
      <c r="E2842" s="397" t="s">
        <v>1928</v>
      </c>
      <c r="F2842" s="397"/>
      <c r="G2842" s="23" t="s">
        <v>268</v>
      </c>
      <c r="H2842" s="26">
        <v>1</v>
      </c>
      <c r="I2842" s="25">
        <v>465.62</v>
      </c>
      <c r="J2842" s="25">
        <v>465.62</v>
      </c>
    </row>
    <row r="2843" spans="1:10">
      <c r="A2843" s="38"/>
      <c r="B2843" s="38"/>
      <c r="C2843" s="38"/>
      <c r="D2843" s="38"/>
      <c r="E2843" s="38" t="s">
        <v>1897</v>
      </c>
      <c r="F2843" s="39">
        <v>8.61</v>
      </c>
      <c r="G2843" s="38" t="s">
        <v>1898</v>
      </c>
      <c r="H2843" s="39">
        <v>0</v>
      </c>
      <c r="I2843" s="38" t="s">
        <v>1899</v>
      </c>
      <c r="J2843" s="39">
        <v>8.61</v>
      </c>
    </row>
    <row r="2844" spans="1:10">
      <c r="A2844" s="38"/>
      <c r="B2844" s="38"/>
      <c r="C2844" s="38"/>
      <c r="D2844" s="38"/>
      <c r="E2844" s="38" t="s">
        <v>1900</v>
      </c>
      <c r="F2844" s="39">
        <v>113.1</v>
      </c>
      <c r="G2844" s="38"/>
      <c r="H2844" s="398" t="s">
        <v>1901</v>
      </c>
      <c r="I2844" s="398"/>
      <c r="J2844" s="39">
        <v>664.83</v>
      </c>
    </row>
    <row r="2845" spans="1:10" ht="1.05" customHeight="1">
      <c r="A2845" s="16"/>
      <c r="B2845" s="16"/>
      <c r="C2845" s="16"/>
      <c r="D2845" s="16"/>
      <c r="E2845" s="16"/>
      <c r="F2845" s="16"/>
      <c r="G2845" s="16"/>
      <c r="H2845" s="16"/>
      <c r="I2845" s="16"/>
      <c r="J2845" s="16"/>
    </row>
    <row r="2846" spans="1:10" ht="18" customHeight="1">
      <c r="A2846" s="2" t="s">
        <v>958</v>
      </c>
      <c r="B2846" s="4" t="s">
        <v>61</v>
      </c>
      <c r="C2846" s="2" t="s">
        <v>62</v>
      </c>
      <c r="D2846" s="2" t="s">
        <v>9</v>
      </c>
      <c r="E2846" s="391" t="s">
        <v>63</v>
      </c>
      <c r="F2846" s="391"/>
      <c r="G2846" s="3" t="s">
        <v>64</v>
      </c>
      <c r="H2846" s="4" t="s">
        <v>10</v>
      </c>
      <c r="I2846" s="4" t="s">
        <v>65</v>
      </c>
      <c r="J2846" s="4" t="s">
        <v>11</v>
      </c>
    </row>
    <row r="2847" spans="1:10" ht="24" customHeight="1">
      <c r="A2847" s="10" t="s">
        <v>1883</v>
      </c>
      <c r="B2847" s="12" t="s">
        <v>959</v>
      </c>
      <c r="C2847" s="10" t="s">
        <v>72</v>
      </c>
      <c r="D2847" s="10" t="s">
        <v>960</v>
      </c>
      <c r="E2847" s="395" t="s">
        <v>74</v>
      </c>
      <c r="F2847" s="395"/>
      <c r="G2847" s="11" t="s">
        <v>75</v>
      </c>
      <c r="H2847" s="15">
        <v>1</v>
      </c>
      <c r="I2847" s="13">
        <v>939.74</v>
      </c>
      <c r="J2847" s="13">
        <v>939.74</v>
      </c>
    </row>
    <row r="2848" spans="1:10" ht="39" customHeight="1">
      <c r="A2848" s="17" t="s">
        <v>1884</v>
      </c>
      <c r="B2848" s="19" t="s">
        <v>2145</v>
      </c>
      <c r="C2848" s="17" t="s">
        <v>78</v>
      </c>
      <c r="D2848" s="17" t="s">
        <v>2146</v>
      </c>
      <c r="E2848" s="396" t="s">
        <v>1939</v>
      </c>
      <c r="F2848" s="396"/>
      <c r="G2848" s="18" t="s">
        <v>81</v>
      </c>
      <c r="H2848" s="21">
        <v>7.0000000000000007E-2</v>
      </c>
      <c r="I2848" s="20">
        <v>559.14</v>
      </c>
      <c r="J2848" s="20">
        <v>39.130000000000003</v>
      </c>
    </row>
    <row r="2849" spans="1:10" ht="24" customHeight="1">
      <c r="A2849" s="17" t="s">
        <v>1884</v>
      </c>
      <c r="B2849" s="19" t="s">
        <v>1909</v>
      </c>
      <c r="C2849" s="17" t="s">
        <v>78</v>
      </c>
      <c r="D2849" s="17" t="s">
        <v>1910</v>
      </c>
      <c r="E2849" s="396" t="s">
        <v>1887</v>
      </c>
      <c r="F2849" s="396"/>
      <c r="G2849" s="18" t="s">
        <v>1911</v>
      </c>
      <c r="H2849" s="21">
        <v>3</v>
      </c>
      <c r="I2849" s="20">
        <v>22.95</v>
      </c>
      <c r="J2849" s="20">
        <v>68.849999999999994</v>
      </c>
    </row>
    <row r="2850" spans="1:10" ht="39" customHeight="1">
      <c r="A2850" s="22" t="s">
        <v>1894</v>
      </c>
      <c r="B2850" s="24" t="s">
        <v>2922</v>
      </c>
      <c r="C2850" s="22" t="s">
        <v>78</v>
      </c>
      <c r="D2850" s="22" t="s">
        <v>2923</v>
      </c>
      <c r="E2850" s="397" t="s">
        <v>1928</v>
      </c>
      <c r="F2850" s="397"/>
      <c r="G2850" s="23" t="s">
        <v>99</v>
      </c>
      <c r="H2850" s="26">
        <v>1.03</v>
      </c>
      <c r="I2850" s="25">
        <v>807.54</v>
      </c>
      <c r="J2850" s="25">
        <v>831.76</v>
      </c>
    </row>
    <row r="2851" spans="1:10">
      <c r="A2851" s="38"/>
      <c r="B2851" s="38"/>
      <c r="C2851" s="38"/>
      <c r="D2851" s="38"/>
      <c r="E2851" s="38" t="s">
        <v>1897</v>
      </c>
      <c r="F2851" s="39">
        <v>51.86</v>
      </c>
      <c r="G2851" s="38" t="s">
        <v>1898</v>
      </c>
      <c r="H2851" s="39">
        <v>0</v>
      </c>
      <c r="I2851" s="38" t="s">
        <v>1899</v>
      </c>
      <c r="J2851" s="39">
        <v>51.86</v>
      </c>
    </row>
    <row r="2852" spans="1:10">
      <c r="A2852" s="38"/>
      <c r="B2852" s="38"/>
      <c r="C2852" s="38"/>
      <c r="D2852" s="38"/>
      <c r="E2852" s="38" t="s">
        <v>1900</v>
      </c>
      <c r="F2852" s="39">
        <v>192.64</v>
      </c>
      <c r="G2852" s="38"/>
      <c r="H2852" s="398" t="s">
        <v>1901</v>
      </c>
      <c r="I2852" s="398"/>
      <c r="J2852" s="39">
        <v>1132.3800000000001</v>
      </c>
    </row>
    <row r="2853" spans="1:10" ht="1.05" customHeight="1">
      <c r="A2853" s="16"/>
      <c r="B2853" s="16"/>
      <c r="C2853" s="16"/>
      <c r="D2853" s="16"/>
      <c r="E2853" s="16"/>
      <c r="F2853" s="16"/>
      <c r="G2853" s="16"/>
      <c r="H2853" s="16"/>
      <c r="I2853" s="16"/>
      <c r="J2853" s="16"/>
    </row>
    <row r="2854" spans="1:10" ht="18" customHeight="1">
      <c r="A2854" s="2" t="s">
        <v>961</v>
      </c>
      <c r="B2854" s="4" t="s">
        <v>61</v>
      </c>
      <c r="C2854" s="2" t="s">
        <v>62</v>
      </c>
      <c r="D2854" s="2" t="s">
        <v>9</v>
      </c>
      <c r="E2854" s="391" t="s">
        <v>63</v>
      </c>
      <c r="F2854" s="391"/>
      <c r="G2854" s="3" t="s">
        <v>64</v>
      </c>
      <c r="H2854" s="4" t="s">
        <v>10</v>
      </c>
      <c r="I2854" s="4" t="s">
        <v>65</v>
      </c>
      <c r="J2854" s="4" t="s">
        <v>11</v>
      </c>
    </row>
    <row r="2855" spans="1:10" ht="39" customHeight="1">
      <c r="A2855" s="10" t="s">
        <v>1883</v>
      </c>
      <c r="B2855" s="12" t="s">
        <v>224</v>
      </c>
      <c r="C2855" s="10" t="s">
        <v>78</v>
      </c>
      <c r="D2855" s="10" t="s">
        <v>225</v>
      </c>
      <c r="E2855" s="395" t="s">
        <v>226</v>
      </c>
      <c r="F2855" s="395"/>
      <c r="G2855" s="11" t="s">
        <v>114</v>
      </c>
      <c r="H2855" s="15">
        <v>1</v>
      </c>
      <c r="I2855" s="13">
        <v>197.64</v>
      </c>
      <c r="J2855" s="13">
        <v>197.64</v>
      </c>
    </row>
    <row r="2856" spans="1:10" ht="24" customHeight="1">
      <c r="A2856" s="17" t="s">
        <v>1884</v>
      </c>
      <c r="B2856" s="19" t="s">
        <v>1909</v>
      </c>
      <c r="C2856" s="17" t="s">
        <v>78</v>
      </c>
      <c r="D2856" s="17" t="s">
        <v>1910</v>
      </c>
      <c r="E2856" s="396" t="s">
        <v>1887</v>
      </c>
      <c r="F2856" s="396"/>
      <c r="G2856" s="18" t="s">
        <v>1911</v>
      </c>
      <c r="H2856" s="21">
        <v>9.4E-2</v>
      </c>
      <c r="I2856" s="20">
        <v>22.95</v>
      </c>
      <c r="J2856" s="20">
        <v>2.15</v>
      </c>
    </row>
    <row r="2857" spans="1:10" ht="24" customHeight="1">
      <c r="A2857" s="17" t="s">
        <v>1884</v>
      </c>
      <c r="B2857" s="19" t="s">
        <v>2163</v>
      </c>
      <c r="C2857" s="17" t="s">
        <v>78</v>
      </c>
      <c r="D2857" s="17" t="s">
        <v>2164</v>
      </c>
      <c r="E2857" s="396" t="s">
        <v>1887</v>
      </c>
      <c r="F2857" s="396"/>
      <c r="G2857" s="18" t="s">
        <v>1911</v>
      </c>
      <c r="H2857" s="21">
        <v>0.189</v>
      </c>
      <c r="I2857" s="20">
        <v>28.2</v>
      </c>
      <c r="J2857" s="20">
        <v>5.32</v>
      </c>
    </row>
    <row r="2858" spans="1:10" ht="39" customHeight="1">
      <c r="A2858" s="17" t="s">
        <v>1884</v>
      </c>
      <c r="B2858" s="19" t="s">
        <v>1992</v>
      </c>
      <c r="C2858" s="17" t="s">
        <v>78</v>
      </c>
      <c r="D2858" s="17" t="s">
        <v>1993</v>
      </c>
      <c r="E2858" s="396" t="s">
        <v>1907</v>
      </c>
      <c r="F2858" s="396"/>
      <c r="G2858" s="18" t="s">
        <v>1914</v>
      </c>
      <c r="H2858" s="21">
        <v>8.9999999999999993E-3</v>
      </c>
      <c r="I2858" s="20">
        <v>25.82</v>
      </c>
      <c r="J2858" s="20">
        <v>0.23</v>
      </c>
    </row>
    <row r="2859" spans="1:10" ht="64.95" customHeight="1">
      <c r="A2859" s="17" t="s">
        <v>1884</v>
      </c>
      <c r="B2859" s="19" t="s">
        <v>2165</v>
      </c>
      <c r="C2859" s="17" t="s">
        <v>78</v>
      </c>
      <c r="D2859" s="17" t="s">
        <v>2166</v>
      </c>
      <c r="E2859" s="396" t="s">
        <v>1939</v>
      </c>
      <c r="F2859" s="396"/>
      <c r="G2859" s="18" t="s">
        <v>81</v>
      </c>
      <c r="H2859" s="21">
        <v>6.0000000000000001E-3</v>
      </c>
      <c r="I2859" s="20">
        <v>469.1</v>
      </c>
      <c r="J2859" s="20">
        <v>2.81</v>
      </c>
    </row>
    <row r="2860" spans="1:10" ht="39" customHeight="1">
      <c r="A2860" s="17" t="s">
        <v>1884</v>
      </c>
      <c r="B2860" s="19" t="s">
        <v>1996</v>
      </c>
      <c r="C2860" s="17" t="s">
        <v>78</v>
      </c>
      <c r="D2860" s="17" t="s">
        <v>1997</v>
      </c>
      <c r="E2860" s="396" t="s">
        <v>1907</v>
      </c>
      <c r="F2860" s="396"/>
      <c r="G2860" s="18" t="s">
        <v>1908</v>
      </c>
      <c r="H2860" s="21">
        <v>0.17899999999999999</v>
      </c>
      <c r="I2860" s="20">
        <v>24.46</v>
      </c>
      <c r="J2860" s="20">
        <v>4.37</v>
      </c>
    </row>
    <row r="2861" spans="1:10" ht="25.95" customHeight="1">
      <c r="A2861" s="22" t="s">
        <v>1894</v>
      </c>
      <c r="B2861" s="24" t="s">
        <v>2167</v>
      </c>
      <c r="C2861" s="22" t="s">
        <v>78</v>
      </c>
      <c r="D2861" s="22" t="s">
        <v>2168</v>
      </c>
      <c r="E2861" s="397" t="s">
        <v>1928</v>
      </c>
      <c r="F2861" s="397"/>
      <c r="G2861" s="23" t="s">
        <v>114</v>
      </c>
      <c r="H2861" s="26">
        <v>1.04</v>
      </c>
      <c r="I2861" s="25">
        <v>175.74</v>
      </c>
      <c r="J2861" s="25">
        <v>182.76</v>
      </c>
    </row>
    <row r="2862" spans="1:10">
      <c r="A2862" s="38"/>
      <c r="B2862" s="38"/>
      <c r="C2862" s="38"/>
      <c r="D2862" s="38"/>
      <c r="E2862" s="38" t="s">
        <v>1897</v>
      </c>
      <c r="F2862" s="39">
        <v>9.41</v>
      </c>
      <c r="G2862" s="38" t="s">
        <v>1898</v>
      </c>
      <c r="H2862" s="39">
        <v>0</v>
      </c>
      <c r="I2862" s="38" t="s">
        <v>1899</v>
      </c>
      <c r="J2862" s="39">
        <v>9.41</v>
      </c>
    </row>
    <row r="2863" spans="1:10">
      <c r="A2863" s="38"/>
      <c r="B2863" s="38"/>
      <c r="C2863" s="38"/>
      <c r="D2863" s="38"/>
      <c r="E2863" s="38" t="s">
        <v>1900</v>
      </c>
      <c r="F2863" s="39">
        <v>40.51</v>
      </c>
      <c r="G2863" s="38"/>
      <c r="H2863" s="398" t="s">
        <v>1901</v>
      </c>
      <c r="I2863" s="398"/>
      <c r="J2863" s="39">
        <v>238.15</v>
      </c>
    </row>
    <row r="2864" spans="1:10" ht="1.05" customHeight="1">
      <c r="A2864" s="16"/>
      <c r="B2864" s="16"/>
      <c r="C2864" s="16"/>
      <c r="D2864" s="16"/>
      <c r="E2864" s="16"/>
      <c r="F2864" s="16"/>
      <c r="G2864" s="16"/>
      <c r="H2864" s="16"/>
      <c r="I2864" s="16"/>
      <c r="J2864" s="16"/>
    </row>
    <row r="2865" spans="1:10" ht="18" customHeight="1">
      <c r="A2865" s="2" t="s">
        <v>962</v>
      </c>
      <c r="B2865" s="4" t="s">
        <v>61</v>
      </c>
      <c r="C2865" s="2" t="s">
        <v>62</v>
      </c>
      <c r="D2865" s="2" t="s">
        <v>9</v>
      </c>
      <c r="E2865" s="391" t="s">
        <v>63</v>
      </c>
      <c r="F2865" s="391"/>
      <c r="G2865" s="3" t="s">
        <v>64</v>
      </c>
      <c r="H2865" s="4" t="s">
        <v>10</v>
      </c>
      <c r="I2865" s="4" t="s">
        <v>65</v>
      </c>
      <c r="J2865" s="4" t="s">
        <v>11</v>
      </c>
    </row>
    <row r="2866" spans="1:10" ht="25.95" customHeight="1">
      <c r="A2866" s="10" t="s">
        <v>1883</v>
      </c>
      <c r="B2866" s="12" t="s">
        <v>963</v>
      </c>
      <c r="C2866" s="10" t="s">
        <v>72</v>
      </c>
      <c r="D2866" s="10" t="s">
        <v>964</v>
      </c>
      <c r="E2866" s="395" t="s">
        <v>74</v>
      </c>
      <c r="F2866" s="395"/>
      <c r="G2866" s="11" t="s">
        <v>75</v>
      </c>
      <c r="H2866" s="15">
        <v>1</v>
      </c>
      <c r="I2866" s="13">
        <v>42.15</v>
      </c>
      <c r="J2866" s="13">
        <v>42.15</v>
      </c>
    </row>
    <row r="2867" spans="1:10" ht="25.95" customHeight="1">
      <c r="A2867" s="17" t="s">
        <v>1884</v>
      </c>
      <c r="B2867" s="19" t="s">
        <v>1959</v>
      </c>
      <c r="C2867" s="17" t="s">
        <v>78</v>
      </c>
      <c r="D2867" s="17" t="s">
        <v>1960</v>
      </c>
      <c r="E2867" s="396" t="s">
        <v>1887</v>
      </c>
      <c r="F2867" s="396"/>
      <c r="G2867" s="18" t="s">
        <v>1911</v>
      </c>
      <c r="H2867" s="21">
        <v>7.9500000000000001E-2</v>
      </c>
      <c r="I2867" s="20">
        <v>23.32</v>
      </c>
      <c r="J2867" s="20">
        <v>1.85</v>
      </c>
    </row>
    <row r="2868" spans="1:10" ht="25.95" customHeight="1">
      <c r="A2868" s="22" t="s">
        <v>1894</v>
      </c>
      <c r="B2868" s="24" t="s">
        <v>2937</v>
      </c>
      <c r="C2868" s="22" t="s">
        <v>72</v>
      </c>
      <c r="D2868" s="22" t="s">
        <v>2938</v>
      </c>
      <c r="E2868" s="397" t="s">
        <v>1928</v>
      </c>
      <c r="F2868" s="397"/>
      <c r="G2868" s="23" t="s">
        <v>268</v>
      </c>
      <c r="H2868" s="26">
        <v>1</v>
      </c>
      <c r="I2868" s="25">
        <v>38.74</v>
      </c>
      <c r="J2868" s="25">
        <v>38.74</v>
      </c>
    </row>
    <row r="2869" spans="1:10" ht="24" customHeight="1">
      <c r="A2869" s="22" t="s">
        <v>1894</v>
      </c>
      <c r="B2869" s="24" t="s">
        <v>1965</v>
      </c>
      <c r="C2869" s="22" t="s">
        <v>78</v>
      </c>
      <c r="D2869" s="22" t="s">
        <v>1966</v>
      </c>
      <c r="E2869" s="397" t="s">
        <v>1928</v>
      </c>
      <c r="F2869" s="397"/>
      <c r="G2869" s="23" t="s">
        <v>268</v>
      </c>
      <c r="H2869" s="26">
        <v>8.0000000000000002E-3</v>
      </c>
      <c r="I2869" s="25">
        <v>2.2599999999999998</v>
      </c>
      <c r="J2869" s="25">
        <v>0.01</v>
      </c>
    </row>
    <row r="2870" spans="1:10" ht="25.95" customHeight="1">
      <c r="A2870" s="22" t="s">
        <v>1894</v>
      </c>
      <c r="B2870" s="24" t="s">
        <v>1961</v>
      </c>
      <c r="C2870" s="22" t="s">
        <v>78</v>
      </c>
      <c r="D2870" s="22" t="s">
        <v>1962</v>
      </c>
      <c r="E2870" s="397" t="s">
        <v>1928</v>
      </c>
      <c r="F2870" s="397"/>
      <c r="G2870" s="23" t="s">
        <v>268</v>
      </c>
      <c r="H2870" s="26">
        <v>9.4999999999999998E-3</v>
      </c>
      <c r="I2870" s="25">
        <v>74.09</v>
      </c>
      <c r="J2870" s="25">
        <v>0.7</v>
      </c>
    </row>
    <row r="2871" spans="1:10" ht="24" customHeight="1">
      <c r="A2871" s="22" t="s">
        <v>1894</v>
      </c>
      <c r="B2871" s="24" t="s">
        <v>1967</v>
      </c>
      <c r="C2871" s="22" t="s">
        <v>78</v>
      </c>
      <c r="D2871" s="22" t="s">
        <v>1968</v>
      </c>
      <c r="E2871" s="397" t="s">
        <v>1928</v>
      </c>
      <c r="F2871" s="397"/>
      <c r="G2871" s="23" t="s">
        <v>268</v>
      </c>
      <c r="H2871" s="26">
        <v>0.04</v>
      </c>
      <c r="I2871" s="25">
        <v>21.34</v>
      </c>
      <c r="J2871" s="25">
        <v>0.85</v>
      </c>
    </row>
    <row r="2872" spans="1:10">
      <c r="A2872" s="38"/>
      <c r="B2872" s="38"/>
      <c r="C2872" s="38"/>
      <c r="D2872" s="38"/>
      <c r="E2872" s="38" t="s">
        <v>1897</v>
      </c>
      <c r="F2872" s="39">
        <v>1.35</v>
      </c>
      <c r="G2872" s="38" t="s">
        <v>1898</v>
      </c>
      <c r="H2872" s="39">
        <v>0</v>
      </c>
      <c r="I2872" s="38" t="s">
        <v>1899</v>
      </c>
      <c r="J2872" s="39">
        <v>1.35</v>
      </c>
    </row>
    <row r="2873" spans="1:10">
      <c r="A2873" s="38"/>
      <c r="B2873" s="38"/>
      <c r="C2873" s="38"/>
      <c r="D2873" s="38"/>
      <c r="E2873" s="38" t="s">
        <v>1900</v>
      </c>
      <c r="F2873" s="39">
        <v>8.64</v>
      </c>
      <c r="G2873" s="38"/>
      <c r="H2873" s="398" t="s">
        <v>1901</v>
      </c>
      <c r="I2873" s="398"/>
      <c r="J2873" s="39">
        <v>50.79</v>
      </c>
    </row>
    <row r="2874" spans="1:10" ht="1.05" customHeight="1">
      <c r="A2874" s="16"/>
      <c r="B2874" s="16"/>
      <c r="C2874" s="16"/>
      <c r="D2874" s="16"/>
      <c r="E2874" s="16"/>
      <c r="F2874" s="16"/>
      <c r="G2874" s="16"/>
      <c r="H2874" s="16"/>
      <c r="I2874" s="16"/>
      <c r="J2874" s="16"/>
    </row>
    <row r="2875" spans="1:10" ht="18" customHeight="1">
      <c r="A2875" s="2" t="s">
        <v>965</v>
      </c>
      <c r="B2875" s="4" t="s">
        <v>61</v>
      </c>
      <c r="C2875" s="2" t="s">
        <v>62</v>
      </c>
      <c r="D2875" s="2" t="s">
        <v>9</v>
      </c>
      <c r="E2875" s="391" t="s">
        <v>63</v>
      </c>
      <c r="F2875" s="391"/>
      <c r="G2875" s="3" t="s">
        <v>64</v>
      </c>
      <c r="H2875" s="4" t="s">
        <v>10</v>
      </c>
      <c r="I2875" s="4" t="s">
        <v>65</v>
      </c>
      <c r="J2875" s="4" t="s">
        <v>11</v>
      </c>
    </row>
    <row r="2876" spans="1:10" ht="39" customHeight="1">
      <c r="A2876" s="10" t="s">
        <v>1883</v>
      </c>
      <c r="B2876" s="12" t="s">
        <v>966</v>
      </c>
      <c r="C2876" s="10" t="s">
        <v>78</v>
      </c>
      <c r="D2876" s="10" t="s">
        <v>967</v>
      </c>
      <c r="E2876" s="395" t="s">
        <v>591</v>
      </c>
      <c r="F2876" s="395"/>
      <c r="G2876" s="11" t="s">
        <v>268</v>
      </c>
      <c r="H2876" s="15">
        <v>1</v>
      </c>
      <c r="I2876" s="13">
        <v>134.77000000000001</v>
      </c>
      <c r="J2876" s="13">
        <v>134.77000000000001</v>
      </c>
    </row>
    <row r="2877" spans="1:10" ht="25.95" customHeight="1">
      <c r="A2877" s="17" t="s">
        <v>1884</v>
      </c>
      <c r="B2877" s="19" t="s">
        <v>1959</v>
      </c>
      <c r="C2877" s="17" t="s">
        <v>78</v>
      </c>
      <c r="D2877" s="17" t="s">
        <v>1960</v>
      </c>
      <c r="E2877" s="396" t="s">
        <v>1887</v>
      </c>
      <c r="F2877" s="396"/>
      <c r="G2877" s="18" t="s">
        <v>1911</v>
      </c>
      <c r="H2877" s="21">
        <v>0.2021</v>
      </c>
      <c r="I2877" s="20">
        <v>23.32</v>
      </c>
      <c r="J2877" s="20">
        <v>4.71</v>
      </c>
    </row>
    <row r="2878" spans="1:10" ht="25.95" customHeight="1">
      <c r="A2878" s="17" t="s">
        <v>1884</v>
      </c>
      <c r="B2878" s="19" t="s">
        <v>1957</v>
      </c>
      <c r="C2878" s="17" t="s">
        <v>78</v>
      </c>
      <c r="D2878" s="17" t="s">
        <v>1958</v>
      </c>
      <c r="E2878" s="396" t="s">
        <v>1887</v>
      </c>
      <c r="F2878" s="396"/>
      <c r="G2878" s="18" t="s">
        <v>1911</v>
      </c>
      <c r="H2878" s="21">
        <v>0.2021</v>
      </c>
      <c r="I2878" s="20">
        <v>27.62</v>
      </c>
      <c r="J2878" s="20">
        <v>5.58</v>
      </c>
    </row>
    <row r="2879" spans="1:10" ht="25.95" customHeight="1">
      <c r="A2879" s="22" t="s">
        <v>1894</v>
      </c>
      <c r="B2879" s="24" t="s">
        <v>2939</v>
      </c>
      <c r="C2879" s="22" t="s">
        <v>78</v>
      </c>
      <c r="D2879" s="22" t="s">
        <v>2940</v>
      </c>
      <c r="E2879" s="397" t="s">
        <v>1928</v>
      </c>
      <c r="F2879" s="397"/>
      <c r="G2879" s="23" t="s">
        <v>268</v>
      </c>
      <c r="H2879" s="26">
        <v>1</v>
      </c>
      <c r="I2879" s="25">
        <v>124.27</v>
      </c>
      <c r="J2879" s="25">
        <v>124.27</v>
      </c>
    </row>
    <row r="2880" spans="1:10" ht="25.95" customHeight="1">
      <c r="A2880" s="22" t="s">
        <v>1894</v>
      </c>
      <c r="B2880" s="24" t="s">
        <v>2531</v>
      </c>
      <c r="C2880" s="22" t="s">
        <v>78</v>
      </c>
      <c r="D2880" s="22" t="s">
        <v>2532</v>
      </c>
      <c r="E2880" s="397" t="s">
        <v>1928</v>
      </c>
      <c r="F2880" s="397"/>
      <c r="G2880" s="23" t="s">
        <v>268</v>
      </c>
      <c r="H2880" s="26">
        <v>1.6799999999999999E-2</v>
      </c>
      <c r="I2880" s="25">
        <v>12.72</v>
      </c>
      <c r="J2880" s="25">
        <v>0.21</v>
      </c>
    </row>
    <row r="2881" spans="1:10">
      <c r="A2881" s="38"/>
      <c r="B2881" s="38"/>
      <c r="C2881" s="38"/>
      <c r="D2881" s="38"/>
      <c r="E2881" s="38" t="s">
        <v>1897</v>
      </c>
      <c r="F2881" s="39">
        <v>7.75</v>
      </c>
      <c r="G2881" s="38" t="s">
        <v>1898</v>
      </c>
      <c r="H2881" s="39">
        <v>0</v>
      </c>
      <c r="I2881" s="38" t="s">
        <v>1899</v>
      </c>
      <c r="J2881" s="39">
        <v>7.75</v>
      </c>
    </row>
    <row r="2882" spans="1:10">
      <c r="A2882" s="38"/>
      <c r="B2882" s="38"/>
      <c r="C2882" s="38"/>
      <c r="D2882" s="38"/>
      <c r="E2882" s="38" t="s">
        <v>1900</v>
      </c>
      <c r="F2882" s="39">
        <v>27.62</v>
      </c>
      <c r="G2882" s="38"/>
      <c r="H2882" s="398" t="s">
        <v>1901</v>
      </c>
      <c r="I2882" s="398"/>
      <c r="J2882" s="39">
        <v>162.38999999999999</v>
      </c>
    </row>
    <row r="2883" spans="1:10" ht="1.05" customHeight="1">
      <c r="A2883" s="16"/>
      <c r="B2883" s="16"/>
      <c r="C2883" s="16"/>
      <c r="D2883" s="16"/>
      <c r="E2883" s="16"/>
      <c r="F2883" s="16"/>
      <c r="G2883" s="16"/>
      <c r="H2883" s="16"/>
      <c r="I2883" s="16"/>
      <c r="J2883" s="16"/>
    </row>
    <row r="2884" spans="1:10" ht="18" customHeight="1">
      <c r="A2884" s="2" t="s">
        <v>968</v>
      </c>
      <c r="B2884" s="4" t="s">
        <v>61</v>
      </c>
      <c r="C2884" s="2" t="s">
        <v>62</v>
      </c>
      <c r="D2884" s="2" t="s">
        <v>9</v>
      </c>
      <c r="E2884" s="391" t="s">
        <v>63</v>
      </c>
      <c r="F2884" s="391"/>
      <c r="G2884" s="3" t="s">
        <v>64</v>
      </c>
      <c r="H2884" s="4" t="s">
        <v>10</v>
      </c>
      <c r="I2884" s="4" t="s">
        <v>65</v>
      </c>
      <c r="J2884" s="4" t="s">
        <v>11</v>
      </c>
    </row>
    <row r="2885" spans="1:10" ht="25.95" customHeight="1">
      <c r="A2885" s="10" t="s">
        <v>1883</v>
      </c>
      <c r="B2885" s="12" t="s">
        <v>969</v>
      </c>
      <c r="C2885" s="10" t="s">
        <v>72</v>
      </c>
      <c r="D2885" s="10" t="s">
        <v>970</v>
      </c>
      <c r="E2885" s="395" t="s">
        <v>74</v>
      </c>
      <c r="F2885" s="395"/>
      <c r="G2885" s="11" t="s">
        <v>75</v>
      </c>
      <c r="H2885" s="15">
        <v>1</v>
      </c>
      <c r="I2885" s="13">
        <v>259.17</v>
      </c>
      <c r="J2885" s="13">
        <v>259.17</v>
      </c>
    </row>
    <row r="2886" spans="1:10" ht="25.95" customHeight="1">
      <c r="A2886" s="17" t="s">
        <v>1884</v>
      </c>
      <c r="B2886" s="19" t="s">
        <v>1957</v>
      </c>
      <c r="C2886" s="17" t="s">
        <v>78</v>
      </c>
      <c r="D2886" s="17" t="s">
        <v>1958</v>
      </c>
      <c r="E2886" s="396" t="s">
        <v>1887</v>
      </c>
      <c r="F2886" s="396"/>
      <c r="G2886" s="18" t="s">
        <v>1911</v>
      </c>
      <c r="H2886" s="21">
        <v>0.5</v>
      </c>
      <c r="I2886" s="20">
        <v>27.62</v>
      </c>
      <c r="J2886" s="20">
        <v>13.81</v>
      </c>
    </row>
    <row r="2887" spans="1:10" ht="24" customHeight="1">
      <c r="A2887" s="17" t="s">
        <v>1884</v>
      </c>
      <c r="B2887" s="19" t="s">
        <v>1909</v>
      </c>
      <c r="C2887" s="17" t="s">
        <v>78</v>
      </c>
      <c r="D2887" s="17" t="s">
        <v>1910</v>
      </c>
      <c r="E2887" s="396" t="s">
        <v>1887</v>
      </c>
      <c r="F2887" s="396"/>
      <c r="G2887" s="18" t="s">
        <v>1911</v>
      </c>
      <c r="H2887" s="21">
        <v>0.5</v>
      </c>
      <c r="I2887" s="20">
        <v>22.95</v>
      </c>
      <c r="J2887" s="20">
        <v>11.47</v>
      </c>
    </row>
    <row r="2888" spans="1:10" ht="24" customHeight="1">
      <c r="A2888" s="22" t="s">
        <v>1894</v>
      </c>
      <c r="B2888" s="24" t="s">
        <v>2941</v>
      </c>
      <c r="C2888" s="22" t="s">
        <v>72</v>
      </c>
      <c r="D2888" s="22" t="s">
        <v>2942</v>
      </c>
      <c r="E2888" s="397" t="s">
        <v>1928</v>
      </c>
      <c r="F2888" s="397"/>
      <c r="G2888" s="23" t="s">
        <v>268</v>
      </c>
      <c r="H2888" s="26">
        <v>1</v>
      </c>
      <c r="I2888" s="25">
        <v>233.89</v>
      </c>
      <c r="J2888" s="25">
        <v>233.89</v>
      </c>
    </row>
    <row r="2889" spans="1:10">
      <c r="A2889" s="38"/>
      <c r="B2889" s="38"/>
      <c r="C2889" s="38"/>
      <c r="D2889" s="38"/>
      <c r="E2889" s="38" t="s">
        <v>1897</v>
      </c>
      <c r="F2889" s="39">
        <v>18.72</v>
      </c>
      <c r="G2889" s="38" t="s">
        <v>1898</v>
      </c>
      <c r="H2889" s="39">
        <v>0</v>
      </c>
      <c r="I2889" s="38" t="s">
        <v>1899</v>
      </c>
      <c r="J2889" s="39">
        <v>18.72</v>
      </c>
    </row>
    <row r="2890" spans="1:10">
      <c r="A2890" s="38"/>
      <c r="B2890" s="38"/>
      <c r="C2890" s="38"/>
      <c r="D2890" s="38"/>
      <c r="E2890" s="38" t="s">
        <v>1900</v>
      </c>
      <c r="F2890" s="39">
        <v>53.12</v>
      </c>
      <c r="G2890" s="38"/>
      <c r="H2890" s="398" t="s">
        <v>1901</v>
      </c>
      <c r="I2890" s="398"/>
      <c r="J2890" s="39">
        <v>312.29000000000002</v>
      </c>
    </row>
    <row r="2891" spans="1:10" ht="1.05" customHeight="1">
      <c r="A2891" s="16"/>
      <c r="B2891" s="16"/>
      <c r="C2891" s="16"/>
      <c r="D2891" s="16"/>
      <c r="E2891" s="16"/>
      <c r="F2891" s="16"/>
      <c r="G2891" s="16"/>
      <c r="H2891" s="16"/>
      <c r="I2891" s="16"/>
      <c r="J2891" s="16"/>
    </row>
    <row r="2892" spans="1:10" ht="18" customHeight="1">
      <c r="A2892" s="2" t="s">
        <v>971</v>
      </c>
      <c r="B2892" s="4" t="s">
        <v>61</v>
      </c>
      <c r="C2892" s="2" t="s">
        <v>62</v>
      </c>
      <c r="D2892" s="2" t="s">
        <v>9</v>
      </c>
      <c r="E2892" s="391" t="s">
        <v>63</v>
      </c>
      <c r="F2892" s="391"/>
      <c r="G2892" s="3" t="s">
        <v>64</v>
      </c>
      <c r="H2892" s="4" t="s">
        <v>10</v>
      </c>
      <c r="I2892" s="4" t="s">
        <v>65</v>
      </c>
      <c r="J2892" s="4" t="s">
        <v>11</v>
      </c>
    </row>
    <row r="2893" spans="1:10" ht="25.95" customHeight="1">
      <c r="A2893" s="10" t="s">
        <v>1883</v>
      </c>
      <c r="B2893" s="12" t="s">
        <v>972</v>
      </c>
      <c r="C2893" s="10" t="s">
        <v>72</v>
      </c>
      <c r="D2893" s="10" t="s">
        <v>973</v>
      </c>
      <c r="E2893" s="395" t="s">
        <v>74</v>
      </c>
      <c r="F2893" s="395"/>
      <c r="G2893" s="11" t="s">
        <v>75</v>
      </c>
      <c r="H2893" s="15">
        <v>1</v>
      </c>
      <c r="I2893" s="13">
        <v>63.09</v>
      </c>
      <c r="J2893" s="13">
        <v>63.09</v>
      </c>
    </row>
    <row r="2894" spans="1:10" ht="25.95" customHeight="1">
      <c r="A2894" s="17" t="s">
        <v>1884</v>
      </c>
      <c r="B2894" s="19" t="s">
        <v>1957</v>
      </c>
      <c r="C2894" s="17" t="s">
        <v>78</v>
      </c>
      <c r="D2894" s="17" t="s">
        <v>1958</v>
      </c>
      <c r="E2894" s="396" t="s">
        <v>1887</v>
      </c>
      <c r="F2894" s="396"/>
      <c r="G2894" s="18" t="s">
        <v>1911</v>
      </c>
      <c r="H2894" s="21">
        <v>0.5</v>
      </c>
      <c r="I2894" s="20">
        <v>27.62</v>
      </c>
      <c r="J2894" s="20">
        <v>13.81</v>
      </c>
    </row>
    <row r="2895" spans="1:10" ht="24" customHeight="1">
      <c r="A2895" s="17" t="s">
        <v>1884</v>
      </c>
      <c r="B2895" s="19" t="s">
        <v>1909</v>
      </c>
      <c r="C2895" s="17" t="s">
        <v>78</v>
      </c>
      <c r="D2895" s="17" t="s">
        <v>1910</v>
      </c>
      <c r="E2895" s="396" t="s">
        <v>1887</v>
      </c>
      <c r="F2895" s="396"/>
      <c r="G2895" s="18" t="s">
        <v>1911</v>
      </c>
      <c r="H2895" s="21">
        <v>0.5</v>
      </c>
      <c r="I2895" s="20">
        <v>22.95</v>
      </c>
      <c r="J2895" s="20">
        <v>11.47</v>
      </c>
    </row>
    <row r="2896" spans="1:10" ht="24" customHeight="1">
      <c r="A2896" s="22" t="s">
        <v>1894</v>
      </c>
      <c r="B2896" s="24" t="s">
        <v>2943</v>
      </c>
      <c r="C2896" s="22" t="s">
        <v>72</v>
      </c>
      <c r="D2896" s="22" t="s">
        <v>2944</v>
      </c>
      <c r="E2896" s="397" t="s">
        <v>1928</v>
      </c>
      <c r="F2896" s="397"/>
      <c r="G2896" s="23" t="s">
        <v>268</v>
      </c>
      <c r="H2896" s="26">
        <v>1</v>
      </c>
      <c r="I2896" s="25">
        <v>37.81</v>
      </c>
      <c r="J2896" s="25">
        <v>37.81</v>
      </c>
    </row>
    <row r="2897" spans="1:10">
      <c r="A2897" s="38"/>
      <c r="B2897" s="38"/>
      <c r="C2897" s="38"/>
      <c r="D2897" s="38"/>
      <c r="E2897" s="38" t="s">
        <v>1897</v>
      </c>
      <c r="F2897" s="39">
        <v>18.72</v>
      </c>
      <c r="G2897" s="38" t="s">
        <v>1898</v>
      </c>
      <c r="H2897" s="39">
        <v>0</v>
      </c>
      <c r="I2897" s="38" t="s">
        <v>1899</v>
      </c>
      <c r="J2897" s="39">
        <v>18.72</v>
      </c>
    </row>
    <row r="2898" spans="1:10">
      <c r="A2898" s="38"/>
      <c r="B2898" s="38"/>
      <c r="C2898" s="38"/>
      <c r="D2898" s="38"/>
      <c r="E2898" s="38" t="s">
        <v>1900</v>
      </c>
      <c r="F2898" s="39">
        <v>12.93</v>
      </c>
      <c r="G2898" s="38"/>
      <c r="H2898" s="398" t="s">
        <v>1901</v>
      </c>
      <c r="I2898" s="398"/>
      <c r="J2898" s="39">
        <v>76.02</v>
      </c>
    </row>
    <row r="2899" spans="1:10" ht="1.05" customHeight="1">
      <c r="A2899" s="16"/>
      <c r="B2899" s="16"/>
      <c r="C2899" s="16"/>
      <c r="D2899" s="16"/>
      <c r="E2899" s="16"/>
      <c r="F2899" s="16"/>
      <c r="G2899" s="16"/>
      <c r="H2899" s="16"/>
      <c r="I2899" s="16"/>
      <c r="J2899" s="16"/>
    </row>
    <row r="2900" spans="1:10" ht="18" customHeight="1">
      <c r="A2900" s="2" t="s">
        <v>974</v>
      </c>
      <c r="B2900" s="4" t="s">
        <v>61</v>
      </c>
      <c r="C2900" s="2" t="s">
        <v>62</v>
      </c>
      <c r="D2900" s="2" t="s">
        <v>9</v>
      </c>
      <c r="E2900" s="391" t="s">
        <v>63</v>
      </c>
      <c r="F2900" s="391"/>
      <c r="G2900" s="3" t="s">
        <v>64</v>
      </c>
      <c r="H2900" s="4" t="s">
        <v>10</v>
      </c>
      <c r="I2900" s="4" t="s">
        <v>65</v>
      </c>
      <c r="J2900" s="4" t="s">
        <v>11</v>
      </c>
    </row>
    <row r="2901" spans="1:10" ht="52.05" customHeight="1">
      <c r="A2901" s="10" t="s">
        <v>1883</v>
      </c>
      <c r="B2901" s="12" t="s">
        <v>975</v>
      </c>
      <c r="C2901" s="10" t="s">
        <v>78</v>
      </c>
      <c r="D2901" s="10" t="s">
        <v>976</v>
      </c>
      <c r="E2901" s="395" t="s">
        <v>977</v>
      </c>
      <c r="F2901" s="395"/>
      <c r="G2901" s="11" t="s">
        <v>268</v>
      </c>
      <c r="H2901" s="15">
        <v>1</v>
      </c>
      <c r="I2901" s="13">
        <v>34.520000000000003</v>
      </c>
      <c r="J2901" s="13">
        <v>34.520000000000003</v>
      </c>
    </row>
    <row r="2902" spans="1:10" ht="25.95" customHeight="1">
      <c r="A2902" s="17" t="s">
        <v>1884</v>
      </c>
      <c r="B2902" s="19" t="s">
        <v>1957</v>
      </c>
      <c r="C2902" s="17" t="s">
        <v>78</v>
      </c>
      <c r="D2902" s="17" t="s">
        <v>1958</v>
      </c>
      <c r="E2902" s="396" t="s">
        <v>1887</v>
      </c>
      <c r="F2902" s="396"/>
      <c r="G2902" s="18" t="s">
        <v>1911</v>
      </c>
      <c r="H2902" s="21">
        <v>0.44500000000000001</v>
      </c>
      <c r="I2902" s="20">
        <v>27.62</v>
      </c>
      <c r="J2902" s="20">
        <v>12.29</v>
      </c>
    </row>
    <row r="2903" spans="1:10" ht="25.95" customHeight="1">
      <c r="A2903" s="17" t="s">
        <v>1884</v>
      </c>
      <c r="B2903" s="19" t="s">
        <v>1959</v>
      </c>
      <c r="C2903" s="17" t="s">
        <v>78</v>
      </c>
      <c r="D2903" s="17" t="s">
        <v>1960</v>
      </c>
      <c r="E2903" s="396" t="s">
        <v>1887</v>
      </c>
      <c r="F2903" s="396"/>
      <c r="G2903" s="18" t="s">
        <v>1911</v>
      </c>
      <c r="H2903" s="21">
        <v>0.44500000000000001</v>
      </c>
      <c r="I2903" s="20">
        <v>23.32</v>
      </c>
      <c r="J2903" s="20">
        <v>10.37</v>
      </c>
    </row>
    <row r="2904" spans="1:10" ht="25.95" customHeight="1">
      <c r="A2904" s="22" t="s">
        <v>1894</v>
      </c>
      <c r="B2904" s="24" t="s">
        <v>2531</v>
      </c>
      <c r="C2904" s="22" t="s">
        <v>78</v>
      </c>
      <c r="D2904" s="22" t="s">
        <v>2532</v>
      </c>
      <c r="E2904" s="397" t="s">
        <v>1928</v>
      </c>
      <c r="F2904" s="397"/>
      <c r="G2904" s="23" t="s">
        <v>268</v>
      </c>
      <c r="H2904" s="26">
        <v>1.0999999999999999E-2</v>
      </c>
      <c r="I2904" s="25">
        <v>12.72</v>
      </c>
      <c r="J2904" s="25">
        <v>0.13</v>
      </c>
    </row>
    <row r="2905" spans="1:10" ht="25.95" customHeight="1">
      <c r="A2905" s="22" t="s">
        <v>1894</v>
      </c>
      <c r="B2905" s="24" t="s">
        <v>2945</v>
      </c>
      <c r="C2905" s="22" t="s">
        <v>78</v>
      </c>
      <c r="D2905" s="22" t="s">
        <v>2946</v>
      </c>
      <c r="E2905" s="397" t="s">
        <v>1928</v>
      </c>
      <c r="F2905" s="397"/>
      <c r="G2905" s="23" t="s">
        <v>268</v>
      </c>
      <c r="H2905" s="26">
        <v>1</v>
      </c>
      <c r="I2905" s="25">
        <v>11.58</v>
      </c>
      <c r="J2905" s="25">
        <v>11.58</v>
      </c>
    </row>
    <row r="2906" spans="1:10" ht="24" customHeight="1">
      <c r="A2906" s="22" t="s">
        <v>1894</v>
      </c>
      <c r="B2906" s="24" t="s">
        <v>2947</v>
      </c>
      <c r="C2906" s="22" t="s">
        <v>78</v>
      </c>
      <c r="D2906" s="22" t="s">
        <v>2948</v>
      </c>
      <c r="E2906" s="397" t="s">
        <v>1928</v>
      </c>
      <c r="F2906" s="397"/>
      <c r="G2906" s="23" t="s">
        <v>2015</v>
      </c>
      <c r="H2906" s="26">
        <v>3.0000000000000001E-3</v>
      </c>
      <c r="I2906" s="25">
        <v>51.21</v>
      </c>
      <c r="J2906" s="25">
        <v>0.15</v>
      </c>
    </row>
    <row r="2907" spans="1:10">
      <c r="A2907" s="38"/>
      <c r="B2907" s="38"/>
      <c r="C2907" s="38"/>
      <c r="D2907" s="38"/>
      <c r="E2907" s="38" t="s">
        <v>1897</v>
      </c>
      <c r="F2907" s="39">
        <v>17.07</v>
      </c>
      <c r="G2907" s="38" t="s">
        <v>1898</v>
      </c>
      <c r="H2907" s="39">
        <v>0</v>
      </c>
      <c r="I2907" s="38" t="s">
        <v>1899</v>
      </c>
      <c r="J2907" s="39">
        <v>17.07</v>
      </c>
    </row>
    <row r="2908" spans="1:10">
      <c r="A2908" s="38"/>
      <c r="B2908" s="38"/>
      <c r="C2908" s="38"/>
      <c r="D2908" s="38"/>
      <c r="E2908" s="38" t="s">
        <v>1900</v>
      </c>
      <c r="F2908" s="39">
        <v>7.07</v>
      </c>
      <c r="G2908" s="38"/>
      <c r="H2908" s="398" t="s">
        <v>1901</v>
      </c>
      <c r="I2908" s="398"/>
      <c r="J2908" s="39">
        <v>41.59</v>
      </c>
    </row>
    <row r="2909" spans="1:10" ht="1.05" customHeight="1">
      <c r="A2909" s="16"/>
      <c r="B2909" s="16"/>
      <c r="C2909" s="16"/>
      <c r="D2909" s="16"/>
      <c r="E2909" s="16"/>
      <c r="F2909" s="16"/>
      <c r="G2909" s="16"/>
      <c r="H2909" s="16"/>
      <c r="I2909" s="16"/>
      <c r="J2909" s="16"/>
    </row>
    <row r="2910" spans="1:10" ht="18" customHeight="1">
      <c r="A2910" s="2" t="s">
        <v>978</v>
      </c>
      <c r="B2910" s="4" t="s">
        <v>61</v>
      </c>
      <c r="C2910" s="2" t="s">
        <v>62</v>
      </c>
      <c r="D2910" s="2" t="s">
        <v>9</v>
      </c>
      <c r="E2910" s="391" t="s">
        <v>63</v>
      </c>
      <c r="F2910" s="391"/>
      <c r="G2910" s="3" t="s">
        <v>64</v>
      </c>
      <c r="H2910" s="4" t="s">
        <v>10</v>
      </c>
      <c r="I2910" s="4" t="s">
        <v>65</v>
      </c>
      <c r="J2910" s="4" t="s">
        <v>11</v>
      </c>
    </row>
    <row r="2911" spans="1:10" ht="39" customHeight="1">
      <c r="A2911" s="10" t="s">
        <v>1883</v>
      </c>
      <c r="B2911" s="12" t="s">
        <v>979</v>
      </c>
      <c r="C2911" s="10" t="s">
        <v>78</v>
      </c>
      <c r="D2911" s="10" t="s">
        <v>980</v>
      </c>
      <c r="E2911" s="395" t="s">
        <v>977</v>
      </c>
      <c r="F2911" s="395"/>
      <c r="G2911" s="11" t="s">
        <v>268</v>
      </c>
      <c r="H2911" s="15">
        <v>1</v>
      </c>
      <c r="I2911" s="13">
        <v>45.57</v>
      </c>
      <c r="J2911" s="13">
        <v>45.57</v>
      </c>
    </row>
    <row r="2912" spans="1:10" ht="25.95" customHeight="1">
      <c r="A2912" s="17" t="s">
        <v>1884</v>
      </c>
      <c r="B2912" s="19" t="s">
        <v>1959</v>
      </c>
      <c r="C2912" s="17" t="s">
        <v>78</v>
      </c>
      <c r="D2912" s="17" t="s">
        <v>1960</v>
      </c>
      <c r="E2912" s="396" t="s">
        <v>1887</v>
      </c>
      <c r="F2912" s="396"/>
      <c r="G2912" s="18" t="s">
        <v>1911</v>
      </c>
      <c r="H2912" s="21">
        <v>0.59299999999999997</v>
      </c>
      <c r="I2912" s="20">
        <v>23.32</v>
      </c>
      <c r="J2912" s="20">
        <v>13.82</v>
      </c>
    </row>
    <row r="2913" spans="1:10" ht="25.95" customHeight="1">
      <c r="A2913" s="17" t="s">
        <v>1884</v>
      </c>
      <c r="B2913" s="19" t="s">
        <v>1957</v>
      </c>
      <c r="C2913" s="17" t="s">
        <v>78</v>
      </c>
      <c r="D2913" s="17" t="s">
        <v>1958</v>
      </c>
      <c r="E2913" s="396" t="s">
        <v>1887</v>
      </c>
      <c r="F2913" s="396"/>
      <c r="G2913" s="18" t="s">
        <v>1911</v>
      </c>
      <c r="H2913" s="21">
        <v>0.59299999999999997</v>
      </c>
      <c r="I2913" s="20">
        <v>27.62</v>
      </c>
      <c r="J2913" s="20">
        <v>16.37</v>
      </c>
    </row>
    <row r="2914" spans="1:10" ht="25.95" customHeight="1">
      <c r="A2914" s="22" t="s">
        <v>1894</v>
      </c>
      <c r="B2914" s="24" t="s">
        <v>2531</v>
      </c>
      <c r="C2914" s="22" t="s">
        <v>78</v>
      </c>
      <c r="D2914" s="22" t="s">
        <v>2532</v>
      </c>
      <c r="E2914" s="397" t="s">
        <v>1928</v>
      </c>
      <c r="F2914" s="397"/>
      <c r="G2914" s="23" t="s">
        <v>268</v>
      </c>
      <c r="H2914" s="26">
        <v>1.6E-2</v>
      </c>
      <c r="I2914" s="25">
        <v>12.72</v>
      </c>
      <c r="J2914" s="25">
        <v>0.2</v>
      </c>
    </row>
    <row r="2915" spans="1:10" ht="24" customHeight="1">
      <c r="A2915" s="22" t="s">
        <v>1894</v>
      </c>
      <c r="B2915" s="24" t="s">
        <v>2947</v>
      </c>
      <c r="C2915" s="22" t="s">
        <v>78</v>
      </c>
      <c r="D2915" s="22" t="s">
        <v>2948</v>
      </c>
      <c r="E2915" s="397" t="s">
        <v>1928</v>
      </c>
      <c r="F2915" s="397"/>
      <c r="G2915" s="23" t="s">
        <v>2015</v>
      </c>
      <c r="H2915" s="26">
        <v>4.0000000000000001E-3</v>
      </c>
      <c r="I2915" s="25">
        <v>51.21</v>
      </c>
      <c r="J2915" s="25">
        <v>0.2</v>
      </c>
    </row>
    <row r="2916" spans="1:10" ht="24" customHeight="1">
      <c r="A2916" s="22" t="s">
        <v>1894</v>
      </c>
      <c r="B2916" s="24" t="s">
        <v>2949</v>
      </c>
      <c r="C2916" s="22" t="s">
        <v>78</v>
      </c>
      <c r="D2916" s="22" t="s">
        <v>2950</v>
      </c>
      <c r="E2916" s="397" t="s">
        <v>1928</v>
      </c>
      <c r="F2916" s="397"/>
      <c r="G2916" s="23" t="s">
        <v>268</v>
      </c>
      <c r="H2916" s="26">
        <v>1</v>
      </c>
      <c r="I2916" s="25">
        <v>14.98</v>
      </c>
      <c r="J2916" s="25">
        <v>14.98</v>
      </c>
    </row>
    <row r="2917" spans="1:10">
      <c r="A2917" s="38"/>
      <c r="B2917" s="38"/>
      <c r="C2917" s="38"/>
      <c r="D2917" s="38"/>
      <c r="E2917" s="38" t="s">
        <v>1897</v>
      </c>
      <c r="F2917" s="39">
        <v>22.75</v>
      </c>
      <c r="G2917" s="38" t="s">
        <v>1898</v>
      </c>
      <c r="H2917" s="39">
        <v>0</v>
      </c>
      <c r="I2917" s="38" t="s">
        <v>1899</v>
      </c>
      <c r="J2917" s="39">
        <v>22.75</v>
      </c>
    </row>
    <row r="2918" spans="1:10">
      <c r="A2918" s="38"/>
      <c r="B2918" s="38"/>
      <c r="C2918" s="38"/>
      <c r="D2918" s="38"/>
      <c r="E2918" s="38" t="s">
        <v>1900</v>
      </c>
      <c r="F2918" s="39">
        <v>9.34</v>
      </c>
      <c r="G2918" s="38"/>
      <c r="H2918" s="398" t="s">
        <v>1901</v>
      </c>
      <c r="I2918" s="398"/>
      <c r="J2918" s="39">
        <v>54.91</v>
      </c>
    </row>
    <row r="2919" spans="1:10" ht="1.05" customHeight="1">
      <c r="A2919" s="16"/>
      <c r="B2919" s="16"/>
      <c r="C2919" s="16"/>
      <c r="D2919" s="16"/>
      <c r="E2919" s="16"/>
      <c r="F2919" s="16"/>
      <c r="G2919" s="16"/>
      <c r="H2919" s="16"/>
      <c r="I2919" s="16"/>
      <c r="J2919" s="16"/>
    </row>
    <row r="2920" spans="1:10" ht="18" customHeight="1">
      <c r="A2920" s="2" t="s">
        <v>981</v>
      </c>
      <c r="B2920" s="4" t="s">
        <v>61</v>
      </c>
      <c r="C2920" s="2" t="s">
        <v>62</v>
      </c>
      <c r="D2920" s="2" t="s">
        <v>9</v>
      </c>
      <c r="E2920" s="391" t="s">
        <v>63</v>
      </c>
      <c r="F2920" s="391"/>
      <c r="G2920" s="3" t="s">
        <v>64</v>
      </c>
      <c r="H2920" s="4" t="s">
        <v>10</v>
      </c>
      <c r="I2920" s="4" t="s">
        <v>65</v>
      </c>
      <c r="J2920" s="4" t="s">
        <v>11</v>
      </c>
    </row>
    <row r="2921" spans="1:10" ht="24" customHeight="1">
      <c r="A2921" s="10" t="s">
        <v>1883</v>
      </c>
      <c r="B2921" s="12" t="s">
        <v>982</v>
      </c>
      <c r="C2921" s="10" t="s">
        <v>72</v>
      </c>
      <c r="D2921" s="10" t="s">
        <v>983</v>
      </c>
      <c r="E2921" s="395" t="s">
        <v>74</v>
      </c>
      <c r="F2921" s="395"/>
      <c r="G2921" s="11" t="s">
        <v>75</v>
      </c>
      <c r="H2921" s="15">
        <v>1</v>
      </c>
      <c r="I2921" s="13">
        <v>15.98</v>
      </c>
      <c r="J2921" s="13">
        <v>15.98</v>
      </c>
    </row>
    <row r="2922" spans="1:10" ht="25.95" customHeight="1">
      <c r="A2922" s="17" t="s">
        <v>1884</v>
      </c>
      <c r="B2922" s="19" t="s">
        <v>1957</v>
      </c>
      <c r="C2922" s="17" t="s">
        <v>78</v>
      </c>
      <c r="D2922" s="17" t="s">
        <v>1958</v>
      </c>
      <c r="E2922" s="396" t="s">
        <v>1887</v>
      </c>
      <c r="F2922" s="396"/>
      <c r="G2922" s="18" t="s">
        <v>1911</v>
      </c>
      <c r="H2922" s="21">
        <v>0.09</v>
      </c>
      <c r="I2922" s="20">
        <v>27.62</v>
      </c>
      <c r="J2922" s="20">
        <v>2.48</v>
      </c>
    </row>
    <row r="2923" spans="1:10" ht="25.95" customHeight="1">
      <c r="A2923" s="22" t="s">
        <v>1894</v>
      </c>
      <c r="B2923" s="24" t="s">
        <v>2951</v>
      </c>
      <c r="C2923" s="22" t="s">
        <v>78</v>
      </c>
      <c r="D2923" s="22" t="s">
        <v>2952</v>
      </c>
      <c r="E2923" s="397" t="s">
        <v>1928</v>
      </c>
      <c r="F2923" s="397"/>
      <c r="G2923" s="23" t="s">
        <v>268</v>
      </c>
      <c r="H2923" s="26">
        <v>1</v>
      </c>
      <c r="I2923" s="25">
        <v>13.5</v>
      </c>
      <c r="J2923" s="25">
        <v>13.5</v>
      </c>
    </row>
    <row r="2924" spans="1:10">
      <c r="A2924" s="38"/>
      <c r="B2924" s="38"/>
      <c r="C2924" s="38"/>
      <c r="D2924" s="38"/>
      <c r="E2924" s="38" t="s">
        <v>1897</v>
      </c>
      <c r="F2924" s="39">
        <v>1.92</v>
      </c>
      <c r="G2924" s="38" t="s">
        <v>1898</v>
      </c>
      <c r="H2924" s="39">
        <v>0</v>
      </c>
      <c r="I2924" s="38" t="s">
        <v>1899</v>
      </c>
      <c r="J2924" s="39">
        <v>1.92</v>
      </c>
    </row>
    <row r="2925" spans="1:10">
      <c r="A2925" s="38"/>
      <c r="B2925" s="38"/>
      <c r="C2925" s="38"/>
      <c r="D2925" s="38"/>
      <c r="E2925" s="38" t="s">
        <v>1900</v>
      </c>
      <c r="F2925" s="39">
        <v>3.27</v>
      </c>
      <c r="G2925" s="38"/>
      <c r="H2925" s="398" t="s">
        <v>1901</v>
      </c>
      <c r="I2925" s="398"/>
      <c r="J2925" s="39">
        <v>19.25</v>
      </c>
    </row>
    <row r="2926" spans="1:10" ht="1.05" customHeight="1">
      <c r="A2926" s="16"/>
      <c r="B2926" s="16"/>
      <c r="C2926" s="16"/>
      <c r="D2926" s="16"/>
      <c r="E2926" s="16"/>
      <c r="F2926" s="16"/>
      <c r="G2926" s="16"/>
      <c r="H2926" s="16"/>
      <c r="I2926" s="16"/>
      <c r="J2926" s="16"/>
    </row>
    <row r="2927" spans="1:10" ht="18" customHeight="1">
      <c r="A2927" s="2" t="s">
        <v>984</v>
      </c>
      <c r="B2927" s="4" t="s">
        <v>61</v>
      </c>
      <c r="C2927" s="2" t="s">
        <v>62</v>
      </c>
      <c r="D2927" s="2" t="s">
        <v>9</v>
      </c>
      <c r="E2927" s="391" t="s">
        <v>63</v>
      </c>
      <c r="F2927" s="391"/>
      <c r="G2927" s="3" t="s">
        <v>64</v>
      </c>
      <c r="H2927" s="4" t="s">
        <v>10</v>
      </c>
      <c r="I2927" s="4" t="s">
        <v>65</v>
      </c>
      <c r="J2927" s="4" t="s">
        <v>11</v>
      </c>
    </row>
    <row r="2928" spans="1:10" ht="24" customHeight="1">
      <c r="A2928" s="10" t="s">
        <v>1883</v>
      </c>
      <c r="B2928" s="12" t="s">
        <v>985</v>
      </c>
      <c r="C2928" s="10" t="s">
        <v>72</v>
      </c>
      <c r="D2928" s="10" t="s">
        <v>986</v>
      </c>
      <c r="E2928" s="395" t="s">
        <v>74</v>
      </c>
      <c r="F2928" s="395"/>
      <c r="G2928" s="11" t="s">
        <v>75</v>
      </c>
      <c r="H2928" s="15">
        <v>1</v>
      </c>
      <c r="I2928" s="13">
        <v>73.349999999999994</v>
      </c>
      <c r="J2928" s="13">
        <v>73.349999999999994</v>
      </c>
    </row>
    <row r="2929" spans="1:10" ht="25.95" customHeight="1">
      <c r="A2929" s="17" t="s">
        <v>1884</v>
      </c>
      <c r="B2929" s="19" t="s">
        <v>1959</v>
      </c>
      <c r="C2929" s="17" t="s">
        <v>78</v>
      </c>
      <c r="D2929" s="17" t="s">
        <v>1960</v>
      </c>
      <c r="E2929" s="396" t="s">
        <v>1887</v>
      </c>
      <c r="F2929" s="396"/>
      <c r="G2929" s="18" t="s">
        <v>1911</v>
      </c>
      <c r="H2929" s="21">
        <v>0.3</v>
      </c>
      <c r="I2929" s="20">
        <v>23.32</v>
      </c>
      <c r="J2929" s="20">
        <v>6.99</v>
      </c>
    </row>
    <row r="2930" spans="1:10" ht="25.95" customHeight="1">
      <c r="A2930" s="22" t="s">
        <v>1894</v>
      </c>
      <c r="B2930" s="24" t="s">
        <v>2866</v>
      </c>
      <c r="C2930" s="22" t="s">
        <v>78</v>
      </c>
      <c r="D2930" s="22" t="s">
        <v>2867</v>
      </c>
      <c r="E2930" s="397" t="s">
        <v>1928</v>
      </c>
      <c r="F2930" s="397"/>
      <c r="G2930" s="23" t="s">
        <v>268</v>
      </c>
      <c r="H2930" s="26">
        <v>5.8349999999999999E-2</v>
      </c>
      <c r="I2930" s="25">
        <v>3.45</v>
      </c>
      <c r="J2930" s="25">
        <v>0.2</v>
      </c>
    </row>
    <row r="2931" spans="1:10" ht="25.95" customHeight="1">
      <c r="A2931" s="22" t="s">
        <v>1894</v>
      </c>
      <c r="B2931" s="24" t="s">
        <v>2953</v>
      </c>
      <c r="C2931" s="22" t="s">
        <v>78</v>
      </c>
      <c r="D2931" s="22" t="s">
        <v>2954</v>
      </c>
      <c r="E2931" s="397" t="s">
        <v>1928</v>
      </c>
      <c r="F2931" s="397"/>
      <c r="G2931" s="23" t="s">
        <v>114</v>
      </c>
      <c r="H2931" s="26">
        <v>1</v>
      </c>
      <c r="I2931" s="25">
        <v>66.16</v>
      </c>
      <c r="J2931" s="25">
        <v>66.16</v>
      </c>
    </row>
    <row r="2932" spans="1:10">
      <c r="A2932" s="38"/>
      <c r="B2932" s="38"/>
      <c r="C2932" s="38"/>
      <c r="D2932" s="38"/>
      <c r="E2932" s="38" t="s">
        <v>1897</v>
      </c>
      <c r="F2932" s="39">
        <v>5.1100000000000003</v>
      </c>
      <c r="G2932" s="38" t="s">
        <v>1898</v>
      </c>
      <c r="H2932" s="39">
        <v>0</v>
      </c>
      <c r="I2932" s="38" t="s">
        <v>1899</v>
      </c>
      <c r="J2932" s="39">
        <v>5.1100000000000003</v>
      </c>
    </row>
    <row r="2933" spans="1:10">
      <c r="A2933" s="38"/>
      <c r="B2933" s="38"/>
      <c r="C2933" s="38"/>
      <c r="D2933" s="38"/>
      <c r="E2933" s="38" t="s">
        <v>1900</v>
      </c>
      <c r="F2933" s="39">
        <v>15.03</v>
      </c>
      <c r="G2933" s="38"/>
      <c r="H2933" s="398" t="s">
        <v>1901</v>
      </c>
      <c r="I2933" s="398"/>
      <c r="J2933" s="39">
        <v>88.38</v>
      </c>
    </row>
    <row r="2934" spans="1:10" ht="1.05" customHeight="1">
      <c r="A2934" s="16"/>
      <c r="B2934" s="16"/>
      <c r="C2934" s="16"/>
      <c r="D2934" s="16"/>
      <c r="E2934" s="16"/>
      <c r="F2934" s="16"/>
      <c r="G2934" s="16"/>
      <c r="H2934" s="16"/>
      <c r="I2934" s="16"/>
      <c r="J2934" s="16"/>
    </row>
    <row r="2935" spans="1:10" ht="18" customHeight="1">
      <c r="A2935" s="2" t="s">
        <v>987</v>
      </c>
      <c r="B2935" s="4" t="s">
        <v>61</v>
      </c>
      <c r="C2935" s="2" t="s">
        <v>62</v>
      </c>
      <c r="D2935" s="2" t="s">
        <v>9</v>
      </c>
      <c r="E2935" s="391" t="s">
        <v>63</v>
      </c>
      <c r="F2935" s="391"/>
      <c r="G2935" s="3" t="s">
        <v>64</v>
      </c>
      <c r="H2935" s="4" t="s">
        <v>10</v>
      </c>
      <c r="I2935" s="4" t="s">
        <v>65</v>
      </c>
      <c r="J2935" s="4" t="s">
        <v>11</v>
      </c>
    </row>
    <row r="2936" spans="1:10" ht="24" customHeight="1">
      <c r="A2936" s="10" t="s">
        <v>1883</v>
      </c>
      <c r="B2936" s="12" t="s">
        <v>988</v>
      </c>
      <c r="C2936" s="10" t="s">
        <v>72</v>
      </c>
      <c r="D2936" s="10" t="s">
        <v>989</v>
      </c>
      <c r="E2936" s="395" t="s">
        <v>74</v>
      </c>
      <c r="F2936" s="395"/>
      <c r="G2936" s="11" t="s">
        <v>75</v>
      </c>
      <c r="H2936" s="15">
        <v>1</v>
      </c>
      <c r="I2936" s="13">
        <v>420</v>
      </c>
      <c r="J2936" s="13">
        <v>420</v>
      </c>
    </row>
    <row r="2937" spans="1:10" ht="24" customHeight="1">
      <c r="A2937" s="22" t="s">
        <v>1894</v>
      </c>
      <c r="B2937" s="24" t="s">
        <v>2956</v>
      </c>
      <c r="C2937" s="22" t="s">
        <v>72</v>
      </c>
      <c r="D2937" s="22" t="s">
        <v>989</v>
      </c>
      <c r="E2937" s="397" t="s">
        <v>1928</v>
      </c>
      <c r="F2937" s="397"/>
      <c r="G2937" s="23" t="s">
        <v>268</v>
      </c>
      <c r="H2937" s="26">
        <v>1</v>
      </c>
      <c r="I2937" s="25">
        <v>420</v>
      </c>
      <c r="J2937" s="25">
        <v>420</v>
      </c>
    </row>
    <row r="2938" spans="1:10">
      <c r="A2938" s="38"/>
      <c r="B2938" s="38"/>
      <c r="C2938" s="38"/>
      <c r="D2938" s="38"/>
      <c r="E2938" s="38" t="s">
        <v>1897</v>
      </c>
      <c r="F2938" s="39">
        <v>0</v>
      </c>
      <c r="G2938" s="38" t="s">
        <v>1898</v>
      </c>
      <c r="H2938" s="39">
        <v>0</v>
      </c>
      <c r="I2938" s="38" t="s">
        <v>1899</v>
      </c>
      <c r="J2938" s="39">
        <v>0</v>
      </c>
    </row>
    <row r="2939" spans="1:10">
      <c r="A2939" s="38"/>
      <c r="B2939" s="38"/>
      <c r="C2939" s="38"/>
      <c r="D2939" s="38"/>
      <c r="E2939" s="38" t="s">
        <v>1900</v>
      </c>
      <c r="F2939" s="39">
        <v>86.1</v>
      </c>
      <c r="G2939" s="38"/>
      <c r="H2939" s="398" t="s">
        <v>1901</v>
      </c>
      <c r="I2939" s="398"/>
      <c r="J2939" s="39">
        <v>506.1</v>
      </c>
    </row>
    <row r="2940" spans="1:10" ht="1.05" customHeight="1">
      <c r="A2940" s="16"/>
      <c r="B2940" s="16"/>
      <c r="C2940" s="16"/>
      <c r="D2940" s="16"/>
      <c r="E2940" s="16"/>
      <c r="F2940" s="16"/>
      <c r="G2940" s="16"/>
      <c r="H2940" s="16"/>
      <c r="I2940" s="16"/>
      <c r="J2940" s="16"/>
    </row>
    <row r="2941" spans="1:10" ht="18" customHeight="1">
      <c r="A2941" s="2" t="s">
        <v>992</v>
      </c>
      <c r="B2941" s="4" t="s">
        <v>61</v>
      </c>
      <c r="C2941" s="2" t="s">
        <v>62</v>
      </c>
      <c r="D2941" s="2" t="s">
        <v>9</v>
      </c>
      <c r="E2941" s="391" t="s">
        <v>63</v>
      </c>
      <c r="F2941" s="391"/>
      <c r="G2941" s="3" t="s">
        <v>64</v>
      </c>
      <c r="H2941" s="4" t="s">
        <v>10</v>
      </c>
      <c r="I2941" s="4" t="s">
        <v>65</v>
      </c>
      <c r="J2941" s="4" t="s">
        <v>11</v>
      </c>
    </row>
    <row r="2942" spans="1:10" ht="39" customHeight="1">
      <c r="A2942" s="10" t="s">
        <v>1883</v>
      </c>
      <c r="B2942" s="12" t="s">
        <v>993</v>
      </c>
      <c r="C2942" s="10" t="s">
        <v>72</v>
      </c>
      <c r="D2942" s="10" t="s">
        <v>994</v>
      </c>
      <c r="E2942" s="395" t="s">
        <v>74</v>
      </c>
      <c r="F2942" s="395"/>
      <c r="G2942" s="11" t="s">
        <v>75</v>
      </c>
      <c r="H2942" s="15">
        <v>1</v>
      </c>
      <c r="I2942" s="13">
        <v>267.68</v>
      </c>
      <c r="J2942" s="13">
        <v>267.68</v>
      </c>
    </row>
    <row r="2943" spans="1:10" ht="24" customHeight="1">
      <c r="A2943" s="17" t="s">
        <v>1884</v>
      </c>
      <c r="B2943" s="19" t="s">
        <v>1971</v>
      </c>
      <c r="C2943" s="17" t="s">
        <v>78</v>
      </c>
      <c r="D2943" s="17" t="s">
        <v>1972</v>
      </c>
      <c r="E2943" s="396" t="s">
        <v>1887</v>
      </c>
      <c r="F2943" s="396"/>
      <c r="G2943" s="18" t="s">
        <v>1911</v>
      </c>
      <c r="H2943" s="21">
        <v>0.79010000000000002</v>
      </c>
      <c r="I2943" s="20">
        <v>28.71</v>
      </c>
      <c r="J2943" s="20">
        <v>22.68</v>
      </c>
    </row>
    <row r="2944" spans="1:10" ht="25.95" customHeight="1">
      <c r="A2944" s="22" t="s">
        <v>1894</v>
      </c>
      <c r="B2944" s="24" t="s">
        <v>2957</v>
      </c>
      <c r="C2944" s="22" t="s">
        <v>72</v>
      </c>
      <c r="D2944" s="22" t="s">
        <v>2958</v>
      </c>
      <c r="E2944" s="397" t="s">
        <v>1928</v>
      </c>
      <c r="F2944" s="397"/>
      <c r="G2944" s="23" t="s">
        <v>268</v>
      </c>
      <c r="H2944" s="26">
        <v>1</v>
      </c>
      <c r="I2944" s="25">
        <v>72.25</v>
      </c>
      <c r="J2944" s="25">
        <v>72.25</v>
      </c>
    </row>
    <row r="2945" spans="1:10" ht="25.95" customHeight="1">
      <c r="A2945" s="22" t="s">
        <v>1894</v>
      </c>
      <c r="B2945" s="24" t="s">
        <v>2959</v>
      </c>
      <c r="C2945" s="22" t="s">
        <v>72</v>
      </c>
      <c r="D2945" s="22" t="s">
        <v>2960</v>
      </c>
      <c r="E2945" s="397" t="s">
        <v>1928</v>
      </c>
      <c r="F2945" s="397"/>
      <c r="G2945" s="23" t="s">
        <v>268</v>
      </c>
      <c r="H2945" s="26">
        <v>16.8</v>
      </c>
      <c r="I2945" s="25">
        <v>0.53</v>
      </c>
      <c r="J2945" s="25">
        <v>8.9</v>
      </c>
    </row>
    <row r="2946" spans="1:10" ht="24" customHeight="1">
      <c r="A2946" s="22" t="s">
        <v>1894</v>
      </c>
      <c r="B2946" s="24" t="s">
        <v>2961</v>
      </c>
      <c r="C2946" s="22" t="s">
        <v>72</v>
      </c>
      <c r="D2946" s="22" t="s">
        <v>2962</v>
      </c>
      <c r="E2946" s="397" t="s">
        <v>1928</v>
      </c>
      <c r="F2946" s="397"/>
      <c r="G2946" s="23" t="s">
        <v>268</v>
      </c>
      <c r="H2946" s="26">
        <v>4</v>
      </c>
      <c r="I2946" s="25">
        <v>25.51</v>
      </c>
      <c r="J2946" s="25">
        <v>102.04</v>
      </c>
    </row>
    <row r="2947" spans="1:10" ht="24" customHeight="1">
      <c r="A2947" s="22" t="s">
        <v>1894</v>
      </c>
      <c r="B2947" s="24" t="s">
        <v>2963</v>
      </c>
      <c r="C2947" s="22" t="s">
        <v>78</v>
      </c>
      <c r="D2947" s="22" t="s">
        <v>2964</v>
      </c>
      <c r="E2947" s="397" t="s">
        <v>1928</v>
      </c>
      <c r="F2947" s="397"/>
      <c r="G2947" s="23" t="s">
        <v>268</v>
      </c>
      <c r="H2947" s="26">
        <v>16.8</v>
      </c>
      <c r="I2947" s="25">
        <v>0.42</v>
      </c>
      <c r="J2947" s="25">
        <v>7.05</v>
      </c>
    </row>
    <row r="2948" spans="1:10" ht="25.95" customHeight="1">
      <c r="A2948" s="22" t="s">
        <v>1894</v>
      </c>
      <c r="B2948" s="24" t="s">
        <v>2965</v>
      </c>
      <c r="C2948" s="22" t="s">
        <v>78</v>
      </c>
      <c r="D2948" s="22" t="s">
        <v>2966</v>
      </c>
      <c r="E2948" s="397" t="s">
        <v>1928</v>
      </c>
      <c r="F2948" s="397"/>
      <c r="G2948" s="23" t="s">
        <v>268</v>
      </c>
      <c r="H2948" s="26">
        <v>33.6</v>
      </c>
      <c r="I2948" s="25">
        <v>1.63</v>
      </c>
      <c r="J2948" s="25">
        <v>54.76</v>
      </c>
    </row>
    <row r="2949" spans="1:10">
      <c r="A2949" s="38"/>
      <c r="B2949" s="38"/>
      <c r="C2949" s="38"/>
      <c r="D2949" s="38"/>
      <c r="E2949" s="38" t="s">
        <v>1897</v>
      </c>
      <c r="F2949" s="39">
        <v>17.18</v>
      </c>
      <c r="G2949" s="38" t="s">
        <v>1898</v>
      </c>
      <c r="H2949" s="39">
        <v>0</v>
      </c>
      <c r="I2949" s="38" t="s">
        <v>1899</v>
      </c>
      <c r="J2949" s="39">
        <v>17.18</v>
      </c>
    </row>
    <row r="2950" spans="1:10">
      <c r="A2950" s="38"/>
      <c r="B2950" s="38"/>
      <c r="C2950" s="38"/>
      <c r="D2950" s="38"/>
      <c r="E2950" s="38" t="s">
        <v>1900</v>
      </c>
      <c r="F2950" s="39">
        <v>54.87</v>
      </c>
      <c r="G2950" s="38"/>
      <c r="H2950" s="398" t="s">
        <v>1901</v>
      </c>
      <c r="I2950" s="398"/>
      <c r="J2950" s="39">
        <v>322.55</v>
      </c>
    </row>
    <row r="2951" spans="1:10" ht="1.05" customHeight="1">
      <c r="A2951" s="16"/>
      <c r="B2951" s="16"/>
      <c r="C2951" s="16"/>
      <c r="D2951" s="16"/>
      <c r="E2951" s="16"/>
      <c r="F2951" s="16"/>
      <c r="G2951" s="16"/>
      <c r="H2951" s="16"/>
      <c r="I2951" s="16"/>
      <c r="J2951" s="16"/>
    </row>
    <row r="2952" spans="1:10" ht="18" customHeight="1">
      <c r="A2952" s="2" t="s">
        <v>995</v>
      </c>
      <c r="B2952" s="4" t="s">
        <v>61</v>
      </c>
      <c r="C2952" s="2" t="s">
        <v>62</v>
      </c>
      <c r="D2952" s="2" t="s">
        <v>9</v>
      </c>
      <c r="E2952" s="391" t="s">
        <v>63</v>
      </c>
      <c r="F2952" s="391"/>
      <c r="G2952" s="3" t="s">
        <v>64</v>
      </c>
      <c r="H2952" s="4" t="s">
        <v>10</v>
      </c>
      <c r="I2952" s="4" t="s">
        <v>65</v>
      </c>
      <c r="J2952" s="4" t="s">
        <v>11</v>
      </c>
    </row>
    <row r="2953" spans="1:10" ht="78" customHeight="1">
      <c r="A2953" s="10" t="s">
        <v>1883</v>
      </c>
      <c r="B2953" s="12" t="s">
        <v>996</v>
      </c>
      <c r="C2953" s="10" t="s">
        <v>72</v>
      </c>
      <c r="D2953" s="10" t="s">
        <v>997</v>
      </c>
      <c r="E2953" s="395" t="s">
        <v>74</v>
      </c>
      <c r="F2953" s="395"/>
      <c r="G2953" s="11" t="s">
        <v>75</v>
      </c>
      <c r="H2953" s="15">
        <v>1</v>
      </c>
      <c r="I2953" s="13">
        <v>50.41</v>
      </c>
      <c r="J2953" s="13">
        <v>50.41</v>
      </c>
    </row>
    <row r="2954" spans="1:10" ht="24" customHeight="1">
      <c r="A2954" s="17" t="s">
        <v>1884</v>
      </c>
      <c r="B2954" s="19" t="s">
        <v>1971</v>
      </c>
      <c r="C2954" s="17" t="s">
        <v>78</v>
      </c>
      <c r="D2954" s="17" t="s">
        <v>1972</v>
      </c>
      <c r="E2954" s="396" t="s">
        <v>1887</v>
      </c>
      <c r="F2954" s="396"/>
      <c r="G2954" s="18" t="s">
        <v>1911</v>
      </c>
      <c r="H2954" s="21">
        <v>0.4</v>
      </c>
      <c r="I2954" s="20">
        <v>28.71</v>
      </c>
      <c r="J2954" s="20">
        <v>11.48</v>
      </c>
    </row>
    <row r="2955" spans="1:10" ht="24" customHeight="1">
      <c r="A2955" s="17" t="s">
        <v>1884</v>
      </c>
      <c r="B2955" s="19" t="s">
        <v>1909</v>
      </c>
      <c r="C2955" s="17" t="s">
        <v>78</v>
      </c>
      <c r="D2955" s="17" t="s">
        <v>1910</v>
      </c>
      <c r="E2955" s="396" t="s">
        <v>1887</v>
      </c>
      <c r="F2955" s="396"/>
      <c r="G2955" s="18" t="s">
        <v>1911</v>
      </c>
      <c r="H2955" s="21">
        <v>0.4</v>
      </c>
      <c r="I2955" s="20">
        <v>22.95</v>
      </c>
      <c r="J2955" s="20">
        <v>9.18</v>
      </c>
    </row>
    <row r="2956" spans="1:10" ht="25.95" customHeight="1">
      <c r="A2956" s="22" t="s">
        <v>1894</v>
      </c>
      <c r="B2956" s="24" t="s">
        <v>2967</v>
      </c>
      <c r="C2956" s="22" t="s">
        <v>72</v>
      </c>
      <c r="D2956" s="22" t="s">
        <v>2968</v>
      </c>
      <c r="E2956" s="397" t="s">
        <v>1928</v>
      </c>
      <c r="F2956" s="397"/>
      <c r="G2956" s="23" t="s">
        <v>268</v>
      </c>
      <c r="H2956" s="26">
        <v>1</v>
      </c>
      <c r="I2956" s="25">
        <v>29.75</v>
      </c>
      <c r="J2956" s="25">
        <v>29.75</v>
      </c>
    </row>
    <row r="2957" spans="1:10">
      <c r="A2957" s="38"/>
      <c r="B2957" s="38"/>
      <c r="C2957" s="38"/>
      <c r="D2957" s="38"/>
      <c r="E2957" s="38" t="s">
        <v>1897</v>
      </c>
      <c r="F2957" s="39">
        <v>15.14</v>
      </c>
      <c r="G2957" s="38" t="s">
        <v>1898</v>
      </c>
      <c r="H2957" s="39">
        <v>0</v>
      </c>
      <c r="I2957" s="38" t="s">
        <v>1899</v>
      </c>
      <c r="J2957" s="39">
        <v>15.14</v>
      </c>
    </row>
    <row r="2958" spans="1:10">
      <c r="A2958" s="38"/>
      <c r="B2958" s="38"/>
      <c r="C2958" s="38"/>
      <c r="D2958" s="38"/>
      <c r="E2958" s="38" t="s">
        <v>1900</v>
      </c>
      <c r="F2958" s="39">
        <v>10.33</v>
      </c>
      <c r="G2958" s="38"/>
      <c r="H2958" s="398" t="s">
        <v>1901</v>
      </c>
      <c r="I2958" s="398"/>
      <c r="J2958" s="39">
        <v>60.74</v>
      </c>
    </row>
    <row r="2959" spans="1:10" ht="1.05" customHeight="1">
      <c r="A2959" s="16"/>
      <c r="B2959" s="16"/>
      <c r="C2959" s="16"/>
      <c r="D2959" s="16"/>
      <c r="E2959" s="16"/>
      <c r="F2959" s="16"/>
      <c r="G2959" s="16"/>
      <c r="H2959" s="16"/>
      <c r="I2959" s="16"/>
      <c r="J2959" s="16"/>
    </row>
    <row r="2960" spans="1:10" ht="18" customHeight="1">
      <c r="A2960" s="2" t="s">
        <v>998</v>
      </c>
      <c r="B2960" s="4" t="s">
        <v>61</v>
      </c>
      <c r="C2960" s="2" t="s">
        <v>62</v>
      </c>
      <c r="D2960" s="2" t="s">
        <v>9</v>
      </c>
      <c r="E2960" s="391" t="s">
        <v>63</v>
      </c>
      <c r="F2960" s="391"/>
      <c r="G2960" s="3" t="s">
        <v>64</v>
      </c>
      <c r="H2960" s="4" t="s">
        <v>10</v>
      </c>
      <c r="I2960" s="4" t="s">
        <v>65</v>
      </c>
      <c r="J2960" s="4" t="s">
        <v>11</v>
      </c>
    </row>
    <row r="2961" spans="1:10" ht="64.95" customHeight="1">
      <c r="A2961" s="10" t="s">
        <v>1883</v>
      </c>
      <c r="B2961" s="12" t="s">
        <v>999</v>
      </c>
      <c r="C2961" s="10" t="s">
        <v>72</v>
      </c>
      <c r="D2961" s="10" t="s">
        <v>1000</v>
      </c>
      <c r="E2961" s="395" t="s">
        <v>74</v>
      </c>
      <c r="F2961" s="395"/>
      <c r="G2961" s="11" t="s">
        <v>75</v>
      </c>
      <c r="H2961" s="15">
        <v>1</v>
      </c>
      <c r="I2961" s="13">
        <v>7.74</v>
      </c>
      <c r="J2961" s="13">
        <v>7.74</v>
      </c>
    </row>
    <row r="2962" spans="1:10" ht="24" customHeight="1">
      <c r="A2962" s="17" t="s">
        <v>1884</v>
      </c>
      <c r="B2962" s="19" t="s">
        <v>1971</v>
      </c>
      <c r="C2962" s="17" t="s">
        <v>78</v>
      </c>
      <c r="D2962" s="17" t="s">
        <v>1972</v>
      </c>
      <c r="E2962" s="396" t="s">
        <v>1887</v>
      </c>
      <c r="F2962" s="396"/>
      <c r="G2962" s="18" t="s">
        <v>1911</v>
      </c>
      <c r="H2962" s="21">
        <v>0.06</v>
      </c>
      <c r="I2962" s="20">
        <v>28.71</v>
      </c>
      <c r="J2962" s="20">
        <v>1.72</v>
      </c>
    </row>
    <row r="2963" spans="1:10" ht="25.95" customHeight="1">
      <c r="A2963" s="17" t="s">
        <v>1884</v>
      </c>
      <c r="B2963" s="19" t="s">
        <v>2969</v>
      </c>
      <c r="C2963" s="17" t="s">
        <v>78</v>
      </c>
      <c r="D2963" s="17" t="s">
        <v>2970</v>
      </c>
      <c r="E2963" s="396" t="s">
        <v>1887</v>
      </c>
      <c r="F2963" s="396"/>
      <c r="G2963" s="18" t="s">
        <v>1911</v>
      </c>
      <c r="H2963" s="21">
        <v>0.06</v>
      </c>
      <c r="I2963" s="20">
        <v>24.32</v>
      </c>
      <c r="J2963" s="20">
        <v>1.45</v>
      </c>
    </row>
    <row r="2964" spans="1:10" ht="25.95" customHeight="1">
      <c r="A2964" s="22" t="s">
        <v>1894</v>
      </c>
      <c r="B2964" s="24" t="s">
        <v>2971</v>
      </c>
      <c r="C2964" s="22" t="s">
        <v>72</v>
      </c>
      <c r="D2964" s="22" t="s">
        <v>2972</v>
      </c>
      <c r="E2964" s="397" t="s">
        <v>1928</v>
      </c>
      <c r="F2964" s="397"/>
      <c r="G2964" s="23" t="s">
        <v>268</v>
      </c>
      <c r="H2964" s="26">
        <v>1</v>
      </c>
      <c r="I2964" s="25">
        <v>4.57</v>
      </c>
      <c r="J2964" s="25">
        <v>4.57</v>
      </c>
    </row>
    <row r="2965" spans="1:10">
      <c r="A2965" s="38"/>
      <c r="B2965" s="38"/>
      <c r="C2965" s="38"/>
      <c r="D2965" s="38"/>
      <c r="E2965" s="38" t="s">
        <v>1897</v>
      </c>
      <c r="F2965" s="39">
        <v>2.34</v>
      </c>
      <c r="G2965" s="38" t="s">
        <v>1898</v>
      </c>
      <c r="H2965" s="39">
        <v>0</v>
      </c>
      <c r="I2965" s="38" t="s">
        <v>1899</v>
      </c>
      <c r="J2965" s="39">
        <v>2.34</v>
      </c>
    </row>
    <row r="2966" spans="1:10">
      <c r="A2966" s="38"/>
      <c r="B2966" s="38"/>
      <c r="C2966" s="38"/>
      <c r="D2966" s="38"/>
      <c r="E2966" s="38" t="s">
        <v>1900</v>
      </c>
      <c r="F2966" s="39">
        <v>1.58</v>
      </c>
      <c r="G2966" s="38"/>
      <c r="H2966" s="398" t="s">
        <v>1901</v>
      </c>
      <c r="I2966" s="398"/>
      <c r="J2966" s="39">
        <v>9.32</v>
      </c>
    </row>
    <row r="2967" spans="1:10" ht="1.05" customHeight="1">
      <c r="A2967" s="16"/>
      <c r="B2967" s="16"/>
      <c r="C2967" s="16"/>
      <c r="D2967" s="16"/>
      <c r="E2967" s="16"/>
      <c r="F2967" s="16"/>
      <c r="G2967" s="16"/>
      <c r="H2967" s="16"/>
      <c r="I2967" s="16"/>
      <c r="J2967" s="16"/>
    </row>
    <row r="2968" spans="1:10" ht="18" customHeight="1">
      <c r="A2968" s="2" t="s">
        <v>1001</v>
      </c>
      <c r="B2968" s="4" t="s">
        <v>61</v>
      </c>
      <c r="C2968" s="2" t="s">
        <v>62</v>
      </c>
      <c r="D2968" s="2" t="s">
        <v>9</v>
      </c>
      <c r="E2968" s="391" t="s">
        <v>63</v>
      </c>
      <c r="F2968" s="391"/>
      <c r="G2968" s="3" t="s">
        <v>64</v>
      </c>
      <c r="H2968" s="4" t="s">
        <v>10</v>
      </c>
      <c r="I2968" s="4" t="s">
        <v>65</v>
      </c>
      <c r="J2968" s="4" t="s">
        <v>11</v>
      </c>
    </row>
    <row r="2969" spans="1:10" ht="64.95" customHeight="1">
      <c r="A2969" s="10" t="s">
        <v>1883</v>
      </c>
      <c r="B2969" s="12" t="s">
        <v>1002</v>
      </c>
      <c r="C2969" s="10" t="s">
        <v>72</v>
      </c>
      <c r="D2969" s="10" t="s">
        <v>1003</v>
      </c>
      <c r="E2969" s="395" t="s">
        <v>74</v>
      </c>
      <c r="F2969" s="395"/>
      <c r="G2969" s="11" t="s">
        <v>75</v>
      </c>
      <c r="H2969" s="15">
        <v>1</v>
      </c>
      <c r="I2969" s="13">
        <v>10.67</v>
      </c>
      <c r="J2969" s="13">
        <v>10.67</v>
      </c>
    </row>
    <row r="2970" spans="1:10" ht="25.95" customHeight="1">
      <c r="A2970" s="17" t="s">
        <v>1884</v>
      </c>
      <c r="B2970" s="19" t="s">
        <v>2969</v>
      </c>
      <c r="C2970" s="17" t="s">
        <v>78</v>
      </c>
      <c r="D2970" s="17" t="s">
        <v>2970</v>
      </c>
      <c r="E2970" s="396" t="s">
        <v>1887</v>
      </c>
      <c r="F2970" s="396"/>
      <c r="G2970" s="18" t="s">
        <v>1911</v>
      </c>
      <c r="H2970" s="21">
        <v>0.12</v>
      </c>
      <c r="I2970" s="20">
        <v>24.32</v>
      </c>
      <c r="J2970" s="20">
        <v>2.91</v>
      </c>
    </row>
    <row r="2971" spans="1:10" ht="24" customHeight="1">
      <c r="A2971" s="17" t="s">
        <v>1884</v>
      </c>
      <c r="B2971" s="19" t="s">
        <v>1971</v>
      </c>
      <c r="C2971" s="17" t="s">
        <v>78</v>
      </c>
      <c r="D2971" s="17" t="s">
        <v>1972</v>
      </c>
      <c r="E2971" s="396" t="s">
        <v>1887</v>
      </c>
      <c r="F2971" s="396"/>
      <c r="G2971" s="18" t="s">
        <v>1911</v>
      </c>
      <c r="H2971" s="21">
        <v>0.12</v>
      </c>
      <c r="I2971" s="20">
        <v>28.71</v>
      </c>
      <c r="J2971" s="20">
        <v>3.44</v>
      </c>
    </row>
    <row r="2972" spans="1:10" ht="25.95" customHeight="1">
      <c r="A2972" s="22" t="s">
        <v>1894</v>
      </c>
      <c r="B2972" s="24" t="s">
        <v>2973</v>
      </c>
      <c r="C2972" s="22" t="s">
        <v>72</v>
      </c>
      <c r="D2972" s="22" t="s">
        <v>2974</v>
      </c>
      <c r="E2972" s="397" t="s">
        <v>1928</v>
      </c>
      <c r="F2972" s="397"/>
      <c r="G2972" s="23" t="s">
        <v>268</v>
      </c>
      <c r="H2972" s="26">
        <v>1</v>
      </c>
      <c r="I2972" s="25">
        <v>4.32</v>
      </c>
      <c r="J2972" s="25">
        <v>4.32</v>
      </c>
    </row>
    <row r="2973" spans="1:10">
      <c r="A2973" s="38"/>
      <c r="B2973" s="38"/>
      <c r="C2973" s="38"/>
      <c r="D2973" s="38"/>
      <c r="E2973" s="38" t="s">
        <v>1897</v>
      </c>
      <c r="F2973" s="39">
        <v>4.6900000000000004</v>
      </c>
      <c r="G2973" s="38" t="s">
        <v>1898</v>
      </c>
      <c r="H2973" s="39">
        <v>0</v>
      </c>
      <c r="I2973" s="38" t="s">
        <v>1899</v>
      </c>
      <c r="J2973" s="39">
        <v>4.6900000000000004</v>
      </c>
    </row>
    <row r="2974" spans="1:10">
      <c r="A2974" s="38"/>
      <c r="B2974" s="38"/>
      <c r="C2974" s="38"/>
      <c r="D2974" s="38"/>
      <c r="E2974" s="38" t="s">
        <v>1900</v>
      </c>
      <c r="F2974" s="39">
        <v>2.1800000000000002</v>
      </c>
      <c r="G2974" s="38"/>
      <c r="H2974" s="398" t="s">
        <v>1901</v>
      </c>
      <c r="I2974" s="398"/>
      <c r="J2974" s="39">
        <v>12.85</v>
      </c>
    </row>
    <row r="2975" spans="1:10" ht="1.05" customHeight="1">
      <c r="A2975" s="16"/>
      <c r="B2975" s="16"/>
      <c r="C2975" s="16"/>
      <c r="D2975" s="16"/>
      <c r="E2975" s="16"/>
      <c r="F2975" s="16"/>
      <c r="G2975" s="16"/>
      <c r="H2975" s="16"/>
      <c r="I2975" s="16"/>
      <c r="J2975" s="16"/>
    </row>
    <row r="2976" spans="1:10" ht="18" customHeight="1">
      <c r="A2976" s="2" t="s">
        <v>1004</v>
      </c>
      <c r="B2976" s="4" t="s">
        <v>61</v>
      </c>
      <c r="C2976" s="2" t="s">
        <v>62</v>
      </c>
      <c r="D2976" s="2" t="s">
        <v>9</v>
      </c>
      <c r="E2976" s="391" t="s">
        <v>63</v>
      </c>
      <c r="F2976" s="391"/>
      <c r="G2976" s="3" t="s">
        <v>64</v>
      </c>
      <c r="H2976" s="4" t="s">
        <v>10</v>
      </c>
      <c r="I2976" s="4" t="s">
        <v>65</v>
      </c>
      <c r="J2976" s="4" t="s">
        <v>11</v>
      </c>
    </row>
    <row r="2977" spans="1:10" ht="78" customHeight="1">
      <c r="A2977" s="10" t="s">
        <v>1883</v>
      </c>
      <c r="B2977" s="12" t="s">
        <v>1005</v>
      </c>
      <c r="C2977" s="10" t="s">
        <v>72</v>
      </c>
      <c r="D2977" s="10" t="s">
        <v>1006</v>
      </c>
      <c r="E2977" s="395" t="s">
        <v>74</v>
      </c>
      <c r="F2977" s="395"/>
      <c r="G2977" s="11" t="s">
        <v>75</v>
      </c>
      <c r="H2977" s="15">
        <v>1</v>
      </c>
      <c r="I2977" s="13">
        <v>11.76</v>
      </c>
      <c r="J2977" s="13">
        <v>11.76</v>
      </c>
    </row>
    <row r="2978" spans="1:10" ht="25.95" customHeight="1">
      <c r="A2978" s="17" t="s">
        <v>1884</v>
      </c>
      <c r="B2978" s="19" t="s">
        <v>2969</v>
      </c>
      <c r="C2978" s="17" t="s">
        <v>78</v>
      </c>
      <c r="D2978" s="17" t="s">
        <v>2970</v>
      </c>
      <c r="E2978" s="396" t="s">
        <v>1887</v>
      </c>
      <c r="F2978" s="396"/>
      <c r="G2978" s="18" t="s">
        <v>1911</v>
      </c>
      <c r="H2978" s="21">
        <v>0.12</v>
      </c>
      <c r="I2978" s="20">
        <v>24.32</v>
      </c>
      <c r="J2978" s="20">
        <v>2.91</v>
      </c>
    </row>
    <row r="2979" spans="1:10" ht="24" customHeight="1">
      <c r="A2979" s="17" t="s">
        <v>1884</v>
      </c>
      <c r="B2979" s="19" t="s">
        <v>1971</v>
      </c>
      <c r="C2979" s="17" t="s">
        <v>78</v>
      </c>
      <c r="D2979" s="17" t="s">
        <v>1972</v>
      </c>
      <c r="E2979" s="396" t="s">
        <v>1887</v>
      </c>
      <c r="F2979" s="396"/>
      <c r="G2979" s="18" t="s">
        <v>1911</v>
      </c>
      <c r="H2979" s="21">
        <v>0.12</v>
      </c>
      <c r="I2979" s="20">
        <v>28.71</v>
      </c>
      <c r="J2979" s="20">
        <v>3.44</v>
      </c>
    </row>
    <row r="2980" spans="1:10" ht="25.95" customHeight="1">
      <c r="A2980" s="22" t="s">
        <v>1894</v>
      </c>
      <c r="B2980" s="24" t="s">
        <v>2975</v>
      </c>
      <c r="C2980" s="22" t="s">
        <v>72</v>
      </c>
      <c r="D2980" s="22" t="s">
        <v>2976</v>
      </c>
      <c r="E2980" s="397" t="s">
        <v>1928</v>
      </c>
      <c r="F2980" s="397"/>
      <c r="G2980" s="23" t="s">
        <v>268</v>
      </c>
      <c r="H2980" s="26">
        <v>1</v>
      </c>
      <c r="I2980" s="25">
        <v>5.41</v>
      </c>
      <c r="J2980" s="25">
        <v>5.41</v>
      </c>
    </row>
    <row r="2981" spans="1:10">
      <c r="A2981" s="38"/>
      <c r="B2981" s="38"/>
      <c r="C2981" s="38"/>
      <c r="D2981" s="38"/>
      <c r="E2981" s="38" t="s">
        <v>1897</v>
      </c>
      <c r="F2981" s="39">
        <v>4.6900000000000004</v>
      </c>
      <c r="G2981" s="38" t="s">
        <v>1898</v>
      </c>
      <c r="H2981" s="39">
        <v>0</v>
      </c>
      <c r="I2981" s="38" t="s">
        <v>1899</v>
      </c>
      <c r="J2981" s="39">
        <v>4.6900000000000004</v>
      </c>
    </row>
    <row r="2982" spans="1:10">
      <c r="A2982" s="38"/>
      <c r="B2982" s="38"/>
      <c r="C2982" s="38"/>
      <c r="D2982" s="38"/>
      <c r="E2982" s="38" t="s">
        <v>1900</v>
      </c>
      <c r="F2982" s="39">
        <v>2.41</v>
      </c>
      <c r="G2982" s="38"/>
      <c r="H2982" s="398" t="s">
        <v>1901</v>
      </c>
      <c r="I2982" s="398"/>
      <c r="J2982" s="39">
        <v>14.17</v>
      </c>
    </row>
    <row r="2983" spans="1:10" ht="1.05" customHeight="1">
      <c r="A2983" s="16"/>
      <c r="B2983" s="16"/>
      <c r="C2983" s="16"/>
      <c r="D2983" s="16"/>
      <c r="E2983" s="16"/>
      <c r="F2983" s="16"/>
      <c r="G2983" s="16"/>
      <c r="H2983" s="16"/>
      <c r="I2983" s="16"/>
      <c r="J2983" s="16"/>
    </row>
    <row r="2984" spans="1:10" ht="18" customHeight="1">
      <c r="A2984" s="2" t="s">
        <v>1007</v>
      </c>
      <c r="B2984" s="4" t="s">
        <v>61</v>
      </c>
      <c r="C2984" s="2" t="s">
        <v>62</v>
      </c>
      <c r="D2984" s="2" t="s">
        <v>9</v>
      </c>
      <c r="E2984" s="391" t="s">
        <v>63</v>
      </c>
      <c r="F2984" s="391"/>
      <c r="G2984" s="3" t="s">
        <v>64</v>
      </c>
      <c r="H2984" s="4" t="s">
        <v>10</v>
      </c>
      <c r="I2984" s="4" t="s">
        <v>65</v>
      </c>
      <c r="J2984" s="4" t="s">
        <v>11</v>
      </c>
    </row>
    <row r="2985" spans="1:10" ht="78" customHeight="1">
      <c r="A2985" s="10" t="s">
        <v>1883</v>
      </c>
      <c r="B2985" s="12" t="s">
        <v>1008</v>
      </c>
      <c r="C2985" s="10" t="s">
        <v>72</v>
      </c>
      <c r="D2985" s="10" t="s">
        <v>1009</v>
      </c>
      <c r="E2985" s="395" t="s">
        <v>74</v>
      </c>
      <c r="F2985" s="395"/>
      <c r="G2985" s="11" t="s">
        <v>75</v>
      </c>
      <c r="H2985" s="15">
        <v>1</v>
      </c>
      <c r="I2985" s="13">
        <v>13.6</v>
      </c>
      <c r="J2985" s="13">
        <v>13.6</v>
      </c>
    </row>
    <row r="2986" spans="1:10" ht="25.95" customHeight="1">
      <c r="A2986" s="17" t="s">
        <v>1884</v>
      </c>
      <c r="B2986" s="19" t="s">
        <v>2969</v>
      </c>
      <c r="C2986" s="17" t="s">
        <v>78</v>
      </c>
      <c r="D2986" s="17" t="s">
        <v>2970</v>
      </c>
      <c r="E2986" s="396" t="s">
        <v>1887</v>
      </c>
      <c r="F2986" s="396"/>
      <c r="G2986" s="18" t="s">
        <v>1911</v>
      </c>
      <c r="H2986" s="21">
        <v>0.15</v>
      </c>
      <c r="I2986" s="20">
        <v>24.32</v>
      </c>
      <c r="J2986" s="20">
        <v>3.64</v>
      </c>
    </row>
    <row r="2987" spans="1:10" ht="24" customHeight="1">
      <c r="A2987" s="17" t="s">
        <v>1884</v>
      </c>
      <c r="B2987" s="19" t="s">
        <v>1971</v>
      </c>
      <c r="C2987" s="17" t="s">
        <v>78</v>
      </c>
      <c r="D2987" s="17" t="s">
        <v>1972</v>
      </c>
      <c r="E2987" s="396" t="s">
        <v>1887</v>
      </c>
      <c r="F2987" s="396"/>
      <c r="G2987" s="18" t="s">
        <v>1911</v>
      </c>
      <c r="H2987" s="21">
        <v>0.15</v>
      </c>
      <c r="I2987" s="20">
        <v>28.71</v>
      </c>
      <c r="J2987" s="20">
        <v>4.3</v>
      </c>
    </row>
    <row r="2988" spans="1:10" ht="25.95" customHeight="1">
      <c r="A2988" s="22" t="s">
        <v>1894</v>
      </c>
      <c r="B2988" s="24" t="s">
        <v>2977</v>
      </c>
      <c r="C2988" s="22" t="s">
        <v>72</v>
      </c>
      <c r="D2988" s="22" t="s">
        <v>2978</v>
      </c>
      <c r="E2988" s="397" t="s">
        <v>1928</v>
      </c>
      <c r="F2988" s="397"/>
      <c r="G2988" s="23" t="s">
        <v>268</v>
      </c>
      <c r="H2988" s="26">
        <v>1</v>
      </c>
      <c r="I2988" s="25">
        <v>5.66</v>
      </c>
      <c r="J2988" s="25">
        <v>5.66</v>
      </c>
    </row>
    <row r="2989" spans="1:10">
      <c r="A2989" s="38"/>
      <c r="B2989" s="38"/>
      <c r="C2989" s="38"/>
      <c r="D2989" s="38"/>
      <c r="E2989" s="38" t="s">
        <v>1897</v>
      </c>
      <c r="F2989" s="39">
        <v>5.86</v>
      </c>
      <c r="G2989" s="38" t="s">
        <v>1898</v>
      </c>
      <c r="H2989" s="39">
        <v>0</v>
      </c>
      <c r="I2989" s="38" t="s">
        <v>1899</v>
      </c>
      <c r="J2989" s="39">
        <v>5.86</v>
      </c>
    </row>
    <row r="2990" spans="1:10">
      <c r="A2990" s="38"/>
      <c r="B2990" s="38"/>
      <c r="C2990" s="38"/>
      <c r="D2990" s="38"/>
      <c r="E2990" s="38" t="s">
        <v>1900</v>
      </c>
      <c r="F2990" s="39">
        <v>2.78</v>
      </c>
      <c r="G2990" s="38"/>
      <c r="H2990" s="398" t="s">
        <v>1901</v>
      </c>
      <c r="I2990" s="398"/>
      <c r="J2990" s="39">
        <v>16.38</v>
      </c>
    </row>
    <row r="2991" spans="1:10" ht="1.05" customHeight="1">
      <c r="A2991" s="16"/>
      <c r="B2991" s="16"/>
      <c r="C2991" s="16"/>
      <c r="D2991" s="16"/>
      <c r="E2991" s="16"/>
      <c r="F2991" s="16"/>
      <c r="G2991" s="16"/>
      <c r="H2991" s="16"/>
      <c r="I2991" s="16"/>
      <c r="J2991" s="16"/>
    </row>
    <row r="2992" spans="1:10" ht="18" customHeight="1">
      <c r="A2992" s="2" t="s">
        <v>1010</v>
      </c>
      <c r="B2992" s="4" t="s">
        <v>61</v>
      </c>
      <c r="C2992" s="2" t="s">
        <v>62</v>
      </c>
      <c r="D2992" s="2" t="s">
        <v>9</v>
      </c>
      <c r="E2992" s="391" t="s">
        <v>63</v>
      </c>
      <c r="F2992" s="391"/>
      <c r="G2992" s="3" t="s">
        <v>64</v>
      </c>
      <c r="H2992" s="4" t="s">
        <v>10</v>
      </c>
      <c r="I2992" s="4" t="s">
        <v>65</v>
      </c>
      <c r="J2992" s="4" t="s">
        <v>11</v>
      </c>
    </row>
    <row r="2993" spans="1:10" ht="52.05" customHeight="1">
      <c r="A2993" s="10" t="s">
        <v>1883</v>
      </c>
      <c r="B2993" s="12" t="s">
        <v>1011</v>
      </c>
      <c r="C2993" s="10" t="s">
        <v>78</v>
      </c>
      <c r="D2993" s="10" t="s">
        <v>1012</v>
      </c>
      <c r="E2993" s="395" t="s">
        <v>1013</v>
      </c>
      <c r="F2993" s="395"/>
      <c r="G2993" s="11" t="s">
        <v>114</v>
      </c>
      <c r="H2993" s="15">
        <v>1</v>
      </c>
      <c r="I2993" s="13">
        <v>55.12</v>
      </c>
      <c r="J2993" s="13">
        <v>55.12</v>
      </c>
    </row>
    <row r="2994" spans="1:10" ht="24" customHeight="1">
      <c r="A2994" s="17" t="s">
        <v>1884</v>
      </c>
      <c r="B2994" s="19" t="s">
        <v>1971</v>
      </c>
      <c r="C2994" s="17" t="s">
        <v>78</v>
      </c>
      <c r="D2994" s="17" t="s">
        <v>1972</v>
      </c>
      <c r="E2994" s="396" t="s">
        <v>1887</v>
      </c>
      <c r="F2994" s="396"/>
      <c r="G2994" s="18" t="s">
        <v>1911</v>
      </c>
      <c r="H2994" s="21">
        <v>0.75280000000000002</v>
      </c>
      <c r="I2994" s="20">
        <v>28.71</v>
      </c>
      <c r="J2994" s="20">
        <v>21.61</v>
      </c>
    </row>
    <row r="2995" spans="1:10" ht="25.95" customHeight="1">
      <c r="A2995" s="17" t="s">
        <v>1884</v>
      </c>
      <c r="B2995" s="19" t="s">
        <v>2969</v>
      </c>
      <c r="C2995" s="17" t="s">
        <v>78</v>
      </c>
      <c r="D2995" s="17" t="s">
        <v>2970</v>
      </c>
      <c r="E2995" s="396" t="s">
        <v>1887</v>
      </c>
      <c r="F2995" s="396"/>
      <c r="G2995" s="18" t="s">
        <v>1911</v>
      </c>
      <c r="H2995" s="21">
        <v>0.1711</v>
      </c>
      <c r="I2995" s="20">
        <v>24.32</v>
      </c>
      <c r="J2995" s="20">
        <v>4.16</v>
      </c>
    </row>
    <row r="2996" spans="1:10" ht="24" customHeight="1">
      <c r="A2996" s="22" t="s">
        <v>1894</v>
      </c>
      <c r="B2996" s="24" t="s">
        <v>2979</v>
      </c>
      <c r="C2996" s="22" t="s">
        <v>78</v>
      </c>
      <c r="D2996" s="22" t="s">
        <v>2980</v>
      </c>
      <c r="E2996" s="397" t="s">
        <v>1928</v>
      </c>
      <c r="F2996" s="397"/>
      <c r="G2996" s="23" t="s">
        <v>114</v>
      </c>
      <c r="H2996" s="26">
        <v>1.1111</v>
      </c>
      <c r="I2996" s="25">
        <v>3.81</v>
      </c>
      <c r="J2996" s="25">
        <v>4.2300000000000004</v>
      </c>
    </row>
    <row r="2997" spans="1:10" ht="39" customHeight="1">
      <c r="A2997" s="22" t="s">
        <v>1894</v>
      </c>
      <c r="B2997" s="24" t="s">
        <v>2981</v>
      </c>
      <c r="C2997" s="22" t="s">
        <v>78</v>
      </c>
      <c r="D2997" s="22" t="s">
        <v>2982</v>
      </c>
      <c r="E2997" s="397" t="s">
        <v>1928</v>
      </c>
      <c r="F2997" s="397"/>
      <c r="G2997" s="23" t="s">
        <v>268</v>
      </c>
      <c r="H2997" s="26">
        <v>7</v>
      </c>
      <c r="I2997" s="25">
        <v>1.43</v>
      </c>
      <c r="J2997" s="25">
        <v>10.01</v>
      </c>
    </row>
    <row r="2998" spans="1:10" ht="24" customHeight="1">
      <c r="A2998" s="22" t="s">
        <v>1894</v>
      </c>
      <c r="B2998" s="24" t="s">
        <v>2983</v>
      </c>
      <c r="C2998" s="22" t="s">
        <v>78</v>
      </c>
      <c r="D2998" s="22" t="s">
        <v>2984</v>
      </c>
      <c r="E2998" s="397" t="s">
        <v>1928</v>
      </c>
      <c r="F2998" s="397"/>
      <c r="G2998" s="23" t="s">
        <v>114</v>
      </c>
      <c r="H2998" s="26">
        <v>0.5</v>
      </c>
      <c r="I2998" s="25">
        <v>17.03</v>
      </c>
      <c r="J2998" s="25">
        <v>8.51</v>
      </c>
    </row>
    <row r="2999" spans="1:10" ht="24" customHeight="1">
      <c r="A2999" s="22" t="s">
        <v>1894</v>
      </c>
      <c r="B2999" s="24" t="s">
        <v>2963</v>
      </c>
      <c r="C2999" s="22" t="s">
        <v>78</v>
      </c>
      <c r="D2999" s="22" t="s">
        <v>2964</v>
      </c>
      <c r="E2999" s="397" t="s">
        <v>1928</v>
      </c>
      <c r="F2999" s="397"/>
      <c r="G2999" s="23" t="s">
        <v>268</v>
      </c>
      <c r="H2999" s="26">
        <v>7</v>
      </c>
      <c r="I2999" s="25">
        <v>0.42</v>
      </c>
      <c r="J2999" s="25">
        <v>2.94</v>
      </c>
    </row>
    <row r="3000" spans="1:10" ht="25.95" customHeight="1">
      <c r="A3000" s="22" t="s">
        <v>1894</v>
      </c>
      <c r="B3000" s="24" t="s">
        <v>2985</v>
      </c>
      <c r="C3000" s="22" t="s">
        <v>78</v>
      </c>
      <c r="D3000" s="22" t="s">
        <v>2986</v>
      </c>
      <c r="E3000" s="397" t="s">
        <v>1928</v>
      </c>
      <c r="F3000" s="397"/>
      <c r="G3000" s="23" t="s">
        <v>268</v>
      </c>
      <c r="H3000" s="26">
        <v>2.2222</v>
      </c>
      <c r="I3000" s="25">
        <v>1.65</v>
      </c>
      <c r="J3000" s="25">
        <v>3.66</v>
      </c>
    </row>
    <row r="3001" spans="1:10">
      <c r="A3001" s="38"/>
      <c r="B3001" s="38"/>
      <c r="C3001" s="38"/>
      <c r="D3001" s="38"/>
      <c r="E3001" s="38" t="s">
        <v>1897</v>
      </c>
      <c r="F3001" s="39">
        <v>19.34</v>
      </c>
      <c r="G3001" s="38" t="s">
        <v>1898</v>
      </c>
      <c r="H3001" s="39">
        <v>0</v>
      </c>
      <c r="I3001" s="38" t="s">
        <v>1899</v>
      </c>
      <c r="J3001" s="39">
        <v>19.34</v>
      </c>
    </row>
    <row r="3002" spans="1:10">
      <c r="A3002" s="38"/>
      <c r="B3002" s="38"/>
      <c r="C3002" s="38"/>
      <c r="D3002" s="38"/>
      <c r="E3002" s="38" t="s">
        <v>1900</v>
      </c>
      <c r="F3002" s="39">
        <v>11.29</v>
      </c>
      <c r="G3002" s="38"/>
      <c r="H3002" s="398" t="s">
        <v>1901</v>
      </c>
      <c r="I3002" s="398"/>
      <c r="J3002" s="39">
        <v>66.41</v>
      </c>
    </row>
    <row r="3003" spans="1:10" ht="1.05" customHeight="1">
      <c r="A3003" s="16"/>
      <c r="B3003" s="16"/>
      <c r="C3003" s="16"/>
      <c r="D3003" s="16"/>
      <c r="E3003" s="16"/>
      <c r="F3003" s="16"/>
      <c r="G3003" s="16"/>
      <c r="H3003" s="16"/>
      <c r="I3003" s="16"/>
      <c r="J3003" s="16"/>
    </row>
    <row r="3004" spans="1:10" ht="18" customHeight="1">
      <c r="A3004" s="2" t="s">
        <v>1014</v>
      </c>
      <c r="B3004" s="4" t="s">
        <v>61</v>
      </c>
      <c r="C3004" s="2" t="s">
        <v>62</v>
      </c>
      <c r="D3004" s="2" t="s">
        <v>9</v>
      </c>
      <c r="E3004" s="391" t="s">
        <v>63</v>
      </c>
      <c r="F3004" s="391"/>
      <c r="G3004" s="3" t="s">
        <v>64</v>
      </c>
      <c r="H3004" s="4" t="s">
        <v>10</v>
      </c>
      <c r="I3004" s="4" t="s">
        <v>65</v>
      </c>
      <c r="J3004" s="4" t="s">
        <v>11</v>
      </c>
    </row>
    <row r="3005" spans="1:10" ht="39" customHeight="1">
      <c r="A3005" s="10" t="s">
        <v>1883</v>
      </c>
      <c r="B3005" s="12" t="s">
        <v>1015</v>
      </c>
      <c r="C3005" s="10" t="s">
        <v>72</v>
      </c>
      <c r="D3005" s="10" t="s">
        <v>1016</v>
      </c>
      <c r="E3005" s="395" t="s">
        <v>74</v>
      </c>
      <c r="F3005" s="395"/>
      <c r="G3005" s="11" t="s">
        <v>75</v>
      </c>
      <c r="H3005" s="15">
        <v>1</v>
      </c>
      <c r="I3005" s="13">
        <v>21.2</v>
      </c>
      <c r="J3005" s="13">
        <v>21.2</v>
      </c>
    </row>
    <row r="3006" spans="1:10" ht="24" customHeight="1">
      <c r="A3006" s="17" t="s">
        <v>1884</v>
      </c>
      <c r="B3006" s="19" t="s">
        <v>1971</v>
      </c>
      <c r="C3006" s="17" t="s">
        <v>78</v>
      </c>
      <c r="D3006" s="17" t="s">
        <v>1972</v>
      </c>
      <c r="E3006" s="396" t="s">
        <v>1887</v>
      </c>
      <c r="F3006" s="396"/>
      <c r="G3006" s="18" t="s">
        <v>1911</v>
      </c>
      <c r="H3006" s="21">
        <v>0.3</v>
      </c>
      <c r="I3006" s="20">
        <v>28.71</v>
      </c>
      <c r="J3006" s="20">
        <v>8.61</v>
      </c>
    </row>
    <row r="3007" spans="1:10" ht="25.95" customHeight="1">
      <c r="A3007" s="17" t="s">
        <v>1884</v>
      </c>
      <c r="B3007" s="19" t="s">
        <v>2969</v>
      </c>
      <c r="C3007" s="17" t="s">
        <v>78</v>
      </c>
      <c r="D3007" s="17" t="s">
        <v>2970</v>
      </c>
      <c r="E3007" s="396" t="s">
        <v>1887</v>
      </c>
      <c r="F3007" s="396"/>
      <c r="G3007" s="18" t="s">
        <v>1911</v>
      </c>
      <c r="H3007" s="21">
        <v>0.3</v>
      </c>
      <c r="I3007" s="20">
        <v>24.32</v>
      </c>
      <c r="J3007" s="20">
        <v>7.29</v>
      </c>
    </row>
    <row r="3008" spans="1:10" ht="25.95" customHeight="1">
      <c r="A3008" s="22" t="s">
        <v>1894</v>
      </c>
      <c r="B3008" s="24" t="s">
        <v>2631</v>
      </c>
      <c r="C3008" s="22" t="s">
        <v>78</v>
      </c>
      <c r="D3008" s="22" t="s">
        <v>2632</v>
      </c>
      <c r="E3008" s="397" t="s">
        <v>1928</v>
      </c>
      <c r="F3008" s="397"/>
      <c r="G3008" s="23" t="s">
        <v>268</v>
      </c>
      <c r="H3008" s="26">
        <v>2.334E-2</v>
      </c>
      <c r="I3008" s="25">
        <v>7.84</v>
      </c>
      <c r="J3008" s="25">
        <v>0.18</v>
      </c>
    </row>
    <row r="3009" spans="1:10" ht="25.95" customHeight="1">
      <c r="A3009" s="22" t="s">
        <v>1894</v>
      </c>
      <c r="B3009" s="24" t="s">
        <v>2987</v>
      </c>
      <c r="C3009" s="22" t="s">
        <v>72</v>
      </c>
      <c r="D3009" s="22" t="s">
        <v>2988</v>
      </c>
      <c r="E3009" s="397" t="s">
        <v>1928</v>
      </c>
      <c r="F3009" s="397"/>
      <c r="G3009" s="23" t="s">
        <v>1150</v>
      </c>
      <c r="H3009" s="26">
        <v>1.01</v>
      </c>
      <c r="I3009" s="25">
        <v>5.07</v>
      </c>
      <c r="J3009" s="25">
        <v>5.12</v>
      </c>
    </row>
    <row r="3010" spans="1:10">
      <c r="A3010" s="38"/>
      <c r="B3010" s="38"/>
      <c r="C3010" s="38"/>
      <c r="D3010" s="38"/>
      <c r="E3010" s="38" t="s">
        <v>1897</v>
      </c>
      <c r="F3010" s="39">
        <v>11.72</v>
      </c>
      <c r="G3010" s="38" t="s">
        <v>1898</v>
      </c>
      <c r="H3010" s="39">
        <v>0</v>
      </c>
      <c r="I3010" s="38" t="s">
        <v>1899</v>
      </c>
      <c r="J3010" s="39">
        <v>11.72</v>
      </c>
    </row>
    <row r="3011" spans="1:10">
      <c r="A3011" s="38"/>
      <c r="B3011" s="38"/>
      <c r="C3011" s="38"/>
      <c r="D3011" s="38"/>
      <c r="E3011" s="38" t="s">
        <v>1900</v>
      </c>
      <c r="F3011" s="39">
        <v>4.34</v>
      </c>
      <c r="G3011" s="38"/>
      <c r="H3011" s="398" t="s">
        <v>1901</v>
      </c>
      <c r="I3011" s="398"/>
      <c r="J3011" s="39">
        <v>25.54</v>
      </c>
    </row>
    <row r="3012" spans="1:10" ht="1.05" customHeight="1">
      <c r="A3012" s="16"/>
      <c r="B3012" s="16"/>
      <c r="C3012" s="16"/>
      <c r="D3012" s="16"/>
      <c r="E3012" s="16"/>
      <c r="F3012" s="16"/>
      <c r="G3012" s="16"/>
      <c r="H3012" s="16"/>
      <c r="I3012" s="16"/>
      <c r="J3012" s="16"/>
    </row>
    <row r="3013" spans="1:10" ht="18" customHeight="1">
      <c r="A3013" s="2" t="s">
        <v>1017</v>
      </c>
      <c r="B3013" s="4" t="s">
        <v>61</v>
      </c>
      <c r="C3013" s="2" t="s">
        <v>62</v>
      </c>
      <c r="D3013" s="2" t="s">
        <v>9</v>
      </c>
      <c r="E3013" s="391" t="s">
        <v>63</v>
      </c>
      <c r="F3013" s="391"/>
      <c r="G3013" s="3" t="s">
        <v>64</v>
      </c>
      <c r="H3013" s="4" t="s">
        <v>10</v>
      </c>
      <c r="I3013" s="4" t="s">
        <v>65</v>
      </c>
      <c r="J3013" s="4" t="s">
        <v>11</v>
      </c>
    </row>
    <row r="3014" spans="1:10" ht="39" customHeight="1">
      <c r="A3014" s="10" t="s">
        <v>1883</v>
      </c>
      <c r="B3014" s="12" t="s">
        <v>1018</v>
      </c>
      <c r="C3014" s="10" t="s">
        <v>72</v>
      </c>
      <c r="D3014" s="10" t="s">
        <v>1019</v>
      </c>
      <c r="E3014" s="395" t="s">
        <v>74</v>
      </c>
      <c r="F3014" s="395"/>
      <c r="G3014" s="11" t="s">
        <v>75</v>
      </c>
      <c r="H3014" s="15">
        <v>1</v>
      </c>
      <c r="I3014" s="13">
        <v>24.23</v>
      </c>
      <c r="J3014" s="13">
        <v>24.23</v>
      </c>
    </row>
    <row r="3015" spans="1:10" ht="25.95" customHeight="1">
      <c r="A3015" s="17" t="s">
        <v>1884</v>
      </c>
      <c r="B3015" s="19" t="s">
        <v>2969</v>
      </c>
      <c r="C3015" s="17" t="s">
        <v>78</v>
      </c>
      <c r="D3015" s="17" t="s">
        <v>2970</v>
      </c>
      <c r="E3015" s="396" t="s">
        <v>1887</v>
      </c>
      <c r="F3015" s="396"/>
      <c r="G3015" s="18" t="s">
        <v>1911</v>
      </c>
      <c r="H3015" s="21">
        <v>0.33</v>
      </c>
      <c r="I3015" s="20">
        <v>24.32</v>
      </c>
      <c r="J3015" s="20">
        <v>8.02</v>
      </c>
    </row>
    <row r="3016" spans="1:10" ht="24" customHeight="1">
      <c r="A3016" s="17" t="s">
        <v>1884</v>
      </c>
      <c r="B3016" s="19" t="s">
        <v>1971</v>
      </c>
      <c r="C3016" s="17" t="s">
        <v>78</v>
      </c>
      <c r="D3016" s="17" t="s">
        <v>1972</v>
      </c>
      <c r="E3016" s="396" t="s">
        <v>1887</v>
      </c>
      <c r="F3016" s="396"/>
      <c r="G3016" s="18" t="s">
        <v>1911</v>
      </c>
      <c r="H3016" s="21">
        <v>0.33</v>
      </c>
      <c r="I3016" s="20">
        <v>28.71</v>
      </c>
      <c r="J3016" s="20">
        <v>9.4700000000000006</v>
      </c>
    </row>
    <row r="3017" spans="1:10" ht="25.95" customHeight="1">
      <c r="A3017" s="22" t="s">
        <v>1894</v>
      </c>
      <c r="B3017" s="24" t="s">
        <v>2631</v>
      </c>
      <c r="C3017" s="22" t="s">
        <v>78</v>
      </c>
      <c r="D3017" s="22" t="s">
        <v>2632</v>
      </c>
      <c r="E3017" s="397" t="s">
        <v>1928</v>
      </c>
      <c r="F3017" s="397"/>
      <c r="G3017" s="23" t="s">
        <v>268</v>
      </c>
      <c r="H3017" s="26">
        <v>3.2399999999999998E-2</v>
      </c>
      <c r="I3017" s="25">
        <v>7.84</v>
      </c>
      <c r="J3017" s="25">
        <v>0.25</v>
      </c>
    </row>
    <row r="3018" spans="1:10" ht="25.95" customHeight="1">
      <c r="A3018" s="22" t="s">
        <v>1894</v>
      </c>
      <c r="B3018" s="24" t="s">
        <v>2990</v>
      </c>
      <c r="C3018" s="22" t="s">
        <v>72</v>
      </c>
      <c r="D3018" s="22" t="s">
        <v>2991</v>
      </c>
      <c r="E3018" s="397" t="s">
        <v>1928</v>
      </c>
      <c r="F3018" s="397"/>
      <c r="G3018" s="23" t="s">
        <v>1150</v>
      </c>
      <c r="H3018" s="26">
        <v>1.01</v>
      </c>
      <c r="I3018" s="25">
        <v>6.43</v>
      </c>
      <c r="J3018" s="25">
        <v>6.49</v>
      </c>
    </row>
    <row r="3019" spans="1:10">
      <c r="A3019" s="38"/>
      <c r="B3019" s="38"/>
      <c r="C3019" s="38"/>
      <c r="D3019" s="38"/>
      <c r="E3019" s="38" t="s">
        <v>1897</v>
      </c>
      <c r="F3019" s="39">
        <v>12.89</v>
      </c>
      <c r="G3019" s="38" t="s">
        <v>1898</v>
      </c>
      <c r="H3019" s="39">
        <v>0</v>
      </c>
      <c r="I3019" s="38" t="s">
        <v>1899</v>
      </c>
      <c r="J3019" s="39">
        <v>12.89</v>
      </c>
    </row>
    <row r="3020" spans="1:10">
      <c r="A3020" s="38"/>
      <c r="B3020" s="38"/>
      <c r="C3020" s="38"/>
      <c r="D3020" s="38"/>
      <c r="E3020" s="38" t="s">
        <v>1900</v>
      </c>
      <c r="F3020" s="39">
        <v>4.96</v>
      </c>
      <c r="G3020" s="38"/>
      <c r="H3020" s="398" t="s">
        <v>1901</v>
      </c>
      <c r="I3020" s="398"/>
      <c r="J3020" s="39">
        <v>29.19</v>
      </c>
    </row>
    <row r="3021" spans="1:10" ht="1.05" customHeight="1">
      <c r="A3021" s="16"/>
      <c r="B3021" s="16"/>
      <c r="C3021" s="16"/>
      <c r="D3021" s="16"/>
      <c r="E3021" s="16"/>
      <c r="F3021" s="16"/>
      <c r="G3021" s="16"/>
      <c r="H3021" s="16"/>
      <c r="I3021" s="16"/>
      <c r="J3021" s="16"/>
    </row>
    <row r="3022" spans="1:10" ht="18" customHeight="1">
      <c r="A3022" s="2" t="s">
        <v>1020</v>
      </c>
      <c r="B3022" s="4" t="s">
        <v>61</v>
      </c>
      <c r="C3022" s="2" t="s">
        <v>62</v>
      </c>
      <c r="D3022" s="2" t="s">
        <v>9</v>
      </c>
      <c r="E3022" s="391" t="s">
        <v>63</v>
      </c>
      <c r="F3022" s="391"/>
      <c r="G3022" s="3" t="s">
        <v>64</v>
      </c>
      <c r="H3022" s="4" t="s">
        <v>10</v>
      </c>
      <c r="I3022" s="4" t="s">
        <v>65</v>
      </c>
      <c r="J3022" s="4" t="s">
        <v>11</v>
      </c>
    </row>
    <row r="3023" spans="1:10" ht="39" customHeight="1">
      <c r="A3023" s="10" t="s">
        <v>1883</v>
      </c>
      <c r="B3023" s="12" t="s">
        <v>1021</v>
      </c>
      <c r="C3023" s="10" t="s">
        <v>72</v>
      </c>
      <c r="D3023" s="10" t="s">
        <v>1022</v>
      </c>
      <c r="E3023" s="395" t="s">
        <v>74</v>
      </c>
      <c r="F3023" s="395"/>
      <c r="G3023" s="11" t="s">
        <v>75</v>
      </c>
      <c r="H3023" s="15">
        <v>1</v>
      </c>
      <c r="I3023" s="13">
        <v>66.66</v>
      </c>
      <c r="J3023" s="13">
        <v>66.66</v>
      </c>
    </row>
    <row r="3024" spans="1:10" ht="24" customHeight="1">
      <c r="A3024" s="17" t="s">
        <v>1884</v>
      </c>
      <c r="B3024" s="19" t="s">
        <v>1971</v>
      </c>
      <c r="C3024" s="17" t="s">
        <v>78</v>
      </c>
      <c r="D3024" s="17" t="s">
        <v>1972</v>
      </c>
      <c r="E3024" s="396" t="s">
        <v>1887</v>
      </c>
      <c r="F3024" s="396"/>
      <c r="G3024" s="18" t="s">
        <v>1911</v>
      </c>
      <c r="H3024" s="21">
        <v>0.62</v>
      </c>
      <c r="I3024" s="20">
        <v>28.71</v>
      </c>
      <c r="J3024" s="20">
        <v>17.8</v>
      </c>
    </row>
    <row r="3025" spans="1:10" ht="25.95" customHeight="1">
      <c r="A3025" s="17" t="s">
        <v>1884</v>
      </c>
      <c r="B3025" s="19" t="s">
        <v>2969</v>
      </c>
      <c r="C3025" s="17" t="s">
        <v>78</v>
      </c>
      <c r="D3025" s="17" t="s">
        <v>2970</v>
      </c>
      <c r="E3025" s="396" t="s">
        <v>1887</v>
      </c>
      <c r="F3025" s="396"/>
      <c r="G3025" s="18" t="s">
        <v>1911</v>
      </c>
      <c r="H3025" s="21">
        <v>0.62</v>
      </c>
      <c r="I3025" s="20">
        <v>24.32</v>
      </c>
      <c r="J3025" s="20">
        <v>15.07</v>
      </c>
    </row>
    <row r="3026" spans="1:10" ht="25.95" customHeight="1">
      <c r="A3026" s="22" t="s">
        <v>1894</v>
      </c>
      <c r="B3026" s="24" t="s">
        <v>2631</v>
      </c>
      <c r="C3026" s="22" t="s">
        <v>78</v>
      </c>
      <c r="D3026" s="22" t="s">
        <v>2632</v>
      </c>
      <c r="E3026" s="397" t="s">
        <v>1928</v>
      </c>
      <c r="F3026" s="397"/>
      <c r="G3026" s="23" t="s">
        <v>268</v>
      </c>
      <c r="H3026" s="26">
        <v>4.8379999999999999E-2</v>
      </c>
      <c r="I3026" s="25">
        <v>7.84</v>
      </c>
      <c r="J3026" s="25">
        <v>0.37</v>
      </c>
    </row>
    <row r="3027" spans="1:10" ht="25.95" customHeight="1">
      <c r="A3027" s="22" t="s">
        <v>1894</v>
      </c>
      <c r="B3027" s="24" t="s">
        <v>2992</v>
      </c>
      <c r="C3027" s="22" t="s">
        <v>72</v>
      </c>
      <c r="D3027" s="22" t="s">
        <v>2993</v>
      </c>
      <c r="E3027" s="397" t="s">
        <v>1928</v>
      </c>
      <c r="F3027" s="397"/>
      <c r="G3027" s="23" t="s">
        <v>1150</v>
      </c>
      <c r="H3027" s="26">
        <v>1.01</v>
      </c>
      <c r="I3027" s="25">
        <v>33.090000000000003</v>
      </c>
      <c r="J3027" s="25">
        <v>33.42</v>
      </c>
    </row>
    <row r="3028" spans="1:10">
      <c r="A3028" s="38"/>
      <c r="B3028" s="38"/>
      <c r="C3028" s="38"/>
      <c r="D3028" s="38"/>
      <c r="E3028" s="38" t="s">
        <v>1897</v>
      </c>
      <c r="F3028" s="39">
        <v>24.24</v>
      </c>
      <c r="G3028" s="38" t="s">
        <v>1898</v>
      </c>
      <c r="H3028" s="39">
        <v>0</v>
      </c>
      <c r="I3028" s="38" t="s">
        <v>1899</v>
      </c>
      <c r="J3028" s="39">
        <v>24.24</v>
      </c>
    </row>
    <row r="3029" spans="1:10">
      <c r="A3029" s="38"/>
      <c r="B3029" s="38"/>
      <c r="C3029" s="38"/>
      <c r="D3029" s="38"/>
      <c r="E3029" s="38" t="s">
        <v>1900</v>
      </c>
      <c r="F3029" s="39">
        <v>13.66</v>
      </c>
      <c r="G3029" s="38"/>
      <c r="H3029" s="398" t="s">
        <v>1901</v>
      </c>
      <c r="I3029" s="398"/>
      <c r="J3029" s="39">
        <v>80.319999999999993</v>
      </c>
    </row>
    <row r="3030" spans="1:10" ht="1.05" customHeight="1">
      <c r="A3030" s="16"/>
      <c r="B3030" s="16"/>
      <c r="C3030" s="16"/>
      <c r="D3030" s="16"/>
      <c r="E3030" s="16"/>
      <c r="F3030" s="16"/>
      <c r="G3030" s="16"/>
      <c r="H3030" s="16"/>
      <c r="I3030" s="16"/>
      <c r="J3030" s="16"/>
    </row>
    <row r="3031" spans="1:10" ht="18" customHeight="1">
      <c r="A3031" s="2" t="s">
        <v>1023</v>
      </c>
      <c r="B3031" s="4" t="s">
        <v>61</v>
      </c>
      <c r="C3031" s="2" t="s">
        <v>62</v>
      </c>
      <c r="D3031" s="2" t="s">
        <v>9</v>
      </c>
      <c r="E3031" s="391" t="s">
        <v>63</v>
      </c>
      <c r="F3031" s="391"/>
      <c r="G3031" s="3" t="s">
        <v>64</v>
      </c>
      <c r="H3031" s="4" t="s">
        <v>10</v>
      </c>
      <c r="I3031" s="4" t="s">
        <v>65</v>
      </c>
      <c r="J3031" s="4" t="s">
        <v>11</v>
      </c>
    </row>
    <row r="3032" spans="1:10" ht="39" customHeight="1">
      <c r="A3032" s="10" t="s">
        <v>1883</v>
      </c>
      <c r="B3032" s="12" t="s">
        <v>1024</v>
      </c>
      <c r="C3032" s="10" t="s">
        <v>72</v>
      </c>
      <c r="D3032" s="10" t="s">
        <v>1025</v>
      </c>
      <c r="E3032" s="395" t="s">
        <v>74</v>
      </c>
      <c r="F3032" s="395"/>
      <c r="G3032" s="11" t="s">
        <v>75</v>
      </c>
      <c r="H3032" s="15">
        <v>1</v>
      </c>
      <c r="I3032" s="13">
        <v>132.91</v>
      </c>
      <c r="J3032" s="13">
        <v>132.91</v>
      </c>
    </row>
    <row r="3033" spans="1:10" ht="24" customHeight="1">
      <c r="A3033" s="17" t="s">
        <v>1884</v>
      </c>
      <c r="B3033" s="19" t="s">
        <v>1971</v>
      </c>
      <c r="C3033" s="17" t="s">
        <v>78</v>
      </c>
      <c r="D3033" s="17" t="s">
        <v>1972</v>
      </c>
      <c r="E3033" s="396" t="s">
        <v>1887</v>
      </c>
      <c r="F3033" s="396"/>
      <c r="G3033" s="18" t="s">
        <v>1911</v>
      </c>
      <c r="H3033" s="21">
        <v>0.83</v>
      </c>
      <c r="I3033" s="20">
        <v>28.71</v>
      </c>
      <c r="J3033" s="20">
        <v>23.82</v>
      </c>
    </row>
    <row r="3034" spans="1:10" ht="25.95" customHeight="1">
      <c r="A3034" s="17" t="s">
        <v>1884</v>
      </c>
      <c r="B3034" s="19" t="s">
        <v>2969</v>
      </c>
      <c r="C3034" s="17" t="s">
        <v>78</v>
      </c>
      <c r="D3034" s="17" t="s">
        <v>2970</v>
      </c>
      <c r="E3034" s="396" t="s">
        <v>1887</v>
      </c>
      <c r="F3034" s="396"/>
      <c r="G3034" s="18" t="s">
        <v>1911</v>
      </c>
      <c r="H3034" s="21">
        <v>0.83</v>
      </c>
      <c r="I3034" s="20">
        <v>24.32</v>
      </c>
      <c r="J3034" s="20">
        <v>20.18</v>
      </c>
    </row>
    <row r="3035" spans="1:10" ht="25.95" customHeight="1">
      <c r="A3035" s="22" t="s">
        <v>1894</v>
      </c>
      <c r="B3035" s="24" t="s">
        <v>2631</v>
      </c>
      <c r="C3035" s="22" t="s">
        <v>78</v>
      </c>
      <c r="D3035" s="22" t="s">
        <v>2632</v>
      </c>
      <c r="E3035" s="397" t="s">
        <v>1928</v>
      </c>
      <c r="F3035" s="397"/>
      <c r="G3035" s="23" t="s">
        <v>268</v>
      </c>
      <c r="H3035" s="26">
        <v>8.0299999999999996E-2</v>
      </c>
      <c r="I3035" s="25">
        <v>7.84</v>
      </c>
      <c r="J3035" s="25">
        <v>0.62</v>
      </c>
    </row>
    <row r="3036" spans="1:10" ht="25.95" customHeight="1">
      <c r="A3036" s="22" t="s">
        <v>1894</v>
      </c>
      <c r="B3036" s="24" t="s">
        <v>2995</v>
      </c>
      <c r="C3036" s="22" t="s">
        <v>72</v>
      </c>
      <c r="D3036" s="22" t="s">
        <v>2996</v>
      </c>
      <c r="E3036" s="397" t="s">
        <v>1928</v>
      </c>
      <c r="F3036" s="397"/>
      <c r="G3036" s="23" t="s">
        <v>1150</v>
      </c>
      <c r="H3036" s="26">
        <v>1.01</v>
      </c>
      <c r="I3036" s="25">
        <v>87.42</v>
      </c>
      <c r="J3036" s="25">
        <v>88.29</v>
      </c>
    </row>
    <row r="3037" spans="1:10">
      <c r="A3037" s="38"/>
      <c r="B3037" s="38"/>
      <c r="C3037" s="38"/>
      <c r="D3037" s="38"/>
      <c r="E3037" s="38" t="s">
        <v>1897</v>
      </c>
      <c r="F3037" s="39">
        <v>32.450000000000003</v>
      </c>
      <c r="G3037" s="38" t="s">
        <v>1898</v>
      </c>
      <c r="H3037" s="39">
        <v>0</v>
      </c>
      <c r="I3037" s="38" t="s">
        <v>1899</v>
      </c>
      <c r="J3037" s="39">
        <v>32.450000000000003</v>
      </c>
    </row>
    <row r="3038" spans="1:10">
      <c r="A3038" s="38"/>
      <c r="B3038" s="38"/>
      <c r="C3038" s="38"/>
      <c r="D3038" s="38"/>
      <c r="E3038" s="38" t="s">
        <v>1900</v>
      </c>
      <c r="F3038" s="39">
        <v>27.24</v>
      </c>
      <c r="G3038" s="38"/>
      <c r="H3038" s="398" t="s">
        <v>1901</v>
      </c>
      <c r="I3038" s="398"/>
      <c r="J3038" s="39">
        <v>160.15</v>
      </c>
    </row>
    <row r="3039" spans="1:10" ht="1.05" customHeight="1">
      <c r="A3039" s="16"/>
      <c r="B3039" s="16"/>
      <c r="C3039" s="16"/>
      <c r="D3039" s="16"/>
      <c r="E3039" s="16"/>
      <c r="F3039" s="16"/>
      <c r="G3039" s="16"/>
      <c r="H3039" s="16"/>
      <c r="I3039" s="16"/>
      <c r="J3039" s="16"/>
    </row>
    <row r="3040" spans="1:10" ht="18" customHeight="1">
      <c r="A3040" s="2" t="s">
        <v>1026</v>
      </c>
      <c r="B3040" s="4" t="s">
        <v>61</v>
      </c>
      <c r="C3040" s="2" t="s">
        <v>62</v>
      </c>
      <c r="D3040" s="2" t="s">
        <v>9</v>
      </c>
      <c r="E3040" s="391" t="s">
        <v>63</v>
      </c>
      <c r="F3040" s="391"/>
      <c r="G3040" s="3" t="s">
        <v>64</v>
      </c>
      <c r="H3040" s="4" t="s">
        <v>10</v>
      </c>
      <c r="I3040" s="4" t="s">
        <v>65</v>
      </c>
      <c r="J3040" s="4" t="s">
        <v>11</v>
      </c>
    </row>
    <row r="3041" spans="1:10" ht="52.05" customHeight="1">
      <c r="A3041" s="10" t="s">
        <v>1883</v>
      </c>
      <c r="B3041" s="12" t="s">
        <v>1027</v>
      </c>
      <c r="C3041" s="10" t="s">
        <v>72</v>
      </c>
      <c r="D3041" s="10" t="s">
        <v>1028</v>
      </c>
      <c r="E3041" s="395" t="s">
        <v>74</v>
      </c>
      <c r="F3041" s="395"/>
      <c r="G3041" s="11" t="s">
        <v>75</v>
      </c>
      <c r="H3041" s="15">
        <v>1</v>
      </c>
      <c r="I3041" s="13">
        <v>51.65</v>
      </c>
      <c r="J3041" s="13">
        <v>51.65</v>
      </c>
    </row>
    <row r="3042" spans="1:10" ht="25.95" customHeight="1">
      <c r="A3042" s="17" t="s">
        <v>1884</v>
      </c>
      <c r="B3042" s="19" t="s">
        <v>2969</v>
      </c>
      <c r="C3042" s="17" t="s">
        <v>78</v>
      </c>
      <c r="D3042" s="17" t="s">
        <v>2970</v>
      </c>
      <c r="E3042" s="396" t="s">
        <v>1887</v>
      </c>
      <c r="F3042" s="396"/>
      <c r="G3042" s="18" t="s">
        <v>1911</v>
      </c>
      <c r="H3042" s="21">
        <v>0.7</v>
      </c>
      <c r="I3042" s="20">
        <v>24.32</v>
      </c>
      <c r="J3042" s="20">
        <v>17.02</v>
      </c>
    </row>
    <row r="3043" spans="1:10" ht="24" customHeight="1">
      <c r="A3043" s="17" t="s">
        <v>1884</v>
      </c>
      <c r="B3043" s="19" t="s">
        <v>1971</v>
      </c>
      <c r="C3043" s="17" t="s">
        <v>78</v>
      </c>
      <c r="D3043" s="17" t="s">
        <v>1972</v>
      </c>
      <c r="E3043" s="396" t="s">
        <v>1887</v>
      </c>
      <c r="F3043" s="396"/>
      <c r="G3043" s="18" t="s">
        <v>1911</v>
      </c>
      <c r="H3043" s="21">
        <v>0.7</v>
      </c>
      <c r="I3043" s="20">
        <v>28.71</v>
      </c>
      <c r="J3043" s="20">
        <v>20.09</v>
      </c>
    </row>
    <row r="3044" spans="1:10" ht="39" customHeight="1">
      <c r="A3044" s="22" t="s">
        <v>1894</v>
      </c>
      <c r="B3044" s="24" t="s">
        <v>2997</v>
      </c>
      <c r="C3044" s="22" t="s">
        <v>78</v>
      </c>
      <c r="D3044" s="22" t="s">
        <v>2998</v>
      </c>
      <c r="E3044" s="397" t="s">
        <v>1928</v>
      </c>
      <c r="F3044" s="397"/>
      <c r="G3044" s="23" t="s">
        <v>114</v>
      </c>
      <c r="H3044" s="26">
        <v>1.05</v>
      </c>
      <c r="I3044" s="25">
        <v>13.85</v>
      </c>
      <c r="J3044" s="25">
        <v>14.54</v>
      </c>
    </row>
    <row r="3045" spans="1:10">
      <c r="A3045" s="38"/>
      <c r="B3045" s="38"/>
      <c r="C3045" s="38"/>
      <c r="D3045" s="38"/>
      <c r="E3045" s="38" t="s">
        <v>1897</v>
      </c>
      <c r="F3045" s="39">
        <v>27.37</v>
      </c>
      <c r="G3045" s="38" t="s">
        <v>1898</v>
      </c>
      <c r="H3045" s="39">
        <v>0</v>
      </c>
      <c r="I3045" s="38" t="s">
        <v>1899</v>
      </c>
      <c r="J3045" s="39">
        <v>27.37</v>
      </c>
    </row>
    <row r="3046" spans="1:10">
      <c r="A3046" s="38"/>
      <c r="B3046" s="38"/>
      <c r="C3046" s="38"/>
      <c r="D3046" s="38"/>
      <c r="E3046" s="38" t="s">
        <v>1900</v>
      </c>
      <c r="F3046" s="39">
        <v>10.58</v>
      </c>
      <c r="G3046" s="38"/>
      <c r="H3046" s="398" t="s">
        <v>1901</v>
      </c>
      <c r="I3046" s="398"/>
      <c r="J3046" s="39">
        <v>62.23</v>
      </c>
    </row>
    <row r="3047" spans="1:10" ht="1.05" customHeight="1">
      <c r="A3047" s="16"/>
      <c r="B3047" s="16"/>
      <c r="C3047" s="16"/>
      <c r="D3047" s="16"/>
      <c r="E3047" s="16"/>
      <c r="F3047" s="16"/>
      <c r="G3047" s="16"/>
      <c r="H3047" s="16"/>
      <c r="I3047" s="16"/>
      <c r="J3047" s="16"/>
    </row>
    <row r="3048" spans="1:10" ht="18" customHeight="1">
      <c r="A3048" s="2" t="s">
        <v>1029</v>
      </c>
      <c r="B3048" s="4" t="s">
        <v>61</v>
      </c>
      <c r="C3048" s="2" t="s">
        <v>62</v>
      </c>
      <c r="D3048" s="2" t="s">
        <v>9</v>
      </c>
      <c r="E3048" s="391" t="s">
        <v>63</v>
      </c>
      <c r="F3048" s="391"/>
      <c r="G3048" s="3" t="s">
        <v>64</v>
      </c>
      <c r="H3048" s="4" t="s">
        <v>10</v>
      </c>
      <c r="I3048" s="4" t="s">
        <v>65</v>
      </c>
      <c r="J3048" s="4" t="s">
        <v>11</v>
      </c>
    </row>
    <row r="3049" spans="1:10" ht="52.05" customHeight="1">
      <c r="A3049" s="10" t="s">
        <v>1883</v>
      </c>
      <c r="B3049" s="12" t="s">
        <v>1030</v>
      </c>
      <c r="C3049" s="10" t="s">
        <v>72</v>
      </c>
      <c r="D3049" s="10" t="s">
        <v>1031</v>
      </c>
      <c r="E3049" s="395" t="s">
        <v>74</v>
      </c>
      <c r="F3049" s="395"/>
      <c r="G3049" s="11" t="s">
        <v>75</v>
      </c>
      <c r="H3049" s="15">
        <v>1</v>
      </c>
      <c r="I3049" s="13">
        <v>42.89</v>
      </c>
      <c r="J3049" s="13">
        <v>42.89</v>
      </c>
    </row>
    <row r="3050" spans="1:10" ht="24" customHeight="1">
      <c r="A3050" s="17" t="s">
        <v>1884</v>
      </c>
      <c r="B3050" s="19" t="s">
        <v>1971</v>
      </c>
      <c r="C3050" s="17" t="s">
        <v>78</v>
      </c>
      <c r="D3050" s="17" t="s">
        <v>1972</v>
      </c>
      <c r="E3050" s="396" t="s">
        <v>1887</v>
      </c>
      <c r="F3050" s="396"/>
      <c r="G3050" s="18" t="s">
        <v>1911</v>
      </c>
      <c r="H3050" s="21">
        <v>0.6</v>
      </c>
      <c r="I3050" s="20">
        <v>28.71</v>
      </c>
      <c r="J3050" s="20">
        <v>17.22</v>
      </c>
    </row>
    <row r="3051" spans="1:10" ht="25.95" customHeight="1">
      <c r="A3051" s="17" t="s">
        <v>1884</v>
      </c>
      <c r="B3051" s="19" t="s">
        <v>2969</v>
      </c>
      <c r="C3051" s="17" t="s">
        <v>78</v>
      </c>
      <c r="D3051" s="17" t="s">
        <v>2970</v>
      </c>
      <c r="E3051" s="396" t="s">
        <v>1887</v>
      </c>
      <c r="F3051" s="396"/>
      <c r="G3051" s="18" t="s">
        <v>1911</v>
      </c>
      <c r="H3051" s="21">
        <v>0.6</v>
      </c>
      <c r="I3051" s="20">
        <v>24.32</v>
      </c>
      <c r="J3051" s="20">
        <v>14.59</v>
      </c>
    </row>
    <row r="3052" spans="1:10" ht="39" customHeight="1">
      <c r="A3052" s="22" t="s">
        <v>1894</v>
      </c>
      <c r="B3052" s="24" t="s">
        <v>2999</v>
      </c>
      <c r="C3052" s="22" t="s">
        <v>78</v>
      </c>
      <c r="D3052" s="22" t="s">
        <v>3000</v>
      </c>
      <c r="E3052" s="397" t="s">
        <v>1928</v>
      </c>
      <c r="F3052" s="397"/>
      <c r="G3052" s="23" t="s">
        <v>114</v>
      </c>
      <c r="H3052" s="26">
        <v>1.05</v>
      </c>
      <c r="I3052" s="25">
        <v>10.56</v>
      </c>
      <c r="J3052" s="25">
        <v>11.08</v>
      </c>
    </row>
    <row r="3053" spans="1:10">
      <c r="A3053" s="38"/>
      <c r="B3053" s="38"/>
      <c r="C3053" s="38"/>
      <c r="D3053" s="38"/>
      <c r="E3053" s="38" t="s">
        <v>1897</v>
      </c>
      <c r="F3053" s="39">
        <v>23.46</v>
      </c>
      <c r="G3053" s="38" t="s">
        <v>1898</v>
      </c>
      <c r="H3053" s="39">
        <v>0</v>
      </c>
      <c r="I3053" s="38" t="s">
        <v>1899</v>
      </c>
      <c r="J3053" s="39">
        <v>23.46</v>
      </c>
    </row>
    <row r="3054" spans="1:10">
      <c r="A3054" s="38"/>
      <c r="B3054" s="38"/>
      <c r="C3054" s="38"/>
      <c r="D3054" s="38"/>
      <c r="E3054" s="38" t="s">
        <v>1900</v>
      </c>
      <c r="F3054" s="39">
        <v>8.7899999999999991</v>
      </c>
      <c r="G3054" s="38"/>
      <c r="H3054" s="398" t="s">
        <v>1901</v>
      </c>
      <c r="I3054" s="398"/>
      <c r="J3054" s="39">
        <v>51.68</v>
      </c>
    </row>
    <row r="3055" spans="1:10" ht="1.05" customHeight="1">
      <c r="A3055" s="16"/>
      <c r="B3055" s="16"/>
      <c r="C3055" s="16"/>
      <c r="D3055" s="16"/>
      <c r="E3055" s="16"/>
      <c r="F3055" s="16"/>
      <c r="G3055" s="16"/>
      <c r="H3055" s="16"/>
      <c r="I3055" s="16"/>
      <c r="J3055" s="16"/>
    </row>
    <row r="3056" spans="1:10" ht="18" customHeight="1">
      <c r="A3056" s="2" t="s">
        <v>1032</v>
      </c>
      <c r="B3056" s="4" t="s">
        <v>61</v>
      </c>
      <c r="C3056" s="2" t="s">
        <v>62</v>
      </c>
      <c r="D3056" s="2" t="s">
        <v>9</v>
      </c>
      <c r="E3056" s="391" t="s">
        <v>63</v>
      </c>
      <c r="F3056" s="391"/>
      <c r="G3056" s="3" t="s">
        <v>64</v>
      </c>
      <c r="H3056" s="4" t="s">
        <v>10</v>
      </c>
      <c r="I3056" s="4" t="s">
        <v>65</v>
      </c>
      <c r="J3056" s="4" t="s">
        <v>11</v>
      </c>
    </row>
    <row r="3057" spans="1:10" ht="25.95" customHeight="1">
      <c r="A3057" s="10" t="s">
        <v>1883</v>
      </c>
      <c r="B3057" s="12" t="s">
        <v>1033</v>
      </c>
      <c r="C3057" s="10" t="s">
        <v>72</v>
      </c>
      <c r="D3057" s="10" t="s">
        <v>1034</v>
      </c>
      <c r="E3057" s="395" t="s">
        <v>74</v>
      </c>
      <c r="F3057" s="395"/>
      <c r="G3057" s="11" t="s">
        <v>75</v>
      </c>
      <c r="H3057" s="15">
        <v>1</v>
      </c>
      <c r="I3057" s="13">
        <v>38.58</v>
      </c>
      <c r="J3057" s="13">
        <v>38.58</v>
      </c>
    </row>
    <row r="3058" spans="1:10" ht="24" customHeight="1">
      <c r="A3058" s="17" t="s">
        <v>1884</v>
      </c>
      <c r="B3058" s="19" t="s">
        <v>1971</v>
      </c>
      <c r="C3058" s="17" t="s">
        <v>78</v>
      </c>
      <c r="D3058" s="17" t="s">
        <v>1972</v>
      </c>
      <c r="E3058" s="396" t="s">
        <v>1887</v>
      </c>
      <c r="F3058" s="396"/>
      <c r="G3058" s="18" t="s">
        <v>1911</v>
      </c>
      <c r="H3058" s="21">
        <v>0.2</v>
      </c>
      <c r="I3058" s="20">
        <v>28.71</v>
      </c>
      <c r="J3058" s="20">
        <v>5.74</v>
      </c>
    </row>
    <row r="3059" spans="1:10" ht="25.95" customHeight="1">
      <c r="A3059" s="17" t="s">
        <v>1884</v>
      </c>
      <c r="B3059" s="19" t="s">
        <v>2969</v>
      </c>
      <c r="C3059" s="17" t="s">
        <v>78</v>
      </c>
      <c r="D3059" s="17" t="s">
        <v>2970</v>
      </c>
      <c r="E3059" s="396" t="s">
        <v>1887</v>
      </c>
      <c r="F3059" s="396"/>
      <c r="G3059" s="18" t="s">
        <v>1911</v>
      </c>
      <c r="H3059" s="21">
        <v>0.2</v>
      </c>
      <c r="I3059" s="20">
        <v>24.32</v>
      </c>
      <c r="J3059" s="20">
        <v>4.8600000000000003</v>
      </c>
    </row>
    <row r="3060" spans="1:10" ht="25.95" customHeight="1">
      <c r="A3060" s="22" t="s">
        <v>1894</v>
      </c>
      <c r="B3060" s="24" t="s">
        <v>3001</v>
      </c>
      <c r="C3060" s="22" t="s">
        <v>78</v>
      </c>
      <c r="D3060" s="22" t="s">
        <v>3002</v>
      </c>
      <c r="E3060" s="397" t="s">
        <v>1928</v>
      </c>
      <c r="F3060" s="397"/>
      <c r="G3060" s="23" t="s">
        <v>268</v>
      </c>
      <c r="H3060" s="26">
        <v>1</v>
      </c>
      <c r="I3060" s="25">
        <v>27.98</v>
      </c>
      <c r="J3060" s="25">
        <v>27.98</v>
      </c>
    </row>
    <row r="3061" spans="1:10">
      <c r="A3061" s="38"/>
      <c r="B3061" s="38"/>
      <c r="C3061" s="38"/>
      <c r="D3061" s="38"/>
      <c r="E3061" s="38" t="s">
        <v>1897</v>
      </c>
      <c r="F3061" s="39">
        <v>7.82</v>
      </c>
      <c r="G3061" s="38" t="s">
        <v>1898</v>
      </c>
      <c r="H3061" s="39">
        <v>0</v>
      </c>
      <c r="I3061" s="38" t="s">
        <v>1899</v>
      </c>
      <c r="J3061" s="39">
        <v>7.82</v>
      </c>
    </row>
    <row r="3062" spans="1:10">
      <c r="A3062" s="38"/>
      <c r="B3062" s="38"/>
      <c r="C3062" s="38"/>
      <c r="D3062" s="38"/>
      <c r="E3062" s="38" t="s">
        <v>1900</v>
      </c>
      <c r="F3062" s="39">
        <v>7.9</v>
      </c>
      <c r="G3062" s="38"/>
      <c r="H3062" s="398" t="s">
        <v>1901</v>
      </c>
      <c r="I3062" s="398"/>
      <c r="J3062" s="39">
        <v>46.48</v>
      </c>
    </row>
    <row r="3063" spans="1:10" ht="1.05" customHeight="1">
      <c r="A3063" s="16"/>
      <c r="B3063" s="16"/>
      <c r="C3063" s="16"/>
      <c r="D3063" s="16"/>
      <c r="E3063" s="16"/>
      <c r="F3063" s="16"/>
      <c r="G3063" s="16"/>
      <c r="H3063" s="16"/>
      <c r="I3063" s="16"/>
      <c r="J3063" s="16"/>
    </row>
    <row r="3064" spans="1:10" ht="18" customHeight="1">
      <c r="A3064" s="2" t="s">
        <v>1035</v>
      </c>
      <c r="B3064" s="4" t="s">
        <v>61</v>
      </c>
      <c r="C3064" s="2" t="s">
        <v>62</v>
      </c>
      <c r="D3064" s="2" t="s">
        <v>9</v>
      </c>
      <c r="E3064" s="391" t="s">
        <v>63</v>
      </c>
      <c r="F3064" s="391"/>
      <c r="G3064" s="3" t="s">
        <v>64</v>
      </c>
      <c r="H3064" s="4" t="s">
        <v>10</v>
      </c>
      <c r="I3064" s="4" t="s">
        <v>65</v>
      </c>
      <c r="J3064" s="4" t="s">
        <v>11</v>
      </c>
    </row>
    <row r="3065" spans="1:10" ht="25.95" customHeight="1">
      <c r="A3065" s="10" t="s">
        <v>1883</v>
      </c>
      <c r="B3065" s="12" t="s">
        <v>1036</v>
      </c>
      <c r="C3065" s="10" t="s">
        <v>72</v>
      </c>
      <c r="D3065" s="10" t="s">
        <v>1037</v>
      </c>
      <c r="E3065" s="395" t="s">
        <v>74</v>
      </c>
      <c r="F3065" s="395"/>
      <c r="G3065" s="11" t="s">
        <v>75</v>
      </c>
      <c r="H3065" s="15">
        <v>1</v>
      </c>
      <c r="I3065" s="13">
        <v>54.41</v>
      </c>
      <c r="J3065" s="13">
        <v>54.41</v>
      </c>
    </row>
    <row r="3066" spans="1:10" ht="25.95" customHeight="1">
      <c r="A3066" s="17" t="s">
        <v>1884</v>
      </c>
      <c r="B3066" s="19" t="s">
        <v>2969</v>
      </c>
      <c r="C3066" s="17" t="s">
        <v>78</v>
      </c>
      <c r="D3066" s="17" t="s">
        <v>2970</v>
      </c>
      <c r="E3066" s="396" t="s">
        <v>1887</v>
      </c>
      <c r="F3066" s="396"/>
      <c r="G3066" s="18" t="s">
        <v>1911</v>
      </c>
      <c r="H3066" s="21">
        <v>0.23</v>
      </c>
      <c r="I3066" s="20">
        <v>24.32</v>
      </c>
      <c r="J3066" s="20">
        <v>5.59</v>
      </c>
    </row>
    <row r="3067" spans="1:10" ht="24" customHeight="1">
      <c r="A3067" s="17" t="s">
        <v>1884</v>
      </c>
      <c r="B3067" s="19" t="s">
        <v>1971</v>
      </c>
      <c r="C3067" s="17" t="s">
        <v>78</v>
      </c>
      <c r="D3067" s="17" t="s">
        <v>1972</v>
      </c>
      <c r="E3067" s="396" t="s">
        <v>1887</v>
      </c>
      <c r="F3067" s="396"/>
      <c r="G3067" s="18" t="s">
        <v>1911</v>
      </c>
      <c r="H3067" s="21">
        <v>0.23</v>
      </c>
      <c r="I3067" s="20">
        <v>28.71</v>
      </c>
      <c r="J3067" s="20">
        <v>6.6</v>
      </c>
    </row>
    <row r="3068" spans="1:10" ht="25.95" customHeight="1">
      <c r="A3068" s="22" t="s">
        <v>1894</v>
      </c>
      <c r="B3068" s="24" t="s">
        <v>3003</v>
      </c>
      <c r="C3068" s="22" t="s">
        <v>78</v>
      </c>
      <c r="D3068" s="22" t="s">
        <v>3004</v>
      </c>
      <c r="E3068" s="397" t="s">
        <v>1928</v>
      </c>
      <c r="F3068" s="397"/>
      <c r="G3068" s="23" t="s">
        <v>268</v>
      </c>
      <c r="H3068" s="26">
        <v>1</v>
      </c>
      <c r="I3068" s="25">
        <v>42.22</v>
      </c>
      <c r="J3068" s="25">
        <v>42.22</v>
      </c>
    </row>
    <row r="3069" spans="1:10">
      <c r="A3069" s="38"/>
      <c r="B3069" s="38"/>
      <c r="C3069" s="38"/>
      <c r="D3069" s="38"/>
      <c r="E3069" s="38" t="s">
        <v>1897</v>
      </c>
      <c r="F3069" s="39">
        <v>8.99</v>
      </c>
      <c r="G3069" s="38" t="s">
        <v>1898</v>
      </c>
      <c r="H3069" s="39">
        <v>0</v>
      </c>
      <c r="I3069" s="38" t="s">
        <v>1899</v>
      </c>
      <c r="J3069" s="39">
        <v>8.99</v>
      </c>
    </row>
    <row r="3070" spans="1:10">
      <c r="A3070" s="38"/>
      <c r="B3070" s="38"/>
      <c r="C3070" s="38"/>
      <c r="D3070" s="38"/>
      <c r="E3070" s="38" t="s">
        <v>1900</v>
      </c>
      <c r="F3070" s="39">
        <v>11.15</v>
      </c>
      <c r="G3070" s="38"/>
      <c r="H3070" s="398" t="s">
        <v>1901</v>
      </c>
      <c r="I3070" s="398"/>
      <c r="J3070" s="39">
        <v>65.56</v>
      </c>
    </row>
    <row r="3071" spans="1:10" ht="1.05" customHeight="1">
      <c r="A3071" s="16"/>
      <c r="B3071" s="16"/>
      <c r="C3071" s="16"/>
      <c r="D3071" s="16"/>
      <c r="E3071" s="16"/>
      <c r="F3071" s="16"/>
      <c r="G3071" s="16"/>
      <c r="H3071" s="16"/>
      <c r="I3071" s="16"/>
      <c r="J3071" s="16"/>
    </row>
    <row r="3072" spans="1:10" ht="18" customHeight="1">
      <c r="A3072" s="2" t="s">
        <v>1038</v>
      </c>
      <c r="B3072" s="4" t="s">
        <v>61</v>
      </c>
      <c r="C3072" s="2" t="s">
        <v>62</v>
      </c>
      <c r="D3072" s="2" t="s">
        <v>9</v>
      </c>
      <c r="E3072" s="391" t="s">
        <v>63</v>
      </c>
      <c r="F3072" s="391"/>
      <c r="G3072" s="3" t="s">
        <v>64</v>
      </c>
      <c r="H3072" s="4" t="s">
        <v>10</v>
      </c>
      <c r="I3072" s="4" t="s">
        <v>65</v>
      </c>
      <c r="J3072" s="4" t="s">
        <v>11</v>
      </c>
    </row>
    <row r="3073" spans="1:10" ht="39" customHeight="1">
      <c r="A3073" s="10" t="s">
        <v>1883</v>
      </c>
      <c r="B3073" s="12" t="s">
        <v>1039</v>
      </c>
      <c r="C3073" s="10" t="s">
        <v>72</v>
      </c>
      <c r="D3073" s="10" t="s">
        <v>1040</v>
      </c>
      <c r="E3073" s="395" t="s">
        <v>74</v>
      </c>
      <c r="F3073" s="395"/>
      <c r="G3073" s="11" t="s">
        <v>75</v>
      </c>
      <c r="H3073" s="15">
        <v>1</v>
      </c>
      <c r="I3073" s="13">
        <v>104.5</v>
      </c>
      <c r="J3073" s="13">
        <v>104.5</v>
      </c>
    </row>
    <row r="3074" spans="1:10" ht="24" customHeight="1">
      <c r="A3074" s="17" t="s">
        <v>1884</v>
      </c>
      <c r="B3074" s="19" t="s">
        <v>1971</v>
      </c>
      <c r="C3074" s="17" t="s">
        <v>78</v>
      </c>
      <c r="D3074" s="17" t="s">
        <v>1972</v>
      </c>
      <c r="E3074" s="396" t="s">
        <v>1887</v>
      </c>
      <c r="F3074" s="396"/>
      <c r="G3074" s="18" t="s">
        <v>1911</v>
      </c>
      <c r="H3074" s="21">
        <v>0.3</v>
      </c>
      <c r="I3074" s="20">
        <v>28.71</v>
      </c>
      <c r="J3074" s="20">
        <v>8.61</v>
      </c>
    </row>
    <row r="3075" spans="1:10" ht="25.95" customHeight="1">
      <c r="A3075" s="17" t="s">
        <v>1884</v>
      </c>
      <c r="B3075" s="19" t="s">
        <v>2969</v>
      </c>
      <c r="C3075" s="17" t="s">
        <v>78</v>
      </c>
      <c r="D3075" s="17" t="s">
        <v>2970</v>
      </c>
      <c r="E3075" s="396" t="s">
        <v>1887</v>
      </c>
      <c r="F3075" s="396"/>
      <c r="G3075" s="18" t="s">
        <v>1911</v>
      </c>
      <c r="H3075" s="21">
        <v>0.3</v>
      </c>
      <c r="I3075" s="20">
        <v>24.32</v>
      </c>
      <c r="J3075" s="20">
        <v>7.29</v>
      </c>
    </row>
    <row r="3076" spans="1:10" ht="25.95" customHeight="1">
      <c r="A3076" s="22" t="s">
        <v>1894</v>
      </c>
      <c r="B3076" s="24" t="s">
        <v>3005</v>
      </c>
      <c r="C3076" s="22" t="s">
        <v>78</v>
      </c>
      <c r="D3076" s="22" t="s">
        <v>3006</v>
      </c>
      <c r="E3076" s="397" t="s">
        <v>1928</v>
      </c>
      <c r="F3076" s="397"/>
      <c r="G3076" s="23" t="s">
        <v>268</v>
      </c>
      <c r="H3076" s="26">
        <v>1</v>
      </c>
      <c r="I3076" s="25">
        <v>88.6</v>
      </c>
      <c r="J3076" s="25">
        <v>88.6</v>
      </c>
    </row>
    <row r="3077" spans="1:10">
      <c r="A3077" s="38"/>
      <c r="B3077" s="38"/>
      <c r="C3077" s="38"/>
      <c r="D3077" s="38"/>
      <c r="E3077" s="38" t="s">
        <v>1897</v>
      </c>
      <c r="F3077" s="39">
        <v>11.72</v>
      </c>
      <c r="G3077" s="38" t="s">
        <v>1898</v>
      </c>
      <c r="H3077" s="39">
        <v>0</v>
      </c>
      <c r="I3077" s="38" t="s">
        <v>1899</v>
      </c>
      <c r="J3077" s="39">
        <v>11.72</v>
      </c>
    </row>
    <row r="3078" spans="1:10">
      <c r="A3078" s="38"/>
      <c r="B3078" s="38"/>
      <c r="C3078" s="38"/>
      <c r="D3078" s="38"/>
      <c r="E3078" s="38" t="s">
        <v>1900</v>
      </c>
      <c r="F3078" s="39">
        <v>21.42</v>
      </c>
      <c r="G3078" s="38"/>
      <c r="H3078" s="398" t="s">
        <v>1901</v>
      </c>
      <c r="I3078" s="398"/>
      <c r="J3078" s="39">
        <v>125.92</v>
      </c>
    </row>
    <row r="3079" spans="1:10" ht="1.05" customHeight="1">
      <c r="A3079" s="16"/>
      <c r="B3079" s="16"/>
      <c r="C3079" s="16"/>
      <c r="D3079" s="16"/>
      <c r="E3079" s="16"/>
      <c r="F3079" s="16"/>
      <c r="G3079" s="16"/>
      <c r="H3079" s="16"/>
      <c r="I3079" s="16"/>
      <c r="J3079" s="16"/>
    </row>
    <row r="3080" spans="1:10" ht="18" customHeight="1">
      <c r="A3080" s="2" t="s">
        <v>1041</v>
      </c>
      <c r="B3080" s="4" t="s">
        <v>61</v>
      </c>
      <c r="C3080" s="2" t="s">
        <v>62</v>
      </c>
      <c r="D3080" s="2" t="s">
        <v>9</v>
      </c>
      <c r="E3080" s="391" t="s">
        <v>63</v>
      </c>
      <c r="F3080" s="391"/>
      <c r="G3080" s="3" t="s">
        <v>64</v>
      </c>
      <c r="H3080" s="4" t="s">
        <v>10</v>
      </c>
      <c r="I3080" s="4" t="s">
        <v>65</v>
      </c>
      <c r="J3080" s="4" t="s">
        <v>11</v>
      </c>
    </row>
    <row r="3081" spans="1:10" ht="52.05" customHeight="1">
      <c r="A3081" s="10" t="s">
        <v>1883</v>
      </c>
      <c r="B3081" s="12" t="s">
        <v>1042</v>
      </c>
      <c r="C3081" s="10" t="s">
        <v>78</v>
      </c>
      <c r="D3081" s="10" t="s">
        <v>1043</v>
      </c>
      <c r="E3081" s="395" t="s">
        <v>466</v>
      </c>
      <c r="F3081" s="395"/>
      <c r="G3081" s="11" t="s">
        <v>268</v>
      </c>
      <c r="H3081" s="15">
        <v>1</v>
      </c>
      <c r="I3081" s="13">
        <v>262.63</v>
      </c>
      <c r="J3081" s="13">
        <v>262.63</v>
      </c>
    </row>
    <row r="3082" spans="1:10" ht="25.95" customHeight="1">
      <c r="A3082" s="17" t="s">
        <v>1884</v>
      </c>
      <c r="B3082" s="19" t="s">
        <v>1957</v>
      </c>
      <c r="C3082" s="17" t="s">
        <v>78</v>
      </c>
      <c r="D3082" s="17" t="s">
        <v>1958</v>
      </c>
      <c r="E3082" s="396" t="s">
        <v>1887</v>
      </c>
      <c r="F3082" s="396"/>
      <c r="G3082" s="18" t="s">
        <v>1911</v>
      </c>
      <c r="H3082" s="21">
        <v>0.54890000000000005</v>
      </c>
      <c r="I3082" s="20">
        <v>27.62</v>
      </c>
      <c r="J3082" s="20">
        <v>15.16</v>
      </c>
    </row>
    <row r="3083" spans="1:10" ht="25.95" customHeight="1">
      <c r="A3083" s="17" t="s">
        <v>1884</v>
      </c>
      <c r="B3083" s="19" t="s">
        <v>1959</v>
      </c>
      <c r="C3083" s="17" t="s">
        <v>78</v>
      </c>
      <c r="D3083" s="17" t="s">
        <v>1960</v>
      </c>
      <c r="E3083" s="396" t="s">
        <v>1887</v>
      </c>
      <c r="F3083" s="396"/>
      <c r="G3083" s="18" t="s">
        <v>1911</v>
      </c>
      <c r="H3083" s="21">
        <v>0.54890000000000005</v>
      </c>
      <c r="I3083" s="20">
        <v>23.32</v>
      </c>
      <c r="J3083" s="20">
        <v>12.8</v>
      </c>
    </row>
    <row r="3084" spans="1:10" ht="25.95" customHeight="1">
      <c r="A3084" s="22" t="s">
        <v>1894</v>
      </c>
      <c r="B3084" s="24" t="s">
        <v>3007</v>
      </c>
      <c r="C3084" s="22" t="s">
        <v>78</v>
      </c>
      <c r="D3084" s="22" t="s">
        <v>3008</v>
      </c>
      <c r="E3084" s="397" t="s">
        <v>1928</v>
      </c>
      <c r="F3084" s="397"/>
      <c r="G3084" s="23" t="s">
        <v>268</v>
      </c>
      <c r="H3084" s="26">
        <v>1</v>
      </c>
      <c r="I3084" s="25">
        <v>233.93</v>
      </c>
      <c r="J3084" s="25">
        <v>233.93</v>
      </c>
    </row>
    <row r="3085" spans="1:10" ht="24" customHeight="1">
      <c r="A3085" s="22" t="s">
        <v>1894</v>
      </c>
      <c r="B3085" s="24" t="s">
        <v>2947</v>
      </c>
      <c r="C3085" s="22" t="s">
        <v>78</v>
      </c>
      <c r="D3085" s="22" t="s">
        <v>2948</v>
      </c>
      <c r="E3085" s="397" t="s">
        <v>1928</v>
      </c>
      <c r="F3085" s="397"/>
      <c r="G3085" s="23" t="s">
        <v>2015</v>
      </c>
      <c r="H3085" s="26">
        <v>7.1999999999999998E-3</v>
      </c>
      <c r="I3085" s="25">
        <v>51.21</v>
      </c>
      <c r="J3085" s="25">
        <v>0.36</v>
      </c>
    </row>
    <row r="3086" spans="1:10" ht="25.95" customHeight="1">
      <c r="A3086" s="22" t="s">
        <v>1894</v>
      </c>
      <c r="B3086" s="24" t="s">
        <v>2531</v>
      </c>
      <c r="C3086" s="22" t="s">
        <v>78</v>
      </c>
      <c r="D3086" s="22" t="s">
        <v>2532</v>
      </c>
      <c r="E3086" s="397" t="s">
        <v>1928</v>
      </c>
      <c r="F3086" s="397"/>
      <c r="G3086" s="23" t="s">
        <v>268</v>
      </c>
      <c r="H3086" s="26">
        <v>3.0200000000000001E-2</v>
      </c>
      <c r="I3086" s="25">
        <v>12.72</v>
      </c>
      <c r="J3086" s="25">
        <v>0.38</v>
      </c>
    </row>
    <row r="3087" spans="1:10">
      <c r="A3087" s="38"/>
      <c r="B3087" s="38"/>
      <c r="C3087" s="38"/>
      <c r="D3087" s="38"/>
      <c r="E3087" s="38" t="s">
        <v>1897</v>
      </c>
      <c r="F3087" s="39">
        <v>21.06</v>
      </c>
      <c r="G3087" s="38" t="s">
        <v>1898</v>
      </c>
      <c r="H3087" s="39">
        <v>0</v>
      </c>
      <c r="I3087" s="38" t="s">
        <v>1899</v>
      </c>
      <c r="J3087" s="39">
        <v>21.06</v>
      </c>
    </row>
    <row r="3088" spans="1:10">
      <c r="A3088" s="38"/>
      <c r="B3088" s="38"/>
      <c r="C3088" s="38"/>
      <c r="D3088" s="38"/>
      <c r="E3088" s="38" t="s">
        <v>1900</v>
      </c>
      <c r="F3088" s="39">
        <v>53.83</v>
      </c>
      <c r="G3088" s="38"/>
      <c r="H3088" s="398" t="s">
        <v>1901</v>
      </c>
      <c r="I3088" s="398"/>
      <c r="J3088" s="39">
        <v>316.45999999999998</v>
      </c>
    </row>
    <row r="3089" spans="1:10" ht="1.05" customHeight="1">
      <c r="A3089" s="16"/>
      <c r="B3089" s="16"/>
      <c r="C3089" s="16"/>
      <c r="D3089" s="16"/>
      <c r="E3089" s="16"/>
      <c r="F3089" s="16"/>
      <c r="G3089" s="16"/>
      <c r="H3089" s="16"/>
      <c r="I3089" s="16"/>
      <c r="J3089" s="16"/>
    </row>
    <row r="3090" spans="1:10" ht="18" customHeight="1">
      <c r="A3090" s="2" t="s">
        <v>1044</v>
      </c>
      <c r="B3090" s="4" t="s">
        <v>61</v>
      </c>
      <c r="C3090" s="2" t="s">
        <v>62</v>
      </c>
      <c r="D3090" s="2" t="s">
        <v>9</v>
      </c>
      <c r="E3090" s="391" t="s">
        <v>63</v>
      </c>
      <c r="F3090" s="391"/>
      <c r="G3090" s="3" t="s">
        <v>64</v>
      </c>
      <c r="H3090" s="4" t="s">
        <v>10</v>
      </c>
      <c r="I3090" s="4" t="s">
        <v>65</v>
      </c>
      <c r="J3090" s="4" t="s">
        <v>11</v>
      </c>
    </row>
    <row r="3091" spans="1:10" ht="25.95" customHeight="1">
      <c r="A3091" s="10" t="s">
        <v>1883</v>
      </c>
      <c r="B3091" s="12" t="s">
        <v>1045</v>
      </c>
      <c r="C3091" s="10" t="s">
        <v>72</v>
      </c>
      <c r="D3091" s="10" t="s">
        <v>1046</v>
      </c>
      <c r="E3091" s="395" t="s">
        <v>74</v>
      </c>
      <c r="F3091" s="395"/>
      <c r="G3091" s="11" t="s">
        <v>75</v>
      </c>
      <c r="H3091" s="15">
        <v>1</v>
      </c>
      <c r="I3091" s="13">
        <v>723.31</v>
      </c>
      <c r="J3091" s="13">
        <v>723.31</v>
      </c>
    </row>
    <row r="3092" spans="1:10" ht="24" customHeight="1">
      <c r="A3092" s="17" t="s">
        <v>1884</v>
      </c>
      <c r="B3092" s="19" t="s">
        <v>1971</v>
      </c>
      <c r="C3092" s="17" t="s">
        <v>78</v>
      </c>
      <c r="D3092" s="17" t="s">
        <v>1972</v>
      </c>
      <c r="E3092" s="396" t="s">
        <v>1887</v>
      </c>
      <c r="F3092" s="396"/>
      <c r="G3092" s="18" t="s">
        <v>1911</v>
      </c>
      <c r="H3092" s="21">
        <v>0.47</v>
      </c>
      <c r="I3092" s="20">
        <v>28.71</v>
      </c>
      <c r="J3092" s="20">
        <v>13.49</v>
      </c>
    </row>
    <row r="3093" spans="1:10" ht="25.95" customHeight="1">
      <c r="A3093" s="17" t="s">
        <v>1884</v>
      </c>
      <c r="B3093" s="19" t="s">
        <v>2969</v>
      </c>
      <c r="C3093" s="17" t="s">
        <v>78</v>
      </c>
      <c r="D3093" s="17" t="s">
        <v>2970</v>
      </c>
      <c r="E3093" s="396" t="s">
        <v>1887</v>
      </c>
      <c r="F3093" s="396"/>
      <c r="G3093" s="18" t="s">
        <v>1911</v>
      </c>
      <c r="H3093" s="21">
        <v>0.47</v>
      </c>
      <c r="I3093" s="20">
        <v>24.32</v>
      </c>
      <c r="J3093" s="20">
        <v>11.43</v>
      </c>
    </row>
    <row r="3094" spans="1:10" ht="25.95" customHeight="1">
      <c r="A3094" s="22" t="s">
        <v>1894</v>
      </c>
      <c r="B3094" s="24" t="s">
        <v>3009</v>
      </c>
      <c r="C3094" s="22" t="s">
        <v>78</v>
      </c>
      <c r="D3094" s="22" t="s">
        <v>3010</v>
      </c>
      <c r="E3094" s="397" t="s">
        <v>1928</v>
      </c>
      <c r="F3094" s="397"/>
      <c r="G3094" s="23" t="s">
        <v>268</v>
      </c>
      <c r="H3094" s="26">
        <v>1</v>
      </c>
      <c r="I3094" s="25">
        <v>698.39</v>
      </c>
      <c r="J3094" s="25">
        <v>698.39</v>
      </c>
    </row>
    <row r="3095" spans="1:10">
      <c r="A3095" s="38"/>
      <c r="B3095" s="38"/>
      <c r="C3095" s="38"/>
      <c r="D3095" s="38"/>
      <c r="E3095" s="38" t="s">
        <v>1897</v>
      </c>
      <c r="F3095" s="39">
        <v>18.37</v>
      </c>
      <c r="G3095" s="38" t="s">
        <v>1898</v>
      </c>
      <c r="H3095" s="39">
        <v>0</v>
      </c>
      <c r="I3095" s="38" t="s">
        <v>1899</v>
      </c>
      <c r="J3095" s="39">
        <v>18.37</v>
      </c>
    </row>
    <row r="3096" spans="1:10">
      <c r="A3096" s="38"/>
      <c r="B3096" s="38"/>
      <c r="C3096" s="38"/>
      <c r="D3096" s="38"/>
      <c r="E3096" s="38" t="s">
        <v>1900</v>
      </c>
      <c r="F3096" s="39">
        <v>148.27000000000001</v>
      </c>
      <c r="G3096" s="38"/>
      <c r="H3096" s="398" t="s">
        <v>1901</v>
      </c>
      <c r="I3096" s="398"/>
      <c r="J3096" s="39">
        <v>871.58</v>
      </c>
    </row>
    <row r="3097" spans="1:10" ht="1.05" customHeight="1">
      <c r="A3097" s="16"/>
      <c r="B3097" s="16"/>
      <c r="C3097" s="16"/>
      <c r="D3097" s="16"/>
      <c r="E3097" s="16"/>
      <c r="F3097" s="16"/>
      <c r="G3097" s="16"/>
      <c r="H3097" s="16"/>
      <c r="I3097" s="16"/>
      <c r="J3097" s="16"/>
    </row>
    <row r="3098" spans="1:10" ht="18" customHeight="1">
      <c r="A3098" s="2" t="s">
        <v>1047</v>
      </c>
      <c r="B3098" s="4" t="s">
        <v>61</v>
      </c>
      <c r="C3098" s="2" t="s">
        <v>62</v>
      </c>
      <c r="D3098" s="2" t="s">
        <v>9</v>
      </c>
      <c r="E3098" s="391" t="s">
        <v>63</v>
      </c>
      <c r="F3098" s="391"/>
      <c r="G3098" s="3" t="s">
        <v>64</v>
      </c>
      <c r="H3098" s="4" t="s">
        <v>10</v>
      </c>
      <c r="I3098" s="4" t="s">
        <v>65</v>
      </c>
      <c r="J3098" s="4" t="s">
        <v>11</v>
      </c>
    </row>
    <row r="3099" spans="1:10" ht="25.95" customHeight="1">
      <c r="A3099" s="10" t="s">
        <v>1883</v>
      </c>
      <c r="B3099" s="12" t="s">
        <v>1048</v>
      </c>
      <c r="C3099" s="10" t="s">
        <v>72</v>
      </c>
      <c r="D3099" s="10" t="s">
        <v>1049</v>
      </c>
      <c r="E3099" s="395" t="s">
        <v>74</v>
      </c>
      <c r="F3099" s="395"/>
      <c r="G3099" s="11" t="s">
        <v>75</v>
      </c>
      <c r="H3099" s="15">
        <v>1</v>
      </c>
      <c r="I3099" s="13">
        <v>14.4</v>
      </c>
      <c r="J3099" s="13">
        <v>14.4</v>
      </c>
    </row>
    <row r="3100" spans="1:10" ht="25.95" customHeight="1">
      <c r="A3100" s="17" t="s">
        <v>1884</v>
      </c>
      <c r="B3100" s="19" t="s">
        <v>2969</v>
      </c>
      <c r="C3100" s="17" t="s">
        <v>78</v>
      </c>
      <c r="D3100" s="17" t="s">
        <v>2970</v>
      </c>
      <c r="E3100" s="396" t="s">
        <v>1887</v>
      </c>
      <c r="F3100" s="396"/>
      <c r="G3100" s="18" t="s">
        <v>1911</v>
      </c>
      <c r="H3100" s="21">
        <v>0.11</v>
      </c>
      <c r="I3100" s="20">
        <v>24.32</v>
      </c>
      <c r="J3100" s="20">
        <v>2.67</v>
      </c>
    </row>
    <row r="3101" spans="1:10" ht="24" customHeight="1">
      <c r="A3101" s="17" t="s">
        <v>1884</v>
      </c>
      <c r="B3101" s="19" t="s">
        <v>1971</v>
      </c>
      <c r="C3101" s="17" t="s">
        <v>78</v>
      </c>
      <c r="D3101" s="17" t="s">
        <v>1972</v>
      </c>
      <c r="E3101" s="396" t="s">
        <v>1887</v>
      </c>
      <c r="F3101" s="396"/>
      <c r="G3101" s="18" t="s">
        <v>1911</v>
      </c>
      <c r="H3101" s="21">
        <v>0.11</v>
      </c>
      <c r="I3101" s="20">
        <v>28.71</v>
      </c>
      <c r="J3101" s="20">
        <v>3.15</v>
      </c>
    </row>
    <row r="3102" spans="1:10" ht="24" customHeight="1">
      <c r="A3102" s="22" t="s">
        <v>1894</v>
      </c>
      <c r="B3102" s="24" t="s">
        <v>3011</v>
      </c>
      <c r="C3102" s="22" t="s">
        <v>72</v>
      </c>
      <c r="D3102" s="22" t="s">
        <v>3012</v>
      </c>
      <c r="E3102" s="397" t="s">
        <v>1928</v>
      </c>
      <c r="F3102" s="397"/>
      <c r="G3102" s="23" t="s">
        <v>268</v>
      </c>
      <c r="H3102" s="26">
        <v>1</v>
      </c>
      <c r="I3102" s="25">
        <v>8.58</v>
      </c>
      <c r="J3102" s="25">
        <v>8.58</v>
      </c>
    </row>
    <row r="3103" spans="1:10">
      <c r="A3103" s="38"/>
      <c r="B3103" s="38"/>
      <c r="C3103" s="38"/>
      <c r="D3103" s="38"/>
      <c r="E3103" s="38" t="s">
        <v>1897</v>
      </c>
      <c r="F3103" s="39">
        <v>4.29</v>
      </c>
      <c r="G3103" s="38" t="s">
        <v>1898</v>
      </c>
      <c r="H3103" s="39">
        <v>0</v>
      </c>
      <c r="I3103" s="38" t="s">
        <v>1899</v>
      </c>
      <c r="J3103" s="39">
        <v>4.29</v>
      </c>
    </row>
    <row r="3104" spans="1:10">
      <c r="A3104" s="38"/>
      <c r="B3104" s="38"/>
      <c r="C3104" s="38"/>
      <c r="D3104" s="38"/>
      <c r="E3104" s="38" t="s">
        <v>1900</v>
      </c>
      <c r="F3104" s="39">
        <v>2.95</v>
      </c>
      <c r="G3104" s="38"/>
      <c r="H3104" s="398" t="s">
        <v>1901</v>
      </c>
      <c r="I3104" s="398"/>
      <c r="J3104" s="39">
        <v>17.350000000000001</v>
      </c>
    </row>
    <row r="3105" spans="1:10" ht="1.05" customHeight="1">
      <c r="A3105" s="16"/>
      <c r="B3105" s="16"/>
      <c r="C3105" s="16"/>
      <c r="D3105" s="16"/>
      <c r="E3105" s="16"/>
      <c r="F3105" s="16"/>
      <c r="G3105" s="16"/>
      <c r="H3105" s="16"/>
      <c r="I3105" s="16"/>
      <c r="J3105" s="16"/>
    </row>
    <row r="3106" spans="1:10" ht="18" customHeight="1">
      <c r="A3106" s="2" t="s">
        <v>1050</v>
      </c>
      <c r="B3106" s="4" t="s">
        <v>61</v>
      </c>
      <c r="C3106" s="2" t="s">
        <v>62</v>
      </c>
      <c r="D3106" s="2" t="s">
        <v>9</v>
      </c>
      <c r="E3106" s="391" t="s">
        <v>63</v>
      </c>
      <c r="F3106" s="391"/>
      <c r="G3106" s="3" t="s">
        <v>64</v>
      </c>
      <c r="H3106" s="4" t="s">
        <v>10</v>
      </c>
      <c r="I3106" s="4" t="s">
        <v>65</v>
      </c>
      <c r="J3106" s="4" t="s">
        <v>11</v>
      </c>
    </row>
    <row r="3107" spans="1:10" ht="25.95" customHeight="1">
      <c r="A3107" s="10" t="s">
        <v>1883</v>
      </c>
      <c r="B3107" s="12" t="s">
        <v>1051</v>
      </c>
      <c r="C3107" s="10" t="s">
        <v>72</v>
      </c>
      <c r="D3107" s="10" t="s">
        <v>1052</v>
      </c>
      <c r="E3107" s="395" t="s">
        <v>74</v>
      </c>
      <c r="F3107" s="395"/>
      <c r="G3107" s="11" t="s">
        <v>75</v>
      </c>
      <c r="H3107" s="15">
        <v>1</v>
      </c>
      <c r="I3107" s="13">
        <v>35.159999999999997</v>
      </c>
      <c r="J3107" s="13">
        <v>35.159999999999997</v>
      </c>
    </row>
    <row r="3108" spans="1:10" ht="25.95" customHeight="1">
      <c r="A3108" s="17" t="s">
        <v>1884</v>
      </c>
      <c r="B3108" s="19" t="s">
        <v>2969</v>
      </c>
      <c r="C3108" s="17" t="s">
        <v>78</v>
      </c>
      <c r="D3108" s="17" t="s">
        <v>2970</v>
      </c>
      <c r="E3108" s="396" t="s">
        <v>1887</v>
      </c>
      <c r="F3108" s="396"/>
      <c r="G3108" s="18" t="s">
        <v>1911</v>
      </c>
      <c r="H3108" s="21">
        <v>0.11</v>
      </c>
      <c r="I3108" s="20">
        <v>24.32</v>
      </c>
      <c r="J3108" s="20">
        <v>2.67</v>
      </c>
    </row>
    <row r="3109" spans="1:10" ht="24" customHeight="1">
      <c r="A3109" s="17" t="s">
        <v>1884</v>
      </c>
      <c r="B3109" s="19" t="s">
        <v>1971</v>
      </c>
      <c r="C3109" s="17" t="s">
        <v>78</v>
      </c>
      <c r="D3109" s="17" t="s">
        <v>1972</v>
      </c>
      <c r="E3109" s="396" t="s">
        <v>1887</v>
      </c>
      <c r="F3109" s="396"/>
      <c r="G3109" s="18" t="s">
        <v>1911</v>
      </c>
      <c r="H3109" s="21">
        <v>0.11</v>
      </c>
      <c r="I3109" s="20">
        <v>28.71</v>
      </c>
      <c r="J3109" s="20">
        <v>3.15</v>
      </c>
    </row>
    <row r="3110" spans="1:10" ht="25.95" customHeight="1">
      <c r="A3110" s="22" t="s">
        <v>1894</v>
      </c>
      <c r="B3110" s="24" t="s">
        <v>3014</v>
      </c>
      <c r="C3110" s="22" t="s">
        <v>72</v>
      </c>
      <c r="D3110" s="22" t="s">
        <v>3015</v>
      </c>
      <c r="E3110" s="397" t="s">
        <v>1928</v>
      </c>
      <c r="F3110" s="397"/>
      <c r="G3110" s="23" t="s">
        <v>268</v>
      </c>
      <c r="H3110" s="26">
        <v>1</v>
      </c>
      <c r="I3110" s="25">
        <v>29.34</v>
      </c>
      <c r="J3110" s="25">
        <v>29.34</v>
      </c>
    </row>
    <row r="3111" spans="1:10">
      <c r="A3111" s="38"/>
      <c r="B3111" s="38"/>
      <c r="C3111" s="38"/>
      <c r="D3111" s="38"/>
      <c r="E3111" s="38" t="s">
        <v>1897</v>
      </c>
      <c r="F3111" s="39">
        <v>4.29</v>
      </c>
      <c r="G3111" s="38" t="s">
        <v>1898</v>
      </c>
      <c r="H3111" s="39">
        <v>0</v>
      </c>
      <c r="I3111" s="38" t="s">
        <v>1899</v>
      </c>
      <c r="J3111" s="39">
        <v>4.29</v>
      </c>
    </row>
    <row r="3112" spans="1:10">
      <c r="A3112" s="38"/>
      <c r="B3112" s="38"/>
      <c r="C3112" s="38"/>
      <c r="D3112" s="38"/>
      <c r="E3112" s="38" t="s">
        <v>1900</v>
      </c>
      <c r="F3112" s="39">
        <v>7.2</v>
      </c>
      <c r="G3112" s="38"/>
      <c r="H3112" s="398" t="s">
        <v>1901</v>
      </c>
      <c r="I3112" s="398"/>
      <c r="J3112" s="39">
        <v>42.36</v>
      </c>
    </row>
    <row r="3113" spans="1:10" ht="1.05" customHeight="1">
      <c r="A3113" s="16"/>
      <c r="B3113" s="16"/>
      <c r="C3113" s="16"/>
      <c r="D3113" s="16"/>
      <c r="E3113" s="16"/>
      <c r="F3113" s="16"/>
      <c r="G3113" s="16"/>
      <c r="H3113" s="16"/>
      <c r="I3113" s="16"/>
      <c r="J3113" s="16"/>
    </row>
    <row r="3114" spans="1:10" ht="18" customHeight="1">
      <c r="A3114" s="2" t="s">
        <v>1053</v>
      </c>
      <c r="B3114" s="4" t="s">
        <v>61</v>
      </c>
      <c r="C3114" s="2" t="s">
        <v>62</v>
      </c>
      <c r="D3114" s="2" t="s">
        <v>9</v>
      </c>
      <c r="E3114" s="391" t="s">
        <v>63</v>
      </c>
      <c r="F3114" s="391"/>
      <c r="G3114" s="3" t="s">
        <v>64</v>
      </c>
      <c r="H3114" s="4" t="s">
        <v>10</v>
      </c>
      <c r="I3114" s="4" t="s">
        <v>65</v>
      </c>
      <c r="J3114" s="4" t="s">
        <v>11</v>
      </c>
    </row>
    <row r="3115" spans="1:10" ht="25.95" customHeight="1">
      <c r="A3115" s="10" t="s">
        <v>1883</v>
      </c>
      <c r="B3115" s="12" t="s">
        <v>1054</v>
      </c>
      <c r="C3115" s="10" t="s">
        <v>72</v>
      </c>
      <c r="D3115" s="10" t="s">
        <v>1055</v>
      </c>
      <c r="E3115" s="395" t="s">
        <v>74</v>
      </c>
      <c r="F3115" s="395"/>
      <c r="G3115" s="11" t="s">
        <v>75</v>
      </c>
      <c r="H3115" s="15">
        <v>1</v>
      </c>
      <c r="I3115" s="13">
        <v>54.96</v>
      </c>
      <c r="J3115" s="13">
        <v>54.96</v>
      </c>
    </row>
    <row r="3116" spans="1:10" ht="25.95" customHeight="1">
      <c r="A3116" s="17" t="s">
        <v>1884</v>
      </c>
      <c r="B3116" s="19" t="s">
        <v>2969</v>
      </c>
      <c r="C3116" s="17" t="s">
        <v>78</v>
      </c>
      <c r="D3116" s="17" t="s">
        <v>2970</v>
      </c>
      <c r="E3116" s="396" t="s">
        <v>1887</v>
      </c>
      <c r="F3116" s="396"/>
      <c r="G3116" s="18" t="s">
        <v>1911</v>
      </c>
      <c r="H3116" s="21">
        <v>0.17</v>
      </c>
      <c r="I3116" s="20">
        <v>24.32</v>
      </c>
      <c r="J3116" s="20">
        <v>4.13</v>
      </c>
    </row>
    <row r="3117" spans="1:10" ht="24" customHeight="1">
      <c r="A3117" s="17" t="s">
        <v>1884</v>
      </c>
      <c r="B3117" s="19" t="s">
        <v>1971</v>
      </c>
      <c r="C3117" s="17" t="s">
        <v>78</v>
      </c>
      <c r="D3117" s="17" t="s">
        <v>1972</v>
      </c>
      <c r="E3117" s="396" t="s">
        <v>1887</v>
      </c>
      <c r="F3117" s="396"/>
      <c r="G3117" s="18" t="s">
        <v>1911</v>
      </c>
      <c r="H3117" s="21">
        <v>0.17</v>
      </c>
      <c r="I3117" s="20">
        <v>28.71</v>
      </c>
      <c r="J3117" s="20">
        <v>4.88</v>
      </c>
    </row>
    <row r="3118" spans="1:10" ht="25.95" customHeight="1">
      <c r="A3118" s="22" t="s">
        <v>1894</v>
      </c>
      <c r="B3118" s="24" t="s">
        <v>3016</v>
      </c>
      <c r="C3118" s="22" t="s">
        <v>72</v>
      </c>
      <c r="D3118" s="22" t="s">
        <v>3017</v>
      </c>
      <c r="E3118" s="397" t="s">
        <v>1928</v>
      </c>
      <c r="F3118" s="397"/>
      <c r="G3118" s="23" t="s">
        <v>268</v>
      </c>
      <c r="H3118" s="26">
        <v>1</v>
      </c>
      <c r="I3118" s="25">
        <v>45.95</v>
      </c>
      <c r="J3118" s="25">
        <v>45.95</v>
      </c>
    </row>
    <row r="3119" spans="1:10">
      <c r="A3119" s="38"/>
      <c r="B3119" s="38"/>
      <c r="C3119" s="38"/>
      <c r="D3119" s="38"/>
      <c r="E3119" s="38" t="s">
        <v>1897</v>
      </c>
      <c r="F3119" s="39">
        <v>6.64</v>
      </c>
      <c r="G3119" s="38" t="s">
        <v>1898</v>
      </c>
      <c r="H3119" s="39">
        <v>0</v>
      </c>
      <c r="I3119" s="38" t="s">
        <v>1899</v>
      </c>
      <c r="J3119" s="39">
        <v>6.64</v>
      </c>
    </row>
    <row r="3120" spans="1:10">
      <c r="A3120" s="38"/>
      <c r="B3120" s="38"/>
      <c r="C3120" s="38"/>
      <c r="D3120" s="38"/>
      <c r="E3120" s="38" t="s">
        <v>1900</v>
      </c>
      <c r="F3120" s="39">
        <v>11.26</v>
      </c>
      <c r="G3120" s="38"/>
      <c r="H3120" s="398" t="s">
        <v>1901</v>
      </c>
      <c r="I3120" s="398"/>
      <c r="J3120" s="39">
        <v>66.22</v>
      </c>
    </row>
    <row r="3121" spans="1:10" ht="1.05" customHeight="1">
      <c r="A3121" s="16"/>
      <c r="B3121" s="16"/>
      <c r="C3121" s="16"/>
      <c r="D3121" s="16"/>
      <c r="E3121" s="16"/>
      <c r="F3121" s="16"/>
      <c r="G3121" s="16"/>
      <c r="H3121" s="16"/>
      <c r="I3121" s="16"/>
      <c r="J3121" s="16"/>
    </row>
    <row r="3122" spans="1:10" ht="18" customHeight="1">
      <c r="A3122" s="2" t="s">
        <v>1056</v>
      </c>
      <c r="B3122" s="4" t="s">
        <v>61</v>
      </c>
      <c r="C3122" s="2" t="s">
        <v>62</v>
      </c>
      <c r="D3122" s="2" t="s">
        <v>9</v>
      </c>
      <c r="E3122" s="391" t="s">
        <v>63</v>
      </c>
      <c r="F3122" s="391"/>
      <c r="G3122" s="3" t="s">
        <v>64</v>
      </c>
      <c r="H3122" s="4" t="s">
        <v>10</v>
      </c>
      <c r="I3122" s="4" t="s">
        <v>65</v>
      </c>
      <c r="J3122" s="4" t="s">
        <v>11</v>
      </c>
    </row>
    <row r="3123" spans="1:10" ht="39" customHeight="1">
      <c r="A3123" s="10" t="s">
        <v>1883</v>
      </c>
      <c r="B3123" s="12" t="s">
        <v>1057</v>
      </c>
      <c r="C3123" s="10" t="s">
        <v>78</v>
      </c>
      <c r="D3123" s="10" t="s">
        <v>1058</v>
      </c>
      <c r="E3123" s="395" t="s">
        <v>1059</v>
      </c>
      <c r="F3123" s="395"/>
      <c r="G3123" s="11" t="s">
        <v>268</v>
      </c>
      <c r="H3123" s="15">
        <v>1</v>
      </c>
      <c r="I3123" s="13">
        <v>41.09</v>
      </c>
      <c r="J3123" s="13">
        <v>41.09</v>
      </c>
    </row>
    <row r="3124" spans="1:10" ht="24" customHeight="1">
      <c r="A3124" s="17" t="s">
        <v>1884</v>
      </c>
      <c r="B3124" s="19" t="s">
        <v>1971</v>
      </c>
      <c r="C3124" s="17" t="s">
        <v>78</v>
      </c>
      <c r="D3124" s="17" t="s">
        <v>1972</v>
      </c>
      <c r="E3124" s="396" t="s">
        <v>1887</v>
      </c>
      <c r="F3124" s="396"/>
      <c r="G3124" s="18" t="s">
        <v>1911</v>
      </c>
      <c r="H3124" s="21">
        <v>0.40079999999999999</v>
      </c>
      <c r="I3124" s="20">
        <v>28.71</v>
      </c>
      <c r="J3124" s="20">
        <v>11.5</v>
      </c>
    </row>
    <row r="3125" spans="1:10" ht="25.95" customHeight="1">
      <c r="A3125" s="17" t="s">
        <v>1884</v>
      </c>
      <c r="B3125" s="19" t="s">
        <v>2969</v>
      </c>
      <c r="C3125" s="17" t="s">
        <v>78</v>
      </c>
      <c r="D3125" s="17" t="s">
        <v>2970</v>
      </c>
      <c r="E3125" s="396" t="s">
        <v>1887</v>
      </c>
      <c r="F3125" s="396"/>
      <c r="G3125" s="18" t="s">
        <v>1911</v>
      </c>
      <c r="H3125" s="21">
        <v>0.40079999999999999</v>
      </c>
      <c r="I3125" s="20">
        <v>24.32</v>
      </c>
      <c r="J3125" s="20">
        <v>9.74</v>
      </c>
    </row>
    <row r="3126" spans="1:10" ht="39" customHeight="1">
      <c r="A3126" s="22" t="s">
        <v>1894</v>
      </c>
      <c r="B3126" s="24" t="s">
        <v>2229</v>
      </c>
      <c r="C3126" s="22" t="s">
        <v>78</v>
      </c>
      <c r="D3126" s="22" t="s">
        <v>2230</v>
      </c>
      <c r="E3126" s="397" t="s">
        <v>1928</v>
      </c>
      <c r="F3126" s="397"/>
      <c r="G3126" s="23" t="s">
        <v>268</v>
      </c>
      <c r="H3126" s="26">
        <v>2</v>
      </c>
      <c r="I3126" s="25">
        <v>0.37</v>
      </c>
      <c r="J3126" s="25">
        <v>0.74</v>
      </c>
    </row>
    <row r="3127" spans="1:10" ht="25.95" customHeight="1">
      <c r="A3127" s="22" t="s">
        <v>1894</v>
      </c>
      <c r="B3127" s="24" t="s">
        <v>3018</v>
      </c>
      <c r="C3127" s="22" t="s">
        <v>78</v>
      </c>
      <c r="D3127" s="22" t="s">
        <v>3019</v>
      </c>
      <c r="E3127" s="397" t="s">
        <v>1928</v>
      </c>
      <c r="F3127" s="397"/>
      <c r="G3127" s="23" t="s">
        <v>268</v>
      </c>
      <c r="H3127" s="26">
        <v>1</v>
      </c>
      <c r="I3127" s="25">
        <v>19.11</v>
      </c>
      <c r="J3127" s="25">
        <v>19.11</v>
      </c>
    </row>
    <row r="3128" spans="1:10">
      <c r="A3128" s="38"/>
      <c r="B3128" s="38"/>
      <c r="C3128" s="38"/>
      <c r="D3128" s="38"/>
      <c r="E3128" s="38" t="s">
        <v>1897</v>
      </c>
      <c r="F3128" s="39">
        <v>15.66</v>
      </c>
      <c r="G3128" s="38" t="s">
        <v>1898</v>
      </c>
      <c r="H3128" s="39">
        <v>0</v>
      </c>
      <c r="I3128" s="38" t="s">
        <v>1899</v>
      </c>
      <c r="J3128" s="39">
        <v>15.66</v>
      </c>
    </row>
    <row r="3129" spans="1:10">
      <c r="A3129" s="38"/>
      <c r="B3129" s="38"/>
      <c r="C3129" s="38"/>
      <c r="D3129" s="38"/>
      <c r="E3129" s="38" t="s">
        <v>1900</v>
      </c>
      <c r="F3129" s="39">
        <v>8.42</v>
      </c>
      <c r="G3129" s="38"/>
      <c r="H3129" s="398" t="s">
        <v>1901</v>
      </c>
      <c r="I3129" s="398"/>
      <c r="J3129" s="39">
        <v>49.51</v>
      </c>
    </row>
    <row r="3130" spans="1:10" ht="1.05" customHeight="1">
      <c r="A3130" s="16"/>
      <c r="B3130" s="16"/>
      <c r="C3130" s="16"/>
      <c r="D3130" s="16"/>
      <c r="E3130" s="16"/>
      <c r="F3130" s="16"/>
      <c r="G3130" s="16"/>
      <c r="H3130" s="16"/>
      <c r="I3130" s="16"/>
      <c r="J3130" s="16"/>
    </row>
    <row r="3131" spans="1:10" ht="18" customHeight="1">
      <c r="A3131" s="2" t="s">
        <v>1060</v>
      </c>
      <c r="B3131" s="4" t="s">
        <v>61</v>
      </c>
      <c r="C3131" s="2" t="s">
        <v>62</v>
      </c>
      <c r="D3131" s="2" t="s">
        <v>9</v>
      </c>
      <c r="E3131" s="391" t="s">
        <v>63</v>
      </c>
      <c r="F3131" s="391"/>
      <c r="G3131" s="3" t="s">
        <v>64</v>
      </c>
      <c r="H3131" s="4" t="s">
        <v>10</v>
      </c>
      <c r="I3131" s="4" t="s">
        <v>65</v>
      </c>
      <c r="J3131" s="4" t="s">
        <v>11</v>
      </c>
    </row>
    <row r="3132" spans="1:10" ht="52.05" customHeight="1">
      <c r="A3132" s="10" t="s">
        <v>1883</v>
      </c>
      <c r="B3132" s="12" t="s">
        <v>1061</v>
      </c>
      <c r="C3132" s="10" t="s">
        <v>78</v>
      </c>
      <c r="D3132" s="10" t="s">
        <v>1062</v>
      </c>
      <c r="E3132" s="395" t="s">
        <v>1013</v>
      </c>
      <c r="F3132" s="395"/>
      <c r="G3132" s="11" t="s">
        <v>114</v>
      </c>
      <c r="H3132" s="15">
        <v>1</v>
      </c>
      <c r="I3132" s="13">
        <v>13.81</v>
      </c>
      <c r="J3132" s="13">
        <v>13.81</v>
      </c>
    </row>
    <row r="3133" spans="1:10" ht="25.95" customHeight="1">
      <c r="A3133" s="17" t="s">
        <v>1884</v>
      </c>
      <c r="B3133" s="19" t="s">
        <v>2969</v>
      </c>
      <c r="C3133" s="17" t="s">
        <v>78</v>
      </c>
      <c r="D3133" s="17" t="s">
        <v>2970</v>
      </c>
      <c r="E3133" s="396" t="s">
        <v>1887</v>
      </c>
      <c r="F3133" s="396"/>
      <c r="G3133" s="18" t="s">
        <v>1911</v>
      </c>
      <c r="H3133" s="21">
        <v>4.4200000000000003E-2</v>
      </c>
      <c r="I3133" s="20">
        <v>24.32</v>
      </c>
      <c r="J3133" s="20">
        <v>1.07</v>
      </c>
    </row>
    <row r="3134" spans="1:10" ht="24" customHeight="1">
      <c r="A3134" s="17" t="s">
        <v>1884</v>
      </c>
      <c r="B3134" s="19" t="s">
        <v>1971</v>
      </c>
      <c r="C3134" s="17" t="s">
        <v>78</v>
      </c>
      <c r="D3134" s="17" t="s">
        <v>1972</v>
      </c>
      <c r="E3134" s="396" t="s">
        <v>1887</v>
      </c>
      <c r="F3134" s="396"/>
      <c r="G3134" s="18" t="s">
        <v>1911</v>
      </c>
      <c r="H3134" s="21">
        <v>0.1946</v>
      </c>
      <c r="I3134" s="20">
        <v>28.71</v>
      </c>
      <c r="J3134" s="20">
        <v>5.58</v>
      </c>
    </row>
    <row r="3135" spans="1:10" ht="25.95" customHeight="1">
      <c r="A3135" s="22" t="s">
        <v>1894</v>
      </c>
      <c r="B3135" s="24" t="s">
        <v>3020</v>
      </c>
      <c r="C3135" s="22" t="s">
        <v>78</v>
      </c>
      <c r="D3135" s="22" t="s">
        <v>3021</v>
      </c>
      <c r="E3135" s="397" t="s">
        <v>1928</v>
      </c>
      <c r="F3135" s="397"/>
      <c r="G3135" s="23" t="s">
        <v>268</v>
      </c>
      <c r="H3135" s="26">
        <v>1.25</v>
      </c>
      <c r="I3135" s="25">
        <v>4.8099999999999996</v>
      </c>
      <c r="J3135" s="25">
        <v>6.01</v>
      </c>
    </row>
    <row r="3136" spans="1:10" ht="39" customHeight="1">
      <c r="A3136" s="22" t="s">
        <v>1894</v>
      </c>
      <c r="B3136" s="24" t="s">
        <v>3022</v>
      </c>
      <c r="C3136" s="22" t="s">
        <v>78</v>
      </c>
      <c r="D3136" s="22" t="s">
        <v>3023</v>
      </c>
      <c r="E3136" s="397" t="s">
        <v>1928</v>
      </c>
      <c r="F3136" s="397"/>
      <c r="G3136" s="23" t="s">
        <v>268</v>
      </c>
      <c r="H3136" s="26">
        <v>1.3125</v>
      </c>
      <c r="I3136" s="25">
        <v>0.88</v>
      </c>
      <c r="J3136" s="25">
        <v>1.1499999999999999</v>
      </c>
    </row>
    <row r="3137" spans="1:10">
      <c r="A3137" s="38"/>
      <c r="B3137" s="38"/>
      <c r="C3137" s="38"/>
      <c r="D3137" s="38"/>
      <c r="E3137" s="38" t="s">
        <v>1897</v>
      </c>
      <c r="F3137" s="39">
        <v>4.99</v>
      </c>
      <c r="G3137" s="38" t="s">
        <v>1898</v>
      </c>
      <c r="H3137" s="39">
        <v>0</v>
      </c>
      <c r="I3137" s="38" t="s">
        <v>1899</v>
      </c>
      <c r="J3137" s="39">
        <v>4.99</v>
      </c>
    </row>
    <row r="3138" spans="1:10">
      <c r="A3138" s="38"/>
      <c r="B3138" s="38"/>
      <c r="C3138" s="38"/>
      <c r="D3138" s="38"/>
      <c r="E3138" s="38" t="s">
        <v>1900</v>
      </c>
      <c r="F3138" s="39">
        <v>2.83</v>
      </c>
      <c r="G3138" s="38"/>
      <c r="H3138" s="398" t="s">
        <v>1901</v>
      </c>
      <c r="I3138" s="398"/>
      <c r="J3138" s="39">
        <v>16.64</v>
      </c>
    </row>
    <row r="3139" spans="1:10" ht="1.05" customHeight="1">
      <c r="A3139" s="16"/>
      <c r="B3139" s="16"/>
      <c r="C3139" s="16"/>
      <c r="D3139" s="16"/>
      <c r="E3139" s="16"/>
      <c r="F3139" s="16"/>
      <c r="G3139" s="16"/>
      <c r="H3139" s="16"/>
      <c r="I3139" s="16"/>
      <c r="J3139" s="16"/>
    </row>
    <row r="3140" spans="1:10" ht="18" customHeight="1">
      <c r="A3140" s="2" t="s">
        <v>1063</v>
      </c>
      <c r="B3140" s="4" t="s">
        <v>61</v>
      </c>
      <c r="C3140" s="2" t="s">
        <v>62</v>
      </c>
      <c r="D3140" s="2" t="s">
        <v>9</v>
      </c>
      <c r="E3140" s="391" t="s">
        <v>63</v>
      </c>
      <c r="F3140" s="391"/>
      <c r="G3140" s="3" t="s">
        <v>64</v>
      </c>
      <c r="H3140" s="4" t="s">
        <v>10</v>
      </c>
      <c r="I3140" s="4" t="s">
        <v>65</v>
      </c>
      <c r="J3140" s="4" t="s">
        <v>11</v>
      </c>
    </row>
    <row r="3141" spans="1:10" ht="39" customHeight="1">
      <c r="A3141" s="10" t="s">
        <v>1883</v>
      </c>
      <c r="B3141" s="12" t="s">
        <v>1064</v>
      </c>
      <c r="C3141" s="10" t="s">
        <v>78</v>
      </c>
      <c r="D3141" s="10" t="s">
        <v>1065</v>
      </c>
      <c r="E3141" s="395" t="s">
        <v>625</v>
      </c>
      <c r="F3141" s="395"/>
      <c r="G3141" s="11" t="s">
        <v>268</v>
      </c>
      <c r="H3141" s="15">
        <v>1</v>
      </c>
      <c r="I3141" s="13">
        <v>161.88</v>
      </c>
      <c r="J3141" s="13">
        <v>161.88</v>
      </c>
    </row>
    <row r="3142" spans="1:10" ht="39" customHeight="1">
      <c r="A3142" s="17" t="s">
        <v>1884</v>
      </c>
      <c r="B3142" s="19" t="s">
        <v>3025</v>
      </c>
      <c r="C3142" s="17" t="s">
        <v>78</v>
      </c>
      <c r="D3142" s="17" t="s">
        <v>3026</v>
      </c>
      <c r="E3142" s="396" t="s">
        <v>2640</v>
      </c>
      <c r="F3142" s="396"/>
      <c r="G3142" s="18" t="s">
        <v>81</v>
      </c>
      <c r="H3142" s="21">
        <v>3.5999999999999997E-2</v>
      </c>
      <c r="I3142" s="20">
        <v>298.16000000000003</v>
      </c>
      <c r="J3142" s="20">
        <v>10.73</v>
      </c>
    </row>
    <row r="3143" spans="1:10" ht="39" customHeight="1">
      <c r="A3143" s="17" t="s">
        <v>1884</v>
      </c>
      <c r="B3143" s="19" t="s">
        <v>3027</v>
      </c>
      <c r="C3143" s="17" t="s">
        <v>78</v>
      </c>
      <c r="D3143" s="17" t="s">
        <v>3028</v>
      </c>
      <c r="E3143" s="396" t="s">
        <v>2637</v>
      </c>
      <c r="F3143" s="396"/>
      <c r="G3143" s="18" t="s">
        <v>81</v>
      </c>
      <c r="H3143" s="21">
        <v>1.7500000000000002E-2</v>
      </c>
      <c r="I3143" s="20">
        <v>2994.51</v>
      </c>
      <c r="J3143" s="20">
        <v>52.4</v>
      </c>
    </row>
    <row r="3144" spans="1:10" ht="39" customHeight="1">
      <c r="A3144" s="17" t="s">
        <v>1884</v>
      </c>
      <c r="B3144" s="19" t="s">
        <v>3029</v>
      </c>
      <c r="C3144" s="17" t="s">
        <v>78</v>
      </c>
      <c r="D3144" s="17" t="s">
        <v>3030</v>
      </c>
      <c r="E3144" s="396" t="s">
        <v>1939</v>
      </c>
      <c r="F3144" s="396"/>
      <c r="G3144" s="18" t="s">
        <v>81</v>
      </c>
      <c r="H3144" s="21">
        <v>3.8999999999999998E-3</v>
      </c>
      <c r="I3144" s="20">
        <v>483.28</v>
      </c>
      <c r="J3144" s="20">
        <v>1.88</v>
      </c>
    </row>
    <row r="3145" spans="1:10" ht="24" customHeight="1">
      <c r="A3145" s="17" t="s">
        <v>1884</v>
      </c>
      <c r="B3145" s="19" t="s">
        <v>1935</v>
      </c>
      <c r="C3145" s="17" t="s">
        <v>78</v>
      </c>
      <c r="D3145" s="17" t="s">
        <v>1936</v>
      </c>
      <c r="E3145" s="396" t="s">
        <v>1887</v>
      </c>
      <c r="F3145" s="396"/>
      <c r="G3145" s="18" t="s">
        <v>1911</v>
      </c>
      <c r="H3145" s="21">
        <v>1.2685999999999999</v>
      </c>
      <c r="I3145" s="20">
        <v>28.34</v>
      </c>
      <c r="J3145" s="20">
        <v>35.950000000000003</v>
      </c>
    </row>
    <row r="3146" spans="1:10" ht="39" customHeight="1">
      <c r="A3146" s="17" t="s">
        <v>1884</v>
      </c>
      <c r="B3146" s="19" t="s">
        <v>3031</v>
      </c>
      <c r="C3146" s="17" t="s">
        <v>78</v>
      </c>
      <c r="D3146" s="17" t="s">
        <v>3032</v>
      </c>
      <c r="E3146" s="396" t="s">
        <v>1939</v>
      </c>
      <c r="F3146" s="396"/>
      <c r="G3146" s="18" t="s">
        <v>81</v>
      </c>
      <c r="H3146" s="21">
        <v>2.7799999999999998E-2</v>
      </c>
      <c r="I3146" s="20">
        <v>714.91</v>
      </c>
      <c r="J3146" s="20">
        <v>19.87</v>
      </c>
    </row>
    <row r="3147" spans="1:10" ht="24" customHeight="1">
      <c r="A3147" s="17" t="s">
        <v>1884</v>
      </c>
      <c r="B3147" s="19" t="s">
        <v>1909</v>
      </c>
      <c r="C3147" s="17" t="s">
        <v>78</v>
      </c>
      <c r="D3147" s="17" t="s">
        <v>1910</v>
      </c>
      <c r="E3147" s="396" t="s">
        <v>1887</v>
      </c>
      <c r="F3147" s="396"/>
      <c r="G3147" s="18" t="s">
        <v>1911</v>
      </c>
      <c r="H3147" s="21">
        <v>0.99670000000000003</v>
      </c>
      <c r="I3147" s="20">
        <v>22.95</v>
      </c>
      <c r="J3147" s="20">
        <v>22.87</v>
      </c>
    </row>
    <row r="3148" spans="1:10" ht="25.95" customHeight="1">
      <c r="A3148" s="22" t="s">
        <v>1894</v>
      </c>
      <c r="B3148" s="24" t="s">
        <v>2184</v>
      </c>
      <c r="C3148" s="22" t="s">
        <v>78</v>
      </c>
      <c r="D3148" s="22" t="s">
        <v>2185</v>
      </c>
      <c r="E3148" s="397" t="s">
        <v>1928</v>
      </c>
      <c r="F3148" s="397"/>
      <c r="G3148" s="23" t="s">
        <v>268</v>
      </c>
      <c r="H3148" s="26">
        <v>38.691000000000003</v>
      </c>
      <c r="I3148" s="25">
        <v>0.47</v>
      </c>
      <c r="J3148" s="25">
        <v>18.18</v>
      </c>
    </row>
    <row r="3149" spans="1:10">
      <c r="A3149" s="38"/>
      <c r="B3149" s="38"/>
      <c r="C3149" s="38"/>
      <c r="D3149" s="38"/>
      <c r="E3149" s="38" t="s">
        <v>1897</v>
      </c>
      <c r="F3149" s="39">
        <v>76.14</v>
      </c>
      <c r="G3149" s="38" t="s">
        <v>1898</v>
      </c>
      <c r="H3149" s="39">
        <v>0</v>
      </c>
      <c r="I3149" s="38" t="s">
        <v>1899</v>
      </c>
      <c r="J3149" s="39">
        <v>76.14</v>
      </c>
    </row>
    <row r="3150" spans="1:10">
      <c r="A3150" s="38"/>
      <c r="B3150" s="38"/>
      <c r="C3150" s="38"/>
      <c r="D3150" s="38"/>
      <c r="E3150" s="38" t="s">
        <v>1900</v>
      </c>
      <c r="F3150" s="39">
        <v>33.18</v>
      </c>
      <c r="G3150" s="38"/>
      <c r="H3150" s="398" t="s">
        <v>1901</v>
      </c>
      <c r="I3150" s="398"/>
      <c r="J3150" s="39">
        <v>195.06</v>
      </c>
    </row>
    <row r="3151" spans="1:10" ht="1.05" customHeight="1">
      <c r="A3151" s="16"/>
      <c r="B3151" s="16"/>
      <c r="C3151" s="16"/>
      <c r="D3151" s="16"/>
      <c r="E3151" s="16"/>
      <c r="F3151" s="16"/>
      <c r="G3151" s="16"/>
      <c r="H3151" s="16"/>
      <c r="I3151" s="16"/>
      <c r="J3151" s="16"/>
    </row>
    <row r="3152" spans="1:10" ht="18" customHeight="1">
      <c r="A3152" s="2" t="s">
        <v>1066</v>
      </c>
      <c r="B3152" s="4" t="s">
        <v>61</v>
      </c>
      <c r="C3152" s="2" t="s">
        <v>62</v>
      </c>
      <c r="D3152" s="2" t="s">
        <v>9</v>
      </c>
      <c r="E3152" s="391" t="s">
        <v>63</v>
      </c>
      <c r="F3152" s="391"/>
      <c r="G3152" s="3" t="s">
        <v>64</v>
      </c>
      <c r="H3152" s="4" t="s">
        <v>10</v>
      </c>
      <c r="I3152" s="4" t="s">
        <v>65</v>
      </c>
      <c r="J3152" s="4" t="s">
        <v>11</v>
      </c>
    </row>
    <row r="3153" spans="1:10" ht="39" customHeight="1">
      <c r="A3153" s="10" t="s">
        <v>1883</v>
      </c>
      <c r="B3153" s="12" t="s">
        <v>1067</v>
      </c>
      <c r="C3153" s="10" t="s">
        <v>78</v>
      </c>
      <c r="D3153" s="10" t="s">
        <v>1068</v>
      </c>
      <c r="E3153" s="395" t="s">
        <v>625</v>
      </c>
      <c r="F3153" s="395"/>
      <c r="G3153" s="11" t="s">
        <v>268</v>
      </c>
      <c r="H3153" s="15">
        <v>1</v>
      </c>
      <c r="I3153" s="13">
        <v>254.56</v>
      </c>
      <c r="J3153" s="13">
        <v>254.56</v>
      </c>
    </row>
    <row r="3154" spans="1:10" ht="39" customHeight="1">
      <c r="A3154" s="17" t="s">
        <v>1884</v>
      </c>
      <c r="B3154" s="19" t="s">
        <v>3029</v>
      </c>
      <c r="C3154" s="17" t="s">
        <v>78</v>
      </c>
      <c r="D3154" s="17" t="s">
        <v>3030</v>
      </c>
      <c r="E3154" s="396" t="s">
        <v>1939</v>
      </c>
      <c r="F3154" s="396"/>
      <c r="G3154" s="18" t="s">
        <v>81</v>
      </c>
      <c r="H3154" s="21">
        <v>6.4000000000000003E-3</v>
      </c>
      <c r="I3154" s="20">
        <v>483.28</v>
      </c>
      <c r="J3154" s="20">
        <v>3.09</v>
      </c>
    </row>
    <row r="3155" spans="1:10" ht="24" customHeight="1">
      <c r="A3155" s="17" t="s">
        <v>1884</v>
      </c>
      <c r="B3155" s="19" t="s">
        <v>1909</v>
      </c>
      <c r="C3155" s="17" t="s">
        <v>78</v>
      </c>
      <c r="D3155" s="17" t="s">
        <v>1910</v>
      </c>
      <c r="E3155" s="396" t="s">
        <v>1887</v>
      </c>
      <c r="F3155" s="396"/>
      <c r="G3155" s="18" t="s">
        <v>1911</v>
      </c>
      <c r="H3155" s="21">
        <v>1.661</v>
      </c>
      <c r="I3155" s="20">
        <v>22.95</v>
      </c>
      <c r="J3155" s="20">
        <v>38.11</v>
      </c>
    </row>
    <row r="3156" spans="1:10" ht="24" customHeight="1">
      <c r="A3156" s="17" t="s">
        <v>1884</v>
      </c>
      <c r="B3156" s="19" t="s">
        <v>1935</v>
      </c>
      <c r="C3156" s="17" t="s">
        <v>78</v>
      </c>
      <c r="D3156" s="17" t="s">
        <v>1936</v>
      </c>
      <c r="E3156" s="396" t="s">
        <v>1887</v>
      </c>
      <c r="F3156" s="396"/>
      <c r="G3156" s="18" t="s">
        <v>1911</v>
      </c>
      <c r="H3156" s="21">
        <v>2.1139999999999999</v>
      </c>
      <c r="I3156" s="20">
        <v>28.34</v>
      </c>
      <c r="J3156" s="20">
        <v>59.91</v>
      </c>
    </row>
    <row r="3157" spans="1:10" ht="39" customHeight="1">
      <c r="A3157" s="17" t="s">
        <v>1884</v>
      </c>
      <c r="B3157" s="19" t="s">
        <v>3025</v>
      </c>
      <c r="C3157" s="17" t="s">
        <v>78</v>
      </c>
      <c r="D3157" s="17" t="s">
        <v>3026</v>
      </c>
      <c r="E3157" s="396" t="s">
        <v>2640</v>
      </c>
      <c r="F3157" s="396"/>
      <c r="G3157" s="18" t="s">
        <v>81</v>
      </c>
      <c r="H3157" s="21">
        <v>4.9000000000000002E-2</v>
      </c>
      <c r="I3157" s="20">
        <v>298.16000000000003</v>
      </c>
      <c r="J3157" s="20">
        <v>14.6</v>
      </c>
    </row>
    <row r="3158" spans="1:10" ht="39" customHeight="1">
      <c r="A3158" s="17" t="s">
        <v>1884</v>
      </c>
      <c r="B3158" s="19" t="s">
        <v>3027</v>
      </c>
      <c r="C3158" s="17" t="s">
        <v>78</v>
      </c>
      <c r="D3158" s="17" t="s">
        <v>3028</v>
      </c>
      <c r="E3158" s="396" t="s">
        <v>2637</v>
      </c>
      <c r="F3158" s="396"/>
      <c r="G3158" s="18" t="s">
        <v>81</v>
      </c>
      <c r="H3158" s="21">
        <v>2.52E-2</v>
      </c>
      <c r="I3158" s="20">
        <v>2994.51</v>
      </c>
      <c r="J3158" s="20">
        <v>75.459999999999994</v>
      </c>
    </row>
    <row r="3159" spans="1:10" ht="39" customHeight="1">
      <c r="A3159" s="17" t="s">
        <v>1884</v>
      </c>
      <c r="B3159" s="19" t="s">
        <v>3031</v>
      </c>
      <c r="C3159" s="17" t="s">
        <v>78</v>
      </c>
      <c r="D3159" s="17" t="s">
        <v>3032</v>
      </c>
      <c r="E3159" s="396" t="s">
        <v>1939</v>
      </c>
      <c r="F3159" s="396"/>
      <c r="G3159" s="18" t="s">
        <v>81</v>
      </c>
      <c r="H3159" s="21">
        <v>4.6800000000000001E-2</v>
      </c>
      <c r="I3159" s="20">
        <v>714.91</v>
      </c>
      <c r="J3159" s="20">
        <v>33.450000000000003</v>
      </c>
    </row>
    <row r="3160" spans="1:10" ht="25.95" customHeight="1">
      <c r="A3160" s="22" t="s">
        <v>1894</v>
      </c>
      <c r="B3160" s="24" t="s">
        <v>2184</v>
      </c>
      <c r="C3160" s="22" t="s">
        <v>78</v>
      </c>
      <c r="D3160" s="22" t="s">
        <v>2185</v>
      </c>
      <c r="E3160" s="397" t="s">
        <v>1928</v>
      </c>
      <c r="F3160" s="397"/>
      <c r="G3160" s="23" t="s">
        <v>268</v>
      </c>
      <c r="H3160" s="26">
        <v>63.721400000000003</v>
      </c>
      <c r="I3160" s="25">
        <v>0.47</v>
      </c>
      <c r="J3160" s="25">
        <v>29.94</v>
      </c>
    </row>
    <row r="3161" spans="1:10">
      <c r="A3161" s="38"/>
      <c r="B3161" s="38"/>
      <c r="C3161" s="38"/>
      <c r="D3161" s="38"/>
      <c r="E3161" s="38" t="s">
        <v>1897</v>
      </c>
      <c r="F3161" s="39">
        <v>119.56</v>
      </c>
      <c r="G3161" s="38" t="s">
        <v>1898</v>
      </c>
      <c r="H3161" s="39">
        <v>0</v>
      </c>
      <c r="I3161" s="38" t="s">
        <v>1899</v>
      </c>
      <c r="J3161" s="39">
        <v>119.56</v>
      </c>
    </row>
    <row r="3162" spans="1:10">
      <c r="A3162" s="38"/>
      <c r="B3162" s="38"/>
      <c r="C3162" s="38"/>
      <c r="D3162" s="38"/>
      <c r="E3162" s="38" t="s">
        <v>1900</v>
      </c>
      <c r="F3162" s="39">
        <v>52.18</v>
      </c>
      <c r="G3162" s="38"/>
      <c r="H3162" s="398" t="s">
        <v>1901</v>
      </c>
      <c r="I3162" s="398"/>
      <c r="J3162" s="39">
        <v>306.74</v>
      </c>
    </row>
    <row r="3163" spans="1:10" ht="1.05" customHeight="1">
      <c r="A3163" s="16"/>
      <c r="B3163" s="16"/>
      <c r="C3163" s="16"/>
      <c r="D3163" s="16"/>
      <c r="E3163" s="16"/>
      <c r="F3163" s="16"/>
      <c r="G3163" s="16"/>
      <c r="H3163" s="16"/>
      <c r="I3163" s="16"/>
      <c r="J3163" s="16"/>
    </row>
    <row r="3164" spans="1:10" ht="18" customHeight="1">
      <c r="A3164" s="2" t="s">
        <v>1069</v>
      </c>
      <c r="B3164" s="4" t="s">
        <v>61</v>
      </c>
      <c r="C3164" s="2" t="s">
        <v>62</v>
      </c>
      <c r="D3164" s="2" t="s">
        <v>9</v>
      </c>
      <c r="E3164" s="391" t="s">
        <v>63</v>
      </c>
      <c r="F3164" s="391"/>
      <c r="G3164" s="3" t="s">
        <v>64</v>
      </c>
      <c r="H3164" s="4" t="s">
        <v>10</v>
      </c>
      <c r="I3164" s="4" t="s">
        <v>65</v>
      </c>
      <c r="J3164" s="4" t="s">
        <v>11</v>
      </c>
    </row>
    <row r="3165" spans="1:10" ht="52.05" customHeight="1">
      <c r="A3165" s="10" t="s">
        <v>1883</v>
      </c>
      <c r="B3165" s="12" t="s">
        <v>1070</v>
      </c>
      <c r="C3165" s="10" t="s">
        <v>72</v>
      </c>
      <c r="D3165" s="10" t="s">
        <v>1071</v>
      </c>
      <c r="E3165" s="395" t="s">
        <v>74</v>
      </c>
      <c r="F3165" s="395"/>
      <c r="G3165" s="11" t="s">
        <v>75</v>
      </c>
      <c r="H3165" s="15">
        <v>1</v>
      </c>
      <c r="I3165" s="13">
        <v>14.85</v>
      </c>
      <c r="J3165" s="13">
        <v>14.85</v>
      </c>
    </row>
    <row r="3166" spans="1:10" ht="24" customHeight="1">
      <c r="A3166" s="17" t="s">
        <v>1884</v>
      </c>
      <c r="B3166" s="19" t="s">
        <v>1971</v>
      </c>
      <c r="C3166" s="17" t="s">
        <v>78</v>
      </c>
      <c r="D3166" s="17" t="s">
        <v>1972</v>
      </c>
      <c r="E3166" s="396" t="s">
        <v>1887</v>
      </c>
      <c r="F3166" s="396"/>
      <c r="G3166" s="18" t="s">
        <v>1911</v>
      </c>
      <c r="H3166" s="21">
        <v>0.22900000000000001</v>
      </c>
      <c r="I3166" s="20">
        <v>28.71</v>
      </c>
      <c r="J3166" s="20">
        <v>6.57</v>
      </c>
    </row>
    <row r="3167" spans="1:10" ht="25.95" customHeight="1">
      <c r="A3167" s="17" t="s">
        <v>1884</v>
      </c>
      <c r="B3167" s="19" t="s">
        <v>2969</v>
      </c>
      <c r="C3167" s="17" t="s">
        <v>78</v>
      </c>
      <c r="D3167" s="17" t="s">
        <v>2970</v>
      </c>
      <c r="E3167" s="396" t="s">
        <v>1887</v>
      </c>
      <c r="F3167" s="396"/>
      <c r="G3167" s="18" t="s">
        <v>1911</v>
      </c>
      <c r="H3167" s="21">
        <v>0.22900000000000001</v>
      </c>
      <c r="I3167" s="20">
        <v>24.32</v>
      </c>
      <c r="J3167" s="20">
        <v>5.56</v>
      </c>
    </row>
    <row r="3168" spans="1:10" ht="39" customHeight="1">
      <c r="A3168" s="22" t="s">
        <v>1894</v>
      </c>
      <c r="B3168" s="24" t="s">
        <v>3033</v>
      </c>
      <c r="C3168" s="22" t="s">
        <v>72</v>
      </c>
      <c r="D3168" s="22" t="s">
        <v>3034</v>
      </c>
      <c r="E3168" s="397" t="s">
        <v>1928</v>
      </c>
      <c r="F3168" s="397"/>
      <c r="G3168" s="23" t="s">
        <v>268</v>
      </c>
      <c r="H3168" s="26">
        <v>1</v>
      </c>
      <c r="I3168" s="25">
        <v>2.72</v>
      </c>
      <c r="J3168" s="25">
        <v>2.72</v>
      </c>
    </row>
    <row r="3169" spans="1:10">
      <c r="A3169" s="38"/>
      <c r="B3169" s="38"/>
      <c r="C3169" s="38"/>
      <c r="D3169" s="38"/>
      <c r="E3169" s="38" t="s">
        <v>1897</v>
      </c>
      <c r="F3169" s="39">
        <v>8.9499999999999993</v>
      </c>
      <c r="G3169" s="38" t="s">
        <v>1898</v>
      </c>
      <c r="H3169" s="39">
        <v>0</v>
      </c>
      <c r="I3169" s="38" t="s">
        <v>1899</v>
      </c>
      <c r="J3169" s="39">
        <v>8.9499999999999993</v>
      </c>
    </row>
    <row r="3170" spans="1:10">
      <c r="A3170" s="38"/>
      <c r="B3170" s="38"/>
      <c r="C3170" s="38"/>
      <c r="D3170" s="38"/>
      <c r="E3170" s="38" t="s">
        <v>1900</v>
      </c>
      <c r="F3170" s="39">
        <v>3.04</v>
      </c>
      <c r="G3170" s="38"/>
      <c r="H3170" s="398" t="s">
        <v>1901</v>
      </c>
      <c r="I3170" s="398"/>
      <c r="J3170" s="39">
        <v>17.89</v>
      </c>
    </row>
    <row r="3171" spans="1:10" ht="1.05" customHeight="1">
      <c r="A3171" s="16"/>
      <c r="B3171" s="16"/>
      <c r="C3171" s="16"/>
      <c r="D3171" s="16"/>
      <c r="E3171" s="16"/>
      <c r="F3171" s="16"/>
      <c r="G3171" s="16"/>
      <c r="H3171" s="16"/>
      <c r="I3171" s="16"/>
      <c r="J3171" s="16"/>
    </row>
    <row r="3172" spans="1:10" ht="18" customHeight="1">
      <c r="A3172" s="2" t="s">
        <v>1072</v>
      </c>
      <c r="B3172" s="4" t="s">
        <v>61</v>
      </c>
      <c r="C3172" s="2" t="s">
        <v>62</v>
      </c>
      <c r="D3172" s="2" t="s">
        <v>9</v>
      </c>
      <c r="E3172" s="391" t="s">
        <v>63</v>
      </c>
      <c r="F3172" s="391"/>
      <c r="G3172" s="3" t="s">
        <v>64</v>
      </c>
      <c r="H3172" s="4" t="s">
        <v>10</v>
      </c>
      <c r="I3172" s="4" t="s">
        <v>65</v>
      </c>
      <c r="J3172" s="4" t="s">
        <v>11</v>
      </c>
    </row>
    <row r="3173" spans="1:10" ht="39" customHeight="1">
      <c r="A3173" s="10" t="s">
        <v>1883</v>
      </c>
      <c r="B3173" s="12" t="s">
        <v>1073</v>
      </c>
      <c r="C3173" s="10" t="s">
        <v>78</v>
      </c>
      <c r="D3173" s="10" t="s">
        <v>1074</v>
      </c>
      <c r="E3173" s="395" t="s">
        <v>1075</v>
      </c>
      <c r="F3173" s="395"/>
      <c r="G3173" s="11" t="s">
        <v>114</v>
      </c>
      <c r="H3173" s="15">
        <v>1</v>
      </c>
      <c r="I3173" s="13">
        <v>5.04</v>
      </c>
      <c r="J3173" s="13">
        <v>5.04</v>
      </c>
    </row>
    <row r="3174" spans="1:10" ht="25.95" customHeight="1">
      <c r="A3174" s="17" t="s">
        <v>1884</v>
      </c>
      <c r="B3174" s="19" t="s">
        <v>2969</v>
      </c>
      <c r="C3174" s="17" t="s">
        <v>78</v>
      </c>
      <c r="D3174" s="17" t="s">
        <v>2970</v>
      </c>
      <c r="E3174" s="396" t="s">
        <v>1887</v>
      </c>
      <c r="F3174" s="396"/>
      <c r="G3174" s="18" t="s">
        <v>1911</v>
      </c>
      <c r="H3174" s="21">
        <v>2.9000000000000001E-2</v>
      </c>
      <c r="I3174" s="20">
        <v>24.32</v>
      </c>
      <c r="J3174" s="20">
        <v>0.7</v>
      </c>
    </row>
    <row r="3175" spans="1:10" ht="24" customHeight="1">
      <c r="A3175" s="17" t="s">
        <v>1884</v>
      </c>
      <c r="B3175" s="19" t="s">
        <v>1971</v>
      </c>
      <c r="C3175" s="17" t="s">
        <v>78</v>
      </c>
      <c r="D3175" s="17" t="s">
        <v>1972</v>
      </c>
      <c r="E3175" s="396" t="s">
        <v>1887</v>
      </c>
      <c r="F3175" s="396"/>
      <c r="G3175" s="18" t="s">
        <v>1911</v>
      </c>
      <c r="H3175" s="21">
        <v>2.9000000000000001E-2</v>
      </c>
      <c r="I3175" s="20">
        <v>28.71</v>
      </c>
      <c r="J3175" s="20">
        <v>0.83</v>
      </c>
    </row>
    <row r="3176" spans="1:10" ht="25.95" customHeight="1">
      <c r="A3176" s="22" t="s">
        <v>1894</v>
      </c>
      <c r="B3176" s="24" t="s">
        <v>3035</v>
      </c>
      <c r="C3176" s="22" t="s">
        <v>78</v>
      </c>
      <c r="D3176" s="22" t="s">
        <v>3036</v>
      </c>
      <c r="E3176" s="397" t="s">
        <v>1928</v>
      </c>
      <c r="F3176" s="397"/>
      <c r="G3176" s="23" t="s">
        <v>268</v>
      </c>
      <c r="H3176" s="26">
        <v>9.4000000000000004E-3</v>
      </c>
      <c r="I3176" s="25">
        <v>6.98</v>
      </c>
      <c r="J3176" s="25">
        <v>0.06</v>
      </c>
    </row>
    <row r="3177" spans="1:10" ht="52.05" customHeight="1">
      <c r="A3177" s="22" t="s">
        <v>1894</v>
      </c>
      <c r="B3177" s="24" t="s">
        <v>3037</v>
      </c>
      <c r="C3177" s="22" t="s">
        <v>78</v>
      </c>
      <c r="D3177" s="22" t="s">
        <v>3038</v>
      </c>
      <c r="E3177" s="397" t="s">
        <v>1928</v>
      </c>
      <c r="F3177" s="397"/>
      <c r="G3177" s="23" t="s">
        <v>114</v>
      </c>
      <c r="H3177" s="26">
        <v>1.2434000000000001</v>
      </c>
      <c r="I3177" s="25">
        <v>2.78</v>
      </c>
      <c r="J3177" s="25">
        <v>3.45</v>
      </c>
    </row>
    <row r="3178" spans="1:10">
      <c r="A3178" s="38"/>
      <c r="B3178" s="38"/>
      <c r="C3178" s="38"/>
      <c r="D3178" s="38"/>
      <c r="E3178" s="38" t="s">
        <v>1897</v>
      </c>
      <c r="F3178" s="39">
        <v>1.1299999999999999</v>
      </c>
      <c r="G3178" s="38" t="s">
        <v>1898</v>
      </c>
      <c r="H3178" s="39">
        <v>0</v>
      </c>
      <c r="I3178" s="38" t="s">
        <v>1899</v>
      </c>
      <c r="J3178" s="39">
        <v>1.1299999999999999</v>
      </c>
    </row>
    <row r="3179" spans="1:10">
      <c r="A3179" s="38"/>
      <c r="B3179" s="38"/>
      <c r="C3179" s="38"/>
      <c r="D3179" s="38"/>
      <c r="E3179" s="38" t="s">
        <v>1900</v>
      </c>
      <c r="F3179" s="39">
        <v>1.03</v>
      </c>
      <c r="G3179" s="38"/>
      <c r="H3179" s="398" t="s">
        <v>1901</v>
      </c>
      <c r="I3179" s="398"/>
      <c r="J3179" s="39">
        <v>6.07</v>
      </c>
    </row>
    <row r="3180" spans="1:10" ht="1.05" customHeight="1">
      <c r="A3180" s="16"/>
      <c r="B3180" s="16"/>
      <c r="C3180" s="16"/>
      <c r="D3180" s="16"/>
      <c r="E3180" s="16"/>
      <c r="F3180" s="16"/>
      <c r="G3180" s="16"/>
      <c r="H3180" s="16"/>
      <c r="I3180" s="16"/>
      <c r="J3180" s="16"/>
    </row>
    <row r="3181" spans="1:10" ht="18" customHeight="1">
      <c r="A3181" s="2" t="s">
        <v>1076</v>
      </c>
      <c r="B3181" s="4" t="s">
        <v>61</v>
      </c>
      <c r="C3181" s="2" t="s">
        <v>62</v>
      </c>
      <c r="D3181" s="2" t="s">
        <v>9</v>
      </c>
      <c r="E3181" s="391" t="s">
        <v>63</v>
      </c>
      <c r="F3181" s="391"/>
      <c r="G3181" s="3" t="s">
        <v>64</v>
      </c>
      <c r="H3181" s="4" t="s">
        <v>10</v>
      </c>
      <c r="I3181" s="4" t="s">
        <v>65</v>
      </c>
      <c r="J3181" s="4" t="s">
        <v>11</v>
      </c>
    </row>
    <row r="3182" spans="1:10" ht="39" customHeight="1">
      <c r="A3182" s="10" t="s">
        <v>1883</v>
      </c>
      <c r="B3182" s="12" t="s">
        <v>1077</v>
      </c>
      <c r="C3182" s="10" t="s">
        <v>78</v>
      </c>
      <c r="D3182" s="10" t="s">
        <v>1078</v>
      </c>
      <c r="E3182" s="395" t="s">
        <v>1075</v>
      </c>
      <c r="F3182" s="395"/>
      <c r="G3182" s="11" t="s">
        <v>114</v>
      </c>
      <c r="H3182" s="15">
        <v>1</v>
      </c>
      <c r="I3182" s="13">
        <v>10.46</v>
      </c>
      <c r="J3182" s="13">
        <v>10.46</v>
      </c>
    </row>
    <row r="3183" spans="1:10" ht="24" customHeight="1">
      <c r="A3183" s="17" t="s">
        <v>1884</v>
      </c>
      <c r="B3183" s="19" t="s">
        <v>1971</v>
      </c>
      <c r="C3183" s="17" t="s">
        <v>78</v>
      </c>
      <c r="D3183" s="17" t="s">
        <v>1972</v>
      </c>
      <c r="E3183" s="396" t="s">
        <v>1887</v>
      </c>
      <c r="F3183" s="396"/>
      <c r="G3183" s="18" t="s">
        <v>1911</v>
      </c>
      <c r="H3183" s="21">
        <v>5.0999999999999997E-2</v>
      </c>
      <c r="I3183" s="20">
        <v>28.71</v>
      </c>
      <c r="J3183" s="20">
        <v>1.46</v>
      </c>
    </row>
    <row r="3184" spans="1:10" ht="25.95" customHeight="1">
      <c r="A3184" s="17" t="s">
        <v>1884</v>
      </c>
      <c r="B3184" s="19" t="s">
        <v>2969</v>
      </c>
      <c r="C3184" s="17" t="s">
        <v>78</v>
      </c>
      <c r="D3184" s="17" t="s">
        <v>2970</v>
      </c>
      <c r="E3184" s="396" t="s">
        <v>1887</v>
      </c>
      <c r="F3184" s="396"/>
      <c r="G3184" s="18" t="s">
        <v>1911</v>
      </c>
      <c r="H3184" s="21">
        <v>5.0999999999999997E-2</v>
      </c>
      <c r="I3184" s="20">
        <v>24.32</v>
      </c>
      <c r="J3184" s="20">
        <v>1.24</v>
      </c>
    </row>
    <row r="3185" spans="1:10" ht="25.95" customHeight="1">
      <c r="A3185" s="22" t="s">
        <v>1894</v>
      </c>
      <c r="B3185" s="24" t="s">
        <v>3035</v>
      </c>
      <c r="C3185" s="22" t="s">
        <v>78</v>
      </c>
      <c r="D3185" s="22" t="s">
        <v>3036</v>
      </c>
      <c r="E3185" s="397" t="s">
        <v>1928</v>
      </c>
      <c r="F3185" s="397"/>
      <c r="G3185" s="23" t="s">
        <v>268</v>
      </c>
      <c r="H3185" s="26">
        <v>9.4000000000000004E-3</v>
      </c>
      <c r="I3185" s="25">
        <v>6.98</v>
      </c>
      <c r="J3185" s="25">
        <v>0.06</v>
      </c>
    </row>
    <row r="3186" spans="1:10" ht="52.05" customHeight="1">
      <c r="A3186" s="22" t="s">
        <v>1894</v>
      </c>
      <c r="B3186" s="24" t="s">
        <v>3040</v>
      </c>
      <c r="C3186" s="22" t="s">
        <v>78</v>
      </c>
      <c r="D3186" s="22" t="s">
        <v>3041</v>
      </c>
      <c r="E3186" s="397" t="s">
        <v>1928</v>
      </c>
      <c r="F3186" s="397"/>
      <c r="G3186" s="23" t="s">
        <v>114</v>
      </c>
      <c r="H3186" s="26">
        <v>1.2434000000000001</v>
      </c>
      <c r="I3186" s="25">
        <v>6.2</v>
      </c>
      <c r="J3186" s="25">
        <v>7.7</v>
      </c>
    </row>
    <row r="3187" spans="1:10">
      <c r="A3187" s="38"/>
      <c r="B3187" s="38"/>
      <c r="C3187" s="38"/>
      <c r="D3187" s="38"/>
      <c r="E3187" s="38" t="s">
        <v>1897</v>
      </c>
      <c r="F3187" s="39">
        <v>1.98</v>
      </c>
      <c r="G3187" s="38" t="s">
        <v>1898</v>
      </c>
      <c r="H3187" s="39">
        <v>0</v>
      </c>
      <c r="I3187" s="38" t="s">
        <v>1899</v>
      </c>
      <c r="J3187" s="39">
        <v>1.98</v>
      </c>
    </row>
    <row r="3188" spans="1:10">
      <c r="A3188" s="38"/>
      <c r="B3188" s="38"/>
      <c r="C3188" s="38"/>
      <c r="D3188" s="38"/>
      <c r="E3188" s="38" t="s">
        <v>1900</v>
      </c>
      <c r="F3188" s="39">
        <v>2.14</v>
      </c>
      <c r="G3188" s="38"/>
      <c r="H3188" s="398" t="s">
        <v>1901</v>
      </c>
      <c r="I3188" s="398"/>
      <c r="J3188" s="39">
        <v>12.6</v>
      </c>
    </row>
    <row r="3189" spans="1:10" ht="1.05" customHeight="1">
      <c r="A3189" s="16"/>
      <c r="B3189" s="16"/>
      <c r="C3189" s="16"/>
      <c r="D3189" s="16"/>
      <c r="E3189" s="16"/>
      <c r="F3189" s="16"/>
      <c r="G3189" s="16"/>
      <c r="H3189" s="16"/>
      <c r="I3189" s="16"/>
      <c r="J3189" s="16"/>
    </row>
    <row r="3190" spans="1:10" ht="18" customHeight="1">
      <c r="A3190" s="2" t="s">
        <v>1079</v>
      </c>
      <c r="B3190" s="4" t="s">
        <v>61</v>
      </c>
      <c r="C3190" s="2" t="s">
        <v>62</v>
      </c>
      <c r="D3190" s="2" t="s">
        <v>9</v>
      </c>
      <c r="E3190" s="391" t="s">
        <v>63</v>
      </c>
      <c r="F3190" s="391"/>
      <c r="G3190" s="3" t="s">
        <v>64</v>
      </c>
      <c r="H3190" s="4" t="s">
        <v>10</v>
      </c>
      <c r="I3190" s="4" t="s">
        <v>65</v>
      </c>
      <c r="J3190" s="4" t="s">
        <v>11</v>
      </c>
    </row>
    <row r="3191" spans="1:10" ht="39" customHeight="1">
      <c r="A3191" s="10" t="s">
        <v>1883</v>
      </c>
      <c r="B3191" s="12" t="s">
        <v>1080</v>
      </c>
      <c r="C3191" s="10" t="s">
        <v>78</v>
      </c>
      <c r="D3191" s="10" t="s">
        <v>1081</v>
      </c>
      <c r="E3191" s="395" t="s">
        <v>1075</v>
      </c>
      <c r="F3191" s="395"/>
      <c r="G3191" s="11" t="s">
        <v>114</v>
      </c>
      <c r="H3191" s="15">
        <v>1</v>
      </c>
      <c r="I3191" s="13">
        <v>26.21</v>
      </c>
      <c r="J3191" s="13">
        <v>26.21</v>
      </c>
    </row>
    <row r="3192" spans="1:10" ht="24" customHeight="1">
      <c r="A3192" s="17" t="s">
        <v>1884</v>
      </c>
      <c r="B3192" s="19" t="s">
        <v>1971</v>
      </c>
      <c r="C3192" s="17" t="s">
        <v>78</v>
      </c>
      <c r="D3192" s="17" t="s">
        <v>1972</v>
      </c>
      <c r="E3192" s="396" t="s">
        <v>1887</v>
      </c>
      <c r="F3192" s="396"/>
      <c r="G3192" s="18" t="s">
        <v>1911</v>
      </c>
      <c r="H3192" s="21">
        <v>0.114</v>
      </c>
      <c r="I3192" s="20">
        <v>28.71</v>
      </c>
      <c r="J3192" s="20">
        <v>3.27</v>
      </c>
    </row>
    <row r="3193" spans="1:10" ht="25.95" customHeight="1">
      <c r="A3193" s="17" t="s">
        <v>1884</v>
      </c>
      <c r="B3193" s="19" t="s">
        <v>2969</v>
      </c>
      <c r="C3193" s="17" t="s">
        <v>78</v>
      </c>
      <c r="D3193" s="17" t="s">
        <v>2970</v>
      </c>
      <c r="E3193" s="396" t="s">
        <v>1887</v>
      </c>
      <c r="F3193" s="396"/>
      <c r="G3193" s="18" t="s">
        <v>1911</v>
      </c>
      <c r="H3193" s="21">
        <v>0.114</v>
      </c>
      <c r="I3193" s="20">
        <v>24.32</v>
      </c>
      <c r="J3193" s="20">
        <v>2.77</v>
      </c>
    </row>
    <row r="3194" spans="1:10" ht="25.95" customHeight="1">
      <c r="A3194" s="22" t="s">
        <v>1894</v>
      </c>
      <c r="B3194" s="24" t="s">
        <v>3035</v>
      </c>
      <c r="C3194" s="22" t="s">
        <v>78</v>
      </c>
      <c r="D3194" s="22" t="s">
        <v>3036</v>
      </c>
      <c r="E3194" s="397" t="s">
        <v>1928</v>
      </c>
      <c r="F3194" s="397"/>
      <c r="G3194" s="23" t="s">
        <v>268</v>
      </c>
      <c r="H3194" s="26">
        <v>9.4000000000000004E-3</v>
      </c>
      <c r="I3194" s="25">
        <v>6.98</v>
      </c>
      <c r="J3194" s="25">
        <v>0.06</v>
      </c>
    </row>
    <row r="3195" spans="1:10" ht="52.05" customHeight="1">
      <c r="A3195" s="22" t="s">
        <v>1894</v>
      </c>
      <c r="B3195" s="24" t="s">
        <v>3043</v>
      </c>
      <c r="C3195" s="22" t="s">
        <v>78</v>
      </c>
      <c r="D3195" s="22" t="s">
        <v>3044</v>
      </c>
      <c r="E3195" s="397" t="s">
        <v>1928</v>
      </c>
      <c r="F3195" s="397"/>
      <c r="G3195" s="23" t="s">
        <v>114</v>
      </c>
      <c r="H3195" s="26">
        <v>1.2434000000000001</v>
      </c>
      <c r="I3195" s="25">
        <v>16.18</v>
      </c>
      <c r="J3195" s="25">
        <v>20.11</v>
      </c>
    </row>
    <row r="3196" spans="1:10">
      <c r="A3196" s="38"/>
      <c r="B3196" s="38"/>
      <c r="C3196" s="38"/>
      <c r="D3196" s="38"/>
      <c r="E3196" s="38" t="s">
        <v>1897</v>
      </c>
      <c r="F3196" s="39">
        <v>4.4400000000000004</v>
      </c>
      <c r="G3196" s="38" t="s">
        <v>1898</v>
      </c>
      <c r="H3196" s="39">
        <v>0</v>
      </c>
      <c r="I3196" s="38" t="s">
        <v>1899</v>
      </c>
      <c r="J3196" s="39">
        <v>4.4400000000000004</v>
      </c>
    </row>
    <row r="3197" spans="1:10">
      <c r="A3197" s="38"/>
      <c r="B3197" s="38"/>
      <c r="C3197" s="38"/>
      <c r="D3197" s="38"/>
      <c r="E3197" s="38" t="s">
        <v>1900</v>
      </c>
      <c r="F3197" s="39">
        <v>5.37</v>
      </c>
      <c r="G3197" s="38"/>
      <c r="H3197" s="398" t="s">
        <v>1901</v>
      </c>
      <c r="I3197" s="398"/>
      <c r="J3197" s="39">
        <v>31.58</v>
      </c>
    </row>
    <row r="3198" spans="1:10" ht="1.05" customHeight="1">
      <c r="A3198" s="16"/>
      <c r="B3198" s="16"/>
      <c r="C3198" s="16"/>
      <c r="D3198" s="16"/>
      <c r="E3198" s="16"/>
      <c r="F3198" s="16"/>
      <c r="G3198" s="16"/>
      <c r="H3198" s="16"/>
      <c r="I3198" s="16"/>
      <c r="J3198" s="16"/>
    </row>
    <row r="3199" spans="1:10" ht="18" customHeight="1">
      <c r="A3199" s="2" t="s">
        <v>1082</v>
      </c>
      <c r="B3199" s="4" t="s">
        <v>61</v>
      </c>
      <c r="C3199" s="2" t="s">
        <v>62</v>
      </c>
      <c r="D3199" s="2" t="s">
        <v>9</v>
      </c>
      <c r="E3199" s="391" t="s">
        <v>63</v>
      </c>
      <c r="F3199" s="391"/>
      <c r="G3199" s="3" t="s">
        <v>64</v>
      </c>
      <c r="H3199" s="4" t="s">
        <v>10</v>
      </c>
      <c r="I3199" s="4" t="s">
        <v>65</v>
      </c>
      <c r="J3199" s="4" t="s">
        <v>11</v>
      </c>
    </row>
    <row r="3200" spans="1:10" ht="52.05" customHeight="1">
      <c r="A3200" s="10" t="s">
        <v>1883</v>
      </c>
      <c r="B3200" s="12" t="s">
        <v>1083</v>
      </c>
      <c r="C3200" s="10" t="s">
        <v>78</v>
      </c>
      <c r="D3200" s="10" t="s">
        <v>1084</v>
      </c>
      <c r="E3200" s="395" t="s">
        <v>1085</v>
      </c>
      <c r="F3200" s="395"/>
      <c r="G3200" s="11" t="s">
        <v>114</v>
      </c>
      <c r="H3200" s="15">
        <v>1</v>
      </c>
      <c r="I3200" s="13">
        <v>28.74</v>
      </c>
      <c r="J3200" s="13">
        <v>28.74</v>
      </c>
    </row>
    <row r="3201" spans="1:10" ht="24" customHeight="1">
      <c r="A3201" s="17" t="s">
        <v>1884</v>
      </c>
      <c r="B3201" s="19" t="s">
        <v>1971</v>
      </c>
      <c r="C3201" s="17" t="s">
        <v>78</v>
      </c>
      <c r="D3201" s="17" t="s">
        <v>1972</v>
      </c>
      <c r="E3201" s="396" t="s">
        <v>1887</v>
      </c>
      <c r="F3201" s="396"/>
      <c r="G3201" s="18" t="s">
        <v>1911</v>
      </c>
      <c r="H3201" s="21">
        <v>6.08E-2</v>
      </c>
      <c r="I3201" s="20">
        <v>28.71</v>
      </c>
      <c r="J3201" s="20">
        <v>1.74</v>
      </c>
    </row>
    <row r="3202" spans="1:10" ht="25.95" customHeight="1">
      <c r="A3202" s="17" t="s">
        <v>1884</v>
      </c>
      <c r="B3202" s="19" t="s">
        <v>2969</v>
      </c>
      <c r="C3202" s="17" t="s">
        <v>78</v>
      </c>
      <c r="D3202" s="17" t="s">
        <v>2970</v>
      </c>
      <c r="E3202" s="396" t="s">
        <v>1887</v>
      </c>
      <c r="F3202" s="396"/>
      <c r="G3202" s="18" t="s">
        <v>1911</v>
      </c>
      <c r="H3202" s="21">
        <v>6.08E-2</v>
      </c>
      <c r="I3202" s="20">
        <v>24.32</v>
      </c>
      <c r="J3202" s="20">
        <v>1.47</v>
      </c>
    </row>
    <row r="3203" spans="1:10" ht="52.05" customHeight="1">
      <c r="A3203" s="22" t="s">
        <v>1894</v>
      </c>
      <c r="B3203" s="24" t="s">
        <v>3046</v>
      </c>
      <c r="C3203" s="22" t="s">
        <v>78</v>
      </c>
      <c r="D3203" s="22" t="s">
        <v>3047</v>
      </c>
      <c r="E3203" s="397" t="s">
        <v>1928</v>
      </c>
      <c r="F3203" s="397"/>
      <c r="G3203" s="23" t="s">
        <v>114</v>
      </c>
      <c r="H3203" s="26">
        <v>1.0149999999999999</v>
      </c>
      <c r="I3203" s="25">
        <v>25.1</v>
      </c>
      <c r="J3203" s="25">
        <v>25.47</v>
      </c>
    </row>
    <row r="3204" spans="1:10" ht="25.95" customHeight="1">
      <c r="A3204" s="22" t="s">
        <v>1894</v>
      </c>
      <c r="B3204" s="24" t="s">
        <v>3035</v>
      </c>
      <c r="C3204" s="22" t="s">
        <v>78</v>
      </c>
      <c r="D3204" s="22" t="s">
        <v>3036</v>
      </c>
      <c r="E3204" s="397" t="s">
        <v>1928</v>
      </c>
      <c r="F3204" s="397"/>
      <c r="G3204" s="23" t="s">
        <v>268</v>
      </c>
      <c r="H3204" s="26">
        <v>8.9999999999999993E-3</v>
      </c>
      <c r="I3204" s="25">
        <v>6.98</v>
      </c>
      <c r="J3204" s="25">
        <v>0.06</v>
      </c>
    </row>
    <row r="3205" spans="1:10">
      <c r="A3205" s="38"/>
      <c r="B3205" s="38"/>
      <c r="C3205" s="38"/>
      <c r="D3205" s="38"/>
      <c r="E3205" s="38" t="s">
        <v>1897</v>
      </c>
      <c r="F3205" s="39">
        <v>2.37</v>
      </c>
      <c r="G3205" s="38" t="s">
        <v>1898</v>
      </c>
      <c r="H3205" s="39">
        <v>0</v>
      </c>
      <c r="I3205" s="38" t="s">
        <v>1899</v>
      </c>
      <c r="J3205" s="39">
        <v>2.37</v>
      </c>
    </row>
    <row r="3206" spans="1:10">
      <c r="A3206" s="38"/>
      <c r="B3206" s="38"/>
      <c r="C3206" s="38"/>
      <c r="D3206" s="38"/>
      <c r="E3206" s="38" t="s">
        <v>1900</v>
      </c>
      <c r="F3206" s="39">
        <v>5.89</v>
      </c>
      <c r="G3206" s="38"/>
      <c r="H3206" s="398" t="s">
        <v>1901</v>
      </c>
      <c r="I3206" s="398"/>
      <c r="J3206" s="39">
        <v>34.630000000000003</v>
      </c>
    </row>
    <row r="3207" spans="1:10" ht="1.05" customHeight="1">
      <c r="A3207" s="16"/>
      <c r="B3207" s="16"/>
      <c r="C3207" s="16"/>
      <c r="D3207" s="16"/>
      <c r="E3207" s="16"/>
      <c r="F3207" s="16"/>
      <c r="G3207" s="16"/>
      <c r="H3207" s="16"/>
      <c r="I3207" s="16"/>
      <c r="J3207" s="16"/>
    </row>
    <row r="3208" spans="1:10" ht="18" customHeight="1">
      <c r="A3208" s="2" t="s">
        <v>1086</v>
      </c>
      <c r="B3208" s="4" t="s">
        <v>61</v>
      </c>
      <c r="C3208" s="2" t="s">
        <v>62</v>
      </c>
      <c r="D3208" s="2" t="s">
        <v>9</v>
      </c>
      <c r="E3208" s="391" t="s">
        <v>63</v>
      </c>
      <c r="F3208" s="391"/>
      <c r="G3208" s="3" t="s">
        <v>64</v>
      </c>
      <c r="H3208" s="4" t="s">
        <v>10</v>
      </c>
      <c r="I3208" s="4" t="s">
        <v>65</v>
      </c>
      <c r="J3208" s="4" t="s">
        <v>11</v>
      </c>
    </row>
    <row r="3209" spans="1:10" ht="52.05" customHeight="1">
      <c r="A3209" s="10" t="s">
        <v>1883</v>
      </c>
      <c r="B3209" s="12" t="s">
        <v>1087</v>
      </c>
      <c r="C3209" s="10" t="s">
        <v>78</v>
      </c>
      <c r="D3209" s="10" t="s">
        <v>1088</v>
      </c>
      <c r="E3209" s="395" t="s">
        <v>1089</v>
      </c>
      <c r="F3209" s="395"/>
      <c r="G3209" s="11" t="s">
        <v>114</v>
      </c>
      <c r="H3209" s="15">
        <v>1</v>
      </c>
      <c r="I3209" s="13">
        <v>76.38</v>
      </c>
      <c r="J3209" s="13">
        <v>76.38</v>
      </c>
    </row>
    <row r="3210" spans="1:10" ht="24" customHeight="1">
      <c r="A3210" s="17" t="s">
        <v>1884</v>
      </c>
      <c r="B3210" s="19" t="s">
        <v>1971</v>
      </c>
      <c r="C3210" s="17" t="s">
        <v>78</v>
      </c>
      <c r="D3210" s="17" t="s">
        <v>1972</v>
      </c>
      <c r="E3210" s="396" t="s">
        <v>1887</v>
      </c>
      <c r="F3210" s="396"/>
      <c r="G3210" s="18" t="s">
        <v>1911</v>
      </c>
      <c r="H3210" s="21">
        <v>3.0999999999999999E-3</v>
      </c>
      <c r="I3210" s="20">
        <v>28.71</v>
      </c>
      <c r="J3210" s="20">
        <v>0.08</v>
      </c>
    </row>
    <row r="3211" spans="1:10" ht="52.05" customHeight="1">
      <c r="A3211" s="22" t="s">
        <v>1894</v>
      </c>
      <c r="B3211" s="24" t="s">
        <v>3048</v>
      </c>
      <c r="C3211" s="22" t="s">
        <v>78</v>
      </c>
      <c r="D3211" s="22" t="s">
        <v>3049</v>
      </c>
      <c r="E3211" s="397" t="s">
        <v>1928</v>
      </c>
      <c r="F3211" s="397"/>
      <c r="G3211" s="23" t="s">
        <v>114</v>
      </c>
      <c r="H3211" s="26">
        <v>1.0401</v>
      </c>
      <c r="I3211" s="25">
        <v>73.36</v>
      </c>
      <c r="J3211" s="25">
        <v>76.3</v>
      </c>
    </row>
    <row r="3212" spans="1:10">
      <c r="A3212" s="38"/>
      <c r="B3212" s="38"/>
      <c r="C3212" s="38"/>
      <c r="D3212" s="38"/>
      <c r="E3212" s="38" t="s">
        <v>1897</v>
      </c>
      <c r="F3212" s="39">
        <v>0.06</v>
      </c>
      <c r="G3212" s="38" t="s">
        <v>1898</v>
      </c>
      <c r="H3212" s="39">
        <v>0</v>
      </c>
      <c r="I3212" s="38" t="s">
        <v>1899</v>
      </c>
      <c r="J3212" s="39">
        <v>0.06</v>
      </c>
    </row>
    <row r="3213" spans="1:10">
      <c r="A3213" s="38"/>
      <c r="B3213" s="38"/>
      <c r="C3213" s="38"/>
      <c r="D3213" s="38"/>
      <c r="E3213" s="38" t="s">
        <v>1900</v>
      </c>
      <c r="F3213" s="39">
        <v>15.65</v>
      </c>
      <c r="G3213" s="38"/>
      <c r="H3213" s="398" t="s">
        <v>1901</v>
      </c>
      <c r="I3213" s="398"/>
      <c r="J3213" s="39">
        <v>92.03</v>
      </c>
    </row>
    <row r="3214" spans="1:10" ht="1.05" customHeight="1">
      <c r="A3214" s="16"/>
      <c r="B3214" s="16"/>
      <c r="C3214" s="16"/>
      <c r="D3214" s="16"/>
      <c r="E3214" s="16"/>
      <c r="F3214" s="16"/>
      <c r="G3214" s="16"/>
      <c r="H3214" s="16"/>
      <c r="I3214" s="16"/>
      <c r="J3214" s="16"/>
    </row>
    <row r="3215" spans="1:10" ht="18" customHeight="1">
      <c r="A3215" s="2" t="s">
        <v>1090</v>
      </c>
      <c r="B3215" s="4" t="s">
        <v>61</v>
      </c>
      <c r="C3215" s="2" t="s">
        <v>62</v>
      </c>
      <c r="D3215" s="2" t="s">
        <v>9</v>
      </c>
      <c r="E3215" s="391" t="s">
        <v>63</v>
      </c>
      <c r="F3215" s="391"/>
      <c r="G3215" s="3" t="s">
        <v>64</v>
      </c>
      <c r="H3215" s="4" t="s">
        <v>10</v>
      </c>
      <c r="I3215" s="4" t="s">
        <v>65</v>
      </c>
      <c r="J3215" s="4" t="s">
        <v>11</v>
      </c>
    </row>
    <row r="3216" spans="1:10" ht="52.05" customHeight="1">
      <c r="A3216" s="10" t="s">
        <v>1883</v>
      </c>
      <c r="B3216" s="12" t="s">
        <v>1091</v>
      </c>
      <c r="C3216" s="10" t="s">
        <v>78</v>
      </c>
      <c r="D3216" s="10" t="s">
        <v>1092</v>
      </c>
      <c r="E3216" s="395" t="s">
        <v>1089</v>
      </c>
      <c r="F3216" s="395"/>
      <c r="G3216" s="11" t="s">
        <v>114</v>
      </c>
      <c r="H3216" s="15">
        <v>1</v>
      </c>
      <c r="I3216" s="13">
        <v>54.62</v>
      </c>
      <c r="J3216" s="13">
        <v>54.62</v>
      </c>
    </row>
    <row r="3217" spans="1:10" ht="24" customHeight="1">
      <c r="A3217" s="17" t="s">
        <v>1884</v>
      </c>
      <c r="B3217" s="19" t="s">
        <v>1971</v>
      </c>
      <c r="C3217" s="17" t="s">
        <v>78</v>
      </c>
      <c r="D3217" s="17" t="s">
        <v>1972</v>
      </c>
      <c r="E3217" s="396" t="s">
        <v>1887</v>
      </c>
      <c r="F3217" s="396"/>
      <c r="G3217" s="18" t="s">
        <v>1911</v>
      </c>
      <c r="H3217" s="21">
        <v>3.0000000000000001E-3</v>
      </c>
      <c r="I3217" s="20">
        <v>28.71</v>
      </c>
      <c r="J3217" s="20">
        <v>0.08</v>
      </c>
    </row>
    <row r="3218" spans="1:10" ht="52.05" customHeight="1">
      <c r="A3218" s="22" t="s">
        <v>1894</v>
      </c>
      <c r="B3218" s="24" t="s">
        <v>3050</v>
      </c>
      <c r="C3218" s="22" t="s">
        <v>78</v>
      </c>
      <c r="D3218" s="22" t="s">
        <v>3051</v>
      </c>
      <c r="E3218" s="397" t="s">
        <v>1928</v>
      </c>
      <c r="F3218" s="397"/>
      <c r="G3218" s="23" t="s">
        <v>114</v>
      </c>
      <c r="H3218" s="26">
        <v>1.0401</v>
      </c>
      <c r="I3218" s="25">
        <v>52.44</v>
      </c>
      <c r="J3218" s="25">
        <v>54.54</v>
      </c>
    </row>
    <row r="3219" spans="1:10">
      <c r="A3219" s="38"/>
      <c r="B3219" s="38"/>
      <c r="C3219" s="38"/>
      <c r="D3219" s="38"/>
      <c r="E3219" s="38" t="s">
        <v>1897</v>
      </c>
      <c r="F3219" s="39">
        <v>0.06</v>
      </c>
      <c r="G3219" s="38" t="s">
        <v>1898</v>
      </c>
      <c r="H3219" s="39">
        <v>0</v>
      </c>
      <c r="I3219" s="38" t="s">
        <v>1899</v>
      </c>
      <c r="J3219" s="39">
        <v>0.06</v>
      </c>
    </row>
    <row r="3220" spans="1:10">
      <c r="A3220" s="38"/>
      <c r="B3220" s="38"/>
      <c r="C3220" s="38"/>
      <c r="D3220" s="38"/>
      <c r="E3220" s="38" t="s">
        <v>1900</v>
      </c>
      <c r="F3220" s="39">
        <v>11.19</v>
      </c>
      <c r="G3220" s="38"/>
      <c r="H3220" s="398" t="s">
        <v>1901</v>
      </c>
      <c r="I3220" s="398"/>
      <c r="J3220" s="39">
        <v>65.81</v>
      </c>
    </row>
    <row r="3221" spans="1:10" ht="1.05" customHeight="1">
      <c r="A3221" s="16"/>
      <c r="B3221" s="16"/>
      <c r="C3221" s="16"/>
      <c r="D3221" s="16"/>
      <c r="E3221" s="16"/>
      <c r="F3221" s="16"/>
      <c r="G3221" s="16"/>
      <c r="H3221" s="16"/>
      <c r="I3221" s="16"/>
      <c r="J3221" s="16"/>
    </row>
    <row r="3222" spans="1:10" ht="18" customHeight="1">
      <c r="A3222" s="2" t="s">
        <v>1093</v>
      </c>
      <c r="B3222" s="4" t="s">
        <v>61</v>
      </c>
      <c r="C3222" s="2" t="s">
        <v>62</v>
      </c>
      <c r="D3222" s="2" t="s">
        <v>9</v>
      </c>
      <c r="E3222" s="391" t="s">
        <v>63</v>
      </c>
      <c r="F3222" s="391"/>
      <c r="G3222" s="3" t="s">
        <v>64</v>
      </c>
      <c r="H3222" s="4" t="s">
        <v>10</v>
      </c>
      <c r="I3222" s="4" t="s">
        <v>65</v>
      </c>
      <c r="J3222" s="4" t="s">
        <v>11</v>
      </c>
    </row>
    <row r="3223" spans="1:10" ht="52.05" customHeight="1">
      <c r="A3223" s="10" t="s">
        <v>1883</v>
      </c>
      <c r="B3223" s="12" t="s">
        <v>1094</v>
      </c>
      <c r="C3223" s="10" t="s">
        <v>78</v>
      </c>
      <c r="D3223" s="10" t="s">
        <v>1095</v>
      </c>
      <c r="E3223" s="395" t="s">
        <v>1089</v>
      </c>
      <c r="F3223" s="395"/>
      <c r="G3223" s="11" t="s">
        <v>114</v>
      </c>
      <c r="H3223" s="15">
        <v>1</v>
      </c>
      <c r="I3223" s="13">
        <v>99.15</v>
      </c>
      <c r="J3223" s="13">
        <v>99.15</v>
      </c>
    </row>
    <row r="3224" spans="1:10" ht="24" customHeight="1">
      <c r="A3224" s="17" t="s">
        <v>1884</v>
      </c>
      <c r="B3224" s="19" t="s">
        <v>1971</v>
      </c>
      <c r="C3224" s="17" t="s">
        <v>78</v>
      </c>
      <c r="D3224" s="17" t="s">
        <v>1972</v>
      </c>
      <c r="E3224" s="396" t="s">
        <v>1887</v>
      </c>
      <c r="F3224" s="396"/>
      <c r="G3224" s="18" t="s">
        <v>1911</v>
      </c>
      <c r="H3224" s="21">
        <v>3.2000000000000002E-3</v>
      </c>
      <c r="I3224" s="20">
        <v>28.71</v>
      </c>
      <c r="J3224" s="20">
        <v>0.09</v>
      </c>
    </row>
    <row r="3225" spans="1:10" ht="52.05" customHeight="1">
      <c r="A3225" s="22" t="s">
        <v>1894</v>
      </c>
      <c r="B3225" s="24" t="s">
        <v>3052</v>
      </c>
      <c r="C3225" s="22" t="s">
        <v>78</v>
      </c>
      <c r="D3225" s="22" t="s">
        <v>3053</v>
      </c>
      <c r="E3225" s="397" t="s">
        <v>1928</v>
      </c>
      <c r="F3225" s="397"/>
      <c r="G3225" s="23" t="s">
        <v>114</v>
      </c>
      <c r="H3225" s="26">
        <v>1.0401</v>
      </c>
      <c r="I3225" s="25">
        <v>95.25</v>
      </c>
      <c r="J3225" s="25">
        <v>99.06</v>
      </c>
    </row>
    <row r="3226" spans="1:10">
      <c r="A3226" s="38"/>
      <c r="B3226" s="38"/>
      <c r="C3226" s="38"/>
      <c r="D3226" s="38"/>
      <c r="E3226" s="38" t="s">
        <v>1897</v>
      </c>
      <c r="F3226" s="39">
        <v>0.06</v>
      </c>
      <c r="G3226" s="38" t="s">
        <v>1898</v>
      </c>
      <c r="H3226" s="39">
        <v>0</v>
      </c>
      <c r="I3226" s="38" t="s">
        <v>1899</v>
      </c>
      <c r="J3226" s="39">
        <v>0.06</v>
      </c>
    </row>
    <row r="3227" spans="1:10">
      <c r="A3227" s="38"/>
      <c r="B3227" s="38"/>
      <c r="C3227" s="38"/>
      <c r="D3227" s="38"/>
      <c r="E3227" s="38" t="s">
        <v>1900</v>
      </c>
      <c r="F3227" s="39">
        <v>20.32</v>
      </c>
      <c r="G3227" s="38"/>
      <c r="H3227" s="398" t="s">
        <v>1901</v>
      </c>
      <c r="I3227" s="398"/>
      <c r="J3227" s="39">
        <v>119.47</v>
      </c>
    </row>
    <row r="3228" spans="1:10" ht="1.05" customHeight="1">
      <c r="A3228" s="16"/>
      <c r="B3228" s="16"/>
      <c r="C3228" s="16"/>
      <c r="D3228" s="16"/>
      <c r="E3228" s="16"/>
      <c r="F3228" s="16"/>
      <c r="G3228" s="16"/>
      <c r="H3228" s="16"/>
      <c r="I3228" s="16"/>
      <c r="J3228" s="16"/>
    </row>
    <row r="3229" spans="1:10" ht="18" customHeight="1">
      <c r="A3229" s="2" t="s">
        <v>1096</v>
      </c>
      <c r="B3229" s="4" t="s">
        <v>61</v>
      </c>
      <c r="C3229" s="2" t="s">
        <v>62</v>
      </c>
      <c r="D3229" s="2" t="s">
        <v>9</v>
      </c>
      <c r="E3229" s="391" t="s">
        <v>63</v>
      </c>
      <c r="F3229" s="391"/>
      <c r="G3229" s="3" t="s">
        <v>64</v>
      </c>
      <c r="H3229" s="4" t="s">
        <v>10</v>
      </c>
      <c r="I3229" s="4" t="s">
        <v>65</v>
      </c>
      <c r="J3229" s="4" t="s">
        <v>11</v>
      </c>
    </row>
    <row r="3230" spans="1:10" ht="52.05" customHeight="1">
      <c r="A3230" s="10" t="s">
        <v>1883</v>
      </c>
      <c r="B3230" s="12" t="s">
        <v>1097</v>
      </c>
      <c r="C3230" s="10" t="s">
        <v>78</v>
      </c>
      <c r="D3230" s="10" t="s">
        <v>1098</v>
      </c>
      <c r="E3230" s="395" t="s">
        <v>1089</v>
      </c>
      <c r="F3230" s="395"/>
      <c r="G3230" s="11" t="s">
        <v>114</v>
      </c>
      <c r="H3230" s="15">
        <v>1</v>
      </c>
      <c r="I3230" s="13">
        <v>129.63999999999999</v>
      </c>
      <c r="J3230" s="13">
        <v>129.63999999999999</v>
      </c>
    </row>
    <row r="3231" spans="1:10" ht="24" customHeight="1">
      <c r="A3231" s="17" t="s">
        <v>1884</v>
      </c>
      <c r="B3231" s="19" t="s">
        <v>1971</v>
      </c>
      <c r="C3231" s="17" t="s">
        <v>78</v>
      </c>
      <c r="D3231" s="17" t="s">
        <v>1972</v>
      </c>
      <c r="E3231" s="396" t="s">
        <v>1887</v>
      </c>
      <c r="F3231" s="396"/>
      <c r="G3231" s="18" t="s">
        <v>1911</v>
      </c>
      <c r="H3231" s="21">
        <v>3.3E-3</v>
      </c>
      <c r="I3231" s="20">
        <v>28.71</v>
      </c>
      <c r="J3231" s="20">
        <v>0.09</v>
      </c>
    </row>
    <row r="3232" spans="1:10" ht="52.05" customHeight="1">
      <c r="A3232" s="22" t="s">
        <v>1894</v>
      </c>
      <c r="B3232" s="24" t="s">
        <v>3055</v>
      </c>
      <c r="C3232" s="22" t="s">
        <v>78</v>
      </c>
      <c r="D3232" s="22" t="s">
        <v>3056</v>
      </c>
      <c r="E3232" s="397" t="s">
        <v>1928</v>
      </c>
      <c r="F3232" s="397"/>
      <c r="G3232" s="23" t="s">
        <v>114</v>
      </c>
      <c r="H3232" s="26">
        <v>1.0401</v>
      </c>
      <c r="I3232" s="25">
        <v>124.56</v>
      </c>
      <c r="J3232" s="25">
        <v>129.55000000000001</v>
      </c>
    </row>
    <row r="3233" spans="1:10">
      <c r="A3233" s="38"/>
      <c r="B3233" s="38"/>
      <c r="C3233" s="38"/>
      <c r="D3233" s="38"/>
      <c r="E3233" s="38" t="s">
        <v>1897</v>
      </c>
      <c r="F3233" s="39">
        <v>7.0000000000000007E-2</v>
      </c>
      <c r="G3233" s="38" t="s">
        <v>1898</v>
      </c>
      <c r="H3233" s="39">
        <v>0</v>
      </c>
      <c r="I3233" s="38" t="s">
        <v>1899</v>
      </c>
      <c r="J3233" s="39">
        <v>7.0000000000000007E-2</v>
      </c>
    </row>
    <row r="3234" spans="1:10">
      <c r="A3234" s="38"/>
      <c r="B3234" s="38"/>
      <c r="C3234" s="38"/>
      <c r="D3234" s="38"/>
      <c r="E3234" s="38" t="s">
        <v>1900</v>
      </c>
      <c r="F3234" s="39">
        <v>26.57</v>
      </c>
      <c r="G3234" s="38"/>
      <c r="H3234" s="398" t="s">
        <v>1901</v>
      </c>
      <c r="I3234" s="398"/>
      <c r="J3234" s="39">
        <v>156.21</v>
      </c>
    </row>
    <row r="3235" spans="1:10" ht="1.05" customHeight="1">
      <c r="A3235" s="16"/>
      <c r="B3235" s="16"/>
      <c r="C3235" s="16"/>
      <c r="D3235" s="16"/>
      <c r="E3235" s="16"/>
      <c r="F3235" s="16"/>
      <c r="G3235" s="16"/>
      <c r="H3235" s="16"/>
      <c r="I3235" s="16"/>
      <c r="J3235" s="16"/>
    </row>
    <row r="3236" spans="1:10" ht="18" customHeight="1">
      <c r="A3236" s="2" t="s">
        <v>1099</v>
      </c>
      <c r="B3236" s="4" t="s">
        <v>61</v>
      </c>
      <c r="C3236" s="2" t="s">
        <v>62</v>
      </c>
      <c r="D3236" s="2" t="s">
        <v>9</v>
      </c>
      <c r="E3236" s="391" t="s">
        <v>63</v>
      </c>
      <c r="F3236" s="391"/>
      <c r="G3236" s="3" t="s">
        <v>64</v>
      </c>
      <c r="H3236" s="4" t="s">
        <v>10</v>
      </c>
      <c r="I3236" s="4" t="s">
        <v>65</v>
      </c>
      <c r="J3236" s="4" t="s">
        <v>11</v>
      </c>
    </row>
    <row r="3237" spans="1:10" ht="52.05" customHeight="1">
      <c r="A3237" s="10" t="s">
        <v>1883</v>
      </c>
      <c r="B3237" s="12" t="s">
        <v>1100</v>
      </c>
      <c r="C3237" s="10" t="s">
        <v>78</v>
      </c>
      <c r="D3237" s="10" t="s">
        <v>1101</v>
      </c>
      <c r="E3237" s="395" t="s">
        <v>1085</v>
      </c>
      <c r="F3237" s="395"/>
      <c r="G3237" s="11" t="s">
        <v>114</v>
      </c>
      <c r="H3237" s="15">
        <v>1</v>
      </c>
      <c r="I3237" s="13">
        <v>162.32</v>
      </c>
      <c r="J3237" s="13">
        <v>162.32</v>
      </c>
    </row>
    <row r="3238" spans="1:10" ht="25.95" customHeight="1">
      <c r="A3238" s="17" t="s">
        <v>1884</v>
      </c>
      <c r="B3238" s="19" t="s">
        <v>2969</v>
      </c>
      <c r="C3238" s="17" t="s">
        <v>78</v>
      </c>
      <c r="D3238" s="17" t="s">
        <v>2970</v>
      </c>
      <c r="E3238" s="396" t="s">
        <v>1887</v>
      </c>
      <c r="F3238" s="396"/>
      <c r="G3238" s="18" t="s">
        <v>1911</v>
      </c>
      <c r="H3238" s="21">
        <v>0.17150000000000001</v>
      </c>
      <c r="I3238" s="20">
        <v>24.32</v>
      </c>
      <c r="J3238" s="20">
        <v>4.17</v>
      </c>
    </row>
    <row r="3239" spans="1:10" ht="24" customHeight="1">
      <c r="A3239" s="17" t="s">
        <v>1884</v>
      </c>
      <c r="B3239" s="19" t="s">
        <v>1971</v>
      </c>
      <c r="C3239" s="17" t="s">
        <v>78</v>
      </c>
      <c r="D3239" s="17" t="s">
        <v>1972</v>
      </c>
      <c r="E3239" s="396" t="s">
        <v>1887</v>
      </c>
      <c r="F3239" s="396"/>
      <c r="G3239" s="18" t="s">
        <v>1911</v>
      </c>
      <c r="H3239" s="21">
        <v>0.17150000000000001</v>
      </c>
      <c r="I3239" s="20">
        <v>28.71</v>
      </c>
      <c r="J3239" s="20">
        <v>4.92</v>
      </c>
    </row>
    <row r="3240" spans="1:10" ht="25.95" customHeight="1">
      <c r="A3240" s="22" t="s">
        <v>1894</v>
      </c>
      <c r="B3240" s="24" t="s">
        <v>3035</v>
      </c>
      <c r="C3240" s="22" t="s">
        <v>78</v>
      </c>
      <c r="D3240" s="22" t="s">
        <v>3036</v>
      </c>
      <c r="E3240" s="397" t="s">
        <v>1928</v>
      </c>
      <c r="F3240" s="397"/>
      <c r="G3240" s="23" t="s">
        <v>268</v>
      </c>
      <c r="H3240" s="26">
        <v>8.9999999999999993E-3</v>
      </c>
      <c r="I3240" s="25">
        <v>6.98</v>
      </c>
      <c r="J3240" s="25">
        <v>0.06</v>
      </c>
    </row>
    <row r="3241" spans="1:10" ht="52.05" customHeight="1">
      <c r="A3241" s="22" t="s">
        <v>1894</v>
      </c>
      <c r="B3241" s="24" t="s">
        <v>3057</v>
      </c>
      <c r="C3241" s="22" t="s">
        <v>78</v>
      </c>
      <c r="D3241" s="22" t="s">
        <v>3058</v>
      </c>
      <c r="E3241" s="397" t="s">
        <v>1928</v>
      </c>
      <c r="F3241" s="397"/>
      <c r="G3241" s="23" t="s">
        <v>114</v>
      </c>
      <c r="H3241" s="26">
        <v>1.0149999999999999</v>
      </c>
      <c r="I3241" s="25">
        <v>150.91</v>
      </c>
      <c r="J3241" s="25">
        <v>153.16999999999999</v>
      </c>
    </row>
    <row r="3242" spans="1:10">
      <c r="A3242" s="38"/>
      <c r="B3242" s="38"/>
      <c r="C3242" s="38"/>
      <c r="D3242" s="38"/>
      <c r="E3242" s="38" t="s">
        <v>1897</v>
      </c>
      <c r="F3242" s="39">
        <v>6.7</v>
      </c>
      <c r="G3242" s="38" t="s">
        <v>1898</v>
      </c>
      <c r="H3242" s="39">
        <v>0</v>
      </c>
      <c r="I3242" s="38" t="s">
        <v>1899</v>
      </c>
      <c r="J3242" s="39">
        <v>6.7</v>
      </c>
    </row>
    <row r="3243" spans="1:10">
      <c r="A3243" s="38"/>
      <c r="B3243" s="38"/>
      <c r="C3243" s="38"/>
      <c r="D3243" s="38"/>
      <c r="E3243" s="38" t="s">
        <v>1900</v>
      </c>
      <c r="F3243" s="39">
        <v>33.270000000000003</v>
      </c>
      <c r="G3243" s="38"/>
      <c r="H3243" s="398" t="s">
        <v>1901</v>
      </c>
      <c r="I3243" s="398"/>
      <c r="J3243" s="39">
        <v>195.59</v>
      </c>
    </row>
    <row r="3244" spans="1:10" ht="1.05" customHeight="1">
      <c r="A3244" s="16"/>
      <c r="B3244" s="16"/>
      <c r="C3244" s="16"/>
      <c r="D3244" s="16"/>
      <c r="E3244" s="16"/>
      <c r="F3244" s="16"/>
      <c r="G3244" s="16"/>
      <c r="H3244" s="16"/>
      <c r="I3244" s="16"/>
      <c r="J3244" s="16"/>
    </row>
    <row r="3245" spans="1:10" ht="18" customHeight="1">
      <c r="A3245" s="2" t="s">
        <v>1102</v>
      </c>
      <c r="B3245" s="4" t="s">
        <v>61</v>
      </c>
      <c r="C3245" s="2" t="s">
        <v>62</v>
      </c>
      <c r="D3245" s="2" t="s">
        <v>9</v>
      </c>
      <c r="E3245" s="391" t="s">
        <v>63</v>
      </c>
      <c r="F3245" s="391"/>
      <c r="G3245" s="3" t="s">
        <v>64</v>
      </c>
      <c r="H3245" s="4" t="s">
        <v>10</v>
      </c>
      <c r="I3245" s="4" t="s">
        <v>65</v>
      </c>
      <c r="J3245" s="4" t="s">
        <v>11</v>
      </c>
    </row>
    <row r="3246" spans="1:10" ht="91.05" customHeight="1">
      <c r="A3246" s="10" t="s">
        <v>1883</v>
      </c>
      <c r="B3246" s="12" t="s">
        <v>1103</v>
      </c>
      <c r="C3246" s="10" t="s">
        <v>72</v>
      </c>
      <c r="D3246" s="10" t="s">
        <v>1104</v>
      </c>
      <c r="E3246" s="395" t="s">
        <v>74</v>
      </c>
      <c r="F3246" s="395"/>
      <c r="G3246" s="11" t="s">
        <v>75</v>
      </c>
      <c r="H3246" s="15">
        <v>1</v>
      </c>
      <c r="I3246" s="13">
        <v>1482.24</v>
      </c>
      <c r="J3246" s="13">
        <v>1482.24</v>
      </c>
    </row>
    <row r="3247" spans="1:10" ht="24" customHeight="1">
      <c r="A3247" s="17" t="s">
        <v>1884</v>
      </c>
      <c r="B3247" s="19" t="s">
        <v>3060</v>
      </c>
      <c r="C3247" s="17" t="s">
        <v>78</v>
      </c>
      <c r="D3247" s="17" t="s">
        <v>3061</v>
      </c>
      <c r="E3247" s="396" t="s">
        <v>1887</v>
      </c>
      <c r="F3247" s="396"/>
      <c r="G3247" s="18" t="s">
        <v>1911</v>
      </c>
      <c r="H3247" s="21">
        <v>1.3</v>
      </c>
      <c r="I3247" s="20">
        <v>29.9</v>
      </c>
      <c r="J3247" s="20">
        <v>38.869999999999997</v>
      </c>
    </row>
    <row r="3248" spans="1:10" ht="25.95" customHeight="1">
      <c r="A3248" s="17" t="s">
        <v>1884</v>
      </c>
      <c r="B3248" s="19" t="s">
        <v>2969</v>
      </c>
      <c r="C3248" s="17" t="s">
        <v>78</v>
      </c>
      <c r="D3248" s="17" t="s">
        <v>2970</v>
      </c>
      <c r="E3248" s="396" t="s">
        <v>1887</v>
      </c>
      <c r="F3248" s="396"/>
      <c r="G3248" s="18" t="s">
        <v>1911</v>
      </c>
      <c r="H3248" s="21">
        <v>2.25</v>
      </c>
      <c r="I3248" s="20">
        <v>24.32</v>
      </c>
      <c r="J3248" s="20">
        <v>54.72</v>
      </c>
    </row>
    <row r="3249" spans="1:10" ht="24" customHeight="1">
      <c r="A3249" s="17" t="s">
        <v>1884</v>
      </c>
      <c r="B3249" s="19" t="s">
        <v>1971</v>
      </c>
      <c r="C3249" s="17" t="s">
        <v>78</v>
      </c>
      <c r="D3249" s="17" t="s">
        <v>1972</v>
      </c>
      <c r="E3249" s="396" t="s">
        <v>1887</v>
      </c>
      <c r="F3249" s="396"/>
      <c r="G3249" s="18" t="s">
        <v>1911</v>
      </c>
      <c r="H3249" s="21">
        <v>2.25</v>
      </c>
      <c r="I3249" s="20">
        <v>28.71</v>
      </c>
      <c r="J3249" s="20">
        <v>64.59</v>
      </c>
    </row>
    <row r="3250" spans="1:10" ht="78" customHeight="1">
      <c r="A3250" s="22" t="s">
        <v>1894</v>
      </c>
      <c r="B3250" s="24" t="s">
        <v>3062</v>
      </c>
      <c r="C3250" s="22" t="s">
        <v>72</v>
      </c>
      <c r="D3250" s="22" t="s">
        <v>3063</v>
      </c>
      <c r="E3250" s="397" t="s">
        <v>1928</v>
      </c>
      <c r="F3250" s="397"/>
      <c r="G3250" s="23" t="s">
        <v>268</v>
      </c>
      <c r="H3250" s="26">
        <v>1</v>
      </c>
      <c r="I3250" s="25">
        <v>1324.06</v>
      </c>
      <c r="J3250" s="25">
        <v>1324.06</v>
      </c>
    </row>
    <row r="3251" spans="1:10">
      <c r="A3251" s="38"/>
      <c r="B3251" s="38"/>
      <c r="C3251" s="38"/>
      <c r="D3251" s="38"/>
      <c r="E3251" s="38" t="s">
        <v>1897</v>
      </c>
      <c r="F3251" s="39">
        <v>117.81</v>
      </c>
      <c r="G3251" s="38" t="s">
        <v>1898</v>
      </c>
      <c r="H3251" s="39">
        <v>0</v>
      </c>
      <c r="I3251" s="38" t="s">
        <v>1899</v>
      </c>
      <c r="J3251" s="39">
        <v>117.81</v>
      </c>
    </row>
    <row r="3252" spans="1:10">
      <c r="A3252" s="38"/>
      <c r="B3252" s="38"/>
      <c r="C3252" s="38"/>
      <c r="D3252" s="38"/>
      <c r="E3252" s="38" t="s">
        <v>1900</v>
      </c>
      <c r="F3252" s="39">
        <v>303.85000000000002</v>
      </c>
      <c r="G3252" s="38"/>
      <c r="H3252" s="398" t="s">
        <v>1901</v>
      </c>
      <c r="I3252" s="398"/>
      <c r="J3252" s="39">
        <v>1786.09</v>
      </c>
    </row>
    <row r="3253" spans="1:10" ht="1.05" customHeight="1">
      <c r="A3253" s="16"/>
      <c r="B3253" s="16"/>
      <c r="C3253" s="16"/>
      <c r="D3253" s="16"/>
      <c r="E3253" s="16"/>
      <c r="F3253" s="16"/>
      <c r="G3253" s="16"/>
      <c r="H3253" s="16"/>
      <c r="I3253" s="16"/>
      <c r="J3253" s="16"/>
    </row>
    <row r="3254" spans="1:10" ht="18" customHeight="1">
      <c r="A3254" s="2" t="s">
        <v>1105</v>
      </c>
      <c r="B3254" s="4" t="s">
        <v>61</v>
      </c>
      <c r="C3254" s="2" t="s">
        <v>62</v>
      </c>
      <c r="D3254" s="2" t="s">
        <v>9</v>
      </c>
      <c r="E3254" s="391" t="s">
        <v>63</v>
      </c>
      <c r="F3254" s="391"/>
      <c r="G3254" s="3" t="s">
        <v>64</v>
      </c>
      <c r="H3254" s="4" t="s">
        <v>10</v>
      </c>
      <c r="I3254" s="4" t="s">
        <v>65</v>
      </c>
      <c r="J3254" s="4" t="s">
        <v>11</v>
      </c>
    </row>
    <row r="3255" spans="1:10" ht="78" customHeight="1">
      <c r="A3255" s="10" t="s">
        <v>1883</v>
      </c>
      <c r="B3255" s="12" t="s">
        <v>1106</v>
      </c>
      <c r="C3255" s="10" t="s">
        <v>72</v>
      </c>
      <c r="D3255" s="10" t="s">
        <v>1107</v>
      </c>
      <c r="E3255" s="395" t="s">
        <v>74</v>
      </c>
      <c r="F3255" s="395"/>
      <c r="G3255" s="11" t="s">
        <v>75</v>
      </c>
      <c r="H3255" s="15">
        <v>1</v>
      </c>
      <c r="I3255" s="13">
        <v>1594.15</v>
      </c>
      <c r="J3255" s="13">
        <v>1594.15</v>
      </c>
    </row>
    <row r="3256" spans="1:10" ht="25.95" customHeight="1">
      <c r="A3256" s="17" t="s">
        <v>1884</v>
      </c>
      <c r="B3256" s="19" t="s">
        <v>2969</v>
      </c>
      <c r="C3256" s="17" t="s">
        <v>78</v>
      </c>
      <c r="D3256" s="17" t="s">
        <v>2970</v>
      </c>
      <c r="E3256" s="396" t="s">
        <v>1887</v>
      </c>
      <c r="F3256" s="396"/>
      <c r="G3256" s="18" t="s">
        <v>1911</v>
      </c>
      <c r="H3256" s="21">
        <v>3.8839999999999999</v>
      </c>
      <c r="I3256" s="20">
        <v>24.32</v>
      </c>
      <c r="J3256" s="20">
        <v>94.45</v>
      </c>
    </row>
    <row r="3257" spans="1:10" ht="24" customHeight="1">
      <c r="A3257" s="17" t="s">
        <v>1884</v>
      </c>
      <c r="B3257" s="19" t="s">
        <v>1971</v>
      </c>
      <c r="C3257" s="17" t="s">
        <v>78</v>
      </c>
      <c r="D3257" s="17" t="s">
        <v>1972</v>
      </c>
      <c r="E3257" s="396" t="s">
        <v>1887</v>
      </c>
      <c r="F3257" s="396"/>
      <c r="G3257" s="18" t="s">
        <v>1911</v>
      </c>
      <c r="H3257" s="21">
        <v>3.8839999999999999</v>
      </c>
      <c r="I3257" s="20">
        <v>28.71</v>
      </c>
      <c r="J3257" s="20">
        <v>111.5</v>
      </c>
    </row>
    <row r="3258" spans="1:10" ht="64.95" customHeight="1">
      <c r="A3258" s="22" t="s">
        <v>1894</v>
      </c>
      <c r="B3258" s="24" t="s">
        <v>3064</v>
      </c>
      <c r="C3258" s="22" t="s">
        <v>72</v>
      </c>
      <c r="D3258" s="22" t="s">
        <v>3065</v>
      </c>
      <c r="E3258" s="397" t="s">
        <v>1928</v>
      </c>
      <c r="F3258" s="397"/>
      <c r="G3258" s="23" t="s">
        <v>268</v>
      </c>
      <c r="H3258" s="26">
        <v>1</v>
      </c>
      <c r="I3258" s="25">
        <v>1388.2</v>
      </c>
      <c r="J3258" s="25">
        <v>1388.2</v>
      </c>
    </row>
    <row r="3259" spans="1:10">
      <c r="A3259" s="38"/>
      <c r="B3259" s="38"/>
      <c r="C3259" s="38"/>
      <c r="D3259" s="38"/>
      <c r="E3259" s="38" t="s">
        <v>1897</v>
      </c>
      <c r="F3259" s="39">
        <v>151.88999999999999</v>
      </c>
      <c r="G3259" s="38" t="s">
        <v>1898</v>
      </c>
      <c r="H3259" s="39">
        <v>0</v>
      </c>
      <c r="I3259" s="38" t="s">
        <v>1899</v>
      </c>
      <c r="J3259" s="39">
        <v>151.88999999999999</v>
      </c>
    </row>
    <row r="3260" spans="1:10">
      <c r="A3260" s="38"/>
      <c r="B3260" s="38"/>
      <c r="C3260" s="38"/>
      <c r="D3260" s="38"/>
      <c r="E3260" s="38" t="s">
        <v>1900</v>
      </c>
      <c r="F3260" s="39">
        <v>326.8</v>
      </c>
      <c r="G3260" s="38"/>
      <c r="H3260" s="398" t="s">
        <v>1901</v>
      </c>
      <c r="I3260" s="398"/>
      <c r="J3260" s="39">
        <v>1920.95</v>
      </c>
    </row>
    <row r="3261" spans="1:10" ht="1.05" customHeight="1">
      <c r="A3261" s="16"/>
      <c r="B3261" s="16"/>
      <c r="C3261" s="16"/>
      <c r="D3261" s="16"/>
      <c r="E3261" s="16"/>
      <c r="F3261" s="16"/>
      <c r="G3261" s="16"/>
      <c r="H3261" s="16"/>
      <c r="I3261" s="16"/>
      <c r="J3261" s="16"/>
    </row>
    <row r="3262" spans="1:10" ht="18" customHeight="1">
      <c r="A3262" s="2" t="s">
        <v>1108</v>
      </c>
      <c r="B3262" s="4" t="s">
        <v>61</v>
      </c>
      <c r="C3262" s="2" t="s">
        <v>62</v>
      </c>
      <c r="D3262" s="2" t="s">
        <v>9</v>
      </c>
      <c r="E3262" s="391" t="s">
        <v>63</v>
      </c>
      <c r="F3262" s="391"/>
      <c r="G3262" s="3" t="s">
        <v>64</v>
      </c>
      <c r="H3262" s="4" t="s">
        <v>10</v>
      </c>
      <c r="I3262" s="4" t="s">
        <v>65</v>
      </c>
      <c r="J3262" s="4" t="s">
        <v>11</v>
      </c>
    </row>
    <row r="3263" spans="1:10" ht="25.95" customHeight="1">
      <c r="A3263" s="10" t="s">
        <v>1883</v>
      </c>
      <c r="B3263" s="12" t="s">
        <v>1109</v>
      </c>
      <c r="C3263" s="10" t="s">
        <v>72</v>
      </c>
      <c r="D3263" s="10" t="s">
        <v>1110</v>
      </c>
      <c r="E3263" s="395" t="s">
        <v>74</v>
      </c>
      <c r="F3263" s="395"/>
      <c r="G3263" s="11" t="s">
        <v>75</v>
      </c>
      <c r="H3263" s="15">
        <v>1</v>
      </c>
      <c r="I3263" s="13">
        <v>14.58</v>
      </c>
      <c r="J3263" s="13">
        <v>14.58</v>
      </c>
    </row>
    <row r="3264" spans="1:10" ht="25.95" customHeight="1">
      <c r="A3264" s="17" t="s">
        <v>1884</v>
      </c>
      <c r="B3264" s="19" t="s">
        <v>2969</v>
      </c>
      <c r="C3264" s="17" t="s">
        <v>78</v>
      </c>
      <c r="D3264" s="17" t="s">
        <v>2970</v>
      </c>
      <c r="E3264" s="396" t="s">
        <v>1887</v>
      </c>
      <c r="F3264" s="396"/>
      <c r="G3264" s="18" t="s">
        <v>1911</v>
      </c>
      <c r="H3264" s="21">
        <v>3.5200000000000002E-2</v>
      </c>
      <c r="I3264" s="20">
        <v>24.32</v>
      </c>
      <c r="J3264" s="20">
        <v>0.85</v>
      </c>
    </row>
    <row r="3265" spans="1:10" ht="24" customHeight="1">
      <c r="A3265" s="17" t="s">
        <v>1884</v>
      </c>
      <c r="B3265" s="19" t="s">
        <v>1971</v>
      </c>
      <c r="C3265" s="17" t="s">
        <v>78</v>
      </c>
      <c r="D3265" s="17" t="s">
        <v>1972</v>
      </c>
      <c r="E3265" s="396" t="s">
        <v>1887</v>
      </c>
      <c r="F3265" s="396"/>
      <c r="G3265" s="18" t="s">
        <v>1911</v>
      </c>
      <c r="H3265" s="21">
        <v>3.5200000000000002E-2</v>
      </c>
      <c r="I3265" s="20">
        <v>28.71</v>
      </c>
      <c r="J3265" s="20">
        <v>1.01</v>
      </c>
    </row>
    <row r="3266" spans="1:10" ht="25.95" customHeight="1">
      <c r="A3266" s="22" t="s">
        <v>1894</v>
      </c>
      <c r="B3266" s="24" t="s">
        <v>3066</v>
      </c>
      <c r="C3266" s="22" t="s">
        <v>78</v>
      </c>
      <c r="D3266" s="22" t="s">
        <v>3067</v>
      </c>
      <c r="E3266" s="397" t="s">
        <v>1928</v>
      </c>
      <c r="F3266" s="397"/>
      <c r="G3266" s="23" t="s">
        <v>268</v>
      </c>
      <c r="H3266" s="26">
        <v>1</v>
      </c>
      <c r="I3266" s="25">
        <v>11.58</v>
      </c>
      <c r="J3266" s="25">
        <v>11.58</v>
      </c>
    </row>
    <row r="3267" spans="1:10" ht="39" customHeight="1">
      <c r="A3267" s="22" t="s">
        <v>1894</v>
      </c>
      <c r="B3267" s="24" t="s">
        <v>3068</v>
      </c>
      <c r="C3267" s="22" t="s">
        <v>78</v>
      </c>
      <c r="D3267" s="22" t="s">
        <v>3069</v>
      </c>
      <c r="E3267" s="397" t="s">
        <v>1928</v>
      </c>
      <c r="F3267" s="397"/>
      <c r="G3267" s="23" t="s">
        <v>268</v>
      </c>
      <c r="H3267" s="26">
        <v>1</v>
      </c>
      <c r="I3267" s="25">
        <v>1.1399999999999999</v>
      </c>
      <c r="J3267" s="25">
        <v>1.1399999999999999</v>
      </c>
    </row>
    <row r="3268" spans="1:10">
      <c r="A3268" s="38"/>
      <c r="B3268" s="38"/>
      <c r="C3268" s="38"/>
      <c r="D3268" s="38"/>
      <c r="E3268" s="38" t="s">
        <v>1897</v>
      </c>
      <c r="F3268" s="39">
        <v>1.37</v>
      </c>
      <c r="G3268" s="38" t="s">
        <v>1898</v>
      </c>
      <c r="H3268" s="39">
        <v>0</v>
      </c>
      <c r="I3268" s="38" t="s">
        <v>1899</v>
      </c>
      <c r="J3268" s="39">
        <v>1.37</v>
      </c>
    </row>
    <row r="3269" spans="1:10">
      <c r="A3269" s="38"/>
      <c r="B3269" s="38"/>
      <c r="C3269" s="38"/>
      <c r="D3269" s="38"/>
      <c r="E3269" s="38" t="s">
        <v>1900</v>
      </c>
      <c r="F3269" s="39">
        <v>2.98</v>
      </c>
      <c r="G3269" s="38"/>
      <c r="H3269" s="398" t="s">
        <v>1901</v>
      </c>
      <c r="I3269" s="398"/>
      <c r="J3269" s="39">
        <v>17.559999999999999</v>
      </c>
    </row>
    <row r="3270" spans="1:10" ht="1.05" customHeight="1">
      <c r="A3270" s="16"/>
      <c r="B3270" s="16"/>
      <c r="C3270" s="16"/>
      <c r="D3270" s="16"/>
      <c r="E3270" s="16"/>
      <c r="F3270" s="16"/>
      <c r="G3270" s="16"/>
      <c r="H3270" s="16"/>
      <c r="I3270" s="16"/>
      <c r="J3270" s="16"/>
    </row>
    <row r="3271" spans="1:10" ht="18" customHeight="1">
      <c r="A3271" s="2" t="s">
        <v>1111</v>
      </c>
      <c r="B3271" s="4" t="s">
        <v>61</v>
      </c>
      <c r="C3271" s="2" t="s">
        <v>62</v>
      </c>
      <c r="D3271" s="2" t="s">
        <v>9</v>
      </c>
      <c r="E3271" s="391" t="s">
        <v>63</v>
      </c>
      <c r="F3271" s="391"/>
      <c r="G3271" s="3" t="s">
        <v>64</v>
      </c>
      <c r="H3271" s="4" t="s">
        <v>10</v>
      </c>
      <c r="I3271" s="4" t="s">
        <v>65</v>
      </c>
      <c r="J3271" s="4" t="s">
        <v>11</v>
      </c>
    </row>
    <row r="3272" spans="1:10" ht="25.95" customHeight="1">
      <c r="A3272" s="10" t="s">
        <v>1883</v>
      </c>
      <c r="B3272" s="12" t="s">
        <v>1112</v>
      </c>
      <c r="C3272" s="10" t="s">
        <v>78</v>
      </c>
      <c r="D3272" s="10" t="s">
        <v>1113</v>
      </c>
      <c r="E3272" s="395" t="s">
        <v>1114</v>
      </c>
      <c r="F3272" s="395"/>
      <c r="G3272" s="11" t="s">
        <v>268</v>
      </c>
      <c r="H3272" s="15">
        <v>1</v>
      </c>
      <c r="I3272" s="13">
        <v>29.47</v>
      </c>
      <c r="J3272" s="13">
        <v>29.47</v>
      </c>
    </row>
    <row r="3273" spans="1:10" ht="25.95" customHeight="1">
      <c r="A3273" s="17" t="s">
        <v>1884</v>
      </c>
      <c r="B3273" s="19" t="s">
        <v>2969</v>
      </c>
      <c r="C3273" s="17" t="s">
        <v>78</v>
      </c>
      <c r="D3273" s="17" t="s">
        <v>2970</v>
      </c>
      <c r="E3273" s="396" t="s">
        <v>1887</v>
      </c>
      <c r="F3273" s="396"/>
      <c r="G3273" s="18" t="s">
        <v>1911</v>
      </c>
      <c r="H3273" s="21">
        <v>0.18920000000000001</v>
      </c>
      <c r="I3273" s="20">
        <v>24.32</v>
      </c>
      <c r="J3273" s="20">
        <v>4.5999999999999996</v>
      </c>
    </row>
    <row r="3274" spans="1:10" ht="24" customHeight="1">
      <c r="A3274" s="17" t="s">
        <v>1884</v>
      </c>
      <c r="B3274" s="19" t="s">
        <v>1971</v>
      </c>
      <c r="C3274" s="17" t="s">
        <v>78</v>
      </c>
      <c r="D3274" s="17" t="s">
        <v>1972</v>
      </c>
      <c r="E3274" s="396" t="s">
        <v>1887</v>
      </c>
      <c r="F3274" s="396"/>
      <c r="G3274" s="18" t="s">
        <v>1911</v>
      </c>
      <c r="H3274" s="21">
        <v>0.18920000000000001</v>
      </c>
      <c r="I3274" s="20">
        <v>28.71</v>
      </c>
      <c r="J3274" s="20">
        <v>5.43</v>
      </c>
    </row>
    <row r="3275" spans="1:10" ht="25.95" customHeight="1">
      <c r="A3275" s="22" t="s">
        <v>1894</v>
      </c>
      <c r="B3275" s="24" t="s">
        <v>3070</v>
      </c>
      <c r="C3275" s="22" t="s">
        <v>78</v>
      </c>
      <c r="D3275" s="22" t="s">
        <v>3071</v>
      </c>
      <c r="E3275" s="397" t="s">
        <v>1928</v>
      </c>
      <c r="F3275" s="397"/>
      <c r="G3275" s="23" t="s">
        <v>268</v>
      </c>
      <c r="H3275" s="26">
        <v>1</v>
      </c>
      <c r="I3275" s="25">
        <v>17.170000000000002</v>
      </c>
      <c r="J3275" s="25">
        <v>17.170000000000002</v>
      </c>
    </row>
    <row r="3276" spans="1:10" ht="39" customHeight="1">
      <c r="A3276" s="22" t="s">
        <v>1894</v>
      </c>
      <c r="B3276" s="24" t="s">
        <v>3072</v>
      </c>
      <c r="C3276" s="22" t="s">
        <v>78</v>
      </c>
      <c r="D3276" s="22" t="s">
        <v>3073</v>
      </c>
      <c r="E3276" s="397" t="s">
        <v>1928</v>
      </c>
      <c r="F3276" s="397"/>
      <c r="G3276" s="23" t="s">
        <v>268</v>
      </c>
      <c r="H3276" s="26">
        <v>1</v>
      </c>
      <c r="I3276" s="25">
        <v>2.27</v>
      </c>
      <c r="J3276" s="25">
        <v>2.27</v>
      </c>
    </row>
    <row r="3277" spans="1:10">
      <c r="A3277" s="38"/>
      <c r="B3277" s="38"/>
      <c r="C3277" s="38"/>
      <c r="D3277" s="38"/>
      <c r="E3277" s="38" t="s">
        <v>1897</v>
      </c>
      <c r="F3277" s="39">
        <v>7.39</v>
      </c>
      <c r="G3277" s="38" t="s">
        <v>1898</v>
      </c>
      <c r="H3277" s="39">
        <v>0</v>
      </c>
      <c r="I3277" s="38" t="s">
        <v>1899</v>
      </c>
      <c r="J3277" s="39">
        <v>7.39</v>
      </c>
    </row>
    <row r="3278" spans="1:10">
      <c r="A3278" s="38"/>
      <c r="B3278" s="38"/>
      <c r="C3278" s="38"/>
      <c r="D3278" s="38"/>
      <c r="E3278" s="38" t="s">
        <v>1900</v>
      </c>
      <c r="F3278" s="39">
        <v>6.04</v>
      </c>
      <c r="G3278" s="38"/>
      <c r="H3278" s="398" t="s">
        <v>1901</v>
      </c>
      <c r="I3278" s="398"/>
      <c r="J3278" s="39">
        <v>35.51</v>
      </c>
    </row>
    <row r="3279" spans="1:10" ht="1.05" customHeight="1">
      <c r="A3279" s="16"/>
      <c r="B3279" s="16"/>
      <c r="C3279" s="16"/>
      <c r="D3279" s="16"/>
      <c r="E3279" s="16"/>
      <c r="F3279" s="16"/>
      <c r="G3279" s="16"/>
      <c r="H3279" s="16"/>
      <c r="I3279" s="16"/>
      <c r="J3279" s="16"/>
    </row>
    <row r="3280" spans="1:10" ht="18" customHeight="1">
      <c r="A3280" s="2" t="s">
        <v>1115</v>
      </c>
      <c r="B3280" s="4" t="s">
        <v>61</v>
      </c>
      <c r="C3280" s="2" t="s">
        <v>62</v>
      </c>
      <c r="D3280" s="2" t="s">
        <v>9</v>
      </c>
      <c r="E3280" s="391" t="s">
        <v>63</v>
      </c>
      <c r="F3280" s="391"/>
      <c r="G3280" s="3" t="s">
        <v>64</v>
      </c>
      <c r="H3280" s="4" t="s">
        <v>10</v>
      </c>
      <c r="I3280" s="4" t="s">
        <v>65</v>
      </c>
      <c r="J3280" s="4" t="s">
        <v>11</v>
      </c>
    </row>
    <row r="3281" spans="1:10" ht="25.95" customHeight="1">
      <c r="A3281" s="10" t="s">
        <v>1883</v>
      </c>
      <c r="B3281" s="12" t="s">
        <v>1116</v>
      </c>
      <c r="C3281" s="10" t="s">
        <v>78</v>
      </c>
      <c r="D3281" s="10" t="s">
        <v>1117</v>
      </c>
      <c r="E3281" s="395" t="s">
        <v>1114</v>
      </c>
      <c r="F3281" s="395"/>
      <c r="G3281" s="11" t="s">
        <v>268</v>
      </c>
      <c r="H3281" s="15">
        <v>1</v>
      </c>
      <c r="I3281" s="13">
        <v>15.23</v>
      </c>
      <c r="J3281" s="13">
        <v>15.23</v>
      </c>
    </row>
    <row r="3282" spans="1:10" ht="24" customHeight="1">
      <c r="A3282" s="17" t="s">
        <v>1884</v>
      </c>
      <c r="B3282" s="19" t="s">
        <v>1971</v>
      </c>
      <c r="C3282" s="17" t="s">
        <v>78</v>
      </c>
      <c r="D3282" s="17" t="s">
        <v>1972</v>
      </c>
      <c r="E3282" s="396" t="s">
        <v>1887</v>
      </c>
      <c r="F3282" s="396"/>
      <c r="G3282" s="18" t="s">
        <v>1911</v>
      </c>
      <c r="H3282" s="21">
        <v>4.7600000000000003E-2</v>
      </c>
      <c r="I3282" s="20">
        <v>28.71</v>
      </c>
      <c r="J3282" s="20">
        <v>1.36</v>
      </c>
    </row>
    <row r="3283" spans="1:10" ht="25.95" customHeight="1">
      <c r="A3283" s="17" t="s">
        <v>1884</v>
      </c>
      <c r="B3283" s="19" t="s">
        <v>2969</v>
      </c>
      <c r="C3283" s="17" t="s">
        <v>78</v>
      </c>
      <c r="D3283" s="17" t="s">
        <v>2970</v>
      </c>
      <c r="E3283" s="396" t="s">
        <v>1887</v>
      </c>
      <c r="F3283" s="396"/>
      <c r="G3283" s="18" t="s">
        <v>1911</v>
      </c>
      <c r="H3283" s="21">
        <v>4.7600000000000003E-2</v>
      </c>
      <c r="I3283" s="20">
        <v>24.32</v>
      </c>
      <c r="J3283" s="20">
        <v>1.1499999999999999</v>
      </c>
    </row>
    <row r="3284" spans="1:10" ht="39" customHeight="1">
      <c r="A3284" s="22" t="s">
        <v>1894</v>
      </c>
      <c r="B3284" s="24" t="s">
        <v>3068</v>
      </c>
      <c r="C3284" s="22" t="s">
        <v>78</v>
      </c>
      <c r="D3284" s="22" t="s">
        <v>3069</v>
      </c>
      <c r="E3284" s="397" t="s">
        <v>1928</v>
      </c>
      <c r="F3284" s="397"/>
      <c r="G3284" s="23" t="s">
        <v>268</v>
      </c>
      <c r="H3284" s="26">
        <v>1</v>
      </c>
      <c r="I3284" s="25">
        <v>1.1399999999999999</v>
      </c>
      <c r="J3284" s="25">
        <v>1.1399999999999999</v>
      </c>
    </row>
    <row r="3285" spans="1:10" ht="25.95" customHeight="1">
      <c r="A3285" s="22" t="s">
        <v>1894</v>
      </c>
      <c r="B3285" s="24" t="s">
        <v>3066</v>
      </c>
      <c r="C3285" s="22" t="s">
        <v>78</v>
      </c>
      <c r="D3285" s="22" t="s">
        <v>3067</v>
      </c>
      <c r="E3285" s="397" t="s">
        <v>1928</v>
      </c>
      <c r="F3285" s="397"/>
      <c r="G3285" s="23" t="s">
        <v>268</v>
      </c>
      <c r="H3285" s="26">
        <v>1</v>
      </c>
      <c r="I3285" s="25">
        <v>11.58</v>
      </c>
      <c r="J3285" s="25">
        <v>11.58</v>
      </c>
    </row>
    <row r="3286" spans="1:10">
      <c r="A3286" s="38"/>
      <c r="B3286" s="38"/>
      <c r="C3286" s="38"/>
      <c r="D3286" s="38"/>
      <c r="E3286" s="38" t="s">
        <v>1897</v>
      </c>
      <c r="F3286" s="39">
        <v>1.85</v>
      </c>
      <c r="G3286" s="38" t="s">
        <v>1898</v>
      </c>
      <c r="H3286" s="39">
        <v>0</v>
      </c>
      <c r="I3286" s="38" t="s">
        <v>1899</v>
      </c>
      <c r="J3286" s="39">
        <v>1.85</v>
      </c>
    </row>
    <row r="3287" spans="1:10">
      <c r="A3287" s="38"/>
      <c r="B3287" s="38"/>
      <c r="C3287" s="38"/>
      <c r="D3287" s="38"/>
      <c r="E3287" s="38" t="s">
        <v>1900</v>
      </c>
      <c r="F3287" s="39">
        <v>3.12</v>
      </c>
      <c r="G3287" s="38"/>
      <c r="H3287" s="398" t="s">
        <v>1901</v>
      </c>
      <c r="I3287" s="398"/>
      <c r="J3287" s="39">
        <v>18.350000000000001</v>
      </c>
    </row>
    <row r="3288" spans="1:10" ht="1.05" customHeight="1">
      <c r="A3288" s="16"/>
      <c r="B3288" s="16"/>
      <c r="C3288" s="16"/>
      <c r="D3288" s="16"/>
      <c r="E3288" s="16"/>
      <c r="F3288" s="16"/>
      <c r="G3288" s="16"/>
      <c r="H3288" s="16"/>
      <c r="I3288" s="16"/>
      <c r="J3288" s="16"/>
    </row>
    <row r="3289" spans="1:10" ht="18" customHeight="1">
      <c r="A3289" s="2" t="s">
        <v>1118</v>
      </c>
      <c r="B3289" s="4" t="s">
        <v>61</v>
      </c>
      <c r="C3289" s="2" t="s">
        <v>62</v>
      </c>
      <c r="D3289" s="2" t="s">
        <v>9</v>
      </c>
      <c r="E3289" s="391" t="s">
        <v>63</v>
      </c>
      <c r="F3289" s="391"/>
      <c r="G3289" s="3" t="s">
        <v>64</v>
      </c>
      <c r="H3289" s="4" t="s">
        <v>10</v>
      </c>
      <c r="I3289" s="4" t="s">
        <v>65</v>
      </c>
      <c r="J3289" s="4" t="s">
        <v>11</v>
      </c>
    </row>
    <row r="3290" spans="1:10" ht="25.95" customHeight="1">
      <c r="A3290" s="10" t="s">
        <v>1883</v>
      </c>
      <c r="B3290" s="12" t="s">
        <v>1119</v>
      </c>
      <c r="C3290" s="10" t="s">
        <v>78</v>
      </c>
      <c r="D3290" s="10" t="s">
        <v>1120</v>
      </c>
      <c r="E3290" s="395" t="s">
        <v>1114</v>
      </c>
      <c r="F3290" s="395"/>
      <c r="G3290" s="11" t="s">
        <v>268</v>
      </c>
      <c r="H3290" s="15">
        <v>1</v>
      </c>
      <c r="I3290" s="13">
        <v>18.170000000000002</v>
      </c>
      <c r="J3290" s="13">
        <v>18.170000000000002</v>
      </c>
    </row>
    <row r="3291" spans="1:10" ht="25.95" customHeight="1">
      <c r="A3291" s="17" t="s">
        <v>1884</v>
      </c>
      <c r="B3291" s="19" t="s">
        <v>2969</v>
      </c>
      <c r="C3291" s="17" t="s">
        <v>78</v>
      </c>
      <c r="D3291" s="17" t="s">
        <v>2970</v>
      </c>
      <c r="E3291" s="396" t="s">
        <v>1887</v>
      </c>
      <c r="F3291" s="396"/>
      <c r="G3291" s="18" t="s">
        <v>1911</v>
      </c>
      <c r="H3291" s="21">
        <v>9.11E-2</v>
      </c>
      <c r="I3291" s="20">
        <v>24.32</v>
      </c>
      <c r="J3291" s="20">
        <v>2.21</v>
      </c>
    </row>
    <row r="3292" spans="1:10" ht="24" customHeight="1">
      <c r="A3292" s="17" t="s">
        <v>1884</v>
      </c>
      <c r="B3292" s="19" t="s">
        <v>1971</v>
      </c>
      <c r="C3292" s="17" t="s">
        <v>78</v>
      </c>
      <c r="D3292" s="17" t="s">
        <v>1972</v>
      </c>
      <c r="E3292" s="396" t="s">
        <v>1887</v>
      </c>
      <c r="F3292" s="396"/>
      <c r="G3292" s="18" t="s">
        <v>1911</v>
      </c>
      <c r="H3292" s="21">
        <v>9.11E-2</v>
      </c>
      <c r="I3292" s="20">
        <v>28.71</v>
      </c>
      <c r="J3292" s="20">
        <v>2.61</v>
      </c>
    </row>
    <row r="3293" spans="1:10" ht="25.95" customHeight="1">
      <c r="A3293" s="22" t="s">
        <v>1894</v>
      </c>
      <c r="B3293" s="24" t="s">
        <v>3066</v>
      </c>
      <c r="C3293" s="22" t="s">
        <v>78</v>
      </c>
      <c r="D3293" s="22" t="s">
        <v>3067</v>
      </c>
      <c r="E3293" s="397" t="s">
        <v>1928</v>
      </c>
      <c r="F3293" s="397"/>
      <c r="G3293" s="23" t="s">
        <v>268</v>
      </c>
      <c r="H3293" s="26">
        <v>1</v>
      </c>
      <c r="I3293" s="25">
        <v>11.58</v>
      </c>
      <c r="J3293" s="25">
        <v>11.58</v>
      </c>
    </row>
    <row r="3294" spans="1:10" ht="39" customHeight="1">
      <c r="A3294" s="22" t="s">
        <v>1894</v>
      </c>
      <c r="B3294" s="24" t="s">
        <v>3074</v>
      </c>
      <c r="C3294" s="22" t="s">
        <v>78</v>
      </c>
      <c r="D3294" s="22" t="s">
        <v>3075</v>
      </c>
      <c r="E3294" s="397" t="s">
        <v>1928</v>
      </c>
      <c r="F3294" s="397"/>
      <c r="G3294" s="23" t="s">
        <v>268</v>
      </c>
      <c r="H3294" s="26">
        <v>1</v>
      </c>
      <c r="I3294" s="25">
        <v>1.77</v>
      </c>
      <c r="J3294" s="25">
        <v>1.77</v>
      </c>
    </row>
    <row r="3295" spans="1:10">
      <c r="A3295" s="38"/>
      <c r="B3295" s="38"/>
      <c r="C3295" s="38"/>
      <c r="D3295" s="38"/>
      <c r="E3295" s="38" t="s">
        <v>1897</v>
      </c>
      <c r="F3295" s="39">
        <v>3.56</v>
      </c>
      <c r="G3295" s="38" t="s">
        <v>1898</v>
      </c>
      <c r="H3295" s="39">
        <v>0</v>
      </c>
      <c r="I3295" s="38" t="s">
        <v>1899</v>
      </c>
      <c r="J3295" s="39">
        <v>3.56</v>
      </c>
    </row>
    <row r="3296" spans="1:10">
      <c r="A3296" s="38"/>
      <c r="B3296" s="38"/>
      <c r="C3296" s="38"/>
      <c r="D3296" s="38"/>
      <c r="E3296" s="38" t="s">
        <v>1900</v>
      </c>
      <c r="F3296" s="39">
        <v>3.72</v>
      </c>
      <c r="G3296" s="38"/>
      <c r="H3296" s="398" t="s">
        <v>1901</v>
      </c>
      <c r="I3296" s="398"/>
      <c r="J3296" s="39">
        <v>21.89</v>
      </c>
    </row>
    <row r="3297" spans="1:10" ht="1.05" customHeight="1">
      <c r="A3297" s="16"/>
      <c r="B3297" s="16"/>
      <c r="C3297" s="16"/>
      <c r="D3297" s="16"/>
      <c r="E3297" s="16"/>
      <c r="F3297" s="16"/>
      <c r="G3297" s="16"/>
      <c r="H3297" s="16"/>
      <c r="I3297" s="16"/>
      <c r="J3297" s="16"/>
    </row>
    <row r="3298" spans="1:10" ht="18" customHeight="1">
      <c r="A3298" s="2" t="s">
        <v>1121</v>
      </c>
      <c r="B3298" s="4" t="s">
        <v>61</v>
      </c>
      <c r="C3298" s="2" t="s">
        <v>62</v>
      </c>
      <c r="D3298" s="2" t="s">
        <v>9</v>
      </c>
      <c r="E3298" s="391" t="s">
        <v>63</v>
      </c>
      <c r="F3298" s="391"/>
      <c r="G3298" s="3" t="s">
        <v>64</v>
      </c>
      <c r="H3298" s="4" t="s">
        <v>10</v>
      </c>
      <c r="I3298" s="4" t="s">
        <v>65</v>
      </c>
      <c r="J3298" s="4" t="s">
        <v>11</v>
      </c>
    </row>
    <row r="3299" spans="1:10" ht="25.95" customHeight="1">
      <c r="A3299" s="10" t="s">
        <v>1883</v>
      </c>
      <c r="B3299" s="12" t="s">
        <v>1122</v>
      </c>
      <c r="C3299" s="10" t="s">
        <v>78</v>
      </c>
      <c r="D3299" s="10" t="s">
        <v>1123</v>
      </c>
      <c r="E3299" s="395" t="s">
        <v>1114</v>
      </c>
      <c r="F3299" s="395"/>
      <c r="G3299" s="11" t="s">
        <v>268</v>
      </c>
      <c r="H3299" s="15">
        <v>1</v>
      </c>
      <c r="I3299" s="13">
        <v>132.04</v>
      </c>
      <c r="J3299" s="13">
        <v>132.04</v>
      </c>
    </row>
    <row r="3300" spans="1:10" ht="25.95" customHeight="1">
      <c r="A3300" s="17" t="s">
        <v>1884</v>
      </c>
      <c r="B3300" s="19" t="s">
        <v>2969</v>
      </c>
      <c r="C3300" s="17" t="s">
        <v>78</v>
      </c>
      <c r="D3300" s="17" t="s">
        <v>2970</v>
      </c>
      <c r="E3300" s="396" t="s">
        <v>1887</v>
      </c>
      <c r="F3300" s="396"/>
      <c r="G3300" s="18" t="s">
        <v>1911</v>
      </c>
      <c r="H3300" s="21">
        <v>0.52974500000000002</v>
      </c>
      <c r="I3300" s="20">
        <v>24.32</v>
      </c>
      <c r="J3300" s="20">
        <v>12.88</v>
      </c>
    </row>
    <row r="3301" spans="1:10" ht="24" customHeight="1">
      <c r="A3301" s="17" t="s">
        <v>1884</v>
      </c>
      <c r="B3301" s="19" t="s">
        <v>1971</v>
      </c>
      <c r="C3301" s="17" t="s">
        <v>78</v>
      </c>
      <c r="D3301" s="17" t="s">
        <v>1972</v>
      </c>
      <c r="E3301" s="396" t="s">
        <v>1887</v>
      </c>
      <c r="F3301" s="396"/>
      <c r="G3301" s="18" t="s">
        <v>1911</v>
      </c>
      <c r="H3301" s="21">
        <v>0.52974500000000002</v>
      </c>
      <c r="I3301" s="20">
        <v>28.71</v>
      </c>
      <c r="J3301" s="20">
        <v>15.2</v>
      </c>
    </row>
    <row r="3302" spans="1:10" ht="25.95" customHeight="1">
      <c r="A3302" s="22" t="s">
        <v>1894</v>
      </c>
      <c r="B3302" s="24" t="s">
        <v>3076</v>
      </c>
      <c r="C3302" s="22" t="s">
        <v>78</v>
      </c>
      <c r="D3302" s="22" t="s">
        <v>3077</v>
      </c>
      <c r="E3302" s="397" t="s">
        <v>1928</v>
      </c>
      <c r="F3302" s="397"/>
      <c r="G3302" s="23" t="s">
        <v>268</v>
      </c>
      <c r="H3302" s="26">
        <v>1</v>
      </c>
      <c r="I3302" s="25">
        <v>97.15</v>
      </c>
      <c r="J3302" s="25">
        <v>97.15</v>
      </c>
    </row>
    <row r="3303" spans="1:10" ht="39" customHeight="1">
      <c r="A3303" s="22" t="s">
        <v>1894</v>
      </c>
      <c r="B3303" s="24" t="s">
        <v>3072</v>
      </c>
      <c r="C3303" s="22" t="s">
        <v>78</v>
      </c>
      <c r="D3303" s="22" t="s">
        <v>3073</v>
      </c>
      <c r="E3303" s="397" t="s">
        <v>1928</v>
      </c>
      <c r="F3303" s="397"/>
      <c r="G3303" s="23" t="s">
        <v>268</v>
      </c>
      <c r="H3303" s="26">
        <v>3</v>
      </c>
      <c r="I3303" s="25">
        <v>2.27</v>
      </c>
      <c r="J3303" s="25">
        <v>6.81</v>
      </c>
    </row>
    <row r="3304" spans="1:10">
      <c r="A3304" s="38"/>
      <c r="B3304" s="38"/>
      <c r="C3304" s="38"/>
      <c r="D3304" s="38"/>
      <c r="E3304" s="38" t="s">
        <v>1897</v>
      </c>
      <c r="F3304" s="39">
        <v>20.71</v>
      </c>
      <c r="G3304" s="38" t="s">
        <v>1898</v>
      </c>
      <c r="H3304" s="39">
        <v>0</v>
      </c>
      <c r="I3304" s="38" t="s">
        <v>1899</v>
      </c>
      <c r="J3304" s="39">
        <v>20.71</v>
      </c>
    </row>
    <row r="3305" spans="1:10">
      <c r="A3305" s="38"/>
      <c r="B3305" s="38"/>
      <c r="C3305" s="38"/>
      <c r="D3305" s="38"/>
      <c r="E3305" s="38" t="s">
        <v>1900</v>
      </c>
      <c r="F3305" s="39">
        <v>27.06</v>
      </c>
      <c r="G3305" s="38"/>
      <c r="H3305" s="398" t="s">
        <v>1901</v>
      </c>
      <c r="I3305" s="398"/>
      <c r="J3305" s="39">
        <v>159.1</v>
      </c>
    </row>
    <row r="3306" spans="1:10" ht="1.05" customHeight="1">
      <c r="A3306" s="16"/>
      <c r="B3306" s="16"/>
      <c r="C3306" s="16"/>
      <c r="D3306" s="16"/>
      <c r="E3306" s="16"/>
      <c r="F3306" s="16"/>
      <c r="G3306" s="16"/>
      <c r="H3306" s="16"/>
      <c r="I3306" s="16"/>
      <c r="J3306" s="16"/>
    </row>
    <row r="3307" spans="1:10" ht="18" customHeight="1">
      <c r="A3307" s="2" t="s">
        <v>1124</v>
      </c>
      <c r="B3307" s="4" t="s">
        <v>61</v>
      </c>
      <c r="C3307" s="2" t="s">
        <v>62</v>
      </c>
      <c r="D3307" s="2" t="s">
        <v>9</v>
      </c>
      <c r="E3307" s="391" t="s">
        <v>63</v>
      </c>
      <c r="F3307" s="391"/>
      <c r="G3307" s="3" t="s">
        <v>64</v>
      </c>
      <c r="H3307" s="4" t="s">
        <v>10</v>
      </c>
      <c r="I3307" s="4" t="s">
        <v>65</v>
      </c>
      <c r="J3307" s="4" t="s">
        <v>11</v>
      </c>
    </row>
    <row r="3308" spans="1:10" ht="25.95" customHeight="1">
      <c r="A3308" s="10" t="s">
        <v>1883</v>
      </c>
      <c r="B3308" s="12" t="s">
        <v>1125</v>
      </c>
      <c r="C3308" s="10" t="s">
        <v>78</v>
      </c>
      <c r="D3308" s="10" t="s">
        <v>1126</v>
      </c>
      <c r="E3308" s="395" t="s">
        <v>1114</v>
      </c>
      <c r="F3308" s="395"/>
      <c r="G3308" s="11" t="s">
        <v>268</v>
      </c>
      <c r="H3308" s="15">
        <v>1</v>
      </c>
      <c r="I3308" s="13">
        <v>532.27</v>
      </c>
      <c r="J3308" s="13">
        <v>532.27</v>
      </c>
    </row>
    <row r="3309" spans="1:10" ht="25.95" customHeight="1">
      <c r="A3309" s="17" t="s">
        <v>1884</v>
      </c>
      <c r="B3309" s="19" t="s">
        <v>2969</v>
      </c>
      <c r="C3309" s="17" t="s">
        <v>78</v>
      </c>
      <c r="D3309" s="17" t="s">
        <v>2970</v>
      </c>
      <c r="E3309" s="396" t="s">
        <v>1887</v>
      </c>
      <c r="F3309" s="396"/>
      <c r="G3309" s="18" t="s">
        <v>1911</v>
      </c>
      <c r="H3309" s="21">
        <v>1.3231999999999999</v>
      </c>
      <c r="I3309" s="20">
        <v>24.32</v>
      </c>
      <c r="J3309" s="20">
        <v>32.18</v>
      </c>
    </row>
    <row r="3310" spans="1:10" ht="24" customHeight="1">
      <c r="A3310" s="17" t="s">
        <v>1884</v>
      </c>
      <c r="B3310" s="19" t="s">
        <v>1971</v>
      </c>
      <c r="C3310" s="17" t="s">
        <v>78</v>
      </c>
      <c r="D3310" s="17" t="s">
        <v>1972</v>
      </c>
      <c r="E3310" s="396" t="s">
        <v>1887</v>
      </c>
      <c r="F3310" s="396"/>
      <c r="G3310" s="18" t="s">
        <v>1911</v>
      </c>
      <c r="H3310" s="21">
        <v>1.3231999999999999</v>
      </c>
      <c r="I3310" s="20">
        <v>28.71</v>
      </c>
      <c r="J3310" s="20">
        <v>37.979999999999997</v>
      </c>
    </row>
    <row r="3311" spans="1:10" ht="25.95" customHeight="1">
      <c r="A3311" s="22" t="s">
        <v>1894</v>
      </c>
      <c r="B3311" s="24" t="s">
        <v>3078</v>
      </c>
      <c r="C3311" s="22" t="s">
        <v>78</v>
      </c>
      <c r="D3311" s="22" t="s">
        <v>3079</v>
      </c>
      <c r="E3311" s="397" t="s">
        <v>1928</v>
      </c>
      <c r="F3311" s="397"/>
      <c r="G3311" s="23" t="s">
        <v>268</v>
      </c>
      <c r="H3311" s="26">
        <v>1</v>
      </c>
      <c r="I3311" s="25">
        <v>443.66</v>
      </c>
      <c r="J3311" s="25">
        <v>443.66</v>
      </c>
    </row>
    <row r="3312" spans="1:10" ht="39" customHeight="1">
      <c r="A3312" s="22" t="s">
        <v>1894</v>
      </c>
      <c r="B3312" s="24" t="s">
        <v>3080</v>
      </c>
      <c r="C3312" s="22" t="s">
        <v>78</v>
      </c>
      <c r="D3312" s="22" t="s">
        <v>3081</v>
      </c>
      <c r="E3312" s="397" t="s">
        <v>1928</v>
      </c>
      <c r="F3312" s="397"/>
      <c r="G3312" s="23" t="s">
        <v>268</v>
      </c>
      <c r="H3312" s="26">
        <v>3</v>
      </c>
      <c r="I3312" s="25">
        <v>6.15</v>
      </c>
      <c r="J3312" s="25">
        <v>18.45</v>
      </c>
    </row>
    <row r="3313" spans="1:10">
      <c r="A3313" s="38"/>
      <c r="B3313" s="38"/>
      <c r="C3313" s="38"/>
      <c r="D3313" s="38"/>
      <c r="E3313" s="38" t="s">
        <v>1897</v>
      </c>
      <c r="F3313" s="39">
        <v>51.74</v>
      </c>
      <c r="G3313" s="38" t="s">
        <v>1898</v>
      </c>
      <c r="H3313" s="39">
        <v>0</v>
      </c>
      <c r="I3313" s="38" t="s">
        <v>1899</v>
      </c>
      <c r="J3313" s="39">
        <v>51.74</v>
      </c>
    </row>
    <row r="3314" spans="1:10">
      <c r="A3314" s="38"/>
      <c r="B3314" s="38"/>
      <c r="C3314" s="38"/>
      <c r="D3314" s="38"/>
      <c r="E3314" s="38" t="s">
        <v>1900</v>
      </c>
      <c r="F3314" s="39">
        <v>109.11</v>
      </c>
      <c r="G3314" s="38"/>
      <c r="H3314" s="398" t="s">
        <v>1901</v>
      </c>
      <c r="I3314" s="398"/>
      <c r="J3314" s="39">
        <v>641.38</v>
      </c>
    </row>
    <row r="3315" spans="1:10" ht="1.05" customHeight="1">
      <c r="A3315" s="16"/>
      <c r="B3315" s="16"/>
      <c r="C3315" s="16"/>
      <c r="D3315" s="16"/>
      <c r="E3315" s="16"/>
      <c r="F3315" s="16"/>
      <c r="G3315" s="16"/>
      <c r="H3315" s="16"/>
      <c r="I3315" s="16"/>
      <c r="J3315" s="16"/>
    </row>
    <row r="3316" spans="1:10" ht="18" customHeight="1">
      <c r="A3316" s="2" t="s">
        <v>1127</v>
      </c>
      <c r="B3316" s="4" t="s">
        <v>61</v>
      </c>
      <c r="C3316" s="2" t="s">
        <v>62</v>
      </c>
      <c r="D3316" s="2" t="s">
        <v>9</v>
      </c>
      <c r="E3316" s="391" t="s">
        <v>63</v>
      </c>
      <c r="F3316" s="391"/>
      <c r="G3316" s="3" t="s">
        <v>64</v>
      </c>
      <c r="H3316" s="4" t="s">
        <v>10</v>
      </c>
      <c r="I3316" s="4" t="s">
        <v>65</v>
      </c>
      <c r="J3316" s="4" t="s">
        <v>11</v>
      </c>
    </row>
    <row r="3317" spans="1:10" ht="25.95" customHeight="1">
      <c r="A3317" s="10" t="s">
        <v>1883</v>
      </c>
      <c r="B3317" s="12" t="s">
        <v>1128</v>
      </c>
      <c r="C3317" s="10" t="s">
        <v>78</v>
      </c>
      <c r="D3317" s="10" t="s">
        <v>1129</v>
      </c>
      <c r="E3317" s="395" t="s">
        <v>1114</v>
      </c>
      <c r="F3317" s="395"/>
      <c r="G3317" s="11" t="s">
        <v>268</v>
      </c>
      <c r="H3317" s="15">
        <v>1</v>
      </c>
      <c r="I3317" s="13">
        <v>1292.9000000000001</v>
      </c>
      <c r="J3317" s="13">
        <v>1292.9000000000001</v>
      </c>
    </row>
    <row r="3318" spans="1:10" ht="25.95" customHeight="1">
      <c r="A3318" s="17" t="s">
        <v>1884</v>
      </c>
      <c r="B3318" s="19" t="s">
        <v>2969</v>
      </c>
      <c r="C3318" s="17" t="s">
        <v>78</v>
      </c>
      <c r="D3318" s="17" t="s">
        <v>2970</v>
      </c>
      <c r="E3318" s="396" t="s">
        <v>1887</v>
      </c>
      <c r="F3318" s="396"/>
      <c r="G3318" s="18" t="s">
        <v>1911</v>
      </c>
      <c r="H3318" s="21">
        <v>1.3231999999999999</v>
      </c>
      <c r="I3318" s="20">
        <v>24.32</v>
      </c>
      <c r="J3318" s="20">
        <v>32.18</v>
      </c>
    </row>
    <row r="3319" spans="1:10" ht="24" customHeight="1">
      <c r="A3319" s="17" t="s">
        <v>1884</v>
      </c>
      <c r="B3319" s="19" t="s">
        <v>1971</v>
      </c>
      <c r="C3319" s="17" t="s">
        <v>78</v>
      </c>
      <c r="D3319" s="17" t="s">
        <v>1972</v>
      </c>
      <c r="E3319" s="396" t="s">
        <v>1887</v>
      </c>
      <c r="F3319" s="396"/>
      <c r="G3319" s="18" t="s">
        <v>1911</v>
      </c>
      <c r="H3319" s="21">
        <v>1.3231999999999999</v>
      </c>
      <c r="I3319" s="20">
        <v>28.71</v>
      </c>
      <c r="J3319" s="20">
        <v>37.979999999999997</v>
      </c>
    </row>
    <row r="3320" spans="1:10" ht="25.95" customHeight="1">
      <c r="A3320" s="22" t="s">
        <v>1894</v>
      </c>
      <c r="B3320" s="24" t="s">
        <v>3082</v>
      </c>
      <c r="C3320" s="22" t="s">
        <v>78</v>
      </c>
      <c r="D3320" s="22" t="s">
        <v>3083</v>
      </c>
      <c r="E3320" s="397" t="s">
        <v>1928</v>
      </c>
      <c r="F3320" s="397"/>
      <c r="G3320" s="23" t="s">
        <v>268</v>
      </c>
      <c r="H3320" s="26">
        <v>1</v>
      </c>
      <c r="I3320" s="25">
        <v>1182.9000000000001</v>
      </c>
      <c r="J3320" s="25">
        <v>1182.9000000000001</v>
      </c>
    </row>
    <row r="3321" spans="1:10" ht="39" customHeight="1">
      <c r="A3321" s="22" t="s">
        <v>1894</v>
      </c>
      <c r="B3321" s="24" t="s">
        <v>3084</v>
      </c>
      <c r="C3321" s="22" t="s">
        <v>78</v>
      </c>
      <c r="D3321" s="22" t="s">
        <v>3085</v>
      </c>
      <c r="E3321" s="397" t="s">
        <v>1928</v>
      </c>
      <c r="F3321" s="397"/>
      <c r="G3321" s="23" t="s">
        <v>268</v>
      </c>
      <c r="H3321" s="26">
        <v>3</v>
      </c>
      <c r="I3321" s="25">
        <v>13.28</v>
      </c>
      <c r="J3321" s="25">
        <v>39.840000000000003</v>
      </c>
    </row>
    <row r="3322" spans="1:10">
      <c r="A3322" s="38"/>
      <c r="B3322" s="38"/>
      <c r="C3322" s="38"/>
      <c r="D3322" s="38"/>
      <c r="E3322" s="38" t="s">
        <v>1897</v>
      </c>
      <c r="F3322" s="39">
        <v>51.74</v>
      </c>
      <c r="G3322" s="38" t="s">
        <v>1898</v>
      </c>
      <c r="H3322" s="39">
        <v>0</v>
      </c>
      <c r="I3322" s="38" t="s">
        <v>1899</v>
      </c>
      <c r="J3322" s="39">
        <v>51.74</v>
      </c>
    </row>
    <row r="3323" spans="1:10">
      <c r="A3323" s="38"/>
      <c r="B3323" s="38"/>
      <c r="C3323" s="38"/>
      <c r="D3323" s="38"/>
      <c r="E3323" s="38" t="s">
        <v>1900</v>
      </c>
      <c r="F3323" s="39">
        <v>265.04000000000002</v>
      </c>
      <c r="G3323" s="38"/>
      <c r="H3323" s="398" t="s">
        <v>1901</v>
      </c>
      <c r="I3323" s="398"/>
      <c r="J3323" s="39">
        <v>1557.94</v>
      </c>
    </row>
    <row r="3324" spans="1:10" ht="1.05" customHeight="1">
      <c r="A3324" s="16"/>
      <c r="B3324" s="16"/>
      <c r="C3324" s="16"/>
      <c r="D3324" s="16"/>
      <c r="E3324" s="16"/>
      <c r="F3324" s="16"/>
      <c r="G3324" s="16"/>
      <c r="H3324" s="16"/>
      <c r="I3324" s="16"/>
      <c r="J3324" s="16"/>
    </row>
    <row r="3325" spans="1:10" ht="18" customHeight="1">
      <c r="A3325" s="2" t="s">
        <v>1130</v>
      </c>
      <c r="B3325" s="4" t="s">
        <v>61</v>
      </c>
      <c r="C3325" s="2" t="s">
        <v>62</v>
      </c>
      <c r="D3325" s="2" t="s">
        <v>9</v>
      </c>
      <c r="E3325" s="391" t="s">
        <v>63</v>
      </c>
      <c r="F3325" s="391"/>
      <c r="G3325" s="3" t="s">
        <v>64</v>
      </c>
      <c r="H3325" s="4" t="s">
        <v>10</v>
      </c>
      <c r="I3325" s="4" t="s">
        <v>65</v>
      </c>
      <c r="J3325" s="4" t="s">
        <v>11</v>
      </c>
    </row>
    <row r="3326" spans="1:10" ht="91.05" customHeight="1">
      <c r="A3326" s="10" t="s">
        <v>1883</v>
      </c>
      <c r="B3326" s="12" t="s">
        <v>1131</v>
      </c>
      <c r="C3326" s="10" t="s">
        <v>72</v>
      </c>
      <c r="D3326" s="10" t="s">
        <v>1132</v>
      </c>
      <c r="E3326" s="395" t="s">
        <v>74</v>
      </c>
      <c r="F3326" s="395"/>
      <c r="G3326" s="11" t="s">
        <v>75</v>
      </c>
      <c r="H3326" s="15">
        <v>1</v>
      </c>
      <c r="I3326" s="13">
        <v>47.15</v>
      </c>
      <c r="J3326" s="13">
        <v>47.15</v>
      </c>
    </row>
    <row r="3327" spans="1:10" ht="24" customHeight="1">
      <c r="A3327" s="17" t="s">
        <v>1884</v>
      </c>
      <c r="B3327" s="19" t="s">
        <v>1971</v>
      </c>
      <c r="C3327" s="17" t="s">
        <v>78</v>
      </c>
      <c r="D3327" s="17" t="s">
        <v>1972</v>
      </c>
      <c r="E3327" s="396" t="s">
        <v>1887</v>
      </c>
      <c r="F3327" s="396"/>
      <c r="G3327" s="18" t="s">
        <v>1911</v>
      </c>
      <c r="H3327" s="21">
        <v>0.6</v>
      </c>
      <c r="I3327" s="20">
        <v>28.71</v>
      </c>
      <c r="J3327" s="20">
        <v>17.22</v>
      </c>
    </row>
    <row r="3328" spans="1:10" ht="91.05" customHeight="1">
      <c r="A3328" s="22" t="s">
        <v>1894</v>
      </c>
      <c r="B3328" s="24" t="s">
        <v>3086</v>
      </c>
      <c r="C3328" s="22" t="s">
        <v>72</v>
      </c>
      <c r="D3328" s="22" t="s">
        <v>3087</v>
      </c>
      <c r="E3328" s="397" t="s">
        <v>1928</v>
      </c>
      <c r="F3328" s="397"/>
      <c r="G3328" s="23" t="s">
        <v>268</v>
      </c>
      <c r="H3328" s="26">
        <v>1</v>
      </c>
      <c r="I3328" s="25">
        <v>29.93</v>
      </c>
      <c r="J3328" s="25">
        <v>29.93</v>
      </c>
    </row>
    <row r="3329" spans="1:10">
      <c r="A3329" s="38"/>
      <c r="B3329" s="38"/>
      <c r="C3329" s="38"/>
      <c r="D3329" s="38"/>
      <c r="E3329" s="38" t="s">
        <v>1897</v>
      </c>
      <c r="F3329" s="39">
        <v>13.05</v>
      </c>
      <c r="G3329" s="38" t="s">
        <v>1898</v>
      </c>
      <c r="H3329" s="39">
        <v>0</v>
      </c>
      <c r="I3329" s="38" t="s">
        <v>1899</v>
      </c>
      <c r="J3329" s="39">
        <v>13.05</v>
      </c>
    </row>
    <row r="3330" spans="1:10">
      <c r="A3330" s="38"/>
      <c r="B3330" s="38"/>
      <c r="C3330" s="38"/>
      <c r="D3330" s="38"/>
      <c r="E3330" s="38" t="s">
        <v>1900</v>
      </c>
      <c r="F3330" s="39">
        <v>9.66</v>
      </c>
      <c r="G3330" s="38"/>
      <c r="H3330" s="398" t="s">
        <v>1901</v>
      </c>
      <c r="I3330" s="398"/>
      <c r="J3330" s="39">
        <v>56.81</v>
      </c>
    </row>
    <row r="3331" spans="1:10" ht="1.05" customHeight="1">
      <c r="A3331" s="16"/>
      <c r="B3331" s="16"/>
      <c r="C3331" s="16"/>
      <c r="D3331" s="16"/>
      <c r="E3331" s="16"/>
      <c r="F3331" s="16"/>
      <c r="G3331" s="16"/>
      <c r="H3331" s="16"/>
      <c r="I3331" s="16"/>
      <c r="J3331" s="16"/>
    </row>
    <row r="3332" spans="1:10" ht="18" customHeight="1">
      <c r="A3332" s="2" t="s">
        <v>1133</v>
      </c>
      <c r="B3332" s="4" t="s">
        <v>61</v>
      </c>
      <c r="C3332" s="2" t="s">
        <v>62</v>
      </c>
      <c r="D3332" s="2" t="s">
        <v>9</v>
      </c>
      <c r="E3332" s="391" t="s">
        <v>63</v>
      </c>
      <c r="F3332" s="391"/>
      <c r="G3332" s="3" t="s">
        <v>64</v>
      </c>
      <c r="H3332" s="4" t="s">
        <v>10</v>
      </c>
      <c r="I3332" s="4" t="s">
        <v>65</v>
      </c>
      <c r="J3332" s="4" t="s">
        <v>11</v>
      </c>
    </row>
    <row r="3333" spans="1:10" ht="25.95" customHeight="1">
      <c r="A3333" s="10" t="s">
        <v>1883</v>
      </c>
      <c r="B3333" s="12" t="s">
        <v>49</v>
      </c>
      <c r="C3333" s="10" t="s">
        <v>72</v>
      </c>
      <c r="D3333" s="10" t="s">
        <v>1134</v>
      </c>
      <c r="E3333" s="395" t="s">
        <v>74</v>
      </c>
      <c r="F3333" s="395"/>
      <c r="G3333" s="11" t="s">
        <v>75</v>
      </c>
      <c r="H3333" s="15">
        <v>1</v>
      </c>
      <c r="I3333" s="13">
        <v>182.47</v>
      </c>
      <c r="J3333" s="13">
        <v>182.47</v>
      </c>
    </row>
    <row r="3334" spans="1:10" ht="25.95" customHeight="1">
      <c r="A3334" s="17" t="s">
        <v>1884</v>
      </c>
      <c r="B3334" s="19" t="s">
        <v>2969</v>
      </c>
      <c r="C3334" s="17" t="s">
        <v>78</v>
      </c>
      <c r="D3334" s="17" t="s">
        <v>2970</v>
      </c>
      <c r="E3334" s="396" t="s">
        <v>1887</v>
      </c>
      <c r="F3334" s="396"/>
      <c r="G3334" s="18" t="s">
        <v>1911</v>
      </c>
      <c r="H3334" s="21">
        <v>3.5200000000000002E-2</v>
      </c>
      <c r="I3334" s="20">
        <v>24.32</v>
      </c>
      <c r="J3334" s="20">
        <v>0.85</v>
      </c>
    </row>
    <row r="3335" spans="1:10" ht="24" customHeight="1">
      <c r="A3335" s="17" t="s">
        <v>1884</v>
      </c>
      <c r="B3335" s="19" t="s">
        <v>1971</v>
      </c>
      <c r="C3335" s="17" t="s">
        <v>78</v>
      </c>
      <c r="D3335" s="17" t="s">
        <v>1972</v>
      </c>
      <c r="E3335" s="396" t="s">
        <v>1887</v>
      </c>
      <c r="F3335" s="396"/>
      <c r="G3335" s="18" t="s">
        <v>1911</v>
      </c>
      <c r="H3335" s="21">
        <v>3.5200000000000002E-2</v>
      </c>
      <c r="I3335" s="20">
        <v>28.71</v>
      </c>
      <c r="J3335" s="20">
        <v>1.01</v>
      </c>
    </row>
    <row r="3336" spans="1:10" ht="25.95" customHeight="1">
      <c r="A3336" s="22" t="s">
        <v>1894</v>
      </c>
      <c r="B3336" s="24" t="s">
        <v>3088</v>
      </c>
      <c r="C3336" s="22" t="s">
        <v>78</v>
      </c>
      <c r="D3336" s="22" t="s">
        <v>3089</v>
      </c>
      <c r="E3336" s="397" t="s">
        <v>1928</v>
      </c>
      <c r="F3336" s="397"/>
      <c r="G3336" s="23" t="s">
        <v>268</v>
      </c>
      <c r="H3336" s="26">
        <v>1</v>
      </c>
      <c r="I3336" s="25">
        <v>178.33</v>
      </c>
      <c r="J3336" s="25">
        <v>178.33</v>
      </c>
    </row>
    <row r="3337" spans="1:10" ht="39" customHeight="1">
      <c r="A3337" s="22" t="s">
        <v>1894</v>
      </c>
      <c r="B3337" s="24" t="s">
        <v>3068</v>
      </c>
      <c r="C3337" s="22" t="s">
        <v>78</v>
      </c>
      <c r="D3337" s="22" t="s">
        <v>3069</v>
      </c>
      <c r="E3337" s="397" t="s">
        <v>1928</v>
      </c>
      <c r="F3337" s="397"/>
      <c r="G3337" s="23" t="s">
        <v>268</v>
      </c>
      <c r="H3337" s="26">
        <v>2</v>
      </c>
      <c r="I3337" s="25">
        <v>1.1399999999999999</v>
      </c>
      <c r="J3337" s="25">
        <v>2.2799999999999998</v>
      </c>
    </row>
    <row r="3338" spans="1:10">
      <c r="A3338" s="38"/>
      <c r="B3338" s="38"/>
      <c r="C3338" s="38"/>
      <c r="D3338" s="38"/>
      <c r="E3338" s="38" t="s">
        <v>1897</v>
      </c>
      <c r="F3338" s="39">
        <v>1.37</v>
      </c>
      <c r="G3338" s="38" t="s">
        <v>1898</v>
      </c>
      <c r="H3338" s="39">
        <v>0</v>
      </c>
      <c r="I3338" s="38" t="s">
        <v>1899</v>
      </c>
      <c r="J3338" s="39">
        <v>1.37</v>
      </c>
    </row>
    <row r="3339" spans="1:10">
      <c r="A3339" s="38"/>
      <c r="B3339" s="38"/>
      <c r="C3339" s="38"/>
      <c r="D3339" s="38"/>
      <c r="E3339" s="38" t="s">
        <v>1900</v>
      </c>
      <c r="F3339" s="39">
        <v>37.4</v>
      </c>
      <c r="G3339" s="38"/>
      <c r="H3339" s="398" t="s">
        <v>1901</v>
      </c>
      <c r="I3339" s="398"/>
      <c r="J3339" s="39">
        <v>219.87</v>
      </c>
    </row>
    <row r="3340" spans="1:10" ht="1.05" customHeight="1">
      <c r="A3340" s="16"/>
      <c r="B3340" s="16"/>
      <c r="C3340" s="16"/>
      <c r="D3340" s="16"/>
      <c r="E3340" s="16"/>
      <c r="F3340" s="16"/>
      <c r="G3340" s="16"/>
      <c r="H3340" s="16"/>
      <c r="I3340" s="16"/>
      <c r="J3340" s="16"/>
    </row>
    <row r="3341" spans="1:10" ht="18" customHeight="1">
      <c r="A3341" s="2" t="s">
        <v>1135</v>
      </c>
      <c r="B3341" s="4" t="s">
        <v>61</v>
      </c>
      <c r="C3341" s="2" t="s">
        <v>62</v>
      </c>
      <c r="D3341" s="2" t="s">
        <v>9</v>
      </c>
      <c r="E3341" s="391" t="s">
        <v>63</v>
      </c>
      <c r="F3341" s="391"/>
      <c r="G3341" s="3" t="s">
        <v>64</v>
      </c>
      <c r="H3341" s="4" t="s">
        <v>10</v>
      </c>
      <c r="I3341" s="4" t="s">
        <v>65</v>
      </c>
      <c r="J3341" s="4" t="s">
        <v>11</v>
      </c>
    </row>
    <row r="3342" spans="1:10" ht="39" customHeight="1">
      <c r="A3342" s="10" t="s">
        <v>1883</v>
      </c>
      <c r="B3342" s="12" t="s">
        <v>1136</v>
      </c>
      <c r="C3342" s="10" t="s">
        <v>78</v>
      </c>
      <c r="D3342" s="10" t="s">
        <v>1137</v>
      </c>
      <c r="E3342" s="395" t="s">
        <v>1075</v>
      </c>
      <c r="F3342" s="395"/>
      <c r="G3342" s="11" t="s">
        <v>114</v>
      </c>
      <c r="H3342" s="15">
        <v>1</v>
      </c>
      <c r="I3342" s="13">
        <v>19.48</v>
      </c>
      <c r="J3342" s="13">
        <v>19.48</v>
      </c>
    </row>
    <row r="3343" spans="1:10" ht="25.95" customHeight="1">
      <c r="A3343" s="17" t="s">
        <v>1884</v>
      </c>
      <c r="B3343" s="19" t="s">
        <v>2969</v>
      </c>
      <c r="C3343" s="17" t="s">
        <v>78</v>
      </c>
      <c r="D3343" s="17" t="s">
        <v>2970</v>
      </c>
      <c r="E3343" s="396" t="s">
        <v>1887</v>
      </c>
      <c r="F3343" s="396"/>
      <c r="G3343" s="18" t="s">
        <v>1911</v>
      </c>
      <c r="H3343" s="21">
        <v>0.105</v>
      </c>
      <c r="I3343" s="20">
        <v>24.32</v>
      </c>
      <c r="J3343" s="20">
        <v>2.5499999999999998</v>
      </c>
    </row>
    <row r="3344" spans="1:10" ht="24" customHeight="1">
      <c r="A3344" s="17" t="s">
        <v>1884</v>
      </c>
      <c r="B3344" s="19" t="s">
        <v>1971</v>
      </c>
      <c r="C3344" s="17" t="s">
        <v>78</v>
      </c>
      <c r="D3344" s="17" t="s">
        <v>1972</v>
      </c>
      <c r="E3344" s="396" t="s">
        <v>1887</v>
      </c>
      <c r="F3344" s="396"/>
      <c r="G3344" s="18" t="s">
        <v>1911</v>
      </c>
      <c r="H3344" s="21">
        <v>0.105</v>
      </c>
      <c r="I3344" s="20">
        <v>28.71</v>
      </c>
      <c r="J3344" s="20">
        <v>3.01</v>
      </c>
    </row>
    <row r="3345" spans="1:10" ht="64.95" customHeight="1">
      <c r="A3345" s="17" t="s">
        <v>1884</v>
      </c>
      <c r="B3345" s="19" t="s">
        <v>3090</v>
      </c>
      <c r="C3345" s="17" t="s">
        <v>78</v>
      </c>
      <c r="D3345" s="17" t="s">
        <v>3091</v>
      </c>
      <c r="E3345" s="396" t="s">
        <v>1013</v>
      </c>
      <c r="F3345" s="396"/>
      <c r="G3345" s="18" t="s">
        <v>114</v>
      </c>
      <c r="H3345" s="21">
        <v>1</v>
      </c>
      <c r="I3345" s="20">
        <v>11.27</v>
      </c>
      <c r="J3345" s="20">
        <v>11.27</v>
      </c>
    </row>
    <row r="3346" spans="1:10" ht="25.95" customHeight="1">
      <c r="A3346" s="22" t="s">
        <v>1894</v>
      </c>
      <c r="B3346" s="24" t="s">
        <v>3092</v>
      </c>
      <c r="C3346" s="22" t="s">
        <v>78</v>
      </c>
      <c r="D3346" s="22" t="s">
        <v>3093</v>
      </c>
      <c r="E3346" s="397" t="s">
        <v>1928</v>
      </c>
      <c r="F3346" s="397"/>
      <c r="G3346" s="23" t="s">
        <v>114</v>
      </c>
      <c r="H3346" s="26">
        <v>1.1000000000000001</v>
      </c>
      <c r="I3346" s="25">
        <v>2.41</v>
      </c>
      <c r="J3346" s="25">
        <v>2.65</v>
      </c>
    </row>
    <row r="3347" spans="1:10">
      <c r="A3347" s="38"/>
      <c r="B3347" s="38"/>
      <c r="C3347" s="38"/>
      <c r="D3347" s="38"/>
      <c r="E3347" s="38" t="s">
        <v>1897</v>
      </c>
      <c r="F3347" s="39">
        <v>9.42</v>
      </c>
      <c r="G3347" s="38" t="s">
        <v>1898</v>
      </c>
      <c r="H3347" s="39">
        <v>0</v>
      </c>
      <c r="I3347" s="38" t="s">
        <v>1899</v>
      </c>
      <c r="J3347" s="39">
        <v>9.42</v>
      </c>
    </row>
    <row r="3348" spans="1:10">
      <c r="A3348" s="38"/>
      <c r="B3348" s="38"/>
      <c r="C3348" s="38"/>
      <c r="D3348" s="38"/>
      <c r="E3348" s="38" t="s">
        <v>1900</v>
      </c>
      <c r="F3348" s="39">
        <v>3.99</v>
      </c>
      <c r="G3348" s="38"/>
      <c r="H3348" s="398" t="s">
        <v>1901</v>
      </c>
      <c r="I3348" s="398"/>
      <c r="J3348" s="39">
        <v>23.47</v>
      </c>
    </row>
    <row r="3349" spans="1:10" ht="1.05" customHeight="1">
      <c r="A3349" s="16"/>
      <c r="B3349" s="16"/>
      <c r="C3349" s="16"/>
      <c r="D3349" s="16"/>
      <c r="E3349" s="16"/>
      <c r="F3349" s="16"/>
      <c r="G3349" s="16"/>
      <c r="H3349" s="16"/>
      <c r="I3349" s="16"/>
      <c r="J3349" s="16"/>
    </row>
    <row r="3350" spans="1:10" ht="18" customHeight="1">
      <c r="A3350" s="2" t="s">
        <v>1138</v>
      </c>
      <c r="B3350" s="4" t="s">
        <v>61</v>
      </c>
      <c r="C3350" s="2" t="s">
        <v>62</v>
      </c>
      <c r="D3350" s="2" t="s">
        <v>9</v>
      </c>
      <c r="E3350" s="391" t="s">
        <v>63</v>
      </c>
      <c r="F3350" s="391"/>
      <c r="G3350" s="3" t="s">
        <v>64</v>
      </c>
      <c r="H3350" s="4" t="s">
        <v>10</v>
      </c>
      <c r="I3350" s="4" t="s">
        <v>65</v>
      </c>
      <c r="J3350" s="4" t="s">
        <v>11</v>
      </c>
    </row>
    <row r="3351" spans="1:10" ht="52.05" customHeight="1">
      <c r="A3351" s="10" t="s">
        <v>1883</v>
      </c>
      <c r="B3351" s="12" t="s">
        <v>1139</v>
      </c>
      <c r="C3351" s="10" t="s">
        <v>78</v>
      </c>
      <c r="D3351" s="10" t="s">
        <v>1140</v>
      </c>
      <c r="E3351" s="395" t="s">
        <v>1085</v>
      </c>
      <c r="F3351" s="395"/>
      <c r="G3351" s="11" t="s">
        <v>114</v>
      </c>
      <c r="H3351" s="15">
        <v>1</v>
      </c>
      <c r="I3351" s="13">
        <v>22.02</v>
      </c>
      <c r="J3351" s="13">
        <v>22.02</v>
      </c>
    </row>
    <row r="3352" spans="1:10" ht="24" customHeight="1">
      <c r="A3352" s="17" t="s">
        <v>1884</v>
      </c>
      <c r="B3352" s="19" t="s">
        <v>1971</v>
      </c>
      <c r="C3352" s="17" t="s">
        <v>78</v>
      </c>
      <c r="D3352" s="17" t="s">
        <v>1972</v>
      </c>
      <c r="E3352" s="396" t="s">
        <v>1887</v>
      </c>
      <c r="F3352" s="396"/>
      <c r="G3352" s="18" t="s">
        <v>1911</v>
      </c>
      <c r="H3352" s="21">
        <v>0.1721</v>
      </c>
      <c r="I3352" s="20">
        <v>28.71</v>
      </c>
      <c r="J3352" s="20">
        <v>4.9400000000000004</v>
      </c>
    </row>
    <row r="3353" spans="1:10" ht="25.95" customHeight="1">
      <c r="A3353" s="17" t="s">
        <v>1884</v>
      </c>
      <c r="B3353" s="19" t="s">
        <v>2969</v>
      </c>
      <c r="C3353" s="17" t="s">
        <v>78</v>
      </c>
      <c r="D3353" s="17" t="s">
        <v>2970</v>
      </c>
      <c r="E3353" s="396" t="s">
        <v>1887</v>
      </c>
      <c r="F3353" s="396"/>
      <c r="G3353" s="18" t="s">
        <v>1911</v>
      </c>
      <c r="H3353" s="21">
        <v>0.1721</v>
      </c>
      <c r="I3353" s="20">
        <v>24.32</v>
      </c>
      <c r="J3353" s="20">
        <v>4.18</v>
      </c>
    </row>
    <row r="3354" spans="1:10" ht="52.05" customHeight="1">
      <c r="A3354" s="22" t="s">
        <v>1894</v>
      </c>
      <c r="B3354" s="24" t="s">
        <v>3094</v>
      </c>
      <c r="C3354" s="22" t="s">
        <v>78</v>
      </c>
      <c r="D3354" s="22" t="s">
        <v>3095</v>
      </c>
      <c r="E3354" s="397" t="s">
        <v>1928</v>
      </c>
      <c r="F3354" s="397"/>
      <c r="G3354" s="23" t="s">
        <v>114</v>
      </c>
      <c r="H3354" s="26">
        <v>1.1000000000000001</v>
      </c>
      <c r="I3354" s="25">
        <v>11.73</v>
      </c>
      <c r="J3354" s="25">
        <v>12.9</v>
      </c>
    </row>
    <row r="3355" spans="1:10">
      <c r="A3355" s="38"/>
      <c r="B3355" s="38"/>
      <c r="C3355" s="38"/>
      <c r="D3355" s="38"/>
      <c r="E3355" s="38" t="s">
        <v>1897</v>
      </c>
      <c r="F3355" s="39">
        <v>6.72</v>
      </c>
      <c r="G3355" s="38" t="s">
        <v>1898</v>
      </c>
      <c r="H3355" s="39">
        <v>0</v>
      </c>
      <c r="I3355" s="38" t="s">
        <v>1899</v>
      </c>
      <c r="J3355" s="39">
        <v>6.72</v>
      </c>
    </row>
    <row r="3356" spans="1:10">
      <c r="A3356" s="38"/>
      <c r="B3356" s="38"/>
      <c r="C3356" s="38"/>
      <c r="D3356" s="38"/>
      <c r="E3356" s="38" t="s">
        <v>1900</v>
      </c>
      <c r="F3356" s="39">
        <v>4.51</v>
      </c>
      <c r="G3356" s="38"/>
      <c r="H3356" s="398" t="s">
        <v>1901</v>
      </c>
      <c r="I3356" s="398"/>
      <c r="J3356" s="39">
        <v>26.53</v>
      </c>
    </row>
    <row r="3357" spans="1:10" ht="1.05" customHeight="1">
      <c r="A3357" s="16"/>
      <c r="B3357" s="16"/>
      <c r="C3357" s="16"/>
      <c r="D3357" s="16"/>
      <c r="E3357" s="16"/>
      <c r="F3357" s="16"/>
      <c r="G3357" s="16"/>
      <c r="H3357" s="16"/>
      <c r="I3357" s="16"/>
      <c r="J3357" s="16"/>
    </row>
    <row r="3358" spans="1:10" ht="18" customHeight="1">
      <c r="A3358" s="2" t="s">
        <v>1141</v>
      </c>
      <c r="B3358" s="4" t="s">
        <v>61</v>
      </c>
      <c r="C3358" s="2" t="s">
        <v>62</v>
      </c>
      <c r="D3358" s="2" t="s">
        <v>9</v>
      </c>
      <c r="E3358" s="391" t="s">
        <v>63</v>
      </c>
      <c r="F3358" s="391"/>
      <c r="G3358" s="3" t="s">
        <v>64</v>
      </c>
      <c r="H3358" s="4" t="s">
        <v>10</v>
      </c>
      <c r="I3358" s="4" t="s">
        <v>65</v>
      </c>
      <c r="J3358" s="4" t="s">
        <v>11</v>
      </c>
    </row>
    <row r="3359" spans="1:10" ht="39" customHeight="1">
      <c r="A3359" s="10" t="s">
        <v>1883</v>
      </c>
      <c r="B3359" s="12" t="s">
        <v>1142</v>
      </c>
      <c r="C3359" s="10" t="s">
        <v>78</v>
      </c>
      <c r="D3359" s="10" t="s">
        <v>1143</v>
      </c>
      <c r="E3359" s="395" t="s">
        <v>625</v>
      </c>
      <c r="F3359" s="395"/>
      <c r="G3359" s="11" t="s">
        <v>268</v>
      </c>
      <c r="H3359" s="15">
        <v>1</v>
      </c>
      <c r="I3359" s="13">
        <v>591.67999999999995</v>
      </c>
      <c r="J3359" s="13">
        <v>591.67999999999995</v>
      </c>
    </row>
    <row r="3360" spans="1:10" ht="64.95" customHeight="1">
      <c r="A3360" s="17" t="s">
        <v>1884</v>
      </c>
      <c r="B3360" s="19" t="s">
        <v>2077</v>
      </c>
      <c r="C3360" s="17" t="s">
        <v>78</v>
      </c>
      <c r="D3360" s="17" t="s">
        <v>2078</v>
      </c>
      <c r="E3360" s="396" t="s">
        <v>1907</v>
      </c>
      <c r="F3360" s="396"/>
      <c r="G3360" s="18" t="s">
        <v>1908</v>
      </c>
      <c r="H3360" s="21">
        <v>4.02E-2</v>
      </c>
      <c r="I3360" s="20">
        <v>59.97</v>
      </c>
      <c r="J3360" s="20">
        <v>2.41</v>
      </c>
    </row>
    <row r="3361" spans="1:10" ht="39" customHeight="1">
      <c r="A3361" s="17" t="s">
        <v>1884</v>
      </c>
      <c r="B3361" s="19" t="s">
        <v>3029</v>
      </c>
      <c r="C3361" s="17" t="s">
        <v>78</v>
      </c>
      <c r="D3361" s="17" t="s">
        <v>3030</v>
      </c>
      <c r="E3361" s="396" t="s">
        <v>1939</v>
      </c>
      <c r="F3361" s="396"/>
      <c r="G3361" s="18" t="s">
        <v>81</v>
      </c>
      <c r="H3361" s="21">
        <v>2.1000000000000001E-2</v>
      </c>
      <c r="I3361" s="20">
        <v>483.28</v>
      </c>
      <c r="J3361" s="20">
        <v>10.14</v>
      </c>
    </row>
    <row r="3362" spans="1:10" ht="24" customHeight="1">
      <c r="A3362" s="17" t="s">
        <v>1884</v>
      </c>
      <c r="B3362" s="19" t="s">
        <v>1909</v>
      </c>
      <c r="C3362" s="17" t="s">
        <v>78</v>
      </c>
      <c r="D3362" s="17" t="s">
        <v>1910</v>
      </c>
      <c r="E3362" s="396" t="s">
        <v>1887</v>
      </c>
      <c r="F3362" s="396"/>
      <c r="G3362" s="18" t="s">
        <v>1911</v>
      </c>
      <c r="H3362" s="21">
        <v>3.7094</v>
      </c>
      <c r="I3362" s="20">
        <v>22.95</v>
      </c>
      <c r="J3362" s="20">
        <v>85.13</v>
      </c>
    </row>
    <row r="3363" spans="1:10" ht="39" customHeight="1">
      <c r="A3363" s="17" t="s">
        <v>1884</v>
      </c>
      <c r="B3363" s="19" t="s">
        <v>3031</v>
      </c>
      <c r="C3363" s="17" t="s">
        <v>78</v>
      </c>
      <c r="D3363" s="17" t="s">
        <v>3032</v>
      </c>
      <c r="E3363" s="396" t="s">
        <v>1939</v>
      </c>
      <c r="F3363" s="396"/>
      <c r="G3363" s="18" t="s">
        <v>81</v>
      </c>
      <c r="H3363" s="21">
        <v>9.1899999999999996E-2</v>
      </c>
      <c r="I3363" s="20">
        <v>714.91</v>
      </c>
      <c r="J3363" s="20">
        <v>65.7</v>
      </c>
    </row>
    <row r="3364" spans="1:10" ht="24" customHeight="1">
      <c r="A3364" s="17" t="s">
        <v>1884</v>
      </c>
      <c r="B3364" s="19" t="s">
        <v>1935</v>
      </c>
      <c r="C3364" s="17" t="s">
        <v>78</v>
      </c>
      <c r="D3364" s="17" t="s">
        <v>1936</v>
      </c>
      <c r="E3364" s="396" t="s">
        <v>1887</v>
      </c>
      <c r="F3364" s="396"/>
      <c r="G3364" s="18" t="s">
        <v>1911</v>
      </c>
      <c r="H3364" s="21">
        <v>4.7210999999999999</v>
      </c>
      <c r="I3364" s="20">
        <v>28.34</v>
      </c>
      <c r="J3364" s="20">
        <v>133.79</v>
      </c>
    </row>
    <row r="3365" spans="1:10" ht="64.95" customHeight="1">
      <c r="A3365" s="17" t="s">
        <v>1884</v>
      </c>
      <c r="B3365" s="19" t="s">
        <v>2079</v>
      </c>
      <c r="C3365" s="17" t="s">
        <v>78</v>
      </c>
      <c r="D3365" s="17" t="s">
        <v>2080</v>
      </c>
      <c r="E3365" s="396" t="s">
        <v>1907</v>
      </c>
      <c r="F3365" s="396"/>
      <c r="G3365" s="18" t="s">
        <v>1914</v>
      </c>
      <c r="H3365" s="21">
        <v>1.9699999999999999E-2</v>
      </c>
      <c r="I3365" s="20">
        <v>146.27000000000001</v>
      </c>
      <c r="J3365" s="20">
        <v>2.88</v>
      </c>
    </row>
    <row r="3366" spans="1:10" ht="39" customHeight="1">
      <c r="A3366" s="17" t="s">
        <v>1884</v>
      </c>
      <c r="B3366" s="19" t="s">
        <v>3096</v>
      </c>
      <c r="C3366" s="17" t="s">
        <v>78</v>
      </c>
      <c r="D3366" s="17" t="s">
        <v>3097</v>
      </c>
      <c r="E3366" s="396" t="s">
        <v>2640</v>
      </c>
      <c r="F3366" s="396"/>
      <c r="G3366" s="18" t="s">
        <v>81</v>
      </c>
      <c r="H3366" s="21">
        <v>0.16900000000000001</v>
      </c>
      <c r="I3366" s="20">
        <v>256.54000000000002</v>
      </c>
      <c r="J3366" s="20">
        <v>43.35</v>
      </c>
    </row>
    <row r="3367" spans="1:10" ht="39" customHeight="1">
      <c r="A3367" s="17" t="s">
        <v>1884</v>
      </c>
      <c r="B3367" s="19" t="s">
        <v>3098</v>
      </c>
      <c r="C3367" s="17" t="s">
        <v>78</v>
      </c>
      <c r="D3367" s="17" t="s">
        <v>3099</v>
      </c>
      <c r="E3367" s="396" t="s">
        <v>2637</v>
      </c>
      <c r="F3367" s="396"/>
      <c r="G3367" s="18" t="s">
        <v>81</v>
      </c>
      <c r="H3367" s="21">
        <v>0.1008</v>
      </c>
      <c r="I3367" s="20">
        <v>1487.19</v>
      </c>
      <c r="J3367" s="20">
        <v>149.9</v>
      </c>
    </row>
    <row r="3368" spans="1:10" ht="25.95" customHeight="1">
      <c r="A3368" s="22" t="s">
        <v>1894</v>
      </c>
      <c r="B3368" s="24" t="s">
        <v>3100</v>
      </c>
      <c r="C3368" s="22" t="s">
        <v>78</v>
      </c>
      <c r="D3368" s="22" t="s">
        <v>3101</v>
      </c>
      <c r="E3368" s="397" t="s">
        <v>1928</v>
      </c>
      <c r="F3368" s="397"/>
      <c r="G3368" s="23" t="s">
        <v>268</v>
      </c>
      <c r="H3368" s="26">
        <v>32.794499999999999</v>
      </c>
      <c r="I3368" s="25">
        <v>3</v>
      </c>
      <c r="J3368" s="25">
        <v>98.38</v>
      </c>
    </row>
    <row r="3369" spans="1:10">
      <c r="A3369" s="38"/>
      <c r="B3369" s="38"/>
      <c r="C3369" s="38"/>
      <c r="D3369" s="38"/>
      <c r="E3369" s="38" t="s">
        <v>1897</v>
      </c>
      <c r="F3369" s="39">
        <v>222.29</v>
      </c>
      <c r="G3369" s="38" t="s">
        <v>1898</v>
      </c>
      <c r="H3369" s="39">
        <v>0</v>
      </c>
      <c r="I3369" s="38" t="s">
        <v>1899</v>
      </c>
      <c r="J3369" s="39">
        <v>222.29</v>
      </c>
    </row>
    <row r="3370" spans="1:10">
      <c r="A3370" s="38"/>
      <c r="B3370" s="38"/>
      <c r="C3370" s="38"/>
      <c r="D3370" s="38"/>
      <c r="E3370" s="38" t="s">
        <v>1900</v>
      </c>
      <c r="F3370" s="39">
        <v>121.29</v>
      </c>
      <c r="G3370" s="38"/>
      <c r="H3370" s="398" t="s">
        <v>1901</v>
      </c>
      <c r="I3370" s="398"/>
      <c r="J3370" s="39">
        <v>712.97</v>
      </c>
    </row>
    <row r="3371" spans="1:10" ht="1.05" customHeight="1">
      <c r="A3371" s="16"/>
      <c r="B3371" s="16"/>
      <c r="C3371" s="16"/>
      <c r="D3371" s="16"/>
      <c r="E3371" s="16"/>
      <c r="F3371" s="16"/>
      <c r="G3371" s="16"/>
      <c r="H3371" s="16"/>
      <c r="I3371" s="16"/>
      <c r="J3371" s="16"/>
    </row>
    <row r="3372" spans="1:10" ht="18" customHeight="1">
      <c r="A3372" s="2" t="s">
        <v>1144</v>
      </c>
      <c r="B3372" s="4" t="s">
        <v>61</v>
      </c>
      <c r="C3372" s="2" t="s">
        <v>62</v>
      </c>
      <c r="D3372" s="2" t="s">
        <v>9</v>
      </c>
      <c r="E3372" s="391" t="s">
        <v>63</v>
      </c>
      <c r="F3372" s="391"/>
      <c r="G3372" s="3" t="s">
        <v>64</v>
      </c>
      <c r="H3372" s="4" t="s">
        <v>10</v>
      </c>
      <c r="I3372" s="4" t="s">
        <v>65</v>
      </c>
      <c r="J3372" s="4" t="s">
        <v>11</v>
      </c>
    </row>
    <row r="3373" spans="1:10" ht="39" customHeight="1">
      <c r="A3373" s="10" t="s">
        <v>1883</v>
      </c>
      <c r="B3373" s="12" t="s">
        <v>1145</v>
      </c>
      <c r="C3373" s="10" t="s">
        <v>78</v>
      </c>
      <c r="D3373" s="10" t="s">
        <v>1146</v>
      </c>
      <c r="E3373" s="395" t="s">
        <v>625</v>
      </c>
      <c r="F3373" s="395"/>
      <c r="G3373" s="11" t="s">
        <v>268</v>
      </c>
      <c r="H3373" s="15">
        <v>1</v>
      </c>
      <c r="I3373" s="13">
        <v>489.02</v>
      </c>
      <c r="J3373" s="13">
        <v>489.02</v>
      </c>
    </row>
    <row r="3374" spans="1:10" ht="39" customHeight="1">
      <c r="A3374" s="17" t="s">
        <v>1884</v>
      </c>
      <c r="B3374" s="19" t="s">
        <v>3031</v>
      </c>
      <c r="C3374" s="17" t="s">
        <v>78</v>
      </c>
      <c r="D3374" s="17" t="s">
        <v>3032</v>
      </c>
      <c r="E3374" s="396" t="s">
        <v>1939</v>
      </c>
      <c r="F3374" s="396"/>
      <c r="G3374" s="18" t="s">
        <v>81</v>
      </c>
      <c r="H3374" s="21">
        <v>0.1012</v>
      </c>
      <c r="I3374" s="20">
        <v>714.91</v>
      </c>
      <c r="J3374" s="20">
        <v>72.34</v>
      </c>
    </row>
    <row r="3375" spans="1:10" ht="24" customHeight="1">
      <c r="A3375" s="17" t="s">
        <v>1884</v>
      </c>
      <c r="B3375" s="19" t="s">
        <v>1909</v>
      </c>
      <c r="C3375" s="17" t="s">
        <v>78</v>
      </c>
      <c r="D3375" s="17" t="s">
        <v>1910</v>
      </c>
      <c r="E3375" s="396" t="s">
        <v>1887</v>
      </c>
      <c r="F3375" s="396"/>
      <c r="G3375" s="18" t="s">
        <v>1911</v>
      </c>
      <c r="H3375" s="21">
        <v>3.5674000000000001</v>
      </c>
      <c r="I3375" s="20">
        <v>22.95</v>
      </c>
      <c r="J3375" s="20">
        <v>81.87</v>
      </c>
    </row>
    <row r="3376" spans="1:10" ht="64.95" customHeight="1">
      <c r="A3376" s="17" t="s">
        <v>1884</v>
      </c>
      <c r="B3376" s="19" t="s">
        <v>2079</v>
      </c>
      <c r="C3376" s="17" t="s">
        <v>78</v>
      </c>
      <c r="D3376" s="17" t="s">
        <v>2080</v>
      </c>
      <c r="E3376" s="396" t="s">
        <v>1907</v>
      </c>
      <c r="F3376" s="396"/>
      <c r="G3376" s="18" t="s">
        <v>1914</v>
      </c>
      <c r="H3376" s="21">
        <v>8.6999999999999994E-3</v>
      </c>
      <c r="I3376" s="20">
        <v>146.27000000000001</v>
      </c>
      <c r="J3376" s="20">
        <v>1.27</v>
      </c>
    </row>
    <row r="3377" spans="1:10" ht="39" customHeight="1">
      <c r="A3377" s="17" t="s">
        <v>1884</v>
      </c>
      <c r="B3377" s="19" t="s">
        <v>3029</v>
      </c>
      <c r="C3377" s="17" t="s">
        <v>78</v>
      </c>
      <c r="D3377" s="17" t="s">
        <v>3030</v>
      </c>
      <c r="E3377" s="396" t="s">
        <v>1939</v>
      </c>
      <c r="F3377" s="396"/>
      <c r="G3377" s="18" t="s">
        <v>81</v>
      </c>
      <c r="H3377" s="21">
        <v>1.3599999999999999E-2</v>
      </c>
      <c r="I3377" s="20">
        <v>483.28</v>
      </c>
      <c r="J3377" s="20">
        <v>6.57</v>
      </c>
    </row>
    <row r="3378" spans="1:10" ht="64.95" customHeight="1">
      <c r="A3378" s="17" t="s">
        <v>1884</v>
      </c>
      <c r="B3378" s="19" t="s">
        <v>2077</v>
      </c>
      <c r="C3378" s="17" t="s">
        <v>78</v>
      </c>
      <c r="D3378" s="17" t="s">
        <v>2078</v>
      </c>
      <c r="E3378" s="396" t="s">
        <v>1907</v>
      </c>
      <c r="F3378" s="396"/>
      <c r="G3378" s="18" t="s">
        <v>1908</v>
      </c>
      <c r="H3378" s="21">
        <v>1.78E-2</v>
      </c>
      <c r="I3378" s="20">
        <v>59.97</v>
      </c>
      <c r="J3378" s="20">
        <v>1.06</v>
      </c>
    </row>
    <row r="3379" spans="1:10" ht="24" customHeight="1">
      <c r="A3379" s="17" t="s">
        <v>1884</v>
      </c>
      <c r="B3379" s="19" t="s">
        <v>1935</v>
      </c>
      <c r="C3379" s="17" t="s">
        <v>78</v>
      </c>
      <c r="D3379" s="17" t="s">
        <v>1936</v>
      </c>
      <c r="E3379" s="396" t="s">
        <v>1887</v>
      </c>
      <c r="F3379" s="396"/>
      <c r="G3379" s="18" t="s">
        <v>1911</v>
      </c>
      <c r="H3379" s="21">
        <v>4.5403000000000002</v>
      </c>
      <c r="I3379" s="20">
        <v>28.34</v>
      </c>
      <c r="J3379" s="20">
        <v>128.66999999999999</v>
      </c>
    </row>
    <row r="3380" spans="1:10" ht="39" customHeight="1">
      <c r="A3380" s="17" t="s">
        <v>1884</v>
      </c>
      <c r="B3380" s="19" t="s">
        <v>2635</v>
      </c>
      <c r="C3380" s="17" t="s">
        <v>78</v>
      </c>
      <c r="D3380" s="17" t="s">
        <v>2636</v>
      </c>
      <c r="E3380" s="396" t="s">
        <v>2637</v>
      </c>
      <c r="F3380" s="396"/>
      <c r="G3380" s="18" t="s">
        <v>81</v>
      </c>
      <c r="H3380" s="21">
        <v>4.48E-2</v>
      </c>
      <c r="I3380" s="20">
        <v>2450.15</v>
      </c>
      <c r="J3380" s="20">
        <v>109.76</v>
      </c>
    </row>
    <row r="3381" spans="1:10" ht="39" customHeight="1">
      <c r="A3381" s="17" t="s">
        <v>1884</v>
      </c>
      <c r="B3381" s="19" t="s">
        <v>3025</v>
      </c>
      <c r="C3381" s="17" t="s">
        <v>78</v>
      </c>
      <c r="D3381" s="17" t="s">
        <v>3026</v>
      </c>
      <c r="E3381" s="396" t="s">
        <v>2640</v>
      </c>
      <c r="F3381" s="396"/>
      <c r="G3381" s="18" t="s">
        <v>81</v>
      </c>
      <c r="H3381" s="21">
        <v>8.1000000000000003E-2</v>
      </c>
      <c r="I3381" s="20">
        <v>298.16000000000003</v>
      </c>
      <c r="J3381" s="20">
        <v>24.15</v>
      </c>
    </row>
    <row r="3382" spans="1:10" ht="25.95" customHeight="1">
      <c r="A3382" s="22" t="s">
        <v>1894</v>
      </c>
      <c r="B3382" s="24" t="s">
        <v>2184</v>
      </c>
      <c r="C3382" s="22" t="s">
        <v>78</v>
      </c>
      <c r="D3382" s="22" t="s">
        <v>2185</v>
      </c>
      <c r="E3382" s="397" t="s">
        <v>1928</v>
      </c>
      <c r="F3382" s="397"/>
      <c r="G3382" s="23" t="s">
        <v>268</v>
      </c>
      <c r="H3382" s="26">
        <v>134.76400000000001</v>
      </c>
      <c r="I3382" s="25">
        <v>0.47</v>
      </c>
      <c r="J3382" s="25">
        <v>63.33</v>
      </c>
    </row>
    <row r="3383" spans="1:10">
      <c r="A3383" s="38"/>
      <c r="B3383" s="38"/>
      <c r="C3383" s="38"/>
      <c r="D3383" s="38"/>
      <c r="E3383" s="38" t="s">
        <v>1897</v>
      </c>
      <c r="F3383" s="39">
        <v>222.81</v>
      </c>
      <c r="G3383" s="38" t="s">
        <v>1898</v>
      </c>
      <c r="H3383" s="39">
        <v>0</v>
      </c>
      <c r="I3383" s="38" t="s">
        <v>1899</v>
      </c>
      <c r="J3383" s="39">
        <v>222.81</v>
      </c>
    </row>
    <row r="3384" spans="1:10">
      <c r="A3384" s="38"/>
      <c r="B3384" s="38"/>
      <c r="C3384" s="38"/>
      <c r="D3384" s="38"/>
      <c r="E3384" s="38" t="s">
        <v>1900</v>
      </c>
      <c r="F3384" s="39">
        <v>100.24</v>
      </c>
      <c r="G3384" s="38"/>
      <c r="H3384" s="398" t="s">
        <v>1901</v>
      </c>
      <c r="I3384" s="398"/>
      <c r="J3384" s="39">
        <v>589.26</v>
      </c>
    </row>
    <row r="3385" spans="1:10" ht="1.05" customHeight="1">
      <c r="A3385" s="16"/>
      <c r="B3385" s="16"/>
      <c r="C3385" s="16"/>
      <c r="D3385" s="16"/>
      <c r="E3385" s="16"/>
      <c r="F3385" s="16"/>
      <c r="G3385" s="16"/>
      <c r="H3385" s="16"/>
      <c r="I3385" s="16"/>
      <c r="J3385" s="16"/>
    </row>
    <row r="3386" spans="1:10" ht="18" customHeight="1">
      <c r="A3386" s="2" t="s">
        <v>1147</v>
      </c>
      <c r="B3386" s="4" t="s">
        <v>61</v>
      </c>
      <c r="C3386" s="2" t="s">
        <v>62</v>
      </c>
      <c r="D3386" s="2" t="s">
        <v>9</v>
      </c>
      <c r="E3386" s="391" t="s">
        <v>63</v>
      </c>
      <c r="F3386" s="391"/>
      <c r="G3386" s="3" t="s">
        <v>64</v>
      </c>
      <c r="H3386" s="4" t="s">
        <v>10</v>
      </c>
      <c r="I3386" s="4" t="s">
        <v>65</v>
      </c>
      <c r="J3386" s="4" t="s">
        <v>11</v>
      </c>
    </row>
    <row r="3387" spans="1:10" ht="25.95" customHeight="1">
      <c r="A3387" s="10" t="s">
        <v>1883</v>
      </c>
      <c r="B3387" s="12" t="s">
        <v>1148</v>
      </c>
      <c r="C3387" s="10" t="s">
        <v>72</v>
      </c>
      <c r="D3387" s="10" t="s">
        <v>1149</v>
      </c>
      <c r="E3387" s="395" t="s">
        <v>204</v>
      </c>
      <c r="F3387" s="395"/>
      <c r="G3387" s="11" t="s">
        <v>1150</v>
      </c>
      <c r="H3387" s="15">
        <v>1</v>
      </c>
      <c r="I3387" s="13">
        <v>104.25</v>
      </c>
      <c r="J3387" s="13">
        <v>104.25</v>
      </c>
    </row>
    <row r="3388" spans="1:10" ht="39" customHeight="1">
      <c r="A3388" s="17" t="s">
        <v>1884</v>
      </c>
      <c r="B3388" s="19" t="s">
        <v>3102</v>
      </c>
      <c r="C3388" s="17" t="s">
        <v>78</v>
      </c>
      <c r="D3388" s="17" t="s">
        <v>3103</v>
      </c>
      <c r="E3388" s="396" t="s">
        <v>3104</v>
      </c>
      <c r="F3388" s="396"/>
      <c r="G3388" s="18" t="s">
        <v>268</v>
      </c>
      <c r="H3388" s="21">
        <v>0.33300000000000002</v>
      </c>
      <c r="I3388" s="20">
        <v>115.42</v>
      </c>
      <c r="J3388" s="20">
        <v>38.43</v>
      </c>
    </row>
    <row r="3389" spans="1:10" ht="25.95" customHeight="1">
      <c r="A3389" s="17" t="s">
        <v>1884</v>
      </c>
      <c r="B3389" s="19" t="s">
        <v>2969</v>
      </c>
      <c r="C3389" s="17" t="s">
        <v>78</v>
      </c>
      <c r="D3389" s="17" t="s">
        <v>2970</v>
      </c>
      <c r="E3389" s="396" t="s">
        <v>1887</v>
      </c>
      <c r="F3389" s="396"/>
      <c r="G3389" s="18" t="s">
        <v>1911</v>
      </c>
      <c r="H3389" s="21">
        <v>0.48599999999999999</v>
      </c>
      <c r="I3389" s="20">
        <v>24.32</v>
      </c>
      <c r="J3389" s="20">
        <v>11.81</v>
      </c>
    </row>
    <row r="3390" spans="1:10" ht="24" customHeight="1">
      <c r="A3390" s="17" t="s">
        <v>1884</v>
      </c>
      <c r="B3390" s="19" t="s">
        <v>1971</v>
      </c>
      <c r="C3390" s="17" t="s">
        <v>78</v>
      </c>
      <c r="D3390" s="17" t="s">
        <v>1972</v>
      </c>
      <c r="E3390" s="396" t="s">
        <v>1887</v>
      </c>
      <c r="F3390" s="396"/>
      <c r="G3390" s="18" t="s">
        <v>1911</v>
      </c>
      <c r="H3390" s="21">
        <v>0.48599999999999999</v>
      </c>
      <c r="I3390" s="20">
        <v>28.71</v>
      </c>
      <c r="J3390" s="20">
        <v>13.95</v>
      </c>
    </row>
    <row r="3391" spans="1:10" ht="24" customHeight="1">
      <c r="A3391" s="22" t="s">
        <v>1894</v>
      </c>
      <c r="B3391" s="24" t="s">
        <v>3105</v>
      </c>
      <c r="C3391" s="22" t="s">
        <v>72</v>
      </c>
      <c r="D3391" s="22" t="s">
        <v>3106</v>
      </c>
      <c r="E3391" s="397" t="s">
        <v>1928</v>
      </c>
      <c r="F3391" s="397"/>
      <c r="G3391" s="23" t="s">
        <v>1150</v>
      </c>
      <c r="H3391" s="26">
        <v>1</v>
      </c>
      <c r="I3391" s="25">
        <v>40.06</v>
      </c>
      <c r="J3391" s="25">
        <v>40.06</v>
      </c>
    </row>
    <row r="3392" spans="1:10">
      <c r="A3392" s="38"/>
      <c r="B3392" s="38"/>
      <c r="C3392" s="38"/>
      <c r="D3392" s="38"/>
      <c r="E3392" s="38" t="s">
        <v>1897</v>
      </c>
      <c r="F3392" s="39">
        <v>25.85</v>
      </c>
      <c r="G3392" s="38" t="s">
        <v>1898</v>
      </c>
      <c r="H3392" s="39">
        <v>0</v>
      </c>
      <c r="I3392" s="38" t="s">
        <v>1899</v>
      </c>
      <c r="J3392" s="39">
        <v>25.85</v>
      </c>
    </row>
    <row r="3393" spans="1:10">
      <c r="A3393" s="38"/>
      <c r="B3393" s="38"/>
      <c r="C3393" s="38"/>
      <c r="D3393" s="38"/>
      <c r="E3393" s="38" t="s">
        <v>1900</v>
      </c>
      <c r="F3393" s="39">
        <v>21.37</v>
      </c>
      <c r="G3393" s="38"/>
      <c r="H3393" s="398" t="s">
        <v>1901</v>
      </c>
      <c r="I3393" s="398"/>
      <c r="J3393" s="39">
        <v>125.62</v>
      </c>
    </row>
    <row r="3394" spans="1:10" ht="1.05" customHeight="1">
      <c r="A3394" s="16"/>
      <c r="B3394" s="16"/>
      <c r="C3394" s="16"/>
      <c r="D3394" s="16"/>
      <c r="E3394" s="16"/>
      <c r="F3394" s="16"/>
      <c r="G3394" s="16"/>
      <c r="H3394" s="16"/>
      <c r="I3394" s="16"/>
      <c r="J3394" s="16"/>
    </row>
    <row r="3395" spans="1:10" ht="18" customHeight="1">
      <c r="A3395" s="2" t="s">
        <v>1151</v>
      </c>
      <c r="B3395" s="4" t="s">
        <v>61</v>
      </c>
      <c r="C3395" s="2" t="s">
        <v>62</v>
      </c>
      <c r="D3395" s="2" t="s">
        <v>9</v>
      </c>
      <c r="E3395" s="391" t="s">
        <v>63</v>
      </c>
      <c r="F3395" s="391"/>
      <c r="G3395" s="3" t="s">
        <v>64</v>
      </c>
      <c r="H3395" s="4" t="s">
        <v>10</v>
      </c>
      <c r="I3395" s="4" t="s">
        <v>65</v>
      </c>
      <c r="J3395" s="4" t="s">
        <v>11</v>
      </c>
    </row>
    <row r="3396" spans="1:10" ht="78" customHeight="1">
      <c r="A3396" s="10" t="s">
        <v>1883</v>
      </c>
      <c r="B3396" s="12" t="s">
        <v>1152</v>
      </c>
      <c r="C3396" s="10" t="s">
        <v>72</v>
      </c>
      <c r="D3396" s="10" t="s">
        <v>1153</v>
      </c>
      <c r="E3396" s="395" t="s">
        <v>74</v>
      </c>
      <c r="F3396" s="395"/>
      <c r="G3396" s="11" t="s">
        <v>75</v>
      </c>
      <c r="H3396" s="15">
        <v>1</v>
      </c>
      <c r="I3396" s="13">
        <v>114.05</v>
      </c>
      <c r="J3396" s="13">
        <v>114.05</v>
      </c>
    </row>
    <row r="3397" spans="1:10" ht="25.95" customHeight="1">
      <c r="A3397" s="17" t="s">
        <v>1884</v>
      </c>
      <c r="B3397" s="19" t="s">
        <v>2969</v>
      </c>
      <c r="C3397" s="17" t="s">
        <v>78</v>
      </c>
      <c r="D3397" s="17" t="s">
        <v>2970</v>
      </c>
      <c r="E3397" s="396" t="s">
        <v>1887</v>
      </c>
      <c r="F3397" s="396"/>
      <c r="G3397" s="18" t="s">
        <v>1911</v>
      </c>
      <c r="H3397" s="21">
        <v>0.2</v>
      </c>
      <c r="I3397" s="20">
        <v>24.32</v>
      </c>
      <c r="J3397" s="20">
        <v>4.8600000000000003</v>
      </c>
    </row>
    <row r="3398" spans="1:10" ht="78" customHeight="1">
      <c r="A3398" s="22" t="s">
        <v>1894</v>
      </c>
      <c r="B3398" s="24" t="s">
        <v>3107</v>
      </c>
      <c r="C3398" s="22" t="s">
        <v>72</v>
      </c>
      <c r="D3398" s="22" t="s">
        <v>3108</v>
      </c>
      <c r="E3398" s="397" t="s">
        <v>1928</v>
      </c>
      <c r="F3398" s="397"/>
      <c r="G3398" s="23" t="s">
        <v>268</v>
      </c>
      <c r="H3398" s="26">
        <v>1</v>
      </c>
      <c r="I3398" s="25">
        <v>109.19</v>
      </c>
      <c r="J3398" s="25">
        <v>109.19</v>
      </c>
    </row>
    <row r="3399" spans="1:10">
      <c r="A3399" s="38"/>
      <c r="B3399" s="38"/>
      <c r="C3399" s="38"/>
      <c r="D3399" s="38"/>
      <c r="E3399" s="38" t="s">
        <v>1897</v>
      </c>
      <c r="F3399" s="39">
        <v>3.47</v>
      </c>
      <c r="G3399" s="38" t="s">
        <v>1898</v>
      </c>
      <c r="H3399" s="39">
        <v>0</v>
      </c>
      <c r="I3399" s="38" t="s">
        <v>1899</v>
      </c>
      <c r="J3399" s="39">
        <v>3.47</v>
      </c>
    </row>
    <row r="3400" spans="1:10">
      <c r="A3400" s="38"/>
      <c r="B3400" s="38"/>
      <c r="C3400" s="38"/>
      <c r="D3400" s="38"/>
      <c r="E3400" s="38" t="s">
        <v>1900</v>
      </c>
      <c r="F3400" s="39">
        <v>23.38</v>
      </c>
      <c r="G3400" s="38"/>
      <c r="H3400" s="398" t="s">
        <v>1901</v>
      </c>
      <c r="I3400" s="398"/>
      <c r="J3400" s="39">
        <v>137.43</v>
      </c>
    </row>
    <row r="3401" spans="1:10" ht="1.05" customHeight="1">
      <c r="A3401" s="16"/>
      <c r="B3401" s="16"/>
      <c r="C3401" s="16"/>
      <c r="D3401" s="16"/>
      <c r="E3401" s="16"/>
      <c r="F3401" s="16"/>
      <c r="G3401" s="16"/>
      <c r="H3401" s="16"/>
      <c r="I3401" s="16"/>
      <c r="J3401" s="16"/>
    </row>
    <row r="3402" spans="1:10" ht="18" customHeight="1">
      <c r="A3402" s="2" t="s">
        <v>1154</v>
      </c>
      <c r="B3402" s="4" t="s">
        <v>61</v>
      </c>
      <c r="C3402" s="2" t="s">
        <v>62</v>
      </c>
      <c r="D3402" s="2" t="s">
        <v>9</v>
      </c>
      <c r="E3402" s="391" t="s">
        <v>63</v>
      </c>
      <c r="F3402" s="391"/>
      <c r="G3402" s="3" t="s">
        <v>64</v>
      </c>
      <c r="H3402" s="4" t="s">
        <v>10</v>
      </c>
      <c r="I3402" s="4" t="s">
        <v>65</v>
      </c>
      <c r="J3402" s="4" t="s">
        <v>11</v>
      </c>
    </row>
    <row r="3403" spans="1:10" ht="39" customHeight="1">
      <c r="A3403" s="10" t="s">
        <v>1883</v>
      </c>
      <c r="B3403" s="12" t="s">
        <v>1155</v>
      </c>
      <c r="C3403" s="10" t="s">
        <v>72</v>
      </c>
      <c r="D3403" s="10" t="s">
        <v>1156</v>
      </c>
      <c r="E3403" s="395" t="s">
        <v>74</v>
      </c>
      <c r="F3403" s="395"/>
      <c r="G3403" s="11" t="s">
        <v>75</v>
      </c>
      <c r="H3403" s="15">
        <v>1</v>
      </c>
      <c r="I3403" s="13">
        <v>153.44</v>
      </c>
      <c r="J3403" s="13">
        <v>153.44</v>
      </c>
    </row>
    <row r="3404" spans="1:10" ht="24" customHeight="1">
      <c r="A3404" s="17" t="s">
        <v>1884</v>
      </c>
      <c r="B3404" s="19" t="s">
        <v>1971</v>
      </c>
      <c r="C3404" s="17" t="s">
        <v>78</v>
      </c>
      <c r="D3404" s="17" t="s">
        <v>1972</v>
      </c>
      <c r="E3404" s="396" t="s">
        <v>1887</v>
      </c>
      <c r="F3404" s="396"/>
      <c r="G3404" s="18" t="s">
        <v>1911</v>
      </c>
      <c r="H3404" s="21">
        <v>1.1100000000000001</v>
      </c>
      <c r="I3404" s="20">
        <v>28.71</v>
      </c>
      <c r="J3404" s="20">
        <v>31.86</v>
      </c>
    </row>
    <row r="3405" spans="1:10" ht="25.95" customHeight="1">
      <c r="A3405" s="17" t="s">
        <v>1884</v>
      </c>
      <c r="B3405" s="19" t="s">
        <v>2969</v>
      </c>
      <c r="C3405" s="17" t="s">
        <v>78</v>
      </c>
      <c r="D3405" s="17" t="s">
        <v>2970</v>
      </c>
      <c r="E3405" s="396" t="s">
        <v>1887</v>
      </c>
      <c r="F3405" s="396"/>
      <c r="G3405" s="18" t="s">
        <v>1911</v>
      </c>
      <c r="H3405" s="21">
        <v>1.1100000000000001</v>
      </c>
      <c r="I3405" s="20">
        <v>24.32</v>
      </c>
      <c r="J3405" s="20">
        <v>26.99</v>
      </c>
    </row>
    <row r="3406" spans="1:10" ht="25.95" customHeight="1">
      <c r="A3406" s="22" t="s">
        <v>1894</v>
      </c>
      <c r="B3406" s="24" t="s">
        <v>3109</v>
      </c>
      <c r="C3406" s="22" t="s">
        <v>72</v>
      </c>
      <c r="D3406" s="22" t="s">
        <v>3110</v>
      </c>
      <c r="E3406" s="397" t="s">
        <v>1928</v>
      </c>
      <c r="F3406" s="397"/>
      <c r="G3406" s="23" t="s">
        <v>1150</v>
      </c>
      <c r="H3406" s="26">
        <v>1.01</v>
      </c>
      <c r="I3406" s="25">
        <v>93.56</v>
      </c>
      <c r="J3406" s="25">
        <v>94.49</v>
      </c>
    </row>
    <row r="3407" spans="1:10" ht="25.95" customHeight="1">
      <c r="A3407" s="22" t="s">
        <v>1894</v>
      </c>
      <c r="B3407" s="24" t="s">
        <v>2631</v>
      </c>
      <c r="C3407" s="22" t="s">
        <v>78</v>
      </c>
      <c r="D3407" s="22" t="s">
        <v>2632</v>
      </c>
      <c r="E3407" s="397" t="s">
        <v>1928</v>
      </c>
      <c r="F3407" s="397"/>
      <c r="G3407" s="23" t="s">
        <v>268</v>
      </c>
      <c r="H3407" s="26">
        <v>1.4E-2</v>
      </c>
      <c r="I3407" s="25">
        <v>7.84</v>
      </c>
      <c r="J3407" s="25">
        <v>0.1</v>
      </c>
    </row>
    <row r="3408" spans="1:10">
      <c r="A3408" s="38"/>
      <c r="B3408" s="38"/>
      <c r="C3408" s="38"/>
      <c r="D3408" s="38"/>
      <c r="E3408" s="38" t="s">
        <v>1897</v>
      </c>
      <c r="F3408" s="39">
        <v>43.4</v>
      </c>
      <c r="G3408" s="38" t="s">
        <v>1898</v>
      </c>
      <c r="H3408" s="39">
        <v>0</v>
      </c>
      <c r="I3408" s="38" t="s">
        <v>1899</v>
      </c>
      <c r="J3408" s="39">
        <v>43.4</v>
      </c>
    </row>
    <row r="3409" spans="1:10">
      <c r="A3409" s="38"/>
      <c r="B3409" s="38"/>
      <c r="C3409" s="38"/>
      <c r="D3409" s="38"/>
      <c r="E3409" s="38" t="s">
        <v>1900</v>
      </c>
      <c r="F3409" s="39">
        <v>31.45</v>
      </c>
      <c r="G3409" s="38"/>
      <c r="H3409" s="398" t="s">
        <v>1901</v>
      </c>
      <c r="I3409" s="398"/>
      <c r="J3409" s="39">
        <v>184.89</v>
      </c>
    </row>
    <row r="3410" spans="1:10" ht="1.05" customHeight="1">
      <c r="A3410" s="16"/>
      <c r="B3410" s="16"/>
      <c r="C3410" s="16"/>
      <c r="D3410" s="16"/>
      <c r="E3410" s="16"/>
      <c r="F3410" s="16"/>
      <c r="G3410" s="16"/>
      <c r="H3410" s="16"/>
      <c r="I3410" s="16"/>
      <c r="J3410" s="16"/>
    </row>
    <row r="3411" spans="1:10" ht="18" customHeight="1">
      <c r="A3411" s="2" t="s">
        <v>1157</v>
      </c>
      <c r="B3411" s="4" t="s">
        <v>61</v>
      </c>
      <c r="C3411" s="2" t="s">
        <v>62</v>
      </c>
      <c r="D3411" s="2" t="s">
        <v>9</v>
      </c>
      <c r="E3411" s="391" t="s">
        <v>63</v>
      </c>
      <c r="F3411" s="391"/>
      <c r="G3411" s="3" t="s">
        <v>64</v>
      </c>
      <c r="H3411" s="4" t="s">
        <v>10</v>
      </c>
      <c r="I3411" s="4" t="s">
        <v>65</v>
      </c>
      <c r="J3411" s="4" t="s">
        <v>11</v>
      </c>
    </row>
    <row r="3412" spans="1:10" ht="64.95" customHeight="1">
      <c r="A3412" s="10" t="s">
        <v>1883</v>
      </c>
      <c r="B3412" s="12" t="s">
        <v>1158</v>
      </c>
      <c r="C3412" s="10" t="s">
        <v>72</v>
      </c>
      <c r="D3412" s="10" t="s">
        <v>1159</v>
      </c>
      <c r="E3412" s="395" t="s">
        <v>74</v>
      </c>
      <c r="F3412" s="395"/>
      <c r="G3412" s="11" t="s">
        <v>75</v>
      </c>
      <c r="H3412" s="15">
        <v>1</v>
      </c>
      <c r="I3412" s="13">
        <v>40.32</v>
      </c>
      <c r="J3412" s="13">
        <v>40.32</v>
      </c>
    </row>
    <row r="3413" spans="1:10" ht="25.95" customHeight="1">
      <c r="A3413" s="17" t="s">
        <v>1884</v>
      </c>
      <c r="B3413" s="19" t="s">
        <v>2969</v>
      </c>
      <c r="C3413" s="17" t="s">
        <v>78</v>
      </c>
      <c r="D3413" s="17" t="s">
        <v>2970</v>
      </c>
      <c r="E3413" s="396" t="s">
        <v>1887</v>
      </c>
      <c r="F3413" s="396"/>
      <c r="G3413" s="18" t="s">
        <v>1911</v>
      </c>
      <c r="H3413" s="21">
        <v>0.15</v>
      </c>
      <c r="I3413" s="20">
        <v>24.32</v>
      </c>
      <c r="J3413" s="20">
        <v>3.64</v>
      </c>
    </row>
    <row r="3414" spans="1:10" ht="24" customHeight="1">
      <c r="A3414" s="17" t="s">
        <v>1884</v>
      </c>
      <c r="B3414" s="19" t="s">
        <v>1971</v>
      </c>
      <c r="C3414" s="17" t="s">
        <v>78</v>
      </c>
      <c r="D3414" s="17" t="s">
        <v>1972</v>
      </c>
      <c r="E3414" s="396" t="s">
        <v>1887</v>
      </c>
      <c r="F3414" s="396"/>
      <c r="G3414" s="18" t="s">
        <v>1911</v>
      </c>
      <c r="H3414" s="21">
        <v>0.15</v>
      </c>
      <c r="I3414" s="20">
        <v>28.71</v>
      </c>
      <c r="J3414" s="20">
        <v>4.3</v>
      </c>
    </row>
    <row r="3415" spans="1:10" ht="64.95" customHeight="1">
      <c r="A3415" s="22" t="s">
        <v>1894</v>
      </c>
      <c r="B3415" s="24" t="s">
        <v>3112</v>
      </c>
      <c r="C3415" s="22" t="s">
        <v>72</v>
      </c>
      <c r="D3415" s="22" t="s">
        <v>3113</v>
      </c>
      <c r="E3415" s="397" t="s">
        <v>1928</v>
      </c>
      <c r="F3415" s="397"/>
      <c r="G3415" s="23" t="s">
        <v>268</v>
      </c>
      <c r="H3415" s="26">
        <v>1</v>
      </c>
      <c r="I3415" s="25">
        <v>32.380000000000003</v>
      </c>
      <c r="J3415" s="25">
        <v>32.380000000000003</v>
      </c>
    </row>
    <row r="3416" spans="1:10">
      <c r="A3416" s="38"/>
      <c r="B3416" s="38"/>
      <c r="C3416" s="38"/>
      <c r="D3416" s="38"/>
      <c r="E3416" s="38" t="s">
        <v>1897</v>
      </c>
      <c r="F3416" s="39">
        <v>5.86</v>
      </c>
      <c r="G3416" s="38" t="s">
        <v>1898</v>
      </c>
      <c r="H3416" s="39">
        <v>0</v>
      </c>
      <c r="I3416" s="38" t="s">
        <v>1899</v>
      </c>
      <c r="J3416" s="39">
        <v>5.86</v>
      </c>
    </row>
    <row r="3417" spans="1:10">
      <c r="A3417" s="38"/>
      <c r="B3417" s="38"/>
      <c r="C3417" s="38"/>
      <c r="D3417" s="38"/>
      <c r="E3417" s="38" t="s">
        <v>1900</v>
      </c>
      <c r="F3417" s="39">
        <v>8.26</v>
      </c>
      <c r="G3417" s="38"/>
      <c r="H3417" s="398" t="s">
        <v>1901</v>
      </c>
      <c r="I3417" s="398"/>
      <c r="J3417" s="39">
        <v>48.58</v>
      </c>
    </row>
    <row r="3418" spans="1:10" ht="1.05" customHeight="1">
      <c r="A3418" s="16"/>
      <c r="B3418" s="16"/>
      <c r="C3418" s="16"/>
      <c r="D3418" s="16"/>
      <c r="E3418" s="16"/>
      <c r="F3418" s="16"/>
      <c r="G3418" s="16"/>
      <c r="H3418" s="16"/>
      <c r="I3418" s="16"/>
      <c r="J3418" s="16"/>
    </row>
    <row r="3419" spans="1:10" ht="18" customHeight="1">
      <c r="A3419" s="2" t="s">
        <v>1160</v>
      </c>
      <c r="B3419" s="4" t="s">
        <v>61</v>
      </c>
      <c r="C3419" s="2" t="s">
        <v>62</v>
      </c>
      <c r="D3419" s="2" t="s">
        <v>9</v>
      </c>
      <c r="E3419" s="391" t="s">
        <v>63</v>
      </c>
      <c r="F3419" s="391"/>
      <c r="G3419" s="3" t="s">
        <v>64</v>
      </c>
      <c r="H3419" s="4" t="s">
        <v>10</v>
      </c>
      <c r="I3419" s="4" t="s">
        <v>65</v>
      </c>
      <c r="J3419" s="4" t="s">
        <v>11</v>
      </c>
    </row>
    <row r="3420" spans="1:10" ht="25.95" customHeight="1">
      <c r="A3420" s="10" t="s">
        <v>1883</v>
      </c>
      <c r="B3420" s="12" t="s">
        <v>1161</v>
      </c>
      <c r="C3420" s="10" t="s">
        <v>72</v>
      </c>
      <c r="D3420" s="10" t="s">
        <v>1162</v>
      </c>
      <c r="E3420" s="395" t="s">
        <v>74</v>
      </c>
      <c r="F3420" s="395"/>
      <c r="G3420" s="11" t="s">
        <v>75</v>
      </c>
      <c r="H3420" s="15">
        <v>1</v>
      </c>
      <c r="I3420" s="13">
        <v>107.09</v>
      </c>
      <c r="J3420" s="13">
        <v>107.09</v>
      </c>
    </row>
    <row r="3421" spans="1:10" ht="24" customHeight="1">
      <c r="A3421" s="17" t="s">
        <v>1884</v>
      </c>
      <c r="B3421" s="19" t="s">
        <v>1909</v>
      </c>
      <c r="C3421" s="17" t="s">
        <v>78</v>
      </c>
      <c r="D3421" s="17" t="s">
        <v>1910</v>
      </c>
      <c r="E3421" s="396" t="s">
        <v>1887</v>
      </c>
      <c r="F3421" s="396"/>
      <c r="G3421" s="18" t="s">
        <v>1911</v>
      </c>
      <c r="H3421" s="21">
        <v>0.17</v>
      </c>
      <c r="I3421" s="20">
        <v>22.95</v>
      </c>
      <c r="J3421" s="20">
        <v>3.9</v>
      </c>
    </row>
    <row r="3422" spans="1:10" ht="24" customHeight="1">
      <c r="A3422" s="17" t="s">
        <v>1884</v>
      </c>
      <c r="B3422" s="19" t="s">
        <v>1971</v>
      </c>
      <c r="C3422" s="17" t="s">
        <v>78</v>
      </c>
      <c r="D3422" s="17" t="s">
        <v>1972</v>
      </c>
      <c r="E3422" s="396" t="s">
        <v>1887</v>
      </c>
      <c r="F3422" s="396"/>
      <c r="G3422" s="18" t="s">
        <v>1911</v>
      </c>
      <c r="H3422" s="21">
        <v>0.17</v>
      </c>
      <c r="I3422" s="20">
        <v>28.71</v>
      </c>
      <c r="J3422" s="20">
        <v>4.88</v>
      </c>
    </row>
    <row r="3423" spans="1:10" ht="24" customHeight="1">
      <c r="A3423" s="22" t="s">
        <v>1894</v>
      </c>
      <c r="B3423" s="24" t="s">
        <v>3114</v>
      </c>
      <c r="C3423" s="22" t="s">
        <v>72</v>
      </c>
      <c r="D3423" s="22" t="s">
        <v>3115</v>
      </c>
      <c r="E3423" s="397" t="s">
        <v>1928</v>
      </c>
      <c r="F3423" s="397"/>
      <c r="G3423" s="23" t="s">
        <v>268</v>
      </c>
      <c r="H3423" s="26">
        <v>1</v>
      </c>
      <c r="I3423" s="25">
        <v>98.31</v>
      </c>
      <c r="J3423" s="25">
        <v>98.31</v>
      </c>
    </row>
    <row r="3424" spans="1:10">
      <c r="A3424" s="38"/>
      <c r="B3424" s="38"/>
      <c r="C3424" s="38"/>
      <c r="D3424" s="38"/>
      <c r="E3424" s="38" t="s">
        <v>1897</v>
      </c>
      <c r="F3424" s="39">
        <v>6.42</v>
      </c>
      <c r="G3424" s="38" t="s">
        <v>1898</v>
      </c>
      <c r="H3424" s="39">
        <v>0</v>
      </c>
      <c r="I3424" s="38" t="s">
        <v>1899</v>
      </c>
      <c r="J3424" s="39">
        <v>6.42</v>
      </c>
    </row>
    <row r="3425" spans="1:10">
      <c r="A3425" s="38"/>
      <c r="B3425" s="38"/>
      <c r="C3425" s="38"/>
      <c r="D3425" s="38"/>
      <c r="E3425" s="38" t="s">
        <v>1900</v>
      </c>
      <c r="F3425" s="39">
        <v>21.95</v>
      </c>
      <c r="G3425" s="38"/>
      <c r="H3425" s="398" t="s">
        <v>1901</v>
      </c>
      <c r="I3425" s="398"/>
      <c r="J3425" s="39">
        <v>129.04</v>
      </c>
    </row>
    <row r="3426" spans="1:10" ht="1.05" customHeight="1">
      <c r="A3426" s="16"/>
      <c r="B3426" s="16"/>
      <c r="C3426" s="16"/>
      <c r="D3426" s="16"/>
      <c r="E3426" s="16"/>
      <c r="F3426" s="16"/>
      <c r="G3426" s="16"/>
      <c r="H3426" s="16"/>
      <c r="I3426" s="16"/>
      <c r="J3426" s="16"/>
    </row>
    <row r="3427" spans="1:10" ht="18" customHeight="1">
      <c r="A3427" s="2" t="s">
        <v>1163</v>
      </c>
      <c r="B3427" s="4" t="s">
        <v>61</v>
      </c>
      <c r="C3427" s="2" t="s">
        <v>62</v>
      </c>
      <c r="D3427" s="2" t="s">
        <v>9</v>
      </c>
      <c r="E3427" s="391" t="s">
        <v>63</v>
      </c>
      <c r="F3427" s="391"/>
      <c r="G3427" s="3" t="s">
        <v>64</v>
      </c>
      <c r="H3427" s="4" t="s">
        <v>10</v>
      </c>
      <c r="I3427" s="4" t="s">
        <v>65</v>
      </c>
      <c r="J3427" s="4" t="s">
        <v>11</v>
      </c>
    </row>
    <row r="3428" spans="1:10" ht="64.95" customHeight="1">
      <c r="A3428" s="10" t="s">
        <v>1883</v>
      </c>
      <c r="B3428" s="12" t="s">
        <v>1164</v>
      </c>
      <c r="C3428" s="10" t="s">
        <v>72</v>
      </c>
      <c r="D3428" s="10" t="s">
        <v>1165</v>
      </c>
      <c r="E3428" s="395" t="s">
        <v>74</v>
      </c>
      <c r="F3428" s="395"/>
      <c r="G3428" s="11" t="s">
        <v>75</v>
      </c>
      <c r="H3428" s="15">
        <v>1</v>
      </c>
      <c r="I3428" s="13">
        <v>2903.2</v>
      </c>
      <c r="J3428" s="13">
        <v>2903.2</v>
      </c>
    </row>
    <row r="3429" spans="1:10" ht="24" customHeight="1">
      <c r="A3429" s="17" t="s">
        <v>1884</v>
      </c>
      <c r="B3429" s="19" t="s">
        <v>1971</v>
      </c>
      <c r="C3429" s="17" t="s">
        <v>78</v>
      </c>
      <c r="D3429" s="17" t="s">
        <v>1972</v>
      </c>
      <c r="E3429" s="396" t="s">
        <v>1887</v>
      </c>
      <c r="F3429" s="396"/>
      <c r="G3429" s="18" t="s">
        <v>1911</v>
      </c>
      <c r="H3429" s="21">
        <v>0.15</v>
      </c>
      <c r="I3429" s="20">
        <v>28.71</v>
      </c>
      <c r="J3429" s="20">
        <v>4.3</v>
      </c>
    </row>
    <row r="3430" spans="1:10" ht="24" customHeight="1">
      <c r="A3430" s="17" t="s">
        <v>1884</v>
      </c>
      <c r="B3430" s="19" t="s">
        <v>1909</v>
      </c>
      <c r="C3430" s="17" t="s">
        <v>78</v>
      </c>
      <c r="D3430" s="17" t="s">
        <v>1910</v>
      </c>
      <c r="E3430" s="396" t="s">
        <v>1887</v>
      </c>
      <c r="F3430" s="396"/>
      <c r="G3430" s="18" t="s">
        <v>1911</v>
      </c>
      <c r="H3430" s="21">
        <v>0.15</v>
      </c>
      <c r="I3430" s="20">
        <v>22.95</v>
      </c>
      <c r="J3430" s="20">
        <v>3.44</v>
      </c>
    </row>
    <row r="3431" spans="1:10" ht="39" customHeight="1">
      <c r="A3431" s="22" t="s">
        <v>1894</v>
      </c>
      <c r="B3431" s="24" t="s">
        <v>3116</v>
      </c>
      <c r="C3431" s="22" t="s">
        <v>72</v>
      </c>
      <c r="D3431" s="22" t="s">
        <v>3117</v>
      </c>
      <c r="E3431" s="397" t="s">
        <v>1928</v>
      </c>
      <c r="F3431" s="397"/>
      <c r="G3431" s="23" t="s">
        <v>268</v>
      </c>
      <c r="H3431" s="26">
        <v>1</v>
      </c>
      <c r="I3431" s="25">
        <v>2895.46</v>
      </c>
      <c r="J3431" s="25">
        <v>2895.46</v>
      </c>
    </row>
    <row r="3432" spans="1:10">
      <c r="A3432" s="38"/>
      <c r="B3432" s="38"/>
      <c r="C3432" s="38"/>
      <c r="D3432" s="38"/>
      <c r="E3432" s="38" t="s">
        <v>1897</v>
      </c>
      <c r="F3432" s="39">
        <v>5.67</v>
      </c>
      <c r="G3432" s="38" t="s">
        <v>1898</v>
      </c>
      <c r="H3432" s="39">
        <v>0</v>
      </c>
      <c r="I3432" s="38" t="s">
        <v>1899</v>
      </c>
      <c r="J3432" s="39">
        <v>5.67</v>
      </c>
    </row>
    <row r="3433" spans="1:10">
      <c r="A3433" s="38"/>
      <c r="B3433" s="38"/>
      <c r="C3433" s="38"/>
      <c r="D3433" s="38"/>
      <c r="E3433" s="38" t="s">
        <v>1900</v>
      </c>
      <c r="F3433" s="39">
        <v>595.15</v>
      </c>
      <c r="G3433" s="38"/>
      <c r="H3433" s="398" t="s">
        <v>1901</v>
      </c>
      <c r="I3433" s="398"/>
      <c r="J3433" s="39">
        <v>3498.35</v>
      </c>
    </row>
    <row r="3434" spans="1:10" ht="1.05" customHeight="1">
      <c r="A3434" s="16"/>
      <c r="B3434" s="16"/>
      <c r="C3434" s="16"/>
      <c r="D3434" s="16"/>
      <c r="E3434" s="16"/>
      <c r="F3434" s="16"/>
      <c r="G3434" s="16"/>
      <c r="H3434" s="16"/>
      <c r="I3434" s="16"/>
      <c r="J3434" s="16"/>
    </row>
    <row r="3435" spans="1:10" ht="18" customHeight="1">
      <c r="A3435" s="2" t="s">
        <v>1168</v>
      </c>
      <c r="B3435" s="4" t="s">
        <v>61</v>
      </c>
      <c r="C3435" s="2" t="s">
        <v>62</v>
      </c>
      <c r="D3435" s="2" t="s">
        <v>9</v>
      </c>
      <c r="E3435" s="391" t="s">
        <v>63</v>
      </c>
      <c r="F3435" s="391"/>
      <c r="G3435" s="3" t="s">
        <v>64</v>
      </c>
      <c r="H3435" s="4" t="s">
        <v>10</v>
      </c>
      <c r="I3435" s="4" t="s">
        <v>65</v>
      </c>
      <c r="J3435" s="4" t="s">
        <v>11</v>
      </c>
    </row>
    <row r="3436" spans="1:10" ht="25.95" customHeight="1">
      <c r="A3436" s="10" t="s">
        <v>1883</v>
      </c>
      <c r="B3436" s="12" t="s">
        <v>1169</v>
      </c>
      <c r="C3436" s="10" t="s">
        <v>72</v>
      </c>
      <c r="D3436" s="10" t="s">
        <v>1170</v>
      </c>
      <c r="E3436" s="395" t="s">
        <v>204</v>
      </c>
      <c r="F3436" s="395"/>
      <c r="G3436" s="11" t="s">
        <v>114</v>
      </c>
      <c r="H3436" s="15">
        <v>1</v>
      </c>
      <c r="I3436" s="13">
        <v>82.86</v>
      </c>
      <c r="J3436" s="13">
        <v>82.86</v>
      </c>
    </row>
    <row r="3437" spans="1:10" ht="24" customHeight="1">
      <c r="A3437" s="17" t="s">
        <v>1884</v>
      </c>
      <c r="B3437" s="19" t="s">
        <v>1971</v>
      </c>
      <c r="C3437" s="17" t="s">
        <v>78</v>
      </c>
      <c r="D3437" s="17" t="s">
        <v>1972</v>
      </c>
      <c r="E3437" s="396" t="s">
        <v>1887</v>
      </c>
      <c r="F3437" s="396"/>
      <c r="G3437" s="18" t="s">
        <v>1911</v>
      </c>
      <c r="H3437" s="21">
        <v>0.626</v>
      </c>
      <c r="I3437" s="20">
        <v>28.71</v>
      </c>
      <c r="J3437" s="20">
        <v>17.97</v>
      </c>
    </row>
    <row r="3438" spans="1:10" ht="39" customHeight="1">
      <c r="A3438" s="17" t="s">
        <v>1884</v>
      </c>
      <c r="B3438" s="19" t="s">
        <v>3118</v>
      </c>
      <c r="C3438" s="17" t="s">
        <v>78</v>
      </c>
      <c r="D3438" s="17" t="s">
        <v>3119</v>
      </c>
      <c r="E3438" s="396" t="s">
        <v>3104</v>
      </c>
      <c r="F3438" s="396"/>
      <c r="G3438" s="18" t="s">
        <v>268</v>
      </c>
      <c r="H3438" s="21">
        <v>0.33300000000000002</v>
      </c>
      <c r="I3438" s="20">
        <v>91.23</v>
      </c>
      <c r="J3438" s="20">
        <v>30.37</v>
      </c>
    </row>
    <row r="3439" spans="1:10" ht="25.95" customHeight="1">
      <c r="A3439" s="17" t="s">
        <v>1884</v>
      </c>
      <c r="B3439" s="19" t="s">
        <v>2969</v>
      </c>
      <c r="C3439" s="17" t="s">
        <v>78</v>
      </c>
      <c r="D3439" s="17" t="s">
        <v>2970</v>
      </c>
      <c r="E3439" s="396" t="s">
        <v>1887</v>
      </c>
      <c r="F3439" s="396"/>
      <c r="G3439" s="18" t="s">
        <v>1911</v>
      </c>
      <c r="H3439" s="21">
        <v>0.626</v>
      </c>
      <c r="I3439" s="20">
        <v>24.32</v>
      </c>
      <c r="J3439" s="20">
        <v>15.22</v>
      </c>
    </row>
    <row r="3440" spans="1:10" ht="24" customHeight="1">
      <c r="A3440" s="22" t="s">
        <v>1894</v>
      </c>
      <c r="B3440" s="24" t="s">
        <v>3120</v>
      </c>
      <c r="C3440" s="22" t="s">
        <v>72</v>
      </c>
      <c r="D3440" s="22" t="s">
        <v>3121</v>
      </c>
      <c r="E3440" s="397" t="s">
        <v>1928</v>
      </c>
      <c r="F3440" s="397"/>
      <c r="G3440" s="23" t="s">
        <v>1150</v>
      </c>
      <c r="H3440" s="26">
        <v>1</v>
      </c>
      <c r="I3440" s="25">
        <v>19.3</v>
      </c>
      <c r="J3440" s="25">
        <v>19.3</v>
      </c>
    </row>
    <row r="3441" spans="1:10">
      <c r="A3441" s="38"/>
      <c r="B3441" s="38"/>
      <c r="C3441" s="38"/>
      <c r="D3441" s="38"/>
      <c r="E3441" s="38" t="s">
        <v>1897</v>
      </c>
      <c r="F3441" s="39">
        <v>26.91</v>
      </c>
      <c r="G3441" s="38" t="s">
        <v>1898</v>
      </c>
      <c r="H3441" s="39">
        <v>0</v>
      </c>
      <c r="I3441" s="38" t="s">
        <v>1899</v>
      </c>
      <c r="J3441" s="39">
        <v>26.91</v>
      </c>
    </row>
    <row r="3442" spans="1:10">
      <c r="A3442" s="38"/>
      <c r="B3442" s="38"/>
      <c r="C3442" s="38"/>
      <c r="D3442" s="38"/>
      <c r="E3442" s="38" t="s">
        <v>1900</v>
      </c>
      <c r="F3442" s="39">
        <v>16.98</v>
      </c>
      <c r="G3442" s="38"/>
      <c r="H3442" s="398" t="s">
        <v>1901</v>
      </c>
      <c r="I3442" s="398"/>
      <c r="J3442" s="39">
        <v>99.84</v>
      </c>
    </row>
    <row r="3443" spans="1:10" ht="1.05" customHeight="1">
      <c r="A3443" s="16"/>
      <c r="B3443" s="16"/>
      <c r="C3443" s="16"/>
      <c r="D3443" s="16"/>
      <c r="E3443" s="16"/>
      <c r="F3443" s="16"/>
      <c r="G3443" s="16"/>
      <c r="H3443" s="16"/>
      <c r="I3443" s="16"/>
      <c r="J3443" s="16"/>
    </row>
    <row r="3444" spans="1:10" ht="18" customHeight="1">
      <c r="A3444" s="2" t="s">
        <v>1171</v>
      </c>
      <c r="B3444" s="4" t="s">
        <v>61</v>
      </c>
      <c r="C3444" s="2" t="s">
        <v>62</v>
      </c>
      <c r="D3444" s="2" t="s">
        <v>9</v>
      </c>
      <c r="E3444" s="391" t="s">
        <v>63</v>
      </c>
      <c r="F3444" s="391"/>
      <c r="G3444" s="3" t="s">
        <v>64</v>
      </c>
      <c r="H3444" s="4" t="s">
        <v>10</v>
      </c>
      <c r="I3444" s="4" t="s">
        <v>65</v>
      </c>
      <c r="J3444" s="4" t="s">
        <v>11</v>
      </c>
    </row>
    <row r="3445" spans="1:10" ht="25.95" customHeight="1">
      <c r="A3445" s="10" t="s">
        <v>1883</v>
      </c>
      <c r="B3445" s="12" t="s">
        <v>1172</v>
      </c>
      <c r="C3445" s="10" t="s">
        <v>72</v>
      </c>
      <c r="D3445" s="10" t="s">
        <v>1173</v>
      </c>
      <c r="E3445" s="395" t="s">
        <v>204</v>
      </c>
      <c r="F3445" s="395"/>
      <c r="G3445" s="11" t="s">
        <v>114</v>
      </c>
      <c r="H3445" s="15">
        <v>1</v>
      </c>
      <c r="I3445" s="13">
        <v>58.16</v>
      </c>
      <c r="J3445" s="13">
        <v>58.16</v>
      </c>
    </row>
    <row r="3446" spans="1:10" ht="24" customHeight="1">
      <c r="A3446" s="17" t="s">
        <v>1884</v>
      </c>
      <c r="B3446" s="19" t="s">
        <v>1971</v>
      </c>
      <c r="C3446" s="17" t="s">
        <v>78</v>
      </c>
      <c r="D3446" s="17" t="s">
        <v>1972</v>
      </c>
      <c r="E3446" s="396" t="s">
        <v>1887</v>
      </c>
      <c r="F3446" s="396"/>
      <c r="G3446" s="18" t="s">
        <v>1911</v>
      </c>
      <c r="H3446" s="21">
        <v>8.5199999999999998E-2</v>
      </c>
      <c r="I3446" s="20">
        <v>28.71</v>
      </c>
      <c r="J3446" s="20">
        <v>2.44</v>
      </c>
    </row>
    <row r="3447" spans="1:10" ht="39" customHeight="1">
      <c r="A3447" s="17" t="s">
        <v>1884</v>
      </c>
      <c r="B3447" s="19" t="s">
        <v>3123</v>
      </c>
      <c r="C3447" s="17" t="s">
        <v>78</v>
      </c>
      <c r="D3447" s="17" t="s">
        <v>3124</v>
      </c>
      <c r="E3447" s="396" t="s">
        <v>3104</v>
      </c>
      <c r="F3447" s="396"/>
      <c r="G3447" s="18" t="s">
        <v>268</v>
      </c>
      <c r="H3447" s="21">
        <v>0.33300000000000002</v>
      </c>
      <c r="I3447" s="20">
        <v>95.14</v>
      </c>
      <c r="J3447" s="20">
        <v>31.68</v>
      </c>
    </row>
    <row r="3448" spans="1:10" ht="25.95" customHeight="1">
      <c r="A3448" s="17" t="s">
        <v>1884</v>
      </c>
      <c r="B3448" s="19" t="s">
        <v>2969</v>
      </c>
      <c r="C3448" s="17" t="s">
        <v>78</v>
      </c>
      <c r="D3448" s="17" t="s">
        <v>2970</v>
      </c>
      <c r="E3448" s="396" t="s">
        <v>1887</v>
      </c>
      <c r="F3448" s="396"/>
      <c r="G3448" s="18" t="s">
        <v>1911</v>
      </c>
      <c r="H3448" s="21">
        <v>8.5199999999999998E-2</v>
      </c>
      <c r="I3448" s="20">
        <v>24.32</v>
      </c>
      <c r="J3448" s="20">
        <v>2.0699999999999998</v>
      </c>
    </row>
    <row r="3449" spans="1:10" ht="24" customHeight="1">
      <c r="A3449" s="22" t="s">
        <v>1894</v>
      </c>
      <c r="B3449" s="24" t="s">
        <v>3125</v>
      </c>
      <c r="C3449" s="22" t="s">
        <v>72</v>
      </c>
      <c r="D3449" s="22" t="s">
        <v>3126</v>
      </c>
      <c r="E3449" s="397" t="s">
        <v>1928</v>
      </c>
      <c r="F3449" s="397"/>
      <c r="G3449" s="23" t="s">
        <v>1150</v>
      </c>
      <c r="H3449" s="26">
        <v>1</v>
      </c>
      <c r="I3449" s="25">
        <v>21.97</v>
      </c>
      <c r="J3449" s="25">
        <v>21.97</v>
      </c>
    </row>
    <row r="3450" spans="1:10">
      <c r="A3450" s="38"/>
      <c r="B3450" s="38"/>
      <c r="C3450" s="38"/>
      <c r="D3450" s="38"/>
      <c r="E3450" s="38" t="s">
        <v>1897</v>
      </c>
      <c r="F3450" s="39">
        <v>6.64</v>
      </c>
      <c r="G3450" s="38" t="s">
        <v>1898</v>
      </c>
      <c r="H3450" s="39">
        <v>0</v>
      </c>
      <c r="I3450" s="38" t="s">
        <v>1899</v>
      </c>
      <c r="J3450" s="39">
        <v>6.64</v>
      </c>
    </row>
    <row r="3451" spans="1:10">
      <c r="A3451" s="38"/>
      <c r="B3451" s="38"/>
      <c r="C3451" s="38"/>
      <c r="D3451" s="38"/>
      <c r="E3451" s="38" t="s">
        <v>1900</v>
      </c>
      <c r="F3451" s="39">
        <v>11.92</v>
      </c>
      <c r="G3451" s="38"/>
      <c r="H3451" s="398" t="s">
        <v>1901</v>
      </c>
      <c r="I3451" s="398"/>
      <c r="J3451" s="39">
        <v>70.08</v>
      </c>
    </row>
    <row r="3452" spans="1:10" ht="1.05" customHeight="1">
      <c r="A3452" s="16"/>
      <c r="B3452" s="16"/>
      <c r="C3452" s="16"/>
      <c r="D3452" s="16"/>
      <c r="E3452" s="16"/>
      <c r="F3452" s="16"/>
      <c r="G3452" s="16"/>
      <c r="H3452" s="16"/>
      <c r="I3452" s="16"/>
      <c r="J3452" s="16"/>
    </row>
    <row r="3453" spans="1:10" ht="18" customHeight="1">
      <c r="A3453" s="2" t="s">
        <v>1174</v>
      </c>
      <c r="B3453" s="4" t="s">
        <v>61</v>
      </c>
      <c r="C3453" s="2" t="s">
        <v>62</v>
      </c>
      <c r="D3453" s="2" t="s">
        <v>9</v>
      </c>
      <c r="E3453" s="391" t="s">
        <v>63</v>
      </c>
      <c r="F3453" s="391"/>
      <c r="G3453" s="3" t="s">
        <v>64</v>
      </c>
      <c r="H3453" s="4" t="s">
        <v>10</v>
      </c>
      <c r="I3453" s="4" t="s">
        <v>65</v>
      </c>
      <c r="J3453" s="4" t="s">
        <v>11</v>
      </c>
    </row>
    <row r="3454" spans="1:10" ht="25.95" customHeight="1">
      <c r="A3454" s="10" t="s">
        <v>1883</v>
      </c>
      <c r="B3454" s="12" t="s">
        <v>1175</v>
      </c>
      <c r="C3454" s="10" t="s">
        <v>72</v>
      </c>
      <c r="D3454" s="10" t="s">
        <v>1176</v>
      </c>
      <c r="E3454" s="395" t="s">
        <v>204</v>
      </c>
      <c r="F3454" s="395"/>
      <c r="G3454" s="11" t="s">
        <v>114</v>
      </c>
      <c r="H3454" s="15">
        <v>1</v>
      </c>
      <c r="I3454" s="13">
        <v>82.69</v>
      </c>
      <c r="J3454" s="13">
        <v>82.69</v>
      </c>
    </row>
    <row r="3455" spans="1:10" ht="39" customHeight="1">
      <c r="A3455" s="17" t="s">
        <v>1884</v>
      </c>
      <c r="B3455" s="19" t="s">
        <v>3127</v>
      </c>
      <c r="C3455" s="17" t="s">
        <v>78</v>
      </c>
      <c r="D3455" s="17" t="s">
        <v>3128</v>
      </c>
      <c r="E3455" s="396" t="s">
        <v>3104</v>
      </c>
      <c r="F3455" s="396"/>
      <c r="G3455" s="18" t="s">
        <v>268</v>
      </c>
      <c r="H3455" s="21">
        <v>0.33300000000000002</v>
      </c>
      <c r="I3455" s="20">
        <v>103.33</v>
      </c>
      <c r="J3455" s="20">
        <v>34.4</v>
      </c>
    </row>
    <row r="3456" spans="1:10" ht="25.95" customHeight="1">
      <c r="A3456" s="17" t="s">
        <v>1884</v>
      </c>
      <c r="B3456" s="19" t="s">
        <v>2969</v>
      </c>
      <c r="C3456" s="17" t="s">
        <v>78</v>
      </c>
      <c r="D3456" s="17" t="s">
        <v>2970</v>
      </c>
      <c r="E3456" s="396" t="s">
        <v>1887</v>
      </c>
      <c r="F3456" s="396"/>
      <c r="G3456" s="18" t="s">
        <v>1911</v>
      </c>
      <c r="H3456" s="21">
        <v>0.13039999999999999</v>
      </c>
      <c r="I3456" s="20">
        <v>24.32</v>
      </c>
      <c r="J3456" s="20">
        <v>3.17</v>
      </c>
    </row>
    <row r="3457" spans="1:10" ht="24" customHeight="1">
      <c r="A3457" s="17" t="s">
        <v>1884</v>
      </c>
      <c r="B3457" s="19" t="s">
        <v>1971</v>
      </c>
      <c r="C3457" s="17" t="s">
        <v>78</v>
      </c>
      <c r="D3457" s="17" t="s">
        <v>1972</v>
      </c>
      <c r="E3457" s="396" t="s">
        <v>1887</v>
      </c>
      <c r="F3457" s="396"/>
      <c r="G3457" s="18" t="s">
        <v>1911</v>
      </c>
      <c r="H3457" s="21">
        <v>0.13039999999999999</v>
      </c>
      <c r="I3457" s="20">
        <v>28.71</v>
      </c>
      <c r="J3457" s="20">
        <v>3.74</v>
      </c>
    </row>
    <row r="3458" spans="1:10" ht="24" customHeight="1">
      <c r="A3458" s="22" t="s">
        <v>1894</v>
      </c>
      <c r="B3458" s="24" t="s">
        <v>3129</v>
      </c>
      <c r="C3458" s="22" t="s">
        <v>72</v>
      </c>
      <c r="D3458" s="22" t="s">
        <v>3130</v>
      </c>
      <c r="E3458" s="397" t="s">
        <v>1928</v>
      </c>
      <c r="F3458" s="397"/>
      <c r="G3458" s="23" t="s">
        <v>1150</v>
      </c>
      <c r="H3458" s="26">
        <v>1</v>
      </c>
      <c r="I3458" s="25">
        <v>41.38</v>
      </c>
      <c r="J3458" s="25">
        <v>41.38</v>
      </c>
    </row>
    <row r="3459" spans="1:10">
      <c r="A3459" s="38"/>
      <c r="B3459" s="38"/>
      <c r="C3459" s="38"/>
      <c r="D3459" s="38"/>
      <c r="E3459" s="38" t="s">
        <v>1897</v>
      </c>
      <c r="F3459" s="39">
        <v>10.18</v>
      </c>
      <c r="G3459" s="38" t="s">
        <v>1898</v>
      </c>
      <c r="H3459" s="39">
        <v>0</v>
      </c>
      <c r="I3459" s="38" t="s">
        <v>1899</v>
      </c>
      <c r="J3459" s="39">
        <v>10.18</v>
      </c>
    </row>
    <row r="3460" spans="1:10">
      <c r="A3460" s="38"/>
      <c r="B3460" s="38"/>
      <c r="C3460" s="38"/>
      <c r="D3460" s="38"/>
      <c r="E3460" s="38" t="s">
        <v>1900</v>
      </c>
      <c r="F3460" s="39">
        <v>16.95</v>
      </c>
      <c r="G3460" s="38"/>
      <c r="H3460" s="398" t="s">
        <v>1901</v>
      </c>
      <c r="I3460" s="398"/>
      <c r="J3460" s="39">
        <v>99.64</v>
      </c>
    </row>
    <row r="3461" spans="1:10" ht="1.05" customHeight="1">
      <c r="A3461" s="16"/>
      <c r="B3461" s="16"/>
      <c r="C3461" s="16"/>
      <c r="D3461" s="16"/>
      <c r="E3461" s="16"/>
      <c r="F3461" s="16"/>
      <c r="G3461" s="16"/>
      <c r="H3461" s="16"/>
      <c r="I3461" s="16"/>
      <c r="J3461" s="16"/>
    </row>
    <row r="3462" spans="1:10" ht="18" customHeight="1">
      <c r="A3462" s="2" t="s">
        <v>1177</v>
      </c>
      <c r="B3462" s="4" t="s">
        <v>61</v>
      </c>
      <c r="C3462" s="2" t="s">
        <v>62</v>
      </c>
      <c r="D3462" s="2" t="s">
        <v>9</v>
      </c>
      <c r="E3462" s="391" t="s">
        <v>63</v>
      </c>
      <c r="F3462" s="391"/>
      <c r="G3462" s="3" t="s">
        <v>64</v>
      </c>
      <c r="H3462" s="4" t="s">
        <v>10</v>
      </c>
      <c r="I3462" s="4" t="s">
        <v>65</v>
      </c>
      <c r="J3462" s="4" t="s">
        <v>11</v>
      </c>
    </row>
    <row r="3463" spans="1:10" ht="78" customHeight="1">
      <c r="A3463" s="10" t="s">
        <v>1883</v>
      </c>
      <c r="B3463" s="12" t="s">
        <v>1178</v>
      </c>
      <c r="C3463" s="10" t="s">
        <v>72</v>
      </c>
      <c r="D3463" s="10" t="s">
        <v>1179</v>
      </c>
      <c r="E3463" s="395" t="s">
        <v>74</v>
      </c>
      <c r="F3463" s="395"/>
      <c r="G3463" s="11" t="s">
        <v>75</v>
      </c>
      <c r="H3463" s="15">
        <v>1</v>
      </c>
      <c r="I3463" s="13">
        <v>29.45</v>
      </c>
      <c r="J3463" s="13">
        <v>29.45</v>
      </c>
    </row>
    <row r="3464" spans="1:10" ht="24" customHeight="1">
      <c r="A3464" s="17" t="s">
        <v>1884</v>
      </c>
      <c r="B3464" s="19" t="s">
        <v>1971</v>
      </c>
      <c r="C3464" s="17" t="s">
        <v>78</v>
      </c>
      <c r="D3464" s="17" t="s">
        <v>1972</v>
      </c>
      <c r="E3464" s="396" t="s">
        <v>1887</v>
      </c>
      <c r="F3464" s="396"/>
      <c r="G3464" s="18" t="s">
        <v>1911</v>
      </c>
      <c r="H3464" s="21">
        <v>0.2</v>
      </c>
      <c r="I3464" s="20">
        <v>28.71</v>
      </c>
      <c r="J3464" s="20">
        <v>5.74</v>
      </c>
    </row>
    <row r="3465" spans="1:10" ht="25.95" customHeight="1">
      <c r="A3465" s="17" t="s">
        <v>1884</v>
      </c>
      <c r="B3465" s="19" t="s">
        <v>2969</v>
      </c>
      <c r="C3465" s="17" t="s">
        <v>78</v>
      </c>
      <c r="D3465" s="17" t="s">
        <v>2970</v>
      </c>
      <c r="E3465" s="396" t="s">
        <v>1887</v>
      </c>
      <c r="F3465" s="396"/>
      <c r="G3465" s="18" t="s">
        <v>1911</v>
      </c>
      <c r="H3465" s="21">
        <v>0.2</v>
      </c>
      <c r="I3465" s="20">
        <v>24.32</v>
      </c>
      <c r="J3465" s="20">
        <v>4.8600000000000003</v>
      </c>
    </row>
    <row r="3466" spans="1:10" ht="39" customHeight="1">
      <c r="A3466" s="22" t="s">
        <v>1894</v>
      </c>
      <c r="B3466" s="24" t="s">
        <v>3131</v>
      </c>
      <c r="C3466" s="22" t="s">
        <v>72</v>
      </c>
      <c r="D3466" s="22" t="s">
        <v>3132</v>
      </c>
      <c r="E3466" s="397" t="s">
        <v>1928</v>
      </c>
      <c r="F3466" s="397"/>
      <c r="G3466" s="23" t="s">
        <v>268</v>
      </c>
      <c r="H3466" s="26">
        <v>1</v>
      </c>
      <c r="I3466" s="25">
        <v>18.850000000000001</v>
      </c>
      <c r="J3466" s="25">
        <v>18.850000000000001</v>
      </c>
    </row>
    <row r="3467" spans="1:10">
      <c r="A3467" s="38"/>
      <c r="B3467" s="38"/>
      <c r="C3467" s="38"/>
      <c r="D3467" s="38"/>
      <c r="E3467" s="38" t="s">
        <v>1897</v>
      </c>
      <c r="F3467" s="39">
        <v>7.82</v>
      </c>
      <c r="G3467" s="38" t="s">
        <v>1898</v>
      </c>
      <c r="H3467" s="39">
        <v>0</v>
      </c>
      <c r="I3467" s="38" t="s">
        <v>1899</v>
      </c>
      <c r="J3467" s="39">
        <v>7.82</v>
      </c>
    </row>
    <row r="3468" spans="1:10">
      <c r="A3468" s="38"/>
      <c r="B3468" s="38"/>
      <c r="C3468" s="38"/>
      <c r="D3468" s="38"/>
      <c r="E3468" s="38" t="s">
        <v>1900</v>
      </c>
      <c r="F3468" s="39">
        <v>6.03</v>
      </c>
      <c r="G3468" s="38"/>
      <c r="H3468" s="398" t="s">
        <v>1901</v>
      </c>
      <c r="I3468" s="398"/>
      <c r="J3468" s="39">
        <v>35.479999999999997</v>
      </c>
    </row>
    <row r="3469" spans="1:10" ht="1.05" customHeight="1">
      <c r="A3469" s="16"/>
      <c r="B3469" s="16"/>
      <c r="C3469" s="16"/>
      <c r="D3469" s="16"/>
      <c r="E3469" s="16"/>
      <c r="F3469" s="16"/>
      <c r="G3469" s="16"/>
      <c r="H3469" s="16"/>
      <c r="I3469" s="16"/>
      <c r="J3469" s="16"/>
    </row>
    <row r="3470" spans="1:10" ht="18" customHeight="1">
      <c r="A3470" s="2" t="s">
        <v>1180</v>
      </c>
      <c r="B3470" s="4" t="s">
        <v>61</v>
      </c>
      <c r="C3470" s="2" t="s">
        <v>62</v>
      </c>
      <c r="D3470" s="2" t="s">
        <v>9</v>
      </c>
      <c r="E3470" s="391" t="s">
        <v>63</v>
      </c>
      <c r="F3470" s="391"/>
      <c r="G3470" s="3" t="s">
        <v>64</v>
      </c>
      <c r="H3470" s="4" t="s">
        <v>10</v>
      </c>
      <c r="I3470" s="4" t="s">
        <v>65</v>
      </c>
      <c r="J3470" s="4" t="s">
        <v>11</v>
      </c>
    </row>
    <row r="3471" spans="1:10" ht="25.95" customHeight="1">
      <c r="A3471" s="10" t="s">
        <v>1883</v>
      </c>
      <c r="B3471" s="12" t="s">
        <v>1181</v>
      </c>
      <c r="C3471" s="10" t="s">
        <v>72</v>
      </c>
      <c r="D3471" s="10" t="s">
        <v>1182</v>
      </c>
      <c r="E3471" s="395" t="s">
        <v>74</v>
      </c>
      <c r="F3471" s="395"/>
      <c r="G3471" s="11" t="s">
        <v>75</v>
      </c>
      <c r="H3471" s="15">
        <v>1</v>
      </c>
      <c r="I3471" s="13">
        <v>39.729999999999997</v>
      </c>
      <c r="J3471" s="13">
        <v>39.729999999999997</v>
      </c>
    </row>
    <row r="3472" spans="1:10" ht="24" customHeight="1">
      <c r="A3472" s="17" t="s">
        <v>1884</v>
      </c>
      <c r="B3472" s="19" t="s">
        <v>1971</v>
      </c>
      <c r="C3472" s="17" t="s">
        <v>78</v>
      </c>
      <c r="D3472" s="17" t="s">
        <v>1972</v>
      </c>
      <c r="E3472" s="396" t="s">
        <v>1887</v>
      </c>
      <c r="F3472" s="396"/>
      <c r="G3472" s="18" t="s">
        <v>1911</v>
      </c>
      <c r="H3472" s="21">
        <v>0.2</v>
      </c>
      <c r="I3472" s="20">
        <v>28.71</v>
      </c>
      <c r="J3472" s="20">
        <v>5.74</v>
      </c>
    </row>
    <row r="3473" spans="1:10" ht="25.95" customHeight="1">
      <c r="A3473" s="17" t="s">
        <v>1884</v>
      </c>
      <c r="B3473" s="19" t="s">
        <v>2969</v>
      </c>
      <c r="C3473" s="17" t="s">
        <v>78</v>
      </c>
      <c r="D3473" s="17" t="s">
        <v>2970</v>
      </c>
      <c r="E3473" s="396" t="s">
        <v>1887</v>
      </c>
      <c r="F3473" s="396"/>
      <c r="G3473" s="18" t="s">
        <v>1911</v>
      </c>
      <c r="H3473" s="21">
        <v>0.2</v>
      </c>
      <c r="I3473" s="20">
        <v>24.32</v>
      </c>
      <c r="J3473" s="20">
        <v>4.8600000000000003</v>
      </c>
    </row>
    <row r="3474" spans="1:10" ht="25.95" customHeight="1">
      <c r="A3474" s="22" t="s">
        <v>1894</v>
      </c>
      <c r="B3474" s="24" t="s">
        <v>3133</v>
      </c>
      <c r="C3474" s="22" t="s">
        <v>72</v>
      </c>
      <c r="D3474" s="22" t="s">
        <v>3134</v>
      </c>
      <c r="E3474" s="397" t="s">
        <v>1928</v>
      </c>
      <c r="F3474" s="397"/>
      <c r="G3474" s="23" t="s">
        <v>268</v>
      </c>
      <c r="H3474" s="26">
        <v>1</v>
      </c>
      <c r="I3474" s="25">
        <v>29.13</v>
      </c>
      <c r="J3474" s="25">
        <v>29.13</v>
      </c>
    </row>
    <row r="3475" spans="1:10">
      <c r="A3475" s="38"/>
      <c r="B3475" s="38"/>
      <c r="C3475" s="38"/>
      <c r="D3475" s="38"/>
      <c r="E3475" s="38" t="s">
        <v>1897</v>
      </c>
      <c r="F3475" s="39">
        <v>7.82</v>
      </c>
      <c r="G3475" s="38" t="s">
        <v>1898</v>
      </c>
      <c r="H3475" s="39">
        <v>0</v>
      </c>
      <c r="I3475" s="38" t="s">
        <v>1899</v>
      </c>
      <c r="J3475" s="39">
        <v>7.82</v>
      </c>
    </row>
    <row r="3476" spans="1:10">
      <c r="A3476" s="38"/>
      <c r="B3476" s="38"/>
      <c r="C3476" s="38"/>
      <c r="D3476" s="38"/>
      <c r="E3476" s="38" t="s">
        <v>1900</v>
      </c>
      <c r="F3476" s="39">
        <v>8.14</v>
      </c>
      <c r="G3476" s="38"/>
      <c r="H3476" s="398" t="s">
        <v>1901</v>
      </c>
      <c r="I3476" s="398"/>
      <c r="J3476" s="39">
        <v>47.87</v>
      </c>
    </row>
    <row r="3477" spans="1:10" ht="1.05" customHeight="1">
      <c r="A3477" s="16"/>
      <c r="B3477" s="16"/>
      <c r="C3477" s="16"/>
      <c r="D3477" s="16"/>
      <c r="E3477" s="16"/>
      <c r="F3477" s="16"/>
      <c r="G3477" s="16"/>
      <c r="H3477" s="16"/>
      <c r="I3477" s="16"/>
      <c r="J3477" s="16"/>
    </row>
    <row r="3478" spans="1:10" ht="18" customHeight="1">
      <c r="A3478" s="2" t="s">
        <v>1183</v>
      </c>
      <c r="B3478" s="4" t="s">
        <v>61</v>
      </c>
      <c r="C3478" s="2" t="s">
        <v>62</v>
      </c>
      <c r="D3478" s="2" t="s">
        <v>9</v>
      </c>
      <c r="E3478" s="391" t="s">
        <v>63</v>
      </c>
      <c r="F3478" s="391"/>
      <c r="G3478" s="3" t="s">
        <v>64</v>
      </c>
      <c r="H3478" s="4" t="s">
        <v>10</v>
      </c>
      <c r="I3478" s="4" t="s">
        <v>65</v>
      </c>
      <c r="J3478" s="4" t="s">
        <v>11</v>
      </c>
    </row>
    <row r="3479" spans="1:10" ht="78" customHeight="1">
      <c r="A3479" s="10" t="s">
        <v>1883</v>
      </c>
      <c r="B3479" s="12" t="s">
        <v>1184</v>
      </c>
      <c r="C3479" s="10" t="s">
        <v>72</v>
      </c>
      <c r="D3479" s="10" t="s">
        <v>1185</v>
      </c>
      <c r="E3479" s="395" t="s">
        <v>74</v>
      </c>
      <c r="F3479" s="395"/>
      <c r="G3479" s="11" t="s">
        <v>75</v>
      </c>
      <c r="H3479" s="15">
        <v>1</v>
      </c>
      <c r="I3479" s="13">
        <v>57.27</v>
      </c>
      <c r="J3479" s="13">
        <v>57.27</v>
      </c>
    </row>
    <row r="3480" spans="1:10" ht="24" customHeight="1">
      <c r="A3480" s="17" t="s">
        <v>1884</v>
      </c>
      <c r="B3480" s="19" t="s">
        <v>1971</v>
      </c>
      <c r="C3480" s="17" t="s">
        <v>78</v>
      </c>
      <c r="D3480" s="17" t="s">
        <v>1972</v>
      </c>
      <c r="E3480" s="396" t="s">
        <v>1887</v>
      </c>
      <c r="F3480" s="396"/>
      <c r="G3480" s="18" t="s">
        <v>1911</v>
      </c>
      <c r="H3480" s="21">
        <v>0.48599999999999999</v>
      </c>
      <c r="I3480" s="20">
        <v>28.71</v>
      </c>
      <c r="J3480" s="20">
        <v>13.95</v>
      </c>
    </row>
    <row r="3481" spans="1:10" ht="25.95" customHeight="1">
      <c r="A3481" s="17" t="s">
        <v>1884</v>
      </c>
      <c r="B3481" s="19" t="s">
        <v>2969</v>
      </c>
      <c r="C3481" s="17" t="s">
        <v>78</v>
      </c>
      <c r="D3481" s="17" t="s">
        <v>2970</v>
      </c>
      <c r="E3481" s="396" t="s">
        <v>1887</v>
      </c>
      <c r="F3481" s="396"/>
      <c r="G3481" s="18" t="s">
        <v>1911</v>
      </c>
      <c r="H3481" s="21">
        <v>0.48599999999999999</v>
      </c>
      <c r="I3481" s="20">
        <v>24.32</v>
      </c>
      <c r="J3481" s="20">
        <v>11.81</v>
      </c>
    </row>
    <row r="3482" spans="1:10" ht="25.95" customHeight="1">
      <c r="A3482" s="22" t="s">
        <v>1894</v>
      </c>
      <c r="B3482" s="24" t="s">
        <v>3135</v>
      </c>
      <c r="C3482" s="22" t="s">
        <v>72</v>
      </c>
      <c r="D3482" s="22" t="s">
        <v>3136</v>
      </c>
      <c r="E3482" s="397" t="s">
        <v>1928</v>
      </c>
      <c r="F3482" s="397"/>
      <c r="G3482" s="23" t="s">
        <v>268</v>
      </c>
      <c r="H3482" s="26">
        <v>1.1000000000000001</v>
      </c>
      <c r="I3482" s="25">
        <v>28.65</v>
      </c>
      <c r="J3482" s="25">
        <v>31.51</v>
      </c>
    </row>
    <row r="3483" spans="1:10">
      <c r="A3483" s="38"/>
      <c r="B3483" s="38"/>
      <c r="C3483" s="38"/>
      <c r="D3483" s="38"/>
      <c r="E3483" s="38" t="s">
        <v>1897</v>
      </c>
      <c r="F3483" s="39">
        <v>19</v>
      </c>
      <c r="G3483" s="38" t="s">
        <v>1898</v>
      </c>
      <c r="H3483" s="39">
        <v>0</v>
      </c>
      <c r="I3483" s="38" t="s">
        <v>1899</v>
      </c>
      <c r="J3483" s="39">
        <v>19</v>
      </c>
    </row>
    <row r="3484" spans="1:10">
      <c r="A3484" s="38"/>
      <c r="B3484" s="38"/>
      <c r="C3484" s="38"/>
      <c r="D3484" s="38"/>
      <c r="E3484" s="38" t="s">
        <v>1900</v>
      </c>
      <c r="F3484" s="39">
        <v>11.74</v>
      </c>
      <c r="G3484" s="38"/>
      <c r="H3484" s="398" t="s">
        <v>1901</v>
      </c>
      <c r="I3484" s="398"/>
      <c r="J3484" s="39">
        <v>69.010000000000005</v>
      </c>
    </row>
    <row r="3485" spans="1:10" ht="1.05" customHeight="1">
      <c r="A3485" s="16"/>
      <c r="B3485" s="16"/>
      <c r="C3485" s="16"/>
      <c r="D3485" s="16"/>
      <c r="E3485" s="16"/>
      <c r="F3485" s="16"/>
      <c r="G3485" s="16"/>
      <c r="H3485" s="16"/>
      <c r="I3485" s="16"/>
      <c r="J3485" s="16"/>
    </row>
    <row r="3486" spans="1:10" ht="18" customHeight="1">
      <c r="A3486" s="2" t="s">
        <v>1186</v>
      </c>
      <c r="B3486" s="4" t="s">
        <v>61</v>
      </c>
      <c r="C3486" s="2" t="s">
        <v>62</v>
      </c>
      <c r="D3486" s="2" t="s">
        <v>9</v>
      </c>
      <c r="E3486" s="391" t="s">
        <v>63</v>
      </c>
      <c r="F3486" s="391"/>
      <c r="G3486" s="3" t="s">
        <v>64</v>
      </c>
      <c r="H3486" s="4" t="s">
        <v>10</v>
      </c>
      <c r="I3486" s="4" t="s">
        <v>65</v>
      </c>
      <c r="J3486" s="4" t="s">
        <v>11</v>
      </c>
    </row>
    <row r="3487" spans="1:10" ht="25.95" customHeight="1">
      <c r="A3487" s="10" t="s">
        <v>1883</v>
      </c>
      <c r="B3487" s="12" t="s">
        <v>1187</v>
      </c>
      <c r="C3487" s="10" t="s">
        <v>72</v>
      </c>
      <c r="D3487" s="10" t="s">
        <v>1188</v>
      </c>
      <c r="E3487" s="395" t="s">
        <v>74</v>
      </c>
      <c r="F3487" s="395"/>
      <c r="G3487" s="11" t="s">
        <v>75</v>
      </c>
      <c r="H3487" s="15">
        <v>1</v>
      </c>
      <c r="I3487" s="13">
        <v>262.61</v>
      </c>
      <c r="J3487" s="13">
        <v>262.61</v>
      </c>
    </row>
    <row r="3488" spans="1:10" ht="25.95" customHeight="1">
      <c r="A3488" s="17" t="s">
        <v>1884</v>
      </c>
      <c r="B3488" s="19" t="s">
        <v>2090</v>
      </c>
      <c r="C3488" s="17" t="s">
        <v>78</v>
      </c>
      <c r="D3488" s="17" t="s">
        <v>2091</v>
      </c>
      <c r="E3488" s="396" t="s">
        <v>1887</v>
      </c>
      <c r="F3488" s="396"/>
      <c r="G3488" s="18" t="s">
        <v>1911</v>
      </c>
      <c r="H3488" s="21">
        <v>0.37580000000000002</v>
      </c>
      <c r="I3488" s="20">
        <v>23.92</v>
      </c>
      <c r="J3488" s="20">
        <v>8.98</v>
      </c>
    </row>
    <row r="3489" spans="1:10" ht="24" customHeight="1">
      <c r="A3489" s="17" t="s">
        <v>1884</v>
      </c>
      <c r="B3489" s="19" t="s">
        <v>1971</v>
      </c>
      <c r="C3489" s="17" t="s">
        <v>78</v>
      </c>
      <c r="D3489" s="17" t="s">
        <v>1972</v>
      </c>
      <c r="E3489" s="396" t="s">
        <v>1887</v>
      </c>
      <c r="F3489" s="396"/>
      <c r="G3489" s="18" t="s">
        <v>1911</v>
      </c>
      <c r="H3489" s="21">
        <v>0.37580000000000002</v>
      </c>
      <c r="I3489" s="20">
        <v>28.71</v>
      </c>
      <c r="J3489" s="20">
        <v>10.78</v>
      </c>
    </row>
    <row r="3490" spans="1:10" ht="24" customHeight="1">
      <c r="A3490" s="22" t="s">
        <v>1894</v>
      </c>
      <c r="B3490" s="24" t="s">
        <v>2963</v>
      </c>
      <c r="C3490" s="22" t="s">
        <v>78</v>
      </c>
      <c r="D3490" s="22" t="s">
        <v>2964</v>
      </c>
      <c r="E3490" s="397" t="s">
        <v>1928</v>
      </c>
      <c r="F3490" s="397"/>
      <c r="G3490" s="23" t="s">
        <v>268</v>
      </c>
      <c r="H3490" s="26">
        <v>25.2</v>
      </c>
      <c r="I3490" s="25">
        <v>0.42</v>
      </c>
      <c r="J3490" s="25">
        <v>10.58</v>
      </c>
    </row>
    <row r="3491" spans="1:10" ht="25.95" customHeight="1">
      <c r="A3491" s="22" t="s">
        <v>1894</v>
      </c>
      <c r="B3491" s="24" t="s">
        <v>2959</v>
      </c>
      <c r="C3491" s="22" t="s">
        <v>72</v>
      </c>
      <c r="D3491" s="22" t="s">
        <v>2960</v>
      </c>
      <c r="E3491" s="397" t="s">
        <v>1928</v>
      </c>
      <c r="F3491" s="397"/>
      <c r="G3491" s="23" t="s">
        <v>268</v>
      </c>
      <c r="H3491" s="26">
        <v>25.2</v>
      </c>
      <c r="I3491" s="25">
        <v>0.53</v>
      </c>
      <c r="J3491" s="25">
        <v>13.35</v>
      </c>
    </row>
    <row r="3492" spans="1:10" ht="24" customHeight="1">
      <c r="A3492" s="22" t="s">
        <v>1894</v>
      </c>
      <c r="B3492" s="24" t="s">
        <v>2961</v>
      </c>
      <c r="C3492" s="22" t="s">
        <v>72</v>
      </c>
      <c r="D3492" s="22" t="s">
        <v>2962</v>
      </c>
      <c r="E3492" s="397" t="s">
        <v>1928</v>
      </c>
      <c r="F3492" s="397"/>
      <c r="G3492" s="23" t="s">
        <v>268</v>
      </c>
      <c r="H3492" s="26">
        <v>6</v>
      </c>
      <c r="I3492" s="25">
        <v>25.51</v>
      </c>
      <c r="J3492" s="25">
        <v>153.06</v>
      </c>
    </row>
    <row r="3493" spans="1:10" ht="24" customHeight="1">
      <c r="A3493" s="22" t="s">
        <v>1894</v>
      </c>
      <c r="B3493" s="24" t="s">
        <v>3137</v>
      </c>
      <c r="C3493" s="22" t="s">
        <v>72</v>
      </c>
      <c r="D3493" s="22" t="s">
        <v>3138</v>
      </c>
      <c r="E3493" s="397" t="s">
        <v>1928</v>
      </c>
      <c r="F3493" s="397"/>
      <c r="G3493" s="23" t="s">
        <v>268</v>
      </c>
      <c r="H3493" s="26">
        <v>1</v>
      </c>
      <c r="I3493" s="25">
        <v>37.64</v>
      </c>
      <c r="J3493" s="25">
        <v>37.64</v>
      </c>
    </row>
    <row r="3494" spans="1:10" ht="25.95" customHeight="1">
      <c r="A3494" s="22" t="s">
        <v>1894</v>
      </c>
      <c r="B3494" s="24" t="s">
        <v>3139</v>
      </c>
      <c r="C3494" s="22" t="s">
        <v>78</v>
      </c>
      <c r="D3494" s="22" t="s">
        <v>3140</v>
      </c>
      <c r="E3494" s="397" t="s">
        <v>1928</v>
      </c>
      <c r="F3494" s="397"/>
      <c r="G3494" s="23" t="s">
        <v>268</v>
      </c>
      <c r="H3494" s="26">
        <v>50.4</v>
      </c>
      <c r="I3494" s="25">
        <v>0.56000000000000005</v>
      </c>
      <c r="J3494" s="25">
        <v>28.22</v>
      </c>
    </row>
    <row r="3495" spans="1:10">
      <c r="A3495" s="38"/>
      <c r="B3495" s="38"/>
      <c r="C3495" s="38"/>
      <c r="D3495" s="38"/>
      <c r="E3495" s="38" t="s">
        <v>1897</v>
      </c>
      <c r="F3495" s="39">
        <v>14.58</v>
      </c>
      <c r="G3495" s="38" t="s">
        <v>1898</v>
      </c>
      <c r="H3495" s="39">
        <v>0</v>
      </c>
      <c r="I3495" s="38" t="s">
        <v>1899</v>
      </c>
      <c r="J3495" s="39">
        <v>14.58</v>
      </c>
    </row>
    <row r="3496" spans="1:10">
      <c r="A3496" s="38"/>
      <c r="B3496" s="38"/>
      <c r="C3496" s="38"/>
      <c r="D3496" s="38"/>
      <c r="E3496" s="38" t="s">
        <v>1900</v>
      </c>
      <c r="F3496" s="39">
        <v>53.83</v>
      </c>
      <c r="G3496" s="38"/>
      <c r="H3496" s="398" t="s">
        <v>1901</v>
      </c>
      <c r="I3496" s="398"/>
      <c r="J3496" s="39">
        <v>316.44</v>
      </c>
    </row>
    <row r="3497" spans="1:10" ht="1.05" customHeight="1">
      <c r="A3497" s="16"/>
      <c r="B3497" s="16"/>
      <c r="C3497" s="16"/>
      <c r="D3497" s="16"/>
      <c r="E3497" s="16"/>
      <c r="F3497" s="16"/>
      <c r="G3497" s="16"/>
      <c r="H3497" s="16"/>
      <c r="I3497" s="16"/>
      <c r="J3497" s="16"/>
    </row>
    <row r="3498" spans="1:10" ht="18" customHeight="1">
      <c r="A3498" s="2" t="s">
        <v>1189</v>
      </c>
      <c r="B3498" s="4" t="s">
        <v>61</v>
      </c>
      <c r="C3498" s="2" t="s">
        <v>62</v>
      </c>
      <c r="D3498" s="2" t="s">
        <v>9</v>
      </c>
      <c r="E3498" s="391" t="s">
        <v>63</v>
      </c>
      <c r="F3498" s="391"/>
      <c r="G3498" s="3" t="s">
        <v>64</v>
      </c>
      <c r="H3498" s="4" t="s">
        <v>10</v>
      </c>
      <c r="I3498" s="4" t="s">
        <v>65</v>
      </c>
      <c r="J3498" s="4" t="s">
        <v>11</v>
      </c>
    </row>
    <row r="3499" spans="1:10" ht="25.95" customHeight="1">
      <c r="A3499" s="10" t="s">
        <v>1883</v>
      </c>
      <c r="B3499" s="12" t="s">
        <v>1190</v>
      </c>
      <c r="C3499" s="10" t="s">
        <v>72</v>
      </c>
      <c r="D3499" s="10" t="s">
        <v>1191</v>
      </c>
      <c r="E3499" s="395" t="s">
        <v>74</v>
      </c>
      <c r="F3499" s="395"/>
      <c r="G3499" s="11" t="s">
        <v>75</v>
      </c>
      <c r="H3499" s="15">
        <v>1</v>
      </c>
      <c r="I3499" s="13">
        <v>316.75</v>
      </c>
      <c r="J3499" s="13">
        <v>316.75</v>
      </c>
    </row>
    <row r="3500" spans="1:10" ht="24" customHeight="1">
      <c r="A3500" s="17" t="s">
        <v>1884</v>
      </c>
      <c r="B3500" s="19" t="s">
        <v>1971</v>
      </c>
      <c r="C3500" s="17" t="s">
        <v>78</v>
      </c>
      <c r="D3500" s="17" t="s">
        <v>1972</v>
      </c>
      <c r="E3500" s="396" t="s">
        <v>1887</v>
      </c>
      <c r="F3500" s="396"/>
      <c r="G3500" s="18" t="s">
        <v>1911</v>
      </c>
      <c r="H3500" s="21">
        <v>0.51129999999999998</v>
      </c>
      <c r="I3500" s="20">
        <v>28.71</v>
      </c>
      <c r="J3500" s="20">
        <v>14.67</v>
      </c>
    </row>
    <row r="3501" spans="1:10" ht="25.95" customHeight="1">
      <c r="A3501" s="17" t="s">
        <v>1884</v>
      </c>
      <c r="B3501" s="19" t="s">
        <v>2969</v>
      </c>
      <c r="C3501" s="17" t="s">
        <v>78</v>
      </c>
      <c r="D3501" s="17" t="s">
        <v>2970</v>
      </c>
      <c r="E3501" s="396" t="s">
        <v>1887</v>
      </c>
      <c r="F3501" s="396"/>
      <c r="G3501" s="18" t="s">
        <v>1911</v>
      </c>
      <c r="H3501" s="21">
        <v>0.51129999999999998</v>
      </c>
      <c r="I3501" s="20">
        <v>24.32</v>
      </c>
      <c r="J3501" s="20">
        <v>12.43</v>
      </c>
    </row>
    <row r="3502" spans="1:10" ht="24" customHeight="1">
      <c r="A3502" s="22" t="s">
        <v>1894</v>
      </c>
      <c r="B3502" s="24" t="s">
        <v>2963</v>
      </c>
      <c r="C3502" s="22" t="s">
        <v>78</v>
      </c>
      <c r="D3502" s="22" t="s">
        <v>2964</v>
      </c>
      <c r="E3502" s="397" t="s">
        <v>1928</v>
      </c>
      <c r="F3502" s="397"/>
      <c r="G3502" s="23" t="s">
        <v>268</v>
      </c>
      <c r="H3502" s="26">
        <v>25.2</v>
      </c>
      <c r="I3502" s="25">
        <v>0.42</v>
      </c>
      <c r="J3502" s="25">
        <v>10.58</v>
      </c>
    </row>
    <row r="3503" spans="1:10" ht="25.95" customHeight="1">
      <c r="A3503" s="22" t="s">
        <v>1894</v>
      </c>
      <c r="B3503" s="24" t="s">
        <v>2959</v>
      </c>
      <c r="C3503" s="22" t="s">
        <v>72</v>
      </c>
      <c r="D3503" s="22" t="s">
        <v>2960</v>
      </c>
      <c r="E3503" s="397" t="s">
        <v>1928</v>
      </c>
      <c r="F3503" s="397"/>
      <c r="G3503" s="23" t="s">
        <v>268</v>
      </c>
      <c r="H3503" s="26">
        <v>25.2</v>
      </c>
      <c r="I3503" s="25">
        <v>0.53</v>
      </c>
      <c r="J3503" s="25">
        <v>13.35</v>
      </c>
    </row>
    <row r="3504" spans="1:10" ht="25.95" customHeight="1">
      <c r="A3504" s="22" t="s">
        <v>1894</v>
      </c>
      <c r="B3504" s="24" t="s">
        <v>1948</v>
      </c>
      <c r="C3504" s="22" t="s">
        <v>72</v>
      </c>
      <c r="D3504" s="22" t="s">
        <v>3141</v>
      </c>
      <c r="E3504" s="397" t="s">
        <v>1928</v>
      </c>
      <c r="F3504" s="397"/>
      <c r="G3504" s="23" t="s">
        <v>268</v>
      </c>
      <c r="H3504" s="26">
        <v>1</v>
      </c>
      <c r="I3504" s="25">
        <v>30.51</v>
      </c>
      <c r="J3504" s="25">
        <v>30.51</v>
      </c>
    </row>
    <row r="3505" spans="1:10" ht="25.95" customHeight="1">
      <c r="A3505" s="22" t="s">
        <v>1894</v>
      </c>
      <c r="B3505" s="24" t="s">
        <v>2965</v>
      </c>
      <c r="C3505" s="22" t="s">
        <v>78</v>
      </c>
      <c r="D3505" s="22" t="s">
        <v>2966</v>
      </c>
      <c r="E3505" s="397" t="s">
        <v>1928</v>
      </c>
      <c r="F3505" s="397"/>
      <c r="G3505" s="23" t="s">
        <v>268</v>
      </c>
      <c r="H3505" s="26">
        <v>50.4</v>
      </c>
      <c r="I3505" s="25">
        <v>1.63</v>
      </c>
      <c r="J3505" s="25">
        <v>82.15</v>
      </c>
    </row>
    <row r="3506" spans="1:10" ht="24" customHeight="1">
      <c r="A3506" s="22" t="s">
        <v>1894</v>
      </c>
      <c r="B3506" s="24" t="s">
        <v>2961</v>
      </c>
      <c r="C3506" s="22" t="s">
        <v>72</v>
      </c>
      <c r="D3506" s="22" t="s">
        <v>2962</v>
      </c>
      <c r="E3506" s="397" t="s">
        <v>1928</v>
      </c>
      <c r="F3506" s="397"/>
      <c r="G3506" s="23" t="s">
        <v>268</v>
      </c>
      <c r="H3506" s="26">
        <v>6</v>
      </c>
      <c r="I3506" s="25">
        <v>25.51</v>
      </c>
      <c r="J3506" s="25">
        <v>153.06</v>
      </c>
    </row>
    <row r="3507" spans="1:10">
      <c r="A3507" s="38"/>
      <c r="B3507" s="38"/>
      <c r="C3507" s="38"/>
      <c r="D3507" s="38"/>
      <c r="E3507" s="38" t="s">
        <v>1897</v>
      </c>
      <c r="F3507" s="39">
        <v>19.989999999999998</v>
      </c>
      <c r="G3507" s="38" t="s">
        <v>1898</v>
      </c>
      <c r="H3507" s="39">
        <v>0</v>
      </c>
      <c r="I3507" s="38" t="s">
        <v>1899</v>
      </c>
      <c r="J3507" s="39">
        <v>19.989999999999998</v>
      </c>
    </row>
    <row r="3508" spans="1:10">
      <c r="A3508" s="38"/>
      <c r="B3508" s="38"/>
      <c r="C3508" s="38"/>
      <c r="D3508" s="38"/>
      <c r="E3508" s="38" t="s">
        <v>1900</v>
      </c>
      <c r="F3508" s="39">
        <v>64.930000000000007</v>
      </c>
      <c r="G3508" s="38"/>
      <c r="H3508" s="398" t="s">
        <v>1901</v>
      </c>
      <c r="I3508" s="398"/>
      <c r="J3508" s="39">
        <v>381.68</v>
      </c>
    </row>
    <row r="3509" spans="1:10" ht="1.05" customHeight="1">
      <c r="A3509" s="16"/>
      <c r="B3509" s="16"/>
      <c r="C3509" s="16"/>
      <c r="D3509" s="16"/>
      <c r="E3509" s="16"/>
      <c r="F3509" s="16"/>
      <c r="G3509" s="16"/>
      <c r="H3509" s="16"/>
      <c r="I3509" s="16"/>
      <c r="J3509" s="16"/>
    </row>
    <row r="3510" spans="1:10" ht="18" customHeight="1">
      <c r="A3510" s="2" t="s">
        <v>1192</v>
      </c>
      <c r="B3510" s="4" t="s">
        <v>61</v>
      </c>
      <c r="C3510" s="2" t="s">
        <v>62</v>
      </c>
      <c r="D3510" s="2" t="s">
        <v>9</v>
      </c>
      <c r="E3510" s="391" t="s">
        <v>63</v>
      </c>
      <c r="F3510" s="391"/>
      <c r="G3510" s="3" t="s">
        <v>64</v>
      </c>
      <c r="H3510" s="4" t="s">
        <v>10</v>
      </c>
      <c r="I3510" s="4" t="s">
        <v>65</v>
      </c>
      <c r="J3510" s="4" t="s">
        <v>11</v>
      </c>
    </row>
    <row r="3511" spans="1:10" ht="78" customHeight="1">
      <c r="A3511" s="10" t="s">
        <v>1883</v>
      </c>
      <c r="B3511" s="12" t="s">
        <v>1193</v>
      </c>
      <c r="C3511" s="10" t="s">
        <v>72</v>
      </c>
      <c r="D3511" s="10" t="s">
        <v>1194</v>
      </c>
      <c r="E3511" s="395" t="s">
        <v>74</v>
      </c>
      <c r="F3511" s="395"/>
      <c r="G3511" s="11" t="s">
        <v>75</v>
      </c>
      <c r="H3511" s="15">
        <v>1</v>
      </c>
      <c r="I3511" s="13">
        <v>38.6</v>
      </c>
      <c r="J3511" s="13">
        <v>38.6</v>
      </c>
    </row>
    <row r="3512" spans="1:10" ht="25.95" customHeight="1">
      <c r="A3512" s="17" t="s">
        <v>1884</v>
      </c>
      <c r="B3512" s="19" t="s">
        <v>2969</v>
      </c>
      <c r="C3512" s="17" t="s">
        <v>78</v>
      </c>
      <c r="D3512" s="17" t="s">
        <v>2970</v>
      </c>
      <c r="E3512" s="396" t="s">
        <v>1887</v>
      </c>
      <c r="F3512" s="396"/>
      <c r="G3512" s="18" t="s">
        <v>1911</v>
      </c>
      <c r="H3512" s="21">
        <v>0.15</v>
      </c>
      <c r="I3512" s="20">
        <v>24.32</v>
      </c>
      <c r="J3512" s="20">
        <v>3.64</v>
      </c>
    </row>
    <row r="3513" spans="1:10" ht="24" customHeight="1">
      <c r="A3513" s="17" t="s">
        <v>1884</v>
      </c>
      <c r="B3513" s="19" t="s">
        <v>1971</v>
      </c>
      <c r="C3513" s="17" t="s">
        <v>78</v>
      </c>
      <c r="D3513" s="17" t="s">
        <v>1972</v>
      </c>
      <c r="E3513" s="396" t="s">
        <v>1887</v>
      </c>
      <c r="F3513" s="396"/>
      <c r="G3513" s="18" t="s">
        <v>1911</v>
      </c>
      <c r="H3513" s="21">
        <v>0.15</v>
      </c>
      <c r="I3513" s="20">
        <v>28.71</v>
      </c>
      <c r="J3513" s="20">
        <v>4.3</v>
      </c>
    </row>
    <row r="3514" spans="1:10" ht="39" customHeight="1">
      <c r="A3514" s="22" t="s">
        <v>1894</v>
      </c>
      <c r="B3514" s="24" t="s">
        <v>3142</v>
      </c>
      <c r="C3514" s="22" t="s">
        <v>72</v>
      </c>
      <c r="D3514" s="22" t="s">
        <v>3143</v>
      </c>
      <c r="E3514" s="397" t="s">
        <v>1928</v>
      </c>
      <c r="F3514" s="397"/>
      <c r="G3514" s="23" t="s">
        <v>268</v>
      </c>
      <c r="H3514" s="26">
        <v>1</v>
      </c>
      <c r="I3514" s="25">
        <v>30.66</v>
      </c>
      <c r="J3514" s="25">
        <v>30.66</v>
      </c>
    </row>
    <row r="3515" spans="1:10">
      <c r="A3515" s="38"/>
      <c r="B3515" s="38"/>
      <c r="C3515" s="38"/>
      <c r="D3515" s="38"/>
      <c r="E3515" s="38" t="s">
        <v>1897</v>
      </c>
      <c r="F3515" s="39">
        <v>5.86</v>
      </c>
      <c r="G3515" s="38" t="s">
        <v>1898</v>
      </c>
      <c r="H3515" s="39">
        <v>0</v>
      </c>
      <c r="I3515" s="38" t="s">
        <v>1899</v>
      </c>
      <c r="J3515" s="39">
        <v>5.86</v>
      </c>
    </row>
    <row r="3516" spans="1:10">
      <c r="A3516" s="38"/>
      <c r="B3516" s="38"/>
      <c r="C3516" s="38"/>
      <c r="D3516" s="38"/>
      <c r="E3516" s="38" t="s">
        <v>1900</v>
      </c>
      <c r="F3516" s="39">
        <v>7.91</v>
      </c>
      <c r="G3516" s="38"/>
      <c r="H3516" s="398" t="s">
        <v>1901</v>
      </c>
      <c r="I3516" s="398"/>
      <c r="J3516" s="39">
        <v>46.51</v>
      </c>
    </row>
    <row r="3517" spans="1:10" ht="1.05" customHeight="1">
      <c r="A3517" s="16"/>
      <c r="B3517" s="16"/>
      <c r="C3517" s="16"/>
      <c r="D3517" s="16"/>
      <c r="E3517" s="16"/>
      <c r="F3517" s="16"/>
      <c r="G3517" s="16"/>
      <c r="H3517" s="16"/>
      <c r="I3517" s="16"/>
      <c r="J3517" s="16"/>
    </row>
    <row r="3518" spans="1:10" ht="18" customHeight="1">
      <c r="A3518" s="2" t="s">
        <v>1195</v>
      </c>
      <c r="B3518" s="4" t="s">
        <v>61</v>
      </c>
      <c r="C3518" s="2" t="s">
        <v>62</v>
      </c>
      <c r="D3518" s="2" t="s">
        <v>9</v>
      </c>
      <c r="E3518" s="391" t="s">
        <v>63</v>
      </c>
      <c r="F3518" s="391"/>
      <c r="G3518" s="3" t="s">
        <v>64</v>
      </c>
      <c r="H3518" s="4" t="s">
        <v>10</v>
      </c>
      <c r="I3518" s="4" t="s">
        <v>65</v>
      </c>
      <c r="J3518" s="4" t="s">
        <v>11</v>
      </c>
    </row>
    <row r="3519" spans="1:10" ht="78" customHeight="1">
      <c r="A3519" s="10" t="s">
        <v>1883</v>
      </c>
      <c r="B3519" s="12" t="s">
        <v>1196</v>
      </c>
      <c r="C3519" s="10" t="s">
        <v>72</v>
      </c>
      <c r="D3519" s="10" t="s">
        <v>1197</v>
      </c>
      <c r="E3519" s="395" t="s">
        <v>74</v>
      </c>
      <c r="F3519" s="395"/>
      <c r="G3519" s="11" t="s">
        <v>75</v>
      </c>
      <c r="H3519" s="15">
        <v>1</v>
      </c>
      <c r="I3519" s="13">
        <v>42.73</v>
      </c>
      <c r="J3519" s="13">
        <v>42.73</v>
      </c>
    </row>
    <row r="3520" spans="1:10" ht="24" customHeight="1">
      <c r="A3520" s="17" t="s">
        <v>1884</v>
      </c>
      <c r="B3520" s="19" t="s">
        <v>1971</v>
      </c>
      <c r="C3520" s="17" t="s">
        <v>78</v>
      </c>
      <c r="D3520" s="17" t="s">
        <v>1972</v>
      </c>
      <c r="E3520" s="396" t="s">
        <v>1887</v>
      </c>
      <c r="F3520" s="396"/>
      <c r="G3520" s="18" t="s">
        <v>1911</v>
      </c>
      <c r="H3520" s="21">
        <v>0.15</v>
      </c>
      <c r="I3520" s="20">
        <v>28.71</v>
      </c>
      <c r="J3520" s="20">
        <v>4.3</v>
      </c>
    </row>
    <row r="3521" spans="1:10" ht="25.95" customHeight="1">
      <c r="A3521" s="17" t="s">
        <v>1884</v>
      </c>
      <c r="B3521" s="19" t="s">
        <v>2969</v>
      </c>
      <c r="C3521" s="17" t="s">
        <v>78</v>
      </c>
      <c r="D3521" s="17" t="s">
        <v>2970</v>
      </c>
      <c r="E3521" s="396" t="s">
        <v>1887</v>
      </c>
      <c r="F3521" s="396"/>
      <c r="G3521" s="18" t="s">
        <v>1911</v>
      </c>
      <c r="H3521" s="21">
        <v>0.15</v>
      </c>
      <c r="I3521" s="20">
        <v>24.32</v>
      </c>
      <c r="J3521" s="20">
        <v>3.64</v>
      </c>
    </row>
    <row r="3522" spans="1:10" ht="39" customHeight="1">
      <c r="A3522" s="22" t="s">
        <v>1894</v>
      </c>
      <c r="B3522" s="24" t="s">
        <v>3144</v>
      </c>
      <c r="C3522" s="22" t="s">
        <v>72</v>
      </c>
      <c r="D3522" s="22" t="s">
        <v>3145</v>
      </c>
      <c r="E3522" s="397" t="s">
        <v>1928</v>
      </c>
      <c r="F3522" s="397"/>
      <c r="G3522" s="23" t="s">
        <v>268</v>
      </c>
      <c r="H3522" s="26">
        <v>1</v>
      </c>
      <c r="I3522" s="25">
        <v>34.79</v>
      </c>
      <c r="J3522" s="25">
        <v>34.79</v>
      </c>
    </row>
    <row r="3523" spans="1:10">
      <c r="A3523" s="38"/>
      <c r="B3523" s="38"/>
      <c r="C3523" s="38"/>
      <c r="D3523" s="38"/>
      <c r="E3523" s="38" t="s">
        <v>1897</v>
      </c>
      <c r="F3523" s="39">
        <v>5.86</v>
      </c>
      <c r="G3523" s="38" t="s">
        <v>1898</v>
      </c>
      <c r="H3523" s="39">
        <v>0</v>
      </c>
      <c r="I3523" s="38" t="s">
        <v>1899</v>
      </c>
      <c r="J3523" s="39">
        <v>5.86</v>
      </c>
    </row>
    <row r="3524" spans="1:10">
      <c r="A3524" s="38"/>
      <c r="B3524" s="38"/>
      <c r="C3524" s="38"/>
      <c r="D3524" s="38"/>
      <c r="E3524" s="38" t="s">
        <v>1900</v>
      </c>
      <c r="F3524" s="39">
        <v>8.75</v>
      </c>
      <c r="G3524" s="38"/>
      <c r="H3524" s="398" t="s">
        <v>1901</v>
      </c>
      <c r="I3524" s="398"/>
      <c r="J3524" s="39">
        <v>51.48</v>
      </c>
    </row>
    <row r="3525" spans="1:10" ht="1.05" customHeight="1">
      <c r="A3525" s="16"/>
      <c r="B3525" s="16"/>
      <c r="C3525" s="16"/>
      <c r="D3525" s="16"/>
      <c r="E3525" s="16"/>
      <c r="F3525" s="16"/>
      <c r="G3525" s="16"/>
      <c r="H3525" s="16"/>
      <c r="I3525" s="16"/>
      <c r="J3525" s="16"/>
    </row>
    <row r="3526" spans="1:10" ht="18" customHeight="1">
      <c r="A3526" s="2" t="s">
        <v>1198</v>
      </c>
      <c r="B3526" s="4" t="s">
        <v>61</v>
      </c>
      <c r="C3526" s="2" t="s">
        <v>62</v>
      </c>
      <c r="D3526" s="2" t="s">
        <v>9</v>
      </c>
      <c r="E3526" s="391" t="s">
        <v>63</v>
      </c>
      <c r="F3526" s="391"/>
      <c r="G3526" s="3" t="s">
        <v>64</v>
      </c>
      <c r="H3526" s="4" t="s">
        <v>10</v>
      </c>
      <c r="I3526" s="4" t="s">
        <v>65</v>
      </c>
      <c r="J3526" s="4" t="s">
        <v>11</v>
      </c>
    </row>
    <row r="3527" spans="1:10" ht="78" customHeight="1">
      <c r="A3527" s="10" t="s">
        <v>1883</v>
      </c>
      <c r="B3527" s="12" t="s">
        <v>1199</v>
      </c>
      <c r="C3527" s="10" t="s">
        <v>72</v>
      </c>
      <c r="D3527" s="10" t="s">
        <v>1200</v>
      </c>
      <c r="E3527" s="395" t="s">
        <v>74</v>
      </c>
      <c r="F3527" s="395"/>
      <c r="G3527" s="11" t="s">
        <v>75</v>
      </c>
      <c r="H3527" s="15">
        <v>1</v>
      </c>
      <c r="I3527" s="13">
        <v>53.61</v>
      </c>
      <c r="J3527" s="13">
        <v>53.61</v>
      </c>
    </row>
    <row r="3528" spans="1:10" ht="24" customHeight="1">
      <c r="A3528" s="17" t="s">
        <v>1884</v>
      </c>
      <c r="B3528" s="19" t="s">
        <v>1971</v>
      </c>
      <c r="C3528" s="17" t="s">
        <v>78</v>
      </c>
      <c r="D3528" s="17" t="s">
        <v>1972</v>
      </c>
      <c r="E3528" s="396" t="s">
        <v>1887</v>
      </c>
      <c r="F3528" s="396"/>
      <c r="G3528" s="18" t="s">
        <v>1911</v>
      </c>
      <c r="H3528" s="21">
        <v>0.15</v>
      </c>
      <c r="I3528" s="20">
        <v>28.71</v>
      </c>
      <c r="J3528" s="20">
        <v>4.3</v>
      </c>
    </row>
    <row r="3529" spans="1:10" ht="25.95" customHeight="1">
      <c r="A3529" s="17" t="s">
        <v>1884</v>
      </c>
      <c r="B3529" s="19" t="s">
        <v>2969</v>
      </c>
      <c r="C3529" s="17" t="s">
        <v>78</v>
      </c>
      <c r="D3529" s="17" t="s">
        <v>2970</v>
      </c>
      <c r="E3529" s="396" t="s">
        <v>1887</v>
      </c>
      <c r="F3529" s="396"/>
      <c r="G3529" s="18" t="s">
        <v>1911</v>
      </c>
      <c r="H3529" s="21">
        <v>0.15</v>
      </c>
      <c r="I3529" s="20">
        <v>24.32</v>
      </c>
      <c r="J3529" s="20">
        <v>3.64</v>
      </c>
    </row>
    <row r="3530" spans="1:10" ht="39" customHeight="1">
      <c r="A3530" s="22" t="s">
        <v>1894</v>
      </c>
      <c r="B3530" s="24" t="s">
        <v>3146</v>
      </c>
      <c r="C3530" s="22" t="s">
        <v>72</v>
      </c>
      <c r="D3530" s="22" t="s">
        <v>3147</v>
      </c>
      <c r="E3530" s="397" t="s">
        <v>1928</v>
      </c>
      <c r="F3530" s="397"/>
      <c r="G3530" s="23" t="s">
        <v>268</v>
      </c>
      <c r="H3530" s="26">
        <v>1</v>
      </c>
      <c r="I3530" s="25">
        <v>45.67</v>
      </c>
      <c r="J3530" s="25">
        <v>45.67</v>
      </c>
    </row>
    <row r="3531" spans="1:10">
      <c r="A3531" s="38"/>
      <c r="B3531" s="38"/>
      <c r="C3531" s="38"/>
      <c r="D3531" s="38"/>
      <c r="E3531" s="38" t="s">
        <v>1897</v>
      </c>
      <c r="F3531" s="39">
        <v>5.86</v>
      </c>
      <c r="G3531" s="38" t="s">
        <v>1898</v>
      </c>
      <c r="H3531" s="39">
        <v>0</v>
      </c>
      <c r="I3531" s="38" t="s">
        <v>1899</v>
      </c>
      <c r="J3531" s="39">
        <v>5.86</v>
      </c>
    </row>
    <row r="3532" spans="1:10">
      <c r="A3532" s="38"/>
      <c r="B3532" s="38"/>
      <c r="C3532" s="38"/>
      <c r="D3532" s="38"/>
      <c r="E3532" s="38" t="s">
        <v>1900</v>
      </c>
      <c r="F3532" s="39">
        <v>10.99</v>
      </c>
      <c r="G3532" s="38"/>
      <c r="H3532" s="398" t="s">
        <v>1901</v>
      </c>
      <c r="I3532" s="398"/>
      <c r="J3532" s="39">
        <v>64.599999999999994</v>
      </c>
    </row>
    <row r="3533" spans="1:10" ht="1.05" customHeight="1">
      <c r="A3533" s="16"/>
      <c r="B3533" s="16"/>
      <c r="C3533" s="16"/>
      <c r="D3533" s="16"/>
      <c r="E3533" s="16"/>
      <c r="F3533" s="16"/>
      <c r="G3533" s="16"/>
      <c r="H3533" s="16"/>
      <c r="I3533" s="16"/>
      <c r="J3533" s="16"/>
    </row>
    <row r="3534" spans="1:10" ht="18" customHeight="1">
      <c r="A3534" s="2" t="s">
        <v>1201</v>
      </c>
      <c r="B3534" s="4" t="s">
        <v>61</v>
      </c>
      <c r="C3534" s="2" t="s">
        <v>62</v>
      </c>
      <c r="D3534" s="2" t="s">
        <v>9</v>
      </c>
      <c r="E3534" s="391" t="s">
        <v>63</v>
      </c>
      <c r="F3534" s="391"/>
      <c r="G3534" s="3" t="s">
        <v>64</v>
      </c>
      <c r="H3534" s="4" t="s">
        <v>10</v>
      </c>
      <c r="I3534" s="4" t="s">
        <v>65</v>
      </c>
      <c r="J3534" s="4" t="s">
        <v>11</v>
      </c>
    </row>
    <row r="3535" spans="1:10" ht="78" customHeight="1">
      <c r="A3535" s="10" t="s">
        <v>1883</v>
      </c>
      <c r="B3535" s="12" t="s">
        <v>1202</v>
      </c>
      <c r="C3535" s="10" t="s">
        <v>72</v>
      </c>
      <c r="D3535" s="10" t="s">
        <v>1203</v>
      </c>
      <c r="E3535" s="395" t="s">
        <v>74</v>
      </c>
      <c r="F3535" s="395"/>
      <c r="G3535" s="11" t="s">
        <v>75</v>
      </c>
      <c r="H3535" s="15">
        <v>1</v>
      </c>
      <c r="I3535" s="13">
        <v>10.53</v>
      </c>
      <c r="J3535" s="13">
        <v>10.53</v>
      </c>
    </row>
    <row r="3536" spans="1:10" ht="24" customHeight="1">
      <c r="A3536" s="17" t="s">
        <v>1884</v>
      </c>
      <c r="B3536" s="19" t="s">
        <v>1971</v>
      </c>
      <c r="C3536" s="17" t="s">
        <v>78</v>
      </c>
      <c r="D3536" s="17" t="s">
        <v>1972</v>
      </c>
      <c r="E3536" s="396" t="s">
        <v>1887</v>
      </c>
      <c r="F3536" s="396"/>
      <c r="G3536" s="18" t="s">
        <v>1911</v>
      </c>
      <c r="H3536" s="21">
        <v>0.08</v>
      </c>
      <c r="I3536" s="20">
        <v>28.71</v>
      </c>
      <c r="J3536" s="20">
        <v>2.29</v>
      </c>
    </row>
    <row r="3537" spans="1:10" ht="25.95" customHeight="1">
      <c r="A3537" s="17" t="s">
        <v>1884</v>
      </c>
      <c r="B3537" s="19" t="s">
        <v>2969</v>
      </c>
      <c r="C3537" s="17" t="s">
        <v>78</v>
      </c>
      <c r="D3537" s="17" t="s">
        <v>2970</v>
      </c>
      <c r="E3537" s="396" t="s">
        <v>1887</v>
      </c>
      <c r="F3537" s="396"/>
      <c r="G3537" s="18" t="s">
        <v>1911</v>
      </c>
      <c r="H3537" s="21">
        <v>0.08</v>
      </c>
      <c r="I3537" s="20">
        <v>24.32</v>
      </c>
      <c r="J3537" s="20">
        <v>1.94</v>
      </c>
    </row>
    <row r="3538" spans="1:10" ht="25.95" customHeight="1">
      <c r="A3538" s="22" t="s">
        <v>1894</v>
      </c>
      <c r="B3538" s="24" t="s">
        <v>3148</v>
      </c>
      <c r="C3538" s="22" t="s">
        <v>72</v>
      </c>
      <c r="D3538" s="22" t="s">
        <v>3149</v>
      </c>
      <c r="E3538" s="397" t="s">
        <v>1928</v>
      </c>
      <c r="F3538" s="397"/>
      <c r="G3538" s="23" t="s">
        <v>268</v>
      </c>
      <c r="H3538" s="26">
        <v>1</v>
      </c>
      <c r="I3538" s="25">
        <v>6.3</v>
      </c>
      <c r="J3538" s="25">
        <v>6.3</v>
      </c>
    </row>
    <row r="3539" spans="1:10">
      <c r="A3539" s="38"/>
      <c r="B3539" s="38"/>
      <c r="C3539" s="38"/>
      <c r="D3539" s="38"/>
      <c r="E3539" s="38" t="s">
        <v>1897</v>
      </c>
      <c r="F3539" s="39">
        <v>3.12</v>
      </c>
      <c r="G3539" s="38" t="s">
        <v>1898</v>
      </c>
      <c r="H3539" s="39">
        <v>0</v>
      </c>
      <c r="I3539" s="38" t="s">
        <v>1899</v>
      </c>
      <c r="J3539" s="39">
        <v>3.12</v>
      </c>
    </row>
    <row r="3540" spans="1:10">
      <c r="A3540" s="38"/>
      <c r="B3540" s="38"/>
      <c r="C3540" s="38"/>
      <c r="D3540" s="38"/>
      <c r="E3540" s="38" t="s">
        <v>1900</v>
      </c>
      <c r="F3540" s="39">
        <v>2.15</v>
      </c>
      <c r="G3540" s="38"/>
      <c r="H3540" s="398" t="s">
        <v>1901</v>
      </c>
      <c r="I3540" s="398"/>
      <c r="J3540" s="39">
        <v>12.68</v>
      </c>
    </row>
    <row r="3541" spans="1:10" ht="1.05" customHeight="1">
      <c r="A3541" s="16"/>
      <c r="B3541" s="16"/>
      <c r="C3541" s="16"/>
      <c r="D3541" s="16"/>
      <c r="E3541" s="16"/>
      <c r="F3541" s="16"/>
      <c r="G3541" s="16"/>
      <c r="H3541" s="16"/>
      <c r="I3541" s="16"/>
      <c r="J3541" s="16"/>
    </row>
    <row r="3542" spans="1:10" ht="18" customHeight="1">
      <c r="A3542" s="2" t="s">
        <v>1204</v>
      </c>
      <c r="B3542" s="4" t="s">
        <v>61</v>
      </c>
      <c r="C3542" s="2" t="s">
        <v>62</v>
      </c>
      <c r="D3542" s="2" t="s">
        <v>9</v>
      </c>
      <c r="E3542" s="391" t="s">
        <v>63</v>
      </c>
      <c r="F3542" s="391"/>
      <c r="G3542" s="3" t="s">
        <v>64</v>
      </c>
      <c r="H3542" s="4" t="s">
        <v>10</v>
      </c>
      <c r="I3542" s="4" t="s">
        <v>65</v>
      </c>
      <c r="J3542" s="4" t="s">
        <v>11</v>
      </c>
    </row>
    <row r="3543" spans="1:10" ht="78" customHeight="1">
      <c r="A3543" s="10" t="s">
        <v>1883</v>
      </c>
      <c r="B3543" s="12" t="s">
        <v>1205</v>
      </c>
      <c r="C3543" s="10" t="s">
        <v>72</v>
      </c>
      <c r="D3543" s="10" t="s">
        <v>1206</v>
      </c>
      <c r="E3543" s="395" t="s">
        <v>74</v>
      </c>
      <c r="F3543" s="395"/>
      <c r="G3543" s="11" t="s">
        <v>75</v>
      </c>
      <c r="H3543" s="15">
        <v>1</v>
      </c>
      <c r="I3543" s="13">
        <v>23.87</v>
      </c>
      <c r="J3543" s="13">
        <v>23.87</v>
      </c>
    </row>
    <row r="3544" spans="1:10" ht="25.95" customHeight="1">
      <c r="A3544" s="17" t="s">
        <v>1884</v>
      </c>
      <c r="B3544" s="19" t="s">
        <v>2969</v>
      </c>
      <c r="C3544" s="17" t="s">
        <v>78</v>
      </c>
      <c r="D3544" s="17" t="s">
        <v>2970</v>
      </c>
      <c r="E3544" s="396" t="s">
        <v>1887</v>
      </c>
      <c r="F3544" s="396"/>
      <c r="G3544" s="18" t="s">
        <v>1911</v>
      </c>
      <c r="H3544" s="21">
        <v>0.35</v>
      </c>
      <c r="I3544" s="20">
        <v>24.32</v>
      </c>
      <c r="J3544" s="20">
        <v>8.51</v>
      </c>
    </row>
    <row r="3545" spans="1:10" ht="24" customHeight="1">
      <c r="A3545" s="17" t="s">
        <v>1884</v>
      </c>
      <c r="B3545" s="19" t="s">
        <v>1971</v>
      </c>
      <c r="C3545" s="17" t="s">
        <v>78</v>
      </c>
      <c r="D3545" s="17" t="s">
        <v>1972</v>
      </c>
      <c r="E3545" s="396" t="s">
        <v>1887</v>
      </c>
      <c r="F3545" s="396"/>
      <c r="G3545" s="18" t="s">
        <v>1911</v>
      </c>
      <c r="H3545" s="21">
        <v>0.35</v>
      </c>
      <c r="I3545" s="20">
        <v>28.71</v>
      </c>
      <c r="J3545" s="20">
        <v>10.039999999999999</v>
      </c>
    </row>
    <row r="3546" spans="1:10" ht="25.95" customHeight="1">
      <c r="A3546" s="22" t="s">
        <v>1894</v>
      </c>
      <c r="B3546" s="24" t="s">
        <v>3150</v>
      </c>
      <c r="C3546" s="22" t="s">
        <v>72</v>
      </c>
      <c r="D3546" s="22" t="s">
        <v>3151</v>
      </c>
      <c r="E3546" s="397" t="s">
        <v>1928</v>
      </c>
      <c r="F3546" s="397"/>
      <c r="G3546" s="23" t="s">
        <v>268</v>
      </c>
      <c r="H3546" s="26">
        <v>1</v>
      </c>
      <c r="I3546" s="25">
        <v>5.32</v>
      </c>
      <c r="J3546" s="25">
        <v>5.32</v>
      </c>
    </row>
    <row r="3547" spans="1:10">
      <c r="A3547" s="38"/>
      <c r="B3547" s="38"/>
      <c r="C3547" s="38"/>
      <c r="D3547" s="38"/>
      <c r="E3547" s="38" t="s">
        <v>1897</v>
      </c>
      <c r="F3547" s="39">
        <v>13.68</v>
      </c>
      <c r="G3547" s="38" t="s">
        <v>1898</v>
      </c>
      <c r="H3547" s="39">
        <v>0</v>
      </c>
      <c r="I3547" s="38" t="s">
        <v>1899</v>
      </c>
      <c r="J3547" s="39">
        <v>13.68</v>
      </c>
    </row>
    <row r="3548" spans="1:10">
      <c r="A3548" s="38"/>
      <c r="B3548" s="38"/>
      <c r="C3548" s="38"/>
      <c r="D3548" s="38"/>
      <c r="E3548" s="38" t="s">
        <v>1900</v>
      </c>
      <c r="F3548" s="39">
        <v>4.8899999999999997</v>
      </c>
      <c r="G3548" s="38"/>
      <c r="H3548" s="398" t="s">
        <v>1901</v>
      </c>
      <c r="I3548" s="398"/>
      <c r="J3548" s="39">
        <v>28.76</v>
      </c>
    </row>
    <row r="3549" spans="1:10" ht="1.05" customHeight="1">
      <c r="A3549" s="16"/>
      <c r="B3549" s="16"/>
      <c r="C3549" s="16"/>
      <c r="D3549" s="16"/>
      <c r="E3549" s="16"/>
      <c r="F3549" s="16"/>
      <c r="G3549" s="16"/>
      <c r="H3549" s="16"/>
      <c r="I3549" s="16"/>
      <c r="J3549" s="16"/>
    </row>
    <row r="3550" spans="1:10" ht="18" customHeight="1">
      <c r="A3550" s="2" t="s">
        <v>1207</v>
      </c>
      <c r="B3550" s="4" t="s">
        <v>61</v>
      </c>
      <c r="C3550" s="2" t="s">
        <v>62</v>
      </c>
      <c r="D3550" s="2" t="s">
        <v>9</v>
      </c>
      <c r="E3550" s="391" t="s">
        <v>63</v>
      </c>
      <c r="F3550" s="391"/>
      <c r="G3550" s="3" t="s">
        <v>64</v>
      </c>
      <c r="H3550" s="4" t="s">
        <v>10</v>
      </c>
      <c r="I3550" s="4" t="s">
        <v>65</v>
      </c>
      <c r="J3550" s="4" t="s">
        <v>11</v>
      </c>
    </row>
    <row r="3551" spans="1:10" ht="64.95" customHeight="1">
      <c r="A3551" s="10" t="s">
        <v>1883</v>
      </c>
      <c r="B3551" s="12" t="s">
        <v>999</v>
      </c>
      <c r="C3551" s="10" t="s">
        <v>72</v>
      </c>
      <c r="D3551" s="10" t="s">
        <v>1000</v>
      </c>
      <c r="E3551" s="395" t="s">
        <v>74</v>
      </c>
      <c r="F3551" s="395"/>
      <c r="G3551" s="11" t="s">
        <v>75</v>
      </c>
      <c r="H3551" s="15">
        <v>1</v>
      </c>
      <c r="I3551" s="13">
        <v>7.74</v>
      </c>
      <c r="J3551" s="13">
        <v>7.74</v>
      </c>
    </row>
    <row r="3552" spans="1:10" ht="24" customHeight="1">
      <c r="A3552" s="17" t="s">
        <v>1884</v>
      </c>
      <c r="B3552" s="19" t="s">
        <v>1971</v>
      </c>
      <c r="C3552" s="17" t="s">
        <v>78</v>
      </c>
      <c r="D3552" s="17" t="s">
        <v>1972</v>
      </c>
      <c r="E3552" s="396" t="s">
        <v>1887</v>
      </c>
      <c r="F3552" s="396"/>
      <c r="G3552" s="18" t="s">
        <v>1911</v>
      </c>
      <c r="H3552" s="21">
        <v>0.06</v>
      </c>
      <c r="I3552" s="20">
        <v>28.71</v>
      </c>
      <c r="J3552" s="20">
        <v>1.72</v>
      </c>
    </row>
    <row r="3553" spans="1:10" ht="25.95" customHeight="1">
      <c r="A3553" s="17" t="s">
        <v>1884</v>
      </c>
      <c r="B3553" s="19" t="s">
        <v>2969</v>
      </c>
      <c r="C3553" s="17" t="s">
        <v>78</v>
      </c>
      <c r="D3553" s="17" t="s">
        <v>2970</v>
      </c>
      <c r="E3553" s="396" t="s">
        <v>1887</v>
      </c>
      <c r="F3553" s="396"/>
      <c r="G3553" s="18" t="s">
        <v>1911</v>
      </c>
      <c r="H3553" s="21">
        <v>0.06</v>
      </c>
      <c r="I3553" s="20">
        <v>24.32</v>
      </c>
      <c r="J3553" s="20">
        <v>1.45</v>
      </c>
    </row>
    <row r="3554" spans="1:10" ht="25.95" customHeight="1">
      <c r="A3554" s="22" t="s">
        <v>1894</v>
      </c>
      <c r="B3554" s="24" t="s">
        <v>2971</v>
      </c>
      <c r="C3554" s="22" t="s">
        <v>72</v>
      </c>
      <c r="D3554" s="22" t="s">
        <v>2972</v>
      </c>
      <c r="E3554" s="397" t="s">
        <v>1928</v>
      </c>
      <c r="F3554" s="397"/>
      <c r="G3554" s="23" t="s">
        <v>268</v>
      </c>
      <c r="H3554" s="26">
        <v>1</v>
      </c>
      <c r="I3554" s="25">
        <v>4.57</v>
      </c>
      <c r="J3554" s="25">
        <v>4.57</v>
      </c>
    </row>
    <row r="3555" spans="1:10">
      <c r="A3555" s="38"/>
      <c r="B3555" s="38"/>
      <c r="C3555" s="38"/>
      <c r="D3555" s="38"/>
      <c r="E3555" s="38" t="s">
        <v>1897</v>
      </c>
      <c r="F3555" s="39">
        <v>2.34</v>
      </c>
      <c r="G3555" s="38" t="s">
        <v>1898</v>
      </c>
      <c r="H3555" s="39">
        <v>0</v>
      </c>
      <c r="I3555" s="38" t="s">
        <v>1899</v>
      </c>
      <c r="J3555" s="39">
        <v>2.34</v>
      </c>
    </row>
    <row r="3556" spans="1:10">
      <c r="A3556" s="38"/>
      <c r="B3556" s="38"/>
      <c r="C3556" s="38"/>
      <c r="D3556" s="38"/>
      <c r="E3556" s="38" t="s">
        <v>1900</v>
      </c>
      <c r="F3556" s="39">
        <v>1.58</v>
      </c>
      <c r="G3556" s="38"/>
      <c r="H3556" s="398" t="s">
        <v>1901</v>
      </c>
      <c r="I3556" s="398"/>
      <c r="J3556" s="39">
        <v>9.32</v>
      </c>
    </row>
    <row r="3557" spans="1:10" ht="1.05" customHeight="1">
      <c r="A3557" s="16"/>
      <c r="B3557" s="16"/>
      <c r="C3557" s="16"/>
      <c r="D3557" s="16"/>
      <c r="E3557" s="16"/>
      <c r="F3557" s="16"/>
      <c r="G3557" s="16"/>
      <c r="H3557" s="16"/>
      <c r="I3557" s="16"/>
      <c r="J3557" s="16"/>
    </row>
    <row r="3558" spans="1:10" ht="18" customHeight="1">
      <c r="A3558" s="2" t="s">
        <v>1208</v>
      </c>
      <c r="B3558" s="4" t="s">
        <v>61</v>
      </c>
      <c r="C3558" s="2" t="s">
        <v>62</v>
      </c>
      <c r="D3558" s="2" t="s">
        <v>9</v>
      </c>
      <c r="E3558" s="391" t="s">
        <v>63</v>
      </c>
      <c r="F3558" s="391"/>
      <c r="G3558" s="3" t="s">
        <v>64</v>
      </c>
      <c r="H3558" s="4" t="s">
        <v>10</v>
      </c>
      <c r="I3558" s="4" t="s">
        <v>65</v>
      </c>
      <c r="J3558" s="4" t="s">
        <v>11</v>
      </c>
    </row>
    <row r="3559" spans="1:10" ht="52.05" customHeight="1">
      <c r="A3559" s="10" t="s">
        <v>1883</v>
      </c>
      <c r="B3559" s="12" t="s">
        <v>1011</v>
      </c>
      <c r="C3559" s="10" t="s">
        <v>78</v>
      </c>
      <c r="D3559" s="10" t="s">
        <v>1012</v>
      </c>
      <c r="E3559" s="395" t="s">
        <v>1013</v>
      </c>
      <c r="F3559" s="395"/>
      <c r="G3559" s="11" t="s">
        <v>114</v>
      </c>
      <c r="H3559" s="15">
        <v>1</v>
      </c>
      <c r="I3559" s="13">
        <v>55.12</v>
      </c>
      <c r="J3559" s="13">
        <v>55.12</v>
      </c>
    </row>
    <row r="3560" spans="1:10" ht="24" customHeight="1">
      <c r="A3560" s="17" t="s">
        <v>1884</v>
      </c>
      <c r="B3560" s="19" t="s">
        <v>1971</v>
      </c>
      <c r="C3560" s="17" t="s">
        <v>78</v>
      </c>
      <c r="D3560" s="17" t="s">
        <v>1972</v>
      </c>
      <c r="E3560" s="396" t="s">
        <v>1887</v>
      </c>
      <c r="F3560" s="396"/>
      <c r="G3560" s="18" t="s">
        <v>1911</v>
      </c>
      <c r="H3560" s="21">
        <v>0.75280000000000002</v>
      </c>
      <c r="I3560" s="20">
        <v>28.71</v>
      </c>
      <c r="J3560" s="20">
        <v>21.61</v>
      </c>
    </row>
    <row r="3561" spans="1:10" ht="25.95" customHeight="1">
      <c r="A3561" s="17" t="s">
        <v>1884</v>
      </c>
      <c r="B3561" s="19" t="s">
        <v>2969</v>
      </c>
      <c r="C3561" s="17" t="s">
        <v>78</v>
      </c>
      <c r="D3561" s="17" t="s">
        <v>2970</v>
      </c>
      <c r="E3561" s="396" t="s">
        <v>1887</v>
      </c>
      <c r="F3561" s="396"/>
      <c r="G3561" s="18" t="s">
        <v>1911</v>
      </c>
      <c r="H3561" s="21">
        <v>0.1711</v>
      </c>
      <c r="I3561" s="20">
        <v>24.32</v>
      </c>
      <c r="J3561" s="20">
        <v>4.16</v>
      </c>
    </row>
    <row r="3562" spans="1:10" ht="24" customHeight="1">
      <c r="A3562" s="22" t="s">
        <v>1894</v>
      </c>
      <c r="B3562" s="24" t="s">
        <v>2979</v>
      </c>
      <c r="C3562" s="22" t="s">
        <v>78</v>
      </c>
      <c r="D3562" s="22" t="s">
        <v>2980</v>
      </c>
      <c r="E3562" s="397" t="s">
        <v>1928</v>
      </c>
      <c r="F3562" s="397"/>
      <c r="G3562" s="23" t="s">
        <v>114</v>
      </c>
      <c r="H3562" s="26">
        <v>1.1111</v>
      </c>
      <c r="I3562" s="25">
        <v>3.81</v>
      </c>
      <c r="J3562" s="25">
        <v>4.2300000000000004</v>
      </c>
    </row>
    <row r="3563" spans="1:10" ht="39" customHeight="1">
      <c r="A3563" s="22" t="s">
        <v>1894</v>
      </c>
      <c r="B3563" s="24" t="s">
        <v>2981</v>
      </c>
      <c r="C3563" s="22" t="s">
        <v>78</v>
      </c>
      <c r="D3563" s="22" t="s">
        <v>2982</v>
      </c>
      <c r="E3563" s="397" t="s">
        <v>1928</v>
      </c>
      <c r="F3563" s="397"/>
      <c r="G3563" s="23" t="s">
        <v>268</v>
      </c>
      <c r="H3563" s="26">
        <v>7</v>
      </c>
      <c r="I3563" s="25">
        <v>1.43</v>
      </c>
      <c r="J3563" s="25">
        <v>10.01</v>
      </c>
    </row>
    <row r="3564" spans="1:10" ht="24" customHeight="1">
      <c r="A3564" s="22" t="s">
        <v>1894</v>
      </c>
      <c r="B3564" s="24" t="s">
        <v>2983</v>
      </c>
      <c r="C3564" s="22" t="s">
        <v>78</v>
      </c>
      <c r="D3564" s="22" t="s">
        <v>2984</v>
      </c>
      <c r="E3564" s="397" t="s">
        <v>1928</v>
      </c>
      <c r="F3564" s="397"/>
      <c r="G3564" s="23" t="s">
        <v>114</v>
      </c>
      <c r="H3564" s="26">
        <v>0.5</v>
      </c>
      <c r="I3564" s="25">
        <v>17.03</v>
      </c>
      <c r="J3564" s="25">
        <v>8.51</v>
      </c>
    </row>
    <row r="3565" spans="1:10" ht="24" customHeight="1">
      <c r="A3565" s="22" t="s">
        <v>1894</v>
      </c>
      <c r="B3565" s="24" t="s">
        <v>2963</v>
      </c>
      <c r="C3565" s="22" t="s">
        <v>78</v>
      </c>
      <c r="D3565" s="22" t="s">
        <v>2964</v>
      </c>
      <c r="E3565" s="397" t="s">
        <v>1928</v>
      </c>
      <c r="F3565" s="397"/>
      <c r="G3565" s="23" t="s">
        <v>268</v>
      </c>
      <c r="H3565" s="26">
        <v>7</v>
      </c>
      <c r="I3565" s="25">
        <v>0.42</v>
      </c>
      <c r="J3565" s="25">
        <v>2.94</v>
      </c>
    </row>
    <row r="3566" spans="1:10" ht="25.95" customHeight="1">
      <c r="A3566" s="22" t="s">
        <v>1894</v>
      </c>
      <c r="B3566" s="24" t="s">
        <v>2985</v>
      </c>
      <c r="C3566" s="22" t="s">
        <v>78</v>
      </c>
      <c r="D3566" s="22" t="s">
        <v>2986</v>
      </c>
      <c r="E3566" s="397" t="s">
        <v>1928</v>
      </c>
      <c r="F3566" s="397"/>
      <c r="G3566" s="23" t="s">
        <v>268</v>
      </c>
      <c r="H3566" s="26">
        <v>2.2222</v>
      </c>
      <c r="I3566" s="25">
        <v>1.65</v>
      </c>
      <c r="J3566" s="25">
        <v>3.66</v>
      </c>
    </row>
    <row r="3567" spans="1:10">
      <c r="A3567" s="38"/>
      <c r="B3567" s="38"/>
      <c r="C3567" s="38"/>
      <c r="D3567" s="38"/>
      <c r="E3567" s="38" t="s">
        <v>1897</v>
      </c>
      <c r="F3567" s="39">
        <v>19.34</v>
      </c>
      <c r="G3567" s="38" t="s">
        <v>1898</v>
      </c>
      <c r="H3567" s="39">
        <v>0</v>
      </c>
      <c r="I3567" s="38" t="s">
        <v>1899</v>
      </c>
      <c r="J3567" s="39">
        <v>19.34</v>
      </c>
    </row>
    <row r="3568" spans="1:10">
      <c r="A3568" s="38"/>
      <c r="B3568" s="38"/>
      <c r="C3568" s="38"/>
      <c r="D3568" s="38"/>
      <c r="E3568" s="38" t="s">
        <v>1900</v>
      </c>
      <c r="F3568" s="39">
        <v>11.29</v>
      </c>
      <c r="G3568" s="38"/>
      <c r="H3568" s="398" t="s">
        <v>1901</v>
      </c>
      <c r="I3568" s="398"/>
      <c r="J3568" s="39">
        <v>66.41</v>
      </c>
    </row>
    <row r="3569" spans="1:10" ht="1.05" customHeight="1">
      <c r="A3569" s="16"/>
      <c r="B3569" s="16"/>
      <c r="C3569" s="16"/>
      <c r="D3569" s="16"/>
      <c r="E3569" s="16"/>
      <c r="F3569" s="16"/>
      <c r="G3569" s="16"/>
      <c r="H3569" s="16"/>
      <c r="I3569" s="16"/>
      <c r="J3569" s="16"/>
    </row>
    <row r="3570" spans="1:10" ht="18" customHeight="1">
      <c r="A3570" s="2" t="s">
        <v>1209</v>
      </c>
      <c r="B3570" s="4" t="s">
        <v>61</v>
      </c>
      <c r="C3570" s="2" t="s">
        <v>62</v>
      </c>
      <c r="D3570" s="2" t="s">
        <v>9</v>
      </c>
      <c r="E3570" s="391" t="s">
        <v>63</v>
      </c>
      <c r="F3570" s="391"/>
      <c r="G3570" s="3" t="s">
        <v>64</v>
      </c>
      <c r="H3570" s="4" t="s">
        <v>10</v>
      </c>
      <c r="I3570" s="4" t="s">
        <v>65</v>
      </c>
      <c r="J3570" s="4" t="s">
        <v>11</v>
      </c>
    </row>
    <row r="3571" spans="1:10" ht="39" customHeight="1">
      <c r="A3571" s="10" t="s">
        <v>1883</v>
      </c>
      <c r="B3571" s="12" t="s">
        <v>1210</v>
      </c>
      <c r="C3571" s="10" t="s">
        <v>72</v>
      </c>
      <c r="D3571" s="10" t="s">
        <v>1211</v>
      </c>
      <c r="E3571" s="395" t="s">
        <v>74</v>
      </c>
      <c r="F3571" s="395"/>
      <c r="G3571" s="11" t="s">
        <v>75</v>
      </c>
      <c r="H3571" s="15">
        <v>1</v>
      </c>
      <c r="I3571" s="13">
        <v>15.86</v>
      </c>
      <c r="J3571" s="13">
        <v>15.86</v>
      </c>
    </row>
    <row r="3572" spans="1:10" ht="25.95" customHeight="1">
      <c r="A3572" s="17" t="s">
        <v>1884</v>
      </c>
      <c r="B3572" s="19" t="s">
        <v>2969</v>
      </c>
      <c r="C3572" s="17" t="s">
        <v>78</v>
      </c>
      <c r="D3572" s="17" t="s">
        <v>2970</v>
      </c>
      <c r="E3572" s="396" t="s">
        <v>1887</v>
      </c>
      <c r="F3572" s="396"/>
      <c r="G3572" s="18" t="s">
        <v>1911</v>
      </c>
      <c r="H3572" s="21">
        <v>0.17699999999999999</v>
      </c>
      <c r="I3572" s="20">
        <v>24.32</v>
      </c>
      <c r="J3572" s="20">
        <v>4.3</v>
      </c>
    </row>
    <row r="3573" spans="1:10" ht="24" customHeight="1">
      <c r="A3573" s="17" t="s">
        <v>1884</v>
      </c>
      <c r="B3573" s="19" t="s">
        <v>1971</v>
      </c>
      <c r="C3573" s="17" t="s">
        <v>78</v>
      </c>
      <c r="D3573" s="17" t="s">
        <v>1972</v>
      </c>
      <c r="E3573" s="396" t="s">
        <v>1887</v>
      </c>
      <c r="F3573" s="396"/>
      <c r="G3573" s="18" t="s">
        <v>1911</v>
      </c>
      <c r="H3573" s="21">
        <v>0.17699999999999999</v>
      </c>
      <c r="I3573" s="20">
        <v>28.71</v>
      </c>
      <c r="J3573" s="20">
        <v>5.08</v>
      </c>
    </row>
    <row r="3574" spans="1:10" ht="25.95" customHeight="1">
      <c r="A3574" s="22" t="s">
        <v>1894</v>
      </c>
      <c r="B3574" s="24" t="s">
        <v>3153</v>
      </c>
      <c r="C3574" s="22" t="s">
        <v>78</v>
      </c>
      <c r="D3574" s="22" t="s">
        <v>3154</v>
      </c>
      <c r="E3574" s="397" t="s">
        <v>1928</v>
      </c>
      <c r="F3574" s="397"/>
      <c r="G3574" s="23" t="s">
        <v>268</v>
      </c>
      <c r="H3574" s="26">
        <v>0.33</v>
      </c>
      <c r="I3574" s="25">
        <v>1.76</v>
      </c>
      <c r="J3574" s="25">
        <v>0.57999999999999996</v>
      </c>
    </row>
    <row r="3575" spans="1:10" ht="25.95" customHeight="1">
      <c r="A3575" s="22" t="s">
        <v>1894</v>
      </c>
      <c r="B3575" s="24" t="s">
        <v>3155</v>
      </c>
      <c r="C3575" s="22" t="s">
        <v>78</v>
      </c>
      <c r="D3575" s="22" t="s">
        <v>3156</v>
      </c>
      <c r="E3575" s="397" t="s">
        <v>1928</v>
      </c>
      <c r="F3575" s="397"/>
      <c r="G3575" s="23" t="s">
        <v>114</v>
      </c>
      <c r="H3575" s="26">
        <v>1.0169999999999999</v>
      </c>
      <c r="I3575" s="25">
        <v>5.81</v>
      </c>
      <c r="J3575" s="25">
        <v>5.9</v>
      </c>
    </row>
    <row r="3576" spans="1:10">
      <c r="A3576" s="38"/>
      <c r="B3576" s="38"/>
      <c r="C3576" s="38"/>
      <c r="D3576" s="38"/>
      <c r="E3576" s="38" t="s">
        <v>1897</v>
      </c>
      <c r="F3576" s="39">
        <v>6.91</v>
      </c>
      <c r="G3576" s="38" t="s">
        <v>1898</v>
      </c>
      <c r="H3576" s="39">
        <v>0</v>
      </c>
      <c r="I3576" s="38" t="s">
        <v>1899</v>
      </c>
      <c r="J3576" s="39">
        <v>6.91</v>
      </c>
    </row>
    <row r="3577" spans="1:10">
      <c r="A3577" s="38"/>
      <c r="B3577" s="38"/>
      <c r="C3577" s="38"/>
      <c r="D3577" s="38"/>
      <c r="E3577" s="38" t="s">
        <v>1900</v>
      </c>
      <c r="F3577" s="39">
        <v>3.25</v>
      </c>
      <c r="G3577" s="38"/>
      <c r="H3577" s="398" t="s">
        <v>1901</v>
      </c>
      <c r="I3577" s="398"/>
      <c r="J3577" s="39">
        <v>19.11</v>
      </c>
    </row>
    <row r="3578" spans="1:10" ht="1.05" customHeight="1">
      <c r="A3578" s="16"/>
      <c r="B3578" s="16"/>
      <c r="C3578" s="16"/>
      <c r="D3578" s="16"/>
      <c r="E3578" s="16"/>
      <c r="F3578" s="16"/>
      <c r="G3578" s="16"/>
      <c r="H3578" s="16"/>
      <c r="I3578" s="16"/>
      <c r="J3578" s="16"/>
    </row>
    <row r="3579" spans="1:10" ht="18" customHeight="1">
      <c r="A3579" s="2" t="s">
        <v>1212</v>
      </c>
      <c r="B3579" s="4" t="s">
        <v>61</v>
      </c>
      <c r="C3579" s="2" t="s">
        <v>62</v>
      </c>
      <c r="D3579" s="2" t="s">
        <v>9</v>
      </c>
      <c r="E3579" s="391" t="s">
        <v>63</v>
      </c>
      <c r="F3579" s="391"/>
      <c r="G3579" s="3" t="s">
        <v>64</v>
      </c>
      <c r="H3579" s="4" t="s">
        <v>10</v>
      </c>
      <c r="I3579" s="4" t="s">
        <v>65</v>
      </c>
      <c r="J3579" s="4" t="s">
        <v>11</v>
      </c>
    </row>
    <row r="3580" spans="1:10" ht="39" customHeight="1">
      <c r="A3580" s="10" t="s">
        <v>1883</v>
      </c>
      <c r="B3580" s="12" t="s">
        <v>1213</v>
      </c>
      <c r="C3580" s="10" t="s">
        <v>72</v>
      </c>
      <c r="D3580" s="10" t="s">
        <v>1214</v>
      </c>
      <c r="E3580" s="395" t="s">
        <v>74</v>
      </c>
      <c r="F3580" s="395"/>
      <c r="G3580" s="11" t="s">
        <v>75</v>
      </c>
      <c r="H3580" s="15">
        <v>1</v>
      </c>
      <c r="I3580" s="13">
        <v>143.99</v>
      </c>
      <c r="J3580" s="13">
        <v>143.99</v>
      </c>
    </row>
    <row r="3581" spans="1:10" ht="25.95" customHeight="1">
      <c r="A3581" s="17" t="s">
        <v>1884</v>
      </c>
      <c r="B3581" s="19" t="s">
        <v>2969</v>
      </c>
      <c r="C3581" s="17" t="s">
        <v>78</v>
      </c>
      <c r="D3581" s="17" t="s">
        <v>2970</v>
      </c>
      <c r="E3581" s="396" t="s">
        <v>1887</v>
      </c>
      <c r="F3581" s="396"/>
      <c r="G3581" s="18" t="s">
        <v>1911</v>
      </c>
      <c r="H3581" s="21">
        <v>0.62</v>
      </c>
      <c r="I3581" s="20">
        <v>24.32</v>
      </c>
      <c r="J3581" s="20">
        <v>15.07</v>
      </c>
    </row>
    <row r="3582" spans="1:10" ht="24" customHeight="1">
      <c r="A3582" s="17" t="s">
        <v>1884</v>
      </c>
      <c r="B3582" s="19" t="s">
        <v>1971</v>
      </c>
      <c r="C3582" s="17" t="s">
        <v>78</v>
      </c>
      <c r="D3582" s="17" t="s">
        <v>1972</v>
      </c>
      <c r="E3582" s="396" t="s">
        <v>1887</v>
      </c>
      <c r="F3582" s="396"/>
      <c r="G3582" s="18" t="s">
        <v>1911</v>
      </c>
      <c r="H3582" s="21">
        <v>0.62</v>
      </c>
      <c r="I3582" s="20">
        <v>28.71</v>
      </c>
      <c r="J3582" s="20">
        <v>17.8</v>
      </c>
    </row>
    <row r="3583" spans="1:10" ht="25.95" customHeight="1">
      <c r="A3583" s="22" t="s">
        <v>1894</v>
      </c>
      <c r="B3583" s="24" t="s">
        <v>3158</v>
      </c>
      <c r="C3583" s="22" t="s">
        <v>72</v>
      </c>
      <c r="D3583" s="22" t="s">
        <v>3159</v>
      </c>
      <c r="E3583" s="397" t="s">
        <v>1928</v>
      </c>
      <c r="F3583" s="397"/>
      <c r="G3583" s="23" t="s">
        <v>1150</v>
      </c>
      <c r="H3583" s="26">
        <v>1.01</v>
      </c>
      <c r="I3583" s="25">
        <v>110.02</v>
      </c>
      <c r="J3583" s="25">
        <v>111.12</v>
      </c>
    </row>
    <row r="3584" spans="1:10">
      <c r="A3584" s="38"/>
      <c r="B3584" s="38"/>
      <c r="C3584" s="38"/>
      <c r="D3584" s="38"/>
      <c r="E3584" s="38" t="s">
        <v>1897</v>
      </c>
      <c r="F3584" s="39">
        <v>24.24</v>
      </c>
      <c r="G3584" s="38" t="s">
        <v>1898</v>
      </c>
      <c r="H3584" s="39">
        <v>0</v>
      </c>
      <c r="I3584" s="38" t="s">
        <v>1899</v>
      </c>
      <c r="J3584" s="39">
        <v>24.24</v>
      </c>
    </row>
    <row r="3585" spans="1:10">
      <c r="A3585" s="38"/>
      <c r="B3585" s="38"/>
      <c r="C3585" s="38"/>
      <c r="D3585" s="38"/>
      <c r="E3585" s="38" t="s">
        <v>1900</v>
      </c>
      <c r="F3585" s="39">
        <v>29.51</v>
      </c>
      <c r="G3585" s="38"/>
      <c r="H3585" s="398" t="s">
        <v>1901</v>
      </c>
      <c r="I3585" s="398"/>
      <c r="J3585" s="39">
        <v>173.5</v>
      </c>
    </row>
    <row r="3586" spans="1:10" ht="1.05" customHeight="1">
      <c r="A3586" s="16"/>
      <c r="B3586" s="16"/>
      <c r="C3586" s="16"/>
      <c r="D3586" s="16"/>
      <c r="E3586" s="16"/>
      <c r="F3586" s="16"/>
      <c r="G3586" s="16"/>
      <c r="H3586" s="16"/>
      <c r="I3586" s="16"/>
      <c r="J3586" s="16"/>
    </row>
    <row r="3587" spans="1:10" ht="18" customHeight="1">
      <c r="A3587" s="2" t="s">
        <v>1215</v>
      </c>
      <c r="B3587" s="4" t="s">
        <v>61</v>
      </c>
      <c r="C3587" s="2" t="s">
        <v>62</v>
      </c>
      <c r="D3587" s="2" t="s">
        <v>9</v>
      </c>
      <c r="E3587" s="391" t="s">
        <v>63</v>
      </c>
      <c r="F3587" s="391"/>
      <c r="G3587" s="3" t="s">
        <v>64</v>
      </c>
      <c r="H3587" s="4" t="s">
        <v>10</v>
      </c>
      <c r="I3587" s="4" t="s">
        <v>65</v>
      </c>
      <c r="J3587" s="4" t="s">
        <v>11</v>
      </c>
    </row>
    <row r="3588" spans="1:10" ht="52.05" customHeight="1">
      <c r="A3588" s="10" t="s">
        <v>1883</v>
      </c>
      <c r="B3588" s="12" t="s">
        <v>1216</v>
      </c>
      <c r="C3588" s="10" t="s">
        <v>72</v>
      </c>
      <c r="D3588" s="10" t="s">
        <v>1028</v>
      </c>
      <c r="E3588" s="395" t="s">
        <v>74</v>
      </c>
      <c r="F3588" s="395"/>
      <c r="G3588" s="11" t="s">
        <v>75</v>
      </c>
      <c r="H3588" s="15">
        <v>1</v>
      </c>
      <c r="I3588" s="13">
        <v>40.33</v>
      </c>
      <c r="J3588" s="13">
        <v>40.33</v>
      </c>
    </row>
    <row r="3589" spans="1:10" ht="24" customHeight="1">
      <c r="A3589" s="17" t="s">
        <v>1884</v>
      </c>
      <c r="B3589" s="19" t="s">
        <v>1971</v>
      </c>
      <c r="C3589" s="17" t="s">
        <v>78</v>
      </c>
      <c r="D3589" s="17" t="s">
        <v>1972</v>
      </c>
      <c r="E3589" s="396" t="s">
        <v>1887</v>
      </c>
      <c r="F3589" s="396"/>
      <c r="G3589" s="18" t="s">
        <v>1911</v>
      </c>
      <c r="H3589" s="21">
        <v>0.437</v>
      </c>
      <c r="I3589" s="20">
        <v>28.71</v>
      </c>
      <c r="J3589" s="20">
        <v>12.54</v>
      </c>
    </row>
    <row r="3590" spans="1:10" ht="25.95" customHeight="1">
      <c r="A3590" s="17" t="s">
        <v>1884</v>
      </c>
      <c r="B3590" s="19" t="s">
        <v>2969</v>
      </c>
      <c r="C3590" s="17" t="s">
        <v>78</v>
      </c>
      <c r="D3590" s="17" t="s">
        <v>2970</v>
      </c>
      <c r="E3590" s="396" t="s">
        <v>1887</v>
      </c>
      <c r="F3590" s="396"/>
      <c r="G3590" s="18" t="s">
        <v>1911</v>
      </c>
      <c r="H3590" s="21">
        <v>0.437</v>
      </c>
      <c r="I3590" s="20">
        <v>24.32</v>
      </c>
      <c r="J3590" s="20">
        <v>10.62</v>
      </c>
    </row>
    <row r="3591" spans="1:10" ht="52.05" customHeight="1">
      <c r="A3591" s="22" t="s">
        <v>1894</v>
      </c>
      <c r="B3591" s="24" t="s">
        <v>3160</v>
      </c>
      <c r="C3591" s="22" t="s">
        <v>72</v>
      </c>
      <c r="D3591" s="22" t="s">
        <v>3161</v>
      </c>
      <c r="E3591" s="397" t="s">
        <v>1928</v>
      </c>
      <c r="F3591" s="397"/>
      <c r="G3591" s="23" t="s">
        <v>1150</v>
      </c>
      <c r="H3591" s="26">
        <v>1</v>
      </c>
      <c r="I3591" s="25">
        <v>17.170000000000002</v>
      </c>
      <c r="J3591" s="25">
        <v>17.170000000000002</v>
      </c>
    </row>
    <row r="3592" spans="1:10">
      <c r="A3592" s="38"/>
      <c r="B3592" s="38"/>
      <c r="C3592" s="38"/>
      <c r="D3592" s="38"/>
      <c r="E3592" s="38" t="s">
        <v>1897</v>
      </c>
      <c r="F3592" s="39">
        <v>17.079999999999998</v>
      </c>
      <c r="G3592" s="38" t="s">
        <v>1898</v>
      </c>
      <c r="H3592" s="39">
        <v>0</v>
      </c>
      <c r="I3592" s="38" t="s">
        <v>1899</v>
      </c>
      <c r="J3592" s="39">
        <v>17.079999999999998</v>
      </c>
    </row>
    <row r="3593" spans="1:10">
      <c r="A3593" s="38"/>
      <c r="B3593" s="38"/>
      <c r="C3593" s="38"/>
      <c r="D3593" s="38"/>
      <c r="E3593" s="38" t="s">
        <v>1900</v>
      </c>
      <c r="F3593" s="39">
        <v>8.26</v>
      </c>
      <c r="G3593" s="38"/>
      <c r="H3593" s="398" t="s">
        <v>1901</v>
      </c>
      <c r="I3593" s="398"/>
      <c r="J3593" s="39">
        <v>48.59</v>
      </c>
    </row>
    <row r="3594" spans="1:10" ht="1.05" customHeight="1">
      <c r="A3594" s="16"/>
      <c r="B3594" s="16"/>
      <c r="C3594" s="16"/>
      <c r="D3594" s="16"/>
      <c r="E3594" s="16"/>
      <c r="F3594" s="16"/>
      <c r="G3594" s="16"/>
      <c r="H3594" s="16"/>
      <c r="I3594" s="16"/>
      <c r="J3594" s="16"/>
    </row>
    <row r="3595" spans="1:10" ht="18" customHeight="1">
      <c r="A3595" s="2" t="s">
        <v>1217</v>
      </c>
      <c r="B3595" s="4" t="s">
        <v>61</v>
      </c>
      <c r="C3595" s="2" t="s">
        <v>62</v>
      </c>
      <c r="D3595" s="2" t="s">
        <v>9</v>
      </c>
      <c r="E3595" s="391" t="s">
        <v>63</v>
      </c>
      <c r="F3595" s="391"/>
      <c r="G3595" s="3" t="s">
        <v>64</v>
      </c>
      <c r="H3595" s="4" t="s">
        <v>10</v>
      </c>
      <c r="I3595" s="4" t="s">
        <v>65</v>
      </c>
      <c r="J3595" s="4" t="s">
        <v>11</v>
      </c>
    </row>
    <row r="3596" spans="1:10" ht="25.95" customHeight="1">
      <c r="A3596" s="10" t="s">
        <v>1883</v>
      </c>
      <c r="B3596" s="12" t="s">
        <v>1048</v>
      </c>
      <c r="C3596" s="10" t="s">
        <v>72</v>
      </c>
      <c r="D3596" s="10" t="s">
        <v>1049</v>
      </c>
      <c r="E3596" s="395" t="s">
        <v>74</v>
      </c>
      <c r="F3596" s="395"/>
      <c r="G3596" s="11" t="s">
        <v>75</v>
      </c>
      <c r="H3596" s="15">
        <v>1</v>
      </c>
      <c r="I3596" s="13">
        <v>14.4</v>
      </c>
      <c r="J3596" s="13">
        <v>14.4</v>
      </c>
    </row>
    <row r="3597" spans="1:10" ht="25.95" customHeight="1">
      <c r="A3597" s="17" t="s">
        <v>1884</v>
      </c>
      <c r="B3597" s="19" t="s">
        <v>2969</v>
      </c>
      <c r="C3597" s="17" t="s">
        <v>78</v>
      </c>
      <c r="D3597" s="17" t="s">
        <v>2970</v>
      </c>
      <c r="E3597" s="396" t="s">
        <v>1887</v>
      </c>
      <c r="F3597" s="396"/>
      <c r="G3597" s="18" t="s">
        <v>1911</v>
      </c>
      <c r="H3597" s="21">
        <v>0.11</v>
      </c>
      <c r="I3597" s="20">
        <v>24.32</v>
      </c>
      <c r="J3597" s="20">
        <v>2.67</v>
      </c>
    </row>
    <row r="3598" spans="1:10" ht="24" customHeight="1">
      <c r="A3598" s="17" t="s">
        <v>1884</v>
      </c>
      <c r="B3598" s="19" t="s">
        <v>1971</v>
      </c>
      <c r="C3598" s="17" t="s">
        <v>78</v>
      </c>
      <c r="D3598" s="17" t="s">
        <v>1972</v>
      </c>
      <c r="E3598" s="396" t="s">
        <v>1887</v>
      </c>
      <c r="F3598" s="396"/>
      <c r="G3598" s="18" t="s">
        <v>1911</v>
      </c>
      <c r="H3598" s="21">
        <v>0.11</v>
      </c>
      <c r="I3598" s="20">
        <v>28.71</v>
      </c>
      <c r="J3598" s="20">
        <v>3.15</v>
      </c>
    </row>
    <row r="3599" spans="1:10" ht="24" customHeight="1">
      <c r="A3599" s="22" t="s">
        <v>1894</v>
      </c>
      <c r="B3599" s="24" t="s">
        <v>3011</v>
      </c>
      <c r="C3599" s="22" t="s">
        <v>72</v>
      </c>
      <c r="D3599" s="22" t="s">
        <v>3012</v>
      </c>
      <c r="E3599" s="397" t="s">
        <v>1928</v>
      </c>
      <c r="F3599" s="397"/>
      <c r="G3599" s="23" t="s">
        <v>268</v>
      </c>
      <c r="H3599" s="26">
        <v>1</v>
      </c>
      <c r="I3599" s="25">
        <v>8.58</v>
      </c>
      <c r="J3599" s="25">
        <v>8.58</v>
      </c>
    </row>
    <row r="3600" spans="1:10">
      <c r="A3600" s="38"/>
      <c r="B3600" s="38"/>
      <c r="C3600" s="38"/>
      <c r="D3600" s="38"/>
      <c r="E3600" s="38" t="s">
        <v>1897</v>
      </c>
      <c r="F3600" s="39">
        <v>4.29</v>
      </c>
      <c r="G3600" s="38" t="s">
        <v>1898</v>
      </c>
      <c r="H3600" s="39">
        <v>0</v>
      </c>
      <c r="I3600" s="38" t="s">
        <v>1899</v>
      </c>
      <c r="J3600" s="39">
        <v>4.29</v>
      </c>
    </row>
    <row r="3601" spans="1:10">
      <c r="A3601" s="38"/>
      <c r="B3601" s="38"/>
      <c r="C3601" s="38"/>
      <c r="D3601" s="38"/>
      <c r="E3601" s="38" t="s">
        <v>1900</v>
      </c>
      <c r="F3601" s="39">
        <v>2.95</v>
      </c>
      <c r="G3601" s="38"/>
      <c r="H3601" s="398" t="s">
        <v>1901</v>
      </c>
      <c r="I3601" s="398"/>
      <c r="J3601" s="39">
        <v>17.350000000000001</v>
      </c>
    </row>
    <row r="3602" spans="1:10" ht="1.05" customHeight="1">
      <c r="A3602" s="16"/>
      <c r="B3602" s="16"/>
      <c r="C3602" s="16"/>
      <c r="D3602" s="16"/>
      <c r="E3602" s="16"/>
      <c r="F3602" s="16"/>
      <c r="G3602" s="16"/>
      <c r="H3602" s="16"/>
      <c r="I3602" s="16"/>
      <c r="J3602" s="16"/>
    </row>
    <row r="3603" spans="1:10" ht="18" customHeight="1">
      <c r="A3603" s="2" t="s">
        <v>1218</v>
      </c>
      <c r="B3603" s="4" t="s">
        <v>61</v>
      </c>
      <c r="C3603" s="2" t="s">
        <v>62</v>
      </c>
      <c r="D3603" s="2" t="s">
        <v>9</v>
      </c>
      <c r="E3603" s="391" t="s">
        <v>63</v>
      </c>
      <c r="F3603" s="391"/>
      <c r="G3603" s="3" t="s">
        <v>64</v>
      </c>
      <c r="H3603" s="4" t="s">
        <v>10</v>
      </c>
      <c r="I3603" s="4" t="s">
        <v>65</v>
      </c>
      <c r="J3603" s="4" t="s">
        <v>11</v>
      </c>
    </row>
    <row r="3604" spans="1:10" ht="25.95" customHeight="1">
      <c r="A3604" s="10" t="s">
        <v>1883</v>
      </c>
      <c r="B3604" s="12" t="s">
        <v>1219</v>
      </c>
      <c r="C3604" s="10" t="s">
        <v>72</v>
      </c>
      <c r="D3604" s="10" t="s">
        <v>1220</v>
      </c>
      <c r="E3604" s="395" t="s">
        <v>74</v>
      </c>
      <c r="F3604" s="395"/>
      <c r="G3604" s="11" t="s">
        <v>75</v>
      </c>
      <c r="H3604" s="15">
        <v>1</v>
      </c>
      <c r="I3604" s="13">
        <v>84.5</v>
      </c>
      <c r="J3604" s="13">
        <v>84.5</v>
      </c>
    </row>
    <row r="3605" spans="1:10" ht="24" customHeight="1">
      <c r="A3605" s="17" t="s">
        <v>1884</v>
      </c>
      <c r="B3605" s="19" t="s">
        <v>1909</v>
      </c>
      <c r="C3605" s="17" t="s">
        <v>78</v>
      </c>
      <c r="D3605" s="17" t="s">
        <v>1910</v>
      </c>
      <c r="E3605" s="396" t="s">
        <v>1887</v>
      </c>
      <c r="F3605" s="396"/>
      <c r="G3605" s="18" t="s">
        <v>1911</v>
      </c>
      <c r="H3605" s="21">
        <v>0.17</v>
      </c>
      <c r="I3605" s="20">
        <v>22.95</v>
      </c>
      <c r="J3605" s="20">
        <v>3.9</v>
      </c>
    </row>
    <row r="3606" spans="1:10" ht="24" customHeight="1">
      <c r="A3606" s="17" t="s">
        <v>1884</v>
      </c>
      <c r="B3606" s="19" t="s">
        <v>1971</v>
      </c>
      <c r="C3606" s="17" t="s">
        <v>78</v>
      </c>
      <c r="D3606" s="17" t="s">
        <v>1972</v>
      </c>
      <c r="E3606" s="396" t="s">
        <v>1887</v>
      </c>
      <c r="F3606" s="396"/>
      <c r="G3606" s="18" t="s">
        <v>1911</v>
      </c>
      <c r="H3606" s="21">
        <v>0.17</v>
      </c>
      <c r="I3606" s="20">
        <v>28.71</v>
      </c>
      <c r="J3606" s="20">
        <v>4.88</v>
      </c>
    </row>
    <row r="3607" spans="1:10" ht="24" customHeight="1">
      <c r="A3607" s="22" t="s">
        <v>1894</v>
      </c>
      <c r="B3607" s="24" t="s">
        <v>3163</v>
      </c>
      <c r="C3607" s="22" t="s">
        <v>72</v>
      </c>
      <c r="D3607" s="22" t="s">
        <v>3164</v>
      </c>
      <c r="E3607" s="397" t="s">
        <v>1928</v>
      </c>
      <c r="F3607" s="397"/>
      <c r="G3607" s="23" t="s">
        <v>268</v>
      </c>
      <c r="H3607" s="26">
        <v>1</v>
      </c>
      <c r="I3607" s="25">
        <v>75.72</v>
      </c>
      <c r="J3607" s="25">
        <v>75.72</v>
      </c>
    </row>
    <row r="3608" spans="1:10">
      <c r="A3608" s="38"/>
      <c r="B3608" s="38"/>
      <c r="C3608" s="38"/>
      <c r="D3608" s="38"/>
      <c r="E3608" s="38" t="s">
        <v>1897</v>
      </c>
      <c r="F3608" s="39">
        <v>6.42</v>
      </c>
      <c r="G3608" s="38" t="s">
        <v>1898</v>
      </c>
      <c r="H3608" s="39">
        <v>0</v>
      </c>
      <c r="I3608" s="38" t="s">
        <v>1899</v>
      </c>
      <c r="J3608" s="39">
        <v>6.42</v>
      </c>
    </row>
    <row r="3609" spans="1:10">
      <c r="A3609" s="38"/>
      <c r="B3609" s="38"/>
      <c r="C3609" s="38"/>
      <c r="D3609" s="38"/>
      <c r="E3609" s="38" t="s">
        <v>1900</v>
      </c>
      <c r="F3609" s="39">
        <v>17.32</v>
      </c>
      <c r="G3609" s="38"/>
      <c r="H3609" s="398" t="s">
        <v>1901</v>
      </c>
      <c r="I3609" s="398"/>
      <c r="J3609" s="39">
        <v>101.82</v>
      </c>
    </row>
    <row r="3610" spans="1:10" ht="1.05" customHeight="1">
      <c r="A3610" s="16"/>
      <c r="B3610" s="16"/>
      <c r="C3610" s="16"/>
      <c r="D3610" s="16"/>
      <c r="E3610" s="16"/>
      <c r="F3610" s="16"/>
      <c r="G3610" s="16"/>
      <c r="H3610" s="16"/>
      <c r="I3610" s="16"/>
      <c r="J3610" s="16"/>
    </row>
    <row r="3611" spans="1:10" ht="18" customHeight="1">
      <c r="A3611" s="2" t="s">
        <v>1221</v>
      </c>
      <c r="B3611" s="4" t="s">
        <v>61</v>
      </c>
      <c r="C3611" s="2" t="s">
        <v>62</v>
      </c>
      <c r="D3611" s="2" t="s">
        <v>9</v>
      </c>
      <c r="E3611" s="391" t="s">
        <v>63</v>
      </c>
      <c r="F3611" s="391"/>
      <c r="G3611" s="3" t="s">
        <v>64</v>
      </c>
      <c r="H3611" s="4" t="s">
        <v>10</v>
      </c>
      <c r="I3611" s="4" t="s">
        <v>65</v>
      </c>
      <c r="J3611" s="4" t="s">
        <v>11</v>
      </c>
    </row>
    <row r="3612" spans="1:10" ht="52.05" customHeight="1">
      <c r="A3612" s="10" t="s">
        <v>1883</v>
      </c>
      <c r="B3612" s="12" t="s">
        <v>1061</v>
      </c>
      <c r="C3612" s="10" t="s">
        <v>78</v>
      </c>
      <c r="D3612" s="10" t="s">
        <v>1062</v>
      </c>
      <c r="E3612" s="395" t="s">
        <v>1013</v>
      </c>
      <c r="F3612" s="395"/>
      <c r="G3612" s="11" t="s">
        <v>114</v>
      </c>
      <c r="H3612" s="15">
        <v>1</v>
      </c>
      <c r="I3612" s="13">
        <v>13.81</v>
      </c>
      <c r="J3612" s="13">
        <v>13.81</v>
      </c>
    </row>
    <row r="3613" spans="1:10" ht="25.95" customHeight="1">
      <c r="A3613" s="17" t="s">
        <v>1884</v>
      </c>
      <c r="B3613" s="19" t="s">
        <v>2969</v>
      </c>
      <c r="C3613" s="17" t="s">
        <v>78</v>
      </c>
      <c r="D3613" s="17" t="s">
        <v>2970</v>
      </c>
      <c r="E3613" s="396" t="s">
        <v>1887</v>
      </c>
      <c r="F3613" s="396"/>
      <c r="G3613" s="18" t="s">
        <v>1911</v>
      </c>
      <c r="H3613" s="21">
        <v>4.4200000000000003E-2</v>
      </c>
      <c r="I3613" s="20">
        <v>24.32</v>
      </c>
      <c r="J3613" s="20">
        <v>1.07</v>
      </c>
    </row>
    <row r="3614" spans="1:10" ht="24" customHeight="1">
      <c r="A3614" s="17" t="s">
        <v>1884</v>
      </c>
      <c r="B3614" s="19" t="s">
        <v>1971</v>
      </c>
      <c r="C3614" s="17" t="s">
        <v>78</v>
      </c>
      <c r="D3614" s="17" t="s">
        <v>1972</v>
      </c>
      <c r="E3614" s="396" t="s">
        <v>1887</v>
      </c>
      <c r="F3614" s="396"/>
      <c r="G3614" s="18" t="s">
        <v>1911</v>
      </c>
      <c r="H3614" s="21">
        <v>0.1946</v>
      </c>
      <c r="I3614" s="20">
        <v>28.71</v>
      </c>
      <c r="J3614" s="20">
        <v>5.58</v>
      </c>
    </row>
    <row r="3615" spans="1:10" ht="25.95" customHeight="1">
      <c r="A3615" s="22" t="s">
        <v>1894</v>
      </c>
      <c r="B3615" s="24" t="s">
        <v>3020</v>
      </c>
      <c r="C3615" s="22" t="s">
        <v>78</v>
      </c>
      <c r="D3615" s="22" t="s">
        <v>3021</v>
      </c>
      <c r="E3615" s="397" t="s">
        <v>1928</v>
      </c>
      <c r="F3615" s="397"/>
      <c r="G3615" s="23" t="s">
        <v>268</v>
      </c>
      <c r="H3615" s="26">
        <v>1.25</v>
      </c>
      <c r="I3615" s="25">
        <v>4.8099999999999996</v>
      </c>
      <c r="J3615" s="25">
        <v>6.01</v>
      </c>
    </row>
    <row r="3616" spans="1:10" ht="39" customHeight="1">
      <c r="A3616" s="22" t="s">
        <v>1894</v>
      </c>
      <c r="B3616" s="24" t="s">
        <v>3022</v>
      </c>
      <c r="C3616" s="22" t="s">
        <v>78</v>
      </c>
      <c r="D3616" s="22" t="s">
        <v>3023</v>
      </c>
      <c r="E3616" s="397" t="s">
        <v>1928</v>
      </c>
      <c r="F3616" s="397"/>
      <c r="G3616" s="23" t="s">
        <v>268</v>
      </c>
      <c r="H3616" s="26">
        <v>1.3125</v>
      </c>
      <c r="I3616" s="25">
        <v>0.88</v>
      </c>
      <c r="J3616" s="25">
        <v>1.1499999999999999</v>
      </c>
    </row>
    <row r="3617" spans="1:10">
      <c r="A3617" s="38"/>
      <c r="B3617" s="38"/>
      <c r="C3617" s="38"/>
      <c r="D3617" s="38"/>
      <c r="E3617" s="38" t="s">
        <v>1897</v>
      </c>
      <c r="F3617" s="39">
        <v>4.99</v>
      </c>
      <c r="G3617" s="38" t="s">
        <v>1898</v>
      </c>
      <c r="H3617" s="39">
        <v>0</v>
      </c>
      <c r="I3617" s="38" t="s">
        <v>1899</v>
      </c>
      <c r="J3617" s="39">
        <v>4.99</v>
      </c>
    </row>
    <row r="3618" spans="1:10">
      <c r="A3618" s="38"/>
      <c r="B3618" s="38"/>
      <c r="C3618" s="38"/>
      <c r="D3618" s="38"/>
      <c r="E3618" s="38" t="s">
        <v>1900</v>
      </c>
      <c r="F3618" s="39">
        <v>2.83</v>
      </c>
      <c r="G3618" s="38"/>
      <c r="H3618" s="398" t="s">
        <v>1901</v>
      </c>
      <c r="I3618" s="398"/>
      <c r="J3618" s="39">
        <v>16.64</v>
      </c>
    </row>
    <row r="3619" spans="1:10" ht="1.05" customHeight="1">
      <c r="A3619" s="16"/>
      <c r="B3619" s="16"/>
      <c r="C3619" s="16"/>
      <c r="D3619" s="16"/>
      <c r="E3619" s="16"/>
      <c r="F3619" s="16"/>
      <c r="G3619" s="16"/>
      <c r="H3619" s="16"/>
      <c r="I3619" s="16"/>
      <c r="J3619" s="16"/>
    </row>
    <row r="3620" spans="1:10" ht="18" customHeight="1">
      <c r="A3620" s="2" t="s">
        <v>1222</v>
      </c>
      <c r="B3620" s="4" t="s">
        <v>61</v>
      </c>
      <c r="C3620" s="2" t="s">
        <v>62</v>
      </c>
      <c r="D3620" s="2" t="s">
        <v>9</v>
      </c>
      <c r="E3620" s="391" t="s">
        <v>63</v>
      </c>
      <c r="F3620" s="391"/>
      <c r="G3620" s="3" t="s">
        <v>64</v>
      </c>
      <c r="H3620" s="4" t="s">
        <v>10</v>
      </c>
      <c r="I3620" s="4" t="s">
        <v>65</v>
      </c>
      <c r="J3620" s="4" t="s">
        <v>11</v>
      </c>
    </row>
    <row r="3621" spans="1:10" ht="39" customHeight="1">
      <c r="A3621" s="10" t="s">
        <v>1883</v>
      </c>
      <c r="B3621" s="12" t="s">
        <v>1223</v>
      </c>
      <c r="C3621" s="10" t="s">
        <v>78</v>
      </c>
      <c r="D3621" s="10" t="s">
        <v>1224</v>
      </c>
      <c r="E3621" s="395" t="s">
        <v>1059</v>
      </c>
      <c r="F3621" s="395"/>
      <c r="G3621" s="11" t="s">
        <v>268</v>
      </c>
      <c r="H3621" s="15">
        <v>1</v>
      </c>
      <c r="I3621" s="13">
        <v>43.77</v>
      </c>
      <c r="J3621" s="13">
        <v>43.77</v>
      </c>
    </row>
    <row r="3622" spans="1:10" ht="24" customHeight="1">
      <c r="A3622" s="17" t="s">
        <v>1884</v>
      </c>
      <c r="B3622" s="19" t="s">
        <v>1971</v>
      </c>
      <c r="C3622" s="17" t="s">
        <v>78</v>
      </c>
      <c r="D3622" s="17" t="s">
        <v>1972</v>
      </c>
      <c r="E3622" s="396" t="s">
        <v>1887</v>
      </c>
      <c r="F3622" s="396"/>
      <c r="G3622" s="18" t="s">
        <v>1911</v>
      </c>
      <c r="H3622" s="21">
        <v>0.44900000000000001</v>
      </c>
      <c r="I3622" s="20">
        <v>28.71</v>
      </c>
      <c r="J3622" s="20">
        <v>12.89</v>
      </c>
    </row>
    <row r="3623" spans="1:10" ht="25.95" customHeight="1">
      <c r="A3623" s="17" t="s">
        <v>1884</v>
      </c>
      <c r="B3623" s="19" t="s">
        <v>2969</v>
      </c>
      <c r="C3623" s="17" t="s">
        <v>78</v>
      </c>
      <c r="D3623" s="17" t="s">
        <v>2970</v>
      </c>
      <c r="E3623" s="396" t="s">
        <v>1887</v>
      </c>
      <c r="F3623" s="396"/>
      <c r="G3623" s="18" t="s">
        <v>1911</v>
      </c>
      <c r="H3623" s="21">
        <v>0.44900000000000001</v>
      </c>
      <c r="I3623" s="20">
        <v>24.32</v>
      </c>
      <c r="J3623" s="20">
        <v>10.91</v>
      </c>
    </row>
    <row r="3624" spans="1:10" ht="25.95" customHeight="1">
      <c r="A3624" s="22" t="s">
        <v>1894</v>
      </c>
      <c r="B3624" s="24" t="s">
        <v>3165</v>
      </c>
      <c r="C3624" s="22" t="s">
        <v>78</v>
      </c>
      <c r="D3624" s="22" t="s">
        <v>3166</v>
      </c>
      <c r="E3624" s="397" t="s">
        <v>1928</v>
      </c>
      <c r="F3624" s="397"/>
      <c r="G3624" s="23" t="s">
        <v>268</v>
      </c>
      <c r="H3624" s="26">
        <v>1</v>
      </c>
      <c r="I3624" s="25">
        <v>19.23</v>
      </c>
      <c r="J3624" s="25">
        <v>19.23</v>
      </c>
    </row>
    <row r="3625" spans="1:10" ht="39" customHeight="1">
      <c r="A3625" s="22" t="s">
        <v>1894</v>
      </c>
      <c r="B3625" s="24" t="s">
        <v>2229</v>
      </c>
      <c r="C3625" s="22" t="s">
        <v>78</v>
      </c>
      <c r="D3625" s="22" t="s">
        <v>2230</v>
      </c>
      <c r="E3625" s="397" t="s">
        <v>1928</v>
      </c>
      <c r="F3625" s="397"/>
      <c r="G3625" s="23" t="s">
        <v>268</v>
      </c>
      <c r="H3625" s="26">
        <v>2</v>
      </c>
      <c r="I3625" s="25">
        <v>0.37</v>
      </c>
      <c r="J3625" s="25">
        <v>0.74</v>
      </c>
    </row>
    <row r="3626" spans="1:10">
      <c r="A3626" s="38"/>
      <c r="B3626" s="38"/>
      <c r="C3626" s="38"/>
      <c r="D3626" s="38"/>
      <c r="E3626" s="38" t="s">
        <v>1897</v>
      </c>
      <c r="F3626" s="39">
        <v>17.55</v>
      </c>
      <c r="G3626" s="38" t="s">
        <v>1898</v>
      </c>
      <c r="H3626" s="39">
        <v>0</v>
      </c>
      <c r="I3626" s="38" t="s">
        <v>1899</v>
      </c>
      <c r="J3626" s="39">
        <v>17.55</v>
      </c>
    </row>
    <row r="3627" spans="1:10">
      <c r="A3627" s="38"/>
      <c r="B3627" s="38"/>
      <c r="C3627" s="38"/>
      <c r="D3627" s="38"/>
      <c r="E3627" s="38" t="s">
        <v>1900</v>
      </c>
      <c r="F3627" s="39">
        <v>8.9700000000000006</v>
      </c>
      <c r="G3627" s="38"/>
      <c r="H3627" s="398" t="s">
        <v>1901</v>
      </c>
      <c r="I3627" s="398"/>
      <c r="J3627" s="39">
        <v>52.74</v>
      </c>
    </row>
    <row r="3628" spans="1:10" ht="1.05" customHeight="1">
      <c r="A3628" s="16"/>
      <c r="B3628" s="16"/>
      <c r="C3628" s="16"/>
      <c r="D3628" s="16"/>
      <c r="E3628" s="16"/>
      <c r="F3628" s="16"/>
      <c r="G3628" s="16"/>
      <c r="H3628" s="16"/>
      <c r="I3628" s="16"/>
      <c r="J3628" s="16"/>
    </row>
    <row r="3629" spans="1:10" ht="18" customHeight="1">
      <c r="A3629" s="2" t="s">
        <v>1225</v>
      </c>
      <c r="B3629" s="4" t="s">
        <v>61</v>
      </c>
      <c r="C3629" s="2" t="s">
        <v>62</v>
      </c>
      <c r="D3629" s="2" t="s">
        <v>9</v>
      </c>
      <c r="E3629" s="391" t="s">
        <v>63</v>
      </c>
      <c r="F3629" s="391"/>
      <c r="G3629" s="3" t="s">
        <v>64</v>
      </c>
      <c r="H3629" s="4" t="s">
        <v>10</v>
      </c>
      <c r="I3629" s="4" t="s">
        <v>65</v>
      </c>
      <c r="J3629" s="4" t="s">
        <v>11</v>
      </c>
    </row>
    <row r="3630" spans="1:10" ht="39" customHeight="1">
      <c r="A3630" s="10" t="s">
        <v>1883</v>
      </c>
      <c r="B3630" s="12" t="s">
        <v>1226</v>
      </c>
      <c r="C3630" s="10" t="s">
        <v>78</v>
      </c>
      <c r="D3630" s="10" t="s">
        <v>1227</v>
      </c>
      <c r="E3630" s="395" t="s">
        <v>1075</v>
      </c>
      <c r="F3630" s="395"/>
      <c r="G3630" s="11" t="s">
        <v>114</v>
      </c>
      <c r="H3630" s="15">
        <v>1</v>
      </c>
      <c r="I3630" s="13">
        <v>4.49</v>
      </c>
      <c r="J3630" s="13">
        <v>4.49</v>
      </c>
    </row>
    <row r="3631" spans="1:10" ht="25.95" customHeight="1">
      <c r="A3631" s="17" t="s">
        <v>1884</v>
      </c>
      <c r="B3631" s="19" t="s">
        <v>2969</v>
      </c>
      <c r="C3631" s="17" t="s">
        <v>78</v>
      </c>
      <c r="D3631" s="17" t="s">
        <v>2970</v>
      </c>
      <c r="E3631" s="396" t="s">
        <v>1887</v>
      </c>
      <c r="F3631" s="396"/>
      <c r="G3631" s="18" t="s">
        <v>1911</v>
      </c>
      <c r="H3631" s="21">
        <v>2.9000000000000001E-2</v>
      </c>
      <c r="I3631" s="20">
        <v>24.32</v>
      </c>
      <c r="J3631" s="20">
        <v>0.7</v>
      </c>
    </row>
    <row r="3632" spans="1:10" ht="24" customHeight="1">
      <c r="A3632" s="17" t="s">
        <v>1884</v>
      </c>
      <c r="B3632" s="19" t="s">
        <v>1971</v>
      </c>
      <c r="C3632" s="17" t="s">
        <v>78</v>
      </c>
      <c r="D3632" s="17" t="s">
        <v>1972</v>
      </c>
      <c r="E3632" s="396" t="s">
        <v>1887</v>
      </c>
      <c r="F3632" s="396"/>
      <c r="G3632" s="18" t="s">
        <v>1911</v>
      </c>
      <c r="H3632" s="21">
        <v>2.9000000000000001E-2</v>
      </c>
      <c r="I3632" s="20">
        <v>28.71</v>
      </c>
      <c r="J3632" s="20">
        <v>0.83</v>
      </c>
    </row>
    <row r="3633" spans="1:10" ht="25.95" customHeight="1">
      <c r="A3633" s="22" t="s">
        <v>1894</v>
      </c>
      <c r="B3633" s="24" t="s">
        <v>3035</v>
      </c>
      <c r="C3633" s="22" t="s">
        <v>78</v>
      </c>
      <c r="D3633" s="22" t="s">
        <v>3036</v>
      </c>
      <c r="E3633" s="397" t="s">
        <v>1928</v>
      </c>
      <c r="F3633" s="397"/>
      <c r="G3633" s="23" t="s">
        <v>268</v>
      </c>
      <c r="H3633" s="26">
        <v>9.4000000000000004E-3</v>
      </c>
      <c r="I3633" s="25">
        <v>6.98</v>
      </c>
      <c r="J3633" s="25">
        <v>0.06</v>
      </c>
    </row>
    <row r="3634" spans="1:10" ht="39" customHeight="1">
      <c r="A3634" s="22" t="s">
        <v>1894</v>
      </c>
      <c r="B3634" s="24" t="s">
        <v>3168</v>
      </c>
      <c r="C3634" s="22" t="s">
        <v>78</v>
      </c>
      <c r="D3634" s="22" t="s">
        <v>3169</v>
      </c>
      <c r="E3634" s="397" t="s">
        <v>1928</v>
      </c>
      <c r="F3634" s="397"/>
      <c r="G3634" s="23" t="s">
        <v>114</v>
      </c>
      <c r="H3634" s="26">
        <v>1.2434000000000001</v>
      </c>
      <c r="I3634" s="25">
        <v>2.34</v>
      </c>
      <c r="J3634" s="25">
        <v>2.9</v>
      </c>
    </row>
    <row r="3635" spans="1:10">
      <c r="A3635" s="38"/>
      <c r="B3635" s="38"/>
      <c r="C3635" s="38"/>
      <c r="D3635" s="38"/>
      <c r="E3635" s="38" t="s">
        <v>1897</v>
      </c>
      <c r="F3635" s="39">
        <v>1.1299999999999999</v>
      </c>
      <c r="G3635" s="38" t="s">
        <v>1898</v>
      </c>
      <c r="H3635" s="39">
        <v>0</v>
      </c>
      <c r="I3635" s="38" t="s">
        <v>1899</v>
      </c>
      <c r="J3635" s="39">
        <v>1.1299999999999999</v>
      </c>
    </row>
    <row r="3636" spans="1:10">
      <c r="A3636" s="38"/>
      <c r="B3636" s="38"/>
      <c r="C3636" s="38"/>
      <c r="D3636" s="38"/>
      <c r="E3636" s="38" t="s">
        <v>1900</v>
      </c>
      <c r="F3636" s="39">
        <v>0.92</v>
      </c>
      <c r="G3636" s="38"/>
      <c r="H3636" s="398" t="s">
        <v>1901</v>
      </c>
      <c r="I3636" s="398"/>
      <c r="J3636" s="39">
        <v>5.41</v>
      </c>
    </row>
    <row r="3637" spans="1:10" ht="1.05" customHeight="1">
      <c r="A3637" s="16"/>
      <c r="B3637" s="16"/>
      <c r="C3637" s="16"/>
      <c r="D3637" s="16"/>
      <c r="E3637" s="16"/>
      <c r="F3637" s="16"/>
      <c r="G3637" s="16"/>
      <c r="H3637" s="16"/>
      <c r="I3637" s="16"/>
      <c r="J3637" s="16"/>
    </row>
    <row r="3638" spans="1:10" ht="18" customHeight="1">
      <c r="A3638" s="2" t="s">
        <v>1228</v>
      </c>
      <c r="B3638" s="4" t="s">
        <v>61</v>
      </c>
      <c r="C3638" s="2" t="s">
        <v>62</v>
      </c>
      <c r="D3638" s="2" t="s">
        <v>9</v>
      </c>
      <c r="E3638" s="391" t="s">
        <v>63</v>
      </c>
      <c r="F3638" s="391"/>
      <c r="G3638" s="3" t="s">
        <v>64</v>
      </c>
      <c r="H3638" s="4" t="s">
        <v>10</v>
      </c>
      <c r="I3638" s="4" t="s">
        <v>65</v>
      </c>
      <c r="J3638" s="4" t="s">
        <v>11</v>
      </c>
    </row>
    <row r="3639" spans="1:10" ht="39" customHeight="1">
      <c r="A3639" s="10" t="s">
        <v>1883</v>
      </c>
      <c r="B3639" s="12" t="s">
        <v>1229</v>
      </c>
      <c r="C3639" s="10" t="s">
        <v>78</v>
      </c>
      <c r="D3639" s="10" t="s">
        <v>1230</v>
      </c>
      <c r="E3639" s="395" t="s">
        <v>1075</v>
      </c>
      <c r="F3639" s="395"/>
      <c r="G3639" s="11" t="s">
        <v>114</v>
      </c>
      <c r="H3639" s="15">
        <v>1</v>
      </c>
      <c r="I3639" s="13">
        <v>6.93</v>
      </c>
      <c r="J3639" s="13">
        <v>6.93</v>
      </c>
    </row>
    <row r="3640" spans="1:10" ht="25.95" customHeight="1">
      <c r="A3640" s="17" t="s">
        <v>1884</v>
      </c>
      <c r="B3640" s="19" t="s">
        <v>2969</v>
      </c>
      <c r="C3640" s="17" t="s">
        <v>78</v>
      </c>
      <c r="D3640" s="17" t="s">
        <v>2970</v>
      </c>
      <c r="E3640" s="396" t="s">
        <v>1887</v>
      </c>
      <c r="F3640" s="396"/>
      <c r="G3640" s="18" t="s">
        <v>1911</v>
      </c>
      <c r="H3640" s="21">
        <v>3.9E-2</v>
      </c>
      <c r="I3640" s="20">
        <v>24.32</v>
      </c>
      <c r="J3640" s="20">
        <v>0.94</v>
      </c>
    </row>
    <row r="3641" spans="1:10" ht="24" customHeight="1">
      <c r="A3641" s="17" t="s">
        <v>1884</v>
      </c>
      <c r="B3641" s="19" t="s">
        <v>1971</v>
      </c>
      <c r="C3641" s="17" t="s">
        <v>78</v>
      </c>
      <c r="D3641" s="17" t="s">
        <v>1972</v>
      </c>
      <c r="E3641" s="396" t="s">
        <v>1887</v>
      </c>
      <c r="F3641" s="396"/>
      <c r="G3641" s="18" t="s">
        <v>1911</v>
      </c>
      <c r="H3641" s="21">
        <v>3.9E-2</v>
      </c>
      <c r="I3641" s="20">
        <v>28.71</v>
      </c>
      <c r="J3641" s="20">
        <v>1.1100000000000001</v>
      </c>
    </row>
    <row r="3642" spans="1:10" ht="25.95" customHeight="1">
      <c r="A3642" s="22" t="s">
        <v>1894</v>
      </c>
      <c r="B3642" s="24" t="s">
        <v>3035</v>
      </c>
      <c r="C3642" s="22" t="s">
        <v>78</v>
      </c>
      <c r="D3642" s="22" t="s">
        <v>3036</v>
      </c>
      <c r="E3642" s="397" t="s">
        <v>1928</v>
      </c>
      <c r="F3642" s="397"/>
      <c r="G3642" s="23" t="s">
        <v>268</v>
      </c>
      <c r="H3642" s="26">
        <v>9.4000000000000004E-3</v>
      </c>
      <c r="I3642" s="25">
        <v>6.98</v>
      </c>
      <c r="J3642" s="25">
        <v>0.06</v>
      </c>
    </row>
    <row r="3643" spans="1:10" ht="39" customHeight="1">
      <c r="A3643" s="22" t="s">
        <v>1894</v>
      </c>
      <c r="B3643" s="24" t="s">
        <v>3171</v>
      </c>
      <c r="C3643" s="22" t="s">
        <v>78</v>
      </c>
      <c r="D3643" s="22" t="s">
        <v>3172</v>
      </c>
      <c r="E3643" s="397" t="s">
        <v>1928</v>
      </c>
      <c r="F3643" s="397"/>
      <c r="G3643" s="23" t="s">
        <v>114</v>
      </c>
      <c r="H3643" s="26">
        <v>1.2434000000000001</v>
      </c>
      <c r="I3643" s="25">
        <v>3.88</v>
      </c>
      <c r="J3643" s="25">
        <v>4.82</v>
      </c>
    </row>
    <row r="3644" spans="1:10">
      <c r="A3644" s="38"/>
      <c r="B3644" s="38"/>
      <c r="C3644" s="38"/>
      <c r="D3644" s="38"/>
      <c r="E3644" s="38" t="s">
        <v>1897</v>
      </c>
      <c r="F3644" s="39">
        <v>1.51</v>
      </c>
      <c r="G3644" s="38" t="s">
        <v>1898</v>
      </c>
      <c r="H3644" s="39">
        <v>0</v>
      </c>
      <c r="I3644" s="38" t="s">
        <v>1899</v>
      </c>
      <c r="J3644" s="39">
        <v>1.51</v>
      </c>
    </row>
    <row r="3645" spans="1:10">
      <c r="A3645" s="38"/>
      <c r="B3645" s="38"/>
      <c r="C3645" s="38"/>
      <c r="D3645" s="38"/>
      <c r="E3645" s="38" t="s">
        <v>1900</v>
      </c>
      <c r="F3645" s="39">
        <v>1.42</v>
      </c>
      <c r="G3645" s="38"/>
      <c r="H3645" s="398" t="s">
        <v>1901</v>
      </c>
      <c r="I3645" s="398"/>
      <c r="J3645" s="39">
        <v>8.35</v>
      </c>
    </row>
    <row r="3646" spans="1:10" ht="1.05" customHeight="1">
      <c r="A3646" s="16"/>
      <c r="B3646" s="16"/>
      <c r="C3646" s="16"/>
      <c r="D3646" s="16"/>
      <c r="E3646" s="16"/>
      <c r="F3646" s="16"/>
      <c r="G3646" s="16"/>
      <c r="H3646" s="16"/>
      <c r="I3646" s="16"/>
      <c r="J3646" s="16"/>
    </row>
    <row r="3647" spans="1:10" ht="18" customHeight="1">
      <c r="A3647" s="2" t="s">
        <v>1231</v>
      </c>
      <c r="B3647" s="4" t="s">
        <v>61</v>
      </c>
      <c r="C3647" s="2" t="s">
        <v>62</v>
      </c>
      <c r="D3647" s="2" t="s">
        <v>9</v>
      </c>
      <c r="E3647" s="391" t="s">
        <v>63</v>
      </c>
      <c r="F3647" s="391"/>
      <c r="G3647" s="3" t="s">
        <v>64</v>
      </c>
      <c r="H3647" s="4" t="s">
        <v>10</v>
      </c>
      <c r="I3647" s="4" t="s">
        <v>65</v>
      </c>
      <c r="J3647" s="4" t="s">
        <v>11</v>
      </c>
    </row>
    <row r="3648" spans="1:10" ht="52.05" customHeight="1">
      <c r="A3648" s="10" t="s">
        <v>1883</v>
      </c>
      <c r="B3648" s="12" t="s">
        <v>1232</v>
      </c>
      <c r="C3648" s="10" t="s">
        <v>78</v>
      </c>
      <c r="D3648" s="10" t="s">
        <v>3659</v>
      </c>
      <c r="E3648" s="395" t="s">
        <v>1114</v>
      </c>
      <c r="F3648" s="395"/>
      <c r="G3648" s="11" t="s">
        <v>268</v>
      </c>
      <c r="H3648" s="15">
        <v>1</v>
      </c>
      <c r="I3648" s="13">
        <v>815.77</v>
      </c>
      <c r="J3648" s="13">
        <v>815.77</v>
      </c>
    </row>
    <row r="3649" spans="1:10" ht="24" customHeight="1">
      <c r="A3649" s="17" t="s">
        <v>1884</v>
      </c>
      <c r="B3649" s="19" t="s">
        <v>1971</v>
      </c>
      <c r="C3649" s="17" t="s">
        <v>78</v>
      </c>
      <c r="D3649" s="17" t="s">
        <v>1972</v>
      </c>
      <c r="E3649" s="396" t="s">
        <v>1887</v>
      </c>
      <c r="F3649" s="396"/>
      <c r="G3649" s="18" t="s">
        <v>1911</v>
      </c>
      <c r="H3649" s="21">
        <v>0.63839999999999997</v>
      </c>
      <c r="I3649" s="20">
        <v>28.71</v>
      </c>
      <c r="J3649" s="20">
        <v>18.32</v>
      </c>
    </row>
    <row r="3650" spans="1:10" ht="52.05" customHeight="1">
      <c r="A3650" s="17" t="s">
        <v>1884</v>
      </c>
      <c r="B3650" s="19" t="s">
        <v>3174</v>
      </c>
      <c r="C3650" s="17" t="s">
        <v>78</v>
      </c>
      <c r="D3650" s="17" t="s">
        <v>3175</v>
      </c>
      <c r="E3650" s="396" t="s">
        <v>1939</v>
      </c>
      <c r="F3650" s="396"/>
      <c r="G3650" s="18" t="s">
        <v>81</v>
      </c>
      <c r="H3650" s="21">
        <v>1.89E-2</v>
      </c>
      <c r="I3650" s="20">
        <v>801.34</v>
      </c>
      <c r="J3650" s="20">
        <v>15.14</v>
      </c>
    </row>
    <row r="3651" spans="1:10" ht="25.95" customHeight="1">
      <c r="A3651" s="17" t="s">
        <v>1884</v>
      </c>
      <c r="B3651" s="19" t="s">
        <v>2969</v>
      </c>
      <c r="C3651" s="17" t="s">
        <v>78</v>
      </c>
      <c r="D3651" s="17" t="s">
        <v>2970</v>
      </c>
      <c r="E3651" s="396" t="s">
        <v>1887</v>
      </c>
      <c r="F3651" s="396"/>
      <c r="G3651" s="18" t="s">
        <v>1911</v>
      </c>
      <c r="H3651" s="21">
        <v>0.63839999999999997</v>
      </c>
      <c r="I3651" s="20">
        <v>24.32</v>
      </c>
      <c r="J3651" s="20">
        <v>15.52</v>
      </c>
    </row>
    <row r="3652" spans="1:10" ht="39" customHeight="1">
      <c r="A3652" s="22" t="s">
        <v>1894</v>
      </c>
      <c r="B3652" s="24" t="s">
        <v>3176</v>
      </c>
      <c r="C3652" s="22" t="s">
        <v>78</v>
      </c>
      <c r="D3652" s="22" t="s">
        <v>3177</v>
      </c>
      <c r="E3652" s="397" t="s">
        <v>1928</v>
      </c>
      <c r="F3652" s="397"/>
      <c r="G3652" s="23" t="s">
        <v>268</v>
      </c>
      <c r="H3652" s="26">
        <v>1</v>
      </c>
      <c r="I3652" s="25">
        <v>766.79</v>
      </c>
      <c r="J3652" s="25">
        <v>766.79</v>
      </c>
    </row>
    <row r="3653" spans="1:10">
      <c r="A3653" s="38"/>
      <c r="B3653" s="38"/>
      <c r="C3653" s="38"/>
      <c r="D3653" s="38"/>
      <c r="E3653" s="38" t="s">
        <v>1897</v>
      </c>
      <c r="F3653" s="39">
        <v>28.37</v>
      </c>
      <c r="G3653" s="38" t="s">
        <v>1898</v>
      </c>
      <c r="H3653" s="39">
        <v>0</v>
      </c>
      <c r="I3653" s="38" t="s">
        <v>1899</v>
      </c>
      <c r="J3653" s="39">
        <v>28.37</v>
      </c>
    </row>
    <row r="3654" spans="1:10">
      <c r="A3654" s="38"/>
      <c r="B3654" s="38"/>
      <c r="C3654" s="38"/>
      <c r="D3654" s="38"/>
      <c r="E3654" s="38" t="s">
        <v>1900</v>
      </c>
      <c r="F3654" s="39">
        <v>167.23</v>
      </c>
      <c r="G3654" s="38"/>
      <c r="H3654" s="398" t="s">
        <v>1901</v>
      </c>
      <c r="I3654" s="398"/>
      <c r="J3654" s="39">
        <v>983</v>
      </c>
    </row>
    <row r="3655" spans="1:10" ht="1.05" customHeight="1">
      <c r="A3655" s="16"/>
      <c r="B3655" s="16"/>
      <c r="C3655" s="16"/>
      <c r="D3655" s="16"/>
      <c r="E3655" s="16"/>
      <c r="F3655" s="16"/>
      <c r="G3655" s="16"/>
      <c r="H3655" s="16"/>
      <c r="I3655" s="16"/>
      <c r="J3655" s="16"/>
    </row>
    <row r="3656" spans="1:10" ht="18" customHeight="1">
      <c r="A3656" s="2" t="s">
        <v>1234</v>
      </c>
      <c r="B3656" s="4" t="s">
        <v>61</v>
      </c>
      <c r="C3656" s="2" t="s">
        <v>62</v>
      </c>
      <c r="D3656" s="2" t="s">
        <v>9</v>
      </c>
      <c r="E3656" s="391" t="s">
        <v>63</v>
      </c>
      <c r="F3656" s="391"/>
      <c r="G3656" s="3" t="s">
        <v>64</v>
      </c>
      <c r="H3656" s="4" t="s">
        <v>10</v>
      </c>
      <c r="I3656" s="4" t="s">
        <v>65</v>
      </c>
      <c r="J3656" s="4" t="s">
        <v>11</v>
      </c>
    </row>
    <row r="3657" spans="1:10" ht="25.95" customHeight="1">
      <c r="A3657" s="10" t="s">
        <v>1883</v>
      </c>
      <c r="B3657" s="12" t="s">
        <v>1235</v>
      </c>
      <c r="C3657" s="10" t="s">
        <v>72</v>
      </c>
      <c r="D3657" s="10" t="s">
        <v>1236</v>
      </c>
      <c r="E3657" s="395" t="s">
        <v>74</v>
      </c>
      <c r="F3657" s="395"/>
      <c r="G3657" s="11" t="s">
        <v>75</v>
      </c>
      <c r="H3657" s="15">
        <v>1</v>
      </c>
      <c r="I3657" s="13">
        <v>347.14</v>
      </c>
      <c r="J3657" s="13">
        <v>347.14</v>
      </c>
    </row>
    <row r="3658" spans="1:10" ht="25.95" customHeight="1">
      <c r="A3658" s="17" t="s">
        <v>1884</v>
      </c>
      <c r="B3658" s="19" t="s">
        <v>2969</v>
      </c>
      <c r="C3658" s="17" t="s">
        <v>78</v>
      </c>
      <c r="D3658" s="17" t="s">
        <v>2970</v>
      </c>
      <c r="E3658" s="396" t="s">
        <v>1887</v>
      </c>
      <c r="F3658" s="396"/>
      <c r="G3658" s="18" t="s">
        <v>1911</v>
      </c>
      <c r="H3658" s="21">
        <v>0.41299999999999998</v>
      </c>
      <c r="I3658" s="20">
        <v>24.32</v>
      </c>
      <c r="J3658" s="20">
        <v>10.039999999999999</v>
      </c>
    </row>
    <row r="3659" spans="1:10" ht="24" customHeight="1">
      <c r="A3659" s="17" t="s">
        <v>1884</v>
      </c>
      <c r="B3659" s="19" t="s">
        <v>1971</v>
      </c>
      <c r="C3659" s="17" t="s">
        <v>78</v>
      </c>
      <c r="D3659" s="17" t="s">
        <v>1972</v>
      </c>
      <c r="E3659" s="396" t="s">
        <v>1887</v>
      </c>
      <c r="F3659" s="396"/>
      <c r="G3659" s="18" t="s">
        <v>1911</v>
      </c>
      <c r="H3659" s="21">
        <v>0.41299999999999998</v>
      </c>
      <c r="I3659" s="20">
        <v>28.71</v>
      </c>
      <c r="J3659" s="20">
        <v>11.85</v>
      </c>
    </row>
    <row r="3660" spans="1:10" ht="25.95" customHeight="1">
      <c r="A3660" s="22" t="s">
        <v>1894</v>
      </c>
      <c r="B3660" s="24" t="s">
        <v>3178</v>
      </c>
      <c r="C3660" s="22" t="s">
        <v>72</v>
      </c>
      <c r="D3660" s="22" t="s">
        <v>3179</v>
      </c>
      <c r="E3660" s="397" t="s">
        <v>1928</v>
      </c>
      <c r="F3660" s="397"/>
      <c r="G3660" s="23" t="s">
        <v>268</v>
      </c>
      <c r="H3660" s="26">
        <v>1</v>
      </c>
      <c r="I3660" s="25">
        <v>325.25</v>
      </c>
      <c r="J3660" s="25">
        <v>325.25</v>
      </c>
    </row>
    <row r="3661" spans="1:10">
      <c r="A3661" s="38"/>
      <c r="B3661" s="38"/>
      <c r="C3661" s="38"/>
      <c r="D3661" s="38"/>
      <c r="E3661" s="38" t="s">
        <v>1897</v>
      </c>
      <c r="F3661" s="39">
        <v>16.14</v>
      </c>
      <c r="G3661" s="38" t="s">
        <v>1898</v>
      </c>
      <c r="H3661" s="39">
        <v>0</v>
      </c>
      <c r="I3661" s="38" t="s">
        <v>1899</v>
      </c>
      <c r="J3661" s="39">
        <v>16.14</v>
      </c>
    </row>
    <row r="3662" spans="1:10">
      <c r="A3662" s="38"/>
      <c r="B3662" s="38"/>
      <c r="C3662" s="38"/>
      <c r="D3662" s="38"/>
      <c r="E3662" s="38" t="s">
        <v>1900</v>
      </c>
      <c r="F3662" s="39">
        <v>71.16</v>
      </c>
      <c r="G3662" s="38"/>
      <c r="H3662" s="398" t="s">
        <v>1901</v>
      </c>
      <c r="I3662" s="398"/>
      <c r="J3662" s="39">
        <v>418.3</v>
      </c>
    </row>
    <row r="3663" spans="1:10" ht="1.05" customHeight="1">
      <c r="A3663" s="16"/>
      <c r="B3663" s="16"/>
      <c r="C3663" s="16"/>
      <c r="D3663" s="16"/>
      <c r="E3663" s="16"/>
      <c r="F3663" s="16"/>
      <c r="G3663" s="16"/>
      <c r="H3663" s="16"/>
      <c r="I3663" s="16"/>
      <c r="J3663" s="16"/>
    </row>
    <row r="3664" spans="1:10" ht="18" customHeight="1">
      <c r="A3664" s="2" t="s">
        <v>1237</v>
      </c>
      <c r="B3664" s="4" t="s">
        <v>61</v>
      </c>
      <c r="C3664" s="2" t="s">
        <v>62</v>
      </c>
      <c r="D3664" s="2" t="s">
        <v>9</v>
      </c>
      <c r="E3664" s="391" t="s">
        <v>63</v>
      </c>
      <c r="F3664" s="391"/>
      <c r="G3664" s="3" t="s">
        <v>64</v>
      </c>
      <c r="H3664" s="4" t="s">
        <v>10</v>
      </c>
      <c r="I3664" s="4" t="s">
        <v>65</v>
      </c>
      <c r="J3664" s="4" t="s">
        <v>11</v>
      </c>
    </row>
    <row r="3665" spans="1:10" ht="39" customHeight="1">
      <c r="A3665" s="10" t="s">
        <v>1883</v>
      </c>
      <c r="B3665" s="12" t="s">
        <v>1238</v>
      </c>
      <c r="C3665" s="10" t="s">
        <v>72</v>
      </c>
      <c r="D3665" s="10" t="s">
        <v>1239</v>
      </c>
      <c r="E3665" s="395" t="s">
        <v>74</v>
      </c>
      <c r="F3665" s="395"/>
      <c r="G3665" s="11" t="s">
        <v>75</v>
      </c>
      <c r="H3665" s="15">
        <v>1</v>
      </c>
      <c r="I3665" s="13">
        <v>214.56</v>
      </c>
      <c r="J3665" s="13">
        <v>214.56</v>
      </c>
    </row>
    <row r="3666" spans="1:10" ht="24" customHeight="1">
      <c r="A3666" s="17" t="s">
        <v>1884</v>
      </c>
      <c r="B3666" s="19" t="s">
        <v>1909</v>
      </c>
      <c r="C3666" s="17" t="s">
        <v>78</v>
      </c>
      <c r="D3666" s="17" t="s">
        <v>1910</v>
      </c>
      <c r="E3666" s="396" t="s">
        <v>1887</v>
      </c>
      <c r="F3666" s="396"/>
      <c r="G3666" s="18" t="s">
        <v>1911</v>
      </c>
      <c r="H3666" s="21">
        <v>1</v>
      </c>
      <c r="I3666" s="20">
        <v>22.95</v>
      </c>
      <c r="J3666" s="20">
        <v>22.95</v>
      </c>
    </row>
    <row r="3667" spans="1:10" ht="24" customHeight="1">
      <c r="A3667" s="17" t="s">
        <v>1884</v>
      </c>
      <c r="B3667" s="19" t="s">
        <v>1971</v>
      </c>
      <c r="C3667" s="17" t="s">
        <v>78</v>
      </c>
      <c r="D3667" s="17" t="s">
        <v>1972</v>
      </c>
      <c r="E3667" s="396" t="s">
        <v>1887</v>
      </c>
      <c r="F3667" s="396"/>
      <c r="G3667" s="18" t="s">
        <v>1911</v>
      </c>
      <c r="H3667" s="21">
        <v>1</v>
      </c>
      <c r="I3667" s="20">
        <v>28.71</v>
      </c>
      <c r="J3667" s="20">
        <v>28.71</v>
      </c>
    </row>
    <row r="3668" spans="1:10" ht="39" customHeight="1">
      <c r="A3668" s="22" t="s">
        <v>1894</v>
      </c>
      <c r="B3668" s="24" t="s">
        <v>3180</v>
      </c>
      <c r="C3668" s="22" t="s">
        <v>72</v>
      </c>
      <c r="D3668" s="22" t="s">
        <v>3181</v>
      </c>
      <c r="E3668" s="397" t="s">
        <v>1928</v>
      </c>
      <c r="F3668" s="397"/>
      <c r="G3668" s="23" t="s">
        <v>268</v>
      </c>
      <c r="H3668" s="26">
        <v>1</v>
      </c>
      <c r="I3668" s="25">
        <v>162.9</v>
      </c>
      <c r="J3668" s="25">
        <v>162.9</v>
      </c>
    </row>
    <row r="3669" spans="1:10">
      <c r="A3669" s="38"/>
      <c r="B3669" s="38"/>
      <c r="C3669" s="38"/>
      <c r="D3669" s="38"/>
      <c r="E3669" s="38" t="s">
        <v>1897</v>
      </c>
      <c r="F3669" s="39">
        <v>37.86</v>
      </c>
      <c r="G3669" s="38" t="s">
        <v>1898</v>
      </c>
      <c r="H3669" s="39">
        <v>0</v>
      </c>
      <c r="I3669" s="38" t="s">
        <v>1899</v>
      </c>
      <c r="J3669" s="39">
        <v>37.86</v>
      </c>
    </row>
    <row r="3670" spans="1:10">
      <c r="A3670" s="38"/>
      <c r="B3670" s="38"/>
      <c r="C3670" s="38"/>
      <c r="D3670" s="38"/>
      <c r="E3670" s="38" t="s">
        <v>1900</v>
      </c>
      <c r="F3670" s="39">
        <v>43.98</v>
      </c>
      <c r="G3670" s="38"/>
      <c r="H3670" s="398" t="s">
        <v>1901</v>
      </c>
      <c r="I3670" s="398"/>
      <c r="J3670" s="39">
        <v>258.54000000000002</v>
      </c>
    </row>
    <row r="3671" spans="1:10" ht="1.05" customHeight="1">
      <c r="A3671" s="16"/>
      <c r="B3671" s="16"/>
      <c r="C3671" s="16"/>
      <c r="D3671" s="16"/>
      <c r="E3671" s="16"/>
      <c r="F3671" s="16"/>
      <c r="G3671" s="16"/>
      <c r="H3671" s="16"/>
      <c r="I3671" s="16"/>
      <c r="J3671" s="16"/>
    </row>
    <row r="3672" spans="1:10" ht="18" customHeight="1">
      <c r="A3672" s="2" t="s">
        <v>1240</v>
      </c>
      <c r="B3672" s="4" t="s">
        <v>61</v>
      </c>
      <c r="C3672" s="2" t="s">
        <v>62</v>
      </c>
      <c r="D3672" s="2" t="s">
        <v>9</v>
      </c>
      <c r="E3672" s="391" t="s">
        <v>63</v>
      </c>
      <c r="F3672" s="391"/>
      <c r="G3672" s="3" t="s">
        <v>64</v>
      </c>
      <c r="H3672" s="4" t="s">
        <v>10</v>
      </c>
      <c r="I3672" s="4" t="s">
        <v>65</v>
      </c>
      <c r="J3672" s="4" t="s">
        <v>11</v>
      </c>
    </row>
    <row r="3673" spans="1:10" ht="39" customHeight="1">
      <c r="A3673" s="10" t="s">
        <v>1883</v>
      </c>
      <c r="B3673" s="12" t="s">
        <v>1241</v>
      </c>
      <c r="C3673" s="10" t="s">
        <v>72</v>
      </c>
      <c r="D3673" s="10" t="s">
        <v>1242</v>
      </c>
      <c r="E3673" s="395" t="s">
        <v>74</v>
      </c>
      <c r="F3673" s="395"/>
      <c r="G3673" s="11" t="s">
        <v>75</v>
      </c>
      <c r="H3673" s="15">
        <v>1</v>
      </c>
      <c r="I3673" s="13">
        <v>13.62</v>
      </c>
      <c r="J3673" s="13">
        <v>13.62</v>
      </c>
    </row>
    <row r="3674" spans="1:10" ht="25.95" customHeight="1">
      <c r="A3674" s="17" t="s">
        <v>1884</v>
      </c>
      <c r="B3674" s="19" t="s">
        <v>2969</v>
      </c>
      <c r="C3674" s="17" t="s">
        <v>78</v>
      </c>
      <c r="D3674" s="17" t="s">
        <v>2970</v>
      </c>
      <c r="E3674" s="396" t="s">
        <v>1887</v>
      </c>
      <c r="F3674" s="396"/>
      <c r="G3674" s="18" t="s">
        <v>1911</v>
      </c>
      <c r="H3674" s="21">
        <v>3.3333300000000003E-2</v>
      </c>
      <c r="I3674" s="20">
        <v>24.32</v>
      </c>
      <c r="J3674" s="20">
        <v>0.81</v>
      </c>
    </row>
    <row r="3675" spans="1:10" ht="24" customHeight="1">
      <c r="A3675" s="17" t="s">
        <v>1884</v>
      </c>
      <c r="B3675" s="19" t="s">
        <v>1971</v>
      </c>
      <c r="C3675" s="17" t="s">
        <v>78</v>
      </c>
      <c r="D3675" s="17" t="s">
        <v>1972</v>
      </c>
      <c r="E3675" s="396" t="s">
        <v>1887</v>
      </c>
      <c r="F3675" s="396"/>
      <c r="G3675" s="18" t="s">
        <v>1911</v>
      </c>
      <c r="H3675" s="21">
        <v>6.6666699999999995E-2</v>
      </c>
      <c r="I3675" s="20">
        <v>28.71</v>
      </c>
      <c r="J3675" s="20">
        <v>1.91</v>
      </c>
    </row>
    <row r="3676" spans="1:10" ht="25.95" customHeight="1">
      <c r="A3676" s="22" t="s">
        <v>1894</v>
      </c>
      <c r="B3676" s="24" t="s">
        <v>3182</v>
      </c>
      <c r="C3676" s="22" t="s">
        <v>72</v>
      </c>
      <c r="D3676" s="22" t="s">
        <v>3183</v>
      </c>
      <c r="E3676" s="397" t="s">
        <v>1928</v>
      </c>
      <c r="F3676" s="397"/>
      <c r="G3676" s="23" t="s">
        <v>268</v>
      </c>
      <c r="H3676" s="26">
        <v>1</v>
      </c>
      <c r="I3676" s="25">
        <v>10.9</v>
      </c>
      <c r="J3676" s="25">
        <v>10.9</v>
      </c>
    </row>
    <row r="3677" spans="1:10">
      <c r="A3677" s="38"/>
      <c r="B3677" s="38"/>
      <c r="C3677" s="38"/>
      <c r="D3677" s="38"/>
      <c r="E3677" s="38" t="s">
        <v>1897</v>
      </c>
      <c r="F3677" s="39">
        <v>2.02</v>
      </c>
      <c r="G3677" s="38" t="s">
        <v>1898</v>
      </c>
      <c r="H3677" s="39">
        <v>0</v>
      </c>
      <c r="I3677" s="38" t="s">
        <v>1899</v>
      </c>
      <c r="J3677" s="39">
        <v>2.02</v>
      </c>
    </row>
    <row r="3678" spans="1:10">
      <c r="A3678" s="38"/>
      <c r="B3678" s="38"/>
      <c r="C3678" s="38"/>
      <c r="D3678" s="38"/>
      <c r="E3678" s="38" t="s">
        <v>1900</v>
      </c>
      <c r="F3678" s="39">
        <v>2.79</v>
      </c>
      <c r="G3678" s="38"/>
      <c r="H3678" s="398" t="s">
        <v>1901</v>
      </c>
      <c r="I3678" s="398"/>
      <c r="J3678" s="39">
        <v>16.41</v>
      </c>
    </row>
    <row r="3679" spans="1:10" ht="1.05" customHeight="1">
      <c r="A3679" s="16"/>
      <c r="B3679" s="16"/>
      <c r="C3679" s="16"/>
      <c r="D3679" s="16"/>
      <c r="E3679" s="16"/>
      <c r="F3679" s="16"/>
      <c r="G3679" s="16"/>
      <c r="H3679" s="16"/>
      <c r="I3679" s="16"/>
      <c r="J3679" s="16"/>
    </row>
    <row r="3680" spans="1:10" ht="18" customHeight="1">
      <c r="A3680" s="2" t="s">
        <v>1243</v>
      </c>
      <c r="B3680" s="4" t="s">
        <v>61</v>
      </c>
      <c r="C3680" s="2" t="s">
        <v>62</v>
      </c>
      <c r="D3680" s="2" t="s">
        <v>9</v>
      </c>
      <c r="E3680" s="391" t="s">
        <v>63</v>
      </c>
      <c r="F3680" s="391"/>
      <c r="G3680" s="3" t="s">
        <v>64</v>
      </c>
      <c r="H3680" s="4" t="s">
        <v>10</v>
      </c>
      <c r="I3680" s="4" t="s">
        <v>65</v>
      </c>
      <c r="J3680" s="4" t="s">
        <v>11</v>
      </c>
    </row>
    <row r="3681" spans="1:10" ht="25.95" customHeight="1">
      <c r="A3681" s="10" t="s">
        <v>1883</v>
      </c>
      <c r="B3681" s="12" t="s">
        <v>1116</v>
      </c>
      <c r="C3681" s="10" t="s">
        <v>78</v>
      </c>
      <c r="D3681" s="10" t="s">
        <v>1117</v>
      </c>
      <c r="E3681" s="395" t="s">
        <v>1114</v>
      </c>
      <c r="F3681" s="395"/>
      <c r="G3681" s="11" t="s">
        <v>268</v>
      </c>
      <c r="H3681" s="15">
        <v>1</v>
      </c>
      <c r="I3681" s="13">
        <v>15.23</v>
      </c>
      <c r="J3681" s="13">
        <v>15.23</v>
      </c>
    </row>
    <row r="3682" spans="1:10" ht="24" customHeight="1">
      <c r="A3682" s="17" t="s">
        <v>1884</v>
      </c>
      <c r="B3682" s="19" t="s">
        <v>1971</v>
      </c>
      <c r="C3682" s="17" t="s">
        <v>78</v>
      </c>
      <c r="D3682" s="17" t="s">
        <v>1972</v>
      </c>
      <c r="E3682" s="396" t="s">
        <v>1887</v>
      </c>
      <c r="F3682" s="396"/>
      <c r="G3682" s="18" t="s">
        <v>1911</v>
      </c>
      <c r="H3682" s="21">
        <v>4.7600000000000003E-2</v>
      </c>
      <c r="I3682" s="20">
        <v>28.71</v>
      </c>
      <c r="J3682" s="20">
        <v>1.36</v>
      </c>
    </row>
    <row r="3683" spans="1:10" ht="25.95" customHeight="1">
      <c r="A3683" s="17" t="s">
        <v>1884</v>
      </c>
      <c r="B3683" s="19" t="s">
        <v>2969</v>
      </c>
      <c r="C3683" s="17" t="s">
        <v>78</v>
      </c>
      <c r="D3683" s="17" t="s">
        <v>2970</v>
      </c>
      <c r="E3683" s="396" t="s">
        <v>1887</v>
      </c>
      <c r="F3683" s="396"/>
      <c r="G3683" s="18" t="s">
        <v>1911</v>
      </c>
      <c r="H3683" s="21">
        <v>4.7600000000000003E-2</v>
      </c>
      <c r="I3683" s="20">
        <v>24.32</v>
      </c>
      <c r="J3683" s="20">
        <v>1.1499999999999999</v>
      </c>
    </row>
    <row r="3684" spans="1:10" ht="39" customHeight="1">
      <c r="A3684" s="22" t="s">
        <v>1894</v>
      </c>
      <c r="B3684" s="24" t="s">
        <v>3068</v>
      </c>
      <c r="C3684" s="22" t="s">
        <v>78</v>
      </c>
      <c r="D3684" s="22" t="s">
        <v>3069</v>
      </c>
      <c r="E3684" s="397" t="s">
        <v>1928</v>
      </c>
      <c r="F3684" s="397"/>
      <c r="G3684" s="23" t="s">
        <v>268</v>
      </c>
      <c r="H3684" s="26">
        <v>1</v>
      </c>
      <c r="I3684" s="25">
        <v>1.1399999999999999</v>
      </c>
      <c r="J3684" s="25">
        <v>1.1399999999999999</v>
      </c>
    </row>
    <row r="3685" spans="1:10" ht="25.95" customHeight="1">
      <c r="A3685" s="22" t="s">
        <v>1894</v>
      </c>
      <c r="B3685" s="24" t="s">
        <v>3066</v>
      </c>
      <c r="C3685" s="22" t="s">
        <v>78</v>
      </c>
      <c r="D3685" s="22" t="s">
        <v>3067</v>
      </c>
      <c r="E3685" s="397" t="s">
        <v>1928</v>
      </c>
      <c r="F3685" s="397"/>
      <c r="G3685" s="23" t="s">
        <v>268</v>
      </c>
      <c r="H3685" s="26">
        <v>1</v>
      </c>
      <c r="I3685" s="25">
        <v>11.58</v>
      </c>
      <c r="J3685" s="25">
        <v>11.58</v>
      </c>
    </row>
    <row r="3686" spans="1:10">
      <c r="A3686" s="38"/>
      <c r="B3686" s="38"/>
      <c r="C3686" s="38"/>
      <c r="D3686" s="38"/>
      <c r="E3686" s="38" t="s">
        <v>1897</v>
      </c>
      <c r="F3686" s="39">
        <v>1.85</v>
      </c>
      <c r="G3686" s="38" t="s">
        <v>1898</v>
      </c>
      <c r="H3686" s="39">
        <v>0</v>
      </c>
      <c r="I3686" s="38" t="s">
        <v>1899</v>
      </c>
      <c r="J3686" s="39">
        <v>1.85</v>
      </c>
    </row>
    <row r="3687" spans="1:10">
      <c r="A3687" s="38"/>
      <c r="B3687" s="38"/>
      <c r="C3687" s="38"/>
      <c r="D3687" s="38"/>
      <c r="E3687" s="38" t="s">
        <v>1900</v>
      </c>
      <c r="F3687" s="39">
        <v>3.12</v>
      </c>
      <c r="G3687" s="38"/>
      <c r="H3687" s="398" t="s">
        <v>1901</v>
      </c>
      <c r="I3687" s="398"/>
      <c r="J3687" s="39">
        <v>18.350000000000001</v>
      </c>
    </row>
    <row r="3688" spans="1:10" ht="1.05" customHeight="1">
      <c r="A3688" s="16"/>
      <c r="B3688" s="16"/>
      <c r="C3688" s="16"/>
      <c r="D3688" s="16"/>
      <c r="E3688" s="16"/>
      <c r="F3688" s="16"/>
      <c r="G3688" s="16"/>
      <c r="H3688" s="16"/>
      <c r="I3688" s="16"/>
      <c r="J3688" s="16"/>
    </row>
    <row r="3689" spans="1:10" ht="18" customHeight="1">
      <c r="A3689" s="2" t="s">
        <v>1244</v>
      </c>
      <c r="B3689" s="4" t="s">
        <v>61</v>
      </c>
      <c r="C3689" s="2" t="s">
        <v>62</v>
      </c>
      <c r="D3689" s="2" t="s">
        <v>9</v>
      </c>
      <c r="E3689" s="391" t="s">
        <v>63</v>
      </c>
      <c r="F3689" s="391"/>
      <c r="G3689" s="3" t="s">
        <v>64</v>
      </c>
      <c r="H3689" s="4" t="s">
        <v>10</v>
      </c>
      <c r="I3689" s="4" t="s">
        <v>65</v>
      </c>
      <c r="J3689" s="4" t="s">
        <v>11</v>
      </c>
    </row>
    <row r="3690" spans="1:10" ht="25.95" customHeight="1">
      <c r="A3690" s="10" t="s">
        <v>1883</v>
      </c>
      <c r="B3690" s="12" t="s">
        <v>1245</v>
      </c>
      <c r="C3690" s="10" t="s">
        <v>78</v>
      </c>
      <c r="D3690" s="10" t="s">
        <v>1246</v>
      </c>
      <c r="E3690" s="395" t="s">
        <v>1114</v>
      </c>
      <c r="F3690" s="395"/>
      <c r="G3690" s="11" t="s">
        <v>268</v>
      </c>
      <c r="H3690" s="15">
        <v>1</v>
      </c>
      <c r="I3690" s="13">
        <v>16.57</v>
      </c>
      <c r="J3690" s="13">
        <v>16.57</v>
      </c>
    </row>
    <row r="3691" spans="1:10" ht="24" customHeight="1">
      <c r="A3691" s="17" t="s">
        <v>1884</v>
      </c>
      <c r="B3691" s="19" t="s">
        <v>1971</v>
      </c>
      <c r="C3691" s="17" t="s">
        <v>78</v>
      </c>
      <c r="D3691" s="17" t="s">
        <v>1972</v>
      </c>
      <c r="E3691" s="396" t="s">
        <v>1887</v>
      </c>
      <c r="F3691" s="396"/>
      <c r="G3691" s="18" t="s">
        <v>1911</v>
      </c>
      <c r="H3691" s="21">
        <v>6.6299999999999998E-2</v>
      </c>
      <c r="I3691" s="20">
        <v>28.71</v>
      </c>
      <c r="J3691" s="20">
        <v>1.9</v>
      </c>
    </row>
    <row r="3692" spans="1:10" ht="25.95" customHeight="1">
      <c r="A3692" s="17" t="s">
        <v>1884</v>
      </c>
      <c r="B3692" s="19" t="s">
        <v>2969</v>
      </c>
      <c r="C3692" s="17" t="s">
        <v>78</v>
      </c>
      <c r="D3692" s="17" t="s">
        <v>2970</v>
      </c>
      <c r="E3692" s="396" t="s">
        <v>1887</v>
      </c>
      <c r="F3692" s="396"/>
      <c r="G3692" s="18" t="s">
        <v>1911</v>
      </c>
      <c r="H3692" s="21">
        <v>6.6299999999999998E-2</v>
      </c>
      <c r="I3692" s="20">
        <v>24.32</v>
      </c>
      <c r="J3692" s="20">
        <v>1.61</v>
      </c>
    </row>
    <row r="3693" spans="1:10" ht="39" customHeight="1">
      <c r="A3693" s="22" t="s">
        <v>1894</v>
      </c>
      <c r="B3693" s="24" t="s">
        <v>3184</v>
      </c>
      <c r="C3693" s="22" t="s">
        <v>78</v>
      </c>
      <c r="D3693" s="22" t="s">
        <v>3185</v>
      </c>
      <c r="E3693" s="397" t="s">
        <v>1928</v>
      </c>
      <c r="F3693" s="397"/>
      <c r="G3693" s="23" t="s">
        <v>268</v>
      </c>
      <c r="H3693" s="26">
        <v>1</v>
      </c>
      <c r="I3693" s="25">
        <v>1.48</v>
      </c>
      <c r="J3693" s="25">
        <v>1.48</v>
      </c>
    </row>
    <row r="3694" spans="1:10" ht="25.95" customHeight="1">
      <c r="A3694" s="22" t="s">
        <v>1894</v>
      </c>
      <c r="B3694" s="24" t="s">
        <v>3066</v>
      </c>
      <c r="C3694" s="22" t="s">
        <v>78</v>
      </c>
      <c r="D3694" s="22" t="s">
        <v>3067</v>
      </c>
      <c r="E3694" s="397" t="s">
        <v>1928</v>
      </c>
      <c r="F3694" s="397"/>
      <c r="G3694" s="23" t="s">
        <v>268</v>
      </c>
      <c r="H3694" s="26">
        <v>1</v>
      </c>
      <c r="I3694" s="25">
        <v>11.58</v>
      </c>
      <c r="J3694" s="25">
        <v>11.58</v>
      </c>
    </row>
    <row r="3695" spans="1:10">
      <c r="A3695" s="38"/>
      <c r="B3695" s="38"/>
      <c r="C3695" s="38"/>
      <c r="D3695" s="38"/>
      <c r="E3695" s="38" t="s">
        <v>1897</v>
      </c>
      <c r="F3695" s="39">
        <v>2.59</v>
      </c>
      <c r="G3695" s="38" t="s">
        <v>1898</v>
      </c>
      <c r="H3695" s="39">
        <v>0</v>
      </c>
      <c r="I3695" s="38" t="s">
        <v>1899</v>
      </c>
      <c r="J3695" s="39">
        <v>2.59</v>
      </c>
    </row>
    <row r="3696" spans="1:10">
      <c r="A3696" s="38"/>
      <c r="B3696" s="38"/>
      <c r="C3696" s="38"/>
      <c r="D3696" s="38"/>
      <c r="E3696" s="38" t="s">
        <v>1900</v>
      </c>
      <c r="F3696" s="39">
        <v>3.39</v>
      </c>
      <c r="G3696" s="38"/>
      <c r="H3696" s="398" t="s">
        <v>1901</v>
      </c>
      <c r="I3696" s="398"/>
      <c r="J3696" s="39">
        <v>19.96</v>
      </c>
    </row>
    <row r="3697" spans="1:10" ht="1.05" customHeight="1">
      <c r="A3697" s="16"/>
      <c r="B3697" s="16"/>
      <c r="C3697" s="16"/>
      <c r="D3697" s="16"/>
      <c r="E3697" s="16"/>
      <c r="F3697" s="16"/>
      <c r="G3697" s="16"/>
      <c r="H3697" s="16"/>
      <c r="I3697" s="16"/>
      <c r="J3697" s="16"/>
    </row>
    <row r="3698" spans="1:10" ht="18" customHeight="1">
      <c r="A3698" s="2" t="s">
        <v>1247</v>
      </c>
      <c r="B3698" s="4" t="s">
        <v>61</v>
      </c>
      <c r="C3698" s="2" t="s">
        <v>62</v>
      </c>
      <c r="D3698" s="2" t="s">
        <v>9</v>
      </c>
      <c r="E3698" s="391" t="s">
        <v>63</v>
      </c>
      <c r="F3698" s="391"/>
      <c r="G3698" s="3" t="s">
        <v>64</v>
      </c>
      <c r="H3698" s="4" t="s">
        <v>10</v>
      </c>
      <c r="I3698" s="4" t="s">
        <v>65</v>
      </c>
      <c r="J3698" s="4" t="s">
        <v>11</v>
      </c>
    </row>
    <row r="3699" spans="1:10" ht="25.95" customHeight="1">
      <c r="A3699" s="10" t="s">
        <v>1883</v>
      </c>
      <c r="B3699" s="12" t="s">
        <v>1248</v>
      </c>
      <c r="C3699" s="10" t="s">
        <v>78</v>
      </c>
      <c r="D3699" s="10" t="s">
        <v>1249</v>
      </c>
      <c r="E3699" s="395" t="s">
        <v>1114</v>
      </c>
      <c r="F3699" s="395"/>
      <c r="G3699" s="11" t="s">
        <v>268</v>
      </c>
      <c r="H3699" s="15">
        <v>1</v>
      </c>
      <c r="I3699" s="13">
        <v>16.57</v>
      </c>
      <c r="J3699" s="13">
        <v>16.57</v>
      </c>
    </row>
    <row r="3700" spans="1:10" ht="24" customHeight="1">
      <c r="A3700" s="17" t="s">
        <v>1884</v>
      </c>
      <c r="B3700" s="19" t="s">
        <v>1971</v>
      </c>
      <c r="C3700" s="17" t="s">
        <v>78</v>
      </c>
      <c r="D3700" s="17" t="s">
        <v>1972</v>
      </c>
      <c r="E3700" s="396" t="s">
        <v>1887</v>
      </c>
      <c r="F3700" s="396"/>
      <c r="G3700" s="18" t="s">
        <v>1911</v>
      </c>
      <c r="H3700" s="21">
        <v>6.6299999999999998E-2</v>
      </c>
      <c r="I3700" s="20">
        <v>28.71</v>
      </c>
      <c r="J3700" s="20">
        <v>1.9</v>
      </c>
    </row>
    <row r="3701" spans="1:10" ht="25.95" customHeight="1">
      <c r="A3701" s="17" t="s">
        <v>1884</v>
      </c>
      <c r="B3701" s="19" t="s">
        <v>2969</v>
      </c>
      <c r="C3701" s="17" t="s">
        <v>78</v>
      </c>
      <c r="D3701" s="17" t="s">
        <v>2970</v>
      </c>
      <c r="E3701" s="396" t="s">
        <v>1887</v>
      </c>
      <c r="F3701" s="396"/>
      <c r="G3701" s="18" t="s">
        <v>1911</v>
      </c>
      <c r="H3701" s="21">
        <v>6.6299999999999998E-2</v>
      </c>
      <c r="I3701" s="20">
        <v>24.32</v>
      </c>
      <c r="J3701" s="20">
        <v>1.61</v>
      </c>
    </row>
    <row r="3702" spans="1:10" ht="25.95" customHeight="1">
      <c r="A3702" s="22" t="s">
        <v>1894</v>
      </c>
      <c r="B3702" s="24" t="s">
        <v>3066</v>
      </c>
      <c r="C3702" s="22" t="s">
        <v>78</v>
      </c>
      <c r="D3702" s="22" t="s">
        <v>3067</v>
      </c>
      <c r="E3702" s="397" t="s">
        <v>1928</v>
      </c>
      <c r="F3702" s="397"/>
      <c r="G3702" s="23" t="s">
        <v>268</v>
      </c>
      <c r="H3702" s="26">
        <v>1</v>
      </c>
      <c r="I3702" s="25">
        <v>11.58</v>
      </c>
      <c r="J3702" s="25">
        <v>11.58</v>
      </c>
    </row>
    <row r="3703" spans="1:10" ht="39" customHeight="1">
      <c r="A3703" s="22" t="s">
        <v>1894</v>
      </c>
      <c r="B3703" s="24" t="s">
        <v>3184</v>
      </c>
      <c r="C3703" s="22" t="s">
        <v>78</v>
      </c>
      <c r="D3703" s="22" t="s">
        <v>3185</v>
      </c>
      <c r="E3703" s="397" t="s">
        <v>1928</v>
      </c>
      <c r="F3703" s="397"/>
      <c r="G3703" s="23" t="s">
        <v>268</v>
      </c>
      <c r="H3703" s="26">
        <v>1</v>
      </c>
      <c r="I3703" s="25">
        <v>1.48</v>
      </c>
      <c r="J3703" s="25">
        <v>1.48</v>
      </c>
    </row>
    <row r="3704" spans="1:10">
      <c r="A3704" s="38"/>
      <c r="B3704" s="38"/>
      <c r="C3704" s="38"/>
      <c r="D3704" s="38"/>
      <c r="E3704" s="38" t="s">
        <v>1897</v>
      </c>
      <c r="F3704" s="39">
        <v>2.59</v>
      </c>
      <c r="G3704" s="38" t="s">
        <v>1898</v>
      </c>
      <c r="H3704" s="39">
        <v>0</v>
      </c>
      <c r="I3704" s="38" t="s">
        <v>1899</v>
      </c>
      <c r="J3704" s="39">
        <v>2.59</v>
      </c>
    </row>
    <row r="3705" spans="1:10">
      <c r="A3705" s="38"/>
      <c r="B3705" s="38"/>
      <c r="C3705" s="38"/>
      <c r="D3705" s="38"/>
      <c r="E3705" s="38" t="s">
        <v>1900</v>
      </c>
      <c r="F3705" s="39">
        <v>3.39</v>
      </c>
      <c r="G3705" s="38"/>
      <c r="H3705" s="398" t="s">
        <v>1901</v>
      </c>
      <c r="I3705" s="398"/>
      <c r="J3705" s="39">
        <v>19.96</v>
      </c>
    </row>
    <row r="3706" spans="1:10" ht="1.05" customHeight="1">
      <c r="A3706" s="16"/>
      <c r="B3706" s="16"/>
      <c r="C3706" s="16"/>
      <c r="D3706" s="16"/>
      <c r="E3706" s="16"/>
      <c r="F3706" s="16"/>
      <c r="G3706" s="16"/>
      <c r="H3706" s="16"/>
      <c r="I3706" s="16"/>
      <c r="J3706" s="16"/>
    </row>
    <row r="3707" spans="1:10" ht="18" customHeight="1">
      <c r="A3707" s="2" t="s">
        <v>1250</v>
      </c>
      <c r="B3707" s="4" t="s">
        <v>61</v>
      </c>
      <c r="C3707" s="2" t="s">
        <v>62</v>
      </c>
      <c r="D3707" s="2" t="s">
        <v>9</v>
      </c>
      <c r="E3707" s="391" t="s">
        <v>63</v>
      </c>
      <c r="F3707" s="391"/>
      <c r="G3707" s="3" t="s">
        <v>64</v>
      </c>
      <c r="H3707" s="4" t="s">
        <v>10</v>
      </c>
      <c r="I3707" s="4" t="s">
        <v>65</v>
      </c>
      <c r="J3707" s="4" t="s">
        <v>11</v>
      </c>
    </row>
    <row r="3708" spans="1:10" ht="25.95" customHeight="1">
      <c r="A3708" s="10" t="s">
        <v>1883</v>
      </c>
      <c r="B3708" s="12" t="s">
        <v>1251</v>
      </c>
      <c r="C3708" s="10" t="s">
        <v>78</v>
      </c>
      <c r="D3708" s="10" t="s">
        <v>1252</v>
      </c>
      <c r="E3708" s="395" t="s">
        <v>1114</v>
      </c>
      <c r="F3708" s="395"/>
      <c r="G3708" s="11" t="s">
        <v>268</v>
      </c>
      <c r="H3708" s="15">
        <v>1</v>
      </c>
      <c r="I3708" s="13">
        <v>92.32</v>
      </c>
      <c r="J3708" s="13">
        <v>92.32</v>
      </c>
    </row>
    <row r="3709" spans="1:10" ht="24" customHeight="1">
      <c r="A3709" s="17" t="s">
        <v>1884</v>
      </c>
      <c r="B3709" s="19" t="s">
        <v>1971</v>
      </c>
      <c r="C3709" s="17" t="s">
        <v>78</v>
      </c>
      <c r="D3709" s="17" t="s">
        <v>1972</v>
      </c>
      <c r="E3709" s="396" t="s">
        <v>1887</v>
      </c>
      <c r="F3709" s="396"/>
      <c r="G3709" s="18" t="s">
        <v>1911</v>
      </c>
      <c r="H3709" s="21">
        <v>0.14280000000000001</v>
      </c>
      <c r="I3709" s="20">
        <v>28.71</v>
      </c>
      <c r="J3709" s="20">
        <v>4.09</v>
      </c>
    </row>
    <row r="3710" spans="1:10" ht="25.95" customHeight="1">
      <c r="A3710" s="17" t="s">
        <v>1884</v>
      </c>
      <c r="B3710" s="19" t="s">
        <v>2969</v>
      </c>
      <c r="C3710" s="17" t="s">
        <v>78</v>
      </c>
      <c r="D3710" s="17" t="s">
        <v>2970</v>
      </c>
      <c r="E3710" s="396" t="s">
        <v>1887</v>
      </c>
      <c r="F3710" s="396"/>
      <c r="G3710" s="18" t="s">
        <v>1911</v>
      </c>
      <c r="H3710" s="21">
        <v>0.14280000000000001</v>
      </c>
      <c r="I3710" s="20">
        <v>24.32</v>
      </c>
      <c r="J3710" s="20">
        <v>3.47</v>
      </c>
    </row>
    <row r="3711" spans="1:10" ht="39" customHeight="1">
      <c r="A3711" s="22" t="s">
        <v>1894</v>
      </c>
      <c r="B3711" s="24" t="s">
        <v>3068</v>
      </c>
      <c r="C3711" s="22" t="s">
        <v>78</v>
      </c>
      <c r="D3711" s="22" t="s">
        <v>3069</v>
      </c>
      <c r="E3711" s="397" t="s">
        <v>1928</v>
      </c>
      <c r="F3711" s="397"/>
      <c r="G3711" s="23" t="s">
        <v>268</v>
      </c>
      <c r="H3711" s="26">
        <v>3</v>
      </c>
      <c r="I3711" s="25">
        <v>1.1399999999999999</v>
      </c>
      <c r="J3711" s="25">
        <v>3.42</v>
      </c>
    </row>
    <row r="3712" spans="1:10" ht="25.95" customHeight="1">
      <c r="A3712" s="22" t="s">
        <v>1894</v>
      </c>
      <c r="B3712" s="24" t="s">
        <v>3186</v>
      </c>
      <c r="C3712" s="22" t="s">
        <v>78</v>
      </c>
      <c r="D3712" s="22" t="s">
        <v>3187</v>
      </c>
      <c r="E3712" s="397" t="s">
        <v>1928</v>
      </c>
      <c r="F3712" s="397"/>
      <c r="G3712" s="23" t="s">
        <v>268</v>
      </c>
      <c r="H3712" s="26">
        <v>1</v>
      </c>
      <c r="I3712" s="25">
        <v>81.34</v>
      </c>
      <c r="J3712" s="25">
        <v>81.34</v>
      </c>
    </row>
    <row r="3713" spans="1:10">
      <c r="A3713" s="38"/>
      <c r="B3713" s="38"/>
      <c r="C3713" s="38"/>
      <c r="D3713" s="38"/>
      <c r="E3713" s="38" t="s">
        <v>1897</v>
      </c>
      <c r="F3713" s="39">
        <v>5.57</v>
      </c>
      <c r="G3713" s="38" t="s">
        <v>1898</v>
      </c>
      <c r="H3713" s="39">
        <v>0</v>
      </c>
      <c r="I3713" s="38" t="s">
        <v>1899</v>
      </c>
      <c r="J3713" s="39">
        <v>5.57</v>
      </c>
    </row>
    <row r="3714" spans="1:10">
      <c r="A3714" s="38"/>
      <c r="B3714" s="38"/>
      <c r="C3714" s="38"/>
      <c r="D3714" s="38"/>
      <c r="E3714" s="38" t="s">
        <v>1900</v>
      </c>
      <c r="F3714" s="39">
        <v>18.920000000000002</v>
      </c>
      <c r="G3714" s="38"/>
      <c r="H3714" s="398" t="s">
        <v>1901</v>
      </c>
      <c r="I3714" s="398"/>
      <c r="J3714" s="39">
        <v>111.24</v>
      </c>
    </row>
    <row r="3715" spans="1:10" ht="1.05" customHeight="1">
      <c r="A3715" s="16"/>
      <c r="B3715" s="16"/>
      <c r="C3715" s="16"/>
      <c r="D3715" s="16"/>
      <c r="E3715" s="16"/>
      <c r="F3715" s="16"/>
      <c r="G3715" s="16"/>
      <c r="H3715" s="16"/>
      <c r="I3715" s="16"/>
      <c r="J3715" s="16"/>
    </row>
    <row r="3716" spans="1:10" ht="18" customHeight="1">
      <c r="A3716" s="2" t="s">
        <v>1253</v>
      </c>
      <c r="B3716" s="4" t="s">
        <v>61</v>
      </c>
      <c r="C3716" s="2" t="s">
        <v>62</v>
      </c>
      <c r="D3716" s="2" t="s">
        <v>9</v>
      </c>
      <c r="E3716" s="391" t="s">
        <v>63</v>
      </c>
      <c r="F3716" s="391"/>
      <c r="G3716" s="3" t="s">
        <v>64</v>
      </c>
      <c r="H3716" s="4" t="s">
        <v>10</v>
      </c>
      <c r="I3716" s="4" t="s">
        <v>65</v>
      </c>
      <c r="J3716" s="4" t="s">
        <v>11</v>
      </c>
    </row>
    <row r="3717" spans="1:10" ht="25.95" customHeight="1">
      <c r="A3717" s="10" t="s">
        <v>1883</v>
      </c>
      <c r="B3717" s="12" t="s">
        <v>1254</v>
      </c>
      <c r="C3717" s="10" t="s">
        <v>78</v>
      </c>
      <c r="D3717" s="10" t="s">
        <v>1255</v>
      </c>
      <c r="E3717" s="395" t="s">
        <v>1114</v>
      </c>
      <c r="F3717" s="395"/>
      <c r="G3717" s="11" t="s">
        <v>268</v>
      </c>
      <c r="H3717" s="15">
        <v>1</v>
      </c>
      <c r="I3717" s="13">
        <v>96.31</v>
      </c>
      <c r="J3717" s="13">
        <v>96.31</v>
      </c>
    </row>
    <row r="3718" spans="1:10" ht="25.95" customHeight="1">
      <c r="A3718" s="17" t="s">
        <v>1884</v>
      </c>
      <c r="B3718" s="19" t="s">
        <v>2969</v>
      </c>
      <c r="C3718" s="17" t="s">
        <v>78</v>
      </c>
      <c r="D3718" s="17" t="s">
        <v>2970</v>
      </c>
      <c r="E3718" s="396" t="s">
        <v>1887</v>
      </c>
      <c r="F3718" s="396"/>
      <c r="G3718" s="18" t="s">
        <v>1911</v>
      </c>
      <c r="H3718" s="21">
        <v>0.1988</v>
      </c>
      <c r="I3718" s="20">
        <v>24.32</v>
      </c>
      <c r="J3718" s="20">
        <v>4.83</v>
      </c>
    </row>
    <row r="3719" spans="1:10" ht="24" customHeight="1">
      <c r="A3719" s="17" t="s">
        <v>1884</v>
      </c>
      <c r="B3719" s="19" t="s">
        <v>1971</v>
      </c>
      <c r="C3719" s="17" t="s">
        <v>78</v>
      </c>
      <c r="D3719" s="17" t="s">
        <v>1972</v>
      </c>
      <c r="E3719" s="396" t="s">
        <v>1887</v>
      </c>
      <c r="F3719" s="396"/>
      <c r="G3719" s="18" t="s">
        <v>1911</v>
      </c>
      <c r="H3719" s="21">
        <v>0.1988</v>
      </c>
      <c r="I3719" s="20">
        <v>28.71</v>
      </c>
      <c r="J3719" s="20">
        <v>5.7</v>
      </c>
    </row>
    <row r="3720" spans="1:10" ht="25.95" customHeight="1">
      <c r="A3720" s="22" t="s">
        <v>1894</v>
      </c>
      <c r="B3720" s="24" t="s">
        <v>3186</v>
      </c>
      <c r="C3720" s="22" t="s">
        <v>78</v>
      </c>
      <c r="D3720" s="22" t="s">
        <v>3187</v>
      </c>
      <c r="E3720" s="397" t="s">
        <v>1928</v>
      </c>
      <c r="F3720" s="397"/>
      <c r="G3720" s="23" t="s">
        <v>268</v>
      </c>
      <c r="H3720" s="26">
        <v>1</v>
      </c>
      <c r="I3720" s="25">
        <v>81.34</v>
      </c>
      <c r="J3720" s="25">
        <v>81.34</v>
      </c>
    </row>
    <row r="3721" spans="1:10" ht="39" customHeight="1">
      <c r="A3721" s="22" t="s">
        <v>1894</v>
      </c>
      <c r="B3721" s="24" t="s">
        <v>3184</v>
      </c>
      <c r="C3721" s="22" t="s">
        <v>78</v>
      </c>
      <c r="D3721" s="22" t="s">
        <v>3185</v>
      </c>
      <c r="E3721" s="397" t="s">
        <v>1928</v>
      </c>
      <c r="F3721" s="397"/>
      <c r="G3721" s="23" t="s">
        <v>268</v>
      </c>
      <c r="H3721" s="26">
        <v>3</v>
      </c>
      <c r="I3721" s="25">
        <v>1.48</v>
      </c>
      <c r="J3721" s="25">
        <v>4.4400000000000004</v>
      </c>
    </row>
    <row r="3722" spans="1:10">
      <c r="A3722" s="38"/>
      <c r="B3722" s="38"/>
      <c r="C3722" s="38"/>
      <c r="D3722" s="38"/>
      <c r="E3722" s="38" t="s">
        <v>1897</v>
      </c>
      <c r="F3722" s="39">
        <v>7.77</v>
      </c>
      <c r="G3722" s="38" t="s">
        <v>1898</v>
      </c>
      <c r="H3722" s="39">
        <v>0</v>
      </c>
      <c r="I3722" s="38" t="s">
        <v>1899</v>
      </c>
      <c r="J3722" s="39">
        <v>7.77</v>
      </c>
    </row>
    <row r="3723" spans="1:10">
      <c r="A3723" s="38"/>
      <c r="B3723" s="38"/>
      <c r="C3723" s="38"/>
      <c r="D3723" s="38"/>
      <c r="E3723" s="38" t="s">
        <v>1900</v>
      </c>
      <c r="F3723" s="39">
        <v>19.739999999999998</v>
      </c>
      <c r="G3723" s="38"/>
      <c r="H3723" s="398" t="s">
        <v>1901</v>
      </c>
      <c r="I3723" s="398"/>
      <c r="J3723" s="39">
        <v>116.05</v>
      </c>
    </row>
    <row r="3724" spans="1:10" ht="1.05" customHeight="1">
      <c r="A3724" s="16"/>
      <c r="B3724" s="16"/>
      <c r="C3724" s="16"/>
      <c r="D3724" s="16"/>
      <c r="E3724" s="16"/>
      <c r="F3724" s="16"/>
      <c r="G3724" s="16"/>
      <c r="H3724" s="16"/>
      <c r="I3724" s="16"/>
      <c r="J3724" s="16"/>
    </row>
    <row r="3725" spans="1:10" ht="18" customHeight="1">
      <c r="A3725" s="2" t="s">
        <v>1256</v>
      </c>
      <c r="B3725" s="4" t="s">
        <v>61</v>
      </c>
      <c r="C3725" s="2" t="s">
        <v>62</v>
      </c>
      <c r="D3725" s="2" t="s">
        <v>9</v>
      </c>
      <c r="E3725" s="391" t="s">
        <v>63</v>
      </c>
      <c r="F3725" s="391"/>
      <c r="G3725" s="3" t="s">
        <v>64</v>
      </c>
      <c r="H3725" s="4" t="s">
        <v>10</v>
      </c>
      <c r="I3725" s="4" t="s">
        <v>65</v>
      </c>
      <c r="J3725" s="4" t="s">
        <v>11</v>
      </c>
    </row>
    <row r="3726" spans="1:10" ht="25.95" customHeight="1">
      <c r="A3726" s="10" t="s">
        <v>1883</v>
      </c>
      <c r="B3726" s="12" t="s">
        <v>1257</v>
      </c>
      <c r="C3726" s="10" t="s">
        <v>78</v>
      </c>
      <c r="D3726" s="10" t="s">
        <v>1258</v>
      </c>
      <c r="E3726" s="395" t="s">
        <v>1114</v>
      </c>
      <c r="F3726" s="395"/>
      <c r="G3726" s="11" t="s">
        <v>268</v>
      </c>
      <c r="H3726" s="15">
        <v>1</v>
      </c>
      <c r="I3726" s="13">
        <v>96.31</v>
      </c>
      <c r="J3726" s="13">
        <v>96.31</v>
      </c>
    </row>
    <row r="3727" spans="1:10" ht="24" customHeight="1">
      <c r="A3727" s="17" t="s">
        <v>1884</v>
      </c>
      <c r="B3727" s="19" t="s">
        <v>1971</v>
      </c>
      <c r="C3727" s="17" t="s">
        <v>78</v>
      </c>
      <c r="D3727" s="17" t="s">
        <v>1972</v>
      </c>
      <c r="E3727" s="396" t="s">
        <v>1887</v>
      </c>
      <c r="F3727" s="396"/>
      <c r="G3727" s="18" t="s">
        <v>1911</v>
      </c>
      <c r="H3727" s="21">
        <v>0.1988</v>
      </c>
      <c r="I3727" s="20">
        <v>28.71</v>
      </c>
      <c r="J3727" s="20">
        <v>5.7</v>
      </c>
    </row>
    <row r="3728" spans="1:10" ht="25.95" customHeight="1">
      <c r="A3728" s="17" t="s">
        <v>1884</v>
      </c>
      <c r="B3728" s="19" t="s">
        <v>2969</v>
      </c>
      <c r="C3728" s="17" t="s">
        <v>78</v>
      </c>
      <c r="D3728" s="17" t="s">
        <v>2970</v>
      </c>
      <c r="E3728" s="396" t="s">
        <v>1887</v>
      </c>
      <c r="F3728" s="396"/>
      <c r="G3728" s="18" t="s">
        <v>1911</v>
      </c>
      <c r="H3728" s="21">
        <v>0.1988</v>
      </c>
      <c r="I3728" s="20">
        <v>24.32</v>
      </c>
      <c r="J3728" s="20">
        <v>4.83</v>
      </c>
    </row>
    <row r="3729" spans="1:10" ht="25.95" customHeight="1">
      <c r="A3729" s="22" t="s">
        <v>1894</v>
      </c>
      <c r="B3729" s="24" t="s">
        <v>3186</v>
      </c>
      <c r="C3729" s="22" t="s">
        <v>78</v>
      </c>
      <c r="D3729" s="22" t="s">
        <v>3187</v>
      </c>
      <c r="E3729" s="397" t="s">
        <v>1928</v>
      </c>
      <c r="F3729" s="397"/>
      <c r="G3729" s="23" t="s">
        <v>268</v>
      </c>
      <c r="H3729" s="26">
        <v>1</v>
      </c>
      <c r="I3729" s="25">
        <v>81.34</v>
      </c>
      <c r="J3729" s="25">
        <v>81.34</v>
      </c>
    </row>
    <row r="3730" spans="1:10" ht="39" customHeight="1">
      <c r="A3730" s="22" t="s">
        <v>1894</v>
      </c>
      <c r="B3730" s="24" t="s">
        <v>3184</v>
      </c>
      <c r="C3730" s="22" t="s">
        <v>78</v>
      </c>
      <c r="D3730" s="22" t="s">
        <v>3185</v>
      </c>
      <c r="E3730" s="397" t="s">
        <v>1928</v>
      </c>
      <c r="F3730" s="397"/>
      <c r="G3730" s="23" t="s">
        <v>268</v>
      </c>
      <c r="H3730" s="26">
        <v>3</v>
      </c>
      <c r="I3730" s="25">
        <v>1.48</v>
      </c>
      <c r="J3730" s="25">
        <v>4.4400000000000004</v>
      </c>
    </row>
    <row r="3731" spans="1:10">
      <c r="A3731" s="38"/>
      <c r="B3731" s="38"/>
      <c r="C3731" s="38"/>
      <c r="D3731" s="38"/>
      <c r="E3731" s="38" t="s">
        <v>1897</v>
      </c>
      <c r="F3731" s="39">
        <v>7.77</v>
      </c>
      <c r="G3731" s="38" t="s">
        <v>1898</v>
      </c>
      <c r="H3731" s="39">
        <v>0</v>
      </c>
      <c r="I3731" s="38" t="s">
        <v>1899</v>
      </c>
      <c r="J3731" s="39">
        <v>7.77</v>
      </c>
    </row>
    <row r="3732" spans="1:10">
      <c r="A3732" s="38"/>
      <c r="B3732" s="38"/>
      <c r="C3732" s="38"/>
      <c r="D3732" s="38"/>
      <c r="E3732" s="38" t="s">
        <v>1900</v>
      </c>
      <c r="F3732" s="39">
        <v>19.739999999999998</v>
      </c>
      <c r="G3732" s="38"/>
      <c r="H3732" s="398" t="s">
        <v>1901</v>
      </c>
      <c r="I3732" s="398"/>
      <c r="J3732" s="39">
        <v>116.05</v>
      </c>
    </row>
    <row r="3733" spans="1:10" ht="1.05" customHeight="1">
      <c r="A3733" s="16"/>
      <c r="B3733" s="16"/>
      <c r="C3733" s="16"/>
      <c r="D3733" s="16"/>
      <c r="E3733" s="16"/>
      <c r="F3733" s="16"/>
      <c r="G3733" s="16"/>
      <c r="H3733" s="16"/>
      <c r="I3733" s="16"/>
      <c r="J3733" s="16"/>
    </row>
    <row r="3734" spans="1:10" ht="18" customHeight="1">
      <c r="A3734" s="2" t="s">
        <v>1259</v>
      </c>
      <c r="B3734" s="4" t="s">
        <v>61</v>
      </c>
      <c r="C3734" s="2" t="s">
        <v>62</v>
      </c>
      <c r="D3734" s="2" t="s">
        <v>9</v>
      </c>
      <c r="E3734" s="391" t="s">
        <v>63</v>
      </c>
      <c r="F3734" s="391"/>
      <c r="G3734" s="3" t="s">
        <v>64</v>
      </c>
      <c r="H3734" s="4" t="s">
        <v>10</v>
      </c>
      <c r="I3734" s="4" t="s">
        <v>65</v>
      </c>
      <c r="J3734" s="4" t="s">
        <v>11</v>
      </c>
    </row>
    <row r="3735" spans="1:10" ht="25.95" customHeight="1">
      <c r="A3735" s="10" t="s">
        <v>1883</v>
      </c>
      <c r="B3735" s="12" t="s">
        <v>1128</v>
      </c>
      <c r="C3735" s="10" t="s">
        <v>78</v>
      </c>
      <c r="D3735" s="10" t="s">
        <v>1129</v>
      </c>
      <c r="E3735" s="395" t="s">
        <v>1114</v>
      </c>
      <c r="F3735" s="395"/>
      <c r="G3735" s="11" t="s">
        <v>268</v>
      </c>
      <c r="H3735" s="15">
        <v>1</v>
      </c>
      <c r="I3735" s="13">
        <v>1292.9000000000001</v>
      </c>
      <c r="J3735" s="13">
        <v>1292.9000000000001</v>
      </c>
    </row>
    <row r="3736" spans="1:10" ht="25.95" customHeight="1">
      <c r="A3736" s="17" t="s">
        <v>1884</v>
      </c>
      <c r="B3736" s="19" t="s">
        <v>2969</v>
      </c>
      <c r="C3736" s="17" t="s">
        <v>78</v>
      </c>
      <c r="D3736" s="17" t="s">
        <v>2970</v>
      </c>
      <c r="E3736" s="396" t="s">
        <v>1887</v>
      </c>
      <c r="F3736" s="396"/>
      <c r="G3736" s="18" t="s">
        <v>1911</v>
      </c>
      <c r="H3736" s="21">
        <v>1.3231999999999999</v>
      </c>
      <c r="I3736" s="20">
        <v>24.32</v>
      </c>
      <c r="J3736" s="20">
        <v>32.18</v>
      </c>
    </row>
    <row r="3737" spans="1:10" ht="24" customHeight="1">
      <c r="A3737" s="17" t="s">
        <v>1884</v>
      </c>
      <c r="B3737" s="19" t="s">
        <v>1971</v>
      </c>
      <c r="C3737" s="17" t="s">
        <v>78</v>
      </c>
      <c r="D3737" s="17" t="s">
        <v>1972</v>
      </c>
      <c r="E3737" s="396" t="s">
        <v>1887</v>
      </c>
      <c r="F3737" s="396"/>
      <c r="G3737" s="18" t="s">
        <v>1911</v>
      </c>
      <c r="H3737" s="21">
        <v>1.3231999999999999</v>
      </c>
      <c r="I3737" s="20">
        <v>28.71</v>
      </c>
      <c r="J3737" s="20">
        <v>37.979999999999997</v>
      </c>
    </row>
    <row r="3738" spans="1:10" ht="25.95" customHeight="1">
      <c r="A3738" s="22" t="s">
        <v>1894</v>
      </c>
      <c r="B3738" s="24" t="s">
        <v>3082</v>
      </c>
      <c r="C3738" s="22" t="s">
        <v>78</v>
      </c>
      <c r="D3738" s="22" t="s">
        <v>3083</v>
      </c>
      <c r="E3738" s="397" t="s">
        <v>1928</v>
      </c>
      <c r="F3738" s="397"/>
      <c r="G3738" s="23" t="s">
        <v>268</v>
      </c>
      <c r="H3738" s="26">
        <v>1</v>
      </c>
      <c r="I3738" s="25">
        <v>1182.9000000000001</v>
      </c>
      <c r="J3738" s="25">
        <v>1182.9000000000001</v>
      </c>
    </row>
    <row r="3739" spans="1:10" ht="39" customHeight="1">
      <c r="A3739" s="22" t="s">
        <v>1894</v>
      </c>
      <c r="B3739" s="24" t="s">
        <v>3084</v>
      </c>
      <c r="C3739" s="22" t="s">
        <v>78</v>
      </c>
      <c r="D3739" s="22" t="s">
        <v>3085</v>
      </c>
      <c r="E3739" s="397" t="s">
        <v>1928</v>
      </c>
      <c r="F3739" s="397"/>
      <c r="G3739" s="23" t="s">
        <v>268</v>
      </c>
      <c r="H3739" s="26">
        <v>3</v>
      </c>
      <c r="I3739" s="25">
        <v>13.28</v>
      </c>
      <c r="J3739" s="25">
        <v>39.840000000000003</v>
      </c>
    </row>
    <row r="3740" spans="1:10">
      <c r="A3740" s="38"/>
      <c r="B3740" s="38"/>
      <c r="C3740" s="38"/>
      <c r="D3740" s="38"/>
      <c r="E3740" s="38" t="s">
        <v>1897</v>
      </c>
      <c r="F3740" s="39">
        <v>51.74</v>
      </c>
      <c r="G3740" s="38" t="s">
        <v>1898</v>
      </c>
      <c r="H3740" s="39">
        <v>0</v>
      </c>
      <c r="I3740" s="38" t="s">
        <v>1899</v>
      </c>
      <c r="J3740" s="39">
        <v>51.74</v>
      </c>
    </row>
    <row r="3741" spans="1:10">
      <c r="A3741" s="38"/>
      <c r="B3741" s="38"/>
      <c r="C3741" s="38"/>
      <c r="D3741" s="38"/>
      <c r="E3741" s="38" t="s">
        <v>1900</v>
      </c>
      <c r="F3741" s="39">
        <v>265.04000000000002</v>
      </c>
      <c r="G3741" s="38"/>
      <c r="H3741" s="398" t="s">
        <v>1901</v>
      </c>
      <c r="I3741" s="398"/>
      <c r="J3741" s="39">
        <v>1557.94</v>
      </c>
    </row>
    <row r="3742" spans="1:10" ht="1.05" customHeight="1">
      <c r="A3742" s="16"/>
      <c r="B3742" s="16"/>
      <c r="C3742" s="16"/>
      <c r="D3742" s="16"/>
      <c r="E3742" s="16"/>
      <c r="F3742" s="16"/>
      <c r="G3742" s="16"/>
      <c r="H3742" s="16"/>
      <c r="I3742" s="16"/>
      <c r="J3742" s="16"/>
    </row>
    <row r="3743" spans="1:10" ht="18" customHeight="1">
      <c r="A3743" s="2" t="s">
        <v>1260</v>
      </c>
      <c r="B3743" s="4" t="s">
        <v>61</v>
      </c>
      <c r="C3743" s="2" t="s">
        <v>62</v>
      </c>
      <c r="D3743" s="2" t="s">
        <v>9</v>
      </c>
      <c r="E3743" s="391" t="s">
        <v>63</v>
      </c>
      <c r="F3743" s="391"/>
      <c r="G3743" s="3" t="s">
        <v>64</v>
      </c>
      <c r="H3743" s="4" t="s">
        <v>10</v>
      </c>
      <c r="I3743" s="4" t="s">
        <v>65</v>
      </c>
      <c r="J3743" s="4" t="s">
        <v>11</v>
      </c>
    </row>
    <row r="3744" spans="1:10" ht="91.05" customHeight="1">
      <c r="A3744" s="10" t="s">
        <v>1883</v>
      </c>
      <c r="B3744" s="12" t="s">
        <v>1131</v>
      </c>
      <c r="C3744" s="10" t="s">
        <v>72</v>
      </c>
      <c r="D3744" s="10" t="s">
        <v>1132</v>
      </c>
      <c r="E3744" s="395" t="s">
        <v>74</v>
      </c>
      <c r="F3744" s="395"/>
      <c r="G3744" s="11" t="s">
        <v>75</v>
      </c>
      <c r="H3744" s="15">
        <v>1</v>
      </c>
      <c r="I3744" s="13">
        <v>47.15</v>
      </c>
      <c r="J3744" s="13">
        <v>47.15</v>
      </c>
    </row>
    <row r="3745" spans="1:10" ht="24" customHeight="1">
      <c r="A3745" s="17" t="s">
        <v>1884</v>
      </c>
      <c r="B3745" s="19" t="s">
        <v>1971</v>
      </c>
      <c r="C3745" s="17" t="s">
        <v>78</v>
      </c>
      <c r="D3745" s="17" t="s">
        <v>1972</v>
      </c>
      <c r="E3745" s="396" t="s">
        <v>1887</v>
      </c>
      <c r="F3745" s="396"/>
      <c r="G3745" s="18" t="s">
        <v>1911</v>
      </c>
      <c r="H3745" s="21">
        <v>0.6</v>
      </c>
      <c r="I3745" s="20">
        <v>28.71</v>
      </c>
      <c r="J3745" s="20">
        <v>17.22</v>
      </c>
    </row>
    <row r="3746" spans="1:10" ht="91.05" customHeight="1">
      <c r="A3746" s="22" t="s">
        <v>1894</v>
      </c>
      <c r="B3746" s="24" t="s">
        <v>3086</v>
      </c>
      <c r="C3746" s="22" t="s">
        <v>72</v>
      </c>
      <c r="D3746" s="22" t="s">
        <v>3087</v>
      </c>
      <c r="E3746" s="397" t="s">
        <v>1928</v>
      </c>
      <c r="F3746" s="397"/>
      <c r="G3746" s="23" t="s">
        <v>268</v>
      </c>
      <c r="H3746" s="26">
        <v>1</v>
      </c>
      <c r="I3746" s="25">
        <v>29.93</v>
      </c>
      <c r="J3746" s="25">
        <v>29.93</v>
      </c>
    </row>
    <row r="3747" spans="1:10">
      <c r="A3747" s="38"/>
      <c r="B3747" s="38"/>
      <c r="C3747" s="38"/>
      <c r="D3747" s="38"/>
      <c r="E3747" s="38" t="s">
        <v>1897</v>
      </c>
      <c r="F3747" s="39">
        <v>13.05</v>
      </c>
      <c r="G3747" s="38" t="s">
        <v>1898</v>
      </c>
      <c r="H3747" s="39">
        <v>0</v>
      </c>
      <c r="I3747" s="38" t="s">
        <v>1899</v>
      </c>
      <c r="J3747" s="39">
        <v>13.05</v>
      </c>
    </row>
    <row r="3748" spans="1:10">
      <c r="A3748" s="38"/>
      <c r="B3748" s="38"/>
      <c r="C3748" s="38"/>
      <c r="D3748" s="38"/>
      <c r="E3748" s="38" t="s">
        <v>1900</v>
      </c>
      <c r="F3748" s="39">
        <v>9.66</v>
      </c>
      <c r="G3748" s="38"/>
      <c r="H3748" s="398" t="s">
        <v>1901</v>
      </c>
      <c r="I3748" s="398"/>
      <c r="J3748" s="39">
        <v>56.81</v>
      </c>
    </row>
    <row r="3749" spans="1:10" ht="1.05" customHeight="1">
      <c r="A3749" s="16"/>
      <c r="B3749" s="16"/>
      <c r="C3749" s="16"/>
      <c r="D3749" s="16"/>
      <c r="E3749" s="16"/>
      <c r="F3749" s="16"/>
      <c r="G3749" s="16"/>
      <c r="H3749" s="16"/>
      <c r="I3749" s="16"/>
      <c r="J3749" s="16"/>
    </row>
    <row r="3750" spans="1:10" ht="18" customHeight="1">
      <c r="A3750" s="2" t="s">
        <v>1261</v>
      </c>
      <c r="B3750" s="4" t="s">
        <v>61</v>
      </c>
      <c r="C3750" s="2" t="s">
        <v>62</v>
      </c>
      <c r="D3750" s="2" t="s">
        <v>9</v>
      </c>
      <c r="E3750" s="391" t="s">
        <v>63</v>
      </c>
      <c r="F3750" s="391"/>
      <c r="G3750" s="3" t="s">
        <v>64</v>
      </c>
      <c r="H3750" s="4" t="s">
        <v>10</v>
      </c>
      <c r="I3750" s="4" t="s">
        <v>65</v>
      </c>
      <c r="J3750" s="4" t="s">
        <v>11</v>
      </c>
    </row>
    <row r="3751" spans="1:10" ht="39" customHeight="1">
      <c r="A3751" s="10" t="s">
        <v>1883</v>
      </c>
      <c r="B3751" s="12" t="s">
        <v>1262</v>
      </c>
      <c r="C3751" s="10" t="s">
        <v>72</v>
      </c>
      <c r="D3751" s="10" t="s">
        <v>1263</v>
      </c>
      <c r="E3751" s="395" t="s">
        <v>74</v>
      </c>
      <c r="F3751" s="395"/>
      <c r="G3751" s="11" t="s">
        <v>75</v>
      </c>
      <c r="H3751" s="15">
        <v>1</v>
      </c>
      <c r="I3751" s="13">
        <v>369.47</v>
      </c>
      <c r="J3751" s="13">
        <v>369.47</v>
      </c>
    </row>
    <row r="3752" spans="1:10" ht="24" customHeight="1">
      <c r="A3752" s="17" t="s">
        <v>1884</v>
      </c>
      <c r="B3752" s="19" t="s">
        <v>1971</v>
      </c>
      <c r="C3752" s="17" t="s">
        <v>78</v>
      </c>
      <c r="D3752" s="17" t="s">
        <v>1972</v>
      </c>
      <c r="E3752" s="396" t="s">
        <v>1887</v>
      </c>
      <c r="F3752" s="396"/>
      <c r="G3752" s="18" t="s">
        <v>1911</v>
      </c>
      <c r="H3752" s="21">
        <v>0.78239999999999998</v>
      </c>
      <c r="I3752" s="20">
        <v>28.71</v>
      </c>
      <c r="J3752" s="20">
        <v>22.46</v>
      </c>
    </row>
    <row r="3753" spans="1:10" ht="25.95" customHeight="1">
      <c r="A3753" s="17" t="s">
        <v>1884</v>
      </c>
      <c r="B3753" s="19" t="s">
        <v>2969</v>
      </c>
      <c r="C3753" s="17" t="s">
        <v>78</v>
      </c>
      <c r="D3753" s="17" t="s">
        <v>2970</v>
      </c>
      <c r="E3753" s="396" t="s">
        <v>1887</v>
      </c>
      <c r="F3753" s="396"/>
      <c r="G3753" s="18" t="s">
        <v>1911</v>
      </c>
      <c r="H3753" s="21">
        <v>0.78239999999999998</v>
      </c>
      <c r="I3753" s="20">
        <v>24.32</v>
      </c>
      <c r="J3753" s="20">
        <v>19.02</v>
      </c>
    </row>
    <row r="3754" spans="1:10" ht="25.95" customHeight="1">
      <c r="A3754" s="22" t="s">
        <v>1894</v>
      </c>
      <c r="B3754" s="24" t="s">
        <v>3188</v>
      </c>
      <c r="C3754" s="22" t="s">
        <v>72</v>
      </c>
      <c r="D3754" s="22" t="s">
        <v>3189</v>
      </c>
      <c r="E3754" s="397" t="s">
        <v>1928</v>
      </c>
      <c r="F3754" s="397"/>
      <c r="G3754" s="23" t="s">
        <v>268</v>
      </c>
      <c r="H3754" s="26">
        <v>25.2</v>
      </c>
      <c r="I3754" s="25">
        <v>0.66</v>
      </c>
      <c r="J3754" s="25">
        <v>16.63</v>
      </c>
    </row>
    <row r="3755" spans="1:10" ht="24" customHeight="1">
      <c r="A3755" s="22" t="s">
        <v>1894</v>
      </c>
      <c r="B3755" s="24" t="s">
        <v>2963</v>
      </c>
      <c r="C3755" s="22" t="s">
        <v>78</v>
      </c>
      <c r="D3755" s="22" t="s">
        <v>2964</v>
      </c>
      <c r="E3755" s="397" t="s">
        <v>1928</v>
      </c>
      <c r="F3755" s="397"/>
      <c r="G3755" s="23" t="s">
        <v>268</v>
      </c>
      <c r="H3755" s="26">
        <v>25.2</v>
      </c>
      <c r="I3755" s="25">
        <v>0.42</v>
      </c>
      <c r="J3755" s="25">
        <v>10.58</v>
      </c>
    </row>
    <row r="3756" spans="1:10" ht="24" customHeight="1">
      <c r="A3756" s="22" t="s">
        <v>1894</v>
      </c>
      <c r="B3756" s="24" t="s">
        <v>2961</v>
      </c>
      <c r="C3756" s="22" t="s">
        <v>72</v>
      </c>
      <c r="D3756" s="22" t="s">
        <v>2962</v>
      </c>
      <c r="E3756" s="397" t="s">
        <v>1928</v>
      </c>
      <c r="F3756" s="397"/>
      <c r="G3756" s="23" t="s">
        <v>268</v>
      </c>
      <c r="H3756" s="26">
        <v>6</v>
      </c>
      <c r="I3756" s="25">
        <v>25.51</v>
      </c>
      <c r="J3756" s="25">
        <v>153.06</v>
      </c>
    </row>
    <row r="3757" spans="1:10" ht="25.95" customHeight="1">
      <c r="A3757" s="22" t="s">
        <v>1894</v>
      </c>
      <c r="B3757" s="24" t="s">
        <v>2965</v>
      </c>
      <c r="C3757" s="22" t="s">
        <v>78</v>
      </c>
      <c r="D3757" s="22" t="s">
        <v>2966</v>
      </c>
      <c r="E3757" s="397" t="s">
        <v>1928</v>
      </c>
      <c r="F3757" s="397"/>
      <c r="G3757" s="23" t="s">
        <v>268</v>
      </c>
      <c r="H3757" s="26">
        <v>50.4</v>
      </c>
      <c r="I3757" s="25">
        <v>1.63</v>
      </c>
      <c r="J3757" s="25">
        <v>82.15</v>
      </c>
    </row>
    <row r="3758" spans="1:10" ht="39" customHeight="1">
      <c r="A3758" s="22" t="s">
        <v>1894</v>
      </c>
      <c r="B3758" s="24" t="s">
        <v>3190</v>
      </c>
      <c r="C3758" s="22" t="s">
        <v>72</v>
      </c>
      <c r="D3758" s="22" t="s">
        <v>3191</v>
      </c>
      <c r="E3758" s="397" t="s">
        <v>1928</v>
      </c>
      <c r="F3758" s="397"/>
      <c r="G3758" s="23" t="s">
        <v>268</v>
      </c>
      <c r="H3758" s="26">
        <v>1</v>
      </c>
      <c r="I3758" s="25">
        <v>65.569999999999993</v>
      </c>
      <c r="J3758" s="25">
        <v>65.569999999999993</v>
      </c>
    </row>
    <row r="3759" spans="1:10">
      <c r="A3759" s="38"/>
      <c r="B3759" s="38"/>
      <c r="C3759" s="38"/>
      <c r="D3759" s="38"/>
      <c r="E3759" s="38" t="s">
        <v>1897</v>
      </c>
      <c r="F3759" s="39">
        <v>30.59</v>
      </c>
      <c r="G3759" s="38" t="s">
        <v>1898</v>
      </c>
      <c r="H3759" s="39">
        <v>0</v>
      </c>
      <c r="I3759" s="38" t="s">
        <v>1899</v>
      </c>
      <c r="J3759" s="39">
        <v>30.59</v>
      </c>
    </row>
    <row r="3760" spans="1:10">
      <c r="A3760" s="38"/>
      <c r="B3760" s="38"/>
      <c r="C3760" s="38"/>
      <c r="D3760" s="38"/>
      <c r="E3760" s="38" t="s">
        <v>1900</v>
      </c>
      <c r="F3760" s="39">
        <v>75.739999999999995</v>
      </c>
      <c r="G3760" s="38"/>
      <c r="H3760" s="398" t="s">
        <v>1901</v>
      </c>
      <c r="I3760" s="398"/>
      <c r="J3760" s="39">
        <v>445.21</v>
      </c>
    </row>
    <row r="3761" spans="1:10" ht="1.05" customHeight="1">
      <c r="A3761" s="16"/>
      <c r="B3761" s="16"/>
      <c r="C3761" s="16"/>
      <c r="D3761" s="16"/>
      <c r="E3761" s="16"/>
      <c r="F3761" s="16"/>
      <c r="G3761" s="16"/>
      <c r="H3761" s="16"/>
      <c r="I3761" s="16"/>
      <c r="J3761" s="16"/>
    </row>
    <row r="3762" spans="1:10" ht="18" customHeight="1">
      <c r="A3762" s="2" t="s">
        <v>1264</v>
      </c>
      <c r="B3762" s="4" t="s">
        <v>61</v>
      </c>
      <c r="C3762" s="2" t="s">
        <v>62</v>
      </c>
      <c r="D3762" s="2" t="s">
        <v>9</v>
      </c>
      <c r="E3762" s="391" t="s">
        <v>63</v>
      </c>
      <c r="F3762" s="391"/>
      <c r="G3762" s="3" t="s">
        <v>64</v>
      </c>
      <c r="H3762" s="4" t="s">
        <v>10</v>
      </c>
      <c r="I3762" s="4" t="s">
        <v>65</v>
      </c>
      <c r="J3762" s="4" t="s">
        <v>11</v>
      </c>
    </row>
    <row r="3763" spans="1:10" ht="78" customHeight="1">
      <c r="A3763" s="10" t="s">
        <v>1883</v>
      </c>
      <c r="B3763" s="12" t="s">
        <v>1265</v>
      </c>
      <c r="C3763" s="10" t="s">
        <v>72</v>
      </c>
      <c r="D3763" s="10" t="s">
        <v>1266</v>
      </c>
      <c r="E3763" s="395" t="s">
        <v>74</v>
      </c>
      <c r="F3763" s="395"/>
      <c r="G3763" s="11" t="s">
        <v>75</v>
      </c>
      <c r="H3763" s="15">
        <v>1</v>
      </c>
      <c r="I3763" s="13">
        <v>88.79</v>
      </c>
      <c r="J3763" s="13">
        <v>88.79</v>
      </c>
    </row>
    <row r="3764" spans="1:10" ht="24" customHeight="1">
      <c r="A3764" s="17" t="s">
        <v>1884</v>
      </c>
      <c r="B3764" s="19" t="s">
        <v>1971</v>
      </c>
      <c r="C3764" s="17" t="s">
        <v>78</v>
      </c>
      <c r="D3764" s="17" t="s">
        <v>1972</v>
      </c>
      <c r="E3764" s="396" t="s">
        <v>1887</v>
      </c>
      <c r="F3764" s="396"/>
      <c r="G3764" s="18" t="s">
        <v>1911</v>
      </c>
      <c r="H3764" s="21">
        <v>0.2</v>
      </c>
      <c r="I3764" s="20">
        <v>28.71</v>
      </c>
      <c r="J3764" s="20">
        <v>5.74</v>
      </c>
    </row>
    <row r="3765" spans="1:10" ht="25.95" customHeight="1">
      <c r="A3765" s="17" t="s">
        <v>1884</v>
      </c>
      <c r="B3765" s="19" t="s">
        <v>2969</v>
      </c>
      <c r="C3765" s="17" t="s">
        <v>78</v>
      </c>
      <c r="D3765" s="17" t="s">
        <v>2970</v>
      </c>
      <c r="E3765" s="396" t="s">
        <v>1887</v>
      </c>
      <c r="F3765" s="396"/>
      <c r="G3765" s="18" t="s">
        <v>1911</v>
      </c>
      <c r="H3765" s="21">
        <v>0.2</v>
      </c>
      <c r="I3765" s="20">
        <v>24.32</v>
      </c>
      <c r="J3765" s="20">
        <v>4.8600000000000003</v>
      </c>
    </row>
    <row r="3766" spans="1:10" ht="78" customHeight="1">
      <c r="A3766" s="22" t="s">
        <v>1894</v>
      </c>
      <c r="B3766" s="24" t="s">
        <v>3192</v>
      </c>
      <c r="C3766" s="22" t="s">
        <v>72</v>
      </c>
      <c r="D3766" s="22" t="s">
        <v>3193</v>
      </c>
      <c r="E3766" s="397" t="s">
        <v>1928</v>
      </c>
      <c r="F3766" s="397"/>
      <c r="G3766" s="23" t="s">
        <v>268</v>
      </c>
      <c r="H3766" s="26">
        <v>1</v>
      </c>
      <c r="I3766" s="25">
        <v>78.19</v>
      </c>
      <c r="J3766" s="25">
        <v>78.19</v>
      </c>
    </row>
    <row r="3767" spans="1:10">
      <c r="A3767" s="38"/>
      <c r="B3767" s="38"/>
      <c r="C3767" s="38"/>
      <c r="D3767" s="38"/>
      <c r="E3767" s="38" t="s">
        <v>1897</v>
      </c>
      <c r="F3767" s="39">
        <v>7.82</v>
      </c>
      <c r="G3767" s="38" t="s">
        <v>1898</v>
      </c>
      <c r="H3767" s="39">
        <v>0</v>
      </c>
      <c r="I3767" s="38" t="s">
        <v>1899</v>
      </c>
      <c r="J3767" s="39">
        <v>7.82</v>
      </c>
    </row>
    <row r="3768" spans="1:10">
      <c r="A3768" s="38"/>
      <c r="B3768" s="38"/>
      <c r="C3768" s="38"/>
      <c r="D3768" s="38"/>
      <c r="E3768" s="38" t="s">
        <v>1900</v>
      </c>
      <c r="F3768" s="39">
        <v>18.2</v>
      </c>
      <c r="G3768" s="38"/>
      <c r="H3768" s="398" t="s">
        <v>1901</v>
      </c>
      <c r="I3768" s="398"/>
      <c r="J3768" s="39">
        <v>106.99</v>
      </c>
    </row>
    <row r="3769" spans="1:10" ht="1.05" customHeight="1">
      <c r="A3769" s="16"/>
      <c r="B3769" s="16"/>
      <c r="C3769" s="16"/>
      <c r="D3769" s="16"/>
      <c r="E3769" s="16"/>
      <c r="F3769" s="16"/>
      <c r="G3769" s="16"/>
      <c r="H3769" s="16"/>
      <c r="I3769" s="16"/>
      <c r="J3769" s="16"/>
    </row>
    <row r="3770" spans="1:10" ht="18" customHeight="1">
      <c r="A3770" s="2" t="s">
        <v>1269</v>
      </c>
      <c r="B3770" s="4" t="s">
        <v>61</v>
      </c>
      <c r="C3770" s="2" t="s">
        <v>62</v>
      </c>
      <c r="D3770" s="2" t="s">
        <v>9</v>
      </c>
      <c r="E3770" s="391" t="s">
        <v>63</v>
      </c>
      <c r="F3770" s="391"/>
      <c r="G3770" s="3" t="s">
        <v>64</v>
      </c>
      <c r="H3770" s="4" t="s">
        <v>10</v>
      </c>
      <c r="I3770" s="4" t="s">
        <v>65</v>
      </c>
      <c r="J3770" s="4" t="s">
        <v>11</v>
      </c>
    </row>
    <row r="3771" spans="1:10" ht="25.95" customHeight="1">
      <c r="A3771" s="10" t="s">
        <v>1883</v>
      </c>
      <c r="B3771" s="12" t="s">
        <v>1169</v>
      </c>
      <c r="C3771" s="10" t="s">
        <v>72</v>
      </c>
      <c r="D3771" s="10" t="s">
        <v>1170</v>
      </c>
      <c r="E3771" s="395" t="s">
        <v>204</v>
      </c>
      <c r="F3771" s="395"/>
      <c r="G3771" s="11" t="s">
        <v>114</v>
      </c>
      <c r="H3771" s="15">
        <v>1</v>
      </c>
      <c r="I3771" s="13">
        <v>82.86</v>
      </c>
      <c r="J3771" s="13">
        <v>82.86</v>
      </c>
    </row>
    <row r="3772" spans="1:10" ht="24" customHeight="1">
      <c r="A3772" s="17" t="s">
        <v>1884</v>
      </c>
      <c r="B3772" s="19" t="s">
        <v>1971</v>
      </c>
      <c r="C3772" s="17" t="s">
        <v>78</v>
      </c>
      <c r="D3772" s="17" t="s">
        <v>1972</v>
      </c>
      <c r="E3772" s="396" t="s">
        <v>1887</v>
      </c>
      <c r="F3772" s="396"/>
      <c r="G3772" s="18" t="s">
        <v>1911</v>
      </c>
      <c r="H3772" s="21">
        <v>0.626</v>
      </c>
      <c r="I3772" s="20">
        <v>28.71</v>
      </c>
      <c r="J3772" s="20">
        <v>17.97</v>
      </c>
    </row>
    <row r="3773" spans="1:10" ht="39" customHeight="1">
      <c r="A3773" s="17" t="s">
        <v>1884</v>
      </c>
      <c r="B3773" s="19" t="s">
        <v>3118</v>
      </c>
      <c r="C3773" s="17" t="s">
        <v>78</v>
      </c>
      <c r="D3773" s="17" t="s">
        <v>3119</v>
      </c>
      <c r="E3773" s="396" t="s">
        <v>3104</v>
      </c>
      <c r="F3773" s="396"/>
      <c r="G3773" s="18" t="s">
        <v>268</v>
      </c>
      <c r="H3773" s="21">
        <v>0.33300000000000002</v>
      </c>
      <c r="I3773" s="20">
        <v>91.23</v>
      </c>
      <c r="J3773" s="20">
        <v>30.37</v>
      </c>
    </row>
    <row r="3774" spans="1:10" ht="25.95" customHeight="1">
      <c r="A3774" s="17" t="s">
        <v>1884</v>
      </c>
      <c r="B3774" s="19" t="s">
        <v>2969</v>
      </c>
      <c r="C3774" s="17" t="s">
        <v>78</v>
      </c>
      <c r="D3774" s="17" t="s">
        <v>2970</v>
      </c>
      <c r="E3774" s="396" t="s">
        <v>1887</v>
      </c>
      <c r="F3774" s="396"/>
      <c r="G3774" s="18" t="s">
        <v>1911</v>
      </c>
      <c r="H3774" s="21">
        <v>0.626</v>
      </c>
      <c r="I3774" s="20">
        <v>24.32</v>
      </c>
      <c r="J3774" s="20">
        <v>15.22</v>
      </c>
    </row>
    <row r="3775" spans="1:10" ht="24" customHeight="1">
      <c r="A3775" s="22" t="s">
        <v>1894</v>
      </c>
      <c r="B3775" s="24" t="s">
        <v>3120</v>
      </c>
      <c r="C3775" s="22" t="s">
        <v>72</v>
      </c>
      <c r="D3775" s="22" t="s">
        <v>3121</v>
      </c>
      <c r="E3775" s="397" t="s">
        <v>1928</v>
      </c>
      <c r="F3775" s="397"/>
      <c r="G3775" s="23" t="s">
        <v>1150</v>
      </c>
      <c r="H3775" s="26">
        <v>1</v>
      </c>
      <c r="I3775" s="25">
        <v>19.3</v>
      </c>
      <c r="J3775" s="25">
        <v>19.3</v>
      </c>
    </row>
    <row r="3776" spans="1:10">
      <c r="A3776" s="38"/>
      <c r="B3776" s="38"/>
      <c r="C3776" s="38"/>
      <c r="D3776" s="38"/>
      <c r="E3776" s="38" t="s">
        <v>1897</v>
      </c>
      <c r="F3776" s="39">
        <v>26.91</v>
      </c>
      <c r="G3776" s="38" t="s">
        <v>1898</v>
      </c>
      <c r="H3776" s="39">
        <v>0</v>
      </c>
      <c r="I3776" s="38" t="s">
        <v>1899</v>
      </c>
      <c r="J3776" s="39">
        <v>26.91</v>
      </c>
    </row>
    <row r="3777" spans="1:10">
      <c r="A3777" s="38"/>
      <c r="B3777" s="38"/>
      <c r="C3777" s="38"/>
      <c r="D3777" s="38"/>
      <c r="E3777" s="38" t="s">
        <v>1900</v>
      </c>
      <c r="F3777" s="39">
        <v>16.98</v>
      </c>
      <c r="G3777" s="38"/>
      <c r="H3777" s="398" t="s">
        <v>1901</v>
      </c>
      <c r="I3777" s="398"/>
      <c r="J3777" s="39">
        <v>99.84</v>
      </c>
    </row>
    <row r="3778" spans="1:10" ht="1.05" customHeight="1">
      <c r="A3778" s="16"/>
      <c r="B3778" s="16"/>
      <c r="C3778" s="16"/>
      <c r="D3778" s="16"/>
      <c r="E3778" s="16"/>
      <c r="F3778" s="16"/>
      <c r="G3778" s="16"/>
      <c r="H3778" s="16"/>
      <c r="I3778" s="16"/>
      <c r="J3778" s="16"/>
    </row>
    <row r="3779" spans="1:10" ht="18" customHeight="1">
      <c r="A3779" s="2" t="s">
        <v>1270</v>
      </c>
      <c r="B3779" s="4" t="s">
        <v>61</v>
      </c>
      <c r="C3779" s="2" t="s">
        <v>62</v>
      </c>
      <c r="D3779" s="2" t="s">
        <v>9</v>
      </c>
      <c r="E3779" s="391" t="s">
        <v>63</v>
      </c>
      <c r="F3779" s="391"/>
      <c r="G3779" s="3" t="s">
        <v>64</v>
      </c>
      <c r="H3779" s="4" t="s">
        <v>10</v>
      </c>
      <c r="I3779" s="4" t="s">
        <v>65</v>
      </c>
      <c r="J3779" s="4" t="s">
        <v>11</v>
      </c>
    </row>
    <row r="3780" spans="1:10" ht="39" customHeight="1">
      <c r="A3780" s="10" t="s">
        <v>1883</v>
      </c>
      <c r="B3780" s="12" t="s">
        <v>1271</v>
      </c>
      <c r="C3780" s="10" t="s">
        <v>72</v>
      </c>
      <c r="D3780" s="10" t="s">
        <v>1272</v>
      </c>
      <c r="E3780" s="395" t="s">
        <v>74</v>
      </c>
      <c r="F3780" s="395"/>
      <c r="G3780" s="11" t="s">
        <v>75</v>
      </c>
      <c r="H3780" s="15">
        <v>1</v>
      </c>
      <c r="I3780" s="13">
        <v>106.48</v>
      </c>
      <c r="J3780" s="13">
        <v>106.48</v>
      </c>
    </row>
    <row r="3781" spans="1:10" ht="25.95" customHeight="1">
      <c r="A3781" s="17" t="s">
        <v>1884</v>
      </c>
      <c r="B3781" s="19" t="s">
        <v>2969</v>
      </c>
      <c r="C3781" s="17" t="s">
        <v>78</v>
      </c>
      <c r="D3781" s="17" t="s">
        <v>2970</v>
      </c>
      <c r="E3781" s="396" t="s">
        <v>1887</v>
      </c>
      <c r="F3781" s="396"/>
      <c r="G3781" s="18" t="s">
        <v>1911</v>
      </c>
      <c r="H3781" s="21">
        <v>0.28179999999999999</v>
      </c>
      <c r="I3781" s="20">
        <v>24.32</v>
      </c>
      <c r="J3781" s="20">
        <v>6.85</v>
      </c>
    </row>
    <row r="3782" spans="1:10" ht="24" customHeight="1">
      <c r="A3782" s="17" t="s">
        <v>1884</v>
      </c>
      <c r="B3782" s="19" t="s">
        <v>1971</v>
      </c>
      <c r="C3782" s="17" t="s">
        <v>78</v>
      </c>
      <c r="D3782" s="17" t="s">
        <v>1972</v>
      </c>
      <c r="E3782" s="396" t="s">
        <v>1887</v>
      </c>
      <c r="F3782" s="396"/>
      <c r="G3782" s="18" t="s">
        <v>1911</v>
      </c>
      <c r="H3782" s="21">
        <v>0.28179999999999999</v>
      </c>
      <c r="I3782" s="20">
        <v>28.71</v>
      </c>
      <c r="J3782" s="20">
        <v>8.09</v>
      </c>
    </row>
    <row r="3783" spans="1:10" ht="39" customHeight="1">
      <c r="A3783" s="22" t="s">
        <v>1894</v>
      </c>
      <c r="B3783" s="24" t="s">
        <v>3195</v>
      </c>
      <c r="C3783" s="22" t="s">
        <v>72</v>
      </c>
      <c r="D3783" s="22" t="s">
        <v>3196</v>
      </c>
      <c r="E3783" s="397" t="s">
        <v>1928</v>
      </c>
      <c r="F3783" s="397"/>
      <c r="G3783" s="23" t="s">
        <v>268</v>
      </c>
      <c r="H3783" s="26">
        <v>1</v>
      </c>
      <c r="I3783" s="25">
        <v>19.12</v>
      </c>
      <c r="J3783" s="25">
        <v>19.12</v>
      </c>
    </row>
    <row r="3784" spans="1:10" ht="24" customHeight="1">
      <c r="A3784" s="22" t="s">
        <v>1894</v>
      </c>
      <c r="B3784" s="24" t="s">
        <v>2963</v>
      </c>
      <c r="C3784" s="22" t="s">
        <v>78</v>
      </c>
      <c r="D3784" s="22" t="s">
        <v>2964</v>
      </c>
      <c r="E3784" s="397" t="s">
        <v>1928</v>
      </c>
      <c r="F3784" s="397"/>
      <c r="G3784" s="23" t="s">
        <v>268</v>
      </c>
      <c r="H3784" s="26">
        <v>16.8</v>
      </c>
      <c r="I3784" s="25">
        <v>0.42</v>
      </c>
      <c r="J3784" s="25">
        <v>7.05</v>
      </c>
    </row>
    <row r="3785" spans="1:10" ht="25.95" customHeight="1">
      <c r="A3785" s="22" t="s">
        <v>1894</v>
      </c>
      <c r="B3785" s="24" t="s">
        <v>3188</v>
      </c>
      <c r="C3785" s="22" t="s">
        <v>72</v>
      </c>
      <c r="D3785" s="22" t="s">
        <v>3189</v>
      </c>
      <c r="E3785" s="397" t="s">
        <v>1928</v>
      </c>
      <c r="F3785" s="397"/>
      <c r="G3785" s="23" t="s">
        <v>268</v>
      </c>
      <c r="H3785" s="26">
        <v>16.079999999999998</v>
      </c>
      <c r="I3785" s="25">
        <v>0.66</v>
      </c>
      <c r="J3785" s="25">
        <v>10.61</v>
      </c>
    </row>
    <row r="3786" spans="1:10" ht="25.95" customHeight="1">
      <c r="A3786" s="22" t="s">
        <v>1894</v>
      </c>
      <c r="B3786" s="24" t="s">
        <v>2965</v>
      </c>
      <c r="C3786" s="22" t="s">
        <v>78</v>
      </c>
      <c r="D3786" s="22" t="s">
        <v>2966</v>
      </c>
      <c r="E3786" s="397" t="s">
        <v>1928</v>
      </c>
      <c r="F3786" s="397"/>
      <c r="G3786" s="23" t="s">
        <v>268</v>
      </c>
      <c r="H3786" s="26">
        <v>33.6</v>
      </c>
      <c r="I3786" s="25">
        <v>1.63</v>
      </c>
      <c r="J3786" s="25">
        <v>54.76</v>
      </c>
    </row>
    <row r="3787" spans="1:10">
      <c r="A3787" s="38"/>
      <c r="B3787" s="38"/>
      <c r="C3787" s="38"/>
      <c r="D3787" s="38"/>
      <c r="E3787" s="38" t="s">
        <v>1897</v>
      </c>
      <c r="F3787" s="39">
        <v>11.01</v>
      </c>
      <c r="G3787" s="38" t="s">
        <v>1898</v>
      </c>
      <c r="H3787" s="39">
        <v>0</v>
      </c>
      <c r="I3787" s="38" t="s">
        <v>1899</v>
      </c>
      <c r="J3787" s="39">
        <v>11.01</v>
      </c>
    </row>
    <row r="3788" spans="1:10">
      <c r="A3788" s="38"/>
      <c r="B3788" s="38"/>
      <c r="C3788" s="38"/>
      <c r="D3788" s="38"/>
      <c r="E3788" s="38" t="s">
        <v>1900</v>
      </c>
      <c r="F3788" s="39">
        <v>21.82</v>
      </c>
      <c r="G3788" s="38"/>
      <c r="H3788" s="398" t="s">
        <v>1901</v>
      </c>
      <c r="I3788" s="398"/>
      <c r="J3788" s="39">
        <v>128.30000000000001</v>
      </c>
    </row>
    <row r="3789" spans="1:10" ht="1.05" customHeight="1">
      <c r="A3789" s="16"/>
      <c r="B3789" s="16"/>
      <c r="C3789" s="16"/>
      <c r="D3789" s="16"/>
      <c r="E3789" s="16"/>
      <c r="F3789" s="16"/>
      <c r="G3789" s="16"/>
      <c r="H3789" s="16"/>
      <c r="I3789" s="16"/>
      <c r="J3789" s="16"/>
    </row>
    <row r="3790" spans="1:10" ht="18" customHeight="1">
      <c r="A3790" s="2" t="s">
        <v>1273</v>
      </c>
      <c r="B3790" s="4" t="s">
        <v>61</v>
      </c>
      <c r="C3790" s="2" t="s">
        <v>62</v>
      </c>
      <c r="D3790" s="2" t="s">
        <v>9</v>
      </c>
      <c r="E3790" s="391" t="s">
        <v>63</v>
      </c>
      <c r="F3790" s="391"/>
      <c r="G3790" s="3" t="s">
        <v>64</v>
      </c>
      <c r="H3790" s="4" t="s">
        <v>10</v>
      </c>
      <c r="I3790" s="4" t="s">
        <v>65</v>
      </c>
      <c r="J3790" s="4" t="s">
        <v>11</v>
      </c>
    </row>
    <row r="3791" spans="1:10" ht="39" customHeight="1">
      <c r="A3791" s="10" t="s">
        <v>1883</v>
      </c>
      <c r="B3791" s="12" t="s">
        <v>1274</v>
      </c>
      <c r="C3791" s="10" t="s">
        <v>72</v>
      </c>
      <c r="D3791" s="10" t="s">
        <v>1275</v>
      </c>
      <c r="E3791" s="395" t="s">
        <v>74</v>
      </c>
      <c r="F3791" s="395"/>
      <c r="G3791" s="11" t="s">
        <v>75</v>
      </c>
      <c r="H3791" s="15">
        <v>1</v>
      </c>
      <c r="I3791" s="13">
        <v>316.69</v>
      </c>
      <c r="J3791" s="13">
        <v>316.69</v>
      </c>
    </row>
    <row r="3792" spans="1:10" ht="25.95" customHeight="1">
      <c r="A3792" s="17" t="s">
        <v>1884</v>
      </c>
      <c r="B3792" s="19" t="s">
        <v>2969</v>
      </c>
      <c r="C3792" s="17" t="s">
        <v>78</v>
      </c>
      <c r="D3792" s="17" t="s">
        <v>2970</v>
      </c>
      <c r="E3792" s="396" t="s">
        <v>1887</v>
      </c>
      <c r="F3792" s="396"/>
      <c r="G3792" s="18" t="s">
        <v>1911</v>
      </c>
      <c r="H3792" s="21">
        <v>0.37580000000000002</v>
      </c>
      <c r="I3792" s="20">
        <v>24.32</v>
      </c>
      <c r="J3792" s="20">
        <v>9.1300000000000008</v>
      </c>
    </row>
    <row r="3793" spans="1:10" ht="24" customHeight="1">
      <c r="A3793" s="17" t="s">
        <v>1884</v>
      </c>
      <c r="B3793" s="19" t="s">
        <v>1971</v>
      </c>
      <c r="C3793" s="17" t="s">
        <v>78</v>
      </c>
      <c r="D3793" s="17" t="s">
        <v>1972</v>
      </c>
      <c r="E3793" s="396" t="s">
        <v>1887</v>
      </c>
      <c r="F3793" s="396"/>
      <c r="G3793" s="18" t="s">
        <v>1911</v>
      </c>
      <c r="H3793" s="21">
        <v>0.37580000000000002</v>
      </c>
      <c r="I3793" s="20">
        <v>28.71</v>
      </c>
      <c r="J3793" s="20">
        <v>10.78</v>
      </c>
    </row>
    <row r="3794" spans="1:10" ht="25.95" customHeight="1">
      <c r="A3794" s="22" t="s">
        <v>1894</v>
      </c>
      <c r="B3794" s="24" t="s">
        <v>2959</v>
      </c>
      <c r="C3794" s="22" t="s">
        <v>72</v>
      </c>
      <c r="D3794" s="22" t="s">
        <v>2960</v>
      </c>
      <c r="E3794" s="397" t="s">
        <v>1928</v>
      </c>
      <c r="F3794" s="397"/>
      <c r="G3794" s="23" t="s">
        <v>268</v>
      </c>
      <c r="H3794" s="26">
        <v>25.2</v>
      </c>
      <c r="I3794" s="25">
        <v>0.53</v>
      </c>
      <c r="J3794" s="25">
        <v>13.35</v>
      </c>
    </row>
    <row r="3795" spans="1:10" ht="24" customHeight="1">
      <c r="A3795" s="22" t="s">
        <v>1894</v>
      </c>
      <c r="B3795" s="24" t="s">
        <v>2963</v>
      </c>
      <c r="C3795" s="22" t="s">
        <v>78</v>
      </c>
      <c r="D3795" s="22" t="s">
        <v>2964</v>
      </c>
      <c r="E3795" s="397" t="s">
        <v>1928</v>
      </c>
      <c r="F3795" s="397"/>
      <c r="G3795" s="23" t="s">
        <v>268</v>
      </c>
      <c r="H3795" s="26">
        <v>25.2</v>
      </c>
      <c r="I3795" s="25">
        <v>0.42</v>
      </c>
      <c r="J3795" s="25">
        <v>10.58</v>
      </c>
    </row>
    <row r="3796" spans="1:10" ht="25.95" customHeight="1">
      <c r="A3796" s="22" t="s">
        <v>1894</v>
      </c>
      <c r="B3796" s="24" t="s">
        <v>2965</v>
      </c>
      <c r="C3796" s="22" t="s">
        <v>78</v>
      </c>
      <c r="D3796" s="22" t="s">
        <v>2966</v>
      </c>
      <c r="E3796" s="397" t="s">
        <v>1928</v>
      </c>
      <c r="F3796" s="397"/>
      <c r="G3796" s="23" t="s">
        <v>268</v>
      </c>
      <c r="H3796" s="26">
        <v>50.4</v>
      </c>
      <c r="I3796" s="25">
        <v>1.63</v>
      </c>
      <c r="J3796" s="25">
        <v>82.15</v>
      </c>
    </row>
    <row r="3797" spans="1:10" ht="24" customHeight="1">
      <c r="A3797" s="22" t="s">
        <v>1894</v>
      </c>
      <c r="B3797" s="24" t="s">
        <v>3137</v>
      </c>
      <c r="C3797" s="22" t="s">
        <v>72</v>
      </c>
      <c r="D3797" s="22" t="s">
        <v>3138</v>
      </c>
      <c r="E3797" s="397" t="s">
        <v>1928</v>
      </c>
      <c r="F3797" s="397"/>
      <c r="G3797" s="23" t="s">
        <v>268</v>
      </c>
      <c r="H3797" s="26">
        <v>1</v>
      </c>
      <c r="I3797" s="25">
        <v>37.64</v>
      </c>
      <c r="J3797" s="25">
        <v>37.64</v>
      </c>
    </row>
    <row r="3798" spans="1:10" ht="24" customHeight="1">
      <c r="A3798" s="22" t="s">
        <v>1894</v>
      </c>
      <c r="B3798" s="24" t="s">
        <v>2961</v>
      </c>
      <c r="C3798" s="22" t="s">
        <v>72</v>
      </c>
      <c r="D3798" s="22" t="s">
        <v>2962</v>
      </c>
      <c r="E3798" s="397" t="s">
        <v>1928</v>
      </c>
      <c r="F3798" s="397"/>
      <c r="G3798" s="23" t="s">
        <v>268</v>
      </c>
      <c r="H3798" s="26">
        <v>6</v>
      </c>
      <c r="I3798" s="25">
        <v>25.51</v>
      </c>
      <c r="J3798" s="25">
        <v>153.06</v>
      </c>
    </row>
    <row r="3799" spans="1:10">
      <c r="A3799" s="38"/>
      <c r="B3799" s="38"/>
      <c r="C3799" s="38"/>
      <c r="D3799" s="38"/>
      <c r="E3799" s="38" t="s">
        <v>1897</v>
      </c>
      <c r="F3799" s="39">
        <v>14.69</v>
      </c>
      <c r="G3799" s="38" t="s">
        <v>1898</v>
      </c>
      <c r="H3799" s="39">
        <v>0</v>
      </c>
      <c r="I3799" s="38" t="s">
        <v>1899</v>
      </c>
      <c r="J3799" s="39">
        <v>14.69</v>
      </c>
    </row>
    <row r="3800" spans="1:10">
      <c r="A3800" s="38"/>
      <c r="B3800" s="38"/>
      <c r="C3800" s="38"/>
      <c r="D3800" s="38"/>
      <c r="E3800" s="38" t="s">
        <v>1900</v>
      </c>
      <c r="F3800" s="39">
        <v>64.92</v>
      </c>
      <c r="G3800" s="38"/>
      <c r="H3800" s="398" t="s">
        <v>1901</v>
      </c>
      <c r="I3800" s="398"/>
      <c r="J3800" s="39">
        <v>381.61</v>
      </c>
    </row>
    <row r="3801" spans="1:10" ht="1.05" customHeight="1">
      <c r="A3801" s="16"/>
      <c r="B3801" s="16"/>
      <c r="C3801" s="16"/>
      <c r="D3801" s="16"/>
      <c r="E3801" s="16"/>
      <c r="F3801" s="16"/>
      <c r="G3801" s="16"/>
      <c r="H3801" s="16"/>
      <c r="I3801" s="16"/>
      <c r="J3801" s="16"/>
    </row>
    <row r="3802" spans="1:10" ht="18" customHeight="1">
      <c r="A3802" s="2" t="s">
        <v>1276</v>
      </c>
      <c r="B3802" s="4" t="s">
        <v>61</v>
      </c>
      <c r="C3802" s="2" t="s">
        <v>62</v>
      </c>
      <c r="D3802" s="2" t="s">
        <v>9</v>
      </c>
      <c r="E3802" s="391" t="s">
        <v>63</v>
      </c>
      <c r="F3802" s="391"/>
      <c r="G3802" s="3" t="s">
        <v>64</v>
      </c>
      <c r="H3802" s="4" t="s">
        <v>10</v>
      </c>
      <c r="I3802" s="4" t="s">
        <v>65</v>
      </c>
      <c r="J3802" s="4" t="s">
        <v>11</v>
      </c>
    </row>
    <row r="3803" spans="1:10" ht="78" customHeight="1">
      <c r="A3803" s="10" t="s">
        <v>1883</v>
      </c>
      <c r="B3803" s="12" t="s">
        <v>1202</v>
      </c>
      <c r="C3803" s="10" t="s">
        <v>72</v>
      </c>
      <c r="D3803" s="10" t="s">
        <v>1203</v>
      </c>
      <c r="E3803" s="395" t="s">
        <v>74</v>
      </c>
      <c r="F3803" s="395"/>
      <c r="G3803" s="11" t="s">
        <v>75</v>
      </c>
      <c r="H3803" s="15">
        <v>1</v>
      </c>
      <c r="I3803" s="13">
        <v>10.53</v>
      </c>
      <c r="J3803" s="13">
        <v>10.53</v>
      </c>
    </row>
    <row r="3804" spans="1:10" ht="24" customHeight="1">
      <c r="A3804" s="17" t="s">
        <v>1884</v>
      </c>
      <c r="B3804" s="19" t="s">
        <v>1971</v>
      </c>
      <c r="C3804" s="17" t="s">
        <v>78</v>
      </c>
      <c r="D3804" s="17" t="s">
        <v>1972</v>
      </c>
      <c r="E3804" s="396" t="s">
        <v>1887</v>
      </c>
      <c r="F3804" s="396"/>
      <c r="G3804" s="18" t="s">
        <v>1911</v>
      </c>
      <c r="H3804" s="21">
        <v>0.08</v>
      </c>
      <c r="I3804" s="20">
        <v>28.71</v>
      </c>
      <c r="J3804" s="20">
        <v>2.29</v>
      </c>
    </row>
    <row r="3805" spans="1:10" ht="25.95" customHeight="1">
      <c r="A3805" s="17" t="s">
        <v>1884</v>
      </c>
      <c r="B3805" s="19" t="s">
        <v>2969</v>
      </c>
      <c r="C3805" s="17" t="s">
        <v>78</v>
      </c>
      <c r="D3805" s="17" t="s">
        <v>2970</v>
      </c>
      <c r="E3805" s="396" t="s">
        <v>1887</v>
      </c>
      <c r="F3805" s="396"/>
      <c r="G3805" s="18" t="s">
        <v>1911</v>
      </c>
      <c r="H3805" s="21">
        <v>0.08</v>
      </c>
      <c r="I3805" s="20">
        <v>24.32</v>
      </c>
      <c r="J3805" s="20">
        <v>1.94</v>
      </c>
    </row>
    <row r="3806" spans="1:10" ht="25.95" customHeight="1">
      <c r="A3806" s="22" t="s">
        <v>1894</v>
      </c>
      <c r="B3806" s="24" t="s">
        <v>3148</v>
      </c>
      <c r="C3806" s="22" t="s">
        <v>72</v>
      </c>
      <c r="D3806" s="22" t="s">
        <v>3149</v>
      </c>
      <c r="E3806" s="397" t="s">
        <v>1928</v>
      </c>
      <c r="F3806" s="397"/>
      <c r="G3806" s="23" t="s">
        <v>268</v>
      </c>
      <c r="H3806" s="26">
        <v>1</v>
      </c>
      <c r="I3806" s="25">
        <v>6.3</v>
      </c>
      <c r="J3806" s="25">
        <v>6.3</v>
      </c>
    </row>
    <row r="3807" spans="1:10">
      <c r="A3807" s="38"/>
      <c r="B3807" s="38"/>
      <c r="C3807" s="38"/>
      <c r="D3807" s="38"/>
      <c r="E3807" s="38" t="s">
        <v>1897</v>
      </c>
      <c r="F3807" s="39">
        <v>3.12</v>
      </c>
      <c r="G3807" s="38" t="s">
        <v>1898</v>
      </c>
      <c r="H3807" s="39">
        <v>0</v>
      </c>
      <c r="I3807" s="38" t="s">
        <v>1899</v>
      </c>
      <c r="J3807" s="39">
        <v>3.12</v>
      </c>
    </row>
    <row r="3808" spans="1:10">
      <c r="A3808" s="38"/>
      <c r="B3808" s="38"/>
      <c r="C3808" s="38"/>
      <c r="D3808" s="38"/>
      <c r="E3808" s="38" t="s">
        <v>1900</v>
      </c>
      <c r="F3808" s="39">
        <v>2.15</v>
      </c>
      <c r="G3808" s="38"/>
      <c r="H3808" s="398" t="s">
        <v>1901</v>
      </c>
      <c r="I3808" s="398"/>
      <c r="J3808" s="39">
        <v>12.68</v>
      </c>
    </row>
    <row r="3809" spans="1:10" ht="1.05" customHeight="1">
      <c r="A3809" s="16"/>
      <c r="B3809" s="16"/>
      <c r="C3809" s="16"/>
      <c r="D3809" s="16"/>
      <c r="E3809" s="16"/>
      <c r="F3809" s="16"/>
      <c r="G3809" s="16"/>
      <c r="H3809" s="16"/>
      <c r="I3809" s="16"/>
      <c r="J3809" s="16"/>
    </row>
    <row r="3810" spans="1:10" ht="18" customHeight="1">
      <c r="A3810" s="2" t="s">
        <v>1277</v>
      </c>
      <c r="B3810" s="4" t="s">
        <v>61</v>
      </c>
      <c r="C3810" s="2" t="s">
        <v>62</v>
      </c>
      <c r="D3810" s="2" t="s">
        <v>9</v>
      </c>
      <c r="E3810" s="391" t="s">
        <v>63</v>
      </c>
      <c r="F3810" s="391"/>
      <c r="G3810" s="3" t="s">
        <v>64</v>
      </c>
      <c r="H3810" s="4" t="s">
        <v>10</v>
      </c>
      <c r="I3810" s="4" t="s">
        <v>65</v>
      </c>
      <c r="J3810" s="4" t="s">
        <v>11</v>
      </c>
    </row>
    <row r="3811" spans="1:10" ht="64.95" customHeight="1">
      <c r="A3811" s="10" t="s">
        <v>1883</v>
      </c>
      <c r="B3811" s="12" t="s">
        <v>999</v>
      </c>
      <c r="C3811" s="10" t="s">
        <v>72</v>
      </c>
      <c r="D3811" s="10" t="s">
        <v>1000</v>
      </c>
      <c r="E3811" s="395" t="s">
        <v>74</v>
      </c>
      <c r="F3811" s="395"/>
      <c r="G3811" s="11" t="s">
        <v>75</v>
      </c>
      <c r="H3811" s="15">
        <v>1</v>
      </c>
      <c r="I3811" s="13">
        <v>7.74</v>
      </c>
      <c r="J3811" s="13">
        <v>7.74</v>
      </c>
    </row>
    <row r="3812" spans="1:10" ht="24" customHeight="1">
      <c r="A3812" s="17" t="s">
        <v>1884</v>
      </c>
      <c r="B3812" s="19" t="s">
        <v>1971</v>
      </c>
      <c r="C3812" s="17" t="s">
        <v>78</v>
      </c>
      <c r="D3812" s="17" t="s">
        <v>1972</v>
      </c>
      <c r="E3812" s="396" t="s">
        <v>1887</v>
      </c>
      <c r="F3812" s="396"/>
      <c r="G3812" s="18" t="s">
        <v>1911</v>
      </c>
      <c r="H3812" s="21">
        <v>0.06</v>
      </c>
      <c r="I3812" s="20">
        <v>28.71</v>
      </c>
      <c r="J3812" s="20">
        <v>1.72</v>
      </c>
    </row>
    <row r="3813" spans="1:10" ht="25.95" customHeight="1">
      <c r="A3813" s="17" t="s">
        <v>1884</v>
      </c>
      <c r="B3813" s="19" t="s">
        <v>2969</v>
      </c>
      <c r="C3813" s="17" t="s">
        <v>78</v>
      </c>
      <c r="D3813" s="17" t="s">
        <v>2970</v>
      </c>
      <c r="E3813" s="396" t="s">
        <v>1887</v>
      </c>
      <c r="F3813" s="396"/>
      <c r="G3813" s="18" t="s">
        <v>1911</v>
      </c>
      <c r="H3813" s="21">
        <v>0.06</v>
      </c>
      <c r="I3813" s="20">
        <v>24.32</v>
      </c>
      <c r="J3813" s="20">
        <v>1.45</v>
      </c>
    </row>
    <row r="3814" spans="1:10" ht="25.95" customHeight="1">
      <c r="A3814" s="22" t="s">
        <v>1894</v>
      </c>
      <c r="B3814" s="24" t="s">
        <v>2971</v>
      </c>
      <c r="C3814" s="22" t="s">
        <v>72</v>
      </c>
      <c r="D3814" s="22" t="s">
        <v>2972</v>
      </c>
      <c r="E3814" s="397" t="s">
        <v>1928</v>
      </c>
      <c r="F3814" s="397"/>
      <c r="G3814" s="23" t="s">
        <v>268</v>
      </c>
      <c r="H3814" s="26">
        <v>1</v>
      </c>
      <c r="I3814" s="25">
        <v>4.57</v>
      </c>
      <c r="J3814" s="25">
        <v>4.57</v>
      </c>
    </row>
    <row r="3815" spans="1:10">
      <c r="A3815" s="38"/>
      <c r="B3815" s="38"/>
      <c r="C3815" s="38"/>
      <c r="D3815" s="38"/>
      <c r="E3815" s="38" t="s">
        <v>1897</v>
      </c>
      <c r="F3815" s="39">
        <v>2.34</v>
      </c>
      <c r="G3815" s="38" t="s">
        <v>1898</v>
      </c>
      <c r="H3815" s="39">
        <v>0</v>
      </c>
      <c r="I3815" s="38" t="s">
        <v>1899</v>
      </c>
      <c r="J3815" s="39">
        <v>2.34</v>
      </c>
    </row>
    <row r="3816" spans="1:10">
      <c r="A3816" s="38"/>
      <c r="B3816" s="38"/>
      <c r="C3816" s="38"/>
      <c r="D3816" s="38"/>
      <c r="E3816" s="38" t="s">
        <v>1900</v>
      </c>
      <c r="F3816" s="39">
        <v>1.58</v>
      </c>
      <c r="G3816" s="38"/>
      <c r="H3816" s="398" t="s">
        <v>1901</v>
      </c>
      <c r="I3816" s="398"/>
      <c r="J3816" s="39">
        <v>9.32</v>
      </c>
    </row>
    <row r="3817" spans="1:10" ht="1.05" customHeight="1">
      <c r="A3817" s="16"/>
      <c r="B3817" s="16"/>
      <c r="C3817" s="16"/>
      <c r="D3817" s="16"/>
      <c r="E3817" s="16"/>
      <c r="F3817" s="16"/>
      <c r="G3817" s="16"/>
      <c r="H3817" s="16"/>
      <c r="I3817" s="16"/>
      <c r="J3817" s="16"/>
    </row>
    <row r="3818" spans="1:10" ht="18" customHeight="1">
      <c r="A3818" s="2" t="s">
        <v>1278</v>
      </c>
      <c r="B3818" s="4" t="s">
        <v>61</v>
      </c>
      <c r="C3818" s="2" t="s">
        <v>62</v>
      </c>
      <c r="D3818" s="2" t="s">
        <v>9</v>
      </c>
      <c r="E3818" s="391" t="s">
        <v>63</v>
      </c>
      <c r="F3818" s="391"/>
      <c r="G3818" s="3" t="s">
        <v>64</v>
      </c>
      <c r="H3818" s="4" t="s">
        <v>10</v>
      </c>
      <c r="I3818" s="4" t="s">
        <v>65</v>
      </c>
      <c r="J3818" s="4" t="s">
        <v>11</v>
      </c>
    </row>
    <row r="3819" spans="1:10" ht="64.95" customHeight="1">
      <c r="A3819" s="10" t="s">
        <v>1883</v>
      </c>
      <c r="B3819" s="12" t="s">
        <v>1002</v>
      </c>
      <c r="C3819" s="10" t="s">
        <v>72</v>
      </c>
      <c r="D3819" s="10" t="s">
        <v>1003</v>
      </c>
      <c r="E3819" s="395" t="s">
        <v>74</v>
      </c>
      <c r="F3819" s="395"/>
      <c r="G3819" s="11" t="s">
        <v>75</v>
      </c>
      <c r="H3819" s="15">
        <v>1</v>
      </c>
      <c r="I3819" s="13">
        <v>10.67</v>
      </c>
      <c r="J3819" s="13">
        <v>10.67</v>
      </c>
    </row>
    <row r="3820" spans="1:10" ht="25.95" customHeight="1">
      <c r="A3820" s="17" t="s">
        <v>1884</v>
      </c>
      <c r="B3820" s="19" t="s">
        <v>2969</v>
      </c>
      <c r="C3820" s="17" t="s">
        <v>78</v>
      </c>
      <c r="D3820" s="17" t="s">
        <v>2970</v>
      </c>
      <c r="E3820" s="396" t="s">
        <v>1887</v>
      </c>
      <c r="F3820" s="396"/>
      <c r="G3820" s="18" t="s">
        <v>1911</v>
      </c>
      <c r="H3820" s="21">
        <v>0.12</v>
      </c>
      <c r="I3820" s="20">
        <v>24.32</v>
      </c>
      <c r="J3820" s="20">
        <v>2.91</v>
      </c>
    </row>
    <row r="3821" spans="1:10" ht="24" customHeight="1">
      <c r="A3821" s="17" t="s">
        <v>1884</v>
      </c>
      <c r="B3821" s="19" t="s">
        <v>1971</v>
      </c>
      <c r="C3821" s="17" t="s">
        <v>78</v>
      </c>
      <c r="D3821" s="17" t="s">
        <v>1972</v>
      </c>
      <c r="E3821" s="396" t="s">
        <v>1887</v>
      </c>
      <c r="F3821" s="396"/>
      <c r="G3821" s="18" t="s">
        <v>1911</v>
      </c>
      <c r="H3821" s="21">
        <v>0.12</v>
      </c>
      <c r="I3821" s="20">
        <v>28.71</v>
      </c>
      <c r="J3821" s="20">
        <v>3.44</v>
      </c>
    </row>
    <row r="3822" spans="1:10" ht="25.95" customHeight="1">
      <c r="A3822" s="22" t="s">
        <v>1894</v>
      </c>
      <c r="B3822" s="24" t="s">
        <v>2973</v>
      </c>
      <c r="C3822" s="22" t="s">
        <v>72</v>
      </c>
      <c r="D3822" s="22" t="s">
        <v>2974</v>
      </c>
      <c r="E3822" s="397" t="s">
        <v>1928</v>
      </c>
      <c r="F3822" s="397"/>
      <c r="G3822" s="23" t="s">
        <v>268</v>
      </c>
      <c r="H3822" s="26">
        <v>1</v>
      </c>
      <c r="I3822" s="25">
        <v>4.32</v>
      </c>
      <c r="J3822" s="25">
        <v>4.32</v>
      </c>
    </row>
    <row r="3823" spans="1:10">
      <c r="A3823" s="38"/>
      <c r="B3823" s="38"/>
      <c r="C3823" s="38"/>
      <c r="D3823" s="38"/>
      <c r="E3823" s="38" t="s">
        <v>1897</v>
      </c>
      <c r="F3823" s="39">
        <v>4.6900000000000004</v>
      </c>
      <c r="G3823" s="38" t="s">
        <v>1898</v>
      </c>
      <c r="H3823" s="39">
        <v>0</v>
      </c>
      <c r="I3823" s="38" t="s">
        <v>1899</v>
      </c>
      <c r="J3823" s="39">
        <v>4.6900000000000004</v>
      </c>
    </row>
    <row r="3824" spans="1:10">
      <c r="A3824" s="38"/>
      <c r="B3824" s="38"/>
      <c r="C3824" s="38"/>
      <c r="D3824" s="38"/>
      <c r="E3824" s="38" t="s">
        <v>1900</v>
      </c>
      <c r="F3824" s="39">
        <v>2.1800000000000002</v>
      </c>
      <c r="G3824" s="38"/>
      <c r="H3824" s="398" t="s">
        <v>1901</v>
      </c>
      <c r="I3824" s="398"/>
      <c r="J3824" s="39">
        <v>12.85</v>
      </c>
    </row>
    <row r="3825" spans="1:10" ht="1.05" customHeight="1">
      <c r="A3825" s="16"/>
      <c r="B3825" s="16"/>
      <c r="C3825" s="16"/>
      <c r="D3825" s="16"/>
      <c r="E3825" s="16"/>
      <c r="F3825" s="16"/>
      <c r="G3825" s="16"/>
      <c r="H3825" s="16"/>
      <c r="I3825" s="16"/>
      <c r="J3825" s="16"/>
    </row>
    <row r="3826" spans="1:10" ht="18" customHeight="1">
      <c r="A3826" s="2" t="s">
        <v>1279</v>
      </c>
      <c r="B3826" s="4" t="s">
        <v>61</v>
      </c>
      <c r="C3826" s="2" t="s">
        <v>62</v>
      </c>
      <c r="D3826" s="2" t="s">
        <v>9</v>
      </c>
      <c r="E3826" s="391" t="s">
        <v>63</v>
      </c>
      <c r="F3826" s="391"/>
      <c r="G3826" s="3" t="s">
        <v>64</v>
      </c>
      <c r="H3826" s="4" t="s">
        <v>10</v>
      </c>
      <c r="I3826" s="4" t="s">
        <v>65</v>
      </c>
      <c r="J3826" s="4" t="s">
        <v>11</v>
      </c>
    </row>
    <row r="3827" spans="1:10" ht="39" customHeight="1">
      <c r="A3827" s="10" t="s">
        <v>1883</v>
      </c>
      <c r="B3827" s="12" t="s">
        <v>1280</v>
      </c>
      <c r="C3827" s="10" t="s">
        <v>78</v>
      </c>
      <c r="D3827" s="10" t="s">
        <v>1281</v>
      </c>
      <c r="E3827" s="395" t="s">
        <v>1059</v>
      </c>
      <c r="F3827" s="395"/>
      <c r="G3827" s="11" t="s">
        <v>114</v>
      </c>
      <c r="H3827" s="15">
        <v>1</v>
      </c>
      <c r="I3827" s="13">
        <v>21.31</v>
      </c>
      <c r="J3827" s="13">
        <v>21.31</v>
      </c>
    </row>
    <row r="3828" spans="1:10" ht="25.95" customHeight="1">
      <c r="A3828" s="17" t="s">
        <v>1884</v>
      </c>
      <c r="B3828" s="19" t="s">
        <v>2969</v>
      </c>
      <c r="C3828" s="17" t="s">
        <v>78</v>
      </c>
      <c r="D3828" s="17" t="s">
        <v>2970</v>
      </c>
      <c r="E3828" s="396" t="s">
        <v>1887</v>
      </c>
      <c r="F3828" s="396"/>
      <c r="G3828" s="18" t="s">
        <v>1911</v>
      </c>
      <c r="H3828" s="21">
        <v>0.122</v>
      </c>
      <c r="I3828" s="20">
        <v>24.32</v>
      </c>
      <c r="J3828" s="20">
        <v>2.96</v>
      </c>
    </row>
    <row r="3829" spans="1:10" ht="64.95" customHeight="1">
      <c r="A3829" s="17" t="s">
        <v>1884</v>
      </c>
      <c r="B3829" s="19" t="s">
        <v>3090</v>
      </c>
      <c r="C3829" s="17" t="s">
        <v>78</v>
      </c>
      <c r="D3829" s="17" t="s">
        <v>3091</v>
      </c>
      <c r="E3829" s="396" t="s">
        <v>1013</v>
      </c>
      <c r="F3829" s="396"/>
      <c r="G3829" s="18" t="s">
        <v>114</v>
      </c>
      <c r="H3829" s="21">
        <v>1</v>
      </c>
      <c r="I3829" s="20">
        <v>11.27</v>
      </c>
      <c r="J3829" s="20">
        <v>11.27</v>
      </c>
    </row>
    <row r="3830" spans="1:10" ht="24" customHeight="1">
      <c r="A3830" s="17" t="s">
        <v>1884</v>
      </c>
      <c r="B3830" s="19" t="s">
        <v>1971</v>
      </c>
      <c r="C3830" s="17" t="s">
        <v>78</v>
      </c>
      <c r="D3830" s="17" t="s">
        <v>1972</v>
      </c>
      <c r="E3830" s="396" t="s">
        <v>1887</v>
      </c>
      <c r="F3830" s="396"/>
      <c r="G3830" s="18" t="s">
        <v>1911</v>
      </c>
      <c r="H3830" s="21">
        <v>0.122</v>
      </c>
      <c r="I3830" s="20">
        <v>28.71</v>
      </c>
      <c r="J3830" s="20">
        <v>3.5</v>
      </c>
    </row>
    <row r="3831" spans="1:10" ht="25.95" customHeight="1">
      <c r="A3831" s="22" t="s">
        <v>1894</v>
      </c>
      <c r="B3831" s="24" t="s">
        <v>3198</v>
      </c>
      <c r="C3831" s="22" t="s">
        <v>78</v>
      </c>
      <c r="D3831" s="22" t="s">
        <v>3199</v>
      </c>
      <c r="E3831" s="397" t="s">
        <v>1928</v>
      </c>
      <c r="F3831" s="397"/>
      <c r="G3831" s="23" t="s">
        <v>114</v>
      </c>
      <c r="H3831" s="26">
        <v>1.0538000000000001</v>
      </c>
      <c r="I3831" s="25">
        <v>3.4</v>
      </c>
      <c r="J3831" s="25">
        <v>3.58</v>
      </c>
    </row>
    <row r="3832" spans="1:10">
      <c r="A3832" s="38"/>
      <c r="B3832" s="38"/>
      <c r="C3832" s="38"/>
      <c r="D3832" s="38"/>
      <c r="E3832" s="38" t="s">
        <v>1897</v>
      </c>
      <c r="F3832" s="39">
        <v>10.08</v>
      </c>
      <c r="G3832" s="38" t="s">
        <v>1898</v>
      </c>
      <c r="H3832" s="39">
        <v>0</v>
      </c>
      <c r="I3832" s="38" t="s">
        <v>1899</v>
      </c>
      <c r="J3832" s="39">
        <v>10.08</v>
      </c>
    </row>
    <row r="3833" spans="1:10">
      <c r="A3833" s="38"/>
      <c r="B3833" s="38"/>
      <c r="C3833" s="38"/>
      <c r="D3833" s="38"/>
      <c r="E3833" s="38" t="s">
        <v>1900</v>
      </c>
      <c r="F3833" s="39">
        <v>4.3600000000000003</v>
      </c>
      <c r="G3833" s="38"/>
      <c r="H3833" s="398" t="s">
        <v>1901</v>
      </c>
      <c r="I3833" s="398"/>
      <c r="J3833" s="39">
        <v>25.67</v>
      </c>
    </row>
    <row r="3834" spans="1:10" ht="1.05" customHeight="1">
      <c r="A3834" s="16"/>
      <c r="B3834" s="16"/>
      <c r="C3834" s="16"/>
      <c r="D3834" s="16"/>
      <c r="E3834" s="16"/>
      <c r="F3834" s="16"/>
      <c r="G3834" s="16"/>
      <c r="H3834" s="16"/>
      <c r="I3834" s="16"/>
      <c r="J3834" s="16"/>
    </row>
    <row r="3835" spans="1:10" ht="18" customHeight="1">
      <c r="A3835" s="2" t="s">
        <v>1282</v>
      </c>
      <c r="B3835" s="4" t="s">
        <v>61</v>
      </c>
      <c r="C3835" s="2" t="s">
        <v>62</v>
      </c>
      <c r="D3835" s="2" t="s">
        <v>9</v>
      </c>
      <c r="E3835" s="391" t="s">
        <v>63</v>
      </c>
      <c r="F3835" s="391"/>
      <c r="G3835" s="3" t="s">
        <v>64</v>
      </c>
      <c r="H3835" s="4" t="s">
        <v>10</v>
      </c>
      <c r="I3835" s="4" t="s">
        <v>65</v>
      </c>
      <c r="J3835" s="4" t="s">
        <v>11</v>
      </c>
    </row>
    <row r="3836" spans="1:10" ht="39" customHeight="1">
      <c r="A3836" s="10" t="s">
        <v>1883</v>
      </c>
      <c r="B3836" s="12" t="s">
        <v>1283</v>
      </c>
      <c r="C3836" s="10" t="s">
        <v>78</v>
      </c>
      <c r="D3836" s="10" t="s">
        <v>1284</v>
      </c>
      <c r="E3836" s="395" t="s">
        <v>1059</v>
      </c>
      <c r="F3836" s="395"/>
      <c r="G3836" s="11" t="s">
        <v>114</v>
      </c>
      <c r="H3836" s="15">
        <v>1</v>
      </c>
      <c r="I3836" s="13">
        <v>27.54</v>
      </c>
      <c r="J3836" s="13">
        <v>27.54</v>
      </c>
    </row>
    <row r="3837" spans="1:10" ht="24" customHeight="1">
      <c r="A3837" s="17" t="s">
        <v>1884</v>
      </c>
      <c r="B3837" s="19" t="s">
        <v>1971</v>
      </c>
      <c r="C3837" s="17" t="s">
        <v>78</v>
      </c>
      <c r="D3837" s="17" t="s">
        <v>1972</v>
      </c>
      <c r="E3837" s="396" t="s">
        <v>1887</v>
      </c>
      <c r="F3837" s="396"/>
      <c r="G3837" s="18" t="s">
        <v>1911</v>
      </c>
      <c r="H3837" s="21">
        <v>0.20300000000000001</v>
      </c>
      <c r="I3837" s="20">
        <v>28.71</v>
      </c>
      <c r="J3837" s="20">
        <v>5.82</v>
      </c>
    </row>
    <row r="3838" spans="1:10" ht="64.95" customHeight="1">
      <c r="A3838" s="17" t="s">
        <v>1884</v>
      </c>
      <c r="B3838" s="19" t="s">
        <v>3090</v>
      </c>
      <c r="C3838" s="17" t="s">
        <v>78</v>
      </c>
      <c r="D3838" s="17" t="s">
        <v>3091</v>
      </c>
      <c r="E3838" s="396" t="s">
        <v>1013</v>
      </c>
      <c r="F3838" s="396"/>
      <c r="G3838" s="18" t="s">
        <v>114</v>
      </c>
      <c r="H3838" s="21">
        <v>1</v>
      </c>
      <c r="I3838" s="20">
        <v>11.27</v>
      </c>
      <c r="J3838" s="20">
        <v>11.27</v>
      </c>
    </row>
    <row r="3839" spans="1:10" ht="25.95" customHeight="1">
      <c r="A3839" s="17" t="s">
        <v>1884</v>
      </c>
      <c r="B3839" s="19" t="s">
        <v>2969</v>
      </c>
      <c r="C3839" s="17" t="s">
        <v>78</v>
      </c>
      <c r="D3839" s="17" t="s">
        <v>2970</v>
      </c>
      <c r="E3839" s="396" t="s">
        <v>1887</v>
      </c>
      <c r="F3839" s="396"/>
      <c r="G3839" s="18" t="s">
        <v>1911</v>
      </c>
      <c r="H3839" s="21">
        <v>0.20300000000000001</v>
      </c>
      <c r="I3839" s="20">
        <v>24.32</v>
      </c>
      <c r="J3839" s="20">
        <v>4.93</v>
      </c>
    </row>
    <row r="3840" spans="1:10" ht="25.95" customHeight="1">
      <c r="A3840" s="22" t="s">
        <v>1894</v>
      </c>
      <c r="B3840" s="24" t="s">
        <v>3201</v>
      </c>
      <c r="C3840" s="22" t="s">
        <v>78</v>
      </c>
      <c r="D3840" s="22" t="s">
        <v>3202</v>
      </c>
      <c r="E3840" s="397" t="s">
        <v>1928</v>
      </c>
      <c r="F3840" s="397"/>
      <c r="G3840" s="23" t="s">
        <v>114</v>
      </c>
      <c r="H3840" s="26">
        <v>1.0538000000000001</v>
      </c>
      <c r="I3840" s="25">
        <v>5.24</v>
      </c>
      <c r="J3840" s="25">
        <v>5.52</v>
      </c>
    </row>
    <row r="3841" spans="1:10">
      <c r="A3841" s="38"/>
      <c r="B3841" s="38"/>
      <c r="C3841" s="38"/>
      <c r="D3841" s="38"/>
      <c r="E3841" s="38" t="s">
        <v>1897</v>
      </c>
      <c r="F3841" s="39">
        <v>13.25</v>
      </c>
      <c r="G3841" s="38" t="s">
        <v>1898</v>
      </c>
      <c r="H3841" s="39">
        <v>0</v>
      </c>
      <c r="I3841" s="38" t="s">
        <v>1899</v>
      </c>
      <c r="J3841" s="39">
        <v>13.25</v>
      </c>
    </row>
    <row r="3842" spans="1:10">
      <c r="A3842" s="38"/>
      <c r="B3842" s="38"/>
      <c r="C3842" s="38"/>
      <c r="D3842" s="38"/>
      <c r="E3842" s="38" t="s">
        <v>1900</v>
      </c>
      <c r="F3842" s="39">
        <v>5.64</v>
      </c>
      <c r="G3842" s="38"/>
      <c r="H3842" s="398" t="s">
        <v>1901</v>
      </c>
      <c r="I3842" s="398"/>
      <c r="J3842" s="39">
        <v>33.18</v>
      </c>
    </row>
    <row r="3843" spans="1:10" ht="1.05" customHeight="1">
      <c r="A3843" s="16"/>
      <c r="B3843" s="16"/>
      <c r="C3843" s="16"/>
      <c r="D3843" s="16"/>
      <c r="E3843" s="16"/>
      <c r="F3843" s="16"/>
      <c r="G3843" s="16"/>
      <c r="H3843" s="16"/>
      <c r="I3843" s="16"/>
      <c r="J3843" s="16"/>
    </row>
    <row r="3844" spans="1:10" ht="18" customHeight="1">
      <c r="A3844" s="2" t="s">
        <v>1285</v>
      </c>
      <c r="B3844" s="4" t="s">
        <v>61</v>
      </c>
      <c r="C3844" s="2" t="s">
        <v>62</v>
      </c>
      <c r="D3844" s="2" t="s">
        <v>9</v>
      </c>
      <c r="E3844" s="391" t="s">
        <v>63</v>
      </c>
      <c r="F3844" s="391"/>
      <c r="G3844" s="3" t="s">
        <v>64</v>
      </c>
      <c r="H3844" s="4" t="s">
        <v>10</v>
      </c>
      <c r="I3844" s="4" t="s">
        <v>65</v>
      </c>
      <c r="J3844" s="4" t="s">
        <v>11</v>
      </c>
    </row>
    <row r="3845" spans="1:10" ht="52.05" customHeight="1">
      <c r="A3845" s="10" t="s">
        <v>1883</v>
      </c>
      <c r="B3845" s="12" t="s">
        <v>1286</v>
      </c>
      <c r="C3845" s="10" t="s">
        <v>78</v>
      </c>
      <c r="D3845" s="10" t="s">
        <v>1287</v>
      </c>
      <c r="E3845" s="395" t="s">
        <v>1085</v>
      </c>
      <c r="F3845" s="395"/>
      <c r="G3845" s="11" t="s">
        <v>114</v>
      </c>
      <c r="H3845" s="15">
        <v>1</v>
      </c>
      <c r="I3845" s="13">
        <v>20.57</v>
      </c>
      <c r="J3845" s="13">
        <v>20.57</v>
      </c>
    </row>
    <row r="3846" spans="1:10" ht="24" customHeight="1">
      <c r="A3846" s="17" t="s">
        <v>1884</v>
      </c>
      <c r="B3846" s="19" t="s">
        <v>1971</v>
      </c>
      <c r="C3846" s="17" t="s">
        <v>78</v>
      </c>
      <c r="D3846" s="17" t="s">
        <v>1972</v>
      </c>
      <c r="E3846" s="396" t="s">
        <v>1887</v>
      </c>
      <c r="F3846" s="396"/>
      <c r="G3846" s="18" t="s">
        <v>1911</v>
      </c>
      <c r="H3846" s="21">
        <v>0.11219999999999999</v>
      </c>
      <c r="I3846" s="20">
        <v>28.71</v>
      </c>
      <c r="J3846" s="20">
        <v>3.22</v>
      </c>
    </row>
    <row r="3847" spans="1:10" ht="25.95" customHeight="1">
      <c r="A3847" s="17" t="s">
        <v>1884</v>
      </c>
      <c r="B3847" s="19" t="s">
        <v>2969</v>
      </c>
      <c r="C3847" s="17" t="s">
        <v>78</v>
      </c>
      <c r="D3847" s="17" t="s">
        <v>2970</v>
      </c>
      <c r="E3847" s="396" t="s">
        <v>1887</v>
      </c>
      <c r="F3847" s="396"/>
      <c r="G3847" s="18" t="s">
        <v>1911</v>
      </c>
      <c r="H3847" s="21">
        <v>0.11219999999999999</v>
      </c>
      <c r="I3847" s="20">
        <v>24.32</v>
      </c>
      <c r="J3847" s="20">
        <v>2.72</v>
      </c>
    </row>
    <row r="3848" spans="1:10" ht="25.95" customHeight="1">
      <c r="A3848" s="22" t="s">
        <v>1894</v>
      </c>
      <c r="B3848" s="24" t="s">
        <v>3203</v>
      </c>
      <c r="C3848" s="22" t="s">
        <v>78</v>
      </c>
      <c r="D3848" s="22" t="s">
        <v>3204</v>
      </c>
      <c r="E3848" s="397" t="s">
        <v>1928</v>
      </c>
      <c r="F3848" s="397"/>
      <c r="G3848" s="23" t="s">
        <v>114</v>
      </c>
      <c r="H3848" s="26">
        <v>1.1000000000000001</v>
      </c>
      <c r="I3848" s="25">
        <v>13.3</v>
      </c>
      <c r="J3848" s="25">
        <v>14.63</v>
      </c>
    </row>
    <row r="3849" spans="1:10">
      <c r="A3849" s="38"/>
      <c r="B3849" s="38"/>
      <c r="C3849" s="38"/>
      <c r="D3849" s="38"/>
      <c r="E3849" s="38" t="s">
        <v>1897</v>
      </c>
      <c r="F3849" s="39">
        <v>4.38</v>
      </c>
      <c r="G3849" s="38" t="s">
        <v>1898</v>
      </c>
      <c r="H3849" s="39">
        <v>0</v>
      </c>
      <c r="I3849" s="38" t="s">
        <v>1899</v>
      </c>
      <c r="J3849" s="39">
        <v>4.38</v>
      </c>
    </row>
    <row r="3850" spans="1:10">
      <c r="A3850" s="38"/>
      <c r="B3850" s="38"/>
      <c r="C3850" s="38"/>
      <c r="D3850" s="38"/>
      <c r="E3850" s="38" t="s">
        <v>1900</v>
      </c>
      <c r="F3850" s="39">
        <v>4.21</v>
      </c>
      <c r="G3850" s="38"/>
      <c r="H3850" s="398" t="s">
        <v>1901</v>
      </c>
      <c r="I3850" s="398"/>
      <c r="J3850" s="39">
        <v>24.78</v>
      </c>
    </row>
    <row r="3851" spans="1:10" ht="1.05" customHeight="1">
      <c r="A3851" s="16"/>
      <c r="B3851" s="16"/>
      <c r="C3851" s="16"/>
      <c r="D3851" s="16"/>
      <c r="E3851" s="16"/>
      <c r="F3851" s="16"/>
      <c r="G3851" s="16"/>
      <c r="H3851" s="16"/>
      <c r="I3851" s="16"/>
      <c r="J3851" s="16"/>
    </row>
    <row r="3852" spans="1:10" ht="18" customHeight="1">
      <c r="A3852" s="2" t="s">
        <v>1288</v>
      </c>
      <c r="B3852" s="4" t="s">
        <v>61</v>
      </c>
      <c r="C3852" s="2" t="s">
        <v>62</v>
      </c>
      <c r="D3852" s="2" t="s">
        <v>9</v>
      </c>
      <c r="E3852" s="391" t="s">
        <v>63</v>
      </c>
      <c r="F3852" s="391"/>
      <c r="G3852" s="3" t="s">
        <v>64</v>
      </c>
      <c r="H3852" s="4" t="s">
        <v>10</v>
      </c>
      <c r="I3852" s="4" t="s">
        <v>65</v>
      </c>
      <c r="J3852" s="4" t="s">
        <v>11</v>
      </c>
    </row>
    <row r="3853" spans="1:10" ht="39" customHeight="1">
      <c r="A3853" s="10" t="s">
        <v>1883</v>
      </c>
      <c r="B3853" s="12" t="s">
        <v>1289</v>
      </c>
      <c r="C3853" s="10" t="s">
        <v>72</v>
      </c>
      <c r="D3853" s="10" t="s">
        <v>1290</v>
      </c>
      <c r="E3853" s="395" t="s">
        <v>74</v>
      </c>
      <c r="F3853" s="395"/>
      <c r="G3853" s="11" t="s">
        <v>75</v>
      </c>
      <c r="H3853" s="15">
        <v>1</v>
      </c>
      <c r="I3853" s="13">
        <v>57.45</v>
      </c>
      <c r="J3853" s="13">
        <v>57.45</v>
      </c>
    </row>
    <row r="3854" spans="1:10" ht="25.95" customHeight="1">
      <c r="A3854" s="17" t="s">
        <v>1884</v>
      </c>
      <c r="B3854" s="19" t="s">
        <v>2969</v>
      </c>
      <c r="C3854" s="17" t="s">
        <v>78</v>
      </c>
      <c r="D3854" s="17" t="s">
        <v>2970</v>
      </c>
      <c r="E3854" s="396" t="s">
        <v>1887</v>
      </c>
      <c r="F3854" s="396"/>
      <c r="G3854" s="18" t="s">
        <v>1911</v>
      </c>
      <c r="H3854" s="21">
        <v>0.82499999999999996</v>
      </c>
      <c r="I3854" s="20">
        <v>24.32</v>
      </c>
      <c r="J3854" s="20">
        <v>20.059999999999999</v>
      </c>
    </row>
    <row r="3855" spans="1:10" ht="24" customHeight="1">
      <c r="A3855" s="17" t="s">
        <v>1884</v>
      </c>
      <c r="B3855" s="19" t="s">
        <v>1971</v>
      </c>
      <c r="C3855" s="17" t="s">
        <v>78</v>
      </c>
      <c r="D3855" s="17" t="s">
        <v>1972</v>
      </c>
      <c r="E3855" s="396" t="s">
        <v>1887</v>
      </c>
      <c r="F3855" s="396"/>
      <c r="G3855" s="18" t="s">
        <v>1911</v>
      </c>
      <c r="H3855" s="21">
        <v>0.82499999999999996</v>
      </c>
      <c r="I3855" s="20">
        <v>28.71</v>
      </c>
      <c r="J3855" s="20">
        <v>23.68</v>
      </c>
    </row>
    <row r="3856" spans="1:10" ht="39" customHeight="1">
      <c r="A3856" s="22" t="s">
        <v>1894</v>
      </c>
      <c r="B3856" s="24" t="s">
        <v>2999</v>
      </c>
      <c r="C3856" s="22" t="s">
        <v>78</v>
      </c>
      <c r="D3856" s="22" t="s">
        <v>3000</v>
      </c>
      <c r="E3856" s="397" t="s">
        <v>1928</v>
      </c>
      <c r="F3856" s="397"/>
      <c r="G3856" s="23" t="s">
        <v>114</v>
      </c>
      <c r="H3856" s="26">
        <v>1.1000000000000001</v>
      </c>
      <c r="I3856" s="25">
        <v>10.56</v>
      </c>
      <c r="J3856" s="25">
        <v>11.61</v>
      </c>
    </row>
    <row r="3857" spans="1:10" ht="25.95" customHeight="1">
      <c r="A3857" s="22" t="s">
        <v>1894</v>
      </c>
      <c r="B3857" s="24" t="s">
        <v>3205</v>
      </c>
      <c r="C3857" s="22" t="s">
        <v>78</v>
      </c>
      <c r="D3857" s="22" t="s">
        <v>3206</v>
      </c>
      <c r="E3857" s="397" t="s">
        <v>1928</v>
      </c>
      <c r="F3857" s="397"/>
      <c r="G3857" s="23" t="s">
        <v>268</v>
      </c>
      <c r="H3857" s="26">
        <v>0.33</v>
      </c>
      <c r="I3857" s="25">
        <v>1.75</v>
      </c>
      <c r="J3857" s="25">
        <v>0.56999999999999995</v>
      </c>
    </row>
    <row r="3858" spans="1:10" ht="39" customHeight="1">
      <c r="A3858" s="22" t="s">
        <v>1894</v>
      </c>
      <c r="B3858" s="24" t="s">
        <v>3207</v>
      </c>
      <c r="C3858" s="22" t="s">
        <v>78</v>
      </c>
      <c r="D3858" s="22" t="s">
        <v>3208</v>
      </c>
      <c r="E3858" s="397" t="s">
        <v>1928</v>
      </c>
      <c r="F3858" s="397"/>
      <c r="G3858" s="23" t="s">
        <v>268</v>
      </c>
      <c r="H3858" s="26">
        <v>0.33</v>
      </c>
      <c r="I3858" s="25">
        <v>4.6500000000000004</v>
      </c>
      <c r="J3858" s="25">
        <v>1.53</v>
      </c>
    </row>
    <row r="3859" spans="1:10">
      <c r="A3859" s="38"/>
      <c r="B3859" s="38"/>
      <c r="C3859" s="38"/>
      <c r="D3859" s="38"/>
      <c r="E3859" s="38" t="s">
        <v>1897</v>
      </c>
      <c r="F3859" s="39">
        <v>32.26</v>
      </c>
      <c r="G3859" s="38" t="s">
        <v>1898</v>
      </c>
      <c r="H3859" s="39">
        <v>0</v>
      </c>
      <c r="I3859" s="38" t="s">
        <v>1899</v>
      </c>
      <c r="J3859" s="39">
        <v>32.26</v>
      </c>
    </row>
    <row r="3860" spans="1:10">
      <c r="A3860" s="38"/>
      <c r="B3860" s="38"/>
      <c r="C3860" s="38"/>
      <c r="D3860" s="38"/>
      <c r="E3860" s="38" t="s">
        <v>1900</v>
      </c>
      <c r="F3860" s="39">
        <v>11.77</v>
      </c>
      <c r="G3860" s="38"/>
      <c r="H3860" s="398" t="s">
        <v>1901</v>
      </c>
      <c r="I3860" s="398"/>
      <c r="J3860" s="39">
        <v>69.22</v>
      </c>
    </row>
    <row r="3861" spans="1:10" ht="1.05" customHeight="1">
      <c r="A3861" s="16"/>
      <c r="B3861" s="16"/>
      <c r="C3861" s="16"/>
      <c r="D3861" s="16"/>
      <c r="E3861" s="16"/>
      <c r="F3861" s="16"/>
      <c r="G3861" s="16"/>
      <c r="H3861" s="16"/>
      <c r="I3861" s="16"/>
      <c r="J3861" s="16"/>
    </row>
    <row r="3862" spans="1:10" ht="18" customHeight="1">
      <c r="A3862" s="2" t="s">
        <v>1291</v>
      </c>
      <c r="B3862" s="4" t="s">
        <v>61</v>
      </c>
      <c r="C3862" s="2" t="s">
        <v>62</v>
      </c>
      <c r="D3862" s="2" t="s">
        <v>9</v>
      </c>
      <c r="E3862" s="391" t="s">
        <v>63</v>
      </c>
      <c r="F3862" s="391"/>
      <c r="G3862" s="3" t="s">
        <v>64</v>
      </c>
      <c r="H3862" s="4" t="s">
        <v>10</v>
      </c>
      <c r="I3862" s="4" t="s">
        <v>65</v>
      </c>
      <c r="J3862" s="4" t="s">
        <v>11</v>
      </c>
    </row>
    <row r="3863" spans="1:10" ht="39" customHeight="1">
      <c r="A3863" s="10" t="s">
        <v>1883</v>
      </c>
      <c r="B3863" s="12" t="s">
        <v>1292</v>
      </c>
      <c r="C3863" s="10" t="s">
        <v>72</v>
      </c>
      <c r="D3863" s="10" t="s">
        <v>1293</v>
      </c>
      <c r="E3863" s="395" t="s">
        <v>74</v>
      </c>
      <c r="F3863" s="395"/>
      <c r="G3863" s="11" t="s">
        <v>75</v>
      </c>
      <c r="H3863" s="15">
        <v>1</v>
      </c>
      <c r="I3863" s="13">
        <v>9.85</v>
      </c>
      <c r="J3863" s="13">
        <v>9.85</v>
      </c>
    </row>
    <row r="3864" spans="1:10" ht="24" customHeight="1">
      <c r="A3864" s="17" t="s">
        <v>1884</v>
      </c>
      <c r="B3864" s="19" t="s">
        <v>1971</v>
      </c>
      <c r="C3864" s="17" t="s">
        <v>78</v>
      </c>
      <c r="D3864" s="17" t="s">
        <v>1972</v>
      </c>
      <c r="E3864" s="396" t="s">
        <v>1887</v>
      </c>
      <c r="F3864" s="396"/>
      <c r="G3864" s="18" t="s">
        <v>1911</v>
      </c>
      <c r="H3864" s="21">
        <v>0.157</v>
      </c>
      <c r="I3864" s="20">
        <v>28.71</v>
      </c>
      <c r="J3864" s="20">
        <v>4.5</v>
      </c>
    </row>
    <row r="3865" spans="1:10" ht="25.95" customHeight="1">
      <c r="A3865" s="17" t="s">
        <v>1884</v>
      </c>
      <c r="B3865" s="19" t="s">
        <v>2969</v>
      </c>
      <c r="C3865" s="17" t="s">
        <v>78</v>
      </c>
      <c r="D3865" s="17" t="s">
        <v>2970</v>
      </c>
      <c r="E3865" s="396" t="s">
        <v>1887</v>
      </c>
      <c r="F3865" s="396"/>
      <c r="G3865" s="18" t="s">
        <v>1911</v>
      </c>
      <c r="H3865" s="21">
        <v>0.157</v>
      </c>
      <c r="I3865" s="20">
        <v>24.32</v>
      </c>
      <c r="J3865" s="20">
        <v>3.81</v>
      </c>
    </row>
    <row r="3866" spans="1:10" ht="25.95" customHeight="1">
      <c r="A3866" s="22" t="s">
        <v>1894</v>
      </c>
      <c r="B3866" s="24" t="s">
        <v>3210</v>
      </c>
      <c r="C3866" s="22" t="s">
        <v>72</v>
      </c>
      <c r="D3866" s="22" t="s">
        <v>3211</v>
      </c>
      <c r="E3866" s="397" t="s">
        <v>1928</v>
      </c>
      <c r="F3866" s="397"/>
      <c r="G3866" s="23" t="s">
        <v>268</v>
      </c>
      <c r="H3866" s="26">
        <v>1</v>
      </c>
      <c r="I3866" s="25">
        <v>1.54</v>
      </c>
      <c r="J3866" s="25">
        <v>1.54</v>
      </c>
    </row>
    <row r="3867" spans="1:10">
      <c r="A3867" s="38"/>
      <c r="B3867" s="38"/>
      <c r="C3867" s="38"/>
      <c r="D3867" s="38"/>
      <c r="E3867" s="38" t="s">
        <v>1897</v>
      </c>
      <c r="F3867" s="39">
        <v>6.13</v>
      </c>
      <c r="G3867" s="38" t="s">
        <v>1898</v>
      </c>
      <c r="H3867" s="39">
        <v>0</v>
      </c>
      <c r="I3867" s="38" t="s">
        <v>1899</v>
      </c>
      <c r="J3867" s="39">
        <v>6.13</v>
      </c>
    </row>
    <row r="3868" spans="1:10">
      <c r="A3868" s="38"/>
      <c r="B3868" s="38"/>
      <c r="C3868" s="38"/>
      <c r="D3868" s="38"/>
      <c r="E3868" s="38" t="s">
        <v>1900</v>
      </c>
      <c r="F3868" s="39">
        <v>2.0099999999999998</v>
      </c>
      <c r="G3868" s="38"/>
      <c r="H3868" s="398" t="s">
        <v>1901</v>
      </c>
      <c r="I3868" s="398"/>
      <c r="J3868" s="39">
        <v>11.86</v>
      </c>
    </row>
    <row r="3869" spans="1:10" ht="1.05" customHeight="1">
      <c r="A3869" s="16"/>
      <c r="B3869" s="16"/>
      <c r="C3869" s="16"/>
      <c r="D3869" s="16"/>
      <c r="E3869" s="16"/>
      <c r="F3869" s="16"/>
      <c r="G3869" s="16"/>
      <c r="H3869" s="16"/>
      <c r="I3869" s="16"/>
      <c r="J3869" s="16"/>
    </row>
    <row r="3870" spans="1:10" ht="18" customHeight="1">
      <c r="A3870" s="2" t="s">
        <v>1294</v>
      </c>
      <c r="B3870" s="4" t="s">
        <v>61</v>
      </c>
      <c r="C3870" s="2" t="s">
        <v>62</v>
      </c>
      <c r="D3870" s="2" t="s">
        <v>9</v>
      </c>
      <c r="E3870" s="391" t="s">
        <v>63</v>
      </c>
      <c r="F3870" s="391"/>
      <c r="G3870" s="3" t="s">
        <v>64</v>
      </c>
      <c r="H3870" s="4" t="s">
        <v>10</v>
      </c>
      <c r="I3870" s="4" t="s">
        <v>65</v>
      </c>
      <c r="J3870" s="4" t="s">
        <v>11</v>
      </c>
    </row>
    <row r="3871" spans="1:10" ht="52.05" customHeight="1">
      <c r="A3871" s="10" t="s">
        <v>1883</v>
      </c>
      <c r="B3871" s="12" t="s">
        <v>1295</v>
      </c>
      <c r="C3871" s="10" t="s">
        <v>78</v>
      </c>
      <c r="D3871" s="10" t="s">
        <v>1296</v>
      </c>
      <c r="E3871" s="395" t="s">
        <v>1085</v>
      </c>
      <c r="F3871" s="395"/>
      <c r="G3871" s="11" t="s">
        <v>268</v>
      </c>
      <c r="H3871" s="15">
        <v>1</v>
      </c>
      <c r="I3871" s="13">
        <v>34.130000000000003</v>
      </c>
      <c r="J3871" s="13">
        <v>34.130000000000003</v>
      </c>
    </row>
    <row r="3872" spans="1:10" ht="24" customHeight="1">
      <c r="A3872" s="17" t="s">
        <v>1884</v>
      </c>
      <c r="B3872" s="19" t="s">
        <v>1971</v>
      </c>
      <c r="C3872" s="17" t="s">
        <v>78</v>
      </c>
      <c r="D3872" s="17" t="s">
        <v>1972</v>
      </c>
      <c r="E3872" s="396" t="s">
        <v>1887</v>
      </c>
      <c r="F3872" s="396"/>
      <c r="G3872" s="18" t="s">
        <v>1911</v>
      </c>
      <c r="H3872" s="21">
        <v>0.38690000000000002</v>
      </c>
      <c r="I3872" s="20">
        <v>28.71</v>
      </c>
      <c r="J3872" s="20">
        <v>11.1</v>
      </c>
    </row>
    <row r="3873" spans="1:10" ht="25.95" customHeight="1">
      <c r="A3873" s="17" t="s">
        <v>1884</v>
      </c>
      <c r="B3873" s="19" t="s">
        <v>2969</v>
      </c>
      <c r="C3873" s="17" t="s">
        <v>78</v>
      </c>
      <c r="D3873" s="17" t="s">
        <v>2970</v>
      </c>
      <c r="E3873" s="396" t="s">
        <v>1887</v>
      </c>
      <c r="F3873" s="396"/>
      <c r="G3873" s="18" t="s">
        <v>1911</v>
      </c>
      <c r="H3873" s="21">
        <v>0.38690000000000002</v>
      </c>
      <c r="I3873" s="20">
        <v>24.32</v>
      </c>
      <c r="J3873" s="20">
        <v>9.4</v>
      </c>
    </row>
    <row r="3874" spans="1:10" ht="25.95" customHeight="1">
      <c r="A3874" s="22" t="s">
        <v>1894</v>
      </c>
      <c r="B3874" s="24" t="s">
        <v>3212</v>
      </c>
      <c r="C3874" s="22" t="s">
        <v>78</v>
      </c>
      <c r="D3874" s="22" t="s">
        <v>3213</v>
      </c>
      <c r="E3874" s="397" t="s">
        <v>1928</v>
      </c>
      <c r="F3874" s="397"/>
      <c r="G3874" s="23" t="s">
        <v>268</v>
      </c>
      <c r="H3874" s="26">
        <v>1</v>
      </c>
      <c r="I3874" s="25">
        <v>13.63</v>
      </c>
      <c r="J3874" s="25">
        <v>13.63</v>
      </c>
    </row>
    <row r="3875" spans="1:10">
      <c r="A3875" s="38"/>
      <c r="B3875" s="38"/>
      <c r="C3875" s="38"/>
      <c r="D3875" s="38"/>
      <c r="E3875" s="38" t="s">
        <v>1897</v>
      </c>
      <c r="F3875" s="39">
        <v>15.12</v>
      </c>
      <c r="G3875" s="38" t="s">
        <v>1898</v>
      </c>
      <c r="H3875" s="39">
        <v>0</v>
      </c>
      <c r="I3875" s="38" t="s">
        <v>1899</v>
      </c>
      <c r="J3875" s="39">
        <v>15.12</v>
      </c>
    </row>
    <row r="3876" spans="1:10">
      <c r="A3876" s="38"/>
      <c r="B3876" s="38"/>
      <c r="C3876" s="38"/>
      <c r="D3876" s="38"/>
      <c r="E3876" s="38" t="s">
        <v>1900</v>
      </c>
      <c r="F3876" s="39">
        <v>6.99</v>
      </c>
      <c r="G3876" s="38"/>
      <c r="H3876" s="398" t="s">
        <v>1901</v>
      </c>
      <c r="I3876" s="398"/>
      <c r="J3876" s="39">
        <v>41.12</v>
      </c>
    </row>
    <row r="3877" spans="1:10" ht="1.05" customHeight="1">
      <c r="A3877" s="16"/>
      <c r="B3877" s="16"/>
      <c r="C3877" s="16"/>
      <c r="D3877" s="16"/>
      <c r="E3877" s="16"/>
      <c r="F3877" s="16"/>
      <c r="G3877" s="16"/>
      <c r="H3877" s="16"/>
      <c r="I3877" s="16"/>
      <c r="J3877" s="16"/>
    </row>
    <row r="3878" spans="1:10" ht="18" customHeight="1">
      <c r="A3878" s="2" t="s">
        <v>1297</v>
      </c>
      <c r="B3878" s="4" t="s">
        <v>61</v>
      </c>
      <c r="C3878" s="2" t="s">
        <v>62</v>
      </c>
      <c r="D3878" s="2" t="s">
        <v>9</v>
      </c>
      <c r="E3878" s="391" t="s">
        <v>63</v>
      </c>
      <c r="F3878" s="391"/>
      <c r="G3878" s="3" t="s">
        <v>64</v>
      </c>
      <c r="H3878" s="4" t="s">
        <v>10</v>
      </c>
      <c r="I3878" s="4" t="s">
        <v>65</v>
      </c>
      <c r="J3878" s="4" t="s">
        <v>11</v>
      </c>
    </row>
    <row r="3879" spans="1:10" ht="52.05" customHeight="1">
      <c r="A3879" s="10" t="s">
        <v>1883</v>
      </c>
      <c r="B3879" s="12" t="s">
        <v>1070</v>
      </c>
      <c r="C3879" s="10" t="s">
        <v>72</v>
      </c>
      <c r="D3879" s="10" t="s">
        <v>1071</v>
      </c>
      <c r="E3879" s="395" t="s">
        <v>74</v>
      </c>
      <c r="F3879" s="395"/>
      <c r="G3879" s="11" t="s">
        <v>75</v>
      </c>
      <c r="H3879" s="15">
        <v>1</v>
      </c>
      <c r="I3879" s="13">
        <v>14.85</v>
      </c>
      <c r="J3879" s="13">
        <v>14.85</v>
      </c>
    </row>
    <row r="3880" spans="1:10" ht="24" customHeight="1">
      <c r="A3880" s="17" t="s">
        <v>1884</v>
      </c>
      <c r="B3880" s="19" t="s">
        <v>1971</v>
      </c>
      <c r="C3880" s="17" t="s">
        <v>78</v>
      </c>
      <c r="D3880" s="17" t="s">
        <v>1972</v>
      </c>
      <c r="E3880" s="396" t="s">
        <v>1887</v>
      </c>
      <c r="F3880" s="396"/>
      <c r="G3880" s="18" t="s">
        <v>1911</v>
      </c>
      <c r="H3880" s="21">
        <v>0.22900000000000001</v>
      </c>
      <c r="I3880" s="20">
        <v>28.71</v>
      </c>
      <c r="J3880" s="20">
        <v>6.57</v>
      </c>
    </row>
    <row r="3881" spans="1:10" ht="25.95" customHeight="1">
      <c r="A3881" s="17" t="s">
        <v>1884</v>
      </c>
      <c r="B3881" s="19" t="s">
        <v>2969</v>
      </c>
      <c r="C3881" s="17" t="s">
        <v>78</v>
      </c>
      <c r="D3881" s="17" t="s">
        <v>2970</v>
      </c>
      <c r="E3881" s="396" t="s">
        <v>1887</v>
      </c>
      <c r="F3881" s="396"/>
      <c r="G3881" s="18" t="s">
        <v>1911</v>
      </c>
      <c r="H3881" s="21">
        <v>0.22900000000000001</v>
      </c>
      <c r="I3881" s="20">
        <v>24.32</v>
      </c>
      <c r="J3881" s="20">
        <v>5.56</v>
      </c>
    </row>
    <row r="3882" spans="1:10" ht="39" customHeight="1">
      <c r="A3882" s="22" t="s">
        <v>1894</v>
      </c>
      <c r="B3882" s="24" t="s">
        <v>3033</v>
      </c>
      <c r="C3882" s="22" t="s">
        <v>72</v>
      </c>
      <c r="D3882" s="22" t="s">
        <v>3034</v>
      </c>
      <c r="E3882" s="397" t="s">
        <v>1928</v>
      </c>
      <c r="F3882" s="397"/>
      <c r="G3882" s="23" t="s">
        <v>268</v>
      </c>
      <c r="H3882" s="26">
        <v>1</v>
      </c>
      <c r="I3882" s="25">
        <v>2.72</v>
      </c>
      <c r="J3882" s="25">
        <v>2.72</v>
      </c>
    </row>
    <row r="3883" spans="1:10">
      <c r="A3883" s="38"/>
      <c r="B3883" s="38"/>
      <c r="C3883" s="38"/>
      <c r="D3883" s="38"/>
      <c r="E3883" s="38" t="s">
        <v>1897</v>
      </c>
      <c r="F3883" s="39">
        <v>8.9499999999999993</v>
      </c>
      <c r="G3883" s="38" t="s">
        <v>1898</v>
      </c>
      <c r="H3883" s="39">
        <v>0</v>
      </c>
      <c r="I3883" s="38" t="s">
        <v>1899</v>
      </c>
      <c r="J3883" s="39">
        <v>8.9499999999999993</v>
      </c>
    </row>
    <row r="3884" spans="1:10">
      <c r="A3884" s="38"/>
      <c r="B3884" s="38"/>
      <c r="C3884" s="38"/>
      <c r="D3884" s="38"/>
      <c r="E3884" s="38" t="s">
        <v>1900</v>
      </c>
      <c r="F3884" s="39">
        <v>3.04</v>
      </c>
      <c r="G3884" s="38"/>
      <c r="H3884" s="398" t="s">
        <v>1901</v>
      </c>
      <c r="I3884" s="398"/>
      <c r="J3884" s="39">
        <v>17.89</v>
      </c>
    </row>
    <row r="3885" spans="1:10" ht="1.05" customHeight="1">
      <c r="A3885" s="16"/>
      <c r="B3885" s="16"/>
      <c r="C3885" s="16"/>
      <c r="D3885" s="16"/>
      <c r="E3885" s="16"/>
      <c r="F3885" s="16"/>
      <c r="G3885" s="16"/>
      <c r="H3885" s="16"/>
      <c r="I3885" s="16"/>
      <c r="J3885" s="16"/>
    </row>
    <row r="3886" spans="1:10" ht="18" customHeight="1">
      <c r="A3886" s="2" t="s">
        <v>1298</v>
      </c>
      <c r="B3886" s="4" t="s">
        <v>61</v>
      </c>
      <c r="C3886" s="2" t="s">
        <v>62</v>
      </c>
      <c r="D3886" s="2" t="s">
        <v>9</v>
      </c>
      <c r="E3886" s="391" t="s">
        <v>63</v>
      </c>
      <c r="F3886" s="391"/>
      <c r="G3886" s="3" t="s">
        <v>64</v>
      </c>
      <c r="H3886" s="4" t="s">
        <v>10</v>
      </c>
      <c r="I3886" s="4" t="s">
        <v>65</v>
      </c>
      <c r="J3886" s="4" t="s">
        <v>11</v>
      </c>
    </row>
    <row r="3887" spans="1:10" ht="39" customHeight="1">
      <c r="A3887" s="10" t="s">
        <v>1883</v>
      </c>
      <c r="B3887" s="12" t="s">
        <v>1057</v>
      </c>
      <c r="C3887" s="10" t="s">
        <v>78</v>
      </c>
      <c r="D3887" s="10" t="s">
        <v>1058</v>
      </c>
      <c r="E3887" s="395" t="s">
        <v>1059</v>
      </c>
      <c r="F3887" s="395"/>
      <c r="G3887" s="11" t="s">
        <v>268</v>
      </c>
      <c r="H3887" s="15">
        <v>1</v>
      </c>
      <c r="I3887" s="13">
        <v>41.09</v>
      </c>
      <c r="J3887" s="13">
        <v>41.09</v>
      </c>
    </row>
    <row r="3888" spans="1:10" ht="24" customHeight="1">
      <c r="A3888" s="17" t="s">
        <v>1884</v>
      </c>
      <c r="B3888" s="19" t="s">
        <v>1971</v>
      </c>
      <c r="C3888" s="17" t="s">
        <v>78</v>
      </c>
      <c r="D3888" s="17" t="s">
        <v>1972</v>
      </c>
      <c r="E3888" s="396" t="s">
        <v>1887</v>
      </c>
      <c r="F3888" s="396"/>
      <c r="G3888" s="18" t="s">
        <v>1911</v>
      </c>
      <c r="H3888" s="21">
        <v>0.40079999999999999</v>
      </c>
      <c r="I3888" s="20">
        <v>28.71</v>
      </c>
      <c r="J3888" s="20">
        <v>11.5</v>
      </c>
    </row>
    <row r="3889" spans="1:10" ht="25.95" customHeight="1">
      <c r="A3889" s="17" t="s">
        <v>1884</v>
      </c>
      <c r="B3889" s="19" t="s">
        <v>2969</v>
      </c>
      <c r="C3889" s="17" t="s">
        <v>78</v>
      </c>
      <c r="D3889" s="17" t="s">
        <v>2970</v>
      </c>
      <c r="E3889" s="396" t="s">
        <v>1887</v>
      </c>
      <c r="F3889" s="396"/>
      <c r="G3889" s="18" t="s">
        <v>1911</v>
      </c>
      <c r="H3889" s="21">
        <v>0.40079999999999999</v>
      </c>
      <c r="I3889" s="20">
        <v>24.32</v>
      </c>
      <c r="J3889" s="20">
        <v>9.74</v>
      </c>
    </row>
    <row r="3890" spans="1:10" ht="39" customHeight="1">
      <c r="A3890" s="22" t="s">
        <v>1894</v>
      </c>
      <c r="B3890" s="24" t="s">
        <v>2229</v>
      </c>
      <c r="C3890" s="22" t="s">
        <v>78</v>
      </c>
      <c r="D3890" s="22" t="s">
        <v>2230</v>
      </c>
      <c r="E3890" s="397" t="s">
        <v>1928</v>
      </c>
      <c r="F3890" s="397"/>
      <c r="G3890" s="23" t="s">
        <v>268</v>
      </c>
      <c r="H3890" s="26">
        <v>2</v>
      </c>
      <c r="I3890" s="25">
        <v>0.37</v>
      </c>
      <c r="J3890" s="25">
        <v>0.74</v>
      </c>
    </row>
    <row r="3891" spans="1:10" ht="25.95" customHeight="1">
      <c r="A3891" s="22" t="s">
        <v>1894</v>
      </c>
      <c r="B3891" s="24" t="s">
        <v>3018</v>
      </c>
      <c r="C3891" s="22" t="s">
        <v>78</v>
      </c>
      <c r="D3891" s="22" t="s">
        <v>3019</v>
      </c>
      <c r="E3891" s="397" t="s">
        <v>1928</v>
      </c>
      <c r="F3891" s="397"/>
      <c r="G3891" s="23" t="s">
        <v>268</v>
      </c>
      <c r="H3891" s="26">
        <v>1</v>
      </c>
      <c r="I3891" s="25">
        <v>19.11</v>
      </c>
      <c r="J3891" s="25">
        <v>19.11</v>
      </c>
    </row>
    <row r="3892" spans="1:10">
      <c r="A3892" s="38"/>
      <c r="B3892" s="38"/>
      <c r="C3892" s="38"/>
      <c r="D3892" s="38"/>
      <c r="E3892" s="38" t="s">
        <v>1897</v>
      </c>
      <c r="F3892" s="39">
        <v>15.66</v>
      </c>
      <c r="G3892" s="38" t="s">
        <v>1898</v>
      </c>
      <c r="H3892" s="39">
        <v>0</v>
      </c>
      <c r="I3892" s="38" t="s">
        <v>1899</v>
      </c>
      <c r="J3892" s="39">
        <v>15.66</v>
      </c>
    </row>
    <row r="3893" spans="1:10">
      <c r="A3893" s="38"/>
      <c r="B3893" s="38"/>
      <c r="C3893" s="38"/>
      <c r="D3893" s="38"/>
      <c r="E3893" s="38" t="s">
        <v>1900</v>
      </c>
      <c r="F3893" s="39">
        <v>8.42</v>
      </c>
      <c r="G3893" s="38"/>
      <c r="H3893" s="398" t="s">
        <v>1901</v>
      </c>
      <c r="I3893" s="398"/>
      <c r="J3893" s="39">
        <v>49.51</v>
      </c>
    </row>
    <row r="3894" spans="1:10" ht="1.05" customHeight="1">
      <c r="A3894" s="16"/>
      <c r="B3894" s="16"/>
      <c r="C3894" s="16"/>
      <c r="D3894" s="16"/>
      <c r="E3894" s="16"/>
      <c r="F3894" s="16"/>
      <c r="G3894" s="16"/>
      <c r="H3894" s="16"/>
      <c r="I3894" s="16"/>
      <c r="J3894" s="16"/>
    </row>
    <row r="3895" spans="1:10" ht="18" customHeight="1">
      <c r="A3895" s="2" t="s">
        <v>1299</v>
      </c>
      <c r="B3895" s="4" t="s">
        <v>61</v>
      </c>
      <c r="C3895" s="2" t="s">
        <v>62</v>
      </c>
      <c r="D3895" s="2" t="s">
        <v>9</v>
      </c>
      <c r="E3895" s="391" t="s">
        <v>63</v>
      </c>
      <c r="F3895" s="391"/>
      <c r="G3895" s="3" t="s">
        <v>64</v>
      </c>
      <c r="H3895" s="4" t="s">
        <v>10</v>
      </c>
      <c r="I3895" s="4" t="s">
        <v>65</v>
      </c>
      <c r="J3895" s="4" t="s">
        <v>11</v>
      </c>
    </row>
    <row r="3896" spans="1:10" ht="39" customHeight="1">
      <c r="A3896" s="10" t="s">
        <v>1883</v>
      </c>
      <c r="B3896" s="12" t="s">
        <v>1300</v>
      </c>
      <c r="C3896" s="10" t="s">
        <v>78</v>
      </c>
      <c r="D3896" s="10" t="s">
        <v>1301</v>
      </c>
      <c r="E3896" s="395" t="s">
        <v>1059</v>
      </c>
      <c r="F3896" s="395"/>
      <c r="G3896" s="11" t="s">
        <v>268</v>
      </c>
      <c r="H3896" s="15">
        <v>1</v>
      </c>
      <c r="I3896" s="13">
        <v>50.91</v>
      </c>
      <c r="J3896" s="13">
        <v>50.91</v>
      </c>
    </row>
    <row r="3897" spans="1:10" ht="25.95" customHeight="1">
      <c r="A3897" s="17" t="s">
        <v>1884</v>
      </c>
      <c r="B3897" s="19" t="s">
        <v>2969</v>
      </c>
      <c r="C3897" s="17" t="s">
        <v>78</v>
      </c>
      <c r="D3897" s="17" t="s">
        <v>2970</v>
      </c>
      <c r="E3897" s="396" t="s">
        <v>1887</v>
      </c>
      <c r="F3897" s="396"/>
      <c r="G3897" s="18" t="s">
        <v>1911</v>
      </c>
      <c r="H3897" s="21">
        <v>0.52539999999999998</v>
      </c>
      <c r="I3897" s="20">
        <v>24.32</v>
      </c>
      <c r="J3897" s="20">
        <v>12.77</v>
      </c>
    </row>
    <row r="3898" spans="1:10" ht="24" customHeight="1">
      <c r="A3898" s="17" t="s">
        <v>1884</v>
      </c>
      <c r="B3898" s="19" t="s">
        <v>1971</v>
      </c>
      <c r="C3898" s="17" t="s">
        <v>78</v>
      </c>
      <c r="D3898" s="17" t="s">
        <v>1972</v>
      </c>
      <c r="E3898" s="396" t="s">
        <v>1887</v>
      </c>
      <c r="F3898" s="396"/>
      <c r="G3898" s="18" t="s">
        <v>1911</v>
      </c>
      <c r="H3898" s="21">
        <v>0.52539999999999998</v>
      </c>
      <c r="I3898" s="20">
        <v>28.71</v>
      </c>
      <c r="J3898" s="20">
        <v>15.08</v>
      </c>
    </row>
    <row r="3899" spans="1:10" ht="39" customHeight="1">
      <c r="A3899" s="22" t="s">
        <v>1894</v>
      </c>
      <c r="B3899" s="24" t="s">
        <v>2229</v>
      </c>
      <c r="C3899" s="22" t="s">
        <v>78</v>
      </c>
      <c r="D3899" s="22" t="s">
        <v>2230</v>
      </c>
      <c r="E3899" s="397" t="s">
        <v>1928</v>
      </c>
      <c r="F3899" s="397"/>
      <c r="G3899" s="23" t="s">
        <v>268</v>
      </c>
      <c r="H3899" s="26">
        <v>2</v>
      </c>
      <c r="I3899" s="25">
        <v>0.37</v>
      </c>
      <c r="J3899" s="25">
        <v>0.74</v>
      </c>
    </row>
    <row r="3900" spans="1:10" ht="25.95" customHeight="1">
      <c r="A3900" s="22" t="s">
        <v>1894</v>
      </c>
      <c r="B3900" s="24" t="s">
        <v>3216</v>
      </c>
      <c r="C3900" s="22" t="s">
        <v>78</v>
      </c>
      <c r="D3900" s="22" t="s">
        <v>3217</v>
      </c>
      <c r="E3900" s="397" t="s">
        <v>1928</v>
      </c>
      <c r="F3900" s="397"/>
      <c r="G3900" s="23" t="s">
        <v>268</v>
      </c>
      <c r="H3900" s="26">
        <v>1</v>
      </c>
      <c r="I3900" s="25">
        <v>22.32</v>
      </c>
      <c r="J3900" s="25">
        <v>22.32</v>
      </c>
    </row>
    <row r="3901" spans="1:10">
      <c r="A3901" s="38"/>
      <c r="B3901" s="38"/>
      <c r="C3901" s="38"/>
      <c r="D3901" s="38"/>
      <c r="E3901" s="38" t="s">
        <v>1897</v>
      </c>
      <c r="F3901" s="39">
        <v>20.54</v>
      </c>
      <c r="G3901" s="38" t="s">
        <v>1898</v>
      </c>
      <c r="H3901" s="39">
        <v>0</v>
      </c>
      <c r="I3901" s="38" t="s">
        <v>1899</v>
      </c>
      <c r="J3901" s="39">
        <v>20.54</v>
      </c>
    </row>
    <row r="3902" spans="1:10">
      <c r="A3902" s="38"/>
      <c r="B3902" s="38"/>
      <c r="C3902" s="38"/>
      <c r="D3902" s="38"/>
      <c r="E3902" s="38" t="s">
        <v>1900</v>
      </c>
      <c r="F3902" s="39">
        <v>10.43</v>
      </c>
      <c r="G3902" s="38"/>
      <c r="H3902" s="398" t="s">
        <v>1901</v>
      </c>
      <c r="I3902" s="398"/>
      <c r="J3902" s="39">
        <v>61.34</v>
      </c>
    </row>
    <row r="3903" spans="1:10" ht="1.05" customHeight="1">
      <c r="A3903" s="16"/>
      <c r="B3903" s="16"/>
      <c r="C3903" s="16"/>
      <c r="D3903" s="16"/>
      <c r="E3903" s="16"/>
      <c r="F3903" s="16"/>
      <c r="G3903" s="16"/>
      <c r="H3903" s="16"/>
      <c r="I3903" s="16"/>
      <c r="J3903" s="16"/>
    </row>
    <row r="3904" spans="1:10" ht="18" customHeight="1">
      <c r="A3904" s="2" t="s">
        <v>1302</v>
      </c>
      <c r="B3904" s="4" t="s">
        <v>61</v>
      </c>
      <c r="C3904" s="2" t="s">
        <v>62</v>
      </c>
      <c r="D3904" s="2" t="s">
        <v>9</v>
      </c>
      <c r="E3904" s="391" t="s">
        <v>63</v>
      </c>
      <c r="F3904" s="391"/>
      <c r="G3904" s="3" t="s">
        <v>64</v>
      </c>
      <c r="H3904" s="4" t="s">
        <v>10</v>
      </c>
      <c r="I3904" s="4" t="s">
        <v>65</v>
      </c>
      <c r="J3904" s="4" t="s">
        <v>11</v>
      </c>
    </row>
    <row r="3905" spans="1:10" ht="39" customHeight="1">
      <c r="A3905" s="10" t="s">
        <v>1883</v>
      </c>
      <c r="B3905" s="12" t="s">
        <v>1226</v>
      </c>
      <c r="C3905" s="10" t="s">
        <v>78</v>
      </c>
      <c r="D3905" s="10" t="s">
        <v>1227</v>
      </c>
      <c r="E3905" s="395" t="s">
        <v>1075</v>
      </c>
      <c r="F3905" s="395"/>
      <c r="G3905" s="11" t="s">
        <v>114</v>
      </c>
      <c r="H3905" s="15">
        <v>1</v>
      </c>
      <c r="I3905" s="13">
        <v>4.49</v>
      </c>
      <c r="J3905" s="13">
        <v>4.49</v>
      </c>
    </row>
    <row r="3906" spans="1:10" ht="25.95" customHeight="1">
      <c r="A3906" s="17" t="s">
        <v>1884</v>
      </c>
      <c r="B3906" s="19" t="s">
        <v>2969</v>
      </c>
      <c r="C3906" s="17" t="s">
        <v>78</v>
      </c>
      <c r="D3906" s="17" t="s">
        <v>2970</v>
      </c>
      <c r="E3906" s="396" t="s">
        <v>1887</v>
      </c>
      <c r="F3906" s="396"/>
      <c r="G3906" s="18" t="s">
        <v>1911</v>
      </c>
      <c r="H3906" s="21">
        <v>2.9000000000000001E-2</v>
      </c>
      <c r="I3906" s="20">
        <v>24.32</v>
      </c>
      <c r="J3906" s="20">
        <v>0.7</v>
      </c>
    </row>
    <row r="3907" spans="1:10" ht="24" customHeight="1">
      <c r="A3907" s="17" t="s">
        <v>1884</v>
      </c>
      <c r="B3907" s="19" t="s">
        <v>1971</v>
      </c>
      <c r="C3907" s="17" t="s">
        <v>78</v>
      </c>
      <c r="D3907" s="17" t="s">
        <v>1972</v>
      </c>
      <c r="E3907" s="396" t="s">
        <v>1887</v>
      </c>
      <c r="F3907" s="396"/>
      <c r="G3907" s="18" t="s">
        <v>1911</v>
      </c>
      <c r="H3907" s="21">
        <v>2.9000000000000001E-2</v>
      </c>
      <c r="I3907" s="20">
        <v>28.71</v>
      </c>
      <c r="J3907" s="20">
        <v>0.83</v>
      </c>
    </row>
    <row r="3908" spans="1:10" ht="25.95" customHeight="1">
      <c r="A3908" s="22" t="s">
        <v>1894</v>
      </c>
      <c r="B3908" s="24" t="s">
        <v>3035</v>
      </c>
      <c r="C3908" s="22" t="s">
        <v>78</v>
      </c>
      <c r="D3908" s="22" t="s">
        <v>3036</v>
      </c>
      <c r="E3908" s="397" t="s">
        <v>1928</v>
      </c>
      <c r="F3908" s="397"/>
      <c r="G3908" s="23" t="s">
        <v>268</v>
      </c>
      <c r="H3908" s="26">
        <v>9.4000000000000004E-3</v>
      </c>
      <c r="I3908" s="25">
        <v>6.98</v>
      </c>
      <c r="J3908" s="25">
        <v>0.06</v>
      </c>
    </row>
    <row r="3909" spans="1:10" ht="39" customHeight="1">
      <c r="A3909" s="22" t="s">
        <v>1894</v>
      </c>
      <c r="B3909" s="24" t="s">
        <v>3168</v>
      </c>
      <c r="C3909" s="22" t="s">
        <v>78</v>
      </c>
      <c r="D3909" s="22" t="s">
        <v>3169</v>
      </c>
      <c r="E3909" s="397" t="s">
        <v>1928</v>
      </c>
      <c r="F3909" s="397"/>
      <c r="G3909" s="23" t="s">
        <v>114</v>
      </c>
      <c r="H3909" s="26">
        <v>1.2434000000000001</v>
      </c>
      <c r="I3909" s="25">
        <v>2.34</v>
      </c>
      <c r="J3909" s="25">
        <v>2.9</v>
      </c>
    </row>
    <row r="3910" spans="1:10">
      <c r="A3910" s="38"/>
      <c r="B3910" s="38"/>
      <c r="C3910" s="38"/>
      <c r="D3910" s="38"/>
      <c r="E3910" s="38" t="s">
        <v>1897</v>
      </c>
      <c r="F3910" s="39">
        <v>1.1299999999999999</v>
      </c>
      <c r="G3910" s="38" t="s">
        <v>1898</v>
      </c>
      <c r="H3910" s="39">
        <v>0</v>
      </c>
      <c r="I3910" s="38" t="s">
        <v>1899</v>
      </c>
      <c r="J3910" s="39">
        <v>1.1299999999999999</v>
      </c>
    </row>
    <row r="3911" spans="1:10">
      <c r="A3911" s="38"/>
      <c r="B3911" s="38"/>
      <c r="C3911" s="38"/>
      <c r="D3911" s="38"/>
      <c r="E3911" s="38" t="s">
        <v>1900</v>
      </c>
      <c r="F3911" s="39">
        <v>0.92</v>
      </c>
      <c r="G3911" s="38"/>
      <c r="H3911" s="398" t="s">
        <v>1901</v>
      </c>
      <c r="I3911" s="398"/>
      <c r="J3911" s="39">
        <v>5.41</v>
      </c>
    </row>
    <row r="3912" spans="1:10" ht="1.05" customHeight="1">
      <c r="A3912" s="16"/>
      <c r="B3912" s="16"/>
      <c r="C3912" s="16"/>
      <c r="D3912" s="16"/>
      <c r="E3912" s="16"/>
      <c r="F3912" s="16"/>
      <c r="G3912" s="16"/>
      <c r="H3912" s="16"/>
      <c r="I3912" s="16"/>
      <c r="J3912" s="16"/>
    </row>
    <row r="3913" spans="1:10" ht="18" customHeight="1">
      <c r="A3913" s="2" t="s">
        <v>1303</v>
      </c>
      <c r="B3913" s="4" t="s">
        <v>61</v>
      </c>
      <c r="C3913" s="2" t="s">
        <v>62</v>
      </c>
      <c r="D3913" s="2" t="s">
        <v>9</v>
      </c>
      <c r="E3913" s="391" t="s">
        <v>63</v>
      </c>
      <c r="F3913" s="391"/>
      <c r="G3913" s="3" t="s">
        <v>64</v>
      </c>
      <c r="H3913" s="4" t="s">
        <v>10</v>
      </c>
      <c r="I3913" s="4" t="s">
        <v>65</v>
      </c>
      <c r="J3913" s="4" t="s">
        <v>11</v>
      </c>
    </row>
    <row r="3914" spans="1:10" ht="39" customHeight="1">
      <c r="A3914" s="10" t="s">
        <v>1883</v>
      </c>
      <c r="B3914" s="12" t="s">
        <v>1304</v>
      </c>
      <c r="C3914" s="10" t="s">
        <v>72</v>
      </c>
      <c r="D3914" s="10" t="s">
        <v>1305</v>
      </c>
      <c r="E3914" s="395" t="s">
        <v>74</v>
      </c>
      <c r="F3914" s="395"/>
      <c r="G3914" s="11" t="s">
        <v>75</v>
      </c>
      <c r="H3914" s="15">
        <v>1</v>
      </c>
      <c r="I3914" s="13">
        <v>12.15</v>
      </c>
      <c r="J3914" s="13">
        <v>12.15</v>
      </c>
    </row>
    <row r="3915" spans="1:10" ht="25.95" customHeight="1">
      <c r="A3915" s="17" t="s">
        <v>1884</v>
      </c>
      <c r="B3915" s="19" t="s">
        <v>2969</v>
      </c>
      <c r="C3915" s="17" t="s">
        <v>78</v>
      </c>
      <c r="D3915" s="17" t="s">
        <v>2970</v>
      </c>
      <c r="E3915" s="396" t="s">
        <v>1887</v>
      </c>
      <c r="F3915" s="396"/>
      <c r="G3915" s="18" t="s">
        <v>1911</v>
      </c>
      <c r="H3915" s="21">
        <v>0.12</v>
      </c>
      <c r="I3915" s="20">
        <v>24.32</v>
      </c>
      <c r="J3915" s="20">
        <v>2.91</v>
      </c>
    </row>
    <row r="3916" spans="1:10" ht="24" customHeight="1">
      <c r="A3916" s="17" t="s">
        <v>1884</v>
      </c>
      <c r="B3916" s="19" t="s">
        <v>1971</v>
      </c>
      <c r="C3916" s="17" t="s">
        <v>78</v>
      </c>
      <c r="D3916" s="17" t="s">
        <v>1972</v>
      </c>
      <c r="E3916" s="396" t="s">
        <v>1887</v>
      </c>
      <c r="F3916" s="396"/>
      <c r="G3916" s="18" t="s">
        <v>1911</v>
      </c>
      <c r="H3916" s="21">
        <v>0.12</v>
      </c>
      <c r="I3916" s="20">
        <v>28.71</v>
      </c>
      <c r="J3916" s="20">
        <v>3.44</v>
      </c>
    </row>
    <row r="3917" spans="1:10" ht="25.95" customHeight="1">
      <c r="A3917" s="22" t="s">
        <v>1894</v>
      </c>
      <c r="B3917" s="24" t="s">
        <v>3219</v>
      </c>
      <c r="C3917" s="22" t="s">
        <v>72</v>
      </c>
      <c r="D3917" s="22" t="s">
        <v>3220</v>
      </c>
      <c r="E3917" s="397" t="s">
        <v>1928</v>
      </c>
      <c r="F3917" s="397"/>
      <c r="G3917" s="23" t="s">
        <v>1150</v>
      </c>
      <c r="H3917" s="26">
        <v>1.02</v>
      </c>
      <c r="I3917" s="25">
        <v>5.69</v>
      </c>
      <c r="J3917" s="25">
        <v>5.8</v>
      </c>
    </row>
    <row r="3918" spans="1:10">
      <c r="A3918" s="38"/>
      <c r="B3918" s="38"/>
      <c r="C3918" s="38"/>
      <c r="D3918" s="38"/>
      <c r="E3918" s="38" t="s">
        <v>1897</v>
      </c>
      <c r="F3918" s="39">
        <v>4.6900000000000004</v>
      </c>
      <c r="G3918" s="38" t="s">
        <v>1898</v>
      </c>
      <c r="H3918" s="39">
        <v>0</v>
      </c>
      <c r="I3918" s="38" t="s">
        <v>1899</v>
      </c>
      <c r="J3918" s="39">
        <v>4.6900000000000004</v>
      </c>
    </row>
    <row r="3919" spans="1:10">
      <c r="A3919" s="38"/>
      <c r="B3919" s="38"/>
      <c r="C3919" s="38"/>
      <c r="D3919" s="38"/>
      <c r="E3919" s="38" t="s">
        <v>1900</v>
      </c>
      <c r="F3919" s="39">
        <v>2.4900000000000002</v>
      </c>
      <c r="G3919" s="38"/>
      <c r="H3919" s="398" t="s">
        <v>1901</v>
      </c>
      <c r="I3919" s="398"/>
      <c r="J3919" s="39">
        <v>14.64</v>
      </c>
    </row>
    <row r="3920" spans="1:10" ht="1.05" customHeight="1">
      <c r="A3920" s="16"/>
      <c r="B3920" s="16"/>
      <c r="C3920" s="16"/>
      <c r="D3920" s="16"/>
      <c r="E3920" s="16"/>
      <c r="F3920" s="16"/>
      <c r="G3920" s="16"/>
      <c r="H3920" s="16"/>
      <c r="I3920" s="16"/>
      <c r="J3920" s="16"/>
    </row>
    <row r="3921" spans="1:10" ht="18" customHeight="1">
      <c r="A3921" s="2" t="s">
        <v>1306</v>
      </c>
      <c r="B3921" s="4" t="s">
        <v>61</v>
      </c>
      <c r="C3921" s="2" t="s">
        <v>62</v>
      </c>
      <c r="D3921" s="2" t="s">
        <v>9</v>
      </c>
      <c r="E3921" s="391" t="s">
        <v>63</v>
      </c>
      <c r="F3921" s="391"/>
      <c r="G3921" s="3" t="s">
        <v>64</v>
      </c>
      <c r="H3921" s="4" t="s">
        <v>10</v>
      </c>
      <c r="I3921" s="4" t="s">
        <v>65</v>
      </c>
      <c r="J3921" s="4" t="s">
        <v>11</v>
      </c>
    </row>
    <row r="3922" spans="1:10" ht="39" customHeight="1">
      <c r="A3922" s="10" t="s">
        <v>1883</v>
      </c>
      <c r="B3922" s="12" t="s">
        <v>1307</v>
      </c>
      <c r="C3922" s="10" t="s">
        <v>78</v>
      </c>
      <c r="D3922" s="10" t="s">
        <v>1308</v>
      </c>
      <c r="E3922" s="395" t="s">
        <v>1075</v>
      </c>
      <c r="F3922" s="395"/>
      <c r="G3922" s="11" t="s">
        <v>268</v>
      </c>
      <c r="H3922" s="15">
        <v>1</v>
      </c>
      <c r="I3922" s="13">
        <v>30.01</v>
      </c>
      <c r="J3922" s="13">
        <v>30.01</v>
      </c>
    </row>
    <row r="3923" spans="1:10" ht="39" customHeight="1">
      <c r="A3923" s="17" t="s">
        <v>1884</v>
      </c>
      <c r="B3923" s="19" t="s">
        <v>3222</v>
      </c>
      <c r="C3923" s="17" t="s">
        <v>78</v>
      </c>
      <c r="D3923" s="17" t="s">
        <v>3223</v>
      </c>
      <c r="E3923" s="396" t="s">
        <v>1075</v>
      </c>
      <c r="F3923" s="396"/>
      <c r="G3923" s="18" t="s">
        <v>268</v>
      </c>
      <c r="H3923" s="21">
        <v>1</v>
      </c>
      <c r="I3923" s="20">
        <v>18.95</v>
      </c>
      <c r="J3923" s="20">
        <v>18.95</v>
      </c>
    </row>
    <row r="3924" spans="1:10" ht="39" customHeight="1">
      <c r="A3924" s="17" t="s">
        <v>1884</v>
      </c>
      <c r="B3924" s="19" t="s">
        <v>3224</v>
      </c>
      <c r="C3924" s="17" t="s">
        <v>78</v>
      </c>
      <c r="D3924" s="17" t="s">
        <v>3225</v>
      </c>
      <c r="E3924" s="396" t="s">
        <v>1075</v>
      </c>
      <c r="F3924" s="396"/>
      <c r="G3924" s="18" t="s">
        <v>268</v>
      </c>
      <c r="H3924" s="21">
        <v>1</v>
      </c>
      <c r="I3924" s="20">
        <v>11.06</v>
      </c>
      <c r="J3924" s="20">
        <v>11.06</v>
      </c>
    </row>
    <row r="3925" spans="1:10">
      <c r="A3925" s="38"/>
      <c r="B3925" s="38"/>
      <c r="C3925" s="38"/>
      <c r="D3925" s="38"/>
      <c r="E3925" s="38" t="s">
        <v>1897</v>
      </c>
      <c r="F3925" s="39">
        <v>14.06</v>
      </c>
      <c r="G3925" s="38" t="s">
        <v>1898</v>
      </c>
      <c r="H3925" s="39">
        <v>0</v>
      </c>
      <c r="I3925" s="38" t="s">
        <v>1899</v>
      </c>
      <c r="J3925" s="39">
        <v>14.06</v>
      </c>
    </row>
    <row r="3926" spans="1:10">
      <c r="A3926" s="38"/>
      <c r="B3926" s="38"/>
      <c r="C3926" s="38"/>
      <c r="D3926" s="38"/>
      <c r="E3926" s="38" t="s">
        <v>1900</v>
      </c>
      <c r="F3926" s="39">
        <v>6.15</v>
      </c>
      <c r="G3926" s="38"/>
      <c r="H3926" s="398" t="s">
        <v>1901</v>
      </c>
      <c r="I3926" s="398"/>
      <c r="J3926" s="39">
        <v>36.159999999999997</v>
      </c>
    </row>
    <row r="3927" spans="1:10" ht="1.05" customHeight="1">
      <c r="A3927" s="16"/>
      <c r="B3927" s="16"/>
      <c r="C3927" s="16"/>
      <c r="D3927" s="16"/>
      <c r="E3927" s="16"/>
      <c r="F3927" s="16"/>
      <c r="G3927" s="16"/>
      <c r="H3927" s="16"/>
      <c r="I3927" s="16"/>
      <c r="J3927" s="16"/>
    </row>
    <row r="3928" spans="1:10" ht="18" customHeight="1">
      <c r="A3928" s="2" t="s">
        <v>1309</v>
      </c>
      <c r="B3928" s="4" t="s">
        <v>61</v>
      </c>
      <c r="C3928" s="2" t="s">
        <v>62</v>
      </c>
      <c r="D3928" s="2" t="s">
        <v>9</v>
      </c>
      <c r="E3928" s="391" t="s">
        <v>63</v>
      </c>
      <c r="F3928" s="391"/>
      <c r="G3928" s="3" t="s">
        <v>64</v>
      </c>
      <c r="H3928" s="4" t="s">
        <v>10</v>
      </c>
      <c r="I3928" s="4" t="s">
        <v>65</v>
      </c>
      <c r="J3928" s="4" t="s">
        <v>11</v>
      </c>
    </row>
    <row r="3929" spans="1:10" ht="39" customHeight="1">
      <c r="A3929" s="10" t="s">
        <v>1883</v>
      </c>
      <c r="B3929" s="12" t="s">
        <v>1310</v>
      </c>
      <c r="C3929" s="10" t="s">
        <v>78</v>
      </c>
      <c r="D3929" s="10" t="s">
        <v>1311</v>
      </c>
      <c r="E3929" s="395" t="s">
        <v>1075</v>
      </c>
      <c r="F3929" s="395"/>
      <c r="G3929" s="11" t="s">
        <v>268</v>
      </c>
      <c r="H3929" s="15">
        <v>1</v>
      </c>
      <c r="I3929" s="13">
        <v>45.67</v>
      </c>
      <c r="J3929" s="13">
        <v>45.67</v>
      </c>
    </row>
    <row r="3930" spans="1:10" ht="39" customHeight="1">
      <c r="A3930" s="17" t="s">
        <v>1884</v>
      </c>
      <c r="B3930" s="19" t="s">
        <v>3224</v>
      </c>
      <c r="C3930" s="17" t="s">
        <v>78</v>
      </c>
      <c r="D3930" s="17" t="s">
        <v>3225</v>
      </c>
      <c r="E3930" s="396" t="s">
        <v>1075</v>
      </c>
      <c r="F3930" s="396"/>
      <c r="G3930" s="18" t="s">
        <v>268</v>
      </c>
      <c r="H3930" s="21">
        <v>1</v>
      </c>
      <c r="I3930" s="20">
        <v>11.06</v>
      </c>
      <c r="J3930" s="20">
        <v>11.06</v>
      </c>
    </row>
    <row r="3931" spans="1:10" ht="39" customHeight="1">
      <c r="A3931" s="17" t="s">
        <v>1884</v>
      </c>
      <c r="B3931" s="19" t="s">
        <v>3226</v>
      </c>
      <c r="C3931" s="17" t="s">
        <v>78</v>
      </c>
      <c r="D3931" s="17" t="s">
        <v>3227</v>
      </c>
      <c r="E3931" s="396" t="s">
        <v>1075</v>
      </c>
      <c r="F3931" s="396"/>
      <c r="G3931" s="18" t="s">
        <v>268</v>
      </c>
      <c r="H3931" s="21">
        <v>1</v>
      </c>
      <c r="I3931" s="20">
        <v>34.61</v>
      </c>
      <c r="J3931" s="20">
        <v>34.61</v>
      </c>
    </row>
    <row r="3932" spans="1:10">
      <c r="A3932" s="38"/>
      <c r="B3932" s="38"/>
      <c r="C3932" s="38"/>
      <c r="D3932" s="38"/>
      <c r="E3932" s="38" t="s">
        <v>1897</v>
      </c>
      <c r="F3932" s="39">
        <v>20.71</v>
      </c>
      <c r="G3932" s="38" t="s">
        <v>1898</v>
      </c>
      <c r="H3932" s="39">
        <v>0</v>
      </c>
      <c r="I3932" s="38" t="s">
        <v>1899</v>
      </c>
      <c r="J3932" s="39">
        <v>20.71</v>
      </c>
    </row>
    <row r="3933" spans="1:10">
      <c r="A3933" s="38"/>
      <c r="B3933" s="38"/>
      <c r="C3933" s="38"/>
      <c r="D3933" s="38"/>
      <c r="E3933" s="38" t="s">
        <v>1900</v>
      </c>
      <c r="F3933" s="39">
        <v>9.36</v>
      </c>
      <c r="G3933" s="38"/>
      <c r="H3933" s="398" t="s">
        <v>1901</v>
      </c>
      <c r="I3933" s="398"/>
      <c r="J3933" s="39">
        <v>55.03</v>
      </c>
    </row>
    <row r="3934" spans="1:10" ht="1.05" customHeight="1">
      <c r="A3934" s="16"/>
      <c r="B3934" s="16"/>
      <c r="C3934" s="16"/>
      <c r="D3934" s="16"/>
      <c r="E3934" s="16"/>
      <c r="F3934" s="16"/>
      <c r="G3934" s="16"/>
      <c r="H3934" s="16"/>
      <c r="I3934" s="16"/>
      <c r="J3934" s="16"/>
    </row>
    <row r="3935" spans="1:10" ht="18" customHeight="1">
      <c r="A3935" s="2" t="s">
        <v>1312</v>
      </c>
      <c r="B3935" s="4" t="s">
        <v>61</v>
      </c>
      <c r="C3935" s="2" t="s">
        <v>62</v>
      </c>
      <c r="D3935" s="2" t="s">
        <v>9</v>
      </c>
      <c r="E3935" s="391" t="s">
        <v>63</v>
      </c>
      <c r="F3935" s="391"/>
      <c r="G3935" s="3" t="s">
        <v>64</v>
      </c>
      <c r="H3935" s="4" t="s">
        <v>10</v>
      </c>
      <c r="I3935" s="4" t="s">
        <v>65</v>
      </c>
      <c r="J3935" s="4" t="s">
        <v>11</v>
      </c>
    </row>
    <row r="3936" spans="1:10" ht="39" customHeight="1">
      <c r="A3936" s="10" t="s">
        <v>1883</v>
      </c>
      <c r="B3936" s="12" t="s">
        <v>1313</v>
      </c>
      <c r="C3936" s="10" t="s">
        <v>78</v>
      </c>
      <c r="D3936" s="10" t="s">
        <v>1314</v>
      </c>
      <c r="E3936" s="395" t="s">
        <v>1075</v>
      </c>
      <c r="F3936" s="395"/>
      <c r="G3936" s="11" t="s">
        <v>268</v>
      </c>
      <c r="H3936" s="15">
        <v>1</v>
      </c>
      <c r="I3936" s="13">
        <v>50.28</v>
      </c>
      <c r="J3936" s="13">
        <v>50.28</v>
      </c>
    </row>
    <row r="3937" spans="1:10" ht="25.95" customHeight="1">
      <c r="A3937" s="17" t="s">
        <v>1884</v>
      </c>
      <c r="B3937" s="19" t="s">
        <v>2969</v>
      </c>
      <c r="C3937" s="17" t="s">
        <v>78</v>
      </c>
      <c r="D3937" s="17" t="s">
        <v>2970</v>
      </c>
      <c r="E3937" s="396" t="s">
        <v>1887</v>
      </c>
      <c r="F3937" s="396"/>
      <c r="G3937" s="18" t="s">
        <v>1911</v>
      </c>
      <c r="H3937" s="21">
        <v>0.57199999999999995</v>
      </c>
      <c r="I3937" s="20">
        <v>24.32</v>
      </c>
      <c r="J3937" s="20">
        <v>13.91</v>
      </c>
    </row>
    <row r="3938" spans="1:10" ht="24" customHeight="1">
      <c r="A3938" s="17" t="s">
        <v>1884</v>
      </c>
      <c r="B3938" s="19" t="s">
        <v>1971</v>
      </c>
      <c r="C3938" s="17" t="s">
        <v>78</v>
      </c>
      <c r="D3938" s="17" t="s">
        <v>1972</v>
      </c>
      <c r="E3938" s="396" t="s">
        <v>1887</v>
      </c>
      <c r="F3938" s="396"/>
      <c r="G3938" s="18" t="s">
        <v>1911</v>
      </c>
      <c r="H3938" s="21">
        <v>0.57199999999999995</v>
      </c>
      <c r="I3938" s="20">
        <v>28.71</v>
      </c>
      <c r="J3938" s="20">
        <v>16.420000000000002</v>
      </c>
    </row>
    <row r="3939" spans="1:10" ht="24" customHeight="1">
      <c r="A3939" s="22" t="s">
        <v>1894</v>
      </c>
      <c r="B3939" s="24" t="s">
        <v>3228</v>
      </c>
      <c r="C3939" s="22" t="s">
        <v>78</v>
      </c>
      <c r="D3939" s="22" t="s">
        <v>3229</v>
      </c>
      <c r="E3939" s="397" t="s">
        <v>1928</v>
      </c>
      <c r="F3939" s="397"/>
      <c r="G3939" s="23" t="s">
        <v>268</v>
      </c>
      <c r="H3939" s="26">
        <v>3</v>
      </c>
      <c r="I3939" s="25">
        <v>6.65</v>
      </c>
      <c r="J3939" s="25">
        <v>19.95</v>
      </c>
    </row>
    <row r="3940" spans="1:10">
      <c r="A3940" s="38"/>
      <c r="B3940" s="38"/>
      <c r="C3940" s="38"/>
      <c r="D3940" s="38"/>
      <c r="E3940" s="38" t="s">
        <v>1897</v>
      </c>
      <c r="F3940" s="39">
        <v>22.36</v>
      </c>
      <c r="G3940" s="38" t="s">
        <v>1898</v>
      </c>
      <c r="H3940" s="39">
        <v>0</v>
      </c>
      <c r="I3940" s="38" t="s">
        <v>1899</v>
      </c>
      <c r="J3940" s="39">
        <v>22.36</v>
      </c>
    </row>
    <row r="3941" spans="1:10">
      <c r="A3941" s="38"/>
      <c r="B3941" s="38"/>
      <c r="C3941" s="38"/>
      <c r="D3941" s="38"/>
      <c r="E3941" s="38" t="s">
        <v>1900</v>
      </c>
      <c r="F3941" s="39">
        <v>10.3</v>
      </c>
      <c r="G3941" s="38"/>
      <c r="H3941" s="398" t="s">
        <v>1901</v>
      </c>
      <c r="I3941" s="398"/>
      <c r="J3941" s="39">
        <v>60.58</v>
      </c>
    </row>
    <row r="3942" spans="1:10" ht="1.05" customHeight="1">
      <c r="A3942" s="16"/>
      <c r="B3942" s="16"/>
      <c r="C3942" s="16"/>
      <c r="D3942" s="16"/>
      <c r="E3942" s="16"/>
      <c r="F3942" s="16"/>
      <c r="G3942" s="16"/>
      <c r="H3942" s="16"/>
      <c r="I3942" s="16"/>
      <c r="J3942" s="16"/>
    </row>
    <row r="3943" spans="1:10" ht="18" customHeight="1">
      <c r="A3943" s="2" t="s">
        <v>1315</v>
      </c>
      <c r="B3943" s="4" t="s">
        <v>61</v>
      </c>
      <c r="C3943" s="2" t="s">
        <v>62</v>
      </c>
      <c r="D3943" s="2" t="s">
        <v>9</v>
      </c>
      <c r="E3943" s="391" t="s">
        <v>63</v>
      </c>
      <c r="F3943" s="391"/>
      <c r="G3943" s="3" t="s">
        <v>64</v>
      </c>
      <c r="H3943" s="4" t="s">
        <v>10</v>
      </c>
      <c r="I3943" s="4" t="s">
        <v>65</v>
      </c>
      <c r="J3943" s="4" t="s">
        <v>11</v>
      </c>
    </row>
    <row r="3944" spans="1:10" ht="39" customHeight="1">
      <c r="A3944" s="10" t="s">
        <v>1883</v>
      </c>
      <c r="B3944" s="12" t="s">
        <v>1316</v>
      </c>
      <c r="C3944" s="10" t="s">
        <v>78</v>
      </c>
      <c r="D3944" s="10" t="s">
        <v>1317</v>
      </c>
      <c r="E3944" s="395" t="s">
        <v>1075</v>
      </c>
      <c r="F3944" s="395"/>
      <c r="G3944" s="11" t="s">
        <v>268</v>
      </c>
      <c r="H3944" s="15">
        <v>1</v>
      </c>
      <c r="I3944" s="13">
        <v>36.53</v>
      </c>
      <c r="J3944" s="13">
        <v>36.53</v>
      </c>
    </row>
    <row r="3945" spans="1:10" ht="39" customHeight="1">
      <c r="A3945" s="17" t="s">
        <v>1884</v>
      </c>
      <c r="B3945" s="19" t="s">
        <v>3224</v>
      </c>
      <c r="C3945" s="17" t="s">
        <v>78</v>
      </c>
      <c r="D3945" s="17" t="s">
        <v>3225</v>
      </c>
      <c r="E3945" s="396" t="s">
        <v>1075</v>
      </c>
      <c r="F3945" s="396"/>
      <c r="G3945" s="18" t="s">
        <v>268</v>
      </c>
      <c r="H3945" s="21">
        <v>1</v>
      </c>
      <c r="I3945" s="20">
        <v>11.06</v>
      </c>
      <c r="J3945" s="20">
        <v>11.06</v>
      </c>
    </row>
    <row r="3946" spans="1:10" ht="39" customHeight="1">
      <c r="A3946" s="17" t="s">
        <v>1884</v>
      </c>
      <c r="B3946" s="19" t="s">
        <v>3230</v>
      </c>
      <c r="C3946" s="17" t="s">
        <v>78</v>
      </c>
      <c r="D3946" s="17" t="s">
        <v>3231</v>
      </c>
      <c r="E3946" s="396" t="s">
        <v>1075</v>
      </c>
      <c r="F3946" s="396"/>
      <c r="G3946" s="18" t="s">
        <v>268</v>
      </c>
      <c r="H3946" s="21">
        <v>1</v>
      </c>
      <c r="I3946" s="20">
        <v>25.47</v>
      </c>
      <c r="J3946" s="20">
        <v>25.47</v>
      </c>
    </row>
    <row r="3947" spans="1:10">
      <c r="A3947" s="38"/>
      <c r="B3947" s="38"/>
      <c r="C3947" s="38"/>
      <c r="D3947" s="38"/>
      <c r="E3947" s="38" t="s">
        <v>1897</v>
      </c>
      <c r="F3947" s="39">
        <v>17.39</v>
      </c>
      <c r="G3947" s="38" t="s">
        <v>1898</v>
      </c>
      <c r="H3947" s="39">
        <v>0</v>
      </c>
      <c r="I3947" s="38" t="s">
        <v>1899</v>
      </c>
      <c r="J3947" s="39">
        <v>17.39</v>
      </c>
    </row>
    <row r="3948" spans="1:10">
      <c r="A3948" s="38"/>
      <c r="B3948" s="38"/>
      <c r="C3948" s="38"/>
      <c r="D3948" s="38"/>
      <c r="E3948" s="38" t="s">
        <v>1900</v>
      </c>
      <c r="F3948" s="39">
        <v>7.48</v>
      </c>
      <c r="G3948" s="38"/>
      <c r="H3948" s="398" t="s">
        <v>1901</v>
      </c>
      <c r="I3948" s="398"/>
      <c r="J3948" s="39">
        <v>44.01</v>
      </c>
    </row>
    <row r="3949" spans="1:10" ht="1.05" customHeight="1">
      <c r="A3949" s="16"/>
      <c r="B3949" s="16"/>
      <c r="C3949" s="16"/>
      <c r="D3949" s="16"/>
      <c r="E3949" s="16"/>
      <c r="F3949" s="16"/>
      <c r="G3949" s="16"/>
      <c r="H3949" s="16"/>
      <c r="I3949" s="16"/>
      <c r="J3949" s="16"/>
    </row>
    <row r="3950" spans="1:10" ht="18" customHeight="1">
      <c r="A3950" s="2" t="s">
        <v>1318</v>
      </c>
      <c r="B3950" s="4" t="s">
        <v>61</v>
      </c>
      <c r="C3950" s="2" t="s">
        <v>62</v>
      </c>
      <c r="D3950" s="2" t="s">
        <v>9</v>
      </c>
      <c r="E3950" s="391" t="s">
        <v>63</v>
      </c>
      <c r="F3950" s="391"/>
      <c r="G3950" s="3" t="s">
        <v>64</v>
      </c>
      <c r="H3950" s="4" t="s">
        <v>10</v>
      </c>
      <c r="I3950" s="4" t="s">
        <v>65</v>
      </c>
      <c r="J3950" s="4" t="s">
        <v>11</v>
      </c>
    </row>
    <row r="3951" spans="1:10" ht="52.05" customHeight="1">
      <c r="A3951" s="10" t="s">
        <v>1883</v>
      </c>
      <c r="B3951" s="12" t="s">
        <v>1319</v>
      </c>
      <c r="C3951" s="10" t="s">
        <v>72</v>
      </c>
      <c r="D3951" s="10" t="s">
        <v>1320</v>
      </c>
      <c r="E3951" s="395" t="s">
        <v>74</v>
      </c>
      <c r="F3951" s="395"/>
      <c r="G3951" s="11" t="s">
        <v>75</v>
      </c>
      <c r="H3951" s="15">
        <v>1</v>
      </c>
      <c r="I3951" s="13">
        <v>162.91999999999999</v>
      </c>
      <c r="J3951" s="13">
        <v>162.91999999999999</v>
      </c>
    </row>
    <row r="3952" spans="1:10" ht="24" customHeight="1">
      <c r="A3952" s="17" t="s">
        <v>1884</v>
      </c>
      <c r="B3952" s="19" t="s">
        <v>1971</v>
      </c>
      <c r="C3952" s="17" t="s">
        <v>78</v>
      </c>
      <c r="D3952" s="17" t="s">
        <v>1972</v>
      </c>
      <c r="E3952" s="396" t="s">
        <v>1887</v>
      </c>
      <c r="F3952" s="396"/>
      <c r="G3952" s="18" t="s">
        <v>1911</v>
      </c>
      <c r="H3952" s="21">
        <v>0.7</v>
      </c>
      <c r="I3952" s="20">
        <v>28.71</v>
      </c>
      <c r="J3952" s="20">
        <v>20.09</v>
      </c>
    </row>
    <row r="3953" spans="1:10" ht="24" customHeight="1">
      <c r="A3953" s="17" t="s">
        <v>1884</v>
      </c>
      <c r="B3953" s="19" t="s">
        <v>1909</v>
      </c>
      <c r="C3953" s="17" t="s">
        <v>78</v>
      </c>
      <c r="D3953" s="17" t="s">
        <v>1910</v>
      </c>
      <c r="E3953" s="396" t="s">
        <v>1887</v>
      </c>
      <c r="F3953" s="396"/>
      <c r="G3953" s="18" t="s">
        <v>1911</v>
      </c>
      <c r="H3953" s="21">
        <v>0.7</v>
      </c>
      <c r="I3953" s="20">
        <v>22.95</v>
      </c>
      <c r="J3953" s="20">
        <v>16.059999999999999</v>
      </c>
    </row>
    <row r="3954" spans="1:10" ht="39" customHeight="1">
      <c r="A3954" s="22" t="s">
        <v>1894</v>
      </c>
      <c r="B3954" s="24" t="s">
        <v>3232</v>
      </c>
      <c r="C3954" s="22" t="s">
        <v>72</v>
      </c>
      <c r="D3954" s="22" t="s">
        <v>3233</v>
      </c>
      <c r="E3954" s="397" t="s">
        <v>1928</v>
      </c>
      <c r="F3954" s="397"/>
      <c r="G3954" s="23" t="s">
        <v>268</v>
      </c>
      <c r="H3954" s="26">
        <v>1</v>
      </c>
      <c r="I3954" s="25">
        <v>126.77</v>
      </c>
      <c r="J3954" s="25">
        <v>126.77</v>
      </c>
    </row>
    <row r="3955" spans="1:10">
      <c r="A3955" s="38"/>
      <c r="B3955" s="38"/>
      <c r="C3955" s="38"/>
      <c r="D3955" s="38"/>
      <c r="E3955" s="38" t="s">
        <v>1897</v>
      </c>
      <c r="F3955" s="39">
        <v>26.49</v>
      </c>
      <c r="G3955" s="38" t="s">
        <v>1898</v>
      </c>
      <c r="H3955" s="39">
        <v>0</v>
      </c>
      <c r="I3955" s="38" t="s">
        <v>1899</v>
      </c>
      <c r="J3955" s="39">
        <v>26.49</v>
      </c>
    </row>
    <row r="3956" spans="1:10">
      <c r="A3956" s="38"/>
      <c r="B3956" s="38"/>
      <c r="C3956" s="38"/>
      <c r="D3956" s="38"/>
      <c r="E3956" s="38" t="s">
        <v>1900</v>
      </c>
      <c r="F3956" s="39">
        <v>33.39</v>
      </c>
      <c r="G3956" s="38"/>
      <c r="H3956" s="398" t="s">
        <v>1901</v>
      </c>
      <c r="I3956" s="398"/>
      <c r="J3956" s="39">
        <v>196.31</v>
      </c>
    </row>
    <row r="3957" spans="1:10" ht="1.05" customHeight="1">
      <c r="A3957" s="16"/>
      <c r="B3957" s="16"/>
      <c r="C3957" s="16"/>
      <c r="D3957" s="16"/>
      <c r="E3957" s="16"/>
      <c r="F3957" s="16"/>
      <c r="G3957" s="16"/>
      <c r="H3957" s="16"/>
      <c r="I3957" s="16"/>
      <c r="J3957" s="16"/>
    </row>
    <row r="3958" spans="1:10" ht="18" customHeight="1">
      <c r="A3958" s="2" t="s">
        <v>1321</v>
      </c>
      <c r="B3958" s="4" t="s">
        <v>61</v>
      </c>
      <c r="C3958" s="2" t="s">
        <v>62</v>
      </c>
      <c r="D3958" s="2" t="s">
        <v>9</v>
      </c>
      <c r="E3958" s="391" t="s">
        <v>63</v>
      </c>
      <c r="F3958" s="391"/>
      <c r="G3958" s="3" t="s">
        <v>64</v>
      </c>
      <c r="H3958" s="4" t="s">
        <v>10</v>
      </c>
      <c r="I3958" s="4" t="s">
        <v>65</v>
      </c>
      <c r="J3958" s="4" t="s">
        <v>11</v>
      </c>
    </row>
    <row r="3959" spans="1:10" ht="39" customHeight="1">
      <c r="A3959" s="10" t="s">
        <v>1883</v>
      </c>
      <c r="B3959" s="12" t="s">
        <v>1322</v>
      </c>
      <c r="C3959" s="10" t="s">
        <v>72</v>
      </c>
      <c r="D3959" s="10" t="s">
        <v>1323</v>
      </c>
      <c r="E3959" s="395" t="s">
        <v>74</v>
      </c>
      <c r="F3959" s="395"/>
      <c r="G3959" s="11" t="s">
        <v>75</v>
      </c>
      <c r="H3959" s="15">
        <v>1</v>
      </c>
      <c r="I3959" s="13">
        <v>158.6</v>
      </c>
      <c r="J3959" s="13">
        <v>158.6</v>
      </c>
    </row>
    <row r="3960" spans="1:10" ht="24" customHeight="1">
      <c r="A3960" s="17" t="s">
        <v>1884</v>
      </c>
      <c r="B3960" s="19" t="s">
        <v>1909</v>
      </c>
      <c r="C3960" s="17" t="s">
        <v>78</v>
      </c>
      <c r="D3960" s="17" t="s">
        <v>1910</v>
      </c>
      <c r="E3960" s="396" t="s">
        <v>1887</v>
      </c>
      <c r="F3960" s="396"/>
      <c r="G3960" s="18" t="s">
        <v>1911</v>
      </c>
      <c r="H3960" s="21">
        <v>0.7</v>
      </c>
      <c r="I3960" s="20">
        <v>22.95</v>
      </c>
      <c r="J3960" s="20">
        <v>16.059999999999999</v>
      </c>
    </row>
    <row r="3961" spans="1:10" ht="24" customHeight="1">
      <c r="A3961" s="17" t="s">
        <v>1884</v>
      </c>
      <c r="B3961" s="19" t="s">
        <v>1971</v>
      </c>
      <c r="C3961" s="17" t="s">
        <v>78</v>
      </c>
      <c r="D3961" s="17" t="s">
        <v>1972</v>
      </c>
      <c r="E3961" s="396" t="s">
        <v>1887</v>
      </c>
      <c r="F3961" s="396"/>
      <c r="G3961" s="18" t="s">
        <v>1911</v>
      </c>
      <c r="H3961" s="21">
        <v>0.7</v>
      </c>
      <c r="I3961" s="20">
        <v>28.71</v>
      </c>
      <c r="J3961" s="20">
        <v>20.09</v>
      </c>
    </row>
    <row r="3962" spans="1:10" ht="39" customHeight="1">
      <c r="A3962" s="22" t="s">
        <v>1894</v>
      </c>
      <c r="B3962" s="24" t="s">
        <v>3235</v>
      </c>
      <c r="C3962" s="22" t="s">
        <v>72</v>
      </c>
      <c r="D3962" s="22" t="s">
        <v>3236</v>
      </c>
      <c r="E3962" s="397" t="s">
        <v>1928</v>
      </c>
      <c r="F3962" s="397"/>
      <c r="G3962" s="23" t="s">
        <v>268</v>
      </c>
      <c r="H3962" s="26">
        <v>1</v>
      </c>
      <c r="I3962" s="25">
        <v>122.45</v>
      </c>
      <c r="J3962" s="25">
        <v>122.45</v>
      </c>
    </row>
    <row r="3963" spans="1:10">
      <c r="A3963" s="38"/>
      <c r="B3963" s="38"/>
      <c r="C3963" s="38"/>
      <c r="D3963" s="38"/>
      <c r="E3963" s="38" t="s">
        <v>1897</v>
      </c>
      <c r="F3963" s="39">
        <v>26.49</v>
      </c>
      <c r="G3963" s="38" t="s">
        <v>1898</v>
      </c>
      <c r="H3963" s="39">
        <v>0</v>
      </c>
      <c r="I3963" s="38" t="s">
        <v>1899</v>
      </c>
      <c r="J3963" s="39">
        <v>26.49</v>
      </c>
    </row>
    <row r="3964" spans="1:10">
      <c r="A3964" s="38"/>
      <c r="B3964" s="38"/>
      <c r="C3964" s="38"/>
      <c r="D3964" s="38"/>
      <c r="E3964" s="38" t="s">
        <v>1900</v>
      </c>
      <c r="F3964" s="39">
        <v>32.51</v>
      </c>
      <c r="G3964" s="38"/>
      <c r="H3964" s="398" t="s">
        <v>1901</v>
      </c>
      <c r="I3964" s="398"/>
      <c r="J3964" s="39">
        <v>191.11</v>
      </c>
    </row>
    <row r="3965" spans="1:10" ht="1.05" customHeight="1">
      <c r="A3965" s="16"/>
      <c r="B3965" s="16"/>
      <c r="C3965" s="16"/>
      <c r="D3965" s="16"/>
      <c r="E3965" s="16"/>
      <c r="F3965" s="16"/>
      <c r="G3965" s="16"/>
      <c r="H3965" s="16"/>
      <c r="I3965" s="16"/>
      <c r="J3965" s="16"/>
    </row>
    <row r="3966" spans="1:10" ht="18" customHeight="1">
      <c r="A3966" s="2" t="s">
        <v>1324</v>
      </c>
      <c r="B3966" s="4" t="s">
        <v>61</v>
      </c>
      <c r="C3966" s="2" t="s">
        <v>62</v>
      </c>
      <c r="D3966" s="2" t="s">
        <v>9</v>
      </c>
      <c r="E3966" s="391" t="s">
        <v>63</v>
      </c>
      <c r="F3966" s="391"/>
      <c r="G3966" s="3" t="s">
        <v>64</v>
      </c>
      <c r="H3966" s="4" t="s">
        <v>10</v>
      </c>
      <c r="I3966" s="4" t="s">
        <v>65</v>
      </c>
      <c r="J3966" s="4" t="s">
        <v>11</v>
      </c>
    </row>
    <row r="3967" spans="1:10" ht="78" customHeight="1">
      <c r="A3967" s="10" t="s">
        <v>1883</v>
      </c>
      <c r="B3967" s="12" t="s">
        <v>1106</v>
      </c>
      <c r="C3967" s="10" t="s">
        <v>72</v>
      </c>
      <c r="D3967" s="10" t="s">
        <v>1107</v>
      </c>
      <c r="E3967" s="395" t="s">
        <v>74</v>
      </c>
      <c r="F3967" s="395"/>
      <c r="G3967" s="11" t="s">
        <v>75</v>
      </c>
      <c r="H3967" s="15">
        <v>1</v>
      </c>
      <c r="I3967" s="13">
        <v>1594.15</v>
      </c>
      <c r="J3967" s="13">
        <v>1594.15</v>
      </c>
    </row>
    <row r="3968" spans="1:10" ht="25.95" customHeight="1">
      <c r="A3968" s="17" t="s">
        <v>1884</v>
      </c>
      <c r="B3968" s="19" t="s">
        <v>2969</v>
      </c>
      <c r="C3968" s="17" t="s">
        <v>78</v>
      </c>
      <c r="D3968" s="17" t="s">
        <v>2970</v>
      </c>
      <c r="E3968" s="396" t="s">
        <v>1887</v>
      </c>
      <c r="F3968" s="396"/>
      <c r="G3968" s="18" t="s">
        <v>1911</v>
      </c>
      <c r="H3968" s="21">
        <v>3.8839999999999999</v>
      </c>
      <c r="I3968" s="20">
        <v>24.32</v>
      </c>
      <c r="J3968" s="20">
        <v>94.45</v>
      </c>
    </row>
    <row r="3969" spans="1:10" ht="24" customHeight="1">
      <c r="A3969" s="17" t="s">
        <v>1884</v>
      </c>
      <c r="B3969" s="19" t="s">
        <v>1971</v>
      </c>
      <c r="C3969" s="17" t="s">
        <v>78</v>
      </c>
      <c r="D3969" s="17" t="s">
        <v>1972</v>
      </c>
      <c r="E3969" s="396" t="s">
        <v>1887</v>
      </c>
      <c r="F3969" s="396"/>
      <c r="G3969" s="18" t="s">
        <v>1911</v>
      </c>
      <c r="H3969" s="21">
        <v>3.8839999999999999</v>
      </c>
      <c r="I3969" s="20">
        <v>28.71</v>
      </c>
      <c r="J3969" s="20">
        <v>111.5</v>
      </c>
    </row>
    <row r="3970" spans="1:10" ht="64.95" customHeight="1">
      <c r="A3970" s="22" t="s">
        <v>1894</v>
      </c>
      <c r="B3970" s="24" t="s">
        <v>3064</v>
      </c>
      <c r="C3970" s="22" t="s">
        <v>72</v>
      </c>
      <c r="D3970" s="22" t="s">
        <v>3065</v>
      </c>
      <c r="E3970" s="397" t="s">
        <v>1928</v>
      </c>
      <c r="F3970" s="397"/>
      <c r="G3970" s="23" t="s">
        <v>268</v>
      </c>
      <c r="H3970" s="26">
        <v>1</v>
      </c>
      <c r="I3970" s="25">
        <v>1388.2</v>
      </c>
      <c r="J3970" s="25">
        <v>1388.2</v>
      </c>
    </row>
    <row r="3971" spans="1:10">
      <c r="A3971" s="38"/>
      <c r="B3971" s="38"/>
      <c r="C3971" s="38"/>
      <c r="D3971" s="38"/>
      <c r="E3971" s="38" t="s">
        <v>1897</v>
      </c>
      <c r="F3971" s="39">
        <v>151.88999999999999</v>
      </c>
      <c r="G3971" s="38" t="s">
        <v>1898</v>
      </c>
      <c r="H3971" s="39">
        <v>0</v>
      </c>
      <c r="I3971" s="38" t="s">
        <v>1899</v>
      </c>
      <c r="J3971" s="39">
        <v>151.88999999999999</v>
      </c>
    </row>
    <row r="3972" spans="1:10">
      <c r="A3972" s="38"/>
      <c r="B3972" s="38"/>
      <c r="C3972" s="38"/>
      <c r="D3972" s="38"/>
      <c r="E3972" s="38" t="s">
        <v>1900</v>
      </c>
      <c r="F3972" s="39">
        <v>326.8</v>
      </c>
      <c r="G3972" s="38"/>
      <c r="H3972" s="398" t="s">
        <v>1901</v>
      </c>
      <c r="I3972" s="398"/>
      <c r="J3972" s="39">
        <v>1920.95</v>
      </c>
    </row>
    <row r="3973" spans="1:10" ht="1.05" customHeight="1">
      <c r="A3973" s="16"/>
      <c r="B3973" s="16"/>
      <c r="C3973" s="16"/>
      <c r="D3973" s="16"/>
      <c r="E3973" s="16"/>
      <c r="F3973" s="16"/>
      <c r="G3973" s="16"/>
      <c r="H3973" s="16"/>
      <c r="I3973" s="16"/>
      <c r="J3973" s="16"/>
    </row>
    <row r="3974" spans="1:10" ht="18" customHeight="1">
      <c r="A3974" s="2" t="s">
        <v>1325</v>
      </c>
      <c r="B3974" s="4" t="s">
        <v>61</v>
      </c>
      <c r="C3974" s="2" t="s">
        <v>62</v>
      </c>
      <c r="D3974" s="2" t="s">
        <v>9</v>
      </c>
      <c r="E3974" s="391" t="s">
        <v>63</v>
      </c>
      <c r="F3974" s="391"/>
      <c r="G3974" s="3" t="s">
        <v>64</v>
      </c>
      <c r="H3974" s="4" t="s">
        <v>10</v>
      </c>
      <c r="I3974" s="4" t="s">
        <v>65</v>
      </c>
      <c r="J3974" s="4" t="s">
        <v>11</v>
      </c>
    </row>
    <row r="3975" spans="1:10" ht="39" customHeight="1">
      <c r="A3975" s="10" t="s">
        <v>1883</v>
      </c>
      <c r="B3975" s="12" t="s">
        <v>1326</v>
      </c>
      <c r="C3975" s="10" t="s">
        <v>72</v>
      </c>
      <c r="D3975" s="10" t="s">
        <v>1327</v>
      </c>
      <c r="E3975" s="395" t="s">
        <v>74</v>
      </c>
      <c r="F3975" s="395"/>
      <c r="G3975" s="11" t="s">
        <v>75</v>
      </c>
      <c r="H3975" s="15">
        <v>1</v>
      </c>
      <c r="I3975" s="13">
        <v>100.74</v>
      </c>
      <c r="J3975" s="13">
        <v>100.74</v>
      </c>
    </row>
    <row r="3976" spans="1:10" ht="24" customHeight="1">
      <c r="A3976" s="17" t="s">
        <v>1884</v>
      </c>
      <c r="B3976" s="19" t="s">
        <v>1971</v>
      </c>
      <c r="C3976" s="17" t="s">
        <v>78</v>
      </c>
      <c r="D3976" s="17" t="s">
        <v>1972</v>
      </c>
      <c r="E3976" s="396" t="s">
        <v>1887</v>
      </c>
      <c r="F3976" s="396"/>
      <c r="G3976" s="18" t="s">
        <v>1911</v>
      </c>
      <c r="H3976" s="21">
        <v>0.25</v>
      </c>
      <c r="I3976" s="20">
        <v>28.71</v>
      </c>
      <c r="J3976" s="20">
        <v>7.17</v>
      </c>
    </row>
    <row r="3977" spans="1:10" ht="25.95" customHeight="1">
      <c r="A3977" s="17" t="s">
        <v>1884</v>
      </c>
      <c r="B3977" s="19" t="s">
        <v>2969</v>
      </c>
      <c r="C3977" s="17" t="s">
        <v>78</v>
      </c>
      <c r="D3977" s="17" t="s">
        <v>2970</v>
      </c>
      <c r="E3977" s="396" t="s">
        <v>1887</v>
      </c>
      <c r="F3977" s="396"/>
      <c r="G3977" s="18" t="s">
        <v>1911</v>
      </c>
      <c r="H3977" s="21">
        <v>0.25</v>
      </c>
      <c r="I3977" s="20">
        <v>24.32</v>
      </c>
      <c r="J3977" s="20">
        <v>6.08</v>
      </c>
    </row>
    <row r="3978" spans="1:10" ht="25.95" customHeight="1">
      <c r="A3978" s="22" t="s">
        <v>1894</v>
      </c>
      <c r="B3978" s="24" t="s">
        <v>3238</v>
      </c>
      <c r="C3978" s="22" t="s">
        <v>72</v>
      </c>
      <c r="D3978" s="22" t="s">
        <v>3239</v>
      </c>
      <c r="E3978" s="397" t="s">
        <v>1928</v>
      </c>
      <c r="F3978" s="397"/>
      <c r="G3978" s="23" t="s">
        <v>268</v>
      </c>
      <c r="H3978" s="26">
        <v>1</v>
      </c>
      <c r="I3978" s="25">
        <v>87.49</v>
      </c>
      <c r="J3978" s="25">
        <v>87.49</v>
      </c>
    </row>
    <row r="3979" spans="1:10">
      <c r="A3979" s="38"/>
      <c r="B3979" s="38"/>
      <c r="C3979" s="38"/>
      <c r="D3979" s="38"/>
      <c r="E3979" s="38" t="s">
        <v>1897</v>
      </c>
      <c r="F3979" s="39">
        <v>9.77</v>
      </c>
      <c r="G3979" s="38" t="s">
        <v>1898</v>
      </c>
      <c r="H3979" s="39">
        <v>0</v>
      </c>
      <c r="I3979" s="38" t="s">
        <v>1899</v>
      </c>
      <c r="J3979" s="39">
        <v>9.77</v>
      </c>
    </row>
    <row r="3980" spans="1:10">
      <c r="A3980" s="38"/>
      <c r="B3980" s="38"/>
      <c r="C3980" s="38"/>
      <c r="D3980" s="38"/>
      <c r="E3980" s="38" t="s">
        <v>1900</v>
      </c>
      <c r="F3980" s="39">
        <v>20.65</v>
      </c>
      <c r="G3980" s="38"/>
      <c r="H3980" s="398" t="s">
        <v>1901</v>
      </c>
      <c r="I3980" s="398"/>
      <c r="J3980" s="39">
        <v>121.39</v>
      </c>
    </row>
    <row r="3981" spans="1:10" ht="1.05" customHeight="1">
      <c r="A3981" s="16"/>
      <c r="B3981" s="16"/>
      <c r="C3981" s="16"/>
      <c r="D3981" s="16"/>
      <c r="E3981" s="16"/>
      <c r="F3981" s="16"/>
      <c r="G3981" s="16"/>
      <c r="H3981" s="16"/>
      <c r="I3981" s="16"/>
      <c r="J3981" s="16"/>
    </row>
    <row r="3982" spans="1:10" ht="18" customHeight="1">
      <c r="A3982" s="2" t="s">
        <v>1328</v>
      </c>
      <c r="B3982" s="4" t="s">
        <v>61</v>
      </c>
      <c r="C3982" s="2" t="s">
        <v>62</v>
      </c>
      <c r="D3982" s="2" t="s">
        <v>9</v>
      </c>
      <c r="E3982" s="391" t="s">
        <v>63</v>
      </c>
      <c r="F3982" s="391"/>
      <c r="G3982" s="3" t="s">
        <v>64</v>
      </c>
      <c r="H3982" s="4" t="s">
        <v>10</v>
      </c>
      <c r="I3982" s="4" t="s">
        <v>65</v>
      </c>
      <c r="J3982" s="4" t="s">
        <v>11</v>
      </c>
    </row>
    <row r="3983" spans="1:10" ht="25.95" customHeight="1">
      <c r="A3983" s="10" t="s">
        <v>1883</v>
      </c>
      <c r="B3983" s="12" t="s">
        <v>1116</v>
      </c>
      <c r="C3983" s="10" t="s">
        <v>78</v>
      </c>
      <c r="D3983" s="10" t="s">
        <v>1117</v>
      </c>
      <c r="E3983" s="395" t="s">
        <v>1114</v>
      </c>
      <c r="F3983" s="395"/>
      <c r="G3983" s="11" t="s">
        <v>268</v>
      </c>
      <c r="H3983" s="15">
        <v>1</v>
      </c>
      <c r="I3983" s="13">
        <v>15.23</v>
      </c>
      <c r="J3983" s="13">
        <v>15.23</v>
      </c>
    </row>
    <row r="3984" spans="1:10" ht="24" customHeight="1">
      <c r="A3984" s="17" t="s">
        <v>1884</v>
      </c>
      <c r="B3984" s="19" t="s">
        <v>1971</v>
      </c>
      <c r="C3984" s="17" t="s">
        <v>78</v>
      </c>
      <c r="D3984" s="17" t="s">
        <v>1972</v>
      </c>
      <c r="E3984" s="396" t="s">
        <v>1887</v>
      </c>
      <c r="F3984" s="396"/>
      <c r="G3984" s="18" t="s">
        <v>1911</v>
      </c>
      <c r="H3984" s="21">
        <v>4.7600000000000003E-2</v>
      </c>
      <c r="I3984" s="20">
        <v>28.71</v>
      </c>
      <c r="J3984" s="20">
        <v>1.36</v>
      </c>
    </row>
    <row r="3985" spans="1:10" ht="25.95" customHeight="1">
      <c r="A3985" s="17" t="s">
        <v>1884</v>
      </c>
      <c r="B3985" s="19" t="s">
        <v>2969</v>
      </c>
      <c r="C3985" s="17" t="s">
        <v>78</v>
      </c>
      <c r="D3985" s="17" t="s">
        <v>2970</v>
      </c>
      <c r="E3985" s="396" t="s">
        <v>1887</v>
      </c>
      <c r="F3985" s="396"/>
      <c r="G3985" s="18" t="s">
        <v>1911</v>
      </c>
      <c r="H3985" s="21">
        <v>4.7600000000000003E-2</v>
      </c>
      <c r="I3985" s="20">
        <v>24.32</v>
      </c>
      <c r="J3985" s="20">
        <v>1.1499999999999999</v>
      </c>
    </row>
    <row r="3986" spans="1:10" ht="39" customHeight="1">
      <c r="A3986" s="22" t="s">
        <v>1894</v>
      </c>
      <c r="B3986" s="24" t="s">
        <v>3068</v>
      </c>
      <c r="C3986" s="22" t="s">
        <v>78</v>
      </c>
      <c r="D3986" s="22" t="s">
        <v>3069</v>
      </c>
      <c r="E3986" s="397" t="s">
        <v>1928</v>
      </c>
      <c r="F3986" s="397"/>
      <c r="G3986" s="23" t="s">
        <v>268</v>
      </c>
      <c r="H3986" s="26">
        <v>1</v>
      </c>
      <c r="I3986" s="25">
        <v>1.1399999999999999</v>
      </c>
      <c r="J3986" s="25">
        <v>1.1399999999999999</v>
      </c>
    </row>
    <row r="3987" spans="1:10" ht="25.95" customHeight="1">
      <c r="A3987" s="22" t="s">
        <v>1894</v>
      </c>
      <c r="B3987" s="24" t="s">
        <v>3066</v>
      </c>
      <c r="C3987" s="22" t="s">
        <v>78</v>
      </c>
      <c r="D3987" s="22" t="s">
        <v>3067</v>
      </c>
      <c r="E3987" s="397" t="s">
        <v>1928</v>
      </c>
      <c r="F3987" s="397"/>
      <c r="G3987" s="23" t="s">
        <v>268</v>
      </c>
      <c r="H3987" s="26">
        <v>1</v>
      </c>
      <c r="I3987" s="25">
        <v>11.58</v>
      </c>
      <c r="J3987" s="25">
        <v>11.58</v>
      </c>
    </row>
    <row r="3988" spans="1:10">
      <c r="A3988" s="38"/>
      <c r="B3988" s="38"/>
      <c r="C3988" s="38"/>
      <c r="D3988" s="38"/>
      <c r="E3988" s="38" t="s">
        <v>1897</v>
      </c>
      <c r="F3988" s="39">
        <v>1.85</v>
      </c>
      <c r="G3988" s="38" t="s">
        <v>1898</v>
      </c>
      <c r="H3988" s="39">
        <v>0</v>
      </c>
      <c r="I3988" s="38" t="s">
        <v>1899</v>
      </c>
      <c r="J3988" s="39">
        <v>1.85</v>
      </c>
    </row>
    <row r="3989" spans="1:10">
      <c r="A3989" s="38"/>
      <c r="B3989" s="38"/>
      <c r="C3989" s="38"/>
      <c r="D3989" s="38"/>
      <c r="E3989" s="38" t="s">
        <v>1900</v>
      </c>
      <c r="F3989" s="39">
        <v>3.12</v>
      </c>
      <c r="G3989" s="38"/>
      <c r="H3989" s="398" t="s">
        <v>1901</v>
      </c>
      <c r="I3989" s="398"/>
      <c r="J3989" s="39">
        <v>18.350000000000001</v>
      </c>
    </row>
    <row r="3990" spans="1:10" ht="1.05" customHeight="1">
      <c r="A3990" s="16"/>
      <c r="B3990" s="16"/>
      <c r="C3990" s="16"/>
      <c r="D3990" s="16"/>
      <c r="E3990" s="16"/>
      <c r="F3990" s="16"/>
      <c r="G3990" s="16"/>
      <c r="H3990" s="16"/>
      <c r="I3990" s="16"/>
      <c r="J3990" s="16"/>
    </row>
    <row r="3991" spans="1:10" ht="18" customHeight="1">
      <c r="A3991" s="2" t="s">
        <v>1329</v>
      </c>
      <c r="B3991" s="4" t="s">
        <v>61</v>
      </c>
      <c r="C3991" s="2" t="s">
        <v>62</v>
      </c>
      <c r="D3991" s="2" t="s">
        <v>9</v>
      </c>
      <c r="E3991" s="391" t="s">
        <v>63</v>
      </c>
      <c r="F3991" s="391"/>
      <c r="G3991" s="3" t="s">
        <v>64</v>
      </c>
      <c r="H3991" s="4" t="s">
        <v>10</v>
      </c>
      <c r="I3991" s="4" t="s">
        <v>65</v>
      </c>
      <c r="J3991" s="4" t="s">
        <v>11</v>
      </c>
    </row>
    <row r="3992" spans="1:10" ht="25.95" customHeight="1">
      <c r="A3992" s="10" t="s">
        <v>1883</v>
      </c>
      <c r="B3992" s="12" t="s">
        <v>1248</v>
      </c>
      <c r="C3992" s="10" t="s">
        <v>78</v>
      </c>
      <c r="D3992" s="10" t="s">
        <v>1249</v>
      </c>
      <c r="E3992" s="395" t="s">
        <v>1114</v>
      </c>
      <c r="F3992" s="395"/>
      <c r="G3992" s="11" t="s">
        <v>268</v>
      </c>
      <c r="H3992" s="15">
        <v>1</v>
      </c>
      <c r="I3992" s="13">
        <v>16.57</v>
      </c>
      <c r="J3992" s="13">
        <v>16.57</v>
      </c>
    </row>
    <row r="3993" spans="1:10" ht="24" customHeight="1">
      <c r="A3993" s="17" t="s">
        <v>1884</v>
      </c>
      <c r="B3993" s="19" t="s">
        <v>1971</v>
      </c>
      <c r="C3993" s="17" t="s">
        <v>78</v>
      </c>
      <c r="D3993" s="17" t="s">
        <v>1972</v>
      </c>
      <c r="E3993" s="396" t="s">
        <v>1887</v>
      </c>
      <c r="F3993" s="396"/>
      <c r="G3993" s="18" t="s">
        <v>1911</v>
      </c>
      <c r="H3993" s="21">
        <v>6.6299999999999998E-2</v>
      </c>
      <c r="I3993" s="20">
        <v>28.71</v>
      </c>
      <c r="J3993" s="20">
        <v>1.9</v>
      </c>
    </row>
    <row r="3994" spans="1:10" ht="25.95" customHeight="1">
      <c r="A3994" s="17" t="s">
        <v>1884</v>
      </c>
      <c r="B3994" s="19" t="s">
        <v>2969</v>
      </c>
      <c r="C3994" s="17" t="s">
        <v>78</v>
      </c>
      <c r="D3994" s="17" t="s">
        <v>2970</v>
      </c>
      <c r="E3994" s="396" t="s">
        <v>1887</v>
      </c>
      <c r="F3994" s="396"/>
      <c r="G3994" s="18" t="s">
        <v>1911</v>
      </c>
      <c r="H3994" s="21">
        <v>6.6299999999999998E-2</v>
      </c>
      <c r="I3994" s="20">
        <v>24.32</v>
      </c>
      <c r="J3994" s="20">
        <v>1.61</v>
      </c>
    </row>
    <row r="3995" spans="1:10" ht="25.95" customHeight="1">
      <c r="A3995" s="22" t="s">
        <v>1894</v>
      </c>
      <c r="B3995" s="24" t="s">
        <v>3066</v>
      </c>
      <c r="C3995" s="22" t="s">
        <v>78</v>
      </c>
      <c r="D3995" s="22" t="s">
        <v>3067</v>
      </c>
      <c r="E3995" s="397" t="s">
        <v>1928</v>
      </c>
      <c r="F3995" s="397"/>
      <c r="G3995" s="23" t="s">
        <v>268</v>
      </c>
      <c r="H3995" s="26">
        <v>1</v>
      </c>
      <c r="I3995" s="25">
        <v>11.58</v>
      </c>
      <c r="J3995" s="25">
        <v>11.58</v>
      </c>
    </row>
    <row r="3996" spans="1:10" ht="39" customHeight="1">
      <c r="A3996" s="22" t="s">
        <v>1894</v>
      </c>
      <c r="B3996" s="24" t="s">
        <v>3184</v>
      </c>
      <c r="C3996" s="22" t="s">
        <v>78</v>
      </c>
      <c r="D3996" s="22" t="s">
        <v>3185</v>
      </c>
      <c r="E3996" s="397" t="s">
        <v>1928</v>
      </c>
      <c r="F3996" s="397"/>
      <c r="G3996" s="23" t="s">
        <v>268</v>
      </c>
      <c r="H3996" s="26">
        <v>1</v>
      </c>
      <c r="I3996" s="25">
        <v>1.48</v>
      </c>
      <c r="J3996" s="25">
        <v>1.48</v>
      </c>
    </row>
    <row r="3997" spans="1:10">
      <c r="A3997" s="38"/>
      <c r="B3997" s="38"/>
      <c r="C3997" s="38"/>
      <c r="D3997" s="38"/>
      <c r="E3997" s="38" t="s">
        <v>1897</v>
      </c>
      <c r="F3997" s="39">
        <v>2.59</v>
      </c>
      <c r="G3997" s="38" t="s">
        <v>1898</v>
      </c>
      <c r="H3997" s="39">
        <v>0</v>
      </c>
      <c r="I3997" s="38" t="s">
        <v>1899</v>
      </c>
      <c r="J3997" s="39">
        <v>2.59</v>
      </c>
    </row>
    <row r="3998" spans="1:10">
      <c r="A3998" s="38"/>
      <c r="B3998" s="38"/>
      <c r="C3998" s="38"/>
      <c r="D3998" s="38"/>
      <c r="E3998" s="38" t="s">
        <v>1900</v>
      </c>
      <c r="F3998" s="39">
        <v>3.39</v>
      </c>
      <c r="G3998" s="38"/>
      <c r="H3998" s="398" t="s">
        <v>1901</v>
      </c>
      <c r="I3998" s="398"/>
      <c r="J3998" s="39">
        <v>19.96</v>
      </c>
    </row>
    <row r="3999" spans="1:10" ht="1.05" customHeight="1">
      <c r="A3999" s="16"/>
      <c r="B3999" s="16"/>
      <c r="C3999" s="16"/>
      <c r="D3999" s="16"/>
      <c r="E3999" s="16"/>
      <c r="F3999" s="16"/>
      <c r="G3999" s="16"/>
      <c r="H3999" s="16"/>
      <c r="I3999" s="16"/>
      <c r="J3999" s="16"/>
    </row>
    <row r="4000" spans="1:10" ht="18" customHeight="1">
      <c r="A4000" s="2" t="s">
        <v>1330</v>
      </c>
      <c r="B4000" s="4" t="s">
        <v>61</v>
      </c>
      <c r="C4000" s="2" t="s">
        <v>62</v>
      </c>
      <c r="D4000" s="2" t="s">
        <v>9</v>
      </c>
      <c r="E4000" s="391" t="s">
        <v>63</v>
      </c>
      <c r="F4000" s="391"/>
      <c r="G4000" s="3" t="s">
        <v>64</v>
      </c>
      <c r="H4000" s="4" t="s">
        <v>10</v>
      </c>
      <c r="I4000" s="4" t="s">
        <v>65</v>
      </c>
      <c r="J4000" s="4" t="s">
        <v>11</v>
      </c>
    </row>
    <row r="4001" spans="1:10" ht="25.95" customHeight="1">
      <c r="A4001" s="10" t="s">
        <v>1883</v>
      </c>
      <c r="B4001" s="12" t="s">
        <v>1122</v>
      </c>
      <c r="C4001" s="10" t="s">
        <v>78</v>
      </c>
      <c r="D4001" s="10" t="s">
        <v>1123</v>
      </c>
      <c r="E4001" s="395" t="s">
        <v>1114</v>
      </c>
      <c r="F4001" s="395"/>
      <c r="G4001" s="11" t="s">
        <v>268</v>
      </c>
      <c r="H4001" s="15">
        <v>1</v>
      </c>
      <c r="I4001" s="13">
        <v>132.04</v>
      </c>
      <c r="J4001" s="13">
        <v>132.04</v>
      </c>
    </row>
    <row r="4002" spans="1:10" ht="25.95" customHeight="1">
      <c r="A4002" s="17" t="s">
        <v>1884</v>
      </c>
      <c r="B4002" s="19" t="s">
        <v>2969</v>
      </c>
      <c r="C4002" s="17" t="s">
        <v>78</v>
      </c>
      <c r="D4002" s="17" t="s">
        <v>2970</v>
      </c>
      <c r="E4002" s="396" t="s">
        <v>1887</v>
      </c>
      <c r="F4002" s="396"/>
      <c r="G4002" s="18" t="s">
        <v>1911</v>
      </c>
      <c r="H4002" s="21">
        <v>0.52974500000000002</v>
      </c>
      <c r="I4002" s="20">
        <v>24.32</v>
      </c>
      <c r="J4002" s="20">
        <v>12.88</v>
      </c>
    </row>
    <row r="4003" spans="1:10" ht="24" customHeight="1">
      <c r="A4003" s="17" t="s">
        <v>1884</v>
      </c>
      <c r="B4003" s="19" t="s">
        <v>1971</v>
      </c>
      <c r="C4003" s="17" t="s">
        <v>78</v>
      </c>
      <c r="D4003" s="17" t="s">
        <v>1972</v>
      </c>
      <c r="E4003" s="396" t="s">
        <v>1887</v>
      </c>
      <c r="F4003" s="396"/>
      <c r="G4003" s="18" t="s">
        <v>1911</v>
      </c>
      <c r="H4003" s="21">
        <v>0.52974500000000002</v>
      </c>
      <c r="I4003" s="20">
        <v>28.71</v>
      </c>
      <c r="J4003" s="20">
        <v>15.2</v>
      </c>
    </row>
    <row r="4004" spans="1:10" ht="25.95" customHeight="1">
      <c r="A4004" s="22" t="s">
        <v>1894</v>
      </c>
      <c r="B4004" s="24" t="s">
        <v>3076</v>
      </c>
      <c r="C4004" s="22" t="s">
        <v>78</v>
      </c>
      <c r="D4004" s="22" t="s">
        <v>3077</v>
      </c>
      <c r="E4004" s="397" t="s">
        <v>1928</v>
      </c>
      <c r="F4004" s="397"/>
      <c r="G4004" s="23" t="s">
        <v>268</v>
      </c>
      <c r="H4004" s="26">
        <v>1</v>
      </c>
      <c r="I4004" s="25">
        <v>97.15</v>
      </c>
      <c r="J4004" s="25">
        <v>97.15</v>
      </c>
    </row>
    <row r="4005" spans="1:10" ht="39" customHeight="1">
      <c r="A4005" s="22" t="s">
        <v>1894</v>
      </c>
      <c r="B4005" s="24" t="s">
        <v>3072</v>
      </c>
      <c r="C4005" s="22" t="s">
        <v>78</v>
      </c>
      <c r="D4005" s="22" t="s">
        <v>3073</v>
      </c>
      <c r="E4005" s="397" t="s">
        <v>1928</v>
      </c>
      <c r="F4005" s="397"/>
      <c r="G4005" s="23" t="s">
        <v>268</v>
      </c>
      <c r="H4005" s="26">
        <v>3</v>
      </c>
      <c r="I4005" s="25">
        <v>2.27</v>
      </c>
      <c r="J4005" s="25">
        <v>6.81</v>
      </c>
    </row>
    <row r="4006" spans="1:10">
      <c r="A4006" s="38"/>
      <c r="B4006" s="38"/>
      <c r="C4006" s="38"/>
      <c r="D4006" s="38"/>
      <c r="E4006" s="38" t="s">
        <v>1897</v>
      </c>
      <c r="F4006" s="39">
        <v>20.71</v>
      </c>
      <c r="G4006" s="38" t="s">
        <v>1898</v>
      </c>
      <c r="H4006" s="39">
        <v>0</v>
      </c>
      <c r="I4006" s="38" t="s">
        <v>1899</v>
      </c>
      <c r="J4006" s="39">
        <v>20.71</v>
      </c>
    </row>
    <row r="4007" spans="1:10">
      <c r="A4007" s="38"/>
      <c r="B4007" s="38"/>
      <c r="C4007" s="38"/>
      <c r="D4007" s="38"/>
      <c r="E4007" s="38" t="s">
        <v>1900</v>
      </c>
      <c r="F4007" s="39">
        <v>27.06</v>
      </c>
      <c r="G4007" s="38"/>
      <c r="H4007" s="398" t="s">
        <v>1901</v>
      </c>
      <c r="I4007" s="398"/>
      <c r="J4007" s="39">
        <v>159.1</v>
      </c>
    </row>
    <row r="4008" spans="1:10" ht="1.05" customHeight="1">
      <c r="A4008" s="16"/>
      <c r="B4008" s="16"/>
      <c r="C4008" s="16"/>
      <c r="D4008" s="16"/>
      <c r="E4008" s="16"/>
      <c r="F4008" s="16"/>
      <c r="G4008" s="16"/>
      <c r="H4008" s="16"/>
      <c r="I4008" s="16"/>
      <c r="J4008" s="16"/>
    </row>
    <row r="4009" spans="1:10" ht="18" customHeight="1">
      <c r="A4009" s="2" t="s">
        <v>1331</v>
      </c>
      <c r="B4009" s="4" t="s">
        <v>61</v>
      </c>
      <c r="C4009" s="2" t="s">
        <v>62</v>
      </c>
      <c r="D4009" s="2" t="s">
        <v>9</v>
      </c>
      <c r="E4009" s="391" t="s">
        <v>63</v>
      </c>
      <c r="F4009" s="391"/>
      <c r="G4009" s="3" t="s">
        <v>64</v>
      </c>
      <c r="H4009" s="4" t="s">
        <v>10</v>
      </c>
      <c r="I4009" s="4" t="s">
        <v>65</v>
      </c>
      <c r="J4009" s="4" t="s">
        <v>11</v>
      </c>
    </row>
    <row r="4010" spans="1:10" ht="91.05" customHeight="1">
      <c r="A4010" s="10" t="s">
        <v>1883</v>
      </c>
      <c r="B4010" s="12" t="s">
        <v>1131</v>
      </c>
      <c r="C4010" s="10" t="s">
        <v>72</v>
      </c>
      <c r="D4010" s="10" t="s">
        <v>1132</v>
      </c>
      <c r="E4010" s="395" t="s">
        <v>74</v>
      </c>
      <c r="F4010" s="395"/>
      <c r="G4010" s="11" t="s">
        <v>75</v>
      </c>
      <c r="H4010" s="15">
        <v>1</v>
      </c>
      <c r="I4010" s="13">
        <v>47.15</v>
      </c>
      <c r="J4010" s="13">
        <v>47.15</v>
      </c>
    </row>
    <row r="4011" spans="1:10" ht="24" customHeight="1">
      <c r="A4011" s="17" t="s">
        <v>1884</v>
      </c>
      <c r="B4011" s="19" t="s">
        <v>1971</v>
      </c>
      <c r="C4011" s="17" t="s">
        <v>78</v>
      </c>
      <c r="D4011" s="17" t="s">
        <v>1972</v>
      </c>
      <c r="E4011" s="396" t="s">
        <v>1887</v>
      </c>
      <c r="F4011" s="396"/>
      <c r="G4011" s="18" t="s">
        <v>1911</v>
      </c>
      <c r="H4011" s="21">
        <v>0.6</v>
      </c>
      <c r="I4011" s="20">
        <v>28.71</v>
      </c>
      <c r="J4011" s="20">
        <v>17.22</v>
      </c>
    </row>
    <row r="4012" spans="1:10" ht="91.05" customHeight="1">
      <c r="A4012" s="22" t="s">
        <v>1894</v>
      </c>
      <c r="B4012" s="24" t="s">
        <v>3086</v>
      </c>
      <c r="C4012" s="22" t="s">
        <v>72</v>
      </c>
      <c r="D4012" s="22" t="s">
        <v>3087</v>
      </c>
      <c r="E4012" s="397" t="s">
        <v>1928</v>
      </c>
      <c r="F4012" s="397"/>
      <c r="G4012" s="23" t="s">
        <v>268</v>
      </c>
      <c r="H4012" s="26">
        <v>1</v>
      </c>
      <c r="I4012" s="25">
        <v>29.93</v>
      </c>
      <c r="J4012" s="25">
        <v>29.93</v>
      </c>
    </row>
    <row r="4013" spans="1:10">
      <c r="A4013" s="38"/>
      <c r="B4013" s="38"/>
      <c r="C4013" s="38"/>
      <c r="D4013" s="38"/>
      <c r="E4013" s="38" t="s">
        <v>1897</v>
      </c>
      <c r="F4013" s="39">
        <v>13.05</v>
      </c>
      <c r="G4013" s="38" t="s">
        <v>1898</v>
      </c>
      <c r="H4013" s="39">
        <v>0</v>
      </c>
      <c r="I4013" s="38" t="s">
        <v>1899</v>
      </c>
      <c r="J4013" s="39">
        <v>13.05</v>
      </c>
    </row>
    <row r="4014" spans="1:10">
      <c r="A4014" s="38"/>
      <c r="B4014" s="38"/>
      <c r="C4014" s="38"/>
      <c r="D4014" s="38"/>
      <c r="E4014" s="38" t="s">
        <v>1900</v>
      </c>
      <c r="F4014" s="39">
        <v>9.66</v>
      </c>
      <c r="G4014" s="38"/>
      <c r="H4014" s="398" t="s">
        <v>1901</v>
      </c>
      <c r="I4014" s="398"/>
      <c r="J4014" s="39">
        <v>56.81</v>
      </c>
    </row>
    <row r="4015" spans="1:10" ht="1.05" customHeight="1">
      <c r="A4015" s="16"/>
      <c r="B4015" s="16"/>
      <c r="C4015" s="16"/>
      <c r="D4015" s="16"/>
      <c r="E4015" s="16"/>
      <c r="F4015" s="16"/>
      <c r="G4015" s="16"/>
      <c r="H4015" s="16"/>
      <c r="I4015" s="16"/>
      <c r="J4015" s="16"/>
    </row>
    <row r="4016" spans="1:10" ht="18" customHeight="1">
      <c r="A4016" s="2" t="s">
        <v>1332</v>
      </c>
      <c r="B4016" s="4" t="s">
        <v>61</v>
      </c>
      <c r="C4016" s="2" t="s">
        <v>62</v>
      </c>
      <c r="D4016" s="2" t="s">
        <v>9</v>
      </c>
      <c r="E4016" s="391" t="s">
        <v>63</v>
      </c>
      <c r="F4016" s="391"/>
      <c r="G4016" s="3" t="s">
        <v>64</v>
      </c>
      <c r="H4016" s="4" t="s">
        <v>10</v>
      </c>
      <c r="I4016" s="4" t="s">
        <v>65</v>
      </c>
      <c r="J4016" s="4" t="s">
        <v>11</v>
      </c>
    </row>
    <row r="4017" spans="1:10" ht="25.95" customHeight="1">
      <c r="A4017" s="10" t="s">
        <v>1883</v>
      </c>
      <c r="B4017" s="12" t="s">
        <v>1333</v>
      </c>
      <c r="C4017" s="10" t="s">
        <v>72</v>
      </c>
      <c r="D4017" s="10" t="s">
        <v>1334</v>
      </c>
      <c r="E4017" s="395" t="s">
        <v>74</v>
      </c>
      <c r="F4017" s="395"/>
      <c r="G4017" s="11" t="s">
        <v>75</v>
      </c>
      <c r="H4017" s="15">
        <v>1</v>
      </c>
      <c r="I4017" s="13">
        <v>22.52</v>
      </c>
      <c r="J4017" s="13">
        <v>22.52</v>
      </c>
    </row>
    <row r="4018" spans="1:10" ht="24" customHeight="1">
      <c r="A4018" s="17" t="s">
        <v>1884</v>
      </c>
      <c r="B4018" s="19" t="s">
        <v>1909</v>
      </c>
      <c r="C4018" s="17" t="s">
        <v>78</v>
      </c>
      <c r="D4018" s="17" t="s">
        <v>1910</v>
      </c>
      <c r="E4018" s="396" t="s">
        <v>1887</v>
      </c>
      <c r="F4018" s="396"/>
      <c r="G4018" s="18" t="s">
        <v>1911</v>
      </c>
      <c r="H4018" s="21">
        <v>0.3</v>
      </c>
      <c r="I4018" s="20">
        <v>22.95</v>
      </c>
      <c r="J4018" s="20">
        <v>6.88</v>
      </c>
    </row>
    <row r="4019" spans="1:10" ht="24" customHeight="1">
      <c r="A4019" s="17" t="s">
        <v>1884</v>
      </c>
      <c r="B4019" s="19" t="s">
        <v>1971</v>
      </c>
      <c r="C4019" s="17" t="s">
        <v>78</v>
      </c>
      <c r="D4019" s="17" t="s">
        <v>1972</v>
      </c>
      <c r="E4019" s="396" t="s">
        <v>1887</v>
      </c>
      <c r="F4019" s="396"/>
      <c r="G4019" s="18" t="s">
        <v>1911</v>
      </c>
      <c r="H4019" s="21">
        <v>0.3</v>
      </c>
      <c r="I4019" s="20">
        <v>28.71</v>
      </c>
      <c r="J4019" s="20">
        <v>8.61</v>
      </c>
    </row>
    <row r="4020" spans="1:10" ht="24" customHeight="1">
      <c r="A4020" s="22" t="s">
        <v>1894</v>
      </c>
      <c r="B4020" s="24" t="s">
        <v>3240</v>
      </c>
      <c r="C4020" s="22" t="s">
        <v>72</v>
      </c>
      <c r="D4020" s="22" t="s">
        <v>3241</v>
      </c>
      <c r="E4020" s="397" t="s">
        <v>1928</v>
      </c>
      <c r="F4020" s="397"/>
      <c r="G4020" s="23" t="s">
        <v>268</v>
      </c>
      <c r="H4020" s="26">
        <v>1</v>
      </c>
      <c r="I4020" s="25">
        <v>7.03</v>
      </c>
      <c r="J4020" s="25">
        <v>7.03</v>
      </c>
    </row>
    <row r="4021" spans="1:10">
      <c r="A4021" s="38"/>
      <c r="B4021" s="38"/>
      <c r="C4021" s="38"/>
      <c r="D4021" s="38"/>
      <c r="E4021" s="38" t="s">
        <v>1897</v>
      </c>
      <c r="F4021" s="39">
        <v>11.35</v>
      </c>
      <c r="G4021" s="38" t="s">
        <v>1898</v>
      </c>
      <c r="H4021" s="39">
        <v>0</v>
      </c>
      <c r="I4021" s="38" t="s">
        <v>1899</v>
      </c>
      <c r="J4021" s="39">
        <v>11.35</v>
      </c>
    </row>
    <row r="4022" spans="1:10">
      <c r="A4022" s="38"/>
      <c r="B4022" s="38"/>
      <c r="C4022" s="38"/>
      <c r="D4022" s="38"/>
      <c r="E4022" s="38" t="s">
        <v>1900</v>
      </c>
      <c r="F4022" s="39">
        <v>4.6100000000000003</v>
      </c>
      <c r="G4022" s="38"/>
      <c r="H4022" s="398" t="s">
        <v>1901</v>
      </c>
      <c r="I4022" s="398"/>
      <c r="J4022" s="39">
        <v>27.13</v>
      </c>
    </row>
    <row r="4023" spans="1:10" ht="1.05" customHeight="1">
      <c r="A4023" s="16"/>
      <c r="B4023" s="16"/>
      <c r="C4023" s="16"/>
      <c r="D4023" s="16"/>
      <c r="E4023" s="16"/>
      <c r="F4023" s="16"/>
      <c r="G4023" s="16"/>
      <c r="H4023" s="16"/>
      <c r="I4023" s="16"/>
      <c r="J4023" s="16"/>
    </row>
    <row r="4024" spans="1:10" ht="18" customHeight="1">
      <c r="A4024" s="2" t="s">
        <v>1335</v>
      </c>
      <c r="B4024" s="4" t="s">
        <v>61</v>
      </c>
      <c r="C4024" s="2" t="s">
        <v>62</v>
      </c>
      <c r="D4024" s="2" t="s">
        <v>9</v>
      </c>
      <c r="E4024" s="391" t="s">
        <v>63</v>
      </c>
      <c r="F4024" s="391"/>
      <c r="G4024" s="3" t="s">
        <v>64</v>
      </c>
      <c r="H4024" s="4" t="s">
        <v>10</v>
      </c>
      <c r="I4024" s="4" t="s">
        <v>65</v>
      </c>
      <c r="J4024" s="4" t="s">
        <v>11</v>
      </c>
    </row>
    <row r="4025" spans="1:10" ht="25.95" customHeight="1">
      <c r="A4025" s="10" t="s">
        <v>1883</v>
      </c>
      <c r="B4025" s="12" t="s">
        <v>1336</v>
      </c>
      <c r="C4025" s="10" t="s">
        <v>72</v>
      </c>
      <c r="D4025" s="10" t="s">
        <v>1337</v>
      </c>
      <c r="E4025" s="395" t="s">
        <v>74</v>
      </c>
      <c r="F4025" s="395"/>
      <c r="G4025" s="11" t="s">
        <v>75</v>
      </c>
      <c r="H4025" s="15">
        <v>1</v>
      </c>
      <c r="I4025" s="13">
        <v>20.72</v>
      </c>
      <c r="J4025" s="13">
        <v>20.72</v>
      </c>
    </row>
    <row r="4026" spans="1:10" ht="24" customHeight="1">
      <c r="A4026" s="17" t="s">
        <v>1884</v>
      </c>
      <c r="B4026" s="19" t="s">
        <v>1909</v>
      </c>
      <c r="C4026" s="17" t="s">
        <v>78</v>
      </c>
      <c r="D4026" s="17" t="s">
        <v>1910</v>
      </c>
      <c r="E4026" s="396" t="s">
        <v>1887</v>
      </c>
      <c r="F4026" s="396"/>
      <c r="G4026" s="18" t="s">
        <v>1911</v>
      </c>
      <c r="H4026" s="21">
        <v>0.3</v>
      </c>
      <c r="I4026" s="20">
        <v>22.95</v>
      </c>
      <c r="J4026" s="20">
        <v>6.88</v>
      </c>
    </row>
    <row r="4027" spans="1:10" ht="24" customHeight="1">
      <c r="A4027" s="17" t="s">
        <v>1884</v>
      </c>
      <c r="B4027" s="19" t="s">
        <v>1971</v>
      </c>
      <c r="C4027" s="17" t="s">
        <v>78</v>
      </c>
      <c r="D4027" s="17" t="s">
        <v>1972</v>
      </c>
      <c r="E4027" s="396" t="s">
        <v>1887</v>
      </c>
      <c r="F4027" s="396"/>
      <c r="G4027" s="18" t="s">
        <v>1911</v>
      </c>
      <c r="H4027" s="21">
        <v>0.3</v>
      </c>
      <c r="I4027" s="20">
        <v>28.71</v>
      </c>
      <c r="J4027" s="20">
        <v>8.61</v>
      </c>
    </row>
    <row r="4028" spans="1:10" ht="24" customHeight="1">
      <c r="A4028" s="22" t="s">
        <v>1894</v>
      </c>
      <c r="B4028" s="24" t="s">
        <v>3243</v>
      </c>
      <c r="C4028" s="22" t="s">
        <v>72</v>
      </c>
      <c r="D4028" s="22" t="s">
        <v>3244</v>
      </c>
      <c r="E4028" s="397" t="s">
        <v>1928</v>
      </c>
      <c r="F4028" s="397"/>
      <c r="G4028" s="23" t="s">
        <v>268</v>
      </c>
      <c r="H4028" s="26">
        <v>1</v>
      </c>
      <c r="I4028" s="25">
        <v>5.23</v>
      </c>
      <c r="J4028" s="25">
        <v>5.23</v>
      </c>
    </row>
    <row r="4029" spans="1:10">
      <c r="A4029" s="38"/>
      <c r="B4029" s="38"/>
      <c r="C4029" s="38"/>
      <c r="D4029" s="38"/>
      <c r="E4029" s="38" t="s">
        <v>1897</v>
      </c>
      <c r="F4029" s="39">
        <v>11.35</v>
      </c>
      <c r="G4029" s="38" t="s">
        <v>1898</v>
      </c>
      <c r="H4029" s="39">
        <v>0</v>
      </c>
      <c r="I4029" s="38" t="s">
        <v>1899</v>
      </c>
      <c r="J4029" s="39">
        <v>11.35</v>
      </c>
    </row>
    <row r="4030" spans="1:10">
      <c r="A4030" s="38"/>
      <c r="B4030" s="38"/>
      <c r="C4030" s="38"/>
      <c r="D4030" s="38"/>
      <c r="E4030" s="38" t="s">
        <v>1900</v>
      </c>
      <c r="F4030" s="39">
        <v>4.24</v>
      </c>
      <c r="G4030" s="38"/>
      <c r="H4030" s="398" t="s">
        <v>1901</v>
      </c>
      <c r="I4030" s="398"/>
      <c r="J4030" s="39">
        <v>24.96</v>
      </c>
    </row>
    <row r="4031" spans="1:10" ht="1.05" customHeight="1">
      <c r="A4031" s="16"/>
      <c r="B4031" s="16"/>
      <c r="C4031" s="16"/>
      <c r="D4031" s="16"/>
      <c r="E4031" s="16"/>
      <c r="F4031" s="16"/>
      <c r="G4031" s="16"/>
      <c r="H4031" s="16"/>
      <c r="I4031" s="16"/>
      <c r="J4031" s="16"/>
    </row>
    <row r="4032" spans="1:10" ht="18" customHeight="1">
      <c r="A4032" s="2" t="s">
        <v>1338</v>
      </c>
      <c r="B4032" s="4" t="s">
        <v>61</v>
      </c>
      <c r="C4032" s="2" t="s">
        <v>62</v>
      </c>
      <c r="D4032" s="2" t="s">
        <v>9</v>
      </c>
      <c r="E4032" s="391" t="s">
        <v>63</v>
      </c>
      <c r="F4032" s="391"/>
      <c r="G4032" s="3" t="s">
        <v>64</v>
      </c>
      <c r="H4032" s="4" t="s">
        <v>10</v>
      </c>
      <c r="I4032" s="4" t="s">
        <v>65</v>
      </c>
      <c r="J4032" s="4" t="s">
        <v>11</v>
      </c>
    </row>
    <row r="4033" spans="1:10" ht="52.05" customHeight="1">
      <c r="A4033" s="10" t="s">
        <v>1883</v>
      </c>
      <c r="B4033" s="12" t="s">
        <v>1011</v>
      </c>
      <c r="C4033" s="10" t="s">
        <v>78</v>
      </c>
      <c r="D4033" s="10" t="s">
        <v>1012</v>
      </c>
      <c r="E4033" s="395" t="s">
        <v>1013</v>
      </c>
      <c r="F4033" s="395"/>
      <c r="G4033" s="11" t="s">
        <v>114</v>
      </c>
      <c r="H4033" s="15">
        <v>1</v>
      </c>
      <c r="I4033" s="13">
        <v>55.12</v>
      </c>
      <c r="J4033" s="13">
        <v>55.12</v>
      </c>
    </row>
    <row r="4034" spans="1:10" ht="24" customHeight="1">
      <c r="A4034" s="17" t="s">
        <v>1884</v>
      </c>
      <c r="B4034" s="19" t="s">
        <v>1971</v>
      </c>
      <c r="C4034" s="17" t="s">
        <v>78</v>
      </c>
      <c r="D4034" s="17" t="s">
        <v>1972</v>
      </c>
      <c r="E4034" s="396" t="s">
        <v>1887</v>
      </c>
      <c r="F4034" s="396"/>
      <c r="G4034" s="18" t="s">
        <v>1911</v>
      </c>
      <c r="H4034" s="21">
        <v>0.75280000000000002</v>
      </c>
      <c r="I4034" s="20">
        <v>28.71</v>
      </c>
      <c r="J4034" s="20">
        <v>21.61</v>
      </c>
    </row>
    <row r="4035" spans="1:10" ht="25.95" customHeight="1">
      <c r="A4035" s="17" t="s">
        <v>1884</v>
      </c>
      <c r="B4035" s="19" t="s">
        <v>2969</v>
      </c>
      <c r="C4035" s="17" t="s">
        <v>78</v>
      </c>
      <c r="D4035" s="17" t="s">
        <v>2970</v>
      </c>
      <c r="E4035" s="396" t="s">
        <v>1887</v>
      </c>
      <c r="F4035" s="396"/>
      <c r="G4035" s="18" t="s">
        <v>1911</v>
      </c>
      <c r="H4035" s="21">
        <v>0.1711</v>
      </c>
      <c r="I4035" s="20">
        <v>24.32</v>
      </c>
      <c r="J4035" s="20">
        <v>4.16</v>
      </c>
    </row>
    <row r="4036" spans="1:10" ht="24" customHeight="1">
      <c r="A4036" s="22" t="s">
        <v>1894</v>
      </c>
      <c r="B4036" s="24" t="s">
        <v>2979</v>
      </c>
      <c r="C4036" s="22" t="s">
        <v>78</v>
      </c>
      <c r="D4036" s="22" t="s">
        <v>2980</v>
      </c>
      <c r="E4036" s="397" t="s">
        <v>1928</v>
      </c>
      <c r="F4036" s="397"/>
      <c r="G4036" s="23" t="s">
        <v>114</v>
      </c>
      <c r="H4036" s="26">
        <v>1.1111</v>
      </c>
      <c r="I4036" s="25">
        <v>3.81</v>
      </c>
      <c r="J4036" s="25">
        <v>4.2300000000000004</v>
      </c>
    </row>
    <row r="4037" spans="1:10" ht="39" customHeight="1">
      <c r="A4037" s="22" t="s">
        <v>1894</v>
      </c>
      <c r="B4037" s="24" t="s">
        <v>2981</v>
      </c>
      <c r="C4037" s="22" t="s">
        <v>78</v>
      </c>
      <c r="D4037" s="22" t="s">
        <v>2982</v>
      </c>
      <c r="E4037" s="397" t="s">
        <v>1928</v>
      </c>
      <c r="F4037" s="397"/>
      <c r="G4037" s="23" t="s">
        <v>268</v>
      </c>
      <c r="H4037" s="26">
        <v>7</v>
      </c>
      <c r="I4037" s="25">
        <v>1.43</v>
      </c>
      <c r="J4037" s="25">
        <v>10.01</v>
      </c>
    </row>
    <row r="4038" spans="1:10" ht="24" customHeight="1">
      <c r="A4038" s="22" t="s">
        <v>1894</v>
      </c>
      <c r="B4038" s="24" t="s">
        <v>2983</v>
      </c>
      <c r="C4038" s="22" t="s">
        <v>78</v>
      </c>
      <c r="D4038" s="22" t="s">
        <v>2984</v>
      </c>
      <c r="E4038" s="397" t="s">
        <v>1928</v>
      </c>
      <c r="F4038" s="397"/>
      <c r="G4038" s="23" t="s">
        <v>114</v>
      </c>
      <c r="H4038" s="26">
        <v>0.5</v>
      </c>
      <c r="I4038" s="25">
        <v>17.03</v>
      </c>
      <c r="J4038" s="25">
        <v>8.51</v>
      </c>
    </row>
    <row r="4039" spans="1:10" ht="24" customHeight="1">
      <c r="A4039" s="22" t="s">
        <v>1894</v>
      </c>
      <c r="B4039" s="24" t="s">
        <v>2963</v>
      </c>
      <c r="C4039" s="22" t="s">
        <v>78</v>
      </c>
      <c r="D4039" s="22" t="s">
        <v>2964</v>
      </c>
      <c r="E4039" s="397" t="s">
        <v>1928</v>
      </c>
      <c r="F4039" s="397"/>
      <c r="G4039" s="23" t="s">
        <v>268</v>
      </c>
      <c r="H4039" s="26">
        <v>7</v>
      </c>
      <c r="I4039" s="25">
        <v>0.42</v>
      </c>
      <c r="J4039" s="25">
        <v>2.94</v>
      </c>
    </row>
    <row r="4040" spans="1:10" ht="25.95" customHeight="1">
      <c r="A4040" s="22" t="s">
        <v>1894</v>
      </c>
      <c r="B4040" s="24" t="s">
        <v>2985</v>
      </c>
      <c r="C4040" s="22" t="s">
        <v>78</v>
      </c>
      <c r="D4040" s="22" t="s">
        <v>2986</v>
      </c>
      <c r="E4040" s="397" t="s">
        <v>1928</v>
      </c>
      <c r="F4040" s="397"/>
      <c r="G4040" s="23" t="s">
        <v>268</v>
      </c>
      <c r="H4040" s="26">
        <v>2.2222</v>
      </c>
      <c r="I4040" s="25">
        <v>1.65</v>
      </c>
      <c r="J4040" s="25">
        <v>3.66</v>
      </c>
    </row>
    <row r="4041" spans="1:10">
      <c r="A4041" s="38"/>
      <c r="B4041" s="38"/>
      <c r="C4041" s="38"/>
      <c r="D4041" s="38"/>
      <c r="E4041" s="38" t="s">
        <v>1897</v>
      </c>
      <c r="F4041" s="39">
        <v>19.34</v>
      </c>
      <c r="G4041" s="38" t="s">
        <v>1898</v>
      </c>
      <c r="H4041" s="39">
        <v>0</v>
      </c>
      <c r="I4041" s="38" t="s">
        <v>1899</v>
      </c>
      <c r="J4041" s="39">
        <v>19.34</v>
      </c>
    </row>
    <row r="4042" spans="1:10">
      <c r="A4042" s="38"/>
      <c r="B4042" s="38"/>
      <c r="C4042" s="38"/>
      <c r="D4042" s="38"/>
      <c r="E4042" s="38" t="s">
        <v>1900</v>
      </c>
      <c r="F4042" s="39">
        <v>11.29</v>
      </c>
      <c r="G4042" s="38"/>
      <c r="H4042" s="398" t="s">
        <v>1901</v>
      </c>
      <c r="I4042" s="398"/>
      <c r="J4042" s="39">
        <v>66.41</v>
      </c>
    </row>
    <row r="4043" spans="1:10" ht="1.05" customHeight="1">
      <c r="A4043" s="16"/>
      <c r="B4043" s="16"/>
      <c r="C4043" s="16"/>
      <c r="D4043" s="16"/>
      <c r="E4043" s="16"/>
      <c r="F4043" s="16"/>
      <c r="G4043" s="16"/>
      <c r="H4043" s="16"/>
      <c r="I4043" s="16"/>
      <c r="J4043" s="16"/>
    </row>
    <row r="4044" spans="1:10" ht="18" customHeight="1">
      <c r="A4044" s="2" t="s">
        <v>1339</v>
      </c>
      <c r="B4044" s="4" t="s">
        <v>61</v>
      </c>
      <c r="C4044" s="2" t="s">
        <v>62</v>
      </c>
      <c r="D4044" s="2" t="s">
        <v>9</v>
      </c>
      <c r="E4044" s="391" t="s">
        <v>63</v>
      </c>
      <c r="F4044" s="391"/>
      <c r="G4044" s="3" t="s">
        <v>64</v>
      </c>
      <c r="H4044" s="4" t="s">
        <v>10</v>
      </c>
      <c r="I4044" s="4" t="s">
        <v>65</v>
      </c>
      <c r="J4044" s="4" t="s">
        <v>11</v>
      </c>
    </row>
    <row r="4045" spans="1:10" ht="52.05" customHeight="1">
      <c r="A4045" s="10" t="s">
        <v>1883</v>
      </c>
      <c r="B4045" s="12" t="s">
        <v>1061</v>
      </c>
      <c r="C4045" s="10" t="s">
        <v>78</v>
      </c>
      <c r="D4045" s="10" t="s">
        <v>1062</v>
      </c>
      <c r="E4045" s="395" t="s">
        <v>1013</v>
      </c>
      <c r="F4045" s="395"/>
      <c r="G4045" s="11" t="s">
        <v>114</v>
      </c>
      <c r="H4045" s="15">
        <v>1</v>
      </c>
      <c r="I4045" s="13">
        <v>13.81</v>
      </c>
      <c r="J4045" s="13">
        <v>13.81</v>
      </c>
    </row>
    <row r="4046" spans="1:10" ht="25.95" customHeight="1">
      <c r="A4046" s="17" t="s">
        <v>1884</v>
      </c>
      <c r="B4046" s="19" t="s">
        <v>2969</v>
      </c>
      <c r="C4046" s="17" t="s">
        <v>78</v>
      </c>
      <c r="D4046" s="17" t="s">
        <v>2970</v>
      </c>
      <c r="E4046" s="396" t="s">
        <v>1887</v>
      </c>
      <c r="F4046" s="396"/>
      <c r="G4046" s="18" t="s">
        <v>1911</v>
      </c>
      <c r="H4046" s="21">
        <v>4.4200000000000003E-2</v>
      </c>
      <c r="I4046" s="20">
        <v>24.32</v>
      </c>
      <c r="J4046" s="20">
        <v>1.07</v>
      </c>
    </row>
    <row r="4047" spans="1:10" ht="24" customHeight="1">
      <c r="A4047" s="17" t="s">
        <v>1884</v>
      </c>
      <c r="B4047" s="19" t="s">
        <v>1971</v>
      </c>
      <c r="C4047" s="17" t="s">
        <v>78</v>
      </c>
      <c r="D4047" s="17" t="s">
        <v>1972</v>
      </c>
      <c r="E4047" s="396" t="s">
        <v>1887</v>
      </c>
      <c r="F4047" s="396"/>
      <c r="G4047" s="18" t="s">
        <v>1911</v>
      </c>
      <c r="H4047" s="21">
        <v>0.1946</v>
      </c>
      <c r="I4047" s="20">
        <v>28.71</v>
      </c>
      <c r="J4047" s="20">
        <v>5.58</v>
      </c>
    </row>
    <row r="4048" spans="1:10" ht="25.95" customHeight="1">
      <c r="A4048" s="22" t="s">
        <v>1894</v>
      </c>
      <c r="B4048" s="24" t="s">
        <v>3020</v>
      </c>
      <c r="C4048" s="22" t="s">
        <v>78</v>
      </c>
      <c r="D4048" s="22" t="s">
        <v>3021</v>
      </c>
      <c r="E4048" s="397" t="s">
        <v>1928</v>
      </c>
      <c r="F4048" s="397"/>
      <c r="G4048" s="23" t="s">
        <v>268</v>
      </c>
      <c r="H4048" s="26">
        <v>1.25</v>
      </c>
      <c r="I4048" s="25">
        <v>4.8099999999999996</v>
      </c>
      <c r="J4048" s="25">
        <v>6.01</v>
      </c>
    </row>
    <row r="4049" spans="1:10" ht="39" customHeight="1">
      <c r="A4049" s="22" t="s">
        <v>1894</v>
      </c>
      <c r="B4049" s="24" t="s">
        <v>3022</v>
      </c>
      <c r="C4049" s="22" t="s">
        <v>78</v>
      </c>
      <c r="D4049" s="22" t="s">
        <v>3023</v>
      </c>
      <c r="E4049" s="397" t="s">
        <v>1928</v>
      </c>
      <c r="F4049" s="397"/>
      <c r="G4049" s="23" t="s">
        <v>268</v>
      </c>
      <c r="H4049" s="26">
        <v>1.3125</v>
      </c>
      <c r="I4049" s="25">
        <v>0.88</v>
      </c>
      <c r="J4049" s="25">
        <v>1.1499999999999999</v>
      </c>
    </row>
    <row r="4050" spans="1:10">
      <c r="A4050" s="38"/>
      <c r="B4050" s="38"/>
      <c r="C4050" s="38"/>
      <c r="D4050" s="38"/>
      <c r="E4050" s="38" t="s">
        <v>1897</v>
      </c>
      <c r="F4050" s="39">
        <v>4.99</v>
      </c>
      <c r="G4050" s="38" t="s">
        <v>1898</v>
      </c>
      <c r="H4050" s="39">
        <v>0</v>
      </c>
      <c r="I4050" s="38" t="s">
        <v>1899</v>
      </c>
      <c r="J4050" s="39">
        <v>4.99</v>
      </c>
    </row>
    <row r="4051" spans="1:10">
      <c r="A4051" s="38"/>
      <c r="B4051" s="38"/>
      <c r="C4051" s="38"/>
      <c r="D4051" s="38"/>
      <c r="E4051" s="38" t="s">
        <v>1900</v>
      </c>
      <c r="F4051" s="39">
        <v>2.83</v>
      </c>
      <c r="G4051" s="38"/>
      <c r="H4051" s="398" t="s">
        <v>1901</v>
      </c>
      <c r="I4051" s="398"/>
      <c r="J4051" s="39">
        <v>16.64</v>
      </c>
    </row>
    <row r="4052" spans="1:10" ht="1.05" customHeight="1">
      <c r="A4052" s="16"/>
      <c r="B4052" s="16"/>
      <c r="C4052" s="16"/>
      <c r="D4052" s="16"/>
      <c r="E4052" s="16"/>
      <c r="F4052" s="16"/>
      <c r="G4052" s="16"/>
      <c r="H4052" s="16"/>
      <c r="I4052" s="16"/>
      <c r="J4052" s="16"/>
    </row>
    <row r="4053" spans="1:10" ht="18" customHeight="1">
      <c r="A4053" s="2" t="s">
        <v>1340</v>
      </c>
      <c r="B4053" s="4" t="s">
        <v>61</v>
      </c>
      <c r="C4053" s="2" t="s">
        <v>62</v>
      </c>
      <c r="D4053" s="2" t="s">
        <v>9</v>
      </c>
      <c r="E4053" s="391" t="s">
        <v>63</v>
      </c>
      <c r="F4053" s="391"/>
      <c r="G4053" s="3" t="s">
        <v>64</v>
      </c>
      <c r="H4053" s="4" t="s">
        <v>10</v>
      </c>
      <c r="I4053" s="4" t="s">
        <v>65</v>
      </c>
      <c r="J4053" s="4" t="s">
        <v>11</v>
      </c>
    </row>
    <row r="4054" spans="1:10" ht="39" customHeight="1">
      <c r="A4054" s="10" t="s">
        <v>1883</v>
      </c>
      <c r="B4054" s="12" t="s">
        <v>1341</v>
      </c>
      <c r="C4054" s="10" t="s">
        <v>72</v>
      </c>
      <c r="D4054" s="10" t="s">
        <v>1342</v>
      </c>
      <c r="E4054" s="395" t="s">
        <v>74</v>
      </c>
      <c r="F4054" s="395"/>
      <c r="G4054" s="11" t="s">
        <v>75</v>
      </c>
      <c r="H4054" s="15">
        <v>1</v>
      </c>
      <c r="I4054" s="13">
        <v>179.12</v>
      </c>
      <c r="J4054" s="13">
        <v>179.12</v>
      </c>
    </row>
    <row r="4055" spans="1:10" ht="24" customHeight="1">
      <c r="A4055" s="17" t="s">
        <v>1884</v>
      </c>
      <c r="B4055" s="19" t="s">
        <v>1971</v>
      </c>
      <c r="C4055" s="17" t="s">
        <v>78</v>
      </c>
      <c r="D4055" s="17" t="s">
        <v>1972</v>
      </c>
      <c r="E4055" s="396" t="s">
        <v>1887</v>
      </c>
      <c r="F4055" s="396"/>
      <c r="G4055" s="18" t="s">
        <v>1911</v>
      </c>
      <c r="H4055" s="21">
        <v>0.7</v>
      </c>
      <c r="I4055" s="20">
        <v>28.71</v>
      </c>
      <c r="J4055" s="20">
        <v>20.09</v>
      </c>
    </row>
    <row r="4056" spans="1:10" ht="24" customHeight="1">
      <c r="A4056" s="17" t="s">
        <v>1884</v>
      </c>
      <c r="B4056" s="19" t="s">
        <v>1909</v>
      </c>
      <c r="C4056" s="17" t="s">
        <v>78</v>
      </c>
      <c r="D4056" s="17" t="s">
        <v>1910</v>
      </c>
      <c r="E4056" s="396" t="s">
        <v>1887</v>
      </c>
      <c r="F4056" s="396"/>
      <c r="G4056" s="18" t="s">
        <v>1911</v>
      </c>
      <c r="H4056" s="21">
        <v>0.7</v>
      </c>
      <c r="I4056" s="20">
        <v>22.95</v>
      </c>
      <c r="J4056" s="20">
        <v>16.059999999999999</v>
      </c>
    </row>
    <row r="4057" spans="1:10" ht="39" customHeight="1">
      <c r="A4057" s="22" t="s">
        <v>1894</v>
      </c>
      <c r="B4057" s="24" t="s">
        <v>3246</v>
      </c>
      <c r="C4057" s="22" t="s">
        <v>72</v>
      </c>
      <c r="D4057" s="22" t="s">
        <v>3247</v>
      </c>
      <c r="E4057" s="397" t="s">
        <v>1928</v>
      </c>
      <c r="F4057" s="397"/>
      <c r="G4057" s="23" t="s">
        <v>268</v>
      </c>
      <c r="H4057" s="26">
        <v>1</v>
      </c>
      <c r="I4057" s="25">
        <v>142.97</v>
      </c>
      <c r="J4057" s="25">
        <v>142.97</v>
      </c>
    </row>
    <row r="4058" spans="1:10">
      <c r="A4058" s="38"/>
      <c r="B4058" s="38"/>
      <c r="C4058" s="38"/>
      <c r="D4058" s="38"/>
      <c r="E4058" s="38" t="s">
        <v>1897</v>
      </c>
      <c r="F4058" s="39">
        <v>26.49</v>
      </c>
      <c r="G4058" s="38" t="s">
        <v>1898</v>
      </c>
      <c r="H4058" s="39">
        <v>0</v>
      </c>
      <c r="I4058" s="38" t="s">
        <v>1899</v>
      </c>
      <c r="J4058" s="39">
        <v>26.49</v>
      </c>
    </row>
    <row r="4059" spans="1:10">
      <c r="A4059" s="38"/>
      <c r="B4059" s="38"/>
      <c r="C4059" s="38"/>
      <c r="D4059" s="38"/>
      <c r="E4059" s="38" t="s">
        <v>1900</v>
      </c>
      <c r="F4059" s="39">
        <v>36.71</v>
      </c>
      <c r="G4059" s="38"/>
      <c r="H4059" s="398" t="s">
        <v>1901</v>
      </c>
      <c r="I4059" s="398"/>
      <c r="J4059" s="39">
        <v>215.83</v>
      </c>
    </row>
    <row r="4060" spans="1:10" ht="1.05" customHeight="1">
      <c r="A4060" s="16"/>
      <c r="B4060" s="16"/>
      <c r="C4060" s="16"/>
      <c r="D4060" s="16"/>
      <c r="E4060" s="16"/>
      <c r="F4060" s="16"/>
      <c r="G4060" s="16"/>
      <c r="H4060" s="16"/>
      <c r="I4060" s="16"/>
      <c r="J4060" s="16"/>
    </row>
    <row r="4061" spans="1:10" ht="18" customHeight="1">
      <c r="A4061" s="2" t="s">
        <v>1343</v>
      </c>
      <c r="B4061" s="4" t="s">
        <v>61</v>
      </c>
      <c r="C4061" s="2" t="s">
        <v>62</v>
      </c>
      <c r="D4061" s="2" t="s">
        <v>9</v>
      </c>
      <c r="E4061" s="391" t="s">
        <v>63</v>
      </c>
      <c r="F4061" s="391"/>
      <c r="G4061" s="3" t="s">
        <v>64</v>
      </c>
      <c r="H4061" s="4" t="s">
        <v>10</v>
      </c>
      <c r="I4061" s="4" t="s">
        <v>65</v>
      </c>
      <c r="J4061" s="4" t="s">
        <v>11</v>
      </c>
    </row>
    <row r="4062" spans="1:10" ht="39" customHeight="1">
      <c r="A4062" s="10" t="s">
        <v>1883</v>
      </c>
      <c r="B4062" s="12" t="s">
        <v>1344</v>
      </c>
      <c r="C4062" s="10" t="s">
        <v>72</v>
      </c>
      <c r="D4062" s="10" t="s">
        <v>1345</v>
      </c>
      <c r="E4062" s="395" t="s">
        <v>74</v>
      </c>
      <c r="F4062" s="395"/>
      <c r="G4062" s="11" t="s">
        <v>75</v>
      </c>
      <c r="H4062" s="15">
        <v>1</v>
      </c>
      <c r="I4062" s="13">
        <v>65.28</v>
      </c>
      <c r="J4062" s="13">
        <v>65.28</v>
      </c>
    </row>
    <row r="4063" spans="1:10" ht="25.95" customHeight="1">
      <c r="A4063" s="17" t="s">
        <v>1884</v>
      </c>
      <c r="B4063" s="19" t="s">
        <v>2969</v>
      </c>
      <c r="C4063" s="17" t="s">
        <v>78</v>
      </c>
      <c r="D4063" s="17" t="s">
        <v>2970</v>
      </c>
      <c r="E4063" s="396" t="s">
        <v>1887</v>
      </c>
      <c r="F4063" s="396"/>
      <c r="G4063" s="18" t="s">
        <v>1911</v>
      </c>
      <c r="H4063" s="21">
        <v>0.1801875</v>
      </c>
      <c r="I4063" s="20">
        <v>24.32</v>
      </c>
      <c r="J4063" s="20">
        <v>4.38</v>
      </c>
    </row>
    <row r="4064" spans="1:10" ht="24" customHeight="1">
      <c r="A4064" s="17" t="s">
        <v>1884</v>
      </c>
      <c r="B4064" s="19" t="s">
        <v>1971</v>
      </c>
      <c r="C4064" s="17" t="s">
        <v>78</v>
      </c>
      <c r="D4064" s="17" t="s">
        <v>1972</v>
      </c>
      <c r="E4064" s="396" t="s">
        <v>1887</v>
      </c>
      <c r="F4064" s="396"/>
      <c r="G4064" s="18" t="s">
        <v>1911</v>
      </c>
      <c r="H4064" s="21">
        <v>0.5766</v>
      </c>
      <c r="I4064" s="20">
        <v>28.71</v>
      </c>
      <c r="J4064" s="20">
        <v>16.55</v>
      </c>
    </row>
    <row r="4065" spans="1:10" ht="25.95" customHeight="1">
      <c r="A4065" s="22" t="s">
        <v>1894</v>
      </c>
      <c r="B4065" s="24" t="s">
        <v>3248</v>
      </c>
      <c r="C4065" s="22" t="s">
        <v>72</v>
      </c>
      <c r="D4065" s="22" t="s">
        <v>3249</v>
      </c>
      <c r="E4065" s="397" t="s">
        <v>1928</v>
      </c>
      <c r="F4065" s="397"/>
      <c r="G4065" s="23" t="s">
        <v>268</v>
      </c>
      <c r="H4065" s="26">
        <v>1</v>
      </c>
      <c r="I4065" s="25">
        <v>44.35</v>
      </c>
      <c r="J4065" s="25">
        <v>44.35</v>
      </c>
    </row>
    <row r="4066" spans="1:10">
      <c r="A4066" s="38"/>
      <c r="B4066" s="38"/>
      <c r="C4066" s="38"/>
      <c r="D4066" s="38"/>
      <c r="E4066" s="38" t="s">
        <v>1897</v>
      </c>
      <c r="F4066" s="39">
        <v>15.66</v>
      </c>
      <c r="G4066" s="38" t="s">
        <v>1898</v>
      </c>
      <c r="H4066" s="39">
        <v>0</v>
      </c>
      <c r="I4066" s="38" t="s">
        <v>1899</v>
      </c>
      <c r="J4066" s="39">
        <v>15.66</v>
      </c>
    </row>
    <row r="4067" spans="1:10">
      <c r="A4067" s="38"/>
      <c r="B4067" s="38"/>
      <c r="C4067" s="38"/>
      <c r="D4067" s="38"/>
      <c r="E4067" s="38" t="s">
        <v>1900</v>
      </c>
      <c r="F4067" s="39">
        <v>13.38</v>
      </c>
      <c r="G4067" s="38"/>
      <c r="H4067" s="398" t="s">
        <v>1901</v>
      </c>
      <c r="I4067" s="398"/>
      <c r="J4067" s="39">
        <v>78.66</v>
      </c>
    </row>
    <row r="4068" spans="1:10" ht="1.05" customHeight="1">
      <c r="A4068" s="16"/>
      <c r="B4068" s="16"/>
      <c r="C4068" s="16"/>
      <c r="D4068" s="16"/>
      <c r="E4068" s="16"/>
      <c r="F4068" s="16"/>
      <c r="G4068" s="16"/>
      <c r="H4068" s="16"/>
      <c r="I4068" s="16"/>
      <c r="J4068" s="16"/>
    </row>
    <row r="4069" spans="1:10" ht="18" customHeight="1">
      <c r="A4069" s="2" t="s">
        <v>1348</v>
      </c>
      <c r="B4069" s="4" t="s">
        <v>61</v>
      </c>
      <c r="C4069" s="2" t="s">
        <v>62</v>
      </c>
      <c r="D4069" s="2" t="s">
        <v>9</v>
      </c>
      <c r="E4069" s="391" t="s">
        <v>63</v>
      </c>
      <c r="F4069" s="391"/>
      <c r="G4069" s="3" t="s">
        <v>64</v>
      </c>
      <c r="H4069" s="4" t="s">
        <v>10</v>
      </c>
      <c r="I4069" s="4" t="s">
        <v>65</v>
      </c>
      <c r="J4069" s="4" t="s">
        <v>11</v>
      </c>
    </row>
    <row r="4070" spans="1:10" ht="25.95" customHeight="1">
      <c r="A4070" s="10" t="s">
        <v>1883</v>
      </c>
      <c r="B4070" s="12" t="s">
        <v>1172</v>
      </c>
      <c r="C4070" s="10" t="s">
        <v>72</v>
      </c>
      <c r="D4070" s="10" t="s">
        <v>1173</v>
      </c>
      <c r="E4070" s="395" t="s">
        <v>204</v>
      </c>
      <c r="F4070" s="395"/>
      <c r="G4070" s="11" t="s">
        <v>114</v>
      </c>
      <c r="H4070" s="15">
        <v>1</v>
      </c>
      <c r="I4070" s="13">
        <v>58.16</v>
      </c>
      <c r="J4070" s="13">
        <v>58.16</v>
      </c>
    </row>
    <row r="4071" spans="1:10" ht="24" customHeight="1">
      <c r="A4071" s="17" t="s">
        <v>1884</v>
      </c>
      <c r="B4071" s="19" t="s">
        <v>1971</v>
      </c>
      <c r="C4071" s="17" t="s">
        <v>78</v>
      </c>
      <c r="D4071" s="17" t="s">
        <v>1972</v>
      </c>
      <c r="E4071" s="396" t="s">
        <v>1887</v>
      </c>
      <c r="F4071" s="396"/>
      <c r="G4071" s="18" t="s">
        <v>1911</v>
      </c>
      <c r="H4071" s="21">
        <v>8.5199999999999998E-2</v>
      </c>
      <c r="I4071" s="20">
        <v>28.71</v>
      </c>
      <c r="J4071" s="20">
        <v>2.44</v>
      </c>
    </row>
    <row r="4072" spans="1:10" ht="39" customHeight="1">
      <c r="A4072" s="17" t="s">
        <v>1884</v>
      </c>
      <c r="B4072" s="19" t="s">
        <v>3123</v>
      </c>
      <c r="C4072" s="17" t="s">
        <v>78</v>
      </c>
      <c r="D4072" s="17" t="s">
        <v>3124</v>
      </c>
      <c r="E4072" s="396" t="s">
        <v>3104</v>
      </c>
      <c r="F4072" s="396"/>
      <c r="G4072" s="18" t="s">
        <v>268</v>
      </c>
      <c r="H4072" s="21">
        <v>0.33300000000000002</v>
      </c>
      <c r="I4072" s="20">
        <v>95.14</v>
      </c>
      <c r="J4072" s="20">
        <v>31.68</v>
      </c>
    </row>
    <row r="4073" spans="1:10" ht="25.95" customHeight="1">
      <c r="A4073" s="17" t="s">
        <v>1884</v>
      </c>
      <c r="B4073" s="19" t="s">
        <v>2969</v>
      </c>
      <c r="C4073" s="17" t="s">
        <v>78</v>
      </c>
      <c r="D4073" s="17" t="s">
        <v>2970</v>
      </c>
      <c r="E4073" s="396" t="s">
        <v>1887</v>
      </c>
      <c r="F4073" s="396"/>
      <c r="G4073" s="18" t="s">
        <v>1911</v>
      </c>
      <c r="H4073" s="21">
        <v>8.5199999999999998E-2</v>
      </c>
      <c r="I4073" s="20">
        <v>24.32</v>
      </c>
      <c r="J4073" s="20">
        <v>2.0699999999999998</v>
      </c>
    </row>
    <row r="4074" spans="1:10" ht="24" customHeight="1">
      <c r="A4074" s="22" t="s">
        <v>1894</v>
      </c>
      <c r="B4074" s="24" t="s">
        <v>3125</v>
      </c>
      <c r="C4074" s="22" t="s">
        <v>72</v>
      </c>
      <c r="D4074" s="22" t="s">
        <v>3126</v>
      </c>
      <c r="E4074" s="397" t="s">
        <v>1928</v>
      </c>
      <c r="F4074" s="397"/>
      <c r="G4074" s="23" t="s">
        <v>1150</v>
      </c>
      <c r="H4074" s="26">
        <v>1</v>
      </c>
      <c r="I4074" s="25">
        <v>21.97</v>
      </c>
      <c r="J4074" s="25">
        <v>21.97</v>
      </c>
    </row>
    <row r="4075" spans="1:10">
      <c r="A4075" s="38"/>
      <c r="B4075" s="38"/>
      <c r="C4075" s="38"/>
      <c r="D4075" s="38"/>
      <c r="E4075" s="38" t="s">
        <v>1897</v>
      </c>
      <c r="F4075" s="39">
        <v>6.64</v>
      </c>
      <c r="G4075" s="38" t="s">
        <v>1898</v>
      </c>
      <c r="H4075" s="39">
        <v>0</v>
      </c>
      <c r="I4075" s="38" t="s">
        <v>1899</v>
      </c>
      <c r="J4075" s="39">
        <v>6.64</v>
      </c>
    </row>
    <row r="4076" spans="1:10">
      <c r="A4076" s="38"/>
      <c r="B4076" s="38"/>
      <c r="C4076" s="38"/>
      <c r="D4076" s="38"/>
      <c r="E4076" s="38" t="s">
        <v>1900</v>
      </c>
      <c r="F4076" s="39">
        <v>11.92</v>
      </c>
      <c r="G4076" s="38"/>
      <c r="H4076" s="398" t="s">
        <v>1901</v>
      </c>
      <c r="I4076" s="398"/>
      <c r="J4076" s="39">
        <v>70.08</v>
      </c>
    </row>
    <row r="4077" spans="1:10" ht="1.05" customHeight="1">
      <c r="A4077" s="16"/>
      <c r="B4077" s="16"/>
      <c r="C4077" s="16"/>
      <c r="D4077" s="16"/>
      <c r="E4077" s="16"/>
      <c r="F4077" s="16"/>
      <c r="G4077" s="16"/>
      <c r="H4077" s="16"/>
      <c r="I4077" s="16"/>
      <c r="J4077" s="16"/>
    </row>
    <row r="4078" spans="1:10" ht="18" customHeight="1">
      <c r="A4078" s="2" t="s">
        <v>1349</v>
      </c>
      <c r="B4078" s="4" t="s">
        <v>61</v>
      </c>
      <c r="C4078" s="2" t="s">
        <v>62</v>
      </c>
      <c r="D4078" s="2" t="s">
        <v>9</v>
      </c>
      <c r="E4078" s="391" t="s">
        <v>63</v>
      </c>
      <c r="F4078" s="391"/>
      <c r="G4078" s="3" t="s">
        <v>64</v>
      </c>
      <c r="H4078" s="4" t="s">
        <v>10</v>
      </c>
      <c r="I4078" s="4" t="s">
        <v>65</v>
      </c>
      <c r="J4078" s="4" t="s">
        <v>11</v>
      </c>
    </row>
    <row r="4079" spans="1:10" ht="78" customHeight="1">
      <c r="A4079" s="10" t="s">
        <v>1883</v>
      </c>
      <c r="B4079" s="12" t="s">
        <v>1205</v>
      </c>
      <c r="C4079" s="10" t="s">
        <v>72</v>
      </c>
      <c r="D4079" s="10" t="s">
        <v>1206</v>
      </c>
      <c r="E4079" s="395" t="s">
        <v>74</v>
      </c>
      <c r="F4079" s="395"/>
      <c r="G4079" s="11" t="s">
        <v>75</v>
      </c>
      <c r="H4079" s="15">
        <v>1</v>
      </c>
      <c r="I4079" s="13">
        <v>23.87</v>
      </c>
      <c r="J4079" s="13">
        <v>23.87</v>
      </c>
    </row>
    <row r="4080" spans="1:10" ht="25.95" customHeight="1">
      <c r="A4080" s="17" t="s">
        <v>1884</v>
      </c>
      <c r="B4080" s="19" t="s">
        <v>2969</v>
      </c>
      <c r="C4080" s="17" t="s">
        <v>78</v>
      </c>
      <c r="D4080" s="17" t="s">
        <v>2970</v>
      </c>
      <c r="E4080" s="396" t="s">
        <v>1887</v>
      </c>
      <c r="F4080" s="396"/>
      <c r="G4080" s="18" t="s">
        <v>1911</v>
      </c>
      <c r="H4080" s="21">
        <v>0.35</v>
      </c>
      <c r="I4080" s="20">
        <v>24.32</v>
      </c>
      <c r="J4080" s="20">
        <v>8.51</v>
      </c>
    </row>
    <row r="4081" spans="1:10" ht="24" customHeight="1">
      <c r="A4081" s="17" t="s">
        <v>1884</v>
      </c>
      <c r="B4081" s="19" t="s">
        <v>1971</v>
      </c>
      <c r="C4081" s="17" t="s">
        <v>78</v>
      </c>
      <c r="D4081" s="17" t="s">
        <v>1972</v>
      </c>
      <c r="E4081" s="396" t="s">
        <v>1887</v>
      </c>
      <c r="F4081" s="396"/>
      <c r="G4081" s="18" t="s">
        <v>1911</v>
      </c>
      <c r="H4081" s="21">
        <v>0.35</v>
      </c>
      <c r="I4081" s="20">
        <v>28.71</v>
      </c>
      <c r="J4081" s="20">
        <v>10.039999999999999</v>
      </c>
    </row>
    <row r="4082" spans="1:10" ht="25.95" customHeight="1">
      <c r="A4082" s="22" t="s">
        <v>1894</v>
      </c>
      <c r="B4082" s="24" t="s">
        <v>3150</v>
      </c>
      <c r="C4082" s="22" t="s">
        <v>72</v>
      </c>
      <c r="D4082" s="22" t="s">
        <v>3151</v>
      </c>
      <c r="E4082" s="397" t="s">
        <v>1928</v>
      </c>
      <c r="F4082" s="397"/>
      <c r="G4082" s="23" t="s">
        <v>268</v>
      </c>
      <c r="H4082" s="26">
        <v>1</v>
      </c>
      <c r="I4082" s="25">
        <v>5.32</v>
      </c>
      <c r="J4082" s="25">
        <v>5.32</v>
      </c>
    </row>
    <row r="4083" spans="1:10">
      <c r="A4083" s="38"/>
      <c r="B4083" s="38"/>
      <c r="C4083" s="38"/>
      <c r="D4083" s="38"/>
      <c r="E4083" s="38" t="s">
        <v>1897</v>
      </c>
      <c r="F4083" s="39">
        <v>13.68</v>
      </c>
      <c r="G4083" s="38" t="s">
        <v>1898</v>
      </c>
      <c r="H4083" s="39">
        <v>0</v>
      </c>
      <c r="I4083" s="38" t="s">
        <v>1899</v>
      </c>
      <c r="J4083" s="39">
        <v>13.68</v>
      </c>
    </row>
    <row r="4084" spans="1:10">
      <c r="A4084" s="38"/>
      <c r="B4084" s="38"/>
      <c r="C4084" s="38"/>
      <c r="D4084" s="38"/>
      <c r="E4084" s="38" t="s">
        <v>1900</v>
      </c>
      <c r="F4084" s="39">
        <v>4.8899999999999997</v>
      </c>
      <c r="G4084" s="38"/>
      <c r="H4084" s="398" t="s">
        <v>1901</v>
      </c>
      <c r="I4084" s="398"/>
      <c r="J4084" s="39">
        <v>28.76</v>
      </c>
    </row>
    <row r="4085" spans="1:10" ht="1.05" customHeight="1">
      <c r="A4085" s="16"/>
      <c r="B4085" s="16"/>
      <c r="C4085" s="16"/>
      <c r="D4085" s="16"/>
      <c r="E4085" s="16"/>
      <c r="F4085" s="16"/>
      <c r="G4085" s="16"/>
      <c r="H4085" s="16"/>
      <c r="I4085" s="16"/>
      <c r="J4085" s="16"/>
    </row>
    <row r="4086" spans="1:10" ht="18" customHeight="1">
      <c r="A4086" s="2" t="s">
        <v>1350</v>
      </c>
      <c r="B4086" s="4" t="s">
        <v>61</v>
      </c>
      <c r="C4086" s="2" t="s">
        <v>62</v>
      </c>
      <c r="D4086" s="2" t="s">
        <v>9</v>
      </c>
      <c r="E4086" s="391" t="s">
        <v>63</v>
      </c>
      <c r="F4086" s="391"/>
      <c r="G4086" s="3" t="s">
        <v>64</v>
      </c>
      <c r="H4086" s="4" t="s">
        <v>10</v>
      </c>
      <c r="I4086" s="4" t="s">
        <v>65</v>
      </c>
      <c r="J4086" s="4" t="s">
        <v>11</v>
      </c>
    </row>
    <row r="4087" spans="1:10" ht="64.95" customHeight="1">
      <c r="A4087" s="10" t="s">
        <v>1883</v>
      </c>
      <c r="B4087" s="12" t="s">
        <v>999</v>
      </c>
      <c r="C4087" s="10" t="s">
        <v>72</v>
      </c>
      <c r="D4087" s="10" t="s">
        <v>1000</v>
      </c>
      <c r="E4087" s="395" t="s">
        <v>74</v>
      </c>
      <c r="F4087" s="395"/>
      <c r="G4087" s="11" t="s">
        <v>75</v>
      </c>
      <c r="H4087" s="15">
        <v>1</v>
      </c>
      <c r="I4087" s="13">
        <v>7.74</v>
      </c>
      <c r="J4087" s="13">
        <v>7.74</v>
      </c>
    </row>
    <row r="4088" spans="1:10" ht="24" customHeight="1">
      <c r="A4088" s="17" t="s">
        <v>1884</v>
      </c>
      <c r="B4088" s="19" t="s">
        <v>1971</v>
      </c>
      <c r="C4088" s="17" t="s">
        <v>78</v>
      </c>
      <c r="D4088" s="17" t="s">
        <v>1972</v>
      </c>
      <c r="E4088" s="396" t="s">
        <v>1887</v>
      </c>
      <c r="F4088" s="396"/>
      <c r="G4088" s="18" t="s">
        <v>1911</v>
      </c>
      <c r="H4088" s="21">
        <v>0.06</v>
      </c>
      <c r="I4088" s="20">
        <v>28.71</v>
      </c>
      <c r="J4088" s="20">
        <v>1.72</v>
      </c>
    </row>
    <row r="4089" spans="1:10" ht="25.95" customHeight="1">
      <c r="A4089" s="17" t="s">
        <v>1884</v>
      </c>
      <c r="B4089" s="19" t="s">
        <v>2969</v>
      </c>
      <c r="C4089" s="17" t="s">
        <v>78</v>
      </c>
      <c r="D4089" s="17" t="s">
        <v>2970</v>
      </c>
      <c r="E4089" s="396" t="s">
        <v>1887</v>
      </c>
      <c r="F4089" s="396"/>
      <c r="G4089" s="18" t="s">
        <v>1911</v>
      </c>
      <c r="H4089" s="21">
        <v>0.06</v>
      </c>
      <c r="I4089" s="20">
        <v>24.32</v>
      </c>
      <c r="J4089" s="20">
        <v>1.45</v>
      </c>
    </row>
    <row r="4090" spans="1:10" ht="25.95" customHeight="1">
      <c r="A4090" s="22" t="s">
        <v>1894</v>
      </c>
      <c r="B4090" s="24" t="s">
        <v>2971</v>
      </c>
      <c r="C4090" s="22" t="s">
        <v>72</v>
      </c>
      <c r="D4090" s="22" t="s">
        <v>2972</v>
      </c>
      <c r="E4090" s="397" t="s">
        <v>1928</v>
      </c>
      <c r="F4090" s="397"/>
      <c r="G4090" s="23" t="s">
        <v>268</v>
      </c>
      <c r="H4090" s="26">
        <v>1</v>
      </c>
      <c r="I4090" s="25">
        <v>4.57</v>
      </c>
      <c r="J4090" s="25">
        <v>4.57</v>
      </c>
    </row>
    <row r="4091" spans="1:10">
      <c r="A4091" s="38"/>
      <c r="B4091" s="38"/>
      <c r="C4091" s="38"/>
      <c r="D4091" s="38"/>
      <c r="E4091" s="38" t="s">
        <v>1897</v>
      </c>
      <c r="F4091" s="39">
        <v>2.34</v>
      </c>
      <c r="G4091" s="38" t="s">
        <v>1898</v>
      </c>
      <c r="H4091" s="39">
        <v>0</v>
      </c>
      <c r="I4091" s="38" t="s">
        <v>1899</v>
      </c>
      <c r="J4091" s="39">
        <v>2.34</v>
      </c>
    </row>
    <row r="4092" spans="1:10">
      <c r="A4092" s="38"/>
      <c r="B4092" s="38"/>
      <c r="C4092" s="38"/>
      <c r="D4092" s="38"/>
      <c r="E4092" s="38" t="s">
        <v>1900</v>
      </c>
      <c r="F4092" s="39">
        <v>1.58</v>
      </c>
      <c r="G4092" s="38"/>
      <c r="H4092" s="398" t="s">
        <v>1901</v>
      </c>
      <c r="I4092" s="398"/>
      <c r="J4092" s="39">
        <v>9.32</v>
      </c>
    </row>
    <row r="4093" spans="1:10" ht="1.05" customHeight="1">
      <c r="A4093" s="16"/>
      <c r="B4093" s="16"/>
      <c r="C4093" s="16"/>
      <c r="D4093" s="16"/>
      <c r="E4093" s="16"/>
      <c r="F4093" s="16"/>
      <c r="G4093" s="16"/>
      <c r="H4093" s="16"/>
      <c r="I4093" s="16"/>
      <c r="J4093" s="16"/>
    </row>
    <row r="4094" spans="1:10" ht="18" customHeight="1">
      <c r="A4094" s="2" t="s">
        <v>1351</v>
      </c>
      <c r="B4094" s="4" t="s">
        <v>61</v>
      </c>
      <c r="C4094" s="2" t="s">
        <v>62</v>
      </c>
      <c r="D4094" s="2" t="s">
        <v>9</v>
      </c>
      <c r="E4094" s="391" t="s">
        <v>63</v>
      </c>
      <c r="F4094" s="391"/>
      <c r="G4094" s="3" t="s">
        <v>64</v>
      </c>
      <c r="H4094" s="4" t="s">
        <v>10</v>
      </c>
      <c r="I4094" s="4" t="s">
        <v>65</v>
      </c>
      <c r="J4094" s="4" t="s">
        <v>11</v>
      </c>
    </row>
    <row r="4095" spans="1:10" ht="39" customHeight="1">
      <c r="A4095" s="10" t="s">
        <v>1883</v>
      </c>
      <c r="B4095" s="12" t="s">
        <v>1280</v>
      </c>
      <c r="C4095" s="10" t="s">
        <v>78</v>
      </c>
      <c r="D4095" s="10" t="s">
        <v>1281</v>
      </c>
      <c r="E4095" s="395" t="s">
        <v>1059</v>
      </c>
      <c r="F4095" s="395"/>
      <c r="G4095" s="11" t="s">
        <v>114</v>
      </c>
      <c r="H4095" s="15">
        <v>1</v>
      </c>
      <c r="I4095" s="13">
        <v>21.31</v>
      </c>
      <c r="J4095" s="13">
        <v>21.31</v>
      </c>
    </row>
    <row r="4096" spans="1:10" ht="25.95" customHeight="1">
      <c r="A4096" s="17" t="s">
        <v>1884</v>
      </c>
      <c r="B4096" s="19" t="s">
        <v>2969</v>
      </c>
      <c r="C4096" s="17" t="s">
        <v>78</v>
      </c>
      <c r="D4096" s="17" t="s">
        <v>2970</v>
      </c>
      <c r="E4096" s="396" t="s">
        <v>1887</v>
      </c>
      <c r="F4096" s="396"/>
      <c r="G4096" s="18" t="s">
        <v>1911</v>
      </c>
      <c r="H4096" s="21">
        <v>0.122</v>
      </c>
      <c r="I4096" s="20">
        <v>24.32</v>
      </c>
      <c r="J4096" s="20">
        <v>2.96</v>
      </c>
    </row>
    <row r="4097" spans="1:10" ht="64.95" customHeight="1">
      <c r="A4097" s="17" t="s">
        <v>1884</v>
      </c>
      <c r="B4097" s="19" t="s">
        <v>3090</v>
      </c>
      <c r="C4097" s="17" t="s">
        <v>78</v>
      </c>
      <c r="D4097" s="17" t="s">
        <v>3091</v>
      </c>
      <c r="E4097" s="396" t="s">
        <v>1013</v>
      </c>
      <c r="F4097" s="396"/>
      <c r="G4097" s="18" t="s">
        <v>114</v>
      </c>
      <c r="H4097" s="21">
        <v>1</v>
      </c>
      <c r="I4097" s="20">
        <v>11.27</v>
      </c>
      <c r="J4097" s="20">
        <v>11.27</v>
      </c>
    </row>
    <row r="4098" spans="1:10" ht="24" customHeight="1">
      <c r="A4098" s="17" t="s">
        <v>1884</v>
      </c>
      <c r="B4098" s="19" t="s">
        <v>1971</v>
      </c>
      <c r="C4098" s="17" t="s">
        <v>78</v>
      </c>
      <c r="D4098" s="17" t="s">
        <v>1972</v>
      </c>
      <c r="E4098" s="396" t="s">
        <v>1887</v>
      </c>
      <c r="F4098" s="396"/>
      <c r="G4098" s="18" t="s">
        <v>1911</v>
      </c>
      <c r="H4098" s="21">
        <v>0.122</v>
      </c>
      <c r="I4098" s="20">
        <v>28.71</v>
      </c>
      <c r="J4098" s="20">
        <v>3.5</v>
      </c>
    </row>
    <row r="4099" spans="1:10" ht="25.95" customHeight="1">
      <c r="A4099" s="22" t="s">
        <v>1894</v>
      </c>
      <c r="B4099" s="24" t="s">
        <v>3198</v>
      </c>
      <c r="C4099" s="22" t="s">
        <v>78</v>
      </c>
      <c r="D4099" s="22" t="s">
        <v>3199</v>
      </c>
      <c r="E4099" s="397" t="s">
        <v>1928</v>
      </c>
      <c r="F4099" s="397"/>
      <c r="G4099" s="23" t="s">
        <v>114</v>
      </c>
      <c r="H4099" s="26">
        <v>1.0538000000000001</v>
      </c>
      <c r="I4099" s="25">
        <v>3.4</v>
      </c>
      <c r="J4099" s="25">
        <v>3.58</v>
      </c>
    </row>
    <row r="4100" spans="1:10">
      <c r="A4100" s="38"/>
      <c r="B4100" s="38"/>
      <c r="C4100" s="38"/>
      <c r="D4100" s="38"/>
      <c r="E4100" s="38" t="s">
        <v>1897</v>
      </c>
      <c r="F4100" s="39">
        <v>10.08</v>
      </c>
      <c r="G4100" s="38" t="s">
        <v>1898</v>
      </c>
      <c r="H4100" s="39">
        <v>0</v>
      </c>
      <c r="I4100" s="38" t="s">
        <v>1899</v>
      </c>
      <c r="J4100" s="39">
        <v>10.08</v>
      </c>
    </row>
    <row r="4101" spans="1:10">
      <c r="A4101" s="38"/>
      <c r="B4101" s="38"/>
      <c r="C4101" s="38"/>
      <c r="D4101" s="38"/>
      <c r="E4101" s="38" t="s">
        <v>1900</v>
      </c>
      <c r="F4101" s="39">
        <v>4.3600000000000003</v>
      </c>
      <c r="G4101" s="38"/>
      <c r="H4101" s="398" t="s">
        <v>1901</v>
      </c>
      <c r="I4101" s="398"/>
      <c r="J4101" s="39">
        <v>25.67</v>
      </c>
    </row>
    <row r="4102" spans="1:10" ht="1.05" customHeight="1">
      <c r="A4102" s="16"/>
      <c r="B4102" s="16"/>
      <c r="C4102" s="16"/>
      <c r="D4102" s="16"/>
      <c r="E4102" s="16"/>
      <c r="F4102" s="16"/>
      <c r="G4102" s="16"/>
      <c r="H4102" s="16"/>
      <c r="I4102" s="16"/>
      <c r="J4102" s="16"/>
    </row>
    <row r="4103" spans="1:10" ht="18" customHeight="1">
      <c r="A4103" s="2" t="s">
        <v>1352</v>
      </c>
      <c r="B4103" s="4" t="s">
        <v>61</v>
      </c>
      <c r="C4103" s="2" t="s">
        <v>62</v>
      </c>
      <c r="D4103" s="2" t="s">
        <v>9</v>
      </c>
      <c r="E4103" s="391" t="s">
        <v>63</v>
      </c>
      <c r="F4103" s="391"/>
      <c r="G4103" s="3" t="s">
        <v>64</v>
      </c>
      <c r="H4103" s="4" t="s">
        <v>10</v>
      </c>
      <c r="I4103" s="4" t="s">
        <v>65</v>
      </c>
      <c r="J4103" s="4" t="s">
        <v>11</v>
      </c>
    </row>
    <row r="4104" spans="1:10" ht="39" customHeight="1">
      <c r="A4104" s="10" t="s">
        <v>1883</v>
      </c>
      <c r="B4104" s="12" t="s">
        <v>1353</v>
      </c>
      <c r="C4104" s="10" t="s">
        <v>72</v>
      </c>
      <c r="D4104" s="10" t="s">
        <v>1354</v>
      </c>
      <c r="E4104" s="395" t="s">
        <v>74</v>
      </c>
      <c r="F4104" s="395"/>
      <c r="G4104" s="11" t="s">
        <v>75</v>
      </c>
      <c r="H4104" s="15">
        <v>1</v>
      </c>
      <c r="I4104" s="13">
        <v>96.49</v>
      </c>
      <c r="J4104" s="13">
        <v>96.49</v>
      </c>
    </row>
    <row r="4105" spans="1:10" ht="24" customHeight="1">
      <c r="A4105" s="17" t="s">
        <v>1884</v>
      </c>
      <c r="B4105" s="19" t="s">
        <v>1971</v>
      </c>
      <c r="C4105" s="17" t="s">
        <v>78</v>
      </c>
      <c r="D4105" s="17" t="s">
        <v>1972</v>
      </c>
      <c r="E4105" s="396" t="s">
        <v>1887</v>
      </c>
      <c r="F4105" s="396"/>
      <c r="G4105" s="18" t="s">
        <v>1911</v>
      </c>
      <c r="H4105" s="21">
        <v>0.74</v>
      </c>
      <c r="I4105" s="20">
        <v>28.71</v>
      </c>
      <c r="J4105" s="20">
        <v>21.24</v>
      </c>
    </row>
    <row r="4106" spans="1:10" ht="25.95" customHeight="1">
      <c r="A4106" s="17" t="s">
        <v>1884</v>
      </c>
      <c r="B4106" s="19" t="s">
        <v>2969</v>
      </c>
      <c r="C4106" s="17" t="s">
        <v>78</v>
      </c>
      <c r="D4106" s="17" t="s">
        <v>2970</v>
      </c>
      <c r="E4106" s="396" t="s">
        <v>1887</v>
      </c>
      <c r="F4106" s="396"/>
      <c r="G4106" s="18" t="s">
        <v>1911</v>
      </c>
      <c r="H4106" s="21">
        <v>0.74</v>
      </c>
      <c r="I4106" s="20">
        <v>24.32</v>
      </c>
      <c r="J4106" s="20">
        <v>17.989999999999998</v>
      </c>
    </row>
    <row r="4107" spans="1:10" ht="25.95" customHeight="1">
      <c r="A4107" s="22" t="s">
        <v>1894</v>
      </c>
      <c r="B4107" s="24" t="s">
        <v>3253</v>
      </c>
      <c r="C4107" s="22" t="s">
        <v>72</v>
      </c>
      <c r="D4107" s="22" t="s">
        <v>3254</v>
      </c>
      <c r="E4107" s="397" t="s">
        <v>1928</v>
      </c>
      <c r="F4107" s="397"/>
      <c r="G4107" s="23" t="s">
        <v>1150</v>
      </c>
      <c r="H4107" s="26">
        <v>1.01</v>
      </c>
      <c r="I4107" s="25">
        <v>56.2</v>
      </c>
      <c r="J4107" s="25">
        <v>56.76</v>
      </c>
    </row>
    <row r="4108" spans="1:10" ht="25.95" customHeight="1">
      <c r="A4108" s="22" t="s">
        <v>1894</v>
      </c>
      <c r="B4108" s="24" t="s">
        <v>2631</v>
      </c>
      <c r="C4108" s="22" t="s">
        <v>78</v>
      </c>
      <c r="D4108" s="22" t="s">
        <v>2632</v>
      </c>
      <c r="E4108" s="397" t="s">
        <v>1928</v>
      </c>
      <c r="F4108" s="397"/>
      <c r="G4108" s="23" t="s">
        <v>268</v>
      </c>
      <c r="H4108" s="26">
        <v>6.4339999999999994E-2</v>
      </c>
      <c r="I4108" s="25">
        <v>7.84</v>
      </c>
      <c r="J4108" s="25">
        <v>0.5</v>
      </c>
    </row>
    <row r="4109" spans="1:10">
      <c r="A4109" s="38"/>
      <c r="B4109" s="38"/>
      <c r="C4109" s="38"/>
      <c r="D4109" s="38"/>
      <c r="E4109" s="38" t="s">
        <v>1897</v>
      </c>
      <c r="F4109" s="39">
        <v>28.93</v>
      </c>
      <c r="G4109" s="38" t="s">
        <v>1898</v>
      </c>
      <c r="H4109" s="39">
        <v>0</v>
      </c>
      <c r="I4109" s="38" t="s">
        <v>1899</v>
      </c>
      <c r="J4109" s="39">
        <v>28.93</v>
      </c>
    </row>
    <row r="4110" spans="1:10">
      <c r="A4110" s="38"/>
      <c r="B4110" s="38"/>
      <c r="C4110" s="38"/>
      <c r="D4110" s="38"/>
      <c r="E4110" s="38" t="s">
        <v>1900</v>
      </c>
      <c r="F4110" s="39">
        <v>19.78</v>
      </c>
      <c r="G4110" s="38"/>
      <c r="H4110" s="398" t="s">
        <v>1901</v>
      </c>
      <c r="I4110" s="398"/>
      <c r="J4110" s="39">
        <v>116.27</v>
      </c>
    </row>
    <row r="4111" spans="1:10" ht="1.05" customHeight="1">
      <c r="A4111" s="16"/>
      <c r="B4111" s="16"/>
      <c r="C4111" s="16"/>
      <c r="D4111" s="16"/>
      <c r="E4111" s="16"/>
      <c r="F4111" s="16"/>
      <c r="G4111" s="16"/>
      <c r="H4111" s="16"/>
      <c r="I4111" s="16"/>
      <c r="J4111" s="16"/>
    </row>
    <row r="4112" spans="1:10" ht="18" customHeight="1">
      <c r="A4112" s="2" t="s">
        <v>1355</v>
      </c>
      <c r="B4112" s="4" t="s">
        <v>61</v>
      </c>
      <c r="C4112" s="2" t="s">
        <v>62</v>
      </c>
      <c r="D4112" s="2" t="s">
        <v>9</v>
      </c>
      <c r="E4112" s="391" t="s">
        <v>63</v>
      </c>
      <c r="F4112" s="391"/>
      <c r="G4112" s="3" t="s">
        <v>64</v>
      </c>
      <c r="H4112" s="4" t="s">
        <v>10</v>
      </c>
      <c r="I4112" s="4" t="s">
        <v>65</v>
      </c>
      <c r="J4112" s="4" t="s">
        <v>11</v>
      </c>
    </row>
    <row r="4113" spans="1:10" ht="52.05" customHeight="1">
      <c r="A4113" s="10" t="s">
        <v>1883</v>
      </c>
      <c r="B4113" s="12" t="s">
        <v>1030</v>
      </c>
      <c r="C4113" s="10" t="s">
        <v>72</v>
      </c>
      <c r="D4113" s="10" t="s">
        <v>1031</v>
      </c>
      <c r="E4113" s="395" t="s">
        <v>74</v>
      </c>
      <c r="F4113" s="395"/>
      <c r="G4113" s="11" t="s">
        <v>75</v>
      </c>
      <c r="H4113" s="15">
        <v>1</v>
      </c>
      <c r="I4113" s="13">
        <v>42.89</v>
      </c>
      <c r="J4113" s="13">
        <v>42.89</v>
      </c>
    </row>
    <row r="4114" spans="1:10" ht="24" customHeight="1">
      <c r="A4114" s="17" t="s">
        <v>1884</v>
      </c>
      <c r="B4114" s="19" t="s">
        <v>1971</v>
      </c>
      <c r="C4114" s="17" t="s">
        <v>78</v>
      </c>
      <c r="D4114" s="17" t="s">
        <v>1972</v>
      </c>
      <c r="E4114" s="396" t="s">
        <v>1887</v>
      </c>
      <c r="F4114" s="396"/>
      <c r="G4114" s="18" t="s">
        <v>1911</v>
      </c>
      <c r="H4114" s="21">
        <v>0.6</v>
      </c>
      <c r="I4114" s="20">
        <v>28.71</v>
      </c>
      <c r="J4114" s="20">
        <v>17.22</v>
      </c>
    </row>
    <row r="4115" spans="1:10" ht="25.95" customHeight="1">
      <c r="A4115" s="17" t="s">
        <v>1884</v>
      </c>
      <c r="B4115" s="19" t="s">
        <v>2969</v>
      </c>
      <c r="C4115" s="17" t="s">
        <v>78</v>
      </c>
      <c r="D4115" s="17" t="s">
        <v>2970</v>
      </c>
      <c r="E4115" s="396" t="s">
        <v>1887</v>
      </c>
      <c r="F4115" s="396"/>
      <c r="G4115" s="18" t="s">
        <v>1911</v>
      </c>
      <c r="H4115" s="21">
        <v>0.6</v>
      </c>
      <c r="I4115" s="20">
        <v>24.32</v>
      </c>
      <c r="J4115" s="20">
        <v>14.59</v>
      </c>
    </row>
    <row r="4116" spans="1:10" ht="39" customHeight="1">
      <c r="A4116" s="22" t="s">
        <v>1894</v>
      </c>
      <c r="B4116" s="24" t="s">
        <v>2999</v>
      </c>
      <c r="C4116" s="22" t="s">
        <v>78</v>
      </c>
      <c r="D4116" s="22" t="s">
        <v>3000</v>
      </c>
      <c r="E4116" s="397" t="s">
        <v>1928</v>
      </c>
      <c r="F4116" s="397"/>
      <c r="G4116" s="23" t="s">
        <v>114</v>
      </c>
      <c r="H4116" s="26">
        <v>1.05</v>
      </c>
      <c r="I4116" s="25">
        <v>10.56</v>
      </c>
      <c r="J4116" s="25">
        <v>11.08</v>
      </c>
    </row>
    <row r="4117" spans="1:10">
      <c r="A4117" s="38"/>
      <c r="B4117" s="38"/>
      <c r="C4117" s="38"/>
      <c r="D4117" s="38"/>
      <c r="E4117" s="38" t="s">
        <v>1897</v>
      </c>
      <c r="F4117" s="39">
        <v>23.46</v>
      </c>
      <c r="G4117" s="38" t="s">
        <v>1898</v>
      </c>
      <c r="H4117" s="39">
        <v>0</v>
      </c>
      <c r="I4117" s="38" t="s">
        <v>1899</v>
      </c>
      <c r="J4117" s="39">
        <v>23.46</v>
      </c>
    </row>
    <row r="4118" spans="1:10">
      <c r="A4118" s="38"/>
      <c r="B4118" s="38"/>
      <c r="C4118" s="38"/>
      <c r="D4118" s="38"/>
      <c r="E4118" s="38" t="s">
        <v>1900</v>
      </c>
      <c r="F4118" s="39">
        <v>8.7899999999999991</v>
      </c>
      <c r="G4118" s="38"/>
      <c r="H4118" s="398" t="s">
        <v>1901</v>
      </c>
      <c r="I4118" s="398"/>
      <c r="J4118" s="39">
        <v>51.68</v>
      </c>
    </row>
    <row r="4119" spans="1:10" ht="1.05" customHeight="1">
      <c r="A4119" s="16"/>
      <c r="B4119" s="16"/>
      <c r="C4119" s="16"/>
      <c r="D4119" s="16"/>
      <c r="E4119" s="16"/>
      <c r="F4119" s="16"/>
      <c r="G4119" s="16"/>
      <c r="H4119" s="16"/>
      <c r="I4119" s="16"/>
      <c r="J4119" s="16"/>
    </row>
    <row r="4120" spans="1:10" ht="18" customHeight="1">
      <c r="A4120" s="2" t="s">
        <v>1356</v>
      </c>
      <c r="B4120" s="4" t="s">
        <v>61</v>
      </c>
      <c r="C4120" s="2" t="s">
        <v>62</v>
      </c>
      <c r="D4120" s="2" t="s">
        <v>9</v>
      </c>
      <c r="E4120" s="391" t="s">
        <v>63</v>
      </c>
      <c r="F4120" s="391"/>
      <c r="G4120" s="3" t="s">
        <v>64</v>
      </c>
      <c r="H4120" s="4" t="s">
        <v>10</v>
      </c>
      <c r="I4120" s="4" t="s">
        <v>65</v>
      </c>
      <c r="J4120" s="4" t="s">
        <v>11</v>
      </c>
    </row>
    <row r="4121" spans="1:10" ht="39" customHeight="1">
      <c r="A4121" s="10" t="s">
        <v>1883</v>
      </c>
      <c r="B4121" s="12" t="s">
        <v>1292</v>
      </c>
      <c r="C4121" s="10" t="s">
        <v>72</v>
      </c>
      <c r="D4121" s="10" t="s">
        <v>1293</v>
      </c>
      <c r="E4121" s="395" t="s">
        <v>74</v>
      </c>
      <c r="F4121" s="395"/>
      <c r="G4121" s="11" t="s">
        <v>75</v>
      </c>
      <c r="H4121" s="15">
        <v>1</v>
      </c>
      <c r="I4121" s="13">
        <v>9.85</v>
      </c>
      <c r="J4121" s="13">
        <v>9.85</v>
      </c>
    </row>
    <row r="4122" spans="1:10" ht="24" customHeight="1">
      <c r="A4122" s="17" t="s">
        <v>1884</v>
      </c>
      <c r="B4122" s="19" t="s">
        <v>1971</v>
      </c>
      <c r="C4122" s="17" t="s">
        <v>78</v>
      </c>
      <c r="D4122" s="17" t="s">
        <v>1972</v>
      </c>
      <c r="E4122" s="396" t="s">
        <v>1887</v>
      </c>
      <c r="F4122" s="396"/>
      <c r="G4122" s="18" t="s">
        <v>1911</v>
      </c>
      <c r="H4122" s="21">
        <v>0.157</v>
      </c>
      <c r="I4122" s="20">
        <v>28.71</v>
      </c>
      <c r="J4122" s="20">
        <v>4.5</v>
      </c>
    </row>
    <row r="4123" spans="1:10" ht="25.95" customHeight="1">
      <c r="A4123" s="17" t="s">
        <v>1884</v>
      </c>
      <c r="B4123" s="19" t="s">
        <v>2969</v>
      </c>
      <c r="C4123" s="17" t="s">
        <v>78</v>
      </c>
      <c r="D4123" s="17" t="s">
        <v>2970</v>
      </c>
      <c r="E4123" s="396" t="s">
        <v>1887</v>
      </c>
      <c r="F4123" s="396"/>
      <c r="G4123" s="18" t="s">
        <v>1911</v>
      </c>
      <c r="H4123" s="21">
        <v>0.157</v>
      </c>
      <c r="I4123" s="20">
        <v>24.32</v>
      </c>
      <c r="J4123" s="20">
        <v>3.81</v>
      </c>
    </row>
    <row r="4124" spans="1:10" ht="25.95" customHeight="1">
      <c r="A4124" s="22" t="s">
        <v>1894</v>
      </c>
      <c r="B4124" s="24" t="s">
        <v>3210</v>
      </c>
      <c r="C4124" s="22" t="s">
        <v>72</v>
      </c>
      <c r="D4124" s="22" t="s">
        <v>3211</v>
      </c>
      <c r="E4124" s="397" t="s">
        <v>1928</v>
      </c>
      <c r="F4124" s="397"/>
      <c r="G4124" s="23" t="s">
        <v>268</v>
      </c>
      <c r="H4124" s="26">
        <v>1</v>
      </c>
      <c r="I4124" s="25">
        <v>1.54</v>
      </c>
      <c r="J4124" s="25">
        <v>1.54</v>
      </c>
    </row>
    <row r="4125" spans="1:10">
      <c r="A4125" s="38"/>
      <c r="B4125" s="38"/>
      <c r="C4125" s="38"/>
      <c r="D4125" s="38"/>
      <c r="E4125" s="38" t="s">
        <v>1897</v>
      </c>
      <c r="F4125" s="39">
        <v>6.13</v>
      </c>
      <c r="G4125" s="38" t="s">
        <v>1898</v>
      </c>
      <c r="H4125" s="39">
        <v>0</v>
      </c>
      <c r="I4125" s="38" t="s">
        <v>1899</v>
      </c>
      <c r="J4125" s="39">
        <v>6.13</v>
      </c>
    </row>
    <row r="4126" spans="1:10">
      <c r="A4126" s="38"/>
      <c r="B4126" s="38"/>
      <c r="C4126" s="38"/>
      <c r="D4126" s="38"/>
      <c r="E4126" s="38" t="s">
        <v>1900</v>
      </c>
      <c r="F4126" s="39">
        <v>2.0099999999999998</v>
      </c>
      <c r="G4126" s="38"/>
      <c r="H4126" s="398" t="s">
        <v>1901</v>
      </c>
      <c r="I4126" s="398"/>
      <c r="J4126" s="39">
        <v>11.86</v>
      </c>
    </row>
    <row r="4127" spans="1:10" ht="1.05" customHeight="1">
      <c r="A4127" s="16"/>
      <c r="B4127" s="16"/>
      <c r="C4127" s="16"/>
      <c r="D4127" s="16"/>
      <c r="E4127" s="16"/>
      <c r="F4127" s="16"/>
      <c r="G4127" s="16"/>
      <c r="H4127" s="16"/>
      <c r="I4127" s="16"/>
      <c r="J4127" s="16"/>
    </row>
    <row r="4128" spans="1:10" ht="18" customHeight="1">
      <c r="A4128" s="2" t="s">
        <v>1357</v>
      </c>
      <c r="B4128" s="4" t="s">
        <v>61</v>
      </c>
      <c r="C4128" s="2" t="s">
        <v>62</v>
      </c>
      <c r="D4128" s="2" t="s">
        <v>9</v>
      </c>
      <c r="E4128" s="391" t="s">
        <v>63</v>
      </c>
      <c r="F4128" s="391"/>
      <c r="G4128" s="3" t="s">
        <v>64</v>
      </c>
      <c r="H4128" s="4" t="s">
        <v>10</v>
      </c>
      <c r="I4128" s="4" t="s">
        <v>65</v>
      </c>
      <c r="J4128" s="4" t="s">
        <v>11</v>
      </c>
    </row>
    <row r="4129" spans="1:10" ht="52.05" customHeight="1">
      <c r="A4129" s="10" t="s">
        <v>1883</v>
      </c>
      <c r="B4129" s="12" t="s">
        <v>1295</v>
      </c>
      <c r="C4129" s="10" t="s">
        <v>78</v>
      </c>
      <c r="D4129" s="10" t="s">
        <v>1296</v>
      </c>
      <c r="E4129" s="395" t="s">
        <v>1085</v>
      </c>
      <c r="F4129" s="395"/>
      <c r="G4129" s="11" t="s">
        <v>268</v>
      </c>
      <c r="H4129" s="15">
        <v>1</v>
      </c>
      <c r="I4129" s="13">
        <v>34.130000000000003</v>
      </c>
      <c r="J4129" s="13">
        <v>34.130000000000003</v>
      </c>
    </row>
    <row r="4130" spans="1:10" ht="24" customHeight="1">
      <c r="A4130" s="17" t="s">
        <v>1884</v>
      </c>
      <c r="B4130" s="19" t="s">
        <v>1971</v>
      </c>
      <c r="C4130" s="17" t="s">
        <v>78</v>
      </c>
      <c r="D4130" s="17" t="s">
        <v>1972</v>
      </c>
      <c r="E4130" s="396" t="s">
        <v>1887</v>
      </c>
      <c r="F4130" s="396"/>
      <c r="G4130" s="18" t="s">
        <v>1911</v>
      </c>
      <c r="H4130" s="21">
        <v>0.38690000000000002</v>
      </c>
      <c r="I4130" s="20">
        <v>28.71</v>
      </c>
      <c r="J4130" s="20">
        <v>11.1</v>
      </c>
    </row>
    <row r="4131" spans="1:10" ht="25.95" customHeight="1">
      <c r="A4131" s="17" t="s">
        <v>1884</v>
      </c>
      <c r="B4131" s="19" t="s">
        <v>2969</v>
      </c>
      <c r="C4131" s="17" t="s">
        <v>78</v>
      </c>
      <c r="D4131" s="17" t="s">
        <v>2970</v>
      </c>
      <c r="E4131" s="396" t="s">
        <v>1887</v>
      </c>
      <c r="F4131" s="396"/>
      <c r="G4131" s="18" t="s">
        <v>1911</v>
      </c>
      <c r="H4131" s="21">
        <v>0.38690000000000002</v>
      </c>
      <c r="I4131" s="20">
        <v>24.32</v>
      </c>
      <c r="J4131" s="20">
        <v>9.4</v>
      </c>
    </row>
    <row r="4132" spans="1:10" ht="25.95" customHeight="1">
      <c r="A4132" s="22" t="s">
        <v>1894</v>
      </c>
      <c r="B4132" s="24" t="s">
        <v>3212</v>
      </c>
      <c r="C4132" s="22" t="s">
        <v>78</v>
      </c>
      <c r="D4132" s="22" t="s">
        <v>3213</v>
      </c>
      <c r="E4132" s="397" t="s">
        <v>1928</v>
      </c>
      <c r="F4132" s="397"/>
      <c r="G4132" s="23" t="s">
        <v>268</v>
      </c>
      <c r="H4132" s="26">
        <v>1</v>
      </c>
      <c r="I4132" s="25">
        <v>13.63</v>
      </c>
      <c r="J4132" s="25">
        <v>13.63</v>
      </c>
    </row>
    <row r="4133" spans="1:10">
      <c r="A4133" s="38"/>
      <c r="B4133" s="38"/>
      <c r="C4133" s="38"/>
      <c r="D4133" s="38"/>
      <c r="E4133" s="38" t="s">
        <v>1897</v>
      </c>
      <c r="F4133" s="39">
        <v>15.12</v>
      </c>
      <c r="G4133" s="38" t="s">
        <v>1898</v>
      </c>
      <c r="H4133" s="39">
        <v>0</v>
      </c>
      <c r="I4133" s="38" t="s">
        <v>1899</v>
      </c>
      <c r="J4133" s="39">
        <v>15.12</v>
      </c>
    </row>
    <row r="4134" spans="1:10">
      <c r="A4134" s="38"/>
      <c r="B4134" s="38"/>
      <c r="C4134" s="38"/>
      <c r="D4134" s="38"/>
      <c r="E4134" s="38" t="s">
        <v>1900</v>
      </c>
      <c r="F4134" s="39">
        <v>6.99</v>
      </c>
      <c r="G4134" s="38"/>
      <c r="H4134" s="398" t="s">
        <v>1901</v>
      </c>
      <c r="I4134" s="398"/>
      <c r="J4134" s="39">
        <v>41.12</v>
      </c>
    </row>
    <row r="4135" spans="1:10" ht="1.05" customHeight="1">
      <c r="A4135" s="16"/>
      <c r="B4135" s="16"/>
      <c r="C4135" s="16"/>
      <c r="D4135" s="16"/>
      <c r="E4135" s="16"/>
      <c r="F4135" s="16"/>
      <c r="G4135" s="16"/>
      <c r="H4135" s="16"/>
      <c r="I4135" s="16"/>
      <c r="J4135" s="16"/>
    </row>
    <row r="4136" spans="1:10" ht="18" customHeight="1">
      <c r="A4136" s="2" t="s">
        <v>1358</v>
      </c>
      <c r="B4136" s="4" t="s">
        <v>61</v>
      </c>
      <c r="C4136" s="2" t="s">
        <v>62</v>
      </c>
      <c r="D4136" s="2" t="s">
        <v>9</v>
      </c>
      <c r="E4136" s="391" t="s">
        <v>63</v>
      </c>
      <c r="F4136" s="391"/>
      <c r="G4136" s="3" t="s">
        <v>64</v>
      </c>
      <c r="H4136" s="4" t="s">
        <v>10</v>
      </c>
      <c r="I4136" s="4" t="s">
        <v>65</v>
      </c>
      <c r="J4136" s="4" t="s">
        <v>11</v>
      </c>
    </row>
    <row r="4137" spans="1:10" ht="52.05" customHeight="1">
      <c r="A4137" s="10" t="s">
        <v>1883</v>
      </c>
      <c r="B4137" s="12" t="s">
        <v>1070</v>
      </c>
      <c r="C4137" s="10" t="s">
        <v>72</v>
      </c>
      <c r="D4137" s="10" t="s">
        <v>1071</v>
      </c>
      <c r="E4137" s="395" t="s">
        <v>74</v>
      </c>
      <c r="F4137" s="395"/>
      <c r="G4137" s="11" t="s">
        <v>75</v>
      </c>
      <c r="H4137" s="15">
        <v>1</v>
      </c>
      <c r="I4137" s="13">
        <v>14.85</v>
      </c>
      <c r="J4137" s="13">
        <v>14.85</v>
      </c>
    </row>
    <row r="4138" spans="1:10" ht="24" customHeight="1">
      <c r="A4138" s="17" t="s">
        <v>1884</v>
      </c>
      <c r="B4138" s="19" t="s">
        <v>1971</v>
      </c>
      <c r="C4138" s="17" t="s">
        <v>78</v>
      </c>
      <c r="D4138" s="17" t="s">
        <v>1972</v>
      </c>
      <c r="E4138" s="396" t="s">
        <v>1887</v>
      </c>
      <c r="F4138" s="396"/>
      <c r="G4138" s="18" t="s">
        <v>1911</v>
      </c>
      <c r="H4138" s="21">
        <v>0.22900000000000001</v>
      </c>
      <c r="I4138" s="20">
        <v>28.71</v>
      </c>
      <c r="J4138" s="20">
        <v>6.57</v>
      </c>
    </row>
    <row r="4139" spans="1:10" ht="25.95" customHeight="1">
      <c r="A4139" s="17" t="s">
        <v>1884</v>
      </c>
      <c r="B4139" s="19" t="s">
        <v>2969</v>
      </c>
      <c r="C4139" s="17" t="s">
        <v>78</v>
      </c>
      <c r="D4139" s="17" t="s">
        <v>2970</v>
      </c>
      <c r="E4139" s="396" t="s">
        <v>1887</v>
      </c>
      <c r="F4139" s="396"/>
      <c r="G4139" s="18" t="s">
        <v>1911</v>
      </c>
      <c r="H4139" s="21">
        <v>0.22900000000000001</v>
      </c>
      <c r="I4139" s="20">
        <v>24.32</v>
      </c>
      <c r="J4139" s="20">
        <v>5.56</v>
      </c>
    </row>
    <row r="4140" spans="1:10" ht="39" customHeight="1">
      <c r="A4140" s="22" t="s">
        <v>1894</v>
      </c>
      <c r="B4140" s="24" t="s">
        <v>3033</v>
      </c>
      <c r="C4140" s="22" t="s">
        <v>72</v>
      </c>
      <c r="D4140" s="22" t="s">
        <v>3034</v>
      </c>
      <c r="E4140" s="397" t="s">
        <v>1928</v>
      </c>
      <c r="F4140" s="397"/>
      <c r="G4140" s="23" t="s">
        <v>268</v>
      </c>
      <c r="H4140" s="26">
        <v>1</v>
      </c>
      <c r="I4140" s="25">
        <v>2.72</v>
      </c>
      <c r="J4140" s="25">
        <v>2.72</v>
      </c>
    </row>
    <row r="4141" spans="1:10">
      <c r="A4141" s="38"/>
      <c r="B4141" s="38"/>
      <c r="C4141" s="38"/>
      <c r="D4141" s="38"/>
      <c r="E4141" s="38" t="s">
        <v>1897</v>
      </c>
      <c r="F4141" s="39">
        <v>8.9499999999999993</v>
      </c>
      <c r="G4141" s="38" t="s">
        <v>1898</v>
      </c>
      <c r="H4141" s="39">
        <v>0</v>
      </c>
      <c r="I4141" s="38" t="s">
        <v>1899</v>
      </c>
      <c r="J4141" s="39">
        <v>8.9499999999999993</v>
      </c>
    </row>
    <row r="4142" spans="1:10">
      <c r="A4142" s="38"/>
      <c r="B4142" s="38"/>
      <c r="C4142" s="38"/>
      <c r="D4142" s="38"/>
      <c r="E4142" s="38" t="s">
        <v>1900</v>
      </c>
      <c r="F4142" s="39">
        <v>3.04</v>
      </c>
      <c r="G4142" s="38"/>
      <c r="H4142" s="398" t="s">
        <v>1901</v>
      </c>
      <c r="I4142" s="398"/>
      <c r="J4142" s="39">
        <v>17.89</v>
      </c>
    </row>
    <row r="4143" spans="1:10" ht="1.05" customHeight="1">
      <c r="A4143" s="16"/>
      <c r="B4143" s="16"/>
      <c r="C4143" s="16"/>
      <c r="D4143" s="16"/>
      <c r="E4143" s="16"/>
      <c r="F4143" s="16"/>
      <c r="G4143" s="16"/>
      <c r="H4143" s="16"/>
      <c r="I4143" s="16"/>
      <c r="J4143" s="16"/>
    </row>
    <row r="4144" spans="1:10" ht="18" customHeight="1">
      <c r="A4144" s="2" t="s">
        <v>1359</v>
      </c>
      <c r="B4144" s="4" t="s">
        <v>61</v>
      </c>
      <c r="C4144" s="2" t="s">
        <v>62</v>
      </c>
      <c r="D4144" s="2" t="s">
        <v>9</v>
      </c>
      <c r="E4144" s="391" t="s">
        <v>63</v>
      </c>
      <c r="F4144" s="391"/>
      <c r="G4144" s="3" t="s">
        <v>64</v>
      </c>
      <c r="H4144" s="4" t="s">
        <v>10</v>
      </c>
      <c r="I4144" s="4" t="s">
        <v>65</v>
      </c>
      <c r="J4144" s="4" t="s">
        <v>11</v>
      </c>
    </row>
    <row r="4145" spans="1:10" ht="39" customHeight="1">
      <c r="A4145" s="10" t="s">
        <v>1883</v>
      </c>
      <c r="B4145" s="12" t="s">
        <v>1057</v>
      </c>
      <c r="C4145" s="10" t="s">
        <v>78</v>
      </c>
      <c r="D4145" s="10" t="s">
        <v>1058</v>
      </c>
      <c r="E4145" s="395" t="s">
        <v>1059</v>
      </c>
      <c r="F4145" s="395"/>
      <c r="G4145" s="11" t="s">
        <v>268</v>
      </c>
      <c r="H4145" s="15">
        <v>1</v>
      </c>
      <c r="I4145" s="13">
        <v>41.09</v>
      </c>
      <c r="J4145" s="13">
        <v>41.09</v>
      </c>
    </row>
    <row r="4146" spans="1:10" ht="24" customHeight="1">
      <c r="A4146" s="17" t="s">
        <v>1884</v>
      </c>
      <c r="B4146" s="19" t="s">
        <v>1971</v>
      </c>
      <c r="C4146" s="17" t="s">
        <v>78</v>
      </c>
      <c r="D4146" s="17" t="s">
        <v>1972</v>
      </c>
      <c r="E4146" s="396" t="s">
        <v>1887</v>
      </c>
      <c r="F4146" s="396"/>
      <c r="G4146" s="18" t="s">
        <v>1911</v>
      </c>
      <c r="H4146" s="21">
        <v>0.40079999999999999</v>
      </c>
      <c r="I4146" s="20">
        <v>28.71</v>
      </c>
      <c r="J4146" s="20">
        <v>11.5</v>
      </c>
    </row>
    <row r="4147" spans="1:10" ht="25.95" customHeight="1">
      <c r="A4147" s="17" t="s">
        <v>1884</v>
      </c>
      <c r="B4147" s="19" t="s">
        <v>2969</v>
      </c>
      <c r="C4147" s="17" t="s">
        <v>78</v>
      </c>
      <c r="D4147" s="17" t="s">
        <v>2970</v>
      </c>
      <c r="E4147" s="396" t="s">
        <v>1887</v>
      </c>
      <c r="F4147" s="396"/>
      <c r="G4147" s="18" t="s">
        <v>1911</v>
      </c>
      <c r="H4147" s="21">
        <v>0.40079999999999999</v>
      </c>
      <c r="I4147" s="20">
        <v>24.32</v>
      </c>
      <c r="J4147" s="20">
        <v>9.74</v>
      </c>
    </row>
    <row r="4148" spans="1:10" ht="39" customHeight="1">
      <c r="A4148" s="22" t="s">
        <v>1894</v>
      </c>
      <c r="B4148" s="24" t="s">
        <v>2229</v>
      </c>
      <c r="C4148" s="22" t="s">
        <v>78</v>
      </c>
      <c r="D4148" s="22" t="s">
        <v>2230</v>
      </c>
      <c r="E4148" s="397" t="s">
        <v>1928</v>
      </c>
      <c r="F4148" s="397"/>
      <c r="G4148" s="23" t="s">
        <v>268</v>
      </c>
      <c r="H4148" s="26">
        <v>2</v>
      </c>
      <c r="I4148" s="25">
        <v>0.37</v>
      </c>
      <c r="J4148" s="25">
        <v>0.74</v>
      </c>
    </row>
    <row r="4149" spans="1:10" ht="25.95" customHeight="1">
      <c r="A4149" s="22" t="s">
        <v>1894</v>
      </c>
      <c r="B4149" s="24" t="s">
        <v>3018</v>
      </c>
      <c r="C4149" s="22" t="s">
        <v>78</v>
      </c>
      <c r="D4149" s="22" t="s">
        <v>3019</v>
      </c>
      <c r="E4149" s="397" t="s">
        <v>1928</v>
      </c>
      <c r="F4149" s="397"/>
      <c r="G4149" s="23" t="s">
        <v>268</v>
      </c>
      <c r="H4149" s="26">
        <v>1</v>
      </c>
      <c r="I4149" s="25">
        <v>19.11</v>
      </c>
      <c r="J4149" s="25">
        <v>19.11</v>
      </c>
    </row>
    <row r="4150" spans="1:10">
      <c r="A4150" s="38"/>
      <c r="B4150" s="38"/>
      <c r="C4150" s="38"/>
      <c r="D4150" s="38"/>
      <c r="E4150" s="38" t="s">
        <v>1897</v>
      </c>
      <c r="F4150" s="39">
        <v>15.66</v>
      </c>
      <c r="G4150" s="38" t="s">
        <v>1898</v>
      </c>
      <c r="H4150" s="39">
        <v>0</v>
      </c>
      <c r="I4150" s="38" t="s">
        <v>1899</v>
      </c>
      <c r="J4150" s="39">
        <v>15.66</v>
      </c>
    </row>
    <row r="4151" spans="1:10">
      <c r="A4151" s="38"/>
      <c r="B4151" s="38"/>
      <c r="C4151" s="38"/>
      <c r="D4151" s="38"/>
      <c r="E4151" s="38" t="s">
        <v>1900</v>
      </c>
      <c r="F4151" s="39">
        <v>8.42</v>
      </c>
      <c r="G4151" s="38"/>
      <c r="H4151" s="398" t="s">
        <v>1901</v>
      </c>
      <c r="I4151" s="398"/>
      <c r="J4151" s="39">
        <v>49.51</v>
      </c>
    </row>
    <row r="4152" spans="1:10" ht="1.05" customHeight="1">
      <c r="A4152" s="16"/>
      <c r="B4152" s="16"/>
      <c r="C4152" s="16"/>
      <c r="D4152" s="16"/>
      <c r="E4152" s="16"/>
      <c r="F4152" s="16"/>
      <c r="G4152" s="16"/>
      <c r="H4152" s="16"/>
      <c r="I4152" s="16"/>
      <c r="J4152" s="16"/>
    </row>
    <row r="4153" spans="1:10" ht="18" customHeight="1">
      <c r="A4153" s="2" t="s">
        <v>1360</v>
      </c>
      <c r="B4153" s="4" t="s">
        <v>61</v>
      </c>
      <c r="C4153" s="2" t="s">
        <v>62</v>
      </c>
      <c r="D4153" s="2" t="s">
        <v>9</v>
      </c>
      <c r="E4153" s="391" t="s">
        <v>63</v>
      </c>
      <c r="F4153" s="391"/>
      <c r="G4153" s="3" t="s">
        <v>64</v>
      </c>
      <c r="H4153" s="4" t="s">
        <v>10</v>
      </c>
      <c r="I4153" s="4" t="s">
        <v>65</v>
      </c>
      <c r="J4153" s="4" t="s">
        <v>11</v>
      </c>
    </row>
    <row r="4154" spans="1:10" ht="39" customHeight="1">
      <c r="A4154" s="10" t="s">
        <v>1883</v>
      </c>
      <c r="B4154" s="12" t="s">
        <v>1226</v>
      </c>
      <c r="C4154" s="10" t="s">
        <v>78</v>
      </c>
      <c r="D4154" s="10" t="s">
        <v>1227</v>
      </c>
      <c r="E4154" s="395" t="s">
        <v>1075</v>
      </c>
      <c r="F4154" s="395"/>
      <c r="G4154" s="11" t="s">
        <v>114</v>
      </c>
      <c r="H4154" s="15">
        <v>1</v>
      </c>
      <c r="I4154" s="13">
        <v>4.49</v>
      </c>
      <c r="J4154" s="13">
        <v>4.49</v>
      </c>
    </row>
    <row r="4155" spans="1:10" ht="25.95" customHeight="1">
      <c r="A4155" s="17" t="s">
        <v>1884</v>
      </c>
      <c r="B4155" s="19" t="s">
        <v>2969</v>
      </c>
      <c r="C4155" s="17" t="s">
        <v>78</v>
      </c>
      <c r="D4155" s="17" t="s">
        <v>2970</v>
      </c>
      <c r="E4155" s="396" t="s">
        <v>1887</v>
      </c>
      <c r="F4155" s="396"/>
      <c r="G4155" s="18" t="s">
        <v>1911</v>
      </c>
      <c r="H4155" s="21">
        <v>2.9000000000000001E-2</v>
      </c>
      <c r="I4155" s="20">
        <v>24.32</v>
      </c>
      <c r="J4155" s="20">
        <v>0.7</v>
      </c>
    </row>
    <row r="4156" spans="1:10" ht="24" customHeight="1">
      <c r="A4156" s="17" t="s">
        <v>1884</v>
      </c>
      <c r="B4156" s="19" t="s">
        <v>1971</v>
      </c>
      <c r="C4156" s="17" t="s">
        <v>78</v>
      </c>
      <c r="D4156" s="17" t="s">
        <v>1972</v>
      </c>
      <c r="E4156" s="396" t="s">
        <v>1887</v>
      </c>
      <c r="F4156" s="396"/>
      <c r="G4156" s="18" t="s">
        <v>1911</v>
      </c>
      <c r="H4156" s="21">
        <v>2.9000000000000001E-2</v>
      </c>
      <c r="I4156" s="20">
        <v>28.71</v>
      </c>
      <c r="J4156" s="20">
        <v>0.83</v>
      </c>
    </row>
    <row r="4157" spans="1:10" ht="25.95" customHeight="1">
      <c r="A4157" s="22" t="s">
        <v>1894</v>
      </c>
      <c r="B4157" s="24" t="s">
        <v>3035</v>
      </c>
      <c r="C4157" s="22" t="s">
        <v>78</v>
      </c>
      <c r="D4157" s="22" t="s">
        <v>3036</v>
      </c>
      <c r="E4157" s="397" t="s">
        <v>1928</v>
      </c>
      <c r="F4157" s="397"/>
      <c r="G4157" s="23" t="s">
        <v>268</v>
      </c>
      <c r="H4157" s="26">
        <v>9.4000000000000004E-3</v>
      </c>
      <c r="I4157" s="25">
        <v>6.98</v>
      </c>
      <c r="J4157" s="25">
        <v>0.06</v>
      </c>
    </row>
    <row r="4158" spans="1:10" ht="39" customHeight="1">
      <c r="A4158" s="22" t="s">
        <v>1894</v>
      </c>
      <c r="B4158" s="24" t="s">
        <v>3168</v>
      </c>
      <c r="C4158" s="22" t="s">
        <v>78</v>
      </c>
      <c r="D4158" s="22" t="s">
        <v>3169</v>
      </c>
      <c r="E4158" s="397" t="s">
        <v>1928</v>
      </c>
      <c r="F4158" s="397"/>
      <c r="G4158" s="23" t="s">
        <v>114</v>
      </c>
      <c r="H4158" s="26">
        <v>1.2434000000000001</v>
      </c>
      <c r="I4158" s="25">
        <v>2.34</v>
      </c>
      <c r="J4158" s="25">
        <v>2.9</v>
      </c>
    </row>
    <row r="4159" spans="1:10">
      <c r="A4159" s="38"/>
      <c r="B4159" s="38"/>
      <c r="C4159" s="38"/>
      <c r="D4159" s="38"/>
      <c r="E4159" s="38" t="s">
        <v>1897</v>
      </c>
      <c r="F4159" s="39">
        <v>1.1299999999999999</v>
      </c>
      <c r="G4159" s="38" t="s">
        <v>1898</v>
      </c>
      <c r="H4159" s="39">
        <v>0</v>
      </c>
      <c r="I4159" s="38" t="s">
        <v>1899</v>
      </c>
      <c r="J4159" s="39">
        <v>1.1299999999999999</v>
      </c>
    </row>
    <row r="4160" spans="1:10">
      <c r="A4160" s="38"/>
      <c r="B4160" s="38"/>
      <c r="C4160" s="38"/>
      <c r="D4160" s="38"/>
      <c r="E4160" s="38" t="s">
        <v>1900</v>
      </c>
      <c r="F4160" s="39">
        <v>0.92</v>
      </c>
      <c r="G4160" s="38"/>
      <c r="H4160" s="398" t="s">
        <v>1901</v>
      </c>
      <c r="I4160" s="398"/>
      <c r="J4160" s="39">
        <v>5.41</v>
      </c>
    </row>
    <row r="4161" spans="1:10" ht="1.05" customHeight="1">
      <c r="A4161" s="16"/>
      <c r="B4161" s="16"/>
      <c r="C4161" s="16"/>
      <c r="D4161" s="16"/>
      <c r="E4161" s="16"/>
      <c r="F4161" s="16"/>
      <c r="G4161" s="16"/>
      <c r="H4161" s="16"/>
      <c r="I4161" s="16"/>
      <c r="J4161" s="16"/>
    </row>
    <row r="4162" spans="1:10" ht="18" customHeight="1">
      <c r="A4162" s="2" t="s">
        <v>1361</v>
      </c>
      <c r="B4162" s="4" t="s">
        <v>61</v>
      </c>
      <c r="C4162" s="2" t="s">
        <v>62</v>
      </c>
      <c r="D4162" s="2" t="s">
        <v>9</v>
      </c>
      <c r="E4162" s="391" t="s">
        <v>63</v>
      </c>
      <c r="F4162" s="391"/>
      <c r="G4162" s="3" t="s">
        <v>64</v>
      </c>
      <c r="H4162" s="4" t="s">
        <v>10</v>
      </c>
      <c r="I4162" s="4" t="s">
        <v>65</v>
      </c>
      <c r="J4162" s="4" t="s">
        <v>11</v>
      </c>
    </row>
    <row r="4163" spans="1:10" ht="78" customHeight="1">
      <c r="A4163" s="10" t="s">
        <v>1883</v>
      </c>
      <c r="B4163" s="12" t="s">
        <v>1106</v>
      </c>
      <c r="C4163" s="10" t="s">
        <v>72</v>
      </c>
      <c r="D4163" s="10" t="s">
        <v>1107</v>
      </c>
      <c r="E4163" s="395" t="s">
        <v>74</v>
      </c>
      <c r="F4163" s="395"/>
      <c r="G4163" s="11" t="s">
        <v>75</v>
      </c>
      <c r="H4163" s="15">
        <v>1</v>
      </c>
      <c r="I4163" s="13">
        <v>1594.15</v>
      </c>
      <c r="J4163" s="13">
        <v>1594.15</v>
      </c>
    </row>
    <row r="4164" spans="1:10" ht="25.95" customHeight="1">
      <c r="A4164" s="17" t="s">
        <v>1884</v>
      </c>
      <c r="B4164" s="19" t="s">
        <v>2969</v>
      </c>
      <c r="C4164" s="17" t="s">
        <v>78</v>
      </c>
      <c r="D4164" s="17" t="s">
        <v>2970</v>
      </c>
      <c r="E4164" s="396" t="s">
        <v>1887</v>
      </c>
      <c r="F4164" s="396"/>
      <c r="G4164" s="18" t="s">
        <v>1911</v>
      </c>
      <c r="H4164" s="21">
        <v>3.8839999999999999</v>
      </c>
      <c r="I4164" s="20">
        <v>24.32</v>
      </c>
      <c r="J4164" s="20">
        <v>94.45</v>
      </c>
    </row>
    <row r="4165" spans="1:10" ht="24" customHeight="1">
      <c r="A4165" s="17" t="s">
        <v>1884</v>
      </c>
      <c r="B4165" s="19" t="s">
        <v>1971</v>
      </c>
      <c r="C4165" s="17" t="s">
        <v>78</v>
      </c>
      <c r="D4165" s="17" t="s">
        <v>1972</v>
      </c>
      <c r="E4165" s="396" t="s">
        <v>1887</v>
      </c>
      <c r="F4165" s="396"/>
      <c r="G4165" s="18" t="s">
        <v>1911</v>
      </c>
      <c r="H4165" s="21">
        <v>3.8839999999999999</v>
      </c>
      <c r="I4165" s="20">
        <v>28.71</v>
      </c>
      <c r="J4165" s="20">
        <v>111.5</v>
      </c>
    </row>
    <row r="4166" spans="1:10" ht="64.95" customHeight="1">
      <c r="A4166" s="22" t="s">
        <v>1894</v>
      </c>
      <c r="B4166" s="24" t="s">
        <v>3064</v>
      </c>
      <c r="C4166" s="22" t="s">
        <v>72</v>
      </c>
      <c r="D4166" s="22" t="s">
        <v>3065</v>
      </c>
      <c r="E4166" s="397" t="s">
        <v>1928</v>
      </c>
      <c r="F4166" s="397"/>
      <c r="G4166" s="23" t="s">
        <v>268</v>
      </c>
      <c r="H4166" s="26">
        <v>1</v>
      </c>
      <c r="I4166" s="25">
        <v>1388.2</v>
      </c>
      <c r="J4166" s="25">
        <v>1388.2</v>
      </c>
    </row>
    <row r="4167" spans="1:10">
      <c r="A4167" s="38"/>
      <c r="B4167" s="38"/>
      <c r="C4167" s="38"/>
      <c r="D4167" s="38"/>
      <c r="E4167" s="38" t="s">
        <v>1897</v>
      </c>
      <c r="F4167" s="39">
        <v>151.88999999999999</v>
      </c>
      <c r="G4167" s="38" t="s">
        <v>1898</v>
      </c>
      <c r="H4167" s="39">
        <v>0</v>
      </c>
      <c r="I4167" s="38" t="s">
        <v>1899</v>
      </c>
      <c r="J4167" s="39">
        <v>151.88999999999999</v>
      </c>
    </row>
    <row r="4168" spans="1:10">
      <c r="A4168" s="38"/>
      <c r="B4168" s="38"/>
      <c r="C4168" s="38"/>
      <c r="D4168" s="38"/>
      <c r="E4168" s="38" t="s">
        <v>1900</v>
      </c>
      <c r="F4168" s="39">
        <v>326.8</v>
      </c>
      <c r="G4168" s="38"/>
      <c r="H4168" s="398" t="s">
        <v>1901</v>
      </c>
      <c r="I4168" s="398"/>
      <c r="J4168" s="39">
        <v>1920.95</v>
      </c>
    </row>
    <row r="4169" spans="1:10" ht="1.05" customHeight="1">
      <c r="A4169" s="16"/>
      <c r="B4169" s="16"/>
      <c r="C4169" s="16"/>
      <c r="D4169" s="16"/>
      <c r="E4169" s="16"/>
      <c r="F4169" s="16"/>
      <c r="G4169" s="16"/>
      <c r="H4169" s="16"/>
      <c r="I4169" s="16"/>
      <c r="J4169" s="16"/>
    </row>
    <row r="4170" spans="1:10" ht="18" customHeight="1">
      <c r="A4170" s="2" t="s">
        <v>1362</v>
      </c>
      <c r="B4170" s="4" t="s">
        <v>61</v>
      </c>
      <c r="C4170" s="2" t="s">
        <v>62</v>
      </c>
      <c r="D4170" s="2" t="s">
        <v>9</v>
      </c>
      <c r="E4170" s="391" t="s">
        <v>63</v>
      </c>
      <c r="F4170" s="391"/>
      <c r="G4170" s="3" t="s">
        <v>64</v>
      </c>
      <c r="H4170" s="4" t="s">
        <v>10</v>
      </c>
      <c r="I4170" s="4" t="s">
        <v>65</v>
      </c>
      <c r="J4170" s="4" t="s">
        <v>11</v>
      </c>
    </row>
    <row r="4171" spans="1:10" ht="39" customHeight="1">
      <c r="A4171" s="10" t="s">
        <v>1883</v>
      </c>
      <c r="B4171" s="12" t="s">
        <v>1326</v>
      </c>
      <c r="C4171" s="10" t="s">
        <v>72</v>
      </c>
      <c r="D4171" s="10" t="s">
        <v>1327</v>
      </c>
      <c r="E4171" s="395" t="s">
        <v>74</v>
      </c>
      <c r="F4171" s="395"/>
      <c r="G4171" s="11" t="s">
        <v>75</v>
      </c>
      <c r="H4171" s="15">
        <v>1</v>
      </c>
      <c r="I4171" s="13">
        <v>100.74</v>
      </c>
      <c r="J4171" s="13">
        <v>100.74</v>
      </c>
    </row>
    <row r="4172" spans="1:10" ht="24" customHeight="1">
      <c r="A4172" s="17" t="s">
        <v>1884</v>
      </c>
      <c r="B4172" s="19" t="s">
        <v>1971</v>
      </c>
      <c r="C4172" s="17" t="s">
        <v>78</v>
      </c>
      <c r="D4172" s="17" t="s">
        <v>1972</v>
      </c>
      <c r="E4172" s="396" t="s">
        <v>1887</v>
      </c>
      <c r="F4172" s="396"/>
      <c r="G4172" s="18" t="s">
        <v>1911</v>
      </c>
      <c r="H4172" s="21">
        <v>0.25</v>
      </c>
      <c r="I4172" s="20">
        <v>28.71</v>
      </c>
      <c r="J4172" s="20">
        <v>7.17</v>
      </c>
    </row>
    <row r="4173" spans="1:10" ht="25.95" customHeight="1">
      <c r="A4173" s="17" t="s">
        <v>1884</v>
      </c>
      <c r="B4173" s="19" t="s">
        <v>2969</v>
      </c>
      <c r="C4173" s="17" t="s">
        <v>78</v>
      </c>
      <c r="D4173" s="17" t="s">
        <v>2970</v>
      </c>
      <c r="E4173" s="396" t="s">
        <v>1887</v>
      </c>
      <c r="F4173" s="396"/>
      <c r="G4173" s="18" t="s">
        <v>1911</v>
      </c>
      <c r="H4173" s="21">
        <v>0.25</v>
      </c>
      <c r="I4173" s="20">
        <v>24.32</v>
      </c>
      <c r="J4173" s="20">
        <v>6.08</v>
      </c>
    </row>
    <row r="4174" spans="1:10" ht="25.95" customHeight="1">
      <c r="A4174" s="22" t="s">
        <v>1894</v>
      </c>
      <c r="B4174" s="24" t="s">
        <v>3238</v>
      </c>
      <c r="C4174" s="22" t="s">
        <v>72</v>
      </c>
      <c r="D4174" s="22" t="s">
        <v>3239</v>
      </c>
      <c r="E4174" s="397" t="s">
        <v>1928</v>
      </c>
      <c r="F4174" s="397"/>
      <c r="G4174" s="23" t="s">
        <v>268</v>
      </c>
      <c r="H4174" s="26">
        <v>1</v>
      </c>
      <c r="I4174" s="25">
        <v>87.49</v>
      </c>
      <c r="J4174" s="25">
        <v>87.49</v>
      </c>
    </row>
    <row r="4175" spans="1:10">
      <c r="A4175" s="38"/>
      <c r="B4175" s="38"/>
      <c r="C4175" s="38"/>
      <c r="D4175" s="38"/>
      <c r="E4175" s="38" t="s">
        <v>1897</v>
      </c>
      <c r="F4175" s="39">
        <v>9.77</v>
      </c>
      <c r="G4175" s="38" t="s">
        <v>1898</v>
      </c>
      <c r="H4175" s="39">
        <v>0</v>
      </c>
      <c r="I4175" s="38" t="s">
        <v>1899</v>
      </c>
      <c r="J4175" s="39">
        <v>9.77</v>
      </c>
    </row>
    <row r="4176" spans="1:10">
      <c r="A4176" s="38"/>
      <c r="B4176" s="38"/>
      <c r="C4176" s="38"/>
      <c r="D4176" s="38"/>
      <c r="E4176" s="38" t="s">
        <v>1900</v>
      </c>
      <c r="F4176" s="39">
        <v>20.65</v>
      </c>
      <c r="G4176" s="38"/>
      <c r="H4176" s="398" t="s">
        <v>1901</v>
      </c>
      <c r="I4176" s="398"/>
      <c r="J4176" s="39">
        <v>121.39</v>
      </c>
    </row>
    <row r="4177" spans="1:10" ht="1.05" customHeight="1">
      <c r="A4177" s="16"/>
      <c r="B4177" s="16"/>
      <c r="C4177" s="16"/>
      <c r="D4177" s="16"/>
      <c r="E4177" s="16"/>
      <c r="F4177" s="16"/>
      <c r="G4177" s="16"/>
      <c r="H4177" s="16"/>
      <c r="I4177" s="16"/>
      <c r="J4177" s="16"/>
    </row>
    <row r="4178" spans="1:10" ht="18" customHeight="1">
      <c r="A4178" s="2" t="s">
        <v>1363</v>
      </c>
      <c r="B4178" s="4" t="s">
        <v>61</v>
      </c>
      <c r="C4178" s="2" t="s">
        <v>62</v>
      </c>
      <c r="D4178" s="2" t="s">
        <v>9</v>
      </c>
      <c r="E4178" s="391" t="s">
        <v>63</v>
      </c>
      <c r="F4178" s="391"/>
      <c r="G4178" s="3" t="s">
        <v>64</v>
      </c>
      <c r="H4178" s="4" t="s">
        <v>10</v>
      </c>
      <c r="I4178" s="4" t="s">
        <v>65</v>
      </c>
      <c r="J4178" s="4" t="s">
        <v>11</v>
      </c>
    </row>
    <row r="4179" spans="1:10" ht="25.95" customHeight="1">
      <c r="A4179" s="10" t="s">
        <v>1883</v>
      </c>
      <c r="B4179" s="12" t="s">
        <v>1364</v>
      </c>
      <c r="C4179" s="10" t="s">
        <v>78</v>
      </c>
      <c r="D4179" s="10" t="s">
        <v>1365</v>
      </c>
      <c r="E4179" s="395" t="s">
        <v>1114</v>
      </c>
      <c r="F4179" s="395"/>
      <c r="G4179" s="11" t="s">
        <v>268</v>
      </c>
      <c r="H4179" s="15">
        <v>1</v>
      </c>
      <c r="I4179" s="13">
        <v>14.58</v>
      </c>
      <c r="J4179" s="13">
        <v>14.58</v>
      </c>
    </row>
    <row r="4180" spans="1:10" ht="25.95" customHeight="1">
      <c r="A4180" s="17" t="s">
        <v>1884</v>
      </c>
      <c r="B4180" s="19" t="s">
        <v>2969</v>
      </c>
      <c r="C4180" s="17" t="s">
        <v>78</v>
      </c>
      <c r="D4180" s="17" t="s">
        <v>2970</v>
      </c>
      <c r="E4180" s="396" t="s">
        <v>1887</v>
      </c>
      <c r="F4180" s="396"/>
      <c r="G4180" s="18" t="s">
        <v>1911</v>
      </c>
      <c r="H4180" s="21">
        <v>3.5200000000000002E-2</v>
      </c>
      <c r="I4180" s="20">
        <v>24.32</v>
      </c>
      <c r="J4180" s="20">
        <v>0.85</v>
      </c>
    </row>
    <row r="4181" spans="1:10" ht="24" customHeight="1">
      <c r="A4181" s="17" t="s">
        <v>1884</v>
      </c>
      <c r="B4181" s="19" t="s">
        <v>1971</v>
      </c>
      <c r="C4181" s="17" t="s">
        <v>78</v>
      </c>
      <c r="D4181" s="17" t="s">
        <v>1972</v>
      </c>
      <c r="E4181" s="396" t="s">
        <v>1887</v>
      </c>
      <c r="F4181" s="396"/>
      <c r="G4181" s="18" t="s">
        <v>1911</v>
      </c>
      <c r="H4181" s="21">
        <v>3.5200000000000002E-2</v>
      </c>
      <c r="I4181" s="20">
        <v>28.71</v>
      </c>
      <c r="J4181" s="20">
        <v>1.01</v>
      </c>
    </row>
    <row r="4182" spans="1:10" ht="25.95" customHeight="1">
      <c r="A4182" s="22" t="s">
        <v>1894</v>
      </c>
      <c r="B4182" s="24" t="s">
        <v>3066</v>
      </c>
      <c r="C4182" s="22" t="s">
        <v>78</v>
      </c>
      <c r="D4182" s="22" t="s">
        <v>3067</v>
      </c>
      <c r="E4182" s="397" t="s">
        <v>1928</v>
      </c>
      <c r="F4182" s="397"/>
      <c r="G4182" s="23" t="s">
        <v>268</v>
      </c>
      <c r="H4182" s="26">
        <v>1</v>
      </c>
      <c r="I4182" s="25">
        <v>11.58</v>
      </c>
      <c r="J4182" s="25">
        <v>11.58</v>
      </c>
    </row>
    <row r="4183" spans="1:10" ht="39" customHeight="1">
      <c r="A4183" s="22" t="s">
        <v>1894</v>
      </c>
      <c r="B4183" s="24" t="s">
        <v>3068</v>
      </c>
      <c r="C4183" s="22" t="s">
        <v>78</v>
      </c>
      <c r="D4183" s="22" t="s">
        <v>3069</v>
      </c>
      <c r="E4183" s="397" t="s">
        <v>1928</v>
      </c>
      <c r="F4183" s="397"/>
      <c r="G4183" s="23" t="s">
        <v>268</v>
      </c>
      <c r="H4183" s="26">
        <v>1</v>
      </c>
      <c r="I4183" s="25">
        <v>1.1399999999999999</v>
      </c>
      <c r="J4183" s="25">
        <v>1.1399999999999999</v>
      </c>
    </row>
    <row r="4184" spans="1:10">
      <c r="A4184" s="38"/>
      <c r="B4184" s="38"/>
      <c r="C4184" s="38"/>
      <c r="D4184" s="38"/>
      <c r="E4184" s="38" t="s">
        <v>1897</v>
      </c>
      <c r="F4184" s="39">
        <v>1.37</v>
      </c>
      <c r="G4184" s="38" t="s">
        <v>1898</v>
      </c>
      <c r="H4184" s="39">
        <v>0</v>
      </c>
      <c r="I4184" s="38" t="s">
        <v>1899</v>
      </c>
      <c r="J4184" s="39">
        <v>1.37</v>
      </c>
    </row>
    <row r="4185" spans="1:10">
      <c r="A4185" s="38"/>
      <c r="B4185" s="38"/>
      <c r="C4185" s="38"/>
      <c r="D4185" s="38"/>
      <c r="E4185" s="38" t="s">
        <v>1900</v>
      </c>
      <c r="F4185" s="39">
        <v>2.98</v>
      </c>
      <c r="G4185" s="38"/>
      <c r="H4185" s="398" t="s">
        <v>1901</v>
      </c>
      <c r="I4185" s="398"/>
      <c r="J4185" s="39">
        <v>17.559999999999999</v>
      </c>
    </row>
    <row r="4186" spans="1:10" ht="1.05" customHeight="1">
      <c r="A4186" s="16"/>
      <c r="B4186" s="16"/>
      <c r="C4186" s="16"/>
      <c r="D4186" s="16"/>
      <c r="E4186" s="16"/>
      <c r="F4186" s="16"/>
      <c r="G4186" s="16"/>
      <c r="H4186" s="16"/>
      <c r="I4186" s="16"/>
      <c r="J4186" s="16"/>
    </row>
    <row r="4187" spans="1:10" ht="18" customHeight="1">
      <c r="A4187" s="2" t="s">
        <v>1366</v>
      </c>
      <c r="B4187" s="4" t="s">
        <v>61</v>
      </c>
      <c r="C4187" s="2" t="s">
        <v>62</v>
      </c>
      <c r="D4187" s="2" t="s">
        <v>9</v>
      </c>
      <c r="E4187" s="391" t="s">
        <v>63</v>
      </c>
      <c r="F4187" s="391"/>
      <c r="G4187" s="3" t="s">
        <v>64</v>
      </c>
      <c r="H4187" s="4" t="s">
        <v>10</v>
      </c>
      <c r="I4187" s="4" t="s">
        <v>65</v>
      </c>
      <c r="J4187" s="4" t="s">
        <v>11</v>
      </c>
    </row>
    <row r="4188" spans="1:10" ht="25.95" customHeight="1">
      <c r="A4188" s="10" t="s">
        <v>1883</v>
      </c>
      <c r="B4188" s="12" t="s">
        <v>1116</v>
      </c>
      <c r="C4188" s="10" t="s">
        <v>78</v>
      </c>
      <c r="D4188" s="10" t="s">
        <v>1117</v>
      </c>
      <c r="E4188" s="395" t="s">
        <v>1114</v>
      </c>
      <c r="F4188" s="395"/>
      <c r="G4188" s="11" t="s">
        <v>268</v>
      </c>
      <c r="H4188" s="15">
        <v>1</v>
      </c>
      <c r="I4188" s="13">
        <v>15.23</v>
      </c>
      <c r="J4188" s="13">
        <v>15.23</v>
      </c>
    </row>
    <row r="4189" spans="1:10" ht="24" customHeight="1">
      <c r="A4189" s="17" t="s">
        <v>1884</v>
      </c>
      <c r="B4189" s="19" t="s">
        <v>1971</v>
      </c>
      <c r="C4189" s="17" t="s">
        <v>78</v>
      </c>
      <c r="D4189" s="17" t="s">
        <v>1972</v>
      </c>
      <c r="E4189" s="396" t="s">
        <v>1887</v>
      </c>
      <c r="F4189" s="396"/>
      <c r="G4189" s="18" t="s">
        <v>1911</v>
      </c>
      <c r="H4189" s="21">
        <v>4.7600000000000003E-2</v>
      </c>
      <c r="I4189" s="20">
        <v>28.71</v>
      </c>
      <c r="J4189" s="20">
        <v>1.36</v>
      </c>
    </row>
    <row r="4190" spans="1:10" ht="25.95" customHeight="1">
      <c r="A4190" s="17" t="s">
        <v>1884</v>
      </c>
      <c r="B4190" s="19" t="s">
        <v>2969</v>
      </c>
      <c r="C4190" s="17" t="s">
        <v>78</v>
      </c>
      <c r="D4190" s="17" t="s">
        <v>2970</v>
      </c>
      <c r="E4190" s="396" t="s">
        <v>1887</v>
      </c>
      <c r="F4190" s="396"/>
      <c r="G4190" s="18" t="s">
        <v>1911</v>
      </c>
      <c r="H4190" s="21">
        <v>4.7600000000000003E-2</v>
      </c>
      <c r="I4190" s="20">
        <v>24.32</v>
      </c>
      <c r="J4190" s="20">
        <v>1.1499999999999999</v>
      </c>
    </row>
    <row r="4191" spans="1:10" ht="39" customHeight="1">
      <c r="A4191" s="22" t="s">
        <v>1894</v>
      </c>
      <c r="B4191" s="24" t="s">
        <v>3068</v>
      </c>
      <c r="C4191" s="22" t="s">
        <v>78</v>
      </c>
      <c r="D4191" s="22" t="s">
        <v>3069</v>
      </c>
      <c r="E4191" s="397" t="s">
        <v>1928</v>
      </c>
      <c r="F4191" s="397"/>
      <c r="G4191" s="23" t="s">
        <v>268</v>
      </c>
      <c r="H4191" s="26">
        <v>1</v>
      </c>
      <c r="I4191" s="25">
        <v>1.1399999999999999</v>
      </c>
      <c r="J4191" s="25">
        <v>1.1399999999999999</v>
      </c>
    </row>
    <row r="4192" spans="1:10" ht="25.95" customHeight="1">
      <c r="A4192" s="22" t="s">
        <v>1894</v>
      </c>
      <c r="B4192" s="24" t="s">
        <v>3066</v>
      </c>
      <c r="C4192" s="22" t="s">
        <v>78</v>
      </c>
      <c r="D4192" s="22" t="s">
        <v>3067</v>
      </c>
      <c r="E4192" s="397" t="s">
        <v>1928</v>
      </c>
      <c r="F4192" s="397"/>
      <c r="G4192" s="23" t="s">
        <v>268</v>
      </c>
      <c r="H4192" s="26">
        <v>1</v>
      </c>
      <c r="I4192" s="25">
        <v>11.58</v>
      </c>
      <c r="J4192" s="25">
        <v>11.58</v>
      </c>
    </row>
    <row r="4193" spans="1:10">
      <c r="A4193" s="38"/>
      <c r="B4193" s="38"/>
      <c r="C4193" s="38"/>
      <c r="D4193" s="38"/>
      <c r="E4193" s="38" t="s">
        <v>1897</v>
      </c>
      <c r="F4193" s="39">
        <v>1.85</v>
      </c>
      <c r="G4193" s="38" t="s">
        <v>1898</v>
      </c>
      <c r="H4193" s="39">
        <v>0</v>
      </c>
      <c r="I4193" s="38" t="s">
        <v>1899</v>
      </c>
      <c r="J4193" s="39">
        <v>1.85</v>
      </c>
    </row>
    <row r="4194" spans="1:10">
      <c r="A4194" s="38"/>
      <c r="B4194" s="38"/>
      <c r="C4194" s="38"/>
      <c r="D4194" s="38"/>
      <c r="E4194" s="38" t="s">
        <v>1900</v>
      </c>
      <c r="F4194" s="39">
        <v>3.12</v>
      </c>
      <c r="G4194" s="38"/>
      <c r="H4194" s="398" t="s">
        <v>1901</v>
      </c>
      <c r="I4194" s="398"/>
      <c r="J4194" s="39">
        <v>18.350000000000001</v>
      </c>
    </row>
    <row r="4195" spans="1:10" ht="1.05" customHeight="1">
      <c r="A4195" s="16"/>
      <c r="B4195" s="16"/>
      <c r="C4195" s="16"/>
      <c r="D4195" s="16"/>
      <c r="E4195" s="16"/>
      <c r="F4195" s="16"/>
      <c r="G4195" s="16"/>
      <c r="H4195" s="16"/>
      <c r="I4195" s="16"/>
      <c r="J4195" s="16"/>
    </row>
    <row r="4196" spans="1:10" ht="18" customHeight="1">
      <c r="A4196" s="2" t="s">
        <v>1367</v>
      </c>
      <c r="B4196" s="4" t="s">
        <v>61</v>
      </c>
      <c r="C4196" s="2" t="s">
        <v>62</v>
      </c>
      <c r="D4196" s="2" t="s">
        <v>9</v>
      </c>
      <c r="E4196" s="391" t="s">
        <v>63</v>
      </c>
      <c r="F4196" s="391"/>
      <c r="G4196" s="3" t="s">
        <v>64</v>
      </c>
      <c r="H4196" s="4" t="s">
        <v>10</v>
      </c>
      <c r="I4196" s="4" t="s">
        <v>65</v>
      </c>
      <c r="J4196" s="4" t="s">
        <v>11</v>
      </c>
    </row>
    <row r="4197" spans="1:10" ht="25.95" customHeight="1">
      <c r="A4197" s="10" t="s">
        <v>1883</v>
      </c>
      <c r="B4197" s="12" t="s">
        <v>1248</v>
      </c>
      <c r="C4197" s="10" t="s">
        <v>78</v>
      </c>
      <c r="D4197" s="10" t="s">
        <v>1249</v>
      </c>
      <c r="E4197" s="395" t="s">
        <v>1114</v>
      </c>
      <c r="F4197" s="395"/>
      <c r="G4197" s="11" t="s">
        <v>268</v>
      </c>
      <c r="H4197" s="15">
        <v>1</v>
      </c>
      <c r="I4197" s="13">
        <v>16.57</v>
      </c>
      <c r="J4197" s="13">
        <v>16.57</v>
      </c>
    </row>
    <row r="4198" spans="1:10" ht="24" customHeight="1">
      <c r="A4198" s="17" t="s">
        <v>1884</v>
      </c>
      <c r="B4198" s="19" t="s">
        <v>1971</v>
      </c>
      <c r="C4198" s="17" t="s">
        <v>78</v>
      </c>
      <c r="D4198" s="17" t="s">
        <v>1972</v>
      </c>
      <c r="E4198" s="396" t="s">
        <v>1887</v>
      </c>
      <c r="F4198" s="396"/>
      <c r="G4198" s="18" t="s">
        <v>1911</v>
      </c>
      <c r="H4198" s="21">
        <v>6.6299999999999998E-2</v>
      </c>
      <c r="I4198" s="20">
        <v>28.71</v>
      </c>
      <c r="J4198" s="20">
        <v>1.9</v>
      </c>
    </row>
    <row r="4199" spans="1:10" ht="25.95" customHeight="1">
      <c r="A4199" s="17" t="s">
        <v>1884</v>
      </c>
      <c r="B4199" s="19" t="s">
        <v>2969</v>
      </c>
      <c r="C4199" s="17" t="s">
        <v>78</v>
      </c>
      <c r="D4199" s="17" t="s">
        <v>2970</v>
      </c>
      <c r="E4199" s="396" t="s">
        <v>1887</v>
      </c>
      <c r="F4199" s="396"/>
      <c r="G4199" s="18" t="s">
        <v>1911</v>
      </c>
      <c r="H4199" s="21">
        <v>6.6299999999999998E-2</v>
      </c>
      <c r="I4199" s="20">
        <v>24.32</v>
      </c>
      <c r="J4199" s="20">
        <v>1.61</v>
      </c>
    </row>
    <row r="4200" spans="1:10" ht="25.95" customHeight="1">
      <c r="A4200" s="22" t="s">
        <v>1894</v>
      </c>
      <c r="B4200" s="24" t="s">
        <v>3066</v>
      </c>
      <c r="C4200" s="22" t="s">
        <v>78</v>
      </c>
      <c r="D4200" s="22" t="s">
        <v>3067</v>
      </c>
      <c r="E4200" s="397" t="s">
        <v>1928</v>
      </c>
      <c r="F4200" s="397"/>
      <c r="G4200" s="23" t="s">
        <v>268</v>
      </c>
      <c r="H4200" s="26">
        <v>1</v>
      </c>
      <c r="I4200" s="25">
        <v>11.58</v>
      </c>
      <c r="J4200" s="25">
        <v>11.58</v>
      </c>
    </row>
    <row r="4201" spans="1:10" ht="39" customHeight="1">
      <c r="A4201" s="22" t="s">
        <v>1894</v>
      </c>
      <c r="B4201" s="24" t="s">
        <v>3184</v>
      </c>
      <c r="C4201" s="22" t="s">
        <v>78</v>
      </c>
      <c r="D4201" s="22" t="s">
        <v>3185</v>
      </c>
      <c r="E4201" s="397" t="s">
        <v>1928</v>
      </c>
      <c r="F4201" s="397"/>
      <c r="G4201" s="23" t="s">
        <v>268</v>
      </c>
      <c r="H4201" s="26">
        <v>1</v>
      </c>
      <c r="I4201" s="25">
        <v>1.48</v>
      </c>
      <c r="J4201" s="25">
        <v>1.48</v>
      </c>
    </row>
    <row r="4202" spans="1:10">
      <c r="A4202" s="38"/>
      <c r="B4202" s="38"/>
      <c r="C4202" s="38"/>
      <c r="D4202" s="38"/>
      <c r="E4202" s="38" t="s">
        <v>1897</v>
      </c>
      <c r="F4202" s="39">
        <v>2.59</v>
      </c>
      <c r="G4202" s="38" t="s">
        <v>1898</v>
      </c>
      <c r="H4202" s="39">
        <v>0</v>
      </c>
      <c r="I4202" s="38" t="s">
        <v>1899</v>
      </c>
      <c r="J4202" s="39">
        <v>2.59</v>
      </c>
    </row>
    <row r="4203" spans="1:10">
      <c r="A4203" s="38"/>
      <c r="B4203" s="38"/>
      <c r="C4203" s="38"/>
      <c r="D4203" s="38"/>
      <c r="E4203" s="38" t="s">
        <v>1900</v>
      </c>
      <c r="F4203" s="39">
        <v>3.39</v>
      </c>
      <c r="G4203" s="38"/>
      <c r="H4203" s="398" t="s">
        <v>1901</v>
      </c>
      <c r="I4203" s="398"/>
      <c r="J4203" s="39">
        <v>19.96</v>
      </c>
    </row>
    <row r="4204" spans="1:10" ht="1.05" customHeight="1">
      <c r="A4204" s="16"/>
      <c r="B4204" s="16"/>
      <c r="C4204" s="16"/>
      <c r="D4204" s="16"/>
      <c r="E4204" s="16"/>
      <c r="F4204" s="16"/>
      <c r="G4204" s="16"/>
      <c r="H4204" s="16"/>
      <c r="I4204" s="16"/>
      <c r="J4204" s="16"/>
    </row>
    <row r="4205" spans="1:10" ht="18" customHeight="1">
      <c r="A4205" s="2" t="s">
        <v>1368</v>
      </c>
      <c r="B4205" s="4" t="s">
        <v>61</v>
      </c>
      <c r="C4205" s="2" t="s">
        <v>62</v>
      </c>
      <c r="D4205" s="2" t="s">
        <v>9</v>
      </c>
      <c r="E4205" s="391" t="s">
        <v>63</v>
      </c>
      <c r="F4205" s="391"/>
      <c r="G4205" s="3" t="s">
        <v>64</v>
      </c>
      <c r="H4205" s="4" t="s">
        <v>10</v>
      </c>
      <c r="I4205" s="4" t="s">
        <v>65</v>
      </c>
      <c r="J4205" s="4" t="s">
        <v>11</v>
      </c>
    </row>
    <row r="4206" spans="1:10" ht="25.95" customHeight="1">
      <c r="A4206" s="10" t="s">
        <v>1883</v>
      </c>
      <c r="B4206" s="12" t="s">
        <v>1125</v>
      </c>
      <c r="C4206" s="10" t="s">
        <v>78</v>
      </c>
      <c r="D4206" s="10" t="s">
        <v>1126</v>
      </c>
      <c r="E4206" s="395" t="s">
        <v>1114</v>
      </c>
      <c r="F4206" s="395"/>
      <c r="G4206" s="11" t="s">
        <v>268</v>
      </c>
      <c r="H4206" s="15">
        <v>1</v>
      </c>
      <c r="I4206" s="13">
        <v>532.27</v>
      </c>
      <c r="J4206" s="13">
        <v>532.27</v>
      </c>
    </row>
    <row r="4207" spans="1:10" ht="25.95" customHeight="1">
      <c r="A4207" s="17" t="s">
        <v>1884</v>
      </c>
      <c r="B4207" s="19" t="s">
        <v>2969</v>
      </c>
      <c r="C4207" s="17" t="s">
        <v>78</v>
      </c>
      <c r="D4207" s="17" t="s">
        <v>2970</v>
      </c>
      <c r="E4207" s="396" t="s">
        <v>1887</v>
      </c>
      <c r="F4207" s="396"/>
      <c r="G4207" s="18" t="s">
        <v>1911</v>
      </c>
      <c r="H4207" s="21">
        <v>1.3231999999999999</v>
      </c>
      <c r="I4207" s="20">
        <v>24.32</v>
      </c>
      <c r="J4207" s="20">
        <v>32.18</v>
      </c>
    </row>
    <row r="4208" spans="1:10" ht="24" customHeight="1">
      <c r="A4208" s="17" t="s">
        <v>1884</v>
      </c>
      <c r="B4208" s="19" t="s">
        <v>1971</v>
      </c>
      <c r="C4208" s="17" t="s">
        <v>78</v>
      </c>
      <c r="D4208" s="17" t="s">
        <v>1972</v>
      </c>
      <c r="E4208" s="396" t="s">
        <v>1887</v>
      </c>
      <c r="F4208" s="396"/>
      <c r="G4208" s="18" t="s">
        <v>1911</v>
      </c>
      <c r="H4208" s="21">
        <v>1.3231999999999999</v>
      </c>
      <c r="I4208" s="20">
        <v>28.71</v>
      </c>
      <c r="J4208" s="20">
        <v>37.979999999999997</v>
      </c>
    </row>
    <row r="4209" spans="1:10" ht="25.95" customHeight="1">
      <c r="A4209" s="22" t="s">
        <v>1894</v>
      </c>
      <c r="B4209" s="24" t="s">
        <v>3078</v>
      </c>
      <c r="C4209" s="22" t="s">
        <v>78</v>
      </c>
      <c r="D4209" s="22" t="s">
        <v>3079</v>
      </c>
      <c r="E4209" s="397" t="s">
        <v>1928</v>
      </c>
      <c r="F4209" s="397"/>
      <c r="G4209" s="23" t="s">
        <v>268</v>
      </c>
      <c r="H4209" s="26">
        <v>1</v>
      </c>
      <c r="I4209" s="25">
        <v>443.66</v>
      </c>
      <c r="J4209" s="25">
        <v>443.66</v>
      </c>
    </row>
    <row r="4210" spans="1:10" ht="39" customHeight="1">
      <c r="A4210" s="22" t="s">
        <v>1894</v>
      </c>
      <c r="B4210" s="24" t="s">
        <v>3080</v>
      </c>
      <c r="C4210" s="22" t="s">
        <v>78</v>
      </c>
      <c r="D4210" s="22" t="s">
        <v>3081</v>
      </c>
      <c r="E4210" s="397" t="s">
        <v>1928</v>
      </c>
      <c r="F4210" s="397"/>
      <c r="G4210" s="23" t="s">
        <v>268</v>
      </c>
      <c r="H4210" s="26">
        <v>3</v>
      </c>
      <c r="I4210" s="25">
        <v>6.15</v>
      </c>
      <c r="J4210" s="25">
        <v>18.45</v>
      </c>
    </row>
    <row r="4211" spans="1:10">
      <c r="A4211" s="38"/>
      <c r="B4211" s="38"/>
      <c r="C4211" s="38"/>
      <c r="D4211" s="38"/>
      <c r="E4211" s="38" t="s">
        <v>1897</v>
      </c>
      <c r="F4211" s="39">
        <v>51.74</v>
      </c>
      <c r="G4211" s="38" t="s">
        <v>1898</v>
      </c>
      <c r="H4211" s="39">
        <v>0</v>
      </c>
      <c r="I4211" s="38" t="s">
        <v>1899</v>
      </c>
      <c r="J4211" s="39">
        <v>51.74</v>
      </c>
    </row>
    <row r="4212" spans="1:10">
      <c r="A4212" s="38"/>
      <c r="B4212" s="38"/>
      <c r="C4212" s="38"/>
      <c r="D4212" s="38"/>
      <c r="E4212" s="38" t="s">
        <v>1900</v>
      </c>
      <c r="F4212" s="39">
        <v>109.11</v>
      </c>
      <c r="G4212" s="38"/>
      <c r="H4212" s="398" t="s">
        <v>1901</v>
      </c>
      <c r="I4212" s="398"/>
      <c r="J4212" s="39">
        <v>641.38</v>
      </c>
    </row>
    <row r="4213" spans="1:10" ht="1.05" customHeight="1">
      <c r="A4213" s="16"/>
      <c r="B4213" s="16"/>
      <c r="C4213" s="16"/>
      <c r="D4213" s="16"/>
      <c r="E4213" s="16"/>
      <c r="F4213" s="16"/>
      <c r="G4213" s="16"/>
      <c r="H4213" s="16"/>
      <c r="I4213" s="16"/>
      <c r="J4213" s="16"/>
    </row>
    <row r="4214" spans="1:10" ht="18" customHeight="1">
      <c r="A4214" s="2" t="s">
        <v>1369</v>
      </c>
      <c r="B4214" s="4" t="s">
        <v>61</v>
      </c>
      <c r="C4214" s="2" t="s">
        <v>62</v>
      </c>
      <c r="D4214" s="2" t="s">
        <v>9</v>
      </c>
      <c r="E4214" s="391" t="s">
        <v>63</v>
      </c>
      <c r="F4214" s="391"/>
      <c r="G4214" s="3" t="s">
        <v>64</v>
      </c>
      <c r="H4214" s="4" t="s">
        <v>10</v>
      </c>
      <c r="I4214" s="4" t="s">
        <v>65</v>
      </c>
      <c r="J4214" s="4" t="s">
        <v>11</v>
      </c>
    </row>
    <row r="4215" spans="1:10" ht="25.95" customHeight="1">
      <c r="A4215" s="10" t="s">
        <v>1883</v>
      </c>
      <c r="B4215" s="12" t="s">
        <v>1119</v>
      </c>
      <c r="C4215" s="10" t="s">
        <v>78</v>
      </c>
      <c r="D4215" s="10" t="s">
        <v>1120</v>
      </c>
      <c r="E4215" s="395" t="s">
        <v>1114</v>
      </c>
      <c r="F4215" s="395"/>
      <c r="G4215" s="11" t="s">
        <v>268</v>
      </c>
      <c r="H4215" s="15">
        <v>1</v>
      </c>
      <c r="I4215" s="13">
        <v>18.170000000000002</v>
      </c>
      <c r="J4215" s="13">
        <v>18.170000000000002</v>
      </c>
    </row>
    <row r="4216" spans="1:10" ht="25.95" customHeight="1">
      <c r="A4216" s="17" t="s">
        <v>1884</v>
      </c>
      <c r="B4216" s="19" t="s">
        <v>2969</v>
      </c>
      <c r="C4216" s="17" t="s">
        <v>78</v>
      </c>
      <c r="D4216" s="17" t="s">
        <v>2970</v>
      </c>
      <c r="E4216" s="396" t="s">
        <v>1887</v>
      </c>
      <c r="F4216" s="396"/>
      <c r="G4216" s="18" t="s">
        <v>1911</v>
      </c>
      <c r="H4216" s="21">
        <v>9.11E-2</v>
      </c>
      <c r="I4216" s="20">
        <v>24.32</v>
      </c>
      <c r="J4216" s="20">
        <v>2.21</v>
      </c>
    </row>
    <row r="4217" spans="1:10" ht="24" customHeight="1">
      <c r="A4217" s="17" t="s">
        <v>1884</v>
      </c>
      <c r="B4217" s="19" t="s">
        <v>1971</v>
      </c>
      <c r="C4217" s="17" t="s">
        <v>78</v>
      </c>
      <c r="D4217" s="17" t="s">
        <v>1972</v>
      </c>
      <c r="E4217" s="396" t="s">
        <v>1887</v>
      </c>
      <c r="F4217" s="396"/>
      <c r="G4217" s="18" t="s">
        <v>1911</v>
      </c>
      <c r="H4217" s="21">
        <v>9.11E-2</v>
      </c>
      <c r="I4217" s="20">
        <v>28.71</v>
      </c>
      <c r="J4217" s="20">
        <v>2.61</v>
      </c>
    </row>
    <row r="4218" spans="1:10" ht="25.95" customHeight="1">
      <c r="A4218" s="22" t="s">
        <v>1894</v>
      </c>
      <c r="B4218" s="24" t="s">
        <v>3066</v>
      </c>
      <c r="C4218" s="22" t="s">
        <v>78</v>
      </c>
      <c r="D4218" s="22" t="s">
        <v>3067</v>
      </c>
      <c r="E4218" s="397" t="s">
        <v>1928</v>
      </c>
      <c r="F4218" s="397"/>
      <c r="G4218" s="23" t="s">
        <v>268</v>
      </c>
      <c r="H4218" s="26">
        <v>1</v>
      </c>
      <c r="I4218" s="25">
        <v>11.58</v>
      </c>
      <c r="J4218" s="25">
        <v>11.58</v>
      </c>
    </row>
    <row r="4219" spans="1:10" ht="39" customHeight="1">
      <c r="A4219" s="22" t="s">
        <v>1894</v>
      </c>
      <c r="B4219" s="24" t="s">
        <v>3074</v>
      </c>
      <c r="C4219" s="22" t="s">
        <v>78</v>
      </c>
      <c r="D4219" s="22" t="s">
        <v>3075</v>
      </c>
      <c r="E4219" s="397" t="s">
        <v>1928</v>
      </c>
      <c r="F4219" s="397"/>
      <c r="G4219" s="23" t="s">
        <v>268</v>
      </c>
      <c r="H4219" s="26">
        <v>1</v>
      </c>
      <c r="I4219" s="25">
        <v>1.77</v>
      </c>
      <c r="J4219" s="25">
        <v>1.77</v>
      </c>
    </row>
    <row r="4220" spans="1:10">
      <c r="A4220" s="38"/>
      <c r="B4220" s="38"/>
      <c r="C4220" s="38"/>
      <c r="D4220" s="38"/>
      <c r="E4220" s="38" t="s">
        <v>1897</v>
      </c>
      <c r="F4220" s="39">
        <v>3.56</v>
      </c>
      <c r="G4220" s="38" t="s">
        <v>1898</v>
      </c>
      <c r="H4220" s="39">
        <v>0</v>
      </c>
      <c r="I4220" s="38" t="s">
        <v>1899</v>
      </c>
      <c r="J4220" s="39">
        <v>3.56</v>
      </c>
    </row>
    <row r="4221" spans="1:10">
      <c r="A4221" s="38"/>
      <c r="B4221" s="38"/>
      <c r="C4221" s="38"/>
      <c r="D4221" s="38"/>
      <c r="E4221" s="38" t="s">
        <v>1900</v>
      </c>
      <c r="F4221" s="39">
        <v>3.72</v>
      </c>
      <c r="G4221" s="38"/>
      <c r="H4221" s="398" t="s">
        <v>1901</v>
      </c>
      <c r="I4221" s="398"/>
      <c r="J4221" s="39">
        <v>21.89</v>
      </c>
    </row>
    <row r="4222" spans="1:10" ht="1.05" customHeight="1">
      <c r="A4222" s="16"/>
      <c r="B4222" s="16"/>
      <c r="C4222" s="16"/>
      <c r="D4222" s="16"/>
      <c r="E4222" s="16"/>
      <c r="F4222" s="16"/>
      <c r="G4222" s="16"/>
      <c r="H4222" s="16"/>
      <c r="I4222" s="16"/>
      <c r="J4222" s="16"/>
    </row>
    <row r="4223" spans="1:10" ht="18" customHeight="1">
      <c r="A4223" s="2" t="s">
        <v>1370</v>
      </c>
      <c r="B4223" s="4" t="s">
        <v>61</v>
      </c>
      <c r="C4223" s="2" t="s">
        <v>62</v>
      </c>
      <c r="D4223" s="2" t="s">
        <v>9</v>
      </c>
      <c r="E4223" s="391" t="s">
        <v>63</v>
      </c>
      <c r="F4223" s="391"/>
      <c r="G4223" s="3" t="s">
        <v>64</v>
      </c>
      <c r="H4223" s="4" t="s">
        <v>10</v>
      </c>
      <c r="I4223" s="4" t="s">
        <v>65</v>
      </c>
      <c r="J4223" s="4" t="s">
        <v>11</v>
      </c>
    </row>
    <row r="4224" spans="1:10" ht="91.05" customHeight="1">
      <c r="A4224" s="10" t="s">
        <v>1883</v>
      </c>
      <c r="B4224" s="12" t="s">
        <v>1131</v>
      </c>
      <c r="C4224" s="10" t="s">
        <v>72</v>
      </c>
      <c r="D4224" s="10" t="s">
        <v>1132</v>
      </c>
      <c r="E4224" s="395" t="s">
        <v>74</v>
      </c>
      <c r="F4224" s="395"/>
      <c r="G4224" s="11" t="s">
        <v>75</v>
      </c>
      <c r="H4224" s="15">
        <v>1</v>
      </c>
      <c r="I4224" s="13">
        <v>47.15</v>
      </c>
      <c r="J4224" s="13">
        <v>47.15</v>
      </c>
    </row>
    <row r="4225" spans="1:10" ht="24" customHeight="1">
      <c r="A4225" s="17" t="s">
        <v>1884</v>
      </c>
      <c r="B4225" s="19" t="s">
        <v>1971</v>
      </c>
      <c r="C4225" s="17" t="s">
        <v>78</v>
      </c>
      <c r="D4225" s="17" t="s">
        <v>1972</v>
      </c>
      <c r="E4225" s="396" t="s">
        <v>1887</v>
      </c>
      <c r="F4225" s="396"/>
      <c r="G4225" s="18" t="s">
        <v>1911</v>
      </c>
      <c r="H4225" s="21">
        <v>0.6</v>
      </c>
      <c r="I4225" s="20">
        <v>28.71</v>
      </c>
      <c r="J4225" s="20">
        <v>17.22</v>
      </c>
    </row>
    <row r="4226" spans="1:10" ht="91.05" customHeight="1">
      <c r="A4226" s="22" t="s">
        <v>1894</v>
      </c>
      <c r="B4226" s="24" t="s">
        <v>3086</v>
      </c>
      <c r="C4226" s="22" t="s">
        <v>72</v>
      </c>
      <c r="D4226" s="22" t="s">
        <v>3087</v>
      </c>
      <c r="E4226" s="397" t="s">
        <v>1928</v>
      </c>
      <c r="F4226" s="397"/>
      <c r="G4226" s="23" t="s">
        <v>268</v>
      </c>
      <c r="H4226" s="26">
        <v>1</v>
      </c>
      <c r="I4226" s="25">
        <v>29.93</v>
      </c>
      <c r="J4226" s="25">
        <v>29.93</v>
      </c>
    </row>
    <row r="4227" spans="1:10">
      <c r="A4227" s="38"/>
      <c r="B4227" s="38"/>
      <c r="C4227" s="38"/>
      <c r="D4227" s="38"/>
      <c r="E4227" s="38" t="s">
        <v>1897</v>
      </c>
      <c r="F4227" s="39">
        <v>13.05</v>
      </c>
      <c r="G4227" s="38" t="s">
        <v>1898</v>
      </c>
      <c r="H4227" s="39">
        <v>0</v>
      </c>
      <c r="I4227" s="38" t="s">
        <v>1899</v>
      </c>
      <c r="J4227" s="39">
        <v>13.05</v>
      </c>
    </row>
    <row r="4228" spans="1:10">
      <c r="A4228" s="38"/>
      <c r="B4228" s="38"/>
      <c r="C4228" s="38"/>
      <c r="D4228" s="38"/>
      <c r="E4228" s="38" t="s">
        <v>1900</v>
      </c>
      <c r="F4228" s="39">
        <v>9.66</v>
      </c>
      <c r="G4228" s="38"/>
      <c r="H4228" s="398" t="s">
        <v>1901</v>
      </c>
      <c r="I4228" s="398"/>
      <c r="J4228" s="39">
        <v>56.81</v>
      </c>
    </row>
    <row r="4229" spans="1:10" ht="1.05" customHeight="1">
      <c r="A4229" s="16"/>
      <c r="B4229" s="16"/>
      <c r="C4229" s="16"/>
      <c r="D4229" s="16"/>
      <c r="E4229" s="16"/>
      <c r="F4229" s="16"/>
      <c r="G4229" s="16"/>
      <c r="H4229" s="16"/>
      <c r="I4229" s="16"/>
      <c r="J4229" s="16"/>
    </row>
    <row r="4230" spans="1:10" ht="18" customHeight="1">
      <c r="A4230" s="2" t="s">
        <v>1371</v>
      </c>
      <c r="B4230" s="4" t="s">
        <v>61</v>
      </c>
      <c r="C4230" s="2" t="s">
        <v>62</v>
      </c>
      <c r="D4230" s="2" t="s">
        <v>9</v>
      </c>
      <c r="E4230" s="391" t="s">
        <v>63</v>
      </c>
      <c r="F4230" s="391"/>
      <c r="G4230" s="3" t="s">
        <v>64</v>
      </c>
      <c r="H4230" s="4" t="s">
        <v>10</v>
      </c>
      <c r="I4230" s="4" t="s">
        <v>65</v>
      </c>
      <c r="J4230" s="4" t="s">
        <v>11</v>
      </c>
    </row>
    <row r="4231" spans="1:10" ht="52.05" customHeight="1">
      <c r="A4231" s="10" t="s">
        <v>1883</v>
      </c>
      <c r="B4231" s="12" t="s">
        <v>1011</v>
      </c>
      <c r="C4231" s="10" t="s">
        <v>78</v>
      </c>
      <c r="D4231" s="10" t="s">
        <v>1012</v>
      </c>
      <c r="E4231" s="395" t="s">
        <v>1013</v>
      </c>
      <c r="F4231" s="395"/>
      <c r="G4231" s="11" t="s">
        <v>114</v>
      </c>
      <c r="H4231" s="15">
        <v>1</v>
      </c>
      <c r="I4231" s="13">
        <v>55.12</v>
      </c>
      <c r="J4231" s="13">
        <v>55.12</v>
      </c>
    </row>
    <row r="4232" spans="1:10" ht="24" customHeight="1">
      <c r="A4232" s="17" t="s">
        <v>1884</v>
      </c>
      <c r="B4232" s="19" t="s">
        <v>1971</v>
      </c>
      <c r="C4232" s="17" t="s">
        <v>78</v>
      </c>
      <c r="D4232" s="17" t="s">
        <v>1972</v>
      </c>
      <c r="E4232" s="396" t="s">
        <v>1887</v>
      </c>
      <c r="F4232" s="396"/>
      <c r="G4232" s="18" t="s">
        <v>1911</v>
      </c>
      <c r="H4232" s="21">
        <v>0.75280000000000002</v>
      </c>
      <c r="I4232" s="20">
        <v>28.71</v>
      </c>
      <c r="J4232" s="20">
        <v>21.61</v>
      </c>
    </row>
    <row r="4233" spans="1:10" ht="25.95" customHeight="1">
      <c r="A4233" s="17" t="s">
        <v>1884</v>
      </c>
      <c r="B4233" s="19" t="s">
        <v>2969</v>
      </c>
      <c r="C4233" s="17" t="s">
        <v>78</v>
      </c>
      <c r="D4233" s="17" t="s">
        <v>2970</v>
      </c>
      <c r="E4233" s="396" t="s">
        <v>1887</v>
      </c>
      <c r="F4233" s="396"/>
      <c r="G4233" s="18" t="s">
        <v>1911</v>
      </c>
      <c r="H4233" s="21">
        <v>0.1711</v>
      </c>
      <c r="I4233" s="20">
        <v>24.32</v>
      </c>
      <c r="J4233" s="20">
        <v>4.16</v>
      </c>
    </row>
    <row r="4234" spans="1:10" ht="24" customHeight="1">
      <c r="A4234" s="22" t="s">
        <v>1894</v>
      </c>
      <c r="B4234" s="24" t="s">
        <v>2979</v>
      </c>
      <c r="C4234" s="22" t="s">
        <v>78</v>
      </c>
      <c r="D4234" s="22" t="s">
        <v>2980</v>
      </c>
      <c r="E4234" s="397" t="s">
        <v>1928</v>
      </c>
      <c r="F4234" s="397"/>
      <c r="G4234" s="23" t="s">
        <v>114</v>
      </c>
      <c r="H4234" s="26">
        <v>1.1111</v>
      </c>
      <c r="I4234" s="25">
        <v>3.81</v>
      </c>
      <c r="J4234" s="25">
        <v>4.2300000000000004</v>
      </c>
    </row>
    <row r="4235" spans="1:10" ht="39" customHeight="1">
      <c r="A4235" s="22" t="s">
        <v>1894</v>
      </c>
      <c r="B4235" s="24" t="s">
        <v>2981</v>
      </c>
      <c r="C4235" s="22" t="s">
        <v>78</v>
      </c>
      <c r="D4235" s="22" t="s">
        <v>2982</v>
      </c>
      <c r="E4235" s="397" t="s">
        <v>1928</v>
      </c>
      <c r="F4235" s="397"/>
      <c r="G4235" s="23" t="s">
        <v>268</v>
      </c>
      <c r="H4235" s="26">
        <v>7</v>
      </c>
      <c r="I4235" s="25">
        <v>1.43</v>
      </c>
      <c r="J4235" s="25">
        <v>10.01</v>
      </c>
    </row>
    <row r="4236" spans="1:10" ht="24" customHeight="1">
      <c r="A4236" s="22" t="s">
        <v>1894</v>
      </c>
      <c r="B4236" s="24" t="s">
        <v>2983</v>
      </c>
      <c r="C4236" s="22" t="s">
        <v>78</v>
      </c>
      <c r="D4236" s="22" t="s">
        <v>2984</v>
      </c>
      <c r="E4236" s="397" t="s">
        <v>1928</v>
      </c>
      <c r="F4236" s="397"/>
      <c r="G4236" s="23" t="s">
        <v>114</v>
      </c>
      <c r="H4236" s="26">
        <v>0.5</v>
      </c>
      <c r="I4236" s="25">
        <v>17.03</v>
      </c>
      <c r="J4236" s="25">
        <v>8.51</v>
      </c>
    </row>
    <row r="4237" spans="1:10" ht="24" customHeight="1">
      <c r="A4237" s="22" t="s">
        <v>1894</v>
      </c>
      <c r="B4237" s="24" t="s">
        <v>2963</v>
      </c>
      <c r="C4237" s="22" t="s">
        <v>78</v>
      </c>
      <c r="D4237" s="22" t="s">
        <v>2964</v>
      </c>
      <c r="E4237" s="397" t="s">
        <v>1928</v>
      </c>
      <c r="F4237" s="397"/>
      <c r="G4237" s="23" t="s">
        <v>268</v>
      </c>
      <c r="H4237" s="26">
        <v>7</v>
      </c>
      <c r="I4237" s="25">
        <v>0.42</v>
      </c>
      <c r="J4237" s="25">
        <v>2.94</v>
      </c>
    </row>
    <row r="4238" spans="1:10" ht="25.95" customHeight="1">
      <c r="A4238" s="22" t="s">
        <v>1894</v>
      </c>
      <c r="B4238" s="24" t="s">
        <v>2985</v>
      </c>
      <c r="C4238" s="22" t="s">
        <v>78</v>
      </c>
      <c r="D4238" s="22" t="s">
        <v>2986</v>
      </c>
      <c r="E4238" s="397" t="s">
        <v>1928</v>
      </c>
      <c r="F4238" s="397"/>
      <c r="G4238" s="23" t="s">
        <v>268</v>
      </c>
      <c r="H4238" s="26">
        <v>2.2222</v>
      </c>
      <c r="I4238" s="25">
        <v>1.65</v>
      </c>
      <c r="J4238" s="25">
        <v>3.66</v>
      </c>
    </row>
    <row r="4239" spans="1:10">
      <c r="A4239" s="38"/>
      <c r="B4239" s="38"/>
      <c r="C4239" s="38"/>
      <c r="D4239" s="38"/>
      <c r="E4239" s="38" t="s">
        <v>1897</v>
      </c>
      <c r="F4239" s="39">
        <v>19.34</v>
      </c>
      <c r="G4239" s="38" t="s">
        <v>1898</v>
      </c>
      <c r="H4239" s="39">
        <v>0</v>
      </c>
      <c r="I4239" s="38" t="s">
        <v>1899</v>
      </c>
      <c r="J4239" s="39">
        <v>19.34</v>
      </c>
    </row>
    <row r="4240" spans="1:10">
      <c r="A4240" s="38"/>
      <c r="B4240" s="38"/>
      <c r="C4240" s="38"/>
      <c r="D4240" s="38"/>
      <c r="E4240" s="38" t="s">
        <v>1900</v>
      </c>
      <c r="F4240" s="39">
        <v>11.29</v>
      </c>
      <c r="G4240" s="38"/>
      <c r="H4240" s="398" t="s">
        <v>1901</v>
      </c>
      <c r="I4240" s="398"/>
      <c r="J4240" s="39">
        <v>66.41</v>
      </c>
    </row>
    <row r="4241" spans="1:10" ht="1.05" customHeight="1">
      <c r="A4241" s="16"/>
      <c r="B4241" s="16"/>
      <c r="C4241" s="16"/>
      <c r="D4241" s="16"/>
      <c r="E4241" s="16"/>
      <c r="F4241" s="16"/>
      <c r="G4241" s="16"/>
      <c r="H4241" s="16"/>
      <c r="I4241" s="16"/>
      <c r="J4241" s="16"/>
    </row>
    <row r="4242" spans="1:10" ht="18" customHeight="1">
      <c r="A4242" s="2" t="s">
        <v>1372</v>
      </c>
      <c r="B4242" s="4" t="s">
        <v>61</v>
      </c>
      <c r="C4242" s="2" t="s">
        <v>62</v>
      </c>
      <c r="D4242" s="2" t="s">
        <v>9</v>
      </c>
      <c r="E4242" s="391" t="s">
        <v>63</v>
      </c>
      <c r="F4242" s="391"/>
      <c r="G4242" s="3" t="s">
        <v>64</v>
      </c>
      <c r="H4242" s="4" t="s">
        <v>10</v>
      </c>
      <c r="I4242" s="4" t="s">
        <v>65</v>
      </c>
      <c r="J4242" s="4" t="s">
        <v>11</v>
      </c>
    </row>
    <row r="4243" spans="1:10" ht="52.05" customHeight="1">
      <c r="A4243" s="10" t="s">
        <v>1883</v>
      </c>
      <c r="B4243" s="12" t="s">
        <v>1061</v>
      </c>
      <c r="C4243" s="10" t="s">
        <v>78</v>
      </c>
      <c r="D4243" s="10" t="s">
        <v>1062</v>
      </c>
      <c r="E4243" s="395" t="s">
        <v>1013</v>
      </c>
      <c r="F4243" s="395"/>
      <c r="G4243" s="11" t="s">
        <v>114</v>
      </c>
      <c r="H4243" s="15">
        <v>1</v>
      </c>
      <c r="I4243" s="13">
        <v>13.81</v>
      </c>
      <c r="J4243" s="13">
        <v>13.81</v>
      </c>
    </row>
    <row r="4244" spans="1:10" ht="25.95" customHeight="1">
      <c r="A4244" s="17" t="s">
        <v>1884</v>
      </c>
      <c r="B4244" s="19" t="s">
        <v>2969</v>
      </c>
      <c r="C4244" s="17" t="s">
        <v>78</v>
      </c>
      <c r="D4244" s="17" t="s">
        <v>2970</v>
      </c>
      <c r="E4244" s="396" t="s">
        <v>1887</v>
      </c>
      <c r="F4244" s="396"/>
      <c r="G4244" s="18" t="s">
        <v>1911</v>
      </c>
      <c r="H4244" s="21">
        <v>4.4200000000000003E-2</v>
      </c>
      <c r="I4244" s="20">
        <v>24.32</v>
      </c>
      <c r="J4244" s="20">
        <v>1.07</v>
      </c>
    </row>
    <row r="4245" spans="1:10" ht="24" customHeight="1">
      <c r="A4245" s="17" t="s">
        <v>1884</v>
      </c>
      <c r="B4245" s="19" t="s">
        <v>1971</v>
      </c>
      <c r="C4245" s="17" t="s">
        <v>78</v>
      </c>
      <c r="D4245" s="17" t="s">
        <v>1972</v>
      </c>
      <c r="E4245" s="396" t="s">
        <v>1887</v>
      </c>
      <c r="F4245" s="396"/>
      <c r="G4245" s="18" t="s">
        <v>1911</v>
      </c>
      <c r="H4245" s="21">
        <v>0.1946</v>
      </c>
      <c r="I4245" s="20">
        <v>28.71</v>
      </c>
      <c r="J4245" s="20">
        <v>5.58</v>
      </c>
    </row>
    <row r="4246" spans="1:10" ht="25.95" customHeight="1">
      <c r="A4246" s="22" t="s">
        <v>1894</v>
      </c>
      <c r="B4246" s="24" t="s">
        <v>3020</v>
      </c>
      <c r="C4246" s="22" t="s">
        <v>78</v>
      </c>
      <c r="D4246" s="22" t="s">
        <v>3021</v>
      </c>
      <c r="E4246" s="397" t="s">
        <v>1928</v>
      </c>
      <c r="F4246" s="397"/>
      <c r="G4246" s="23" t="s">
        <v>268</v>
      </c>
      <c r="H4246" s="26">
        <v>1.25</v>
      </c>
      <c r="I4246" s="25">
        <v>4.8099999999999996</v>
      </c>
      <c r="J4246" s="25">
        <v>6.01</v>
      </c>
    </row>
    <row r="4247" spans="1:10" ht="39" customHeight="1">
      <c r="A4247" s="22" t="s">
        <v>1894</v>
      </c>
      <c r="B4247" s="24" t="s">
        <v>3022</v>
      </c>
      <c r="C4247" s="22" t="s">
        <v>78</v>
      </c>
      <c r="D4247" s="22" t="s">
        <v>3023</v>
      </c>
      <c r="E4247" s="397" t="s">
        <v>1928</v>
      </c>
      <c r="F4247" s="397"/>
      <c r="G4247" s="23" t="s">
        <v>268</v>
      </c>
      <c r="H4247" s="26">
        <v>1.3125</v>
      </c>
      <c r="I4247" s="25">
        <v>0.88</v>
      </c>
      <c r="J4247" s="25">
        <v>1.1499999999999999</v>
      </c>
    </row>
    <row r="4248" spans="1:10">
      <c r="A4248" s="38"/>
      <c r="B4248" s="38"/>
      <c r="C4248" s="38"/>
      <c r="D4248" s="38"/>
      <c r="E4248" s="38" t="s">
        <v>1897</v>
      </c>
      <c r="F4248" s="39">
        <v>4.99</v>
      </c>
      <c r="G4248" s="38" t="s">
        <v>1898</v>
      </c>
      <c r="H4248" s="39">
        <v>0</v>
      </c>
      <c r="I4248" s="38" t="s">
        <v>1899</v>
      </c>
      <c r="J4248" s="39">
        <v>4.99</v>
      </c>
    </row>
    <row r="4249" spans="1:10">
      <c r="A4249" s="38"/>
      <c r="B4249" s="38"/>
      <c r="C4249" s="38"/>
      <c r="D4249" s="38"/>
      <c r="E4249" s="38" t="s">
        <v>1900</v>
      </c>
      <c r="F4249" s="39">
        <v>2.83</v>
      </c>
      <c r="G4249" s="38"/>
      <c r="H4249" s="398" t="s">
        <v>1901</v>
      </c>
      <c r="I4249" s="398"/>
      <c r="J4249" s="39">
        <v>16.64</v>
      </c>
    </row>
    <row r="4250" spans="1:10" ht="1.05" customHeight="1">
      <c r="A4250" s="16"/>
      <c r="B4250" s="16"/>
      <c r="C4250" s="16"/>
      <c r="D4250" s="16"/>
      <c r="E4250" s="16"/>
      <c r="F4250" s="16"/>
      <c r="G4250" s="16"/>
      <c r="H4250" s="16"/>
      <c r="I4250" s="16"/>
      <c r="J4250" s="16"/>
    </row>
    <row r="4251" spans="1:10" ht="18" customHeight="1">
      <c r="A4251" s="2" t="s">
        <v>1373</v>
      </c>
      <c r="B4251" s="4" t="s">
        <v>61</v>
      </c>
      <c r="C4251" s="2" t="s">
        <v>62</v>
      </c>
      <c r="D4251" s="2" t="s">
        <v>9</v>
      </c>
      <c r="E4251" s="391" t="s">
        <v>63</v>
      </c>
      <c r="F4251" s="391"/>
      <c r="G4251" s="3" t="s">
        <v>64</v>
      </c>
      <c r="H4251" s="4" t="s">
        <v>10</v>
      </c>
      <c r="I4251" s="4" t="s">
        <v>65</v>
      </c>
      <c r="J4251" s="4" t="s">
        <v>11</v>
      </c>
    </row>
    <row r="4252" spans="1:10" ht="52.05" customHeight="1">
      <c r="A4252" s="10" t="s">
        <v>1883</v>
      </c>
      <c r="B4252" s="12" t="s">
        <v>1374</v>
      </c>
      <c r="C4252" s="10" t="s">
        <v>72</v>
      </c>
      <c r="D4252" s="10" t="s">
        <v>1375</v>
      </c>
      <c r="E4252" s="395" t="s">
        <v>74</v>
      </c>
      <c r="F4252" s="395"/>
      <c r="G4252" s="11" t="s">
        <v>75</v>
      </c>
      <c r="H4252" s="15">
        <v>1</v>
      </c>
      <c r="I4252" s="13">
        <v>21.42</v>
      </c>
      <c r="J4252" s="13">
        <v>21.42</v>
      </c>
    </row>
    <row r="4253" spans="1:10" ht="25.95" customHeight="1">
      <c r="A4253" s="17" t="s">
        <v>1884</v>
      </c>
      <c r="B4253" s="19" t="s">
        <v>2969</v>
      </c>
      <c r="C4253" s="17" t="s">
        <v>78</v>
      </c>
      <c r="D4253" s="17" t="s">
        <v>2970</v>
      </c>
      <c r="E4253" s="396" t="s">
        <v>1887</v>
      </c>
      <c r="F4253" s="396"/>
      <c r="G4253" s="18" t="s">
        <v>1911</v>
      </c>
      <c r="H4253" s="21">
        <v>0.13600000000000001</v>
      </c>
      <c r="I4253" s="20">
        <v>24.32</v>
      </c>
      <c r="J4253" s="20">
        <v>3.3</v>
      </c>
    </row>
    <row r="4254" spans="1:10" ht="24" customHeight="1">
      <c r="A4254" s="17" t="s">
        <v>1884</v>
      </c>
      <c r="B4254" s="19" t="s">
        <v>1971</v>
      </c>
      <c r="C4254" s="17" t="s">
        <v>78</v>
      </c>
      <c r="D4254" s="17" t="s">
        <v>1972</v>
      </c>
      <c r="E4254" s="396" t="s">
        <v>1887</v>
      </c>
      <c r="F4254" s="396"/>
      <c r="G4254" s="18" t="s">
        <v>1911</v>
      </c>
      <c r="H4254" s="21">
        <v>0.13600000000000001</v>
      </c>
      <c r="I4254" s="20">
        <v>28.71</v>
      </c>
      <c r="J4254" s="20">
        <v>3.9</v>
      </c>
    </row>
    <row r="4255" spans="1:10" ht="25.95" customHeight="1">
      <c r="A4255" s="22" t="s">
        <v>1894</v>
      </c>
      <c r="B4255" s="24" t="s">
        <v>3261</v>
      </c>
      <c r="C4255" s="22" t="s">
        <v>72</v>
      </c>
      <c r="D4255" s="22" t="s">
        <v>3262</v>
      </c>
      <c r="E4255" s="397" t="s">
        <v>1928</v>
      </c>
      <c r="F4255" s="397"/>
      <c r="G4255" s="23" t="s">
        <v>268</v>
      </c>
      <c r="H4255" s="26">
        <v>1</v>
      </c>
      <c r="I4255" s="25">
        <v>14.22</v>
      </c>
      <c r="J4255" s="25">
        <v>14.22</v>
      </c>
    </row>
    <row r="4256" spans="1:10">
      <c r="A4256" s="38"/>
      <c r="B4256" s="38"/>
      <c r="C4256" s="38"/>
      <c r="D4256" s="38"/>
      <c r="E4256" s="38" t="s">
        <v>1897</v>
      </c>
      <c r="F4256" s="39">
        <v>5.31</v>
      </c>
      <c r="G4256" s="38" t="s">
        <v>1898</v>
      </c>
      <c r="H4256" s="39">
        <v>0</v>
      </c>
      <c r="I4256" s="38" t="s">
        <v>1899</v>
      </c>
      <c r="J4256" s="39">
        <v>5.31</v>
      </c>
    </row>
    <row r="4257" spans="1:10">
      <c r="A4257" s="38"/>
      <c r="B4257" s="38"/>
      <c r="C4257" s="38"/>
      <c r="D4257" s="38"/>
      <c r="E4257" s="38" t="s">
        <v>1900</v>
      </c>
      <c r="F4257" s="39">
        <v>4.3899999999999997</v>
      </c>
      <c r="G4257" s="38"/>
      <c r="H4257" s="398" t="s">
        <v>1901</v>
      </c>
      <c r="I4257" s="398"/>
      <c r="J4257" s="39">
        <v>25.81</v>
      </c>
    </row>
    <row r="4258" spans="1:10" ht="1.05" customHeight="1">
      <c r="A4258" s="16"/>
      <c r="B4258" s="16"/>
      <c r="C4258" s="16"/>
      <c r="D4258" s="16"/>
      <c r="E4258" s="16"/>
      <c r="F4258" s="16"/>
      <c r="G4258" s="16"/>
      <c r="H4258" s="16"/>
      <c r="I4258" s="16"/>
      <c r="J4258" s="16"/>
    </row>
    <row r="4259" spans="1:10" ht="18" customHeight="1">
      <c r="A4259" s="2" t="s">
        <v>1376</v>
      </c>
      <c r="B4259" s="4" t="s">
        <v>61</v>
      </c>
      <c r="C4259" s="2" t="s">
        <v>62</v>
      </c>
      <c r="D4259" s="2" t="s">
        <v>9</v>
      </c>
      <c r="E4259" s="391" t="s">
        <v>63</v>
      </c>
      <c r="F4259" s="391"/>
      <c r="G4259" s="3" t="s">
        <v>64</v>
      </c>
      <c r="H4259" s="4" t="s">
        <v>10</v>
      </c>
      <c r="I4259" s="4" t="s">
        <v>65</v>
      </c>
      <c r="J4259" s="4" t="s">
        <v>11</v>
      </c>
    </row>
    <row r="4260" spans="1:10" ht="78" customHeight="1">
      <c r="A4260" s="10" t="s">
        <v>1883</v>
      </c>
      <c r="B4260" s="12" t="s">
        <v>1377</v>
      </c>
      <c r="C4260" s="10" t="s">
        <v>72</v>
      </c>
      <c r="D4260" s="10" t="s">
        <v>1378</v>
      </c>
      <c r="E4260" s="395" t="s">
        <v>74</v>
      </c>
      <c r="F4260" s="395"/>
      <c r="G4260" s="11" t="s">
        <v>75</v>
      </c>
      <c r="H4260" s="15">
        <v>1</v>
      </c>
      <c r="I4260" s="13">
        <v>216.82</v>
      </c>
      <c r="J4260" s="13">
        <v>216.82</v>
      </c>
    </row>
    <row r="4261" spans="1:10" ht="24" customHeight="1">
      <c r="A4261" s="17" t="s">
        <v>1884</v>
      </c>
      <c r="B4261" s="19" t="s">
        <v>1971</v>
      </c>
      <c r="C4261" s="17" t="s">
        <v>78</v>
      </c>
      <c r="D4261" s="17" t="s">
        <v>1972</v>
      </c>
      <c r="E4261" s="396" t="s">
        <v>1887</v>
      </c>
      <c r="F4261" s="396"/>
      <c r="G4261" s="18" t="s">
        <v>1911</v>
      </c>
      <c r="H4261" s="21">
        <v>0.28179999999999999</v>
      </c>
      <c r="I4261" s="20">
        <v>28.71</v>
      </c>
      <c r="J4261" s="20">
        <v>8.09</v>
      </c>
    </row>
    <row r="4262" spans="1:10" ht="25.95" customHeight="1">
      <c r="A4262" s="17" t="s">
        <v>1884</v>
      </c>
      <c r="B4262" s="19" t="s">
        <v>2969</v>
      </c>
      <c r="C4262" s="17" t="s">
        <v>78</v>
      </c>
      <c r="D4262" s="17" t="s">
        <v>2970</v>
      </c>
      <c r="E4262" s="396" t="s">
        <v>1887</v>
      </c>
      <c r="F4262" s="396"/>
      <c r="G4262" s="18" t="s">
        <v>1911</v>
      </c>
      <c r="H4262" s="21">
        <v>0.28179999999999999</v>
      </c>
      <c r="I4262" s="20">
        <v>24.32</v>
      </c>
      <c r="J4262" s="20">
        <v>6.85</v>
      </c>
    </row>
    <row r="4263" spans="1:10" ht="25.95" customHeight="1">
      <c r="A4263" s="22" t="s">
        <v>1894</v>
      </c>
      <c r="B4263" s="24" t="s">
        <v>2965</v>
      </c>
      <c r="C4263" s="22" t="s">
        <v>78</v>
      </c>
      <c r="D4263" s="22" t="s">
        <v>2966</v>
      </c>
      <c r="E4263" s="397" t="s">
        <v>1928</v>
      </c>
      <c r="F4263" s="397"/>
      <c r="G4263" s="23" t="s">
        <v>268</v>
      </c>
      <c r="H4263" s="26">
        <v>33.6</v>
      </c>
      <c r="I4263" s="25">
        <v>1.63</v>
      </c>
      <c r="J4263" s="25">
        <v>54.76</v>
      </c>
    </row>
    <row r="4264" spans="1:10" ht="25.95" customHeight="1">
      <c r="A4264" s="22" t="s">
        <v>1894</v>
      </c>
      <c r="B4264" s="24" t="s">
        <v>2959</v>
      </c>
      <c r="C4264" s="22" t="s">
        <v>72</v>
      </c>
      <c r="D4264" s="22" t="s">
        <v>2960</v>
      </c>
      <c r="E4264" s="397" t="s">
        <v>1928</v>
      </c>
      <c r="F4264" s="397"/>
      <c r="G4264" s="23" t="s">
        <v>268</v>
      </c>
      <c r="H4264" s="26">
        <v>16.8</v>
      </c>
      <c r="I4264" s="25">
        <v>0.53</v>
      </c>
      <c r="J4264" s="25">
        <v>8.9</v>
      </c>
    </row>
    <row r="4265" spans="1:10" ht="24" customHeight="1">
      <c r="A4265" s="22" t="s">
        <v>1894</v>
      </c>
      <c r="B4265" s="24" t="s">
        <v>2961</v>
      </c>
      <c r="C4265" s="22" t="s">
        <v>72</v>
      </c>
      <c r="D4265" s="22" t="s">
        <v>2962</v>
      </c>
      <c r="E4265" s="397" t="s">
        <v>1928</v>
      </c>
      <c r="F4265" s="397"/>
      <c r="G4265" s="23" t="s">
        <v>268</v>
      </c>
      <c r="H4265" s="26">
        <v>4</v>
      </c>
      <c r="I4265" s="25">
        <v>25.51</v>
      </c>
      <c r="J4265" s="25">
        <v>102.04</v>
      </c>
    </row>
    <row r="4266" spans="1:10" ht="25.95" customHeight="1">
      <c r="A4266" s="22" t="s">
        <v>1894</v>
      </c>
      <c r="B4266" s="24" t="s">
        <v>3133</v>
      </c>
      <c r="C4266" s="22" t="s">
        <v>72</v>
      </c>
      <c r="D4266" s="22" t="s">
        <v>3134</v>
      </c>
      <c r="E4266" s="397" t="s">
        <v>1928</v>
      </c>
      <c r="F4266" s="397"/>
      <c r="G4266" s="23" t="s">
        <v>268</v>
      </c>
      <c r="H4266" s="26">
        <v>1</v>
      </c>
      <c r="I4266" s="25">
        <v>29.13</v>
      </c>
      <c r="J4266" s="25">
        <v>29.13</v>
      </c>
    </row>
    <row r="4267" spans="1:10" ht="24" customHeight="1">
      <c r="A4267" s="22" t="s">
        <v>1894</v>
      </c>
      <c r="B4267" s="24" t="s">
        <v>2963</v>
      </c>
      <c r="C4267" s="22" t="s">
        <v>78</v>
      </c>
      <c r="D4267" s="22" t="s">
        <v>2964</v>
      </c>
      <c r="E4267" s="397" t="s">
        <v>1928</v>
      </c>
      <c r="F4267" s="397"/>
      <c r="G4267" s="23" t="s">
        <v>268</v>
      </c>
      <c r="H4267" s="26">
        <v>16.8</v>
      </c>
      <c r="I4267" s="25">
        <v>0.42</v>
      </c>
      <c r="J4267" s="25">
        <v>7.05</v>
      </c>
    </row>
    <row r="4268" spans="1:10">
      <c r="A4268" s="38"/>
      <c r="B4268" s="38"/>
      <c r="C4268" s="38"/>
      <c r="D4268" s="38"/>
      <c r="E4268" s="38" t="s">
        <v>1897</v>
      </c>
      <c r="F4268" s="39">
        <v>11.01</v>
      </c>
      <c r="G4268" s="38" t="s">
        <v>1898</v>
      </c>
      <c r="H4268" s="39">
        <v>0</v>
      </c>
      <c r="I4268" s="38" t="s">
        <v>1899</v>
      </c>
      <c r="J4268" s="39">
        <v>11.01</v>
      </c>
    </row>
    <row r="4269" spans="1:10">
      <c r="A4269" s="38"/>
      <c r="B4269" s="38"/>
      <c r="C4269" s="38"/>
      <c r="D4269" s="38"/>
      <c r="E4269" s="38" t="s">
        <v>1900</v>
      </c>
      <c r="F4269" s="39">
        <v>44.44</v>
      </c>
      <c r="G4269" s="38"/>
      <c r="H4269" s="398" t="s">
        <v>1901</v>
      </c>
      <c r="I4269" s="398"/>
      <c r="J4269" s="39">
        <v>261.26</v>
      </c>
    </row>
    <row r="4270" spans="1:10" ht="1.05" customHeight="1">
      <c r="A4270" s="16"/>
      <c r="B4270" s="16"/>
      <c r="C4270" s="16"/>
      <c r="D4270" s="16"/>
      <c r="E4270" s="16"/>
      <c r="F4270" s="16"/>
      <c r="G4270" s="16"/>
      <c r="H4270" s="16"/>
      <c r="I4270" s="16"/>
      <c r="J4270" s="16"/>
    </row>
    <row r="4271" spans="1:10" ht="18" customHeight="1">
      <c r="A4271" s="2" t="s">
        <v>1379</v>
      </c>
      <c r="B4271" s="4" t="s">
        <v>61</v>
      </c>
      <c r="C4271" s="2" t="s">
        <v>62</v>
      </c>
      <c r="D4271" s="2" t="s">
        <v>9</v>
      </c>
      <c r="E4271" s="391" t="s">
        <v>63</v>
      </c>
      <c r="F4271" s="391"/>
      <c r="G4271" s="3" t="s">
        <v>64</v>
      </c>
      <c r="H4271" s="4" t="s">
        <v>10</v>
      </c>
      <c r="I4271" s="4" t="s">
        <v>65</v>
      </c>
      <c r="J4271" s="4" t="s">
        <v>11</v>
      </c>
    </row>
    <row r="4272" spans="1:10" ht="78" customHeight="1">
      <c r="A4272" s="10" t="s">
        <v>1883</v>
      </c>
      <c r="B4272" s="12" t="s">
        <v>1380</v>
      </c>
      <c r="C4272" s="10" t="s">
        <v>72</v>
      </c>
      <c r="D4272" s="10" t="s">
        <v>1381</v>
      </c>
      <c r="E4272" s="395" t="s">
        <v>74</v>
      </c>
      <c r="F4272" s="395"/>
      <c r="G4272" s="11" t="s">
        <v>75</v>
      </c>
      <c r="H4272" s="15">
        <v>1</v>
      </c>
      <c r="I4272" s="13">
        <v>316.75</v>
      </c>
      <c r="J4272" s="13">
        <v>316.75</v>
      </c>
    </row>
    <row r="4273" spans="1:10" ht="25.95" customHeight="1">
      <c r="A4273" s="17" t="s">
        <v>1884</v>
      </c>
      <c r="B4273" s="19" t="s">
        <v>2969</v>
      </c>
      <c r="C4273" s="17" t="s">
        <v>78</v>
      </c>
      <c r="D4273" s="17" t="s">
        <v>2970</v>
      </c>
      <c r="E4273" s="396" t="s">
        <v>1887</v>
      </c>
      <c r="F4273" s="396"/>
      <c r="G4273" s="18" t="s">
        <v>1911</v>
      </c>
      <c r="H4273" s="21">
        <v>0.51129999999999998</v>
      </c>
      <c r="I4273" s="20">
        <v>24.32</v>
      </c>
      <c r="J4273" s="20">
        <v>12.43</v>
      </c>
    </row>
    <row r="4274" spans="1:10" ht="24" customHeight="1">
      <c r="A4274" s="17" t="s">
        <v>1884</v>
      </c>
      <c r="B4274" s="19" t="s">
        <v>1971</v>
      </c>
      <c r="C4274" s="17" t="s">
        <v>78</v>
      </c>
      <c r="D4274" s="17" t="s">
        <v>1972</v>
      </c>
      <c r="E4274" s="396" t="s">
        <v>1887</v>
      </c>
      <c r="F4274" s="396"/>
      <c r="G4274" s="18" t="s">
        <v>1911</v>
      </c>
      <c r="H4274" s="21">
        <v>0.51129999999999998</v>
      </c>
      <c r="I4274" s="20">
        <v>28.71</v>
      </c>
      <c r="J4274" s="20">
        <v>14.67</v>
      </c>
    </row>
    <row r="4275" spans="1:10" ht="25.95" customHeight="1">
      <c r="A4275" s="22" t="s">
        <v>1894</v>
      </c>
      <c r="B4275" s="24" t="s">
        <v>2959</v>
      </c>
      <c r="C4275" s="22" t="s">
        <v>72</v>
      </c>
      <c r="D4275" s="22" t="s">
        <v>2960</v>
      </c>
      <c r="E4275" s="397" t="s">
        <v>1928</v>
      </c>
      <c r="F4275" s="397"/>
      <c r="G4275" s="23" t="s">
        <v>268</v>
      </c>
      <c r="H4275" s="26">
        <v>25.2</v>
      </c>
      <c r="I4275" s="25">
        <v>0.53</v>
      </c>
      <c r="J4275" s="25">
        <v>13.35</v>
      </c>
    </row>
    <row r="4276" spans="1:10" ht="24" customHeight="1">
      <c r="A4276" s="22" t="s">
        <v>1894</v>
      </c>
      <c r="B4276" s="24" t="s">
        <v>2961</v>
      </c>
      <c r="C4276" s="22" t="s">
        <v>72</v>
      </c>
      <c r="D4276" s="22" t="s">
        <v>2962</v>
      </c>
      <c r="E4276" s="397" t="s">
        <v>1928</v>
      </c>
      <c r="F4276" s="397"/>
      <c r="G4276" s="23" t="s">
        <v>268</v>
      </c>
      <c r="H4276" s="26">
        <v>6</v>
      </c>
      <c r="I4276" s="25">
        <v>25.51</v>
      </c>
      <c r="J4276" s="25">
        <v>153.06</v>
      </c>
    </row>
    <row r="4277" spans="1:10" ht="25.95" customHeight="1">
      <c r="A4277" s="22" t="s">
        <v>1894</v>
      </c>
      <c r="B4277" s="24" t="s">
        <v>1948</v>
      </c>
      <c r="C4277" s="22" t="s">
        <v>72</v>
      </c>
      <c r="D4277" s="22" t="s">
        <v>3141</v>
      </c>
      <c r="E4277" s="397" t="s">
        <v>1928</v>
      </c>
      <c r="F4277" s="397"/>
      <c r="G4277" s="23" t="s">
        <v>268</v>
      </c>
      <c r="H4277" s="26">
        <v>1</v>
      </c>
      <c r="I4277" s="25">
        <v>30.51</v>
      </c>
      <c r="J4277" s="25">
        <v>30.51</v>
      </c>
    </row>
    <row r="4278" spans="1:10" ht="24" customHeight="1">
      <c r="A4278" s="22" t="s">
        <v>1894</v>
      </c>
      <c r="B4278" s="24" t="s">
        <v>2963</v>
      </c>
      <c r="C4278" s="22" t="s">
        <v>78</v>
      </c>
      <c r="D4278" s="22" t="s">
        <v>2964</v>
      </c>
      <c r="E4278" s="397" t="s">
        <v>1928</v>
      </c>
      <c r="F4278" s="397"/>
      <c r="G4278" s="23" t="s">
        <v>268</v>
      </c>
      <c r="H4278" s="26">
        <v>25.2</v>
      </c>
      <c r="I4278" s="25">
        <v>0.42</v>
      </c>
      <c r="J4278" s="25">
        <v>10.58</v>
      </c>
    </row>
    <row r="4279" spans="1:10" ht="25.95" customHeight="1">
      <c r="A4279" s="22" t="s">
        <v>1894</v>
      </c>
      <c r="B4279" s="24" t="s">
        <v>2965</v>
      </c>
      <c r="C4279" s="22" t="s">
        <v>78</v>
      </c>
      <c r="D4279" s="22" t="s">
        <v>2966</v>
      </c>
      <c r="E4279" s="397" t="s">
        <v>1928</v>
      </c>
      <c r="F4279" s="397"/>
      <c r="G4279" s="23" t="s">
        <v>268</v>
      </c>
      <c r="H4279" s="26">
        <v>50.4</v>
      </c>
      <c r="I4279" s="25">
        <v>1.63</v>
      </c>
      <c r="J4279" s="25">
        <v>82.15</v>
      </c>
    </row>
    <row r="4280" spans="1:10">
      <c r="A4280" s="38"/>
      <c r="B4280" s="38"/>
      <c r="C4280" s="38"/>
      <c r="D4280" s="38"/>
      <c r="E4280" s="38" t="s">
        <v>1897</v>
      </c>
      <c r="F4280" s="39">
        <v>19.989999999999998</v>
      </c>
      <c r="G4280" s="38" t="s">
        <v>1898</v>
      </c>
      <c r="H4280" s="39">
        <v>0</v>
      </c>
      <c r="I4280" s="38" t="s">
        <v>1899</v>
      </c>
      <c r="J4280" s="39">
        <v>19.989999999999998</v>
      </c>
    </row>
    <row r="4281" spans="1:10">
      <c r="A4281" s="38"/>
      <c r="B4281" s="38"/>
      <c r="C4281" s="38"/>
      <c r="D4281" s="38"/>
      <c r="E4281" s="38" t="s">
        <v>1900</v>
      </c>
      <c r="F4281" s="39">
        <v>64.930000000000007</v>
      </c>
      <c r="G4281" s="38"/>
      <c r="H4281" s="398" t="s">
        <v>1901</v>
      </c>
      <c r="I4281" s="398"/>
      <c r="J4281" s="39">
        <v>381.68</v>
      </c>
    </row>
    <row r="4282" spans="1:10" ht="1.05" customHeight="1">
      <c r="A4282" s="16"/>
      <c r="B4282" s="16"/>
      <c r="C4282" s="16"/>
      <c r="D4282" s="16"/>
      <c r="E4282" s="16"/>
      <c r="F4282" s="16"/>
      <c r="G4282" s="16"/>
      <c r="H4282" s="16"/>
      <c r="I4282" s="16"/>
      <c r="J4282" s="16"/>
    </row>
    <row r="4283" spans="1:10" ht="18" customHeight="1">
      <c r="A4283" s="2" t="s">
        <v>1382</v>
      </c>
      <c r="B4283" s="4" t="s">
        <v>61</v>
      </c>
      <c r="C4283" s="2" t="s">
        <v>62</v>
      </c>
      <c r="D4283" s="2" t="s">
        <v>9</v>
      </c>
      <c r="E4283" s="391" t="s">
        <v>63</v>
      </c>
      <c r="F4283" s="391"/>
      <c r="G4283" s="3" t="s">
        <v>64</v>
      </c>
      <c r="H4283" s="4" t="s">
        <v>10</v>
      </c>
      <c r="I4283" s="4" t="s">
        <v>65</v>
      </c>
      <c r="J4283" s="4" t="s">
        <v>11</v>
      </c>
    </row>
    <row r="4284" spans="1:10" ht="78" customHeight="1">
      <c r="A4284" s="10" t="s">
        <v>1883</v>
      </c>
      <c r="B4284" s="12" t="s">
        <v>1383</v>
      </c>
      <c r="C4284" s="10" t="s">
        <v>72</v>
      </c>
      <c r="D4284" s="10" t="s">
        <v>1384</v>
      </c>
      <c r="E4284" s="395" t="s">
        <v>74</v>
      </c>
      <c r="F4284" s="395"/>
      <c r="G4284" s="11" t="s">
        <v>75</v>
      </c>
      <c r="H4284" s="15">
        <v>1</v>
      </c>
      <c r="I4284" s="13">
        <v>746.4</v>
      </c>
      <c r="J4284" s="13">
        <v>746.4</v>
      </c>
    </row>
    <row r="4285" spans="1:10" ht="25.95" customHeight="1">
      <c r="A4285" s="17" t="s">
        <v>1884</v>
      </c>
      <c r="B4285" s="19" t="s">
        <v>2969</v>
      </c>
      <c r="C4285" s="17" t="s">
        <v>78</v>
      </c>
      <c r="D4285" s="17" t="s">
        <v>2970</v>
      </c>
      <c r="E4285" s="396" t="s">
        <v>1887</v>
      </c>
      <c r="F4285" s="396"/>
      <c r="G4285" s="18" t="s">
        <v>1911</v>
      </c>
      <c r="H4285" s="21">
        <v>1.5233000000000001</v>
      </c>
      <c r="I4285" s="20">
        <v>24.32</v>
      </c>
      <c r="J4285" s="20">
        <v>37.04</v>
      </c>
    </row>
    <row r="4286" spans="1:10" ht="24" customHeight="1">
      <c r="A4286" s="17" t="s">
        <v>1884</v>
      </c>
      <c r="B4286" s="19" t="s">
        <v>1971</v>
      </c>
      <c r="C4286" s="17" t="s">
        <v>78</v>
      </c>
      <c r="D4286" s="17" t="s">
        <v>1972</v>
      </c>
      <c r="E4286" s="396" t="s">
        <v>1887</v>
      </c>
      <c r="F4286" s="396"/>
      <c r="G4286" s="18" t="s">
        <v>1911</v>
      </c>
      <c r="H4286" s="21">
        <v>1.5233000000000001</v>
      </c>
      <c r="I4286" s="20">
        <v>28.71</v>
      </c>
      <c r="J4286" s="20">
        <v>43.73</v>
      </c>
    </row>
    <row r="4287" spans="1:10" ht="64.95" customHeight="1">
      <c r="A4287" s="22" t="s">
        <v>1894</v>
      </c>
      <c r="B4287" s="24" t="s">
        <v>3264</v>
      </c>
      <c r="C4287" s="22" t="s">
        <v>72</v>
      </c>
      <c r="D4287" s="22" t="s">
        <v>3265</v>
      </c>
      <c r="E4287" s="397" t="s">
        <v>1928</v>
      </c>
      <c r="F4287" s="397"/>
      <c r="G4287" s="23" t="s">
        <v>268</v>
      </c>
      <c r="H4287" s="26">
        <v>1</v>
      </c>
      <c r="I4287" s="25">
        <v>665.63</v>
      </c>
      <c r="J4287" s="25">
        <v>665.63</v>
      </c>
    </row>
    <row r="4288" spans="1:10">
      <c r="A4288" s="38"/>
      <c r="B4288" s="38"/>
      <c r="C4288" s="38"/>
      <c r="D4288" s="38"/>
      <c r="E4288" s="38" t="s">
        <v>1897</v>
      </c>
      <c r="F4288" s="39">
        <v>59.57</v>
      </c>
      <c r="G4288" s="38" t="s">
        <v>1898</v>
      </c>
      <c r="H4288" s="39">
        <v>0</v>
      </c>
      <c r="I4288" s="38" t="s">
        <v>1899</v>
      </c>
      <c r="J4288" s="39">
        <v>59.57</v>
      </c>
    </row>
    <row r="4289" spans="1:10">
      <c r="A4289" s="38"/>
      <c r="B4289" s="38"/>
      <c r="C4289" s="38"/>
      <c r="D4289" s="38"/>
      <c r="E4289" s="38" t="s">
        <v>1900</v>
      </c>
      <c r="F4289" s="39">
        <v>153.01</v>
      </c>
      <c r="G4289" s="38"/>
      <c r="H4289" s="398" t="s">
        <v>1901</v>
      </c>
      <c r="I4289" s="398"/>
      <c r="J4289" s="39">
        <v>899.41</v>
      </c>
    </row>
    <row r="4290" spans="1:10" ht="1.05" customHeight="1">
      <c r="A4290" s="16"/>
      <c r="B4290" s="16"/>
      <c r="C4290" s="16"/>
      <c r="D4290" s="16"/>
      <c r="E4290" s="16"/>
      <c r="F4290" s="16"/>
      <c r="G4290" s="16"/>
      <c r="H4290" s="16"/>
      <c r="I4290" s="16"/>
      <c r="J4290" s="16"/>
    </row>
    <row r="4291" spans="1:10" ht="18" customHeight="1">
      <c r="A4291" s="2" t="s">
        <v>1385</v>
      </c>
      <c r="B4291" s="4" t="s">
        <v>61</v>
      </c>
      <c r="C4291" s="2" t="s">
        <v>62</v>
      </c>
      <c r="D4291" s="2" t="s">
        <v>9</v>
      </c>
      <c r="E4291" s="391" t="s">
        <v>63</v>
      </c>
      <c r="F4291" s="391"/>
      <c r="G4291" s="3" t="s">
        <v>64</v>
      </c>
      <c r="H4291" s="4" t="s">
        <v>10</v>
      </c>
      <c r="I4291" s="4" t="s">
        <v>65</v>
      </c>
      <c r="J4291" s="4" t="s">
        <v>11</v>
      </c>
    </row>
    <row r="4292" spans="1:10" ht="130.05000000000001" customHeight="1">
      <c r="A4292" s="10" t="s">
        <v>1883</v>
      </c>
      <c r="B4292" s="12" t="s">
        <v>1386</v>
      </c>
      <c r="C4292" s="10" t="s">
        <v>72</v>
      </c>
      <c r="D4292" s="10" t="s">
        <v>1387</v>
      </c>
      <c r="E4292" s="395" t="s">
        <v>74</v>
      </c>
      <c r="F4292" s="395"/>
      <c r="G4292" s="11" t="s">
        <v>75</v>
      </c>
      <c r="H4292" s="15">
        <v>1</v>
      </c>
      <c r="I4292" s="13">
        <v>3232.46</v>
      </c>
      <c r="J4292" s="13">
        <v>3232.46</v>
      </c>
    </row>
    <row r="4293" spans="1:10" ht="24" customHeight="1">
      <c r="A4293" s="17" t="s">
        <v>1884</v>
      </c>
      <c r="B4293" s="19" t="s">
        <v>1971</v>
      </c>
      <c r="C4293" s="17" t="s">
        <v>78</v>
      </c>
      <c r="D4293" s="17" t="s">
        <v>1972</v>
      </c>
      <c r="E4293" s="396" t="s">
        <v>1887</v>
      </c>
      <c r="F4293" s="396"/>
      <c r="G4293" s="18" t="s">
        <v>1911</v>
      </c>
      <c r="H4293" s="21">
        <v>0.75</v>
      </c>
      <c r="I4293" s="20">
        <v>28.71</v>
      </c>
      <c r="J4293" s="20">
        <v>21.53</v>
      </c>
    </row>
    <row r="4294" spans="1:10" ht="24" customHeight="1">
      <c r="A4294" s="17" t="s">
        <v>1884</v>
      </c>
      <c r="B4294" s="19" t="s">
        <v>1909</v>
      </c>
      <c r="C4294" s="17" t="s">
        <v>78</v>
      </c>
      <c r="D4294" s="17" t="s">
        <v>1910</v>
      </c>
      <c r="E4294" s="396" t="s">
        <v>1887</v>
      </c>
      <c r="F4294" s="396"/>
      <c r="G4294" s="18" t="s">
        <v>1911</v>
      </c>
      <c r="H4294" s="21">
        <v>0.75</v>
      </c>
      <c r="I4294" s="20">
        <v>22.95</v>
      </c>
      <c r="J4294" s="20">
        <v>17.21</v>
      </c>
    </row>
    <row r="4295" spans="1:10" ht="117" customHeight="1">
      <c r="A4295" s="22" t="s">
        <v>1894</v>
      </c>
      <c r="B4295" s="24" t="s">
        <v>3266</v>
      </c>
      <c r="C4295" s="22" t="s">
        <v>72</v>
      </c>
      <c r="D4295" s="22" t="s">
        <v>3267</v>
      </c>
      <c r="E4295" s="397" t="s">
        <v>1928</v>
      </c>
      <c r="F4295" s="397"/>
      <c r="G4295" s="23" t="s">
        <v>268</v>
      </c>
      <c r="H4295" s="26">
        <v>1</v>
      </c>
      <c r="I4295" s="25">
        <v>3193.72</v>
      </c>
      <c r="J4295" s="25">
        <v>3193.72</v>
      </c>
    </row>
    <row r="4296" spans="1:10">
      <c r="A4296" s="38"/>
      <c r="B4296" s="38"/>
      <c r="C4296" s="38"/>
      <c r="D4296" s="38"/>
      <c r="E4296" s="38" t="s">
        <v>1897</v>
      </c>
      <c r="F4296" s="39">
        <v>28.39</v>
      </c>
      <c r="G4296" s="38" t="s">
        <v>1898</v>
      </c>
      <c r="H4296" s="39">
        <v>0</v>
      </c>
      <c r="I4296" s="38" t="s">
        <v>1899</v>
      </c>
      <c r="J4296" s="39">
        <v>28.39</v>
      </c>
    </row>
    <row r="4297" spans="1:10">
      <c r="A4297" s="38"/>
      <c r="B4297" s="38"/>
      <c r="C4297" s="38"/>
      <c r="D4297" s="38"/>
      <c r="E4297" s="38" t="s">
        <v>1900</v>
      </c>
      <c r="F4297" s="39">
        <v>662.65</v>
      </c>
      <c r="G4297" s="38"/>
      <c r="H4297" s="398" t="s">
        <v>1901</v>
      </c>
      <c r="I4297" s="398"/>
      <c r="J4297" s="39">
        <v>3895.11</v>
      </c>
    </row>
    <row r="4298" spans="1:10" ht="1.05" customHeight="1">
      <c r="A4298" s="16"/>
      <c r="B4298" s="16"/>
      <c r="C4298" s="16"/>
      <c r="D4298" s="16"/>
      <c r="E4298" s="16"/>
      <c r="F4298" s="16"/>
      <c r="G4298" s="16"/>
      <c r="H4298" s="16"/>
      <c r="I4298" s="16"/>
      <c r="J4298" s="16"/>
    </row>
    <row r="4299" spans="1:10" ht="18" customHeight="1">
      <c r="A4299" s="2" t="s">
        <v>1388</v>
      </c>
      <c r="B4299" s="4" t="s">
        <v>61</v>
      </c>
      <c r="C4299" s="2" t="s">
        <v>62</v>
      </c>
      <c r="D4299" s="2" t="s">
        <v>9</v>
      </c>
      <c r="E4299" s="391" t="s">
        <v>63</v>
      </c>
      <c r="F4299" s="391"/>
      <c r="G4299" s="3" t="s">
        <v>64</v>
      </c>
      <c r="H4299" s="4" t="s">
        <v>10</v>
      </c>
      <c r="I4299" s="4" t="s">
        <v>65</v>
      </c>
      <c r="J4299" s="4" t="s">
        <v>11</v>
      </c>
    </row>
    <row r="4300" spans="1:10" ht="25.95" customHeight="1">
      <c r="A4300" s="10" t="s">
        <v>1883</v>
      </c>
      <c r="B4300" s="12" t="s">
        <v>1389</v>
      </c>
      <c r="C4300" s="10" t="s">
        <v>72</v>
      </c>
      <c r="D4300" s="10" t="s">
        <v>1390</v>
      </c>
      <c r="E4300" s="395" t="s">
        <v>74</v>
      </c>
      <c r="F4300" s="395"/>
      <c r="G4300" s="11" t="s">
        <v>75</v>
      </c>
      <c r="H4300" s="15">
        <v>1</v>
      </c>
      <c r="I4300" s="13">
        <v>171.21</v>
      </c>
      <c r="J4300" s="13">
        <v>171.21</v>
      </c>
    </row>
    <row r="4301" spans="1:10" ht="25.95" customHeight="1">
      <c r="A4301" s="17" t="s">
        <v>1884</v>
      </c>
      <c r="B4301" s="19" t="s">
        <v>2969</v>
      </c>
      <c r="C4301" s="17" t="s">
        <v>78</v>
      </c>
      <c r="D4301" s="17" t="s">
        <v>2970</v>
      </c>
      <c r="E4301" s="396" t="s">
        <v>1887</v>
      </c>
      <c r="F4301" s="396"/>
      <c r="G4301" s="18" t="s">
        <v>1911</v>
      </c>
      <c r="H4301" s="21">
        <v>0.4</v>
      </c>
      <c r="I4301" s="20">
        <v>24.32</v>
      </c>
      <c r="J4301" s="20">
        <v>9.7200000000000006</v>
      </c>
    </row>
    <row r="4302" spans="1:10" ht="24" customHeight="1">
      <c r="A4302" s="17" t="s">
        <v>1884</v>
      </c>
      <c r="B4302" s="19" t="s">
        <v>1971</v>
      </c>
      <c r="C4302" s="17" t="s">
        <v>78</v>
      </c>
      <c r="D4302" s="17" t="s">
        <v>1972</v>
      </c>
      <c r="E4302" s="396" t="s">
        <v>1887</v>
      </c>
      <c r="F4302" s="396"/>
      <c r="G4302" s="18" t="s">
        <v>1911</v>
      </c>
      <c r="H4302" s="21">
        <v>0.4</v>
      </c>
      <c r="I4302" s="20">
        <v>28.71</v>
      </c>
      <c r="J4302" s="20">
        <v>11.48</v>
      </c>
    </row>
    <row r="4303" spans="1:10" ht="25.95" customHeight="1">
      <c r="A4303" s="22" t="s">
        <v>1894</v>
      </c>
      <c r="B4303" s="24" t="s">
        <v>3268</v>
      </c>
      <c r="C4303" s="22" t="s">
        <v>72</v>
      </c>
      <c r="D4303" s="22" t="s">
        <v>3269</v>
      </c>
      <c r="E4303" s="397" t="s">
        <v>1928</v>
      </c>
      <c r="F4303" s="397"/>
      <c r="G4303" s="23" t="s">
        <v>268</v>
      </c>
      <c r="H4303" s="26">
        <v>1</v>
      </c>
      <c r="I4303" s="25">
        <v>150.01</v>
      </c>
      <c r="J4303" s="25">
        <v>150.01</v>
      </c>
    </row>
    <row r="4304" spans="1:10">
      <c r="A4304" s="38"/>
      <c r="B4304" s="38"/>
      <c r="C4304" s="38"/>
      <c r="D4304" s="38"/>
      <c r="E4304" s="38" t="s">
        <v>1897</v>
      </c>
      <c r="F4304" s="39">
        <v>15.64</v>
      </c>
      <c r="G4304" s="38" t="s">
        <v>1898</v>
      </c>
      <c r="H4304" s="39">
        <v>0</v>
      </c>
      <c r="I4304" s="38" t="s">
        <v>1899</v>
      </c>
      <c r="J4304" s="39">
        <v>15.64</v>
      </c>
    </row>
    <row r="4305" spans="1:10">
      <c r="A4305" s="38"/>
      <c r="B4305" s="38"/>
      <c r="C4305" s="38"/>
      <c r="D4305" s="38"/>
      <c r="E4305" s="38" t="s">
        <v>1900</v>
      </c>
      <c r="F4305" s="39">
        <v>35.090000000000003</v>
      </c>
      <c r="G4305" s="38"/>
      <c r="H4305" s="398" t="s">
        <v>1901</v>
      </c>
      <c r="I4305" s="398"/>
      <c r="J4305" s="39">
        <v>206.3</v>
      </c>
    </row>
    <row r="4306" spans="1:10" ht="1.05" customHeight="1">
      <c r="A4306" s="16"/>
      <c r="B4306" s="16"/>
      <c r="C4306" s="16"/>
      <c r="D4306" s="16"/>
      <c r="E4306" s="16"/>
      <c r="F4306" s="16"/>
      <c r="G4306" s="16"/>
      <c r="H4306" s="16"/>
      <c r="I4306" s="16"/>
      <c r="J4306" s="16"/>
    </row>
    <row r="4307" spans="1:10" ht="18" customHeight="1">
      <c r="A4307" s="2" t="s">
        <v>1391</v>
      </c>
      <c r="B4307" s="4" t="s">
        <v>61</v>
      </c>
      <c r="C4307" s="2" t="s">
        <v>62</v>
      </c>
      <c r="D4307" s="2" t="s">
        <v>9</v>
      </c>
      <c r="E4307" s="391" t="s">
        <v>63</v>
      </c>
      <c r="F4307" s="391"/>
      <c r="G4307" s="3" t="s">
        <v>64</v>
      </c>
      <c r="H4307" s="4" t="s">
        <v>10</v>
      </c>
      <c r="I4307" s="4" t="s">
        <v>65</v>
      </c>
      <c r="J4307" s="4" t="s">
        <v>11</v>
      </c>
    </row>
    <row r="4308" spans="1:10" ht="25.95" customHeight="1">
      <c r="A4308" s="10" t="s">
        <v>1883</v>
      </c>
      <c r="B4308" s="12" t="s">
        <v>1392</v>
      </c>
      <c r="C4308" s="10" t="s">
        <v>72</v>
      </c>
      <c r="D4308" s="10" t="s">
        <v>1393</v>
      </c>
      <c r="E4308" s="395" t="s">
        <v>74</v>
      </c>
      <c r="F4308" s="395"/>
      <c r="G4308" s="11" t="s">
        <v>75</v>
      </c>
      <c r="H4308" s="15">
        <v>1</v>
      </c>
      <c r="I4308" s="13">
        <v>32.78</v>
      </c>
      <c r="J4308" s="13">
        <v>32.78</v>
      </c>
    </row>
    <row r="4309" spans="1:10" ht="24" customHeight="1">
      <c r="A4309" s="17" t="s">
        <v>1884</v>
      </c>
      <c r="B4309" s="19" t="s">
        <v>1971</v>
      </c>
      <c r="C4309" s="17" t="s">
        <v>78</v>
      </c>
      <c r="D4309" s="17" t="s">
        <v>1972</v>
      </c>
      <c r="E4309" s="396" t="s">
        <v>1887</v>
      </c>
      <c r="F4309" s="396"/>
      <c r="G4309" s="18" t="s">
        <v>1911</v>
      </c>
      <c r="H4309" s="21">
        <v>0.17</v>
      </c>
      <c r="I4309" s="20">
        <v>28.71</v>
      </c>
      <c r="J4309" s="20">
        <v>4.88</v>
      </c>
    </row>
    <row r="4310" spans="1:10" ht="24" customHeight="1">
      <c r="A4310" s="17" t="s">
        <v>1884</v>
      </c>
      <c r="B4310" s="19" t="s">
        <v>1909</v>
      </c>
      <c r="C4310" s="17" t="s">
        <v>78</v>
      </c>
      <c r="D4310" s="17" t="s">
        <v>1910</v>
      </c>
      <c r="E4310" s="396" t="s">
        <v>1887</v>
      </c>
      <c r="F4310" s="396"/>
      <c r="G4310" s="18" t="s">
        <v>1911</v>
      </c>
      <c r="H4310" s="21">
        <v>0.17</v>
      </c>
      <c r="I4310" s="20">
        <v>22.95</v>
      </c>
      <c r="J4310" s="20">
        <v>3.9</v>
      </c>
    </row>
    <row r="4311" spans="1:10" ht="25.95" customHeight="1">
      <c r="A4311" s="22" t="s">
        <v>1894</v>
      </c>
      <c r="B4311" s="24" t="s">
        <v>3270</v>
      </c>
      <c r="C4311" s="22" t="s">
        <v>72</v>
      </c>
      <c r="D4311" s="22" t="s">
        <v>3271</v>
      </c>
      <c r="E4311" s="397" t="s">
        <v>1928</v>
      </c>
      <c r="F4311" s="397"/>
      <c r="G4311" s="23" t="s">
        <v>268</v>
      </c>
      <c r="H4311" s="26">
        <v>1</v>
      </c>
      <c r="I4311" s="25">
        <v>24</v>
      </c>
      <c r="J4311" s="25">
        <v>24</v>
      </c>
    </row>
    <row r="4312" spans="1:10">
      <c r="A4312" s="38"/>
      <c r="B4312" s="38"/>
      <c r="C4312" s="38"/>
      <c r="D4312" s="38"/>
      <c r="E4312" s="38" t="s">
        <v>1897</v>
      </c>
      <c r="F4312" s="39">
        <v>6.42</v>
      </c>
      <c r="G4312" s="38" t="s">
        <v>1898</v>
      </c>
      <c r="H4312" s="39">
        <v>0</v>
      </c>
      <c r="I4312" s="38" t="s">
        <v>1899</v>
      </c>
      <c r="J4312" s="39">
        <v>6.42</v>
      </c>
    </row>
    <row r="4313" spans="1:10">
      <c r="A4313" s="38"/>
      <c r="B4313" s="38"/>
      <c r="C4313" s="38"/>
      <c r="D4313" s="38"/>
      <c r="E4313" s="38" t="s">
        <v>1900</v>
      </c>
      <c r="F4313" s="39">
        <v>6.71</v>
      </c>
      <c r="G4313" s="38"/>
      <c r="H4313" s="398" t="s">
        <v>1901</v>
      </c>
      <c r="I4313" s="398"/>
      <c r="J4313" s="39">
        <v>39.49</v>
      </c>
    </row>
    <row r="4314" spans="1:10" ht="1.05" customHeight="1">
      <c r="A4314" s="16"/>
      <c r="B4314" s="16"/>
      <c r="C4314" s="16"/>
      <c r="D4314" s="16"/>
      <c r="E4314" s="16"/>
      <c r="F4314" s="16"/>
      <c r="G4314" s="16"/>
      <c r="H4314" s="16"/>
      <c r="I4314" s="16"/>
      <c r="J4314" s="16"/>
    </row>
    <row r="4315" spans="1:10" ht="18" customHeight="1">
      <c r="A4315" s="2" t="s">
        <v>1394</v>
      </c>
      <c r="B4315" s="4" t="s">
        <v>61</v>
      </c>
      <c r="C4315" s="2" t="s">
        <v>62</v>
      </c>
      <c r="D4315" s="2" t="s">
        <v>9</v>
      </c>
      <c r="E4315" s="391" t="s">
        <v>63</v>
      </c>
      <c r="F4315" s="391"/>
      <c r="G4315" s="3" t="s">
        <v>64</v>
      </c>
      <c r="H4315" s="4" t="s">
        <v>10</v>
      </c>
      <c r="I4315" s="4" t="s">
        <v>65</v>
      </c>
      <c r="J4315" s="4" t="s">
        <v>11</v>
      </c>
    </row>
    <row r="4316" spans="1:10" ht="39" customHeight="1">
      <c r="A4316" s="10" t="s">
        <v>1883</v>
      </c>
      <c r="B4316" s="12" t="s">
        <v>1395</v>
      </c>
      <c r="C4316" s="10" t="s">
        <v>78</v>
      </c>
      <c r="D4316" s="10" t="s">
        <v>1396</v>
      </c>
      <c r="E4316" s="395" t="s">
        <v>1075</v>
      </c>
      <c r="F4316" s="395"/>
      <c r="G4316" s="11" t="s">
        <v>268</v>
      </c>
      <c r="H4316" s="15">
        <v>1</v>
      </c>
      <c r="I4316" s="13">
        <v>31.45</v>
      </c>
      <c r="J4316" s="13">
        <v>31.45</v>
      </c>
    </row>
    <row r="4317" spans="1:10" ht="39" customHeight="1">
      <c r="A4317" s="17" t="s">
        <v>1884</v>
      </c>
      <c r="B4317" s="19" t="s">
        <v>3224</v>
      </c>
      <c r="C4317" s="17" t="s">
        <v>78</v>
      </c>
      <c r="D4317" s="17" t="s">
        <v>3225</v>
      </c>
      <c r="E4317" s="396" t="s">
        <v>1075</v>
      </c>
      <c r="F4317" s="396"/>
      <c r="G4317" s="18" t="s">
        <v>268</v>
      </c>
      <c r="H4317" s="21">
        <v>1</v>
      </c>
      <c r="I4317" s="20">
        <v>11.06</v>
      </c>
      <c r="J4317" s="20">
        <v>11.06</v>
      </c>
    </row>
    <row r="4318" spans="1:10" ht="39" customHeight="1">
      <c r="A4318" s="17" t="s">
        <v>1884</v>
      </c>
      <c r="B4318" s="19" t="s">
        <v>3272</v>
      </c>
      <c r="C4318" s="17" t="s">
        <v>78</v>
      </c>
      <c r="D4318" s="17" t="s">
        <v>3273</v>
      </c>
      <c r="E4318" s="396" t="s">
        <v>1075</v>
      </c>
      <c r="F4318" s="396"/>
      <c r="G4318" s="18" t="s">
        <v>268</v>
      </c>
      <c r="H4318" s="21">
        <v>1</v>
      </c>
      <c r="I4318" s="20">
        <v>20.39</v>
      </c>
      <c r="J4318" s="20">
        <v>20.39</v>
      </c>
    </row>
    <row r="4319" spans="1:10">
      <c r="A4319" s="38"/>
      <c r="B4319" s="38"/>
      <c r="C4319" s="38"/>
      <c r="D4319" s="38"/>
      <c r="E4319" s="38" t="s">
        <v>1897</v>
      </c>
      <c r="F4319" s="39">
        <v>14.46</v>
      </c>
      <c r="G4319" s="38" t="s">
        <v>1898</v>
      </c>
      <c r="H4319" s="39">
        <v>0</v>
      </c>
      <c r="I4319" s="38" t="s">
        <v>1899</v>
      </c>
      <c r="J4319" s="39">
        <v>14.46</v>
      </c>
    </row>
    <row r="4320" spans="1:10">
      <c r="A4320" s="38"/>
      <c r="B4320" s="38"/>
      <c r="C4320" s="38"/>
      <c r="D4320" s="38"/>
      <c r="E4320" s="38" t="s">
        <v>1900</v>
      </c>
      <c r="F4320" s="39">
        <v>6.44</v>
      </c>
      <c r="G4320" s="38"/>
      <c r="H4320" s="398" t="s">
        <v>1901</v>
      </c>
      <c r="I4320" s="398"/>
      <c r="J4320" s="39">
        <v>37.89</v>
      </c>
    </row>
    <row r="4321" spans="1:10" ht="1.05" customHeight="1">
      <c r="A4321" s="16"/>
      <c r="B4321" s="16"/>
      <c r="C4321" s="16"/>
      <c r="D4321" s="16"/>
      <c r="E4321" s="16"/>
      <c r="F4321" s="16"/>
      <c r="G4321" s="16"/>
      <c r="H4321" s="16"/>
      <c r="I4321" s="16"/>
      <c r="J4321" s="16"/>
    </row>
    <row r="4322" spans="1:10" ht="18" customHeight="1">
      <c r="A4322" s="2" t="s">
        <v>1397</v>
      </c>
      <c r="B4322" s="4" t="s">
        <v>61</v>
      </c>
      <c r="C4322" s="2" t="s">
        <v>62</v>
      </c>
      <c r="D4322" s="2" t="s">
        <v>9</v>
      </c>
      <c r="E4322" s="391" t="s">
        <v>63</v>
      </c>
      <c r="F4322" s="391"/>
      <c r="G4322" s="3" t="s">
        <v>64</v>
      </c>
      <c r="H4322" s="4" t="s">
        <v>10</v>
      </c>
      <c r="I4322" s="4" t="s">
        <v>65</v>
      </c>
      <c r="J4322" s="4" t="s">
        <v>11</v>
      </c>
    </row>
    <row r="4323" spans="1:10" ht="39" customHeight="1">
      <c r="A4323" s="10" t="s">
        <v>1883</v>
      </c>
      <c r="B4323" s="12" t="s">
        <v>1398</v>
      </c>
      <c r="C4323" s="10" t="s">
        <v>78</v>
      </c>
      <c r="D4323" s="10" t="s">
        <v>1399</v>
      </c>
      <c r="E4323" s="395" t="s">
        <v>1075</v>
      </c>
      <c r="F4323" s="395"/>
      <c r="G4323" s="11" t="s">
        <v>268</v>
      </c>
      <c r="H4323" s="15">
        <v>1</v>
      </c>
      <c r="I4323" s="13">
        <v>48.51</v>
      </c>
      <c r="J4323" s="13">
        <v>48.51</v>
      </c>
    </row>
    <row r="4324" spans="1:10" ht="39" customHeight="1">
      <c r="A4324" s="17" t="s">
        <v>1884</v>
      </c>
      <c r="B4324" s="19" t="s">
        <v>3224</v>
      </c>
      <c r="C4324" s="17" t="s">
        <v>78</v>
      </c>
      <c r="D4324" s="17" t="s">
        <v>3225</v>
      </c>
      <c r="E4324" s="396" t="s">
        <v>1075</v>
      </c>
      <c r="F4324" s="396"/>
      <c r="G4324" s="18" t="s">
        <v>268</v>
      </c>
      <c r="H4324" s="21">
        <v>1</v>
      </c>
      <c r="I4324" s="20">
        <v>11.06</v>
      </c>
      <c r="J4324" s="20">
        <v>11.06</v>
      </c>
    </row>
    <row r="4325" spans="1:10" ht="39" customHeight="1">
      <c r="A4325" s="17" t="s">
        <v>1884</v>
      </c>
      <c r="B4325" s="19" t="s">
        <v>3275</v>
      </c>
      <c r="C4325" s="17" t="s">
        <v>78</v>
      </c>
      <c r="D4325" s="17" t="s">
        <v>3276</v>
      </c>
      <c r="E4325" s="396" t="s">
        <v>1075</v>
      </c>
      <c r="F4325" s="396"/>
      <c r="G4325" s="18" t="s">
        <v>268</v>
      </c>
      <c r="H4325" s="21">
        <v>1</v>
      </c>
      <c r="I4325" s="20">
        <v>37.450000000000003</v>
      </c>
      <c r="J4325" s="20">
        <v>37.450000000000003</v>
      </c>
    </row>
    <row r="4326" spans="1:10">
      <c r="A4326" s="38"/>
      <c r="B4326" s="38"/>
      <c r="C4326" s="38"/>
      <c r="D4326" s="38"/>
      <c r="E4326" s="38" t="s">
        <v>1897</v>
      </c>
      <c r="F4326" s="39">
        <v>21.45</v>
      </c>
      <c r="G4326" s="38" t="s">
        <v>1898</v>
      </c>
      <c r="H4326" s="39">
        <v>0</v>
      </c>
      <c r="I4326" s="38" t="s">
        <v>1899</v>
      </c>
      <c r="J4326" s="39">
        <v>21.45</v>
      </c>
    </row>
    <row r="4327" spans="1:10">
      <c r="A4327" s="38"/>
      <c r="B4327" s="38"/>
      <c r="C4327" s="38"/>
      <c r="D4327" s="38"/>
      <c r="E4327" s="38" t="s">
        <v>1900</v>
      </c>
      <c r="F4327" s="39">
        <v>9.94</v>
      </c>
      <c r="G4327" s="38"/>
      <c r="H4327" s="398" t="s">
        <v>1901</v>
      </c>
      <c r="I4327" s="398"/>
      <c r="J4327" s="39">
        <v>58.45</v>
      </c>
    </row>
    <row r="4328" spans="1:10" ht="1.05" customHeight="1">
      <c r="A4328" s="16"/>
      <c r="B4328" s="16"/>
      <c r="C4328" s="16"/>
      <c r="D4328" s="16"/>
      <c r="E4328" s="16"/>
      <c r="F4328" s="16"/>
      <c r="G4328" s="16"/>
      <c r="H4328" s="16"/>
      <c r="I4328" s="16"/>
      <c r="J4328" s="16"/>
    </row>
    <row r="4329" spans="1:10" ht="18" customHeight="1">
      <c r="A4329" s="2" t="s">
        <v>1400</v>
      </c>
      <c r="B4329" s="4" t="s">
        <v>61</v>
      </c>
      <c r="C4329" s="2" t="s">
        <v>62</v>
      </c>
      <c r="D4329" s="2" t="s">
        <v>9</v>
      </c>
      <c r="E4329" s="391" t="s">
        <v>63</v>
      </c>
      <c r="F4329" s="391"/>
      <c r="G4329" s="3" t="s">
        <v>64</v>
      </c>
      <c r="H4329" s="4" t="s">
        <v>10</v>
      </c>
      <c r="I4329" s="4" t="s">
        <v>65</v>
      </c>
      <c r="J4329" s="4" t="s">
        <v>11</v>
      </c>
    </row>
    <row r="4330" spans="1:10" ht="39" customHeight="1">
      <c r="A4330" s="10" t="s">
        <v>1883</v>
      </c>
      <c r="B4330" s="12" t="s">
        <v>1401</v>
      </c>
      <c r="C4330" s="10" t="s">
        <v>78</v>
      </c>
      <c r="D4330" s="10" t="s">
        <v>1402</v>
      </c>
      <c r="E4330" s="395" t="s">
        <v>1075</v>
      </c>
      <c r="F4330" s="395"/>
      <c r="G4330" s="11" t="s">
        <v>268</v>
      </c>
      <c r="H4330" s="15">
        <v>1</v>
      </c>
      <c r="I4330" s="13">
        <v>24.37</v>
      </c>
      <c r="J4330" s="13">
        <v>24.37</v>
      </c>
    </row>
    <row r="4331" spans="1:10" ht="24" customHeight="1">
      <c r="A4331" s="17" t="s">
        <v>1884</v>
      </c>
      <c r="B4331" s="19" t="s">
        <v>1971</v>
      </c>
      <c r="C4331" s="17" t="s">
        <v>78</v>
      </c>
      <c r="D4331" s="17" t="s">
        <v>1972</v>
      </c>
      <c r="E4331" s="396" t="s">
        <v>1887</v>
      </c>
      <c r="F4331" s="396"/>
      <c r="G4331" s="18" t="s">
        <v>1911</v>
      </c>
      <c r="H4331" s="21">
        <v>0.317</v>
      </c>
      <c r="I4331" s="20">
        <v>28.71</v>
      </c>
      <c r="J4331" s="20">
        <v>9.1</v>
      </c>
    </row>
    <row r="4332" spans="1:10" ht="25.95" customHeight="1">
      <c r="A4332" s="17" t="s">
        <v>1884</v>
      </c>
      <c r="B4332" s="19" t="s">
        <v>2969</v>
      </c>
      <c r="C4332" s="17" t="s">
        <v>78</v>
      </c>
      <c r="D4332" s="17" t="s">
        <v>2970</v>
      </c>
      <c r="E4332" s="396" t="s">
        <v>1887</v>
      </c>
      <c r="F4332" s="396"/>
      <c r="G4332" s="18" t="s">
        <v>1911</v>
      </c>
      <c r="H4332" s="21">
        <v>0.317</v>
      </c>
      <c r="I4332" s="20">
        <v>24.32</v>
      </c>
      <c r="J4332" s="20">
        <v>7.7</v>
      </c>
    </row>
    <row r="4333" spans="1:10" ht="24" customHeight="1">
      <c r="A4333" s="22" t="s">
        <v>1894</v>
      </c>
      <c r="B4333" s="24" t="s">
        <v>3277</v>
      </c>
      <c r="C4333" s="22" t="s">
        <v>78</v>
      </c>
      <c r="D4333" s="22" t="s">
        <v>3278</v>
      </c>
      <c r="E4333" s="397" t="s">
        <v>1928</v>
      </c>
      <c r="F4333" s="397"/>
      <c r="G4333" s="23" t="s">
        <v>268</v>
      </c>
      <c r="H4333" s="26">
        <v>1</v>
      </c>
      <c r="I4333" s="25">
        <v>7.57</v>
      </c>
      <c r="J4333" s="25">
        <v>7.57</v>
      </c>
    </row>
    <row r="4334" spans="1:10">
      <c r="A4334" s="38"/>
      <c r="B4334" s="38"/>
      <c r="C4334" s="38"/>
      <c r="D4334" s="38"/>
      <c r="E4334" s="38" t="s">
        <v>1897</v>
      </c>
      <c r="F4334" s="39">
        <v>12.39</v>
      </c>
      <c r="G4334" s="38" t="s">
        <v>1898</v>
      </c>
      <c r="H4334" s="39">
        <v>0</v>
      </c>
      <c r="I4334" s="38" t="s">
        <v>1899</v>
      </c>
      <c r="J4334" s="39">
        <v>12.39</v>
      </c>
    </row>
    <row r="4335" spans="1:10">
      <c r="A4335" s="38"/>
      <c r="B4335" s="38"/>
      <c r="C4335" s="38"/>
      <c r="D4335" s="38"/>
      <c r="E4335" s="38" t="s">
        <v>1900</v>
      </c>
      <c r="F4335" s="39">
        <v>4.99</v>
      </c>
      <c r="G4335" s="38"/>
      <c r="H4335" s="398" t="s">
        <v>1901</v>
      </c>
      <c r="I4335" s="398"/>
      <c r="J4335" s="39">
        <v>29.36</v>
      </c>
    </row>
    <row r="4336" spans="1:10" ht="1.05" customHeight="1">
      <c r="A4336" s="16"/>
      <c r="B4336" s="16"/>
      <c r="C4336" s="16"/>
      <c r="D4336" s="16"/>
      <c r="E4336" s="16"/>
      <c r="F4336" s="16"/>
      <c r="G4336" s="16"/>
      <c r="H4336" s="16"/>
      <c r="I4336" s="16"/>
      <c r="J4336" s="16"/>
    </row>
    <row r="4337" spans="1:10" ht="18" customHeight="1">
      <c r="A4337" s="2" t="s">
        <v>1403</v>
      </c>
      <c r="B4337" s="4" t="s">
        <v>61</v>
      </c>
      <c r="C4337" s="2" t="s">
        <v>62</v>
      </c>
      <c r="D4337" s="2" t="s">
        <v>9</v>
      </c>
      <c r="E4337" s="391" t="s">
        <v>63</v>
      </c>
      <c r="F4337" s="391"/>
      <c r="G4337" s="3" t="s">
        <v>64</v>
      </c>
      <c r="H4337" s="4" t="s">
        <v>10</v>
      </c>
      <c r="I4337" s="4" t="s">
        <v>65</v>
      </c>
      <c r="J4337" s="4" t="s">
        <v>11</v>
      </c>
    </row>
    <row r="4338" spans="1:10" ht="39" customHeight="1">
      <c r="A4338" s="10" t="s">
        <v>1883</v>
      </c>
      <c r="B4338" s="12" t="s">
        <v>1404</v>
      </c>
      <c r="C4338" s="10" t="s">
        <v>78</v>
      </c>
      <c r="D4338" s="10" t="s">
        <v>1405</v>
      </c>
      <c r="E4338" s="395" t="s">
        <v>1075</v>
      </c>
      <c r="F4338" s="395"/>
      <c r="G4338" s="11" t="s">
        <v>268</v>
      </c>
      <c r="H4338" s="15">
        <v>1</v>
      </c>
      <c r="I4338" s="13">
        <v>26.49</v>
      </c>
      <c r="J4338" s="13">
        <v>26.49</v>
      </c>
    </row>
    <row r="4339" spans="1:10" ht="24" customHeight="1">
      <c r="A4339" s="17" t="s">
        <v>1884</v>
      </c>
      <c r="B4339" s="19" t="s">
        <v>1971</v>
      </c>
      <c r="C4339" s="17" t="s">
        <v>78</v>
      </c>
      <c r="D4339" s="17" t="s">
        <v>1972</v>
      </c>
      <c r="E4339" s="396" t="s">
        <v>1887</v>
      </c>
      <c r="F4339" s="396"/>
      <c r="G4339" s="18" t="s">
        <v>1911</v>
      </c>
      <c r="H4339" s="21">
        <v>0.317</v>
      </c>
      <c r="I4339" s="20">
        <v>28.71</v>
      </c>
      <c r="J4339" s="20">
        <v>9.1</v>
      </c>
    </row>
    <row r="4340" spans="1:10" ht="25.95" customHeight="1">
      <c r="A4340" s="17" t="s">
        <v>1884</v>
      </c>
      <c r="B4340" s="19" t="s">
        <v>2969</v>
      </c>
      <c r="C4340" s="17" t="s">
        <v>78</v>
      </c>
      <c r="D4340" s="17" t="s">
        <v>2970</v>
      </c>
      <c r="E4340" s="396" t="s">
        <v>1887</v>
      </c>
      <c r="F4340" s="396"/>
      <c r="G4340" s="18" t="s">
        <v>1911</v>
      </c>
      <c r="H4340" s="21">
        <v>0.317</v>
      </c>
      <c r="I4340" s="20">
        <v>24.32</v>
      </c>
      <c r="J4340" s="20">
        <v>7.7</v>
      </c>
    </row>
    <row r="4341" spans="1:10" ht="24" customHeight="1">
      <c r="A4341" s="22" t="s">
        <v>1894</v>
      </c>
      <c r="B4341" s="24" t="s">
        <v>3279</v>
      </c>
      <c r="C4341" s="22" t="s">
        <v>78</v>
      </c>
      <c r="D4341" s="22" t="s">
        <v>3280</v>
      </c>
      <c r="E4341" s="397" t="s">
        <v>1928</v>
      </c>
      <c r="F4341" s="397"/>
      <c r="G4341" s="23" t="s">
        <v>268</v>
      </c>
      <c r="H4341" s="26">
        <v>1</v>
      </c>
      <c r="I4341" s="25">
        <v>9.69</v>
      </c>
      <c r="J4341" s="25">
        <v>9.69</v>
      </c>
    </row>
    <row r="4342" spans="1:10">
      <c r="A4342" s="38"/>
      <c r="B4342" s="38"/>
      <c r="C4342" s="38"/>
      <c r="D4342" s="38"/>
      <c r="E4342" s="38" t="s">
        <v>1897</v>
      </c>
      <c r="F4342" s="39">
        <v>12.39</v>
      </c>
      <c r="G4342" s="38" t="s">
        <v>1898</v>
      </c>
      <c r="H4342" s="39">
        <v>0</v>
      </c>
      <c r="I4342" s="38" t="s">
        <v>1899</v>
      </c>
      <c r="J4342" s="39">
        <v>12.39</v>
      </c>
    </row>
    <row r="4343" spans="1:10">
      <c r="A4343" s="38"/>
      <c r="B4343" s="38"/>
      <c r="C4343" s="38"/>
      <c r="D4343" s="38"/>
      <c r="E4343" s="38" t="s">
        <v>1900</v>
      </c>
      <c r="F4343" s="39">
        <v>5.43</v>
      </c>
      <c r="G4343" s="38"/>
      <c r="H4343" s="398" t="s">
        <v>1901</v>
      </c>
      <c r="I4343" s="398"/>
      <c r="J4343" s="39">
        <v>31.92</v>
      </c>
    </row>
    <row r="4344" spans="1:10" ht="1.05" customHeight="1">
      <c r="A4344" s="16"/>
      <c r="B4344" s="16"/>
      <c r="C4344" s="16"/>
      <c r="D4344" s="16"/>
      <c r="E4344" s="16"/>
      <c r="F4344" s="16"/>
      <c r="G4344" s="16"/>
      <c r="H4344" s="16"/>
      <c r="I4344" s="16"/>
      <c r="J4344" s="16"/>
    </row>
    <row r="4345" spans="1:10" ht="18" customHeight="1">
      <c r="A4345" s="2" t="s">
        <v>1406</v>
      </c>
      <c r="B4345" s="4" t="s">
        <v>61</v>
      </c>
      <c r="C4345" s="2" t="s">
        <v>62</v>
      </c>
      <c r="D4345" s="2" t="s">
        <v>9</v>
      </c>
      <c r="E4345" s="391" t="s">
        <v>63</v>
      </c>
      <c r="F4345" s="391"/>
      <c r="G4345" s="3" t="s">
        <v>64</v>
      </c>
      <c r="H4345" s="4" t="s">
        <v>10</v>
      </c>
      <c r="I4345" s="4" t="s">
        <v>65</v>
      </c>
      <c r="J4345" s="4" t="s">
        <v>11</v>
      </c>
    </row>
    <row r="4346" spans="1:10" ht="39" customHeight="1">
      <c r="A4346" s="10" t="s">
        <v>1883</v>
      </c>
      <c r="B4346" s="12" t="s">
        <v>1407</v>
      </c>
      <c r="C4346" s="10" t="s">
        <v>78</v>
      </c>
      <c r="D4346" s="10" t="s">
        <v>1408</v>
      </c>
      <c r="E4346" s="395" t="s">
        <v>1075</v>
      </c>
      <c r="F4346" s="395"/>
      <c r="G4346" s="11" t="s">
        <v>268</v>
      </c>
      <c r="H4346" s="15">
        <v>1</v>
      </c>
      <c r="I4346" s="13">
        <v>34.659999999999997</v>
      </c>
      <c r="J4346" s="13">
        <v>34.659999999999997</v>
      </c>
    </row>
    <row r="4347" spans="1:10" ht="24" customHeight="1">
      <c r="A4347" s="17" t="s">
        <v>1884</v>
      </c>
      <c r="B4347" s="19" t="s">
        <v>1971</v>
      </c>
      <c r="C4347" s="17" t="s">
        <v>78</v>
      </c>
      <c r="D4347" s="17" t="s">
        <v>1972</v>
      </c>
      <c r="E4347" s="396" t="s">
        <v>1887</v>
      </c>
      <c r="F4347" s="396"/>
      <c r="G4347" s="18" t="s">
        <v>1911</v>
      </c>
      <c r="H4347" s="21">
        <v>0.51100000000000001</v>
      </c>
      <c r="I4347" s="20">
        <v>28.71</v>
      </c>
      <c r="J4347" s="20">
        <v>14.67</v>
      </c>
    </row>
    <row r="4348" spans="1:10" ht="25.95" customHeight="1">
      <c r="A4348" s="17" t="s">
        <v>1884</v>
      </c>
      <c r="B4348" s="19" t="s">
        <v>2969</v>
      </c>
      <c r="C4348" s="17" t="s">
        <v>78</v>
      </c>
      <c r="D4348" s="17" t="s">
        <v>2970</v>
      </c>
      <c r="E4348" s="396" t="s">
        <v>1887</v>
      </c>
      <c r="F4348" s="396"/>
      <c r="G4348" s="18" t="s">
        <v>1911</v>
      </c>
      <c r="H4348" s="21">
        <v>0.51100000000000001</v>
      </c>
      <c r="I4348" s="20">
        <v>24.32</v>
      </c>
      <c r="J4348" s="20">
        <v>12.42</v>
      </c>
    </row>
    <row r="4349" spans="1:10" ht="24" customHeight="1">
      <c r="A4349" s="22" t="s">
        <v>1894</v>
      </c>
      <c r="B4349" s="24" t="s">
        <v>3277</v>
      </c>
      <c r="C4349" s="22" t="s">
        <v>78</v>
      </c>
      <c r="D4349" s="22" t="s">
        <v>3278</v>
      </c>
      <c r="E4349" s="397" t="s">
        <v>1928</v>
      </c>
      <c r="F4349" s="397"/>
      <c r="G4349" s="23" t="s">
        <v>268</v>
      </c>
      <c r="H4349" s="26">
        <v>1</v>
      </c>
      <c r="I4349" s="25">
        <v>7.57</v>
      </c>
      <c r="J4349" s="25">
        <v>7.57</v>
      </c>
    </row>
    <row r="4350" spans="1:10">
      <c r="A4350" s="38"/>
      <c r="B4350" s="38"/>
      <c r="C4350" s="38"/>
      <c r="D4350" s="38"/>
      <c r="E4350" s="38" t="s">
        <v>1897</v>
      </c>
      <c r="F4350" s="39">
        <v>19.98</v>
      </c>
      <c r="G4350" s="38" t="s">
        <v>1898</v>
      </c>
      <c r="H4350" s="39">
        <v>0</v>
      </c>
      <c r="I4350" s="38" t="s">
        <v>1899</v>
      </c>
      <c r="J4350" s="39">
        <v>19.98</v>
      </c>
    </row>
    <row r="4351" spans="1:10">
      <c r="A4351" s="38"/>
      <c r="B4351" s="38"/>
      <c r="C4351" s="38"/>
      <c r="D4351" s="38"/>
      <c r="E4351" s="38" t="s">
        <v>1900</v>
      </c>
      <c r="F4351" s="39">
        <v>7.1</v>
      </c>
      <c r="G4351" s="38"/>
      <c r="H4351" s="398" t="s">
        <v>1901</v>
      </c>
      <c r="I4351" s="398"/>
      <c r="J4351" s="39">
        <v>41.76</v>
      </c>
    </row>
    <row r="4352" spans="1:10" ht="1.05" customHeight="1">
      <c r="A4352" s="16"/>
      <c r="B4352" s="16"/>
      <c r="C4352" s="16"/>
      <c r="D4352" s="16"/>
      <c r="E4352" s="16"/>
      <c r="F4352" s="16"/>
      <c r="G4352" s="16"/>
      <c r="H4352" s="16"/>
      <c r="I4352" s="16"/>
      <c r="J4352" s="16"/>
    </row>
    <row r="4353" spans="1:10" ht="18" customHeight="1">
      <c r="A4353" s="2" t="s">
        <v>1409</v>
      </c>
      <c r="B4353" s="4" t="s">
        <v>61</v>
      </c>
      <c r="C4353" s="2" t="s">
        <v>62</v>
      </c>
      <c r="D4353" s="2" t="s">
        <v>9</v>
      </c>
      <c r="E4353" s="391" t="s">
        <v>63</v>
      </c>
      <c r="F4353" s="391"/>
      <c r="G4353" s="3" t="s">
        <v>64</v>
      </c>
      <c r="H4353" s="4" t="s">
        <v>10</v>
      </c>
      <c r="I4353" s="4" t="s">
        <v>65</v>
      </c>
      <c r="J4353" s="4" t="s">
        <v>11</v>
      </c>
    </row>
    <row r="4354" spans="1:10" ht="39" customHeight="1">
      <c r="A4354" s="10" t="s">
        <v>1883</v>
      </c>
      <c r="B4354" s="12" t="s">
        <v>1410</v>
      </c>
      <c r="C4354" s="10" t="s">
        <v>78</v>
      </c>
      <c r="D4354" s="10" t="s">
        <v>1411</v>
      </c>
      <c r="E4354" s="395" t="s">
        <v>1075</v>
      </c>
      <c r="F4354" s="395"/>
      <c r="G4354" s="11" t="s">
        <v>268</v>
      </c>
      <c r="H4354" s="15">
        <v>1</v>
      </c>
      <c r="I4354" s="13">
        <v>36.78</v>
      </c>
      <c r="J4354" s="13">
        <v>36.78</v>
      </c>
    </row>
    <row r="4355" spans="1:10" ht="25.95" customHeight="1">
      <c r="A4355" s="17" t="s">
        <v>1884</v>
      </c>
      <c r="B4355" s="19" t="s">
        <v>2969</v>
      </c>
      <c r="C4355" s="17" t="s">
        <v>78</v>
      </c>
      <c r="D4355" s="17" t="s">
        <v>2970</v>
      </c>
      <c r="E4355" s="396" t="s">
        <v>1887</v>
      </c>
      <c r="F4355" s="396"/>
      <c r="G4355" s="18" t="s">
        <v>1911</v>
      </c>
      <c r="H4355" s="21">
        <v>0.51100000000000001</v>
      </c>
      <c r="I4355" s="20">
        <v>24.32</v>
      </c>
      <c r="J4355" s="20">
        <v>12.42</v>
      </c>
    </row>
    <row r="4356" spans="1:10" ht="24" customHeight="1">
      <c r="A4356" s="17" t="s">
        <v>1884</v>
      </c>
      <c r="B4356" s="19" t="s">
        <v>1971</v>
      </c>
      <c r="C4356" s="17" t="s">
        <v>78</v>
      </c>
      <c r="D4356" s="17" t="s">
        <v>1972</v>
      </c>
      <c r="E4356" s="396" t="s">
        <v>1887</v>
      </c>
      <c r="F4356" s="396"/>
      <c r="G4356" s="18" t="s">
        <v>1911</v>
      </c>
      <c r="H4356" s="21">
        <v>0.51100000000000001</v>
      </c>
      <c r="I4356" s="20">
        <v>28.71</v>
      </c>
      <c r="J4356" s="20">
        <v>14.67</v>
      </c>
    </row>
    <row r="4357" spans="1:10" ht="24" customHeight="1">
      <c r="A4357" s="22" t="s">
        <v>1894</v>
      </c>
      <c r="B4357" s="24" t="s">
        <v>3279</v>
      </c>
      <c r="C4357" s="22" t="s">
        <v>78</v>
      </c>
      <c r="D4357" s="22" t="s">
        <v>3280</v>
      </c>
      <c r="E4357" s="397" t="s">
        <v>1928</v>
      </c>
      <c r="F4357" s="397"/>
      <c r="G4357" s="23" t="s">
        <v>268</v>
      </c>
      <c r="H4357" s="26">
        <v>1</v>
      </c>
      <c r="I4357" s="25">
        <v>9.69</v>
      </c>
      <c r="J4357" s="25">
        <v>9.69</v>
      </c>
    </row>
    <row r="4358" spans="1:10">
      <c r="A4358" s="38"/>
      <c r="B4358" s="38"/>
      <c r="C4358" s="38"/>
      <c r="D4358" s="38"/>
      <c r="E4358" s="38" t="s">
        <v>1897</v>
      </c>
      <c r="F4358" s="39">
        <v>19.98</v>
      </c>
      <c r="G4358" s="38" t="s">
        <v>1898</v>
      </c>
      <c r="H4358" s="39">
        <v>0</v>
      </c>
      <c r="I4358" s="38" t="s">
        <v>1899</v>
      </c>
      <c r="J4358" s="39">
        <v>19.98</v>
      </c>
    </row>
    <row r="4359" spans="1:10">
      <c r="A4359" s="38"/>
      <c r="B4359" s="38"/>
      <c r="C4359" s="38"/>
      <c r="D4359" s="38"/>
      <c r="E4359" s="38" t="s">
        <v>1900</v>
      </c>
      <c r="F4359" s="39">
        <v>7.53</v>
      </c>
      <c r="G4359" s="38"/>
      <c r="H4359" s="398" t="s">
        <v>1901</v>
      </c>
      <c r="I4359" s="398"/>
      <c r="J4359" s="39">
        <v>44.31</v>
      </c>
    </row>
    <row r="4360" spans="1:10" ht="1.05" customHeight="1">
      <c r="A4360" s="16"/>
      <c r="B4360" s="16"/>
      <c r="C4360" s="16"/>
      <c r="D4360" s="16"/>
      <c r="E4360" s="16"/>
      <c r="F4360" s="16"/>
      <c r="G4360" s="16"/>
      <c r="H4360" s="16"/>
      <c r="I4360" s="16"/>
      <c r="J4360" s="16"/>
    </row>
    <row r="4361" spans="1:10" ht="18" customHeight="1">
      <c r="A4361" s="2" t="s">
        <v>1412</v>
      </c>
      <c r="B4361" s="4" t="s">
        <v>61</v>
      </c>
      <c r="C4361" s="2" t="s">
        <v>62</v>
      </c>
      <c r="D4361" s="2" t="s">
        <v>9</v>
      </c>
      <c r="E4361" s="391" t="s">
        <v>63</v>
      </c>
      <c r="F4361" s="391"/>
      <c r="G4361" s="3" t="s">
        <v>64</v>
      </c>
      <c r="H4361" s="4" t="s">
        <v>10</v>
      </c>
      <c r="I4361" s="4" t="s">
        <v>65</v>
      </c>
      <c r="J4361" s="4" t="s">
        <v>11</v>
      </c>
    </row>
    <row r="4362" spans="1:10" ht="52.05" customHeight="1">
      <c r="A4362" s="10" t="s">
        <v>1883</v>
      </c>
      <c r="B4362" s="12" t="s">
        <v>1413</v>
      </c>
      <c r="C4362" s="10" t="s">
        <v>78</v>
      </c>
      <c r="D4362" s="10" t="s">
        <v>1414</v>
      </c>
      <c r="E4362" s="395" t="s">
        <v>1085</v>
      </c>
      <c r="F4362" s="395"/>
      <c r="G4362" s="11" t="s">
        <v>114</v>
      </c>
      <c r="H4362" s="15">
        <v>1</v>
      </c>
      <c r="I4362" s="13">
        <v>43.04</v>
      </c>
      <c r="J4362" s="13">
        <v>43.04</v>
      </c>
    </row>
    <row r="4363" spans="1:10" ht="25.95" customHeight="1">
      <c r="A4363" s="17" t="s">
        <v>1884</v>
      </c>
      <c r="B4363" s="19" t="s">
        <v>2969</v>
      </c>
      <c r="C4363" s="17" t="s">
        <v>78</v>
      </c>
      <c r="D4363" s="17" t="s">
        <v>2970</v>
      </c>
      <c r="E4363" s="396" t="s">
        <v>1887</v>
      </c>
      <c r="F4363" s="396"/>
      <c r="G4363" s="18" t="s">
        <v>1911</v>
      </c>
      <c r="H4363" s="21">
        <v>0.1542</v>
      </c>
      <c r="I4363" s="20">
        <v>24.32</v>
      </c>
      <c r="J4363" s="20">
        <v>3.75</v>
      </c>
    </row>
    <row r="4364" spans="1:10" ht="24" customHeight="1">
      <c r="A4364" s="17" t="s">
        <v>1884</v>
      </c>
      <c r="B4364" s="19" t="s">
        <v>1971</v>
      </c>
      <c r="C4364" s="17" t="s">
        <v>78</v>
      </c>
      <c r="D4364" s="17" t="s">
        <v>1972</v>
      </c>
      <c r="E4364" s="396" t="s">
        <v>1887</v>
      </c>
      <c r="F4364" s="396"/>
      <c r="G4364" s="18" t="s">
        <v>1911</v>
      </c>
      <c r="H4364" s="21">
        <v>0.1542</v>
      </c>
      <c r="I4364" s="20">
        <v>28.71</v>
      </c>
      <c r="J4364" s="20">
        <v>4.42</v>
      </c>
    </row>
    <row r="4365" spans="1:10" ht="25.95" customHeight="1">
      <c r="A4365" s="22" t="s">
        <v>1894</v>
      </c>
      <c r="B4365" s="24" t="s">
        <v>3281</v>
      </c>
      <c r="C4365" s="22" t="s">
        <v>78</v>
      </c>
      <c r="D4365" s="22" t="s">
        <v>3282</v>
      </c>
      <c r="E4365" s="397" t="s">
        <v>1928</v>
      </c>
      <c r="F4365" s="397"/>
      <c r="G4365" s="23" t="s">
        <v>114</v>
      </c>
      <c r="H4365" s="26">
        <v>1.1000000000000001</v>
      </c>
      <c r="I4365" s="25">
        <v>31.7</v>
      </c>
      <c r="J4365" s="25">
        <v>34.869999999999997</v>
      </c>
    </row>
    <row r="4366" spans="1:10">
      <c r="A4366" s="38"/>
      <c r="B4366" s="38"/>
      <c r="C4366" s="38"/>
      <c r="D4366" s="38"/>
      <c r="E4366" s="38" t="s">
        <v>1897</v>
      </c>
      <c r="F4366" s="39">
        <v>6.02</v>
      </c>
      <c r="G4366" s="38" t="s">
        <v>1898</v>
      </c>
      <c r="H4366" s="39">
        <v>0</v>
      </c>
      <c r="I4366" s="38" t="s">
        <v>1899</v>
      </c>
      <c r="J4366" s="39">
        <v>6.02</v>
      </c>
    </row>
    <row r="4367" spans="1:10">
      <c r="A4367" s="38"/>
      <c r="B4367" s="38"/>
      <c r="C4367" s="38"/>
      <c r="D4367" s="38"/>
      <c r="E4367" s="38" t="s">
        <v>1900</v>
      </c>
      <c r="F4367" s="39">
        <v>8.82</v>
      </c>
      <c r="G4367" s="38"/>
      <c r="H4367" s="398" t="s">
        <v>1901</v>
      </c>
      <c r="I4367" s="398"/>
      <c r="J4367" s="39">
        <v>51.86</v>
      </c>
    </row>
    <row r="4368" spans="1:10" ht="1.05" customHeight="1">
      <c r="A4368" s="16"/>
      <c r="B4368" s="16"/>
      <c r="C4368" s="16"/>
      <c r="D4368" s="16"/>
      <c r="E4368" s="16"/>
      <c r="F4368" s="16"/>
      <c r="G4368" s="16"/>
      <c r="H4368" s="16"/>
      <c r="I4368" s="16"/>
      <c r="J4368" s="16"/>
    </row>
    <row r="4369" spans="1:10" ht="18" customHeight="1">
      <c r="A4369" s="2" t="s">
        <v>1415</v>
      </c>
      <c r="B4369" s="4" t="s">
        <v>61</v>
      </c>
      <c r="C4369" s="2" t="s">
        <v>62</v>
      </c>
      <c r="D4369" s="2" t="s">
        <v>9</v>
      </c>
      <c r="E4369" s="391" t="s">
        <v>63</v>
      </c>
      <c r="F4369" s="391"/>
      <c r="G4369" s="3" t="s">
        <v>64</v>
      </c>
      <c r="H4369" s="4" t="s">
        <v>10</v>
      </c>
      <c r="I4369" s="4" t="s">
        <v>65</v>
      </c>
      <c r="J4369" s="4" t="s">
        <v>11</v>
      </c>
    </row>
    <row r="4370" spans="1:10" ht="52.05" customHeight="1">
      <c r="A4370" s="10" t="s">
        <v>1883</v>
      </c>
      <c r="B4370" s="12" t="s">
        <v>1416</v>
      </c>
      <c r="C4370" s="10" t="s">
        <v>78</v>
      </c>
      <c r="D4370" s="10" t="s">
        <v>1417</v>
      </c>
      <c r="E4370" s="395" t="s">
        <v>1085</v>
      </c>
      <c r="F4370" s="395"/>
      <c r="G4370" s="11" t="s">
        <v>268</v>
      </c>
      <c r="H4370" s="15">
        <v>1</v>
      </c>
      <c r="I4370" s="13">
        <v>103.85</v>
      </c>
      <c r="J4370" s="13">
        <v>103.85</v>
      </c>
    </row>
    <row r="4371" spans="1:10" ht="25.95" customHeight="1">
      <c r="A4371" s="17" t="s">
        <v>1884</v>
      </c>
      <c r="B4371" s="19" t="s">
        <v>2969</v>
      </c>
      <c r="C4371" s="17" t="s">
        <v>78</v>
      </c>
      <c r="D4371" s="17" t="s">
        <v>2970</v>
      </c>
      <c r="E4371" s="396" t="s">
        <v>1887</v>
      </c>
      <c r="F4371" s="396"/>
      <c r="G4371" s="18" t="s">
        <v>1911</v>
      </c>
      <c r="H4371" s="21">
        <v>0.63900000000000001</v>
      </c>
      <c r="I4371" s="20">
        <v>24.32</v>
      </c>
      <c r="J4371" s="20">
        <v>15.54</v>
      </c>
    </row>
    <row r="4372" spans="1:10" ht="24" customHeight="1">
      <c r="A4372" s="17" t="s">
        <v>1884</v>
      </c>
      <c r="B4372" s="19" t="s">
        <v>1971</v>
      </c>
      <c r="C4372" s="17" t="s">
        <v>78</v>
      </c>
      <c r="D4372" s="17" t="s">
        <v>1972</v>
      </c>
      <c r="E4372" s="396" t="s">
        <v>1887</v>
      </c>
      <c r="F4372" s="396"/>
      <c r="G4372" s="18" t="s">
        <v>1911</v>
      </c>
      <c r="H4372" s="21">
        <v>0.63900000000000001</v>
      </c>
      <c r="I4372" s="20">
        <v>28.71</v>
      </c>
      <c r="J4372" s="20">
        <v>18.34</v>
      </c>
    </row>
    <row r="4373" spans="1:10" ht="25.95" customHeight="1">
      <c r="A4373" s="22" t="s">
        <v>1894</v>
      </c>
      <c r="B4373" s="24" t="s">
        <v>3283</v>
      </c>
      <c r="C4373" s="22" t="s">
        <v>78</v>
      </c>
      <c r="D4373" s="22" t="s">
        <v>3284</v>
      </c>
      <c r="E4373" s="397" t="s">
        <v>1928</v>
      </c>
      <c r="F4373" s="397"/>
      <c r="G4373" s="23" t="s">
        <v>268</v>
      </c>
      <c r="H4373" s="26">
        <v>1</v>
      </c>
      <c r="I4373" s="25">
        <v>69.97</v>
      </c>
      <c r="J4373" s="25">
        <v>69.97</v>
      </c>
    </row>
    <row r="4374" spans="1:10">
      <c r="A4374" s="38"/>
      <c r="B4374" s="38"/>
      <c r="C4374" s="38"/>
      <c r="D4374" s="38"/>
      <c r="E4374" s="38" t="s">
        <v>1897</v>
      </c>
      <c r="F4374" s="39">
        <v>24.98</v>
      </c>
      <c r="G4374" s="38" t="s">
        <v>1898</v>
      </c>
      <c r="H4374" s="39">
        <v>0</v>
      </c>
      <c r="I4374" s="38" t="s">
        <v>1899</v>
      </c>
      <c r="J4374" s="39">
        <v>24.98</v>
      </c>
    </row>
    <row r="4375" spans="1:10">
      <c r="A4375" s="38"/>
      <c r="B4375" s="38"/>
      <c r="C4375" s="38"/>
      <c r="D4375" s="38"/>
      <c r="E4375" s="38" t="s">
        <v>1900</v>
      </c>
      <c r="F4375" s="39">
        <v>21.28</v>
      </c>
      <c r="G4375" s="38"/>
      <c r="H4375" s="398" t="s">
        <v>1901</v>
      </c>
      <c r="I4375" s="398"/>
      <c r="J4375" s="39">
        <v>125.13</v>
      </c>
    </row>
    <row r="4376" spans="1:10" ht="1.05" customHeight="1">
      <c r="A4376" s="16"/>
      <c r="B4376" s="16"/>
      <c r="C4376" s="16"/>
      <c r="D4376" s="16"/>
      <c r="E4376" s="16"/>
      <c r="F4376" s="16"/>
      <c r="G4376" s="16"/>
      <c r="H4376" s="16"/>
      <c r="I4376" s="16"/>
      <c r="J4376" s="16"/>
    </row>
    <row r="4377" spans="1:10" ht="18" customHeight="1">
      <c r="A4377" s="2" t="s">
        <v>1418</v>
      </c>
      <c r="B4377" s="4" t="s">
        <v>61</v>
      </c>
      <c r="C4377" s="2" t="s">
        <v>62</v>
      </c>
      <c r="D4377" s="2" t="s">
        <v>9</v>
      </c>
      <c r="E4377" s="391" t="s">
        <v>63</v>
      </c>
      <c r="F4377" s="391"/>
      <c r="G4377" s="3" t="s">
        <v>64</v>
      </c>
      <c r="H4377" s="4" t="s">
        <v>10</v>
      </c>
      <c r="I4377" s="4" t="s">
        <v>65</v>
      </c>
      <c r="J4377" s="4" t="s">
        <v>11</v>
      </c>
    </row>
    <row r="4378" spans="1:10" ht="52.05" customHeight="1">
      <c r="A4378" s="10" t="s">
        <v>1883</v>
      </c>
      <c r="B4378" s="12" t="s">
        <v>1419</v>
      </c>
      <c r="C4378" s="10" t="s">
        <v>78</v>
      </c>
      <c r="D4378" s="10" t="s">
        <v>1420</v>
      </c>
      <c r="E4378" s="395" t="s">
        <v>1085</v>
      </c>
      <c r="F4378" s="395"/>
      <c r="G4378" s="11" t="s">
        <v>268</v>
      </c>
      <c r="H4378" s="15">
        <v>1</v>
      </c>
      <c r="I4378" s="13">
        <v>33.200000000000003</v>
      </c>
      <c r="J4378" s="13">
        <v>33.200000000000003</v>
      </c>
    </row>
    <row r="4379" spans="1:10" ht="24" customHeight="1">
      <c r="A4379" s="17" t="s">
        <v>1884</v>
      </c>
      <c r="B4379" s="19" t="s">
        <v>1971</v>
      </c>
      <c r="C4379" s="17" t="s">
        <v>78</v>
      </c>
      <c r="D4379" s="17" t="s">
        <v>1972</v>
      </c>
      <c r="E4379" s="396" t="s">
        <v>1887</v>
      </c>
      <c r="F4379" s="396"/>
      <c r="G4379" s="18" t="s">
        <v>1911</v>
      </c>
      <c r="H4379" s="21">
        <v>0.30840000000000001</v>
      </c>
      <c r="I4379" s="20">
        <v>28.71</v>
      </c>
      <c r="J4379" s="20">
        <v>8.85</v>
      </c>
    </row>
    <row r="4380" spans="1:10" ht="25.95" customHeight="1">
      <c r="A4380" s="17" t="s">
        <v>1884</v>
      </c>
      <c r="B4380" s="19" t="s">
        <v>2969</v>
      </c>
      <c r="C4380" s="17" t="s">
        <v>78</v>
      </c>
      <c r="D4380" s="17" t="s">
        <v>2970</v>
      </c>
      <c r="E4380" s="396" t="s">
        <v>1887</v>
      </c>
      <c r="F4380" s="396"/>
      <c r="G4380" s="18" t="s">
        <v>1911</v>
      </c>
      <c r="H4380" s="21">
        <v>0.30840000000000001</v>
      </c>
      <c r="I4380" s="20">
        <v>24.32</v>
      </c>
      <c r="J4380" s="20">
        <v>7.5</v>
      </c>
    </row>
    <row r="4381" spans="1:10" ht="25.95" customHeight="1">
      <c r="A4381" s="22" t="s">
        <v>1894</v>
      </c>
      <c r="B4381" s="24" t="s">
        <v>3285</v>
      </c>
      <c r="C4381" s="22" t="s">
        <v>78</v>
      </c>
      <c r="D4381" s="22" t="s">
        <v>3286</v>
      </c>
      <c r="E4381" s="397" t="s">
        <v>1928</v>
      </c>
      <c r="F4381" s="397"/>
      <c r="G4381" s="23" t="s">
        <v>268</v>
      </c>
      <c r="H4381" s="26">
        <v>1</v>
      </c>
      <c r="I4381" s="25">
        <v>16.850000000000001</v>
      </c>
      <c r="J4381" s="25">
        <v>16.850000000000001</v>
      </c>
    </row>
    <row r="4382" spans="1:10">
      <c r="A4382" s="38"/>
      <c r="B4382" s="38"/>
      <c r="C4382" s="38"/>
      <c r="D4382" s="38"/>
      <c r="E4382" s="38" t="s">
        <v>1897</v>
      </c>
      <c r="F4382" s="39">
        <v>12.05</v>
      </c>
      <c r="G4382" s="38" t="s">
        <v>1898</v>
      </c>
      <c r="H4382" s="39">
        <v>0</v>
      </c>
      <c r="I4382" s="38" t="s">
        <v>1899</v>
      </c>
      <c r="J4382" s="39">
        <v>12.05</v>
      </c>
    </row>
    <row r="4383" spans="1:10">
      <c r="A4383" s="38"/>
      <c r="B4383" s="38"/>
      <c r="C4383" s="38"/>
      <c r="D4383" s="38"/>
      <c r="E4383" s="38" t="s">
        <v>1900</v>
      </c>
      <c r="F4383" s="39">
        <v>6.8</v>
      </c>
      <c r="G4383" s="38"/>
      <c r="H4383" s="398" t="s">
        <v>1901</v>
      </c>
      <c r="I4383" s="398"/>
      <c r="J4383" s="39">
        <v>40</v>
      </c>
    </row>
    <row r="4384" spans="1:10" ht="1.05" customHeight="1">
      <c r="A4384" s="16"/>
      <c r="B4384" s="16"/>
      <c r="C4384" s="16"/>
      <c r="D4384" s="16"/>
      <c r="E4384" s="16"/>
      <c r="F4384" s="16"/>
      <c r="G4384" s="16"/>
      <c r="H4384" s="16"/>
      <c r="I4384" s="16"/>
      <c r="J4384" s="16"/>
    </row>
    <row r="4385" spans="1:10" ht="18" customHeight="1">
      <c r="A4385" s="2" t="s">
        <v>1421</v>
      </c>
      <c r="B4385" s="4" t="s">
        <v>61</v>
      </c>
      <c r="C4385" s="2" t="s">
        <v>62</v>
      </c>
      <c r="D4385" s="2" t="s">
        <v>9</v>
      </c>
      <c r="E4385" s="391" t="s">
        <v>63</v>
      </c>
      <c r="F4385" s="391"/>
      <c r="G4385" s="3" t="s">
        <v>64</v>
      </c>
      <c r="H4385" s="4" t="s">
        <v>10</v>
      </c>
      <c r="I4385" s="4" t="s">
        <v>65</v>
      </c>
      <c r="J4385" s="4" t="s">
        <v>11</v>
      </c>
    </row>
    <row r="4386" spans="1:10" ht="25.95" customHeight="1">
      <c r="A4386" s="10" t="s">
        <v>1883</v>
      </c>
      <c r="B4386" s="12" t="s">
        <v>1422</v>
      </c>
      <c r="C4386" s="10" t="s">
        <v>72</v>
      </c>
      <c r="D4386" s="10" t="s">
        <v>1423</v>
      </c>
      <c r="E4386" s="395" t="s">
        <v>74</v>
      </c>
      <c r="F4386" s="395"/>
      <c r="G4386" s="11" t="s">
        <v>75</v>
      </c>
      <c r="H4386" s="15">
        <v>1</v>
      </c>
      <c r="I4386" s="13">
        <v>19.82</v>
      </c>
      <c r="J4386" s="13">
        <v>19.82</v>
      </c>
    </row>
    <row r="4387" spans="1:10" ht="25.95" customHeight="1">
      <c r="A4387" s="17" t="s">
        <v>1884</v>
      </c>
      <c r="B4387" s="19" t="s">
        <v>2969</v>
      </c>
      <c r="C4387" s="17" t="s">
        <v>78</v>
      </c>
      <c r="D4387" s="17" t="s">
        <v>2970</v>
      </c>
      <c r="E4387" s="396" t="s">
        <v>1887</v>
      </c>
      <c r="F4387" s="396"/>
      <c r="G4387" s="18" t="s">
        <v>1911</v>
      </c>
      <c r="H4387" s="21">
        <v>0.18629999999999999</v>
      </c>
      <c r="I4387" s="20">
        <v>24.32</v>
      </c>
      <c r="J4387" s="20">
        <v>4.53</v>
      </c>
    </row>
    <row r="4388" spans="1:10" ht="24" customHeight="1">
      <c r="A4388" s="17" t="s">
        <v>1884</v>
      </c>
      <c r="B4388" s="19" t="s">
        <v>1971</v>
      </c>
      <c r="C4388" s="17" t="s">
        <v>78</v>
      </c>
      <c r="D4388" s="17" t="s">
        <v>1972</v>
      </c>
      <c r="E4388" s="396" t="s">
        <v>1887</v>
      </c>
      <c r="F4388" s="396"/>
      <c r="G4388" s="18" t="s">
        <v>1911</v>
      </c>
      <c r="H4388" s="21">
        <v>0.18629999999999999</v>
      </c>
      <c r="I4388" s="20">
        <v>28.71</v>
      </c>
      <c r="J4388" s="20">
        <v>5.34</v>
      </c>
    </row>
    <row r="4389" spans="1:10" ht="39" customHeight="1">
      <c r="A4389" s="22" t="s">
        <v>1894</v>
      </c>
      <c r="B4389" s="24" t="s">
        <v>3287</v>
      </c>
      <c r="C4389" s="22" t="s">
        <v>72</v>
      </c>
      <c r="D4389" s="22" t="s">
        <v>3288</v>
      </c>
      <c r="E4389" s="397" t="s">
        <v>1928</v>
      </c>
      <c r="F4389" s="397"/>
      <c r="G4389" s="23" t="s">
        <v>268</v>
      </c>
      <c r="H4389" s="26">
        <v>1</v>
      </c>
      <c r="I4389" s="25">
        <v>9.9499999999999993</v>
      </c>
      <c r="J4389" s="25">
        <v>9.9499999999999993</v>
      </c>
    </row>
    <row r="4390" spans="1:10">
      <c r="A4390" s="38"/>
      <c r="B4390" s="38"/>
      <c r="C4390" s="38"/>
      <c r="D4390" s="38"/>
      <c r="E4390" s="38" t="s">
        <v>1897</v>
      </c>
      <c r="F4390" s="39">
        <v>7.28</v>
      </c>
      <c r="G4390" s="38" t="s">
        <v>1898</v>
      </c>
      <c r="H4390" s="39">
        <v>0</v>
      </c>
      <c r="I4390" s="38" t="s">
        <v>1899</v>
      </c>
      <c r="J4390" s="39">
        <v>7.28</v>
      </c>
    </row>
    <row r="4391" spans="1:10">
      <c r="A4391" s="38"/>
      <c r="B4391" s="38"/>
      <c r="C4391" s="38"/>
      <c r="D4391" s="38"/>
      <c r="E4391" s="38" t="s">
        <v>1900</v>
      </c>
      <c r="F4391" s="39">
        <v>4.0599999999999996</v>
      </c>
      <c r="G4391" s="38"/>
      <c r="H4391" s="398" t="s">
        <v>1901</v>
      </c>
      <c r="I4391" s="398"/>
      <c r="J4391" s="39">
        <v>23.88</v>
      </c>
    </row>
    <row r="4392" spans="1:10" ht="1.05" customHeight="1">
      <c r="A4392" s="16"/>
      <c r="B4392" s="16"/>
      <c r="C4392" s="16"/>
      <c r="D4392" s="16"/>
      <c r="E4392" s="16"/>
      <c r="F4392" s="16"/>
      <c r="G4392" s="16"/>
      <c r="H4392" s="16"/>
      <c r="I4392" s="16"/>
      <c r="J4392" s="16"/>
    </row>
    <row r="4393" spans="1:10" ht="18" customHeight="1">
      <c r="A4393" s="2" t="s">
        <v>1424</v>
      </c>
      <c r="B4393" s="4" t="s">
        <v>61</v>
      </c>
      <c r="C4393" s="2" t="s">
        <v>62</v>
      </c>
      <c r="D4393" s="2" t="s">
        <v>9</v>
      </c>
      <c r="E4393" s="391" t="s">
        <v>63</v>
      </c>
      <c r="F4393" s="391"/>
      <c r="G4393" s="3" t="s">
        <v>64</v>
      </c>
      <c r="H4393" s="4" t="s">
        <v>10</v>
      </c>
      <c r="I4393" s="4" t="s">
        <v>65</v>
      </c>
      <c r="J4393" s="4" t="s">
        <v>11</v>
      </c>
    </row>
    <row r="4394" spans="1:10" ht="39" customHeight="1">
      <c r="A4394" s="10" t="s">
        <v>1883</v>
      </c>
      <c r="B4394" s="12" t="s">
        <v>1425</v>
      </c>
      <c r="C4394" s="10" t="s">
        <v>78</v>
      </c>
      <c r="D4394" s="10" t="s">
        <v>1426</v>
      </c>
      <c r="E4394" s="395" t="s">
        <v>1427</v>
      </c>
      <c r="F4394" s="395"/>
      <c r="G4394" s="11" t="s">
        <v>268</v>
      </c>
      <c r="H4394" s="15">
        <v>1</v>
      </c>
      <c r="I4394" s="13">
        <v>27.15</v>
      </c>
      <c r="J4394" s="13">
        <v>27.15</v>
      </c>
    </row>
    <row r="4395" spans="1:10" ht="25.95" customHeight="1">
      <c r="A4395" s="17" t="s">
        <v>1884</v>
      </c>
      <c r="B4395" s="19" t="s">
        <v>2969</v>
      </c>
      <c r="C4395" s="17" t="s">
        <v>78</v>
      </c>
      <c r="D4395" s="17" t="s">
        <v>2970</v>
      </c>
      <c r="E4395" s="396" t="s">
        <v>1887</v>
      </c>
      <c r="F4395" s="396"/>
      <c r="G4395" s="18" t="s">
        <v>1911</v>
      </c>
      <c r="H4395" s="21">
        <v>0.31059999999999999</v>
      </c>
      <c r="I4395" s="20">
        <v>24.32</v>
      </c>
      <c r="J4395" s="20">
        <v>7.55</v>
      </c>
    </row>
    <row r="4396" spans="1:10" ht="24" customHeight="1">
      <c r="A4396" s="17" t="s">
        <v>1884</v>
      </c>
      <c r="B4396" s="19" t="s">
        <v>1971</v>
      </c>
      <c r="C4396" s="17" t="s">
        <v>78</v>
      </c>
      <c r="D4396" s="17" t="s">
        <v>1972</v>
      </c>
      <c r="E4396" s="396" t="s">
        <v>1887</v>
      </c>
      <c r="F4396" s="396"/>
      <c r="G4396" s="18" t="s">
        <v>1911</v>
      </c>
      <c r="H4396" s="21">
        <v>0.31059999999999999</v>
      </c>
      <c r="I4396" s="20">
        <v>28.71</v>
      </c>
      <c r="J4396" s="20">
        <v>8.91</v>
      </c>
    </row>
    <row r="4397" spans="1:10" ht="39" customHeight="1">
      <c r="A4397" s="22" t="s">
        <v>1894</v>
      </c>
      <c r="B4397" s="24" t="s">
        <v>2338</v>
      </c>
      <c r="C4397" s="22" t="s">
        <v>78</v>
      </c>
      <c r="D4397" s="22" t="s">
        <v>2339</v>
      </c>
      <c r="E4397" s="397" t="s">
        <v>1928</v>
      </c>
      <c r="F4397" s="397"/>
      <c r="G4397" s="23" t="s">
        <v>268</v>
      </c>
      <c r="H4397" s="26">
        <v>1</v>
      </c>
      <c r="I4397" s="25">
        <v>1.1000000000000001</v>
      </c>
      <c r="J4397" s="25">
        <v>1.1000000000000001</v>
      </c>
    </row>
    <row r="4398" spans="1:10" ht="39" customHeight="1">
      <c r="A4398" s="22" t="s">
        <v>1894</v>
      </c>
      <c r="B4398" s="24" t="s">
        <v>2981</v>
      </c>
      <c r="C4398" s="22" t="s">
        <v>78</v>
      </c>
      <c r="D4398" s="22" t="s">
        <v>2982</v>
      </c>
      <c r="E4398" s="397" t="s">
        <v>1928</v>
      </c>
      <c r="F4398" s="397"/>
      <c r="G4398" s="23" t="s">
        <v>268</v>
      </c>
      <c r="H4398" s="26">
        <v>1</v>
      </c>
      <c r="I4398" s="25">
        <v>1.43</v>
      </c>
      <c r="J4398" s="25">
        <v>1.43</v>
      </c>
    </row>
    <row r="4399" spans="1:10" ht="25.95" customHeight="1">
      <c r="A4399" s="22" t="s">
        <v>1894</v>
      </c>
      <c r="B4399" s="24" t="s">
        <v>3289</v>
      </c>
      <c r="C4399" s="22" t="s">
        <v>78</v>
      </c>
      <c r="D4399" s="22" t="s">
        <v>3290</v>
      </c>
      <c r="E4399" s="397" t="s">
        <v>1928</v>
      </c>
      <c r="F4399" s="397"/>
      <c r="G4399" s="23" t="s">
        <v>268</v>
      </c>
      <c r="H4399" s="26">
        <v>1</v>
      </c>
      <c r="I4399" s="25">
        <v>8.16</v>
      </c>
      <c r="J4399" s="25">
        <v>8.16</v>
      </c>
    </row>
    <row r="4400" spans="1:10">
      <c r="A4400" s="38"/>
      <c r="B4400" s="38"/>
      <c r="C4400" s="38"/>
      <c r="D4400" s="38"/>
      <c r="E4400" s="38" t="s">
        <v>1897</v>
      </c>
      <c r="F4400" s="39">
        <v>12.14</v>
      </c>
      <c r="G4400" s="38" t="s">
        <v>1898</v>
      </c>
      <c r="H4400" s="39">
        <v>0</v>
      </c>
      <c r="I4400" s="38" t="s">
        <v>1899</v>
      </c>
      <c r="J4400" s="39">
        <v>12.14</v>
      </c>
    </row>
    <row r="4401" spans="1:10">
      <c r="A4401" s="38"/>
      <c r="B4401" s="38"/>
      <c r="C4401" s="38"/>
      <c r="D4401" s="38"/>
      <c r="E4401" s="38" t="s">
        <v>1900</v>
      </c>
      <c r="F4401" s="39">
        <v>5.56</v>
      </c>
      <c r="G4401" s="38"/>
      <c r="H4401" s="398" t="s">
        <v>1901</v>
      </c>
      <c r="I4401" s="398"/>
      <c r="J4401" s="39">
        <v>32.71</v>
      </c>
    </row>
    <row r="4402" spans="1:10" ht="1.05" customHeight="1">
      <c r="A4402" s="16"/>
      <c r="B4402" s="16"/>
      <c r="C4402" s="16"/>
      <c r="D4402" s="16"/>
      <c r="E4402" s="16"/>
      <c r="F4402" s="16"/>
      <c r="G4402" s="16"/>
      <c r="H4402" s="16"/>
      <c r="I4402" s="16"/>
      <c r="J4402" s="16"/>
    </row>
    <row r="4403" spans="1:10" ht="18" customHeight="1">
      <c r="A4403" s="2" t="s">
        <v>1428</v>
      </c>
      <c r="B4403" s="4" t="s">
        <v>61</v>
      </c>
      <c r="C4403" s="2" t="s">
        <v>62</v>
      </c>
      <c r="D4403" s="2" t="s">
        <v>9</v>
      </c>
      <c r="E4403" s="391" t="s">
        <v>63</v>
      </c>
      <c r="F4403" s="391"/>
      <c r="G4403" s="3" t="s">
        <v>64</v>
      </c>
      <c r="H4403" s="4" t="s">
        <v>10</v>
      </c>
      <c r="I4403" s="4" t="s">
        <v>65</v>
      </c>
      <c r="J4403" s="4" t="s">
        <v>11</v>
      </c>
    </row>
    <row r="4404" spans="1:10" ht="25.95" customHeight="1">
      <c r="A4404" s="10" t="s">
        <v>1883</v>
      </c>
      <c r="B4404" s="12" t="s">
        <v>1429</v>
      </c>
      <c r="C4404" s="10" t="s">
        <v>78</v>
      </c>
      <c r="D4404" s="10" t="s">
        <v>1430</v>
      </c>
      <c r="E4404" s="395" t="s">
        <v>1431</v>
      </c>
      <c r="F4404" s="395"/>
      <c r="G4404" s="11" t="s">
        <v>268</v>
      </c>
      <c r="H4404" s="15">
        <v>1</v>
      </c>
      <c r="I4404" s="13">
        <v>55.91</v>
      </c>
      <c r="J4404" s="13">
        <v>55.91</v>
      </c>
    </row>
    <row r="4405" spans="1:10" ht="25.95" customHeight="1">
      <c r="A4405" s="17" t="s">
        <v>1884</v>
      </c>
      <c r="B4405" s="19" t="s">
        <v>2969</v>
      </c>
      <c r="C4405" s="17" t="s">
        <v>78</v>
      </c>
      <c r="D4405" s="17" t="s">
        <v>2970</v>
      </c>
      <c r="E4405" s="396" t="s">
        <v>1887</v>
      </c>
      <c r="F4405" s="396"/>
      <c r="G4405" s="18" t="s">
        <v>1911</v>
      </c>
      <c r="H4405" s="21">
        <v>0.44359999999999999</v>
      </c>
      <c r="I4405" s="20">
        <v>24.32</v>
      </c>
      <c r="J4405" s="20">
        <v>10.78</v>
      </c>
    </row>
    <row r="4406" spans="1:10" ht="24" customHeight="1">
      <c r="A4406" s="17" t="s">
        <v>1884</v>
      </c>
      <c r="B4406" s="19" t="s">
        <v>1971</v>
      </c>
      <c r="C4406" s="17" t="s">
        <v>78</v>
      </c>
      <c r="D4406" s="17" t="s">
        <v>1972</v>
      </c>
      <c r="E4406" s="396" t="s">
        <v>1887</v>
      </c>
      <c r="F4406" s="396"/>
      <c r="G4406" s="18" t="s">
        <v>1911</v>
      </c>
      <c r="H4406" s="21">
        <v>0.44359999999999999</v>
      </c>
      <c r="I4406" s="20">
        <v>28.71</v>
      </c>
      <c r="J4406" s="20">
        <v>12.73</v>
      </c>
    </row>
    <row r="4407" spans="1:10" ht="39" customHeight="1">
      <c r="A4407" s="22" t="s">
        <v>1894</v>
      </c>
      <c r="B4407" s="24" t="s">
        <v>3291</v>
      </c>
      <c r="C4407" s="22" t="s">
        <v>78</v>
      </c>
      <c r="D4407" s="22" t="s">
        <v>3292</v>
      </c>
      <c r="E4407" s="397" t="s">
        <v>1928</v>
      </c>
      <c r="F4407" s="397"/>
      <c r="G4407" s="23" t="s">
        <v>268</v>
      </c>
      <c r="H4407" s="26">
        <v>1</v>
      </c>
      <c r="I4407" s="25">
        <v>32.4</v>
      </c>
      <c r="J4407" s="25">
        <v>32.4</v>
      </c>
    </row>
    <row r="4408" spans="1:10">
      <c r="A4408" s="38"/>
      <c r="B4408" s="38"/>
      <c r="C4408" s="38"/>
      <c r="D4408" s="38"/>
      <c r="E4408" s="38" t="s">
        <v>1897</v>
      </c>
      <c r="F4408" s="39">
        <v>17.34</v>
      </c>
      <c r="G4408" s="38" t="s">
        <v>1898</v>
      </c>
      <c r="H4408" s="39">
        <v>0</v>
      </c>
      <c r="I4408" s="38" t="s">
        <v>1899</v>
      </c>
      <c r="J4408" s="39">
        <v>17.34</v>
      </c>
    </row>
    <row r="4409" spans="1:10">
      <c r="A4409" s="38"/>
      <c r="B4409" s="38"/>
      <c r="C4409" s="38"/>
      <c r="D4409" s="38"/>
      <c r="E4409" s="38" t="s">
        <v>1900</v>
      </c>
      <c r="F4409" s="39">
        <v>11.46</v>
      </c>
      <c r="G4409" s="38"/>
      <c r="H4409" s="398" t="s">
        <v>1901</v>
      </c>
      <c r="I4409" s="398"/>
      <c r="J4409" s="39">
        <v>67.37</v>
      </c>
    </row>
    <row r="4410" spans="1:10" ht="1.05" customHeight="1">
      <c r="A4410" s="16"/>
      <c r="B4410" s="16"/>
      <c r="C4410" s="16"/>
      <c r="D4410" s="16"/>
      <c r="E4410" s="16"/>
      <c r="F4410" s="16"/>
      <c r="G4410" s="16"/>
      <c r="H4410" s="16"/>
      <c r="I4410" s="16"/>
      <c r="J4410" s="16"/>
    </row>
    <row r="4411" spans="1:10" ht="18" customHeight="1">
      <c r="A4411" s="2" t="s">
        <v>1432</v>
      </c>
      <c r="B4411" s="4" t="s">
        <v>61</v>
      </c>
      <c r="C4411" s="2" t="s">
        <v>62</v>
      </c>
      <c r="D4411" s="2" t="s">
        <v>9</v>
      </c>
      <c r="E4411" s="391" t="s">
        <v>63</v>
      </c>
      <c r="F4411" s="391"/>
      <c r="G4411" s="3" t="s">
        <v>64</v>
      </c>
      <c r="H4411" s="4" t="s">
        <v>10</v>
      </c>
      <c r="I4411" s="4" t="s">
        <v>65</v>
      </c>
      <c r="J4411" s="4" t="s">
        <v>11</v>
      </c>
    </row>
    <row r="4412" spans="1:10" ht="25.95" customHeight="1">
      <c r="A4412" s="10" t="s">
        <v>1883</v>
      </c>
      <c r="B4412" s="12" t="s">
        <v>1433</v>
      </c>
      <c r="C4412" s="10" t="s">
        <v>78</v>
      </c>
      <c r="D4412" s="10" t="s">
        <v>1434</v>
      </c>
      <c r="E4412" s="395" t="s">
        <v>1089</v>
      </c>
      <c r="F4412" s="395"/>
      <c r="G4412" s="11" t="s">
        <v>268</v>
      </c>
      <c r="H4412" s="15">
        <v>1</v>
      </c>
      <c r="I4412" s="13">
        <v>88.73</v>
      </c>
      <c r="J4412" s="13">
        <v>88.73</v>
      </c>
    </row>
    <row r="4413" spans="1:10" ht="25.95" customHeight="1">
      <c r="A4413" s="17" t="s">
        <v>1884</v>
      </c>
      <c r="B4413" s="19" t="s">
        <v>2969</v>
      </c>
      <c r="C4413" s="17" t="s">
        <v>78</v>
      </c>
      <c r="D4413" s="17" t="s">
        <v>2970</v>
      </c>
      <c r="E4413" s="396" t="s">
        <v>1887</v>
      </c>
      <c r="F4413" s="396"/>
      <c r="G4413" s="18" t="s">
        <v>1911</v>
      </c>
      <c r="H4413" s="21">
        <v>6.8770999999999997E-3</v>
      </c>
      <c r="I4413" s="20">
        <v>24.32</v>
      </c>
      <c r="J4413" s="20">
        <v>0.16</v>
      </c>
    </row>
    <row r="4414" spans="1:10" ht="24" customHeight="1">
      <c r="A4414" s="17" t="s">
        <v>1884</v>
      </c>
      <c r="B4414" s="19" t="s">
        <v>1971</v>
      </c>
      <c r="C4414" s="17" t="s">
        <v>78</v>
      </c>
      <c r="D4414" s="17" t="s">
        <v>1972</v>
      </c>
      <c r="E4414" s="396" t="s">
        <v>1887</v>
      </c>
      <c r="F4414" s="396"/>
      <c r="G4414" s="18" t="s">
        <v>1911</v>
      </c>
      <c r="H4414" s="21">
        <v>6.1899999999999997E-2</v>
      </c>
      <c r="I4414" s="20">
        <v>28.71</v>
      </c>
      <c r="J4414" s="20">
        <v>1.77</v>
      </c>
    </row>
    <row r="4415" spans="1:10" ht="25.95" customHeight="1">
      <c r="A4415" s="22" t="s">
        <v>1894</v>
      </c>
      <c r="B4415" s="24" t="s">
        <v>3293</v>
      </c>
      <c r="C4415" s="22" t="s">
        <v>78</v>
      </c>
      <c r="D4415" s="22" t="s">
        <v>3294</v>
      </c>
      <c r="E4415" s="397" t="s">
        <v>1928</v>
      </c>
      <c r="F4415" s="397"/>
      <c r="G4415" s="23" t="s">
        <v>268</v>
      </c>
      <c r="H4415" s="26">
        <v>1</v>
      </c>
      <c r="I4415" s="25">
        <v>86.8</v>
      </c>
      <c r="J4415" s="25">
        <v>86.8</v>
      </c>
    </row>
    <row r="4416" spans="1:10">
      <c r="A4416" s="38"/>
      <c r="B4416" s="38"/>
      <c r="C4416" s="38"/>
      <c r="D4416" s="38"/>
      <c r="E4416" s="38" t="s">
        <v>1897</v>
      </c>
      <c r="F4416" s="39">
        <v>1.45</v>
      </c>
      <c r="G4416" s="38" t="s">
        <v>1898</v>
      </c>
      <c r="H4416" s="39">
        <v>0</v>
      </c>
      <c r="I4416" s="38" t="s">
        <v>1899</v>
      </c>
      <c r="J4416" s="39">
        <v>1.45</v>
      </c>
    </row>
    <row r="4417" spans="1:10">
      <c r="A4417" s="38"/>
      <c r="B4417" s="38"/>
      <c r="C4417" s="38"/>
      <c r="D4417" s="38"/>
      <c r="E4417" s="38" t="s">
        <v>1900</v>
      </c>
      <c r="F4417" s="39">
        <v>18.18</v>
      </c>
      <c r="G4417" s="38"/>
      <c r="H4417" s="398" t="s">
        <v>1901</v>
      </c>
      <c r="I4417" s="398"/>
      <c r="J4417" s="39">
        <v>106.91</v>
      </c>
    </row>
    <row r="4418" spans="1:10" ht="1.05" customHeight="1">
      <c r="A4418" s="16"/>
      <c r="B4418" s="16"/>
      <c r="C4418" s="16"/>
      <c r="D4418" s="16"/>
      <c r="E4418" s="16"/>
      <c r="F4418" s="16"/>
      <c r="G4418" s="16"/>
      <c r="H4418" s="16"/>
      <c r="I4418" s="16"/>
      <c r="J4418" s="16"/>
    </row>
    <row r="4419" spans="1:10" ht="18" customHeight="1">
      <c r="A4419" s="2" t="s">
        <v>1435</v>
      </c>
      <c r="B4419" s="4" t="s">
        <v>61</v>
      </c>
      <c r="C4419" s="2" t="s">
        <v>62</v>
      </c>
      <c r="D4419" s="2" t="s">
        <v>9</v>
      </c>
      <c r="E4419" s="391" t="s">
        <v>63</v>
      </c>
      <c r="F4419" s="391"/>
      <c r="G4419" s="3" t="s">
        <v>64</v>
      </c>
      <c r="H4419" s="4" t="s">
        <v>10</v>
      </c>
      <c r="I4419" s="4" t="s">
        <v>65</v>
      </c>
      <c r="J4419" s="4" t="s">
        <v>11</v>
      </c>
    </row>
    <row r="4420" spans="1:10" ht="52.05" customHeight="1">
      <c r="A4420" s="10" t="s">
        <v>1883</v>
      </c>
      <c r="B4420" s="12" t="s">
        <v>1436</v>
      </c>
      <c r="C4420" s="10" t="s">
        <v>78</v>
      </c>
      <c r="D4420" s="10" t="s">
        <v>1437</v>
      </c>
      <c r="E4420" s="395" t="s">
        <v>1431</v>
      </c>
      <c r="F4420" s="395"/>
      <c r="G4420" s="11" t="s">
        <v>268</v>
      </c>
      <c r="H4420" s="15">
        <v>1</v>
      </c>
      <c r="I4420" s="13">
        <v>40899.269999999997</v>
      </c>
      <c r="J4420" s="13">
        <v>40899.269999999997</v>
      </c>
    </row>
    <row r="4421" spans="1:10" ht="24" customHeight="1">
      <c r="A4421" s="17" t="s">
        <v>1884</v>
      </c>
      <c r="B4421" s="19" t="s">
        <v>1971</v>
      </c>
      <c r="C4421" s="17" t="s">
        <v>78</v>
      </c>
      <c r="D4421" s="17" t="s">
        <v>1972</v>
      </c>
      <c r="E4421" s="396" t="s">
        <v>1887</v>
      </c>
      <c r="F4421" s="396"/>
      <c r="G4421" s="18" t="s">
        <v>1911</v>
      </c>
      <c r="H4421" s="21">
        <v>10.300800000000001</v>
      </c>
      <c r="I4421" s="20">
        <v>28.71</v>
      </c>
      <c r="J4421" s="20">
        <v>295.73</v>
      </c>
    </row>
    <row r="4422" spans="1:10" ht="25.95" customHeight="1">
      <c r="A4422" s="17" t="s">
        <v>1884</v>
      </c>
      <c r="B4422" s="19" t="s">
        <v>2969</v>
      </c>
      <c r="C4422" s="17" t="s">
        <v>78</v>
      </c>
      <c r="D4422" s="17" t="s">
        <v>2970</v>
      </c>
      <c r="E4422" s="396" t="s">
        <v>1887</v>
      </c>
      <c r="F4422" s="396"/>
      <c r="G4422" s="18" t="s">
        <v>1911</v>
      </c>
      <c r="H4422" s="21">
        <v>10.300800000000001</v>
      </c>
      <c r="I4422" s="20">
        <v>24.32</v>
      </c>
      <c r="J4422" s="20">
        <v>250.51</v>
      </c>
    </row>
    <row r="4423" spans="1:10" ht="64.95" customHeight="1">
      <c r="A4423" s="17" t="s">
        <v>1884</v>
      </c>
      <c r="B4423" s="19" t="s">
        <v>3295</v>
      </c>
      <c r="C4423" s="17" t="s">
        <v>78</v>
      </c>
      <c r="D4423" s="17" t="s">
        <v>3296</v>
      </c>
      <c r="E4423" s="396" t="s">
        <v>1907</v>
      </c>
      <c r="F4423" s="396"/>
      <c r="G4423" s="18" t="s">
        <v>1914</v>
      </c>
      <c r="H4423" s="21">
        <v>0.41110000000000002</v>
      </c>
      <c r="I4423" s="20">
        <v>285.12</v>
      </c>
      <c r="J4423" s="20">
        <v>117.21</v>
      </c>
    </row>
    <row r="4424" spans="1:10" ht="39" customHeight="1">
      <c r="A4424" s="22" t="s">
        <v>1894</v>
      </c>
      <c r="B4424" s="24" t="s">
        <v>3297</v>
      </c>
      <c r="C4424" s="22" t="s">
        <v>78</v>
      </c>
      <c r="D4424" s="22" t="s">
        <v>3298</v>
      </c>
      <c r="E4424" s="397" t="s">
        <v>1928</v>
      </c>
      <c r="F4424" s="397"/>
      <c r="G4424" s="23" t="s">
        <v>268</v>
      </c>
      <c r="H4424" s="26">
        <v>1</v>
      </c>
      <c r="I4424" s="25">
        <v>40235.82</v>
      </c>
      <c r="J4424" s="25">
        <v>40235.82</v>
      </c>
    </row>
    <row r="4425" spans="1:10">
      <c r="A4425" s="38"/>
      <c r="B4425" s="38"/>
      <c r="C4425" s="38"/>
      <c r="D4425" s="38"/>
      <c r="E4425" s="38" t="s">
        <v>1897</v>
      </c>
      <c r="F4425" s="39">
        <v>412.68</v>
      </c>
      <c r="G4425" s="38" t="s">
        <v>1898</v>
      </c>
      <c r="H4425" s="39">
        <v>0</v>
      </c>
      <c r="I4425" s="38" t="s">
        <v>1899</v>
      </c>
      <c r="J4425" s="39">
        <v>412.68</v>
      </c>
    </row>
    <row r="4426" spans="1:10">
      <c r="A4426" s="38"/>
      <c r="B4426" s="38"/>
      <c r="C4426" s="38"/>
      <c r="D4426" s="38"/>
      <c r="E4426" s="38" t="s">
        <v>1900</v>
      </c>
      <c r="F4426" s="39">
        <v>8384.35</v>
      </c>
      <c r="G4426" s="38"/>
      <c r="H4426" s="398" t="s">
        <v>1901</v>
      </c>
      <c r="I4426" s="398"/>
      <c r="J4426" s="39">
        <v>49283.62</v>
      </c>
    </row>
    <row r="4427" spans="1:10" ht="1.05" customHeight="1">
      <c r="A4427" s="16"/>
      <c r="B4427" s="16"/>
      <c r="C4427" s="16"/>
      <c r="D4427" s="16"/>
      <c r="E4427" s="16"/>
      <c r="F4427" s="16"/>
      <c r="G4427" s="16"/>
      <c r="H4427" s="16"/>
      <c r="I4427" s="16"/>
      <c r="J4427" s="16"/>
    </row>
    <row r="4428" spans="1:10" ht="18" customHeight="1">
      <c r="A4428" s="2" t="s">
        <v>1438</v>
      </c>
      <c r="B4428" s="4" t="s">
        <v>61</v>
      </c>
      <c r="C4428" s="2" t="s">
        <v>62</v>
      </c>
      <c r="D4428" s="2" t="s">
        <v>9</v>
      </c>
      <c r="E4428" s="391" t="s">
        <v>63</v>
      </c>
      <c r="F4428" s="391"/>
      <c r="G4428" s="3" t="s">
        <v>64</v>
      </c>
      <c r="H4428" s="4" t="s">
        <v>10</v>
      </c>
      <c r="I4428" s="4" t="s">
        <v>65</v>
      </c>
      <c r="J4428" s="4" t="s">
        <v>11</v>
      </c>
    </row>
    <row r="4429" spans="1:10" ht="39" customHeight="1">
      <c r="A4429" s="10" t="s">
        <v>1883</v>
      </c>
      <c r="B4429" s="12" t="s">
        <v>1439</v>
      </c>
      <c r="C4429" s="10" t="s">
        <v>78</v>
      </c>
      <c r="D4429" s="10" t="s">
        <v>1440</v>
      </c>
      <c r="E4429" s="395" t="s">
        <v>1085</v>
      </c>
      <c r="F4429" s="395"/>
      <c r="G4429" s="11" t="s">
        <v>114</v>
      </c>
      <c r="H4429" s="15">
        <v>1</v>
      </c>
      <c r="I4429" s="13">
        <v>52.78</v>
      </c>
      <c r="J4429" s="13">
        <v>52.78</v>
      </c>
    </row>
    <row r="4430" spans="1:10" ht="25.95" customHeight="1">
      <c r="A4430" s="17" t="s">
        <v>1884</v>
      </c>
      <c r="B4430" s="19" t="s">
        <v>2969</v>
      </c>
      <c r="C4430" s="17" t="s">
        <v>78</v>
      </c>
      <c r="D4430" s="17" t="s">
        <v>2970</v>
      </c>
      <c r="E4430" s="396" t="s">
        <v>1887</v>
      </c>
      <c r="F4430" s="396"/>
      <c r="G4430" s="18" t="s">
        <v>1911</v>
      </c>
      <c r="H4430" s="21">
        <v>0.17100000000000001</v>
      </c>
      <c r="I4430" s="20">
        <v>24.32</v>
      </c>
      <c r="J4430" s="20">
        <v>4.1500000000000004</v>
      </c>
    </row>
    <row r="4431" spans="1:10" ht="24" customHeight="1">
      <c r="A4431" s="17" t="s">
        <v>1884</v>
      </c>
      <c r="B4431" s="19" t="s">
        <v>1971</v>
      </c>
      <c r="C4431" s="17" t="s">
        <v>78</v>
      </c>
      <c r="D4431" s="17" t="s">
        <v>1972</v>
      </c>
      <c r="E4431" s="396" t="s">
        <v>1887</v>
      </c>
      <c r="F4431" s="396"/>
      <c r="G4431" s="18" t="s">
        <v>1911</v>
      </c>
      <c r="H4431" s="21">
        <v>0.17100000000000001</v>
      </c>
      <c r="I4431" s="20">
        <v>28.71</v>
      </c>
      <c r="J4431" s="20">
        <v>4.9000000000000004</v>
      </c>
    </row>
    <row r="4432" spans="1:10" ht="25.95" customHeight="1">
      <c r="A4432" s="22" t="s">
        <v>1894</v>
      </c>
      <c r="B4432" s="24" t="s">
        <v>3299</v>
      </c>
      <c r="C4432" s="22" t="s">
        <v>78</v>
      </c>
      <c r="D4432" s="22" t="s">
        <v>3300</v>
      </c>
      <c r="E4432" s="397" t="s">
        <v>1928</v>
      </c>
      <c r="F4432" s="397"/>
      <c r="G4432" s="23" t="s">
        <v>114</v>
      </c>
      <c r="H4432" s="26">
        <v>1.1000000000000001</v>
      </c>
      <c r="I4432" s="25">
        <v>39.76</v>
      </c>
      <c r="J4432" s="25">
        <v>43.73</v>
      </c>
    </row>
    <row r="4433" spans="1:10">
      <c r="A4433" s="38"/>
      <c r="B4433" s="38"/>
      <c r="C4433" s="38"/>
      <c r="D4433" s="38"/>
      <c r="E4433" s="38" t="s">
        <v>1897</v>
      </c>
      <c r="F4433" s="39">
        <v>6.67</v>
      </c>
      <c r="G4433" s="38" t="s">
        <v>1898</v>
      </c>
      <c r="H4433" s="39">
        <v>0</v>
      </c>
      <c r="I4433" s="38" t="s">
        <v>1899</v>
      </c>
      <c r="J4433" s="39">
        <v>6.67</v>
      </c>
    </row>
    <row r="4434" spans="1:10">
      <c r="A4434" s="38"/>
      <c r="B4434" s="38"/>
      <c r="C4434" s="38"/>
      <c r="D4434" s="38"/>
      <c r="E4434" s="38" t="s">
        <v>1900</v>
      </c>
      <c r="F4434" s="39">
        <v>10.81</v>
      </c>
      <c r="G4434" s="38"/>
      <c r="H4434" s="398" t="s">
        <v>1901</v>
      </c>
      <c r="I4434" s="398"/>
      <c r="J4434" s="39">
        <v>63.59</v>
      </c>
    </row>
    <row r="4435" spans="1:10" ht="1.05" customHeight="1">
      <c r="A4435" s="16"/>
      <c r="B4435" s="16"/>
      <c r="C4435" s="16"/>
      <c r="D4435" s="16"/>
      <c r="E4435" s="16"/>
      <c r="F4435" s="16"/>
      <c r="G4435" s="16"/>
      <c r="H4435" s="16"/>
      <c r="I4435" s="16"/>
      <c r="J4435" s="16"/>
    </row>
    <row r="4436" spans="1:10" ht="18" customHeight="1">
      <c r="A4436" s="2" t="s">
        <v>1441</v>
      </c>
      <c r="B4436" s="4" t="s">
        <v>61</v>
      </c>
      <c r="C4436" s="2" t="s">
        <v>62</v>
      </c>
      <c r="D4436" s="2" t="s">
        <v>9</v>
      </c>
      <c r="E4436" s="391" t="s">
        <v>63</v>
      </c>
      <c r="F4436" s="391"/>
      <c r="G4436" s="3" t="s">
        <v>64</v>
      </c>
      <c r="H4436" s="4" t="s">
        <v>10</v>
      </c>
      <c r="I4436" s="4" t="s">
        <v>65</v>
      </c>
      <c r="J4436" s="4" t="s">
        <v>11</v>
      </c>
    </row>
    <row r="4437" spans="1:10" ht="39" customHeight="1">
      <c r="A4437" s="10" t="s">
        <v>1883</v>
      </c>
      <c r="B4437" s="12" t="s">
        <v>1142</v>
      </c>
      <c r="C4437" s="10" t="s">
        <v>78</v>
      </c>
      <c r="D4437" s="10" t="s">
        <v>1143</v>
      </c>
      <c r="E4437" s="395" t="s">
        <v>625</v>
      </c>
      <c r="F4437" s="395"/>
      <c r="G4437" s="11" t="s">
        <v>268</v>
      </c>
      <c r="H4437" s="15">
        <v>1</v>
      </c>
      <c r="I4437" s="13">
        <v>591.67999999999995</v>
      </c>
      <c r="J4437" s="13">
        <v>591.67999999999995</v>
      </c>
    </row>
    <row r="4438" spans="1:10" ht="64.95" customHeight="1">
      <c r="A4438" s="17" t="s">
        <v>1884</v>
      </c>
      <c r="B4438" s="19" t="s">
        <v>2077</v>
      </c>
      <c r="C4438" s="17" t="s">
        <v>78</v>
      </c>
      <c r="D4438" s="17" t="s">
        <v>2078</v>
      </c>
      <c r="E4438" s="396" t="s">
        <v>1907</v>
      </c>
      <c r="F4438" s="396"/>
      <c r="G4438" s="18" t="s">
        <v>1908</v>
      </c>
      <c r="H4438" s="21">
        <v>4.02E-2</v>
      </c>
      <c r="I4438" s="20">
        <v>59.97</v>
      </c>
      <c r="J4438" s="20">
        <v>2.41</v>
      </c>
    </row>
    <row r="4439" spans="1:10" ht="39" customHeight="1">
      <c r="A4439" s="17" t="s">
        <v>1884</v>
      </c>
      <c r="B4439" s="19" t="s">
        <v>3029</v>
      </c>
      <c r="C4439" s="17" t="s">
        <v>78</v>
      </c>
      <c r="D4439" s="17" t="s">
        <v>3030</v>
      </c>
      <c r="E4439" s="396" t="s">
        <v>1939</v>
      </c>
      <c r="F4439" s="396"/>
      <c r="G4439" s="18" t="s">
        <v>81</v>
      </c>
      <c r="H4439" s="21">
        <v>2.1000000000000001E-2</v>
      </c>
      <c r="I4439" s="20">
        <v>483.28</v>
      </c>
      <c r="J4439" s="20">
        <v>10.14</v>
      </c>
    </row>
    <row r="4440" spans="1:10" ht="24" customHeight="1">
      <c r="A4440" s="17" t="s">
        <v>1884</v>
      </c>
      <c r="B4440" s="19" t="s">
        <v>1909</v>
      </c>
      <c r="C4440" s="17" t="s">
        <v>78</v>
      </c>
      <c r="D4440" s="17" t="s">
        <v>1910</v>
      </c>
      <c r="E4440" s="396" t="s">
        <v>1887</v>
      </c>
      <c r="F4440" s="396"/>
      <c r="G4440" s="18" t="s">
        <v>1911</v>
      </c>
      <c r="H4440" s="21">
        <v>3.7094</v>
      </c>
      <c r="I4440" s="20">
        <v>22.95</v>
      </c>
      <c r="J4440" s="20">
        <v>85.13</v>
      </c>
    </row>
    <row r="4441" spans="1:10" ht="39" customHeight="1">
      <c r="A4441" s="17" t="s">
        <v>1884</v>
      </c>
      <c r="B4441" s="19" t="s">
        <v>3031</v>
      </c>
      <c r="C4441" s="17" t="s">
        <v>78</v>
      </c>
      <c r="D4441" s="17" t="s">
        <v>3032</v>
      </c>
      <c r="E4441" s="396" t="s">
        <v>1939</v>
      </c>
      <c r="F4441" s="396"/>
      <c r="G4441" s="18" t="s">
        <v>81</v>
      </c>
      <c r="H4441" s="21">
        <v>9.1899999999999996E-2</v>
      </c>
      <c r="I4441" s="20">
        <v>714.91</v>
      </c>
      <c r="J4441" s="20">
        <v>65.7</v>
      </c>
    </row>
    <row r="4442" spans="1:10" ht="24" customHeight="1">
      <c r="A4442" s="17" t="s">
        <v>1884</v>
      </c>
      <c r="B4442" s="19" t="s">
        <v>1935</v>
      </c>
      <c r="C4442" s="17" t="s">
        <v>78</v>
      </c>
      <c r="D4442" s="17" t="s">
        <v>1936</v>
      </c>
      <c r="E4442" s="396" t="s">
        <v>1887</v>
      </c>
      <c r="F4442" s="396"/>
      <c r="G4442" s="18" t="s">
        <v>1911</v>
      </c>
      <c r="H4442" s="21">
        <v>4.7210999999999999</v>
      </c>
      <c r="I4442" s="20">
        <v>28.34</v>
      </c>
      <c r="J4442" s="20">
        <v>133.79</v>
      </c>
    </row>
    <row r="4443" spans="1:10" ht="64.95" customHeight="1">
      <c r="A4443" s="17" t="s">
        <v>1884</v>
      </c>
      <c r="B4443" s="19" t="s">
        <v>2079</v>
      </c>
      <c r="C4443" s="17" t="s">
        <v>78</v>
      </c>
      <c r="D4443" s="17" t="s">
        <v>2080</v>
      </c>
      <c r="E4443" s="396" t="s">
        <v>1907</v>
      </c>
      <c r="F4443" s="396"/>
      <c r="G4443" s="18" t="s">
        <v>1914</v>
      </c>
      <c r="H4443" s="21">
        <v>1.9699999999999999E-2</v>
      </c>
      <c r="I4443" s="20">
        <v>146.27000000000001</v>
      </c>
      <c r="J4443" s="20">
        <v>2.88</v>
      </c>
    </row>
    <row r="4444" spans="1:10" ht="39" customHeight="1">
      <c r="A4444" s="17" t="s">
        <v>1884</v>
      </c>
      <c r="B4444" s="19" t="s">
        <v>3096</v>
      </c>
      <c r="C4444" s="17" t="s">
        <v>78</v>
      </c>
      <c r="D4444" s="17" t="s">
        <v>3097</v>
      </c>
      <c r="E4444" s="396" t="s">
        <v>2640</v>
      </c>
      <c r="F4444" s="396"/>
      <c r="G4444" s="18" t="s">
        <v>81</v>
      </c>
      <c r="H4444" s="21">
        <v>0.16900000000000001</v>
      </c>
      <c r="I4444" s="20">
        <v>256.54000000000002</v>
      </c>
      <c r="J4444" s="20">
        <v>43.35</v>
      </c>
    </row>
    <row r="4445" spans="1:10" ht="39" customHeight="1">
      <c r="A4445" s="17" t="s">
        <v>1884</v>
      </c>
      <c r="B4445" s="19" t="s">
        <v>3098</v>
      </c>
      <c r="C4445" s="17" t="s">
        <v>78</v>
      </c>
      <c r="D4445" s="17" t="s">
        <v>3099</v>
      </c>
      <c r="E4445" s="396" t="s">
        <v>2637</v>
      </c>
      <c r="F4445" s="396"/>
      <c r="G4445" s="18" t="s">
        <v>81</v>
      </c>
      <c r="H4445" s="21">
        <v>0.1008</v>
      </c>
      <c r="I4445" s="20">
        <v>1487.19</v>
      </c>
      <c r="J4445" s="20">
        <v>149.9</v>
      </c>
    </row>
    <row r="4446" spans="1:10" ht="25.95" customHeight="1">
      <c r="A4446" s="22" t="s">
        <v>1894</v>
      </c>
      <c r="B4446" s="24" t="s">
        <v>3100</v>
      </c>
      <c r="C4446" s="22" t="s">
        <v>78</v>
      </c>
      <c r="D4446" s="22" t="s">
        <v>3101</v>
      </c>
      <c r="E4446" s="397" t="s">
        <v>1928</v>
      </c>
      <c r="F4446" s="397"/>
      <c r="G4446" s="23" t="s">
        <v>268</v>
      </c>
      <c r="H4446" s="26">
        <v>32.794499999999999</v>
      </c>
      <c r="I4446" s="25">
        <v>3</v>
      </c>
      <c r="J4446" s="25">
        <v>98.38</v>
      </c>
    </row>
    <row r="4447" spans="1:10">
      <c r="A4447" s="38"/>
      <c r="B4447" s="38"/>
      <c r="C4447" s="38"/>
      <c r="D4447" s="38"/>
      <c r="E4447" s="38" t="s">
        <v>1897</v>
      </c>
      <c r="F4447" s="39">
        <v>222.29</v>
      </c>
      <c r="G4447" s="38" t="s">
        <v>1898</v>
      </c>
      <c r="H4447" s="39">
        <v>0</v>
      </c>
      <c r="I4447" s="38" t="s">
        <v>1899</v>
      </c>
      <c r="J4447" s="39">
        <v>222.29</v>
      </c>
    </row>
    <row r="4448" spans="1:10">
      <c r="A4448" s="38"/>
      <c r="B4448" s="38"/>
      <c r="C4448" s="38"/>
      <c r="D4448" s="38"/>
      <c r="E4448" s="38" t="s">
        <v>1900</v>
      </c>
      <c r="F4448" s="39">
        <v>121.29</v>
      </c>
      <c r="G4448" s="38"/>
      <c r="H4448" s="398" t="s">
        <v>1901</v>
      </c>
      <c r="I4448" s="398"/>
      <c r="J4448" s="39">
        <v>712.97</v>
      </c>
    </row>
    <row r="4449" spans="1:10" ht="1.05" customHeight="1">
      <c r="A4449" s="16"/>
      <c r="B4449" s="16"/>
      <c r="C4449" s="16"/>
      <c r="D4449" s="16"/>
      <c r="E4449" s="16"/>
      <c r="F4449" s="16"/>
      <c r="G4449" s="16"/>
      <c r="H4449" s="16"/>
      <c r="I4449" s="16"/>
      <c r="J4449" s="16"/>
    </row>
    <row r="4450" spans="1:10" ht="18" customHeight="1">
      <c r="A4450" s="2" t="s">
        <v>1442</v>
      </c>
      <c r="B4450" s="4" t="s">
        <v>61</v>
      </c>
      <c r="C4450" s="2" t="s">
        <v>62</v>
      </c>
      <c r="D4450" s="2" t="s">
        <v>9</v>
      </c>
      <c r="E4450" s="391" t="s">
        <v>63</v>
      </c>
      <c r="F4450" s="391"/>
      <c r="G4450" s="3" t="s">
        <v>64</v>
      </c>
      <c r="H4450" s="4" t="s">
        <v>10</v>
      </c>
      <c r="I4450" s="4" t="s">
        <v>65</v>
      </c>
      <c r="J4450" s="4" t="s">
        <v>11</v>
      </c>
    </row>
    <row r="4451" spans="1:10" ht="25.95" customHeight="1">
      <c r="A4451" s="10" t="s">
        <v>1883</v>
      </c>
      <c r="B4451" s="12" t="s">
        <v>1443</v>
      </c>
      <c r="C4451" s="10" t="s">
        <v>72</v>
      </c>
      <c r="D4451" s="10" t="s">
        <v>1444</v>
      </c>
      <c r="E4451" s="395" t="s">
        <v>74</v>
      </c>
      <c r="F4451" s="395"/>
      <c r="G4451" s="11" t="s">
        <v>75</v>
      </c>
      <c r="H4451" s="15">
        <v>1</v>
      </c>
      <c r="I4451" s="13">
        <v>162.94</v>
      </c>
      <c r="J4451" s="13">
        <v>162.94</v>
      </c>
    </row>
    <row r="4452" spans="1:10" ht="25.95" customHeight="1">
      <c r="A4452" s="17" t="s">
        <v>1884</v>
      </c>
      <c r="B4452" s="19" t="s">
        <v>2969</v>
      </c>
      <c r="C4452" s="17" t="s">
        <v>78</v>
      </c>
      <c r="D4452" s="17" t="s">
        <v>2970</v>
      </c>
      <c r="E4452" s="396" t="s">
        <v>1887</v>
      </c>
      <c r="F4452" s="396"/>
      <c r="G4452" s="18" t="s">
        <v>1911</v>
      </c>
      <c r="H4452" s="21">
        <v>1</v>
      </c>
      <c r="I4452" s="20">
        <v>24.32</v>
      </c>
      <c r="J4452" s="20">
        <v>24.32</v>
      </c>
    </row>
    <row r="4453" spans="1:10" ht="24" customHeight="1">
      <c r="A4453" s="17" t="s">
        <v>1884</v>
      </c>
      <c r="B4453" s="19" t="s">
        <v>1971</v>
      </c>
      <c r="C4453" s="17" t="s">
        <v>78</v>
      </c>
      <c r="D4453" s="17" t="s">
        <v>1972</v>
      </c>
      <c r="E4453" s="396" t="s">
        <v>1887</v>
      </c>
      <c r="F4453" s="396"/>
      <c r="G4453" s="18" t="s">
        <v>1911</v>
      </c>
      <c r="H4453" s="21">
        <v>2</v>
      </c>
      <c r="I4453" s="20">
        <v>28.71</v>
      </c>
      <c r="J4453" s="20">
        <v>57.42</v>
      </c>
    </row>
    <row r="4454" spans="1:10" ht="25.95" customHeight="1">
      <c r="A4454" s="22" t="s">
        <v>1894</v>
      </c>
      <c r="B4454" s="24" t="s">
        <v>3301</v>
      </c>
      <c r="C4454" s="22" t="s">
        <v>78</v>
      </c>
      <c r="D4454" s="22" t="s">
        <v>3302</v>
      </c>
      <c r="E4454" s="397" t="s">
        <v>1928</v>
      </c>
      <c r="F4454" s="397"/>
      <c r="G4454" s="23" t="s">
        <v>268</v>
      </c>
      <c r="H4454" s="26">
        <v>1</v>
      </c>
      <c r="I4454" s="25">
        <v>81.2</v>
      </c>
      <c r="J4454" s="25">
        <v>81.2</v>
      </c>
    </row>
    <row r="4455" spans="1:10">
      <c r="A4455" s="38"/>
      <c r="B4455" s="38"/>
      <c r="C4455" s="38"/>
      <c r="D4455" s="38"/>
      <c r="E4455" s="38" t="s">
        <v>1897</v>
      </c>
      <c r="F4455" s="39">
        <v>60.86</v>
      </c>
      <c r="G4455" s="38" t="s">
        <v>1898</v>
      </c>
      <c r="H4455" s="39">
        <v>0</v>
      </c>
      <c r="I4455" s="38" t="s">
        <v>1899</v>
      </c>
      <c r="J4455" s="39">
        <v>60.86</v>
      </c>
    </row>
    <row r="4456" spans="1:10">
      <c r="A4456" s="38"/>
      <c r="B4456" s="38"/>
      <c r="C4456" s="38"/>
      <c r="D4456" s="38"/>
      <c r="E4456" s="38" t="s">
        <v>1900</v>
      </c>
      <c r="F4456" s="39">
        <v>33.4</v>
      </c>
      <c r="G4456" s="38"/>
      <c r="H4456" s="398" t="s">
        <v>1901</v>
      </c>
      <c r="I4456" s="398"/>
      <c r="J4456" s="39">
        <v>196.34</v>
      </c>
    </row>
    <row r="4457" spans="1:10" ht="1.05" customHeight="1">
      <c r="A4457" s="16"/>
      <c r="B4457" s="16"/>
      <c r="C4457" s="16"/>
      <c r="D4457" s="16"/>
      <c r="E4457" s="16"/>
      <c r="F4457" s="16"/>
      <c r="G4457" s="16"/>
      <c r="H4457" s="16"/>
      <c r="I4457" s="16"/>
      <c r="J4457" s="16"/>
    </row>
    <row r="4458" spans="1:10" ht="18" customHeight="1">
      <c r="A4458" s="2" t="s">
        <v>1445</v>
      </c>
      <c r="B4458" s="4" t="s">
        <v>61</v>
      </c>
      <c r="C4458" s="2" t="s">
        <v>62</v>
      </c>
      <c r="D4458" s="2" t="s">
        <v>9</v>
      </c>
      <c r="E4458" s="391" t="s">
        <v>63</v>
      </c>
      <c r="F4458" s="391"/>
      <c r="G4458" s="3" t="s">
        <v>64</v>
      </c>
      <c r="H4458" s="4" t="s">
        <v>10</v>
      </c>
      <c r="I4458" s="4" t="s">
        <v>65</v>
      </c>
      <c r="J4458" s="4" t="s">
        <v>11</v>
      </c>
    </row>
    <row r="4459" spans="1:10" ht="39" customHeight="1">
      <c r="A4459" s="10" t="s">
        <v>1883</v>
      </c>
      <c r="B4459" s="12" t="s">
        <v>1446</v>
      </c>
      <c r="C4459" s="10" t="s">
        <v>72</v>
      </c>
      <c r="D4459" s="10" t="s">
        <v>1447</v>
      </c>
      <c r="E4459" s="395" t="s">
        <v>74</v>
      </c>
      <c r="F4459" s="395"/>
      <c r="G4459" s="11" t="s">
        <v>75</v>
      </c>
      <c r="H4459" s="15">
        <v>1</v>
      </c>
      <c r="I4459" s="13">
        <v>634.83000000000004</v>
      </c>
      <c r="J4459" s="13">
        <v>634.83000000000004</v>
      </c>
    </row>
    <row r="4460" spans="1:10" ht="24" customHeight="1">
      <c r="A4460" s="17" t="s">
        <v>1884</v>
      </c>
      <c r="B4460" s="19" t="s">
        <v>1971</v>
      </c>
      <c r="C4460" s="17" t="s">
        <v>78</v>
      </c>
      <c r="D4460" s="17" t="s">
        <v>1972</v>
      </c>
      <c r="E4460" s="396" t="s">
        <v>1887</v>
      </c>
      <c r="F4460" s="396"/>
      <c r="G4460" s="18" t="s">
        <v>1911</v>
      </c>
      <c r="H4460" s="21">
        <v>3.5</v>
      </c>
      <c r="I4460" s="20">
        <v>28.71</v>
      </c>
      <c r="J4460" s="20">
        <v>100.48</v>
      </c>
    </row>
    <row r="4461" spans="1:10" ht="24" customHeight="1">
      <c r="A4461" s="17" t="s">
        <v>1884</v>
      </c>
      <c r="B4461" s="19" t="s">
        <v>1909</v>
      </c>
      <c r="C4461" s="17" t="s">
        <v>78</v>
      </c>
      <c r="D4461" s="17" t="s">
        <v>1910</v>
      </c>
      <c r="E4461" s="396" t="s">
        <v>1887</v>
      </c>
      <c r="F4461" s="396"/>
      <c r="G4461" s="18" t="s">
        <v>1911</v>
      </c>
      <c r="H4461" s="21">
        <v>3.5</v>
      </c>
      <c r="I4461" s="20">
        <v>22.95</v>
      </c>
      <c r="J4461" s="20">
        <v>80.319999999999993</v>
      </c>
    </row>
    <row r="4462" spans="1:10" ht="25.95" customHeight="1">
      <c r="A4462" s="22" t="s">
        <v>1894</v>
      </c>
      <c r="B4462" s="24" t="s">
        <v>3303</v>
      </c>
      <c r="C4462" s="22" t="s">
        <v>72</v>
      </c>
      <c r="D4462" s="22" t="s">
        <v>3304</v>
      </c>
      <c r="E4462" s="397" t="s">
        <v>1928</v>
      </c>
      <c r="F4462" s="397"/>
      <c r="G4462" s="23" t="s">
        <v>268</v>
      </c>
      <c r="H4462" s="26">
        <v>1</v>
      </c>
      <c r="I4462" s="25">
        <v>454.03</v>
      </c>
      <c r="J4462" s="25">
        <v>454.03</v>
      </c>
    </row>
    <row r="4463" spans="1:10">
      <c r="A4463" s="38"/>
      <c r="B4463" s="38"/>
      <c r="C4463" s="38"/>
      <c r="D4463" s="38"/>
      <c r="E4463" s="38" t="s">
        <v>1897</v>
      </c>
      <c r="F4463" s="39">
        <v>132.5</v>
      </c>
      <c r="G4463" s="38" t="s">
        <v>1898</v>
      </c>
      <c r="H4463" s="39">
        <v>0</v>
      </c>
      <c r="I4463" s="38" t="s">
        <v>1899</v>
      </c>
      <c r="J4463" s="39">
        <v>132.5</v>
      </c>
    </row>
    <row r="4464" spans="1:10">
      <c r="A4464" s="38"/>
      <c r="B4464" s="38"/>
      <c r="C4464" s="38"/>
      <c r="D4464" s="38"/>
      <c r="E4464" s="38" t="s">
        <v>1900</v>
      </c>
      <c r="F4464" s="39">
        <v>130.13999999999999</v>
      </c>
      <c r="G4464" s="38"/>
      <c r="H4464" s="398" t="s">
        <v>1901</v>
      </c>
      <c r="I4464" s="398"/>
      <c r="J4464" s="39">
        <v>764.97</v>
      </c>
    </row>
    <row r="4465" spans="1:10" ht="1.05" customHeight="1">
      <c r="A4465" s="16"/>
      <c r="B4465" s="16"/>
      <c r="C4465" s="16"/>
      <c r="D4465" s="16"/>
      <c r="E4465" s="16"/>
      <c r="F4465" s="16"/>
      <c r="G4465" s="16"/>
      <c r="H4465" s="16"/>
      <c r="I4465" s="16"/>
      <c r="J4465" s="16"/>
    </row>
    <row r="4466" spans="1:10" ht="18" customHeight="1">
      <c r="A4466" s="2" t="s">
        <v>1448</v>
      </c>
      <c r="B4466" s="4" t="s">
        <v>61</v>
      </c>
      <c r="C4466" s="2" t="s">
        <v>62</v>
      </c>
      <c r="D4466" s="2" t="s">
        <v>9</v>
      </c>
      <c r="E4466" s="391" t="s">
        <v>63</v>
      </c>
      <c r="F4466" s="391"/>
      <c r="G4466" s="3" t="s">
        <v>64</v>
      </c>
      <c r="H4466" s="4" t="s">
        <v>10</v>
      </c>
      <c r="I4466" s="4" t="s">
        <v>65</v>
      </c>
      <c r="J4466" s="4" t="s">
        <v>11</v>
      </c>
    </row>
    <row r="4467" spans="1:10" ht="25.95" customHeight="1">
      <c r="A4467" s="10" t="s">
        <v>1883</v>
      </c>
      <c r="B4467" s="12" t="s">
        <v>1449</v>
      </c>
      <c r="C4467" s="10" t="s">
        <v>72</v>
      </c>
      <c r="D4467" s="10" t="s">
        <v>1450</v>
      </c>
      <c r="E4467" s="395" t="s">
        <v>204</v>
      </c>
      <c r="F4467" s="395"/>
      <c r="G4467" s="11" t="s">
        <v>114</v>
      </c>
      <c r="H4467" s="15">
        <v>1</v>
      </c>
      <c r="I4467" s="13">
        <v>4.7699999999999996</v>
      </c>
      <c r="J4467" s="13">
        <v>4.7699999999999996</v>
      </c>
    </row>
    <row r="4468" spans="1:10" ht="24" customHeight="1">
      <c r="A4468" s="17" t="s">
        <v>1884</v>
      </c>
      <c r="B4468" s="19" t="s">
        <v>1971</v>
      </c>
      <c r="C4468" s="17" t="s">
        <v>78</v>
      </c>
      <c r="D4468" s="17" t="s">
        <v>1972</v>
      </c>
      <c r="E4468" s="396" t="s">
        <v>1887</v>
      </c>
      <c r="F4468" s="396"/>
      <c r="G4468" s="18" t="s">
        <v>1911</v>
      </c>
      <c r="H4468" s="21">
        <v>0.05</v>
      </c>
      <c r="I4468" s="20">
        <v>28.71</v>
      </c>
      <c r="J4468" s="20">
        <v>1.43</v>
      </c>
    </row>
    <row r="4469" spans="1:10" ht="24" customHeight="1">
      <c r="A4469" s="22" t="s">
        <v>1894</v>
      </c>
      <c r="B4469" s="24" t="s">
        <v>3305</v>
      </c>
      <c r="C4469" s="22" t="s">
        <v>72</v>
      </c>
      <c r="D4469" s="22" t="s">
        <v>3306</v>
      </c>
      <c r="E4469" s="397" t="s">
        <v>1928</v>
      </c>
      <c r="F4469" s="397"/>
      <c r="G4469" s="23" t="s">
        <v>1150</v>
      </c>
      <c r="H4469" s="26">
        <v>1</v>
      </c>
      <c r="I4469" s="25">
        <v>3.34</v>
      </c>
      <c r="J4469" s="25">
        <v>3.34</v>
      </c>
    </row>
    <row r="4470" spans="1:10">
      <c r="A4470" s="38"/>
      <c r="B4470" s="38"/>
      <c r="C4470" s="38"/>
      <c r="D4470" s="38"/>
      <c r="E4470" s="38" t="s">
        <v>1897</v>
      </c>
      <c r="F4470" s="39">
        <v>1.08</v>
      </c>
      <c r="G4470" s="38" t="s">
        <v>1898</v>
      </c>
      <c r="H4470" s="39">
        <v>0</v>
      </c>
      <c r="I4470" s="38" t="s">
        <v>1899</v>
      </c>
      <c r="J4470" s="39">
        <v>1.08</v>
      </c>
    </row>
    <row r="4471" spans="1:10">
      <c r="A4471" s="38"/>
      <c r="B4471" s="38"/>
      <c r="C4471" s="38"/>
      <c r="D4471" s="38"/>
      <c r="E4471" s="38" t="s">
        <v>1900</v>
      </c>
      <c r="F4471" s="39">
        <v>0.97</v>
      </c>
      <c r="G4471" s="38"/>
      <c r="H4471" s="398" t="s">
        <v>1901</v>
      </c>
      <c r="I4471" s="398"/>
      <c r="J4471" s="39">
        <v>5.74</v>
      </c>
    </row>
    <row r="4472" spans="1:10" ht="1.05" customHeight="1">
      <c r="A4472" s="16"/>
      <c r="B4472" s="16"/>
      <c r="C4472" s="16"/>
      <c r="D4472" s="16"/>
      <c r="E4472" s="16"/>
      <c r="F4472" s="16"/>
      <c r="G4472" s="16"/>
      <c r="H4472" s="16"/>
      <c r="I4472" s="16"/>
      <c r="J4472" s="16"/>
    </row>
    <row r="4473" spans="1:10" ht="18" customHeight="1">
      <c r="A4473" s="2" t="s">
        <v>1451</v>
      </c>
      <c r="B4473" s="4" t="s">
        <v>61</v>
      </c>
      <c r="C4473" s="2" t="s">
        <v>62</v>
      </c>
      <c r="D4473" s="2" t="s">
        <v>9</v>
      </c>
      <c r="E4473" s="391" t="s">
        <v>63</v>
      </c>
      <c r="F4473" s="391"/>
      <c r="G4473" s="3" t="s">
        <v>64</v>
      </c>
      <c r="H4473" s="4" t="s">
        <v>10</v>
      </c>
      <c r="I4473" s="4" t="s">
        <v>65</v>
      </c>
      <c r="J4473" s="4" t="s">
        <v>11</v>
      </c>
    </row>
    <row r="4474" spans="1:10" ht="25.95" customHeight="1">
      <c r="A4474" s="10" t="s">
        <v>1883</v>
      </c>
      <c r="B4474" s="12" t="s">
        <v>1452</v>
      </c>
      <c r="C4474" s="10" t="s">
        <v>72</v>
      </c>
      <c r="D4474" s="10" t="s">
        <v>1453</v>
      </c>
      <c r="E4474" s="395" t="s">
        <v>74</v>
      </c>
      <c r="F4474" s="395"/>
      <c r="G4474" s="11" t="s">
        <v>75</v>
      </c>
      <c r="H4474" s="15">
        <v>1</v>
      </c>
      <c r="I4474" s="13">
        <v>1659.25</v>
      </c>
      <c r="J4474" s="13">
        <v>1659.25</v>
      </c>
    </row>
    <row r="4475" spans="1:10" ht="25.95" customHeight="1">
      <c r="A4475" s="22" t="s">
        <v>1894</v>
      </c>
      <c r="B4475" s="24" t="s">
        <v>3307</v>
      </c>
      <c r="C4475" s="22" t="s">
        <v>78</v>
      </c>
      <c r="D4475" s="22" t="s">
        <v>3308</v>
      </c>
      <c r="E4475" s="397" t="s">
        <v>1928</v>
      </c>
      <c r="F4475" s="397"/>
      <c r="G4475" s="23" t="s">
        <v>268</v>
      </c>
      <c r="H4475" s="26">
        <v>1</v>
      </c>
      <c r="I4475" s="25">
        <v>1659.25</v>
      </c>
      <c r="J4475" s="25">
        <v>1659.25</v>
      </c>
    </row>
    <row r="4476" spans="1:10">
      <c r="A4476" s="38"/>
      <c r="B4476" s="38"/>
      <c r="C4476" s="38"/>
      <c r="D4476" s="38"/>
      <c r="E4476" s="38" t="s">
        <v>1897</v>
      </c>
      <c r="F4476" s="39">
        <v>0</v>
      </c>
      <c r="G4476" s="38" t="s">
        <v>1898</v>
      </c>
      <c r="H4476" s="39">
        <v>0</v>
      </c>
      <c r="I4476" s="38" t="s">
        <v>1899</v>
      </c>
      <c r="J4476" s="39">
        <v>0</v>
      </c>
    </row>
    <row r="4477" spans="1:10">
      <c r="A4477" s="38"/>
      <c r="B4477" s="38"/>
      <c r="C4477" s="38"/>
      <c r="D4477" s="38"/>
      <c r="E4477" s="38" t="s">
        <v>1900</v>
      </c>
      <c r="F4477" s="39">
        <v>340.14</v>
      </c>
      <c r="G4477" s="38"/>
      <c r="H4477" s="398" t="s">
        <v>1901</v>
      </c>
      <c r="I4477" s="398"/>
      <c r="J4477" s="39">
        <v>1999.39</v>
      </c>
    </row>
    <row r="4478" spans="1:10" ht="1.05" customHeight="1">
      <c r="A4478" s="16"/>
      <c r="B4478" s="16"/>
      <c r="C4478" s="16"/>
      <c r="D4478" s="16"/>
      <c r="E4478" s="16"/>
      <c r="F4478" s="16"/>
      <c r="G4478" s="16"/>
      <c r="H4478" s="16"/>
      <c r="I4478" s="16"/>
      <c r="J4478" s="16"/>
    </row>
    <row r="4479" spans="1:10" ht="18" customHeight="1">
      <c r="A4479" s="2" t="s">
        <v>1454</v>
      </c>
      <c r="B4479" s="4" t="s">
        <v>61</v>
      </c>
      <c r="C4479" s="2" t="s">
        <v>62</v>
      </c>
      <c r="D4479" s="2" t="s">
        <v>9</v>
      </c>
      <c r="E4479" s="391" t="s">
        <v>63</v>
      </c>
      <c r="F4479" s="391"/>
      <c r="G4479" s="3" t="s">
        <v>64</v>
      </c>
      <c r="H4479" s="4" t="s">
        <v>10</v>
      </c>
      <c r="I4479" s="4" t="s">
        <v>65</v>
      </c>
      <c r="J4479" s="4" t="s">
        <v>11</v>
      </c>
    </row>
    <row r="4480" spans="1:10" ht="25.95" customHeight="1">
      <c r="A4480" s="10" t="s">
        <v>1883</v>
      </c>
      <c r="B4480" s="12" t="s">
        <v>1455</v>
      </c>
      <c r="C4480" s="10" t="s">
        <v>78</v>
      </c>
      <c r="D4480" s="10" t="s">
        <v>1456</v>
      </c>
      <c r="E4480" s="395" t="s">
        <v>625</v>
      </c>
      <c r="F4480" s="395"/>
      <c r="G4480" s="11" t="s">
        <v>268</v>
      </c>
      <c r="H4480" s="15">
        <v>1</v>
      </c>
      <c r="I4480" s="13">
        <v>43.31</v>
      </c>
      <c r="J4480" s="13">
        <v>43.31</v>
      </c>
    </row>
    <row r="4481" spans="1:10" ht="24" customHeight="1">
      <c r="A4481" s="17" t="s">
        <v>1884</v>
      </c>
      <c r="B4481" s="19" t="s">
        <v>1909</v>
      </c>
      <c r="C4481" s="17" t="s">
        <v>78</v>
      </c>
      <c r="D4481" s="17" t="s">
        <v>1910</v>
      </c>
      <c r="E4481" s="396" t="s">
        <v>1887</v>
      </c>
      <c r="F4481" s="396"/>
      <c r="G4481" s="18" t="s">
        <v>1911</v>
      </c>
      <c r="H4481" s="21">
        <v>0.10879999999999999</v>
      </c>
      <c r="I4481" s="20">
        <v>22.95</v>
      </c>
      <c r="J4481" s="20">
        <v>2.4900000000000002</v>
      </c>
    </row>
    <row r="4482" spans="1:10" ht="39" customHeight="1">
      <c r="A4482" s="17" t="s">
        <v>1884</v>
      </c>
      <c r="B4482" s="19" t="s">
        <v>2638</v>
      </c>
      <c r="C4482" s="17" t="s">
        <v>78</v>
      </c>
      <c r="D4482" s="17" t="s">
        <v>2639</v>
      </c>
      <c r="E4482" s="396" t="s">
        <v>2640</v>
      </c>
      <c r="F4482" s="396"/>
      <c r="G4482" s="18" t="s">
        <v>81</v>
      </c>
      <c r="H4482" s="21">
        <v>1.41E-2</v>
      </c>
      <c r="I4482" s="20">
        <v>279.45999999999998</v>
      </c>
      <c r="J4482" s="20">
        <v>3.94</v>
      </c>
    </row>
    <row r="4483" spans="1:10" ht="24" customHeight="1">
      <c r="A4483" s="17" t="s">
        <v>1884</v>
      </c>
      <c r="B4483" s="19" t="s">
        <v>1935</v>
      </c>
      <c r="C4483" s="17" t="s">
        <v>78</v>
      </c>
      <c r="D4483" s="17" t="s">
        <v>1936</v>
      </c>
      <c r="E4483" s="396" t="s">
        <v>1887</v>
      </c>
      <c r="F4483" s="396"/>
      <c r="G4483" s="18" t="s">
        <v>1911</v>
      </c>
      <c r="H4483" s="21">
        <v>0.1384</v>
      </c>
      <c r="I4483" s="20">
        <v>28.34</v>
      </c>
      <c r="J4483" s="20">
        <v>3.92</v>
      </c>
    </row>
    <row r="4484" spans="1:10" ht="39" customHeight="1">
      <c r="A4484" s="22" t="s">
        <v>1894</v>
      </c>
      <c r="B4484" s="24" t="s">
        <v>3309</v>
      </c>
      <c r="C4484" s="22" t="s">
        <v>78</v>
      </c>
      <c r="D4484" s="22" t="s">
        <v>3310</v>
      </c>
      <c r="E4484" s="397" t="s">
        <v>1928</v>
      </c>
      <c r="F4484" s="397"/>
      <c r="G4484" s="23" t="s">
        <v>268</v>
      </c>
      <c r="H4484" s="26">
        <v>1</v>
      </c>
      <c r="I4484" s="25">
        <v>32.96</v>
      </c>
      <c r="J4484" s="25">
        <v>32.96</v>
      </c>
    </row>
    <row r="4485" spans="1:10">
      <c r="A4485" s="38"/>
      <c r="B4485" s="38"/>
      <c r="C4485" s="38"/>
      <c r="D4485" s="38"/>
      <c r="E4485" s="38" t="s">
        <v>1897</v>
      </c>
      <c r="F4485" s="39">
        <v>6.04</v>
      </c>
      <c r="G4485" s="38" t="s">
        <v>1898</v>
      </c>
      <c r="H4485" s="39">
        <v>0</v>
      </c>
      <c r="I4485" s="38" t="s">
        <v>1899</v>
      </c>
      <c r="J4485" s="39">
        <v>6.04</v>
      </c>
    </row>
    <row r="4486" spans="1:10">
      <c r="A4486" s="38"/>
      <c r="B4486" s="38"/>
      <c r="C4486" s="38"/>
      <c r="D4486" s="38"/>
      <c r="E4486" s="38" t="s">
        <v>1900</v>
      </c>
      <c r="F4486" s="39">
        <v>8.8699999999999992</v>
      </c>
      <c r="G4486" s="38"/>
      <c r="H4486" s="398" t="s">
        <v>1901</v>
      </c>
      <c r="I4486" s="398"/>
      <c r="J4486" s="39">
        <v>52.18</v>
      </c>
    </row>
    <row r="4487" spans="1:10" ht="1.05" customHeight="1">
      <c r="A4487" s="16"/>
      <c r="B4487" s="16"/>
      <c r="C4487" s="16"/>
      <c r="D4487" s="16"/>
      <c r="E4487" s="16"/>
      <c r="F4487" s="16"/>
      <c r="G4487" s="16"/>
      <c r="H4487" s="16"/>
      <c r="I4487" s="16"/>
      <c r="J4487" s="16"/>
    </row>
    <row r="4488" spans="1:10" ht="18" customHeight="1">
      <c r="A4488" s="2" t="s">
        <v>1457</v>
      </c>
      <c r="B4488" s="4" t="s">
        <v>61</v>
      </c>
      <c r="C4488" s="2" t="s">
        <v>62</v>
      </c>
      <c r="D4488" s="2" t="s">
        <v>9</v>
      </c>
      <c r="E4488" s="391" t="s">
        <v>63</v>
      </c>
      <c r="F4488" s="391"/>
      <c r="G4488" s="3" t="s">
        <v>64</v>
      </c>
      <c r="H4488" s="4" t="s">
        <v>10</v>
      </c>
      <c r="I4488" s="4" t="s">
        <v>65</v>
      </c>
      <c r="J4488" s="4" t="s">
        <v>11</v>
      </c>
    </row>
    <row r="4489" spans="1:10" ht="52.05" customHeight="1">
      <c r="A4489" s="10" t="s">
        <v>1883</v>
      </c>
      <c r="B4489" s="12" t="s">
        <v>1458</v>
      </c>
      <c r="C4489" s="10" t="s">
        <v>72</v>
      </c>
      <c r="D4489" s="10" t="s">
        <v>1459</v>
      </c>
      <c r="E4489" s="395" t="s">
        <v>74</v>
      </c>
      <c r="F4489" s="395"/>
      <c r="G4489" s="11" t="s">
        <v>75</v>
      </c>
      <c r="H4489" s="15">
        <v>1</v>
      </c>
      <c r="I4489" s="13">
        <v>239.59</v>
      </c>
      <c r="J4489" s="13">
        <v>239.59</v>
      </c>
    </row>
    <row r="4490" spans="1:10" ht="24" customHeight="1">
      <c r="A4490" s="17" t="s">
        <v>1884</v>
      </c>
      <c r="B4490" s="19" t="s">
        <v>1971</v>
      </c>
      <c r="C4490" s="17" t="s">
        <v>78</v>
      </c>
      <c r="D4490" s="17" t="s">
        <v>1972</v>
      </c>
      <c r="E4490" s="396" t="s">
        <v>1887</v>
      </c>
      <c r="F4490" s="396"/>
      <c r="G4490" s="18" t="s">
        <v>1911</v>
      </c>
      <c r="H4490" s="21">
        <v>1</v>
      </c>
      <c r="I4490" s="20">
        <v>28.71</v>
      </c>
      <c r="J4490" s="20">
        <v>28.71</v>
      </c>
    </row>
    <row r="4491" spans="1:10" ht="25.95" customHeight="1">
      <c r="A4491" s="22" t="s">
        <v>1894</v>
      </c>
      <c r="B4491" s="24" t="s">
        <v>3311</v>
      </c>
      <c r="C4491" s="22" t="s">
        <v>78</v>
      </c>
      <c r="D4491" s="22" t="s">
        <v>3312</v>
      </c>
      <c r="E4491" s="397" t="s">
        <v>1928</v>
      </c>
      <c r="F4491" s="397"/>
      <c r="G4491" s="23" t="s">
        <v>268</v>
      </c>
      <c r="H4491" s="26">
        <v>1</v>
      </c>
      <c r="I4491" s="25">
        <v>210.88</v>
      </c>
      <c r="J4491" s="25">
        <v>210.88</v>
      </c>
    </row>
    <row r="4492" spans="1:10">
      <c r="A4492" s="38"/>
      <c r="B4492" s="38"/>
      <c r="C4492" s="38"/>
      <c r="D4492" s="38"/>
      <c r="E4492" s="38" t="s">
        <v>1897</v>
      </c>
      <c r="F4492" s="39">
        <v>21.75</v>
      </c>
      <c r="G4492" s="38" t="s">
        <v>1898</v>
      </c>
      <c r="H4492" s="39">
        <v>0</v>
      </c>
      <c r="I4492" s="38" t="s">
        <v>1899</v>
      </c>
      <c r="J4492" s="39">
        <v>21.75</v>
      </c>
    </row>
    <row r="4493" spans="1:10">
      <c r="A4493" s="38"/>
      <c r="B4493" s="38"/>
      <c r="C4493" s="38"/>
      <c r="D4493" s="38"/>
      <c r="E4493" s="38" t="s">
        <v>1900</v>
      </c>
      <c r="F4493" s="39">
        <v>49.11</v>
      </c>
      <c r="G4493" s="38"/>
      <c r="H4493" s="398" t="s">
        <v>1901</v>
      </c>
      <c r="I4493" s="398"/>
      <c r="J4493" s="39">
        <v>288.7</v>
      </c>
    </row>
    <row r="4494" spans="1:10" ht="1.05" customHeight="1">
      <c r="A4494" s="16"/>
      <c r="B4494" s="16"/>
      <c r="C4494" s="16"/>
      <c r="D4494" s="16"/>
      <c r="E4494" s="16"/>
      <c r="F4494" s="16"/>
      <c r="G4494" s="16"/>
      <c r="H4494" s="16"/>
      <c r="I4494" s="16"/>
      <c r="J4494" s="16"/>
    </row>
    <row r="4495" spans="1:10" ht="18" customHeight="1">
      <c r="A4495" s="2" t="s">
        <v>1460</v>
      </c>
      <c r="B4495" s="4" t="s">
        <v>61</v>
      </c>
      <c r="C4495" s="2" t="s">
        <v>62</v>
      </c>
      <c r="D4495" s="2" t="s">
        <v>9</v>
      </c>
      <c r="E4495" s="391" t="s">
        <v>63</v>
      </c>
      <c r="F4495" s="391"/>
      <c r="G4495" s="3" t="s">
        <v>64</v>
      </c>
      <c r="H4495" s="4" t="s">
        <v>10</v>
      </c>
      <c r="I4495" s="4" t="s">
        <v>65</v>
      </c>
      <c r="J4495" s="4" t="s">
        <v>11</v>
      </c>
    </row>
    <row r="4496" spans="1:10" ht="25.95" customHeight="1">
      <c r="A4496" s="10" t="s">
        <v>1883</v>
      </c>
      <c r="B4496" s="12" t="s">
        <v>1461</v>
      </c>
      <c r="C4496" s="10" t="s">
        <v>72</v>
      </c>
      <c r="D4496" s="10" t="s">
        <v>1462</v>
      </c>
      <c r="E4496" s="395" t="s">
        <v>74</v>
      </c>
      <c r="F4496" s="395"/>
      <c r="G4496" s="11" t="s">
        <v>75</v>
      </c>
      <c r="H4496" s="15">
        <v>1</v>
      </c>
      <c r="I4496" s="13">
        <v>165.63</v>
      </c>
      <c r="J4496" s="13">
        <v>165.63</v>
      </c>
    </row>
    <row r="4497" spans="1:10" ht="25.95" customHeight="1">
      <c r="A4497" s="17" t="s">
        <v>1884</v>
      </c>
      <c r="B4497" s="19" t="s">
        <v>2969</v>
      </c>
      <c r="C4497" s="17" t="s">
        <v>78</v>
      </c>
      <c r="D4497" s="17" t="s">
        <v>2970</v>
      </c>
      <c r="E4497" s="396" t="s">
        <v>1887</v>
      </c>
      <c r="F4497" s="396"/>
      <c r="G4497" s="18" t="s">
        <v>1911</v>
      </c>
      <c r="H4497" s="21">
        <v>0.82499999999999996</v>
      </c>
      <c r="I4497" s="20">
        <v>24.32</v>
      </c>
      <c r="J4497" s="20">
        <v>20.059999999999999</v>
      </c>
    </row>
    <row r="4498" spans="1:10" ht="24" customHeight="1">
      <c r="A4498" s="17" t="s">
        <v>1884</v>
      </c>
      <c r="B4498" s="19" t="s">
        <v>1971</v>
      </c>
      <c r="C4498" s="17" t="s">
        <v>78</v>
      </c>
      <c r="D4498" s="17" t="s">
        <v>1972</v>
      </c>
      <c r="E4498" s="396" t="s">
        <v>1887</v>
      </c>
      <c r="F4498" s="396"/>
      <c r="G4498" s="18" t="s">
        <v>1911</v>
      </c>
      <c r="H4498" s="21">
        <v>0.82499999999999996</v>
      </c>
      <c r="I4498" s="20">
        <v>28.71</v>
      </c>
      <c r="J4498" s="20">
        <v>23.68</v>
      </c>
    </row>
    <row r="4499" spans="1:10" ht="39" customHeight="1">
      <c r="A4499" s="22" t="s">
        <v>1894</v>
      </c>
      <c r="B4499" s="24" t="s">
        <v>3313</v>
      </c>
      <c r="C4499" s="22" t="s">
        <v>78</v>
      </c>
      <c r="D4499" s="22" t="s">
        <v>3314</v>
      </c>
      <c r="E4499" s="397" t="s">
        <v>1928</v>
      </c>
      <c r="F4499" s="397"/>
      <c r="G4499" s="23" t="s">
        <v>268</v>
      </c>
      <c r="H4499" s="26">
        <v>0.33</v>
      </c>
      <c r="I4499" s="25">
        <v>85.68</v>
      </c>
      <c r="J4499" s="25">
        <v>28.27</v>
      </c>
    </row>
    <row r="4500" spans="1:10" ht="25.95" customHeight="1">
      <c r="A4500" s="22" t="s">
        <v>1894</v>
      </c>
      <c r="B4500" s="24" t="s">
        <v>3315</v>
      </c>
      <c r="C4500" s="22" t="s">
        <v>78</v>
      </c>
      <c r="D4500" s="22" t="s">
        <v>3316</v>
      </c>
      <c r="E4500" s="397" t="s">
        <v>1928</v>
      </c>
      <c r="F4500" s="397"/>
      <c r="G4500" s="23" t="s">
        <v>268</v>
      </c>
      <c r="H4500" s="26">
        <v>0.33</v>
      </c>
      <c r="I4500" s="25">
        <v>16.21</v>
      </c>
      <c r="J4500" s="25">
        <v>5.34</v>
      </c>
    </row>
    <row r="4501" spans="1:10" ht="25.95" customHeight="1">
      <c r="A4501" s="22" t="s">
        <v>1894</v>
      </c>
      <c r="B4501" s="24" t="s">
        <v>3317</v>
      </c>
      <c r="C4501" s="22" t="s">
        <v>78</v>
      </c>
      <c r="D4501" s="22" t="s">
        <v>3318</v>
      </c>
      <c r="E4501" s="397" t="s">
        <v>1928</v>
      </c>
      <c r="F4501" s="397"/>
      <c r="G4501" s="23" t="s">
        <v>114</v>
      </c>
      <c r="H4501" s="26">
        <v>1.1000000000000001</v>
      </c>
      <c r="I4501" s="25">
        <v>80.260000000000005</v>
      </c>
      <c r="J4501" s="25">
        <v>88.28</v>
      </c>
    </row>
    <row r="4502" spans="1:10">
      <c r="A4502" s="38"/>
      <c r="B4502" s="38"/>
      <c r="C4502" s="38"/>
      <c r="D4502" s="38"/>
      <c r="E4502" s="38" t="s">
        <v>1897</v>
      </c>
      <c r="F4502" s="39">
        <v>32.26</v>
      </c>
      <c r="G4502" s="38" t="s">
        <v>1898</v>
      </c>
      <c r="H4502" s="39">
        <v>0</v>
      </c>
      <c r="I4502" s="38" t="s">
        <v>1899</v>
      </c>
      <c r="J4502" s="39">
        <v>32.26</v>
      </c>
    </row>
    <row r="4503" spans="1:10">
      <c r="A4503" s="38"/>
      <c r="B4503" s="38"/>
      <c r="C4503" s="38"/>
      <c r="D4503" s="38"/>
      <c r="E4503" s="38" t="s">
        <v>1900</v>
      </c>
      <c r="F4503" s="39">
        <v>33.950000000000003</v>
      </c>
      <c r="G4503" s="38"/>
      <c r="H4503" s="398" t="s">
        <v>1901</v>
      </c>
      <c r="I4503" s="398"/>
      <c r="J4503" s="39">
        <v>199.58</v>
      </c>
    </row>
    <row r="4504" spans="1:10" ht="1.05" customHeight="1">
      <c r="A4504" s="16"/>
      <c r="B4504" s="16"/>
      <c r="C4504" s="16"/>
      <c r="D4504" s="16"/>
      <c r="E4504" s="16"/>
      <c r="F4504" s="16"/>
      <c r="G4504" s="16"/>
      <c r="H4504" s="16"/>
      <c r="I4504" s="16"/>
      <c r="J4504" s="16"/>
    </row>
    <row r="4505" spans="1:10" ht="18" customHeight="1">
      <c r="A4505" s="2" t="s">
        <v>1463</v>
      </c>
      <c r="B4505" s="4" t="s">
        <v>61</v>
      </c>
      <c r="C4505" s="2" t="s">
        <v>62</v>
      </c>
      <c r="D4505" s="2" t="s">
        <v>9</v>
      </c>
      <c r="E4505" s="391" t="s">
        <v>63</v>
      </c>
      <c r="F4505" s="391"/>
      <c r="G4505" s="3" t="s">
        <v>64</v>
      </c>
      <c r="H4505" s="4" t="s">
        <v>10</v>
      </c>
      <c r="I4505" s="4" t="s">
        <v>65</v>
      </c>
      <c r="J4505" s="4" t="s">
        <v>11</v>
      </c>
    </row>
    <row r="4506" spans="1:10" ht="25.95" customHeight="1">
      <c r="A4506" s="10" t="s">
        <v>1883</v>
      </c>
      <c r="B4506" s="12" t="s">
        <v>1464</v>
      </c>
      <c r="C4506" s="10" t="s">
        <v>78</v>
      </c>
      <c r="D4506" s="10" t="s">
        <v>1465</v>
      </c>
      <c r="E4506" s="395" t="s">
        <v>1089</v>
      </c>
      <c r="F4506" s="395"/>
      <c r="G4506" s="11" t="s">
        <v>268</v>
      </c>
      <c r="H4506" s="15">
        <v>1</v>
      </c>
      <c r="I4506" s="13">
        <v>14.5</v>
      </c>
      <c r="J4506" s="13">
        <v>14.5</v>
      </c>
    </row>
    <row r="4507" spans="1:10" ht="25.95" customHeight="1">
      <c r="A4507" s="17" t="s">
        <v>1884</v>
      </c>
      <c r="B4507" s="19" t="s">
        <v>2969</v>
      </c>
      <c r="C4507" s="17" t="s">
        <v>78</v>
      </c>
      <c r="D4507" s="17" t="s">
        <v>2970</v>
      </c>
      <c r="E4507" s="396" t="s">
        <v>1887</v>
      </c>
      <c r="F4507" s="396"/>
      <c r="G4507" s="18" t="s">
        <v>1911</v>
      </c>
      <c r="H4507" s="21">
        <v>1.7442699999999998E-2</v>
      </c>
      <c r="I4507" s="20">
        <v>24.32</v>
      </c>
      <c r="J4507" s="20">
        <v>0.42</v>
      </c>
    </row>
    <row r="4508" spans="1:10" ht="24" customHeight="1">
      <c r="A4508" s="17" t="s">
        <v>1884</v>
      </c>
      <c r="B4508" s="19" t="s">
        <v>1971</v>
      </c>
      <c r="C4508" s="17" t="s">
        <v>78</v>
      </c>
      <c r="D4508" s="17" t="s">
        <v>1972</v>
      </c>
      <c r="E4508" s="396" t="s">
        <v>1887</v>
      </c>
      <c r="F4508" s="396"/>
      <c r="G4508" s="18" t="s">
        <v>1911</v>
      </c>
      <c r="H4508" s="21">
        <v>0.157</v>
      </c>
      <c r="I4508" s="20">
        <v>28.71</v>
      </c>
      <c r="J4508" s="20">
        <v>4.5</v>
      </c>
    </row>
    <row r="4509" spans="1:10" ht="39" customHeight="1">
      <c r="A4509" s="22" t="s">
        <v>1894</v>
      </c>
      <c r="B4509" s="24" t="s">
        <v>3319</v>
      </c>
      <c r="C4509" s="22" t="s">
        <v>78</v>
      </c>
      <c r="D4509" s="22" t="s">
        <v>3320</v>
      </c>
      <c r="E4509" s="397" t="s">
        <v>1928</v>
      </c>
      <c r="F4509" s="397"/>
      <c r="G4509" s="23" t="s">
        <v>268</v>
      </c>
      <c r="H4509" s="26">
        <v>1</v>
      </c>
      <c r="I4509" s="25">
        <v>9.58</v>
      </c>
      <c r="J4509" s="25">
        <v>9.58</v>
      </c>
    </row>
    <row r="4510" spans="1:10">
      <c r="A4510" s="38"/>
      <c r="B4510" s="38"/>
      <c r="C4510" s="38"/>
      <c r="D4510" s="38"/>
      <c r="E4510" s="38" t="s">
        <v>1897</v>
      </c>
      <c r="F4510" s="39">
        <v>3.71</v>
      </c>
      <c r="G4510" s="38" t="s">
        <v>1898</v>
      </c>
      <c r="H4510" s="39">
        <v>0</v>
      </c>
      <c r="I4510" s="38" t="s">
        <v>1899</v>
      </c>
      <c r="J4510" s="39">
        <v>3.71</v>
      </c>
    </row>
    <row r="4511" spans="1:10">
      <c r="A4511" s="38"/>
      <c r="B4511" s="38"/>
      <c r="C4511" s="38"/>
      <c r="D4511" s="38"/>
      <c r="E4511" s="38" t="s">
        <v>1900</v>
      </c>
      <c r="F4511" s="39">
        <v>2.97</v>
      </c>
      <c r="G4511" s="38"/>
      <c r="H4511" s="398" t="s">
        <v>1901</v>
      </c>
      <c r="I4511" s="398"/>
      <c r="J4511" s="39">
        <v>17.47</v>
      </c>
    </row>
    <row r="4512" spans="1:10" ht="1.05" customHeight="1">
      <c r="A4512" s="16"/>
      <c r="B4512" s="16"/>
      <c r="C4512" s="16"/>
      <c r="D4512" s="16"/>
      <c r="E4512" s="16"/>
      <c r="F4512" s="16"/>
      <c r="G4512" s="16"/>
      <c r="H4512" s="16"/>
      <c r="I4512" s="16"/>
      <c r="J4512" s="16"/>
    </row>
    <row r="4513" spans="1:10" ht="18" customHeight="1">
      <c r="A4513" s="2" t="s">
        <v>1466</v>
      </c>
      <c r="B4513" s="4" t="s">
        <v>61</v>
      </c>
      <c r="C4513" s="2" t="s">
        <v>62</v>
      </c>
      <c r="D4513" s="2" t="s">
        <v>9</v>
      </c>
      <c r="E4513" s="391" t="s">
        <v>63</v>
      </c>
      <c r="F4513" s="391"/>
      <c r="G4513" s="3" t="s">
        <v>64</v>
      </c>
      <c r="H4513" s="4" t="s">
        <v>10</v>
      </c>
      <c r="I4513" s="4" t="s">
        <v>65</v>
      </c>
      <c r="J4513" s="4" t="s">
        <v>11</v>
      </c>
    </row>
    <row r="4514" spans="1:10" ht="25.95" customHeight="1">
      <c r="A4514" s="10" t="s">
        <v>1883</v>
      </c>
      <c r="B4514" s="12" t="s">
        <v>1467</v>
      </c>
      <c r="C4514" s="10" t="s">
        <v>72</v>
      </c>
      <c r="D4514" s="10" t="s">
        <v>1468</v>
      </c>
      <c r="E4514" s="395" t="s">
        <v>74</v>
      </c>
      <c r="F4514" s="395"/>
      <c r="G4514" s="11" t="s">
        <v>75</v>
      </c>
      <c r="H4514" s="15">
        <v>1</v>
      </c>
      <c r="I4514" s="13">
        <v>66.75</v>
      </c>
      <c r="J4514" s="13">
        <v>66.75</v>
      </c>
    </row>
    <row r="4515" spans="1:10" ht="24" customHeight="1">
      <c r="A4515" s="17" t="s">
        <v>1884</v>
      </c>
      <c r="B4515" s="19" t="s">
        <v>1909</v>
      </c>
      <c r="C4515" s="17" t="s">
        <v>78</v>
      </c>
      <c r="D4515" s="17" t="s">
        <v>1910</v>
      </c>
      <c r="E4515" s="396" t="s">
        <v>1887</v>
      </c>
      <c r="F4515" s="396"/>
      <c r="G4515" s="18" t="s">
        <v>1911</v>
      </c>
      <c r="H4515" s="21">
        <v>0.5</v>
      </c>
      <c r="I4515" s="20">
        <v>22.95</v>
      </c>
      <c r="J4515" s="20">
        <v>11.47</v>
      </c>
    </row>
    <row r="4516" spans="1:10" ht="24" customHeight="1">
      <c r="A4516" s="17" t="s">
        <v>1884</v>
      </c>
      <c r="B4516" s="19" t="s">
        <v>1971</v>
      </c>
      <c r="C4516" s="17" t="s">
        <v>78</v>
      </c>
      <c r="D4516" s="17" t="s">
        <v>1972</v>
      </c>
      <c r="E4516" s="396" t="s">
        <v>1887</v>
      </c>
      <c r="F4516" s="396"/>
      <c r="G4516" s="18" t="s">
        <v>1911</v>
      </c>
      <c r="H4516" s="21">
        <v>0.5</v>
      </c>
      <c r="I4516" s="20">
        <v>28.71</v>
      </c>
      <c r="J4516" s="20">
        <v>14.35</v>
      </c>
    </row>
    <row r="4517" spans="1:10" ht="24" customHeight="1">
      <c r="A4517" s="22" t="s">
        <v>1894</v>
      </c>
      <c r="B4517" s="24" t="s">
        <v>3321</v>
      </c>
      <c r="C4517" s="22" t="s">
        <v>72</v>
      </c>
      <c r="D4517" s="22" t="s">
        <v>3322</v>
      </c>
      <c r="E4517" s="397" t="s">
        <v>1928</v>
      </c>
      <c r="F4517" s="397"/>
      <c r="G4517" s="23" t="s">
        <v>268</v>
      </c>
      <c r="H4517" s="26">
        <v>1</v>
      </c>
      <c r="I4517" s="25">
        <v>40.93</v>
      </c>
      <c r="J4517" s="25">
        <v>40.93</v>
      </c>
    </row>
    <row r="4518" spans="1:10">
      <c r="A4518" s="38"/>
      <c r="B4518" s="38"/>
      <c r="C4518" s="38"/>
      <c r="D4518" s="38"/>
      <c r="E4518" s="38" t="s">
        <v>1897</v>
      </c>
      <c r="F4518" s="39">
        <v>18.920000000000002</v>
      </c>
      <c r="G4518" s="38" t="s">
        <v>1898</v>
      </c>
      <c r="H4518" s="39">
        <v>0</v>
      </c>
      <c r="I4518" s="38" t="s">
        <v>1899</v>
      </c>
      <c r="J4518" s="39">
        <v>18.920000000000002</v>
      </c>
    </row>
    <row r="4519" spans="1:10">
      <c r="A4519" s="38"/>
      <c r="B4519" s="38"/>
      <c r="C4519" s="38"/>
      <c r="D4519" s="38"/>
      <c r="E4519" s="38" t="s">
        <v>1900</v>
      </c>
      <c r="F4519" s="39">
        <v>13.68</v>
      </c>
      <c r="G4519" s="38"/>
      <c r="H4519" s="398" t="s">
        <v>1901</v>
      </c>
      <c r="I4519" s="398"/>
      <c r="J4519" s="39">
        <v>80.430000000000007</v>
      </c>
    </row>
    <row r="4520" spans="1:10" ht="1.05" customHeight="1">
      <c r="A4520" s="16"/>
      <c r="B4520" s="16"/>
      <c r="C4520" s="16"/>
      <c r="D4520" s="16"/>
      <c r="E4520" s="16"/>
      <c r="F4520" s="16"/>
      <c r="G4520" s="16"/>
      <c r="H4520" s="16"/>
      <c r="I4520" s="16"/>
      <c r="J4520" s="16"/>
    </row>
    <row r="4521" spans="1:10" ht="18" customHeight="1">
      <c r="A4521" s="2" t="s">
        <v>1469</v>
      </c>
      <c r="B4521" s="4" t="s">
        <v>61</v>
      </c>
      <c r="C4521" s="2" t="s">
        <v>62</v>
      </c>
      <c r="D4521" s="2" t="s">
        <v>9</v>
      </c>
      <c r="E4521" s="391" t="s">
        <v>63</v>
      </c>
      <c r="F4521" s="391"/>
      <c r="G4521" s="3" t="s">
        <v>64</v>
      </c>
      <c r="H4521" s="4" t="s">
        <v>10</v>
      </c>
      <c r="I4521" s="4" t="s">
        <v>65</v>
      </c>
      <c r="J4521" s="4" t="s">
        <v>11</v>
      </c>
    </row>
    <row r="4522" spans="1:10" ht="25.95" customHeight="1">
      <c r="A4522" s="10" t="s">
        <v>1883</v>
      </c>
      <c r="B4522" s="12" t="s">
        <v>1470</v>
      </c>
      <c r="C4522" s="10" t="s">
        <v>72</v>
      </c>
      <c r="D4522" s="10" t="s">
        <v>1471</v>
      </c>
      <c r="E4522" s="395" t="s">
        <v>74</v>
      </c>
      <c r="F4522" s="395"/>
      <c r="G4522" s="11" t="s">
        <v>75</v>
      </c>
      <c r="H4522" s="15">
        <v>1</v>
      </c>
      <c r="I4522" s="13">
        <v>75.55</v>
      </c>
      <c r="J4522" s="13">
        <v>75.55</v>
      </c>
    </row>
    <row r="4523" spans="1:10" ht="24" customHeight="1">
      <c r="A4523" s="17" t="s">
        <v>1884</v>
      </c>
      <c r="B4523" s="19" t="s">
        <v>1909</v>
      </c>
      <c r="C4523" s="17" t="s">
        <v>78</v>
      </c>
      <c r="D4523" s="17" t="s">
        <v>1910</v>
      </c>
      <c r="E4523" s="396" t="s">
        <v>1887</v>
      </c>
      <c r="F4523" s="396"/>
      <c r="G4523" s="18" t="s">
        <v>1911</v>
      </c>
      <c r="H4523" s="21">
        <v>0.5</v>
      </c>
      <c r="I4523" s="20">
        <v>22.95</v>
      </c>
      <c r="J4523" s="20">
        <v>11.47</v>
      </c>
    </row>
    <row r="4524" spans="1:10" ht="24" customHeight="1">
      <c r="A4524" s="17" t="s">
        <v>1884</v>
      </c>
      <c r="B4524" s="19" t="s">
        <v>1971</v>
      </c>
      <c r="C4524" s="17" t="s">
        <v>78</v>
      </c>
      <c r="D4524" s="17" t="s">
        <v>1972</v>
      </c>
      <c r="E4524" s="396" t="s">
        <v>1887</v>
      </c>
      <c r="F4524" s="396"/>
      <c r="G4524" s="18" t="s">
        <v>1911</v>
      </c>
      <c r="H4524" s="21">
        <v>0.5</v>
      </c>
      <c r="I4524" s="20">
        <v>28.71</v>
      </c>
      <c r="J4524" s="20">
        <v>14.35</v>
      </c>
    </row>
    <row r="4525" spans="1:10" ht="24" customHeight="1">
      <c r="A4525" s="22" t="s">
        <v>1894</v>
      </c>
      <c r="B4525" s="24" t="s">
        <v>3323</v>
      </c>
      <c r="C4525" s="22" t="s">
        <v>72</v>
      </c>
      <c r="D4525" s="22" t="s">
        <v>3324</v>
      </c>
      <c r="E4525" s="397" t="s">
        <v>1928</v>
      </c>
      <c r="F4525" s="397"/>
      <c r="G4525" s="23" t="s">
        <v>268</v>
      </c>
      <c r="H4525" s="26">
        <v>1</v>
      </c>
      <c r="I4525" s="25">
        <v>49.73</v>
      </c>
      <c r="J4525" s="25">
        <v>49.73</v>
      </c>
    </row>
    <row r="4526" spans="1:10">
      <c r="A4526" s="38"/>
      <c r="B4526" s="38"/>
      <c r="C4526" s="38"/>
      <c r="D4526" s="38"/>
      <c r="E4526" s="38" t="s">
        <v>1897</v>
      </c>
      <c r="F4526" s="39">
        <v>18.920000000000002</v>
      </c>
      <c r="G4526" s="38" t="s">
        <v>1898</v>
      </c>
      <c r="H4526" s="39">
        <v>0</v>
      </c>
      <c r="I4526" s="38" t="s">
        <v>1899</v>
      </c>
      <c r="J4526" s="39">
        <v>18.920000000000002</v>
      </c>
    </row>
    <row r="4527" spans="1:10">
      <c r="A4527" s="38"/>
      <c r="B4527" s="38"/>
      <c r="C4527" s="38"/>
      <c r="D4527" s="38"/>
      <c r="E4527" s="38" t="s">
        <v>1900</v>
      </c>
      <c r="F4527" s="39">
        <v>15.48</v>
      </c>
      <c r="G4527" s="38"/>
      <c r="H4527" s="398" t="s">
        <v>1901</v>
      </c>
      <c r="I4527" s="398"/>
      <c r="J4527" s="39">
        <v>91.03</v>
      </c>
    </row>
    <row r="4528" spans="1:10" ht="1.05" customHeight="1">
      <c r="A4528" s="16"/>
      <c r="B4528" s="16"/>
      <c r="C4528" s="16"/>
      <c r="D4528" s="16"/>
      <c r="E4528" s="16"/>
      <c r="F4528" s="16"/>
      <c r="G4528" s="16"/>
      <c r="H4528" s="16"/>
      <c r="I4528" s="16"/>
      <c r="J4528" s="16"/>
    </row>
    <row r="4529" spans="1:10" ht="18" customHeight="1">
      <c r="A4529" s="2" t="s">
        <v>1472</v>
      </c>
      <c r="B4529" s="4" t="s">
        <v>61</v>
      </c>
      <c r="C4529" s="2" t="s">
        <v>62</v>
      </c>
      <c r="D4529" s="2" t="s">
        <v>9</v>
      </c>
      <c r="E4529" s="391" t="s">
        <v>63</v>
      </c>
      <c r="F4529" s="391"/>
      <c r="G4529" s="3" t="s">
        <v>64</v>
      </c>
      <c r="H4529" s="4" t="s">
        <v>10</v>
      </c>
      <c r="I4529" s="4" t="s">
        <v>65</v>
      </c>
      <c r="J4529" s="4" t="s">
        <v>11</v>
      </c>
    </row>
    <row r="4530" spans="1:10" ht="52.05" customHeight="1">
      <c r="A4530" s="10" t="s">
        <v>1883</v>
      </c>
      <c r="B4530" s="12" t="s">
        <v>1473</v>
      </c>
      <c r="C4530" s="10" t="s">
        <v>78</v>
      </c>
      <c r="D4530" s="10" t="s">
        <v>1474</v>
      </c>
      <c r="E4530" s="395" t="s">
        <v>1427</v>
      </c>
      <c r="F4530" s="395"/>
      <c r="G4530" s="11" t="s">
        <v>268</v>
      </c>
      <c r="H4530" s="15">
        <v>1</v>
      </c>
      <c r="I4530" s="13">
        <v>19</v>
      </c>
      <c r="J4530" s="13">
        <v>19</v>
      </c>
    </row>
    <row r="4531" spans="1:10" ht="24" customHeight="1">
      <c r="A4531" s="17" t="s">
        <v>1884</v>
      </c>
      <c r="B4531" s="19" t="s">
        <v>1971</v>
      </c>
      <c r="C4531" s="17" t="s">
        <v>78</v>
      </c>
      <c r="D4531" s="17" t="s">
        <v>1972</v>
      </c>
      <c r="E4531" s="396" t="s">
        <v>1887</v>
      </c>
      <c r="F4531" s="396"/>
      <c r="G4531" s="18" t="s">
        <v>1911</v>
      </c>
      <c r="H4531" s="21">
        <v>0.18629999999999999</v>
      </c>
      <c r="I4531" s="20">
        <v>28.71</v>
      </c>
      <c r="J4531" s="20">
        <v>5.34</v>
      </c>
    </row>
    <row r="4532" spans="1:10" ht="25.95" customHeight="1">
      <c r="A4532" s="17" t="s">
        <v>1884</v>
      </c>
      <c r="B4532" s="19" t="s">
        <v>2969</v>
      </c>
      <c r="C4532" s="17" t="s">
        <v>78</v>
      </c>
      <c r="D4532" s="17" t="s">
        <v>2970</v>
      </c>
      <c r="E4532" s="396" t="s">
        <v>1887</v>
      </c>
      <c r="F4532" s="396"/>
      <c r="G4532" s="18" t="s">
        <v>1911</v>
      </c>
      <c r="H4532" s="21">
        <v>0.18629999999999999</v>
      </c>
      <c r="I4532" s="20">
        <v>24.32</v>
      </c>
      <c r="J4532" s="20">
        <v>4.53</v>
      </c>
    </row>
    <row r="4533" spans="1:10" ht="25.95" customHeight="1">
      <c r="A4533" s="22" t="s">
        <v>1894</v>
      </c>
      <c r="B4533" s="24" t="s">
        <v>3325</v>
      </c>
      <c r="C4533" s="22" t="s">
        <v>78</v>
      </c>
      <c r="D4533" s="22" t="s">
        <v>3326</v>
      </c>
      <c r="E4533" s="397" t="s">
        <v>1928</v>
      </c>
      <c r="F4533" s="397"/>
      <c r="G4533" s="23" t="s">
        <v>268</v>
      </c>
      <c r="H4533" s="26">
        <v>1</v>
      </c>
      <c r="I4533" s="25">
        <v>9.1300000000000008</v>
      </c>
      <c r="J4533" s="25">
        <v>9.1300000000000008</v>
      </c>
    </row>
    <row r="4534" spans="1:10">
      <c r="A4534" s="38"/>
      <c r="B4534" s="38"/>
      <c r="C4534" s="38"/>
      <c r="D4534" s="38"/>
      <c r="E4534" s="38" t="s">
        <v>1897</v>
      </c>
      <c r="F4534" s="39">
        <v>7.28</v>
      </c>
      <c r="G4534" s="38" t="s">
        <v>1898</v>
      </c>
      <c r="H4534" s="39">
        <v>0</v>
      </c>
      <c r="I4534" s="38" t="s">
        <v>1899</v>
      </c>
      <c r="J4534" s="39">
        <v>7.28</v>
      </c>
    </row>
    <row r="4535" spans="1:10">
      <c r="A4535" s="38"/>
      <c r="B4535" s="38"/>
      <c r="C4535" s="38"/>
      <c r="D4535" s="38"/>
      <c r="E4535" s="38" t="s">
        <v>1900</v>
      </c>
      <c r="F4535" s="39">
        <v>3.89</v>
      </c>
      <c r="G4535" s="38"/>
      <c r="H4535" s="398" t="s">
        <v>1901</v>
      </c>
      <c r="I4535" s="398"/>
      <c r="J4535" s="39">
        <v>22.89</v>
      </c>
    </row>
    <row r="4536" spans="1:10" ht="1.05" customHeight="1">
      <c r="A4536" s="16"/>
      <c r="B4536" s="16"/>
      <c r="C4536" s="16"/>
      <c r="D4536" s="16"/>
      <c r="E4536" s="16"/>
      <c r="F4536" s="16"/>
      <c r="G4536" s="16"/>
      <c r="H4536" s="16"/>
      <c r="I4536" s="16"/>
      <c r="J4536" s="16"/>
    </row>
    <row r="4537" spans="1:10" ht="18" customHeight="1">
      <c r="A4537" s="2" t="s">
        <v>1475</v>
      </c>
      <c r="B4537" s="4" t="s">
        <v>61</v>
      </c>
      <c r="C4537" s="2" t="s">
        <v>62</v>
      </c>
      <c r="D4537" s="2" t="s">
        <v>9</v>
      </c>
      <c r="E4537" s="391" t="s">
        <v>63</v>
      </c>
      <c r="F4537" s="391"/>
      <c r="G4537" s="3" t="s">
        <v>64</v>
      </c>
      <c r="H4537" s="4" t="s">
        <v>10</v>
      </c>
      <c r="I4537" s="4" t="s">
        <v>65</v>
      </c>
      <c r="J4537" s="4" t="s">
        <v>11</v>
      </c>
    </row>
    <row r="4538" spans="1:10" ht="52.05" customHeight="1">
      <c r="A4538" s="10" t="s">
        <v>1883</v>
      </c>
      <c r="B4538" s="12" t="s">
        <v>1473</v>
      </c>
      <c r="C4538" s="10" t="s">
        <v>78</v>
      </c>
      <c r="D4538" s="10" t="s">
        <v>1474</v>
      </c>
      <c r="E4538" s="395" t="s">
        <v>1427</v>
      </c>
      <c r="F4538" s="395"/>
      <c r="G4538" s="11" t="s">
        <v>268</v>
      </c>
      <c r="H4538" s="15">
        <v>1</v>
      </c>
      <c r="I4538" s="13">
        <v>19</v>
      </c>
      <c r="J4538" s="13">
        <v>19</v>
      </c>
    </row>
    <row r="4539" spans="1:10" ht="24" customHeight="1">
      <c r="A4539" s="17" t="s">
        <v>1884</v>
      </c>
      <c r="B4539" s="19" t="s">
        <v>1971</v>
      </c>
      <c r="C4539" s="17" t="s">
        <v>78</v>
      </c>
      <c r="D4539" s="17" t="s">
        <v>1972</v>
      </c>
      <c r="E4539" s="396" t="s">
        <v>1887</v>
      </c>
      <c r="F4539" s="396"/>
      <c r="G4539" s="18" t="s">
        <v>1911</v>
      </c>
      <c r="H4539" s="21">
        <v>0.18629999999999999</v>
      </c>
      <c r="I4539" s="20">
        <v>28.71</v>
      </c>
      <c r="J4539" s="20">
        <v>5.34</v>
      </c>
    </row>
    <row r="4540" spans="1:10" ht="25.95" customHeight="1">
      <c r="A4540" s="17" t="s">
        <v>1884</v>
      </c>
      <c r="B4540" s="19" t="s">
        <v>2969</v>
      </c>
      <c r="C4540" s="17" t="s">
        <v>78</v>
      </c>
      <c r="D4540" s="17" t="s">
        <v>2970</v>
      </c>
      <c r="E4540" s="396" t="s">
        <v>1887</v>
      </c>
      <c r="F4540" s="396"/>
      <c r="G4540" s="18" t="s">
        <v>1911</v>
      </c>
      <c r="H4540" s="21">
        <v>0.18629999999999999</v>
      </c>
      <c r="I4540" s="20">
        <v>24.32</v>
      </c>
      <c r="J4540" s="20">
        <v>4.53</v>
      </c>
    </row>
    <row r="4541" spans="1:10" ht="25.95" customHeight="1">
      <c r="A4541" s="22" t="s">
        <v>1894</v>
      </c>
      <c r="B4541" s="24" t="s">
        <v>3325</v>
      </c>
      <c r="C4541" s="22" t="s">
        <v>78</v>
      </c>
      <c r="D4541" s="22" t="s">
        <v>3326</v>
      </c>
      <c r="E4541" s="397" t="s">
        <v>1928</v>
      </c>
      <c r="F4541" s="397"/>
      <c r="G4541" s="23" t="s">
        <v>268</v>
      </c>
      <c r="H4541" s="26">
        <v>1</v>
      </c>
      <c r="I4541" s="25">
        <v>9.1300000000000008</v>
      </c>
      <c r="J4541" s="25">
        <v>9.1300000000000008</v>
      </c>
    </row>
    <row r="4542" spans="1:10">
      <c r="A4542" s="38"/>
      <c r="B4542" s="38"/>
      <c r="C4542" s="38"/>
      <c r="D4542" s="38"/>
      <c r="E4542" s="38" t="s">
        <v>1897</v>
      </c>
      <c r="F4542" s="39">
        <v>7.28</v>
      </c>
      <c r="G4542" s="38" t="s">
        <v>1898</v>
      </c>
      <c r="H4542" s="39">
        <v>0</v>
      </c>
      <c r="I4542" s="38" t="s">
        <v>1899</v>
      </c>
      <c r="J4542" s="39">
        <v>7.28</v>
      </c>
    </row>
    <row r="4543" spans="1:10">
      <c r="A4543" s="38"/>
      <c r="B4543" s="38"/>
      <c r="C4543" s="38"/>
      <c r="D4543" s="38"/>
      <c r="E4543" s="38" t="s">
        <v>1900</v>
      </c>
      <c r="F4543" s="39">
        <v>3.89</v>
      </c>
      <c r="G4543" s="38"/>
      <c r="H4543" s="398" t="s">
        <v>1901</v>
      </c>
      <c r="I4543" s="398"/>
      <c r="J4543" s="39">
        <v>22.89</v>
      </c>
    </row>
    <row r="4544" spans="1:10" ht="1.05" customHeight="1">
      <c r="A4544" s="16"/>
      <c r="B4544" s="16"/>
      <c r="C4544" s="16"/>
      <c r="D4544" s="16"/>
      <c r="E4544" s="16"/>
      <c r="F4544" s="16"/>
      <c r="G4544" s="16"/>
      <c r="H4544" s="16"/>
      <c r="I4544" s="16"/>
      <c r="J4544" s="16"/>
    </row>
    <row r="4545" spans="1:10" ht="18" customHeight="1">
      <c r="A4545" s="2" t="s">
        <v>1476</v>
      </c>
      <c r="B4545" s="4" t="s">
        <v>61</v>
      </c>
      <c r="C4545" s="2" t="s">
        <v>62</v>
      </c>
      <c r="D4545" s="2" t="s">
        <v>9</v>
      </c>
      <c r="E4545" s="391" t="s">
        <v>63</v>
      </c>
      <c r="F4545" s="391"/>
      <c r="G4545" s="3" t="s">
        <v>64</v>
      </c>
      <c r="H4545" s="4" t="s">
        <v>10</v>
      </c>
      <c r="I4545" s="4" t="s">
        <v>65</v>
      </c>
      <c r="J4545" s="4" t="s">
        <v>11</v>
      </c>
    </row>
    <row r="4546" spans="1:10" ht="25.95" customHeight="1">
      <c r="A4546" s="10" t="s">
        <v>1883</v>
      </c>
      <c r="B4546" s="12" t="s">
        <v>1477</v>
      </c>
      <c r="C4546" s="10" t="s">
        <v>72</v>
      </c>
      <c r="D4546" s="10" t="s">
        <v>1478</v>
      </c>
      <c r="E4546" s="395" t="s">
        <v>74</v>
      </c>
      <c r="F4546" s="395"/>
      <c r="G4546" s="11" t="s">
        <v>75</v>
      </c>
      <c r="H4546" s="15">
        <v>1</v>
      </c>
      <c r="I4546" s="13">
        <v>43.04</v>
      </c>
      <c r="J4546" s="13">
        <v>43.04</v>
      </c>
    </row>
    <row r="4547" spans="1:10" ht="24" customHeight="1">
      <c r="A4547" s="17" t="s">
        <v>1884</v>
      </c>
      <c r="B4547" s="19" t="s">
        <v>1971</v>
      </c>
      <c r="C4547" s="17" t="s">
        <v>78</v>
      </c>
      <c r="D4547" s="17" t="s">
        <v>1972</v>
      </c>
      <c r="E4547" s="396" t="s">
        <v>1887</v>
      </c>
      <c r="F4547" s="396"/>
      <c r="G4547" s="18" t="s">
        <v>1911</v>
      </c>
      <c r="H4547" s="21">
        <v>0.15</v>
      </c>
      <c r="I4547" s="20">
        <v>28.71</v>
      </c>
      <c r="J4547" s="20">
        <v>4.3</v>
      </c>
    </row>
    <row r="4548" spans="1:10" ht="25.95" customHeight="1">
      <c r="A4548" s="17" t="s">
        <v>1884</v>
      </c>
      <c r="B4548" s="19" t="s">
        <v>2969</v>
      </c>
      <c r="C4548" s="17" t="s">
        <v>78</v>
      </c>
      <c r="D4548" s="17" t="s">
        <v>2970</v>
      </c>
      <c r="E4548" s="396" t="s">
        <v>1887</v>
      </c>
      <c r="F4548" s="396"/>
      <c r="G4548" s="18" t="s">
        <v>1911</v>
      </c>
      <c r="H4548" s="21">
        <v>0.15</v>
      </c>
      <c r="I4548" s="20">
        <v>24.32</v>
      </c>
      <c r="J4548" s="20">
        <v>3.64</v>
      </c>
    </row>
    <row r="4549" spans="1:10" ht="24" customHeight="1">
      <c r="A4549" s="22" t="s">
        <v>1894</v>
      </c>
      <c r="B4549" s="24" t="s">
        <v>3327</v>
      </c>
      <c r="C4549" s="22" t="s">
        <v>72</v>
      </c>
      <c r="D4549" s="22" t="s">
        <v>3328</v>
      </c>
      <c r="E4549" s="397" t="s">
        <v>1928</v>
      </c>
      <c r="F4549" s="397"/>
      <c r="G4549" s="23" t="s">
        <v>268</v>
      </c>
      <c r="H4549" s="26">
        <v>1</v>
      </c>
      <c r="I4549" s="25">
        <v>35.1</v>
      </c>
      <c r="J4549" s="25">
        <v>35.1</v>
      </c>
    </row>
    <row r="4550" spans="1:10">
      <c r="A4550" s="38"/>
      <c r="B4550" s="38"/>
      <c r="C4550" s="38"/>
      <c r="D4550" s="38"/>
      <c r="E4550" s="38" t="s">
        <v>1897</v>
      </c>
      <c r="F4550" s="39">
        <v>5.86</v>
      </c>
      <c r="G4550" s="38" t="s">
        <v>1898</v>
      </c>
      <c r="H4550" s="39">
        <v>0</v>
      </c>
      <c r="I4550" s="38" t="s">
        <v>1899</v>
      </c>
      <c r="J4550" s="39">
        <v>5.86</v>
      </c>
    </row>
    <row r="4551" spans="1:10">
      <c r="A4551" s="38"/>
      <c r="B4551" s="38"/>
      <c r="C4551" s="38"/>
      <c r="D4551" s="38"/>
      <c r="E4551" s="38" t="s">
        <v>1900</v>
      </c>
      <c r="F4551" s="39">
        <v>8.82</v>
      </c>
      <c r="G4551" s="38"/>
      <c r="H4551" s="398" t="s">
        <v>1901</v>
      </c>
      <c r="I4551" s="398"/>
      <c r="J4551" s="39">
        <v>51.86</v>
      </c>
    </row>
    <row r="4552" spans="1:10" ht="1.05" customHeight="1">
      <c r="A4552" s="16"/>
      <c r="B4552" s="16"/>
      <c r="C4552" s="16"/>
      <c r="D4552" s="16"/>
      <c r="E4552" s="16"/>
      <c r="F4552" s="16"/>
      <c r="G4552" s="16"/>
      <c r="H4552" s="16"/>
      <c r="I4552" s="16"/>
      <c r="J4552" s="16"/>
    </row>
    <row r="4553" spans="1:10" ht="18" customHeight="1">
      <c r="A4553" s="2" t="s">
        <v>1479</v>
      </c>
      <c r="B4553" s="4" t="s">
        <v>61</v>
      </c>
      <c r="C4553" s="2" t="s">
        <v>62</v>
      </c>
      <c r="D4553" s="2" t="s">
        <v>9</v>
      </c>
      <c r="E4553" s="391" t="s">
        <v>63</v>
      </c>
      <c r="F4553" s="391"/>
      <c r="G4553" s="3" t="s">
        <v>64</v>
      </c>
      <c r="H4553" s="4" t="s">
        <v>10</v>
      </c>
      <c r="I4553" s="4" t="s">
        <v>65</v>
      </c>
      <c r="J4553" s="4" t="s">
        <v>11</v>
      </c>
    </row>
    <row r="4554" spans="1:10" ht="25.95" customHeight="1">
      <c r="A4554" s="10" t="s">
        <v>1883</v>
      </c>
      <c r="B4554" s="12" t="s">
        <v>1480</v>
      </c>
      <c r="C4554" s="10" t="s">
        <v>72</v>
      </c>
      <c r="D4554" s="10" t="s">
        <v>1481</v>
      </c>
      <c r="E4554" s="395" t="s">
        <v>74</v>
      </c>
      <c r="F4554" s="395"/>
      <c r="G4554" s="11" t="s">
        <v>75</v>
      </c>
      <c r="H4554" s="15">
        <v>1</v>
      </c>
      <c r="I4554" s="13">
        <v>45.77</v>
      </c>
      <c r="J4554" s="13">
        <v>45.77</v>
      </c>
    </row>
    <row r="4555" spans="1:10" ht="25.95" customHeight="1">
      <c r="A4555" s="17" t="s">
        <v>1884</v>
      </c>
      <c r="B4555" s="19" t="s">
        <v>2969</v>
      </c>
      <c r="C4555" s="17" t="s">
        <v>78</v>
      </c>
      <c r="D4555" s="17" t="s">
        <v>2970</v>
      </c>
      <c r="E4555" s="396" t="s">
        <v>1887</v>
      </c>
      <c r="F4555" s="396"/>
      <c r="G4555" s="18" t="s">
        <v>1911</v>
      </c>
      <c r="H4555" s="21">
        <v>0.15</v>
      </c>
      <c r="I4555" s="20">
        <v>24.32</v>
      </c>
      <c r="J4555" s="20">
        <v>3.64</v>
      </c>
    </row>
    <row r="4556" spans="1:10" ht="24" customHeight="1">
      <c r="A4556" s="17" t="s">
        <v>1884</v>
      </c>
      <c r="B4556" s="19" t="s">
        <v>1971</v>
      </c>
      <c r="C4556" s="17" t="s">
        <v>78</v>
      </c>
      <c r="D4556" s="17" t="s">
        <v>1972</v>
      </c>
      <c r="E4556" s="396" t="s">
        <v>1887</v>
      </c>
      <c r="F4556" s="396"/>
      <c r="G4556" s="18" t="s">
        <v>1911</v>
      </c>
      <c r="H4556" s="21">
        <v>0.15</v>
      </c>
      <c r="I4556" s="20">
        <v>28.71</v>
      </c>
      <c r="J4556" s="20">
        <v>4.3</v>
      </c>
    </row>
    <row r="4557" spans="1:10" ht="24" customHeight="1">
      <c r="A4557" s="22" t="s">
        <v>1894</v>
      </c>
      <c r="B4557" s="24" t="s">
        <v>3329</v>
      </c>
      <c r="C4557" s="22" t="s">
        <v>72</v>
      </c>
      <c r="D4557" s="22" t="s">
        <v>3330</v>
      </c>
      <c r="E4557" s="397" t="s">
        <v>1928</v>
      </c>
      <c r="F4557" s="397"/>
      <c r="G4557" s="23" t="s">
        <v>268</v>
      </c>
      <c r="H4557" s="26">
        <v>1</v>
      </c>
      <c r="I4557" s="25">
        <v>37.83</v>
      </c>
      <c r="J4557" s="25">
        <v>37.83</v>
      </c>
    </row>
    <row r="4558" spans="1:10">
      <c r="A4558" s="38"/>
      <c r="B4558" s="38"/>
      <c r="C4558" s="38"/>
      <c r="D4558" s="38"/>
      <c r="E4558" s="38" t="s">
        <v>1897</v>
      </c>
      <c r="F4558" s="39">
        <v>5.86</v>
      </c>
      <c r="G4558" s="38" t="s">
        <v>1898</v>
      </c>
      <c r="H4558" s="39">
        <v>0</v>
      </c>
      <c r="I4558" s="38" t="s">
        <v>1899</v>
      </c>
      <c r="J4558" s="39">
        <v>5.86</v>
      </c>
    </row>
    <row r="4559" spans="1:10">
      <c r="A4559" s="38"/>
      <c r="B4559" s="38"/>
      <c r="C4559" s="38"/>
      <c r="D4559" s="38"/>
      <c r="E4559" s="38" t="s">
        <v>1900</v>
      </c>
      <c r="F4559" s="39">
        <v>9.3800000000000008</v>
      </c>
      <c r="G4559" s="38"/>
      <c r="H4559" s="398" t="s">
        <v>1901</v>
      </c>
      <c r="I4559" s="398"/>
      <c r="J4559" s="39">
        <v>55.15</v>
      </c>
    </row>
    <row r="4560" spans="1:10" ht="1.05" customHeight="1">
      <c r="A4560" s="16"/>
      <c r="B4560" s="16"/>
      <c r="C4560" s="16"/>
      <c r="D4560" s="16"/>
      <c r="E4560" s="16"/>
      <c r="F4560" s="16"/>
      <c r="G4560" s="16"/>
      <c r="H4560" s="16"/>
      <c r="I4560" s="16"/>
      <c r="J4560" s="16"/>
    </row>
    <row r="4561" spans="1:10" ht="18" customHeight="1">
      <c r="A4561" s="2" t="s">
        <v>1482</v>
      </c>
      <c r="B4561" s="4" t="s">
        <v>61</v>
      </c>
      <c r="C4561" s="2" t="s">
        <v>62</v>
      </c>
      <c r="D4561" s="2" t="s">
        <v>9</v>
      </c>
      <c r="E4561" s="391" t="s">
        <v>63</v>
      </c>
      <c r="F4561" s="391"/>
      <c r="G4561" s="3" t="s">
        <v>64</v>
      </c>
      <c r="H4561" s="4" t="s">
        <v>10</v>
      </c>
      <c r="I4561" s="4" t="s">
        <v>65</v>
      </c>
      <c r="J4561" s="4" t="s">
        <v>11</v>
      </c>
    </row>
    <row r="4562" spans="1:10" ht="39" customHeight="1">
      <c r="A4562" s="10" t="s">
        <v>1883</v>
      </c>
      <c r="B4562" s="12" t="s">
        <v>1483</v>
      </c>
      <c r="C4562" s="10" t="s">
        <v>78</v>
      </c>
      <c r="D4562" s="10" t="s">
        <v>1484</v>
      </c>
      <c r="E4562" s="395" t="s">
        <v>1114</v>
      </c>
      <c r="F4562" s="395"/>
      <c r="G4562" s="11" t="s">
        <v>268</v>
      </c>
      <c r="H4562" s="15">
        <v>1</v>
      </c>
      <c r="I4562" s="13">
        <v>197.29</v>
      </c>
      <c r="J4562" s="13">
        <v>197.29</v>
      </c>
    </row>
    <row r="4563" spans="1:10" ht="24" customHeight="1">
      <c r="A4563" s="17" t="s">
        <v>1884</v>
      </c>
      <c r="B4563" s="19" t="s">
        <v>1971</v>
      </c>
      <c r="C4563" s="17" t="s">
        <v>78</v>
      </c>
      <c r="D4563" s="17" t="s">
        <v>1972</v>
      </c>
      <c r="E4563" s="396" t="s">
        <v>1887</v>
      </c>
      <c r="F4563" s="396"/>
      <c r="G4563" s="18" t="s">
        <v>1911</v>
      </c>
      <c r="H4563" s="21">
        <v>1.5233000000000001</v>
      </c>
      <c r="I4563" s="20">
        <v>28.71</v>
      </c>
      <c r="J4563" s="20">
        <v>43.73</v>
      </c>
    </row>
    <row r="4564" spans="1:10" ht="25.95" customHeight="1">
      <c r="A4564" s="17" t="s">
        <v>1884</v>
      </c>
      <c r="B4564" s="19" t="s">
        <v>2969</v>
      </c>
      <c r="C4564" s="17" t="s">
        <v>78</v>
      </c>
      <c r="D4564" s="17" t="s">
        <v>2970</v>
      </c>
      <c r="E4564" s="396" t="s">
        <v>1887</v>
      </c>
      <c r="F4564" s="396"/>
      <c r="G4564" s="18" t="s">
        <v>1911</v>
      </c>
      <c r="H4564" s="21">
        <v>1.5233000000000001</v>
      </c>
      <c r="I4564" s="20">
        <v>24.32</v>
      </c>
      <c r="J4564" s="20">
        <v>37.04</v>
      </c>
    </row>
    <row r="4565" spans="1:10" ht="39" customHeight="1">
      <c r="A4565" s="22" t="s">
        <v>1894</v>
      </c>
      <c r="B4565" s="24" t="s">
        <v>3331</v>
      </c>
      <c r="C4565" s="22" t="s">
        <v>78</v>
      </c>
      <c r="D4565" s="22" t="s">
        <v>3332</v>
      </c>
      <c r="E4565" s="397" t="s">
        <v>1928</v>
      </c>
      <c r="F4565" s="397"/>
      <c r="G4565" s="23" t="s">
        <v>268</v>
      </c>
      <c r="H4565" s="26">
        <v>1</v>
      </c>
      <c r="I4565" s="25">
        <v>115.04</v>
      </c>
      <c r="J4565" s="25">
        <v>115.04</v>
      </c>
    </row>
    <row r="4566" spans="1:10" ht="39" customHeight="1">
      <c r="A4566" s="22" t="s">
        <v>1894</v>
      </c>
      <c r="B4566" s="24" t="s">
        <v>2229</v>
      </c>
      <c r="C4566" s="22" t="s">
        <v>78</v>
      </c>
      <c r="D4566" s="22" t="s">
        <v>2230</v>
      </c>
      <c r="E4566" s="397" t="s">
        <v>1928</v>
      </c>
      <c r="F4566" s="397"/>
      <c r="G4566" s="23" t="s">
        <v>268</v>
      </c>
      <c r="H4566" s="26">
        <v>4</v>
      </c>
      <c r="I4566" s="25">
        <v>0.37</v>
      </c>
      <c r="J4566" s="25">
        <v>1.48</v>
      </c>
    </row>
    <row r="4567" spans="1:10">
      <c r="A4567" s="38"/>
      <c r="B4567" s="38"/>
      <c r="C4567" s="38"/>
      <c r="D4567" s="38"/>
      <c r="E4567" s="38" t="s">
        <v>1897</v>
      </c>
      <c r="F4567" s="39">
        <v>59.57</v>
      </c>
      <c r="G4567" s="38" t="s">
        <v>1898</v>
      </c>
      <c r="H4567" s="39">
        <v>0</v>
      </c>
      <c r="I4567" s="38" t="s">
        <v>1899</v>
      </c>
      <c r="J4567" s="39">
        <v>59.57</v>
      </c>
    </row>
    <row r="4568" spans="1:10">
      <c r="A4568" s="38"/>
      <c r="B4568" s="38"/>
      <c r="C4568" s="38"/>
      <c r="D4568" s="38"/>
      <c r="E4568" s="38" t="s">
        <v>1900</v>
      </c>
      <c r="F4568" s="39">
        <v>40.44</v>
      </c>
      <c r="G4568" s="38"/>
      <c r="H4568" s="398" t="s">
        <v>1901</v>
      </c>
      <c r="I4568" s="398"/>
      <c r="J4568" s="39">
        <v>237.73</v>
      </c>
    </row>
    <row r="4569" spans="1:10" ht="1.05" customHeight="1">
      <c r="A4569" s="16"/>
      <c r="B4569" s="16"/>
      <c r="C4569" s="16"/>
      <c r="D4569" s="16"/>
      <c r="E4569" s="16"/>
      <c r="F4569" s="16"/>
      <c r="G4569" s="16"/>
      <c r="H4569" s="16"/>
      <c r="I4569" s="16"/>
      <c r="J4569" s="16"/>
    </row>
    <row r="4570" spans="1:10" ht="18" customHeight="1">
      <c r="A4570" s="2" t="s">
        <v>1485</v>
      </c>
      <c r="B4570" s="4" t="s">
        <v>61</v>
      </c>
      <c r="C4570" s="2" t="s">
        <v>62</v>
      </c>
      <c r="D4570" s="2" t="s">
        <v>9</v>
      </c>
      <c r="E4570" s="391" t="s">
        <v>63</v>
      </c>
      <c r="F4570" s="391"/>
      <c r="G4570" s="3" t="s">
        <v>64</v>
      </c>
      <c r="H4570" s="4" t="s">
        <v>10</v>
      </c>
      <c r="I4570" s="4" t="s">
        <v>65</v>
      </c>
      <c r="J4570" s="4" t="s">
        <v>11</v>
      </c>
    </row>
    <row r="4571" spans="1:10" ht="64.95" customHeight="1">
      <c r="A4571" s="10" t="s">
        <v>1883</v>
      </c>
      <c r="B4571" s="12" t="s">
        <v>1164</v>
      </c>
      <c r="C4571" s="10" t="s">
        <v>72</v>
      </c>
      <c r="D4571" s="10" t="s">
        <v>1165</v>
      </c>
      <c r="E4571" s="395" t="s">
        <v>74</v>
      </c>
      <c r="F4571" s="395"/>
      <c r="G4571" s="11" t="s">
        <v>75</v>
      </c>
      <c r="H4571" s="15">
        <v>1</v>
      </c>
      <c r="I4571" s="13">
        <v>2903.2</v>
      </c>
      <c r="J4571" s="13">
        <v>2903.2</v>
      </c>
    </row>
    <row r="4572" spans="1:10" ht="24" customHeight="1">
      <c r="A4572" s="17" t="s">
        <v>1884</v>
      </c>
      <c r="B4572" s="19" t="s">
        <v>1971</v>
      </c>
      <c r="C4572" s="17" t="s">
        <v>78</v>
      </c>
      <c r="D4572" s="17" t="s">
        <v>1972</v>
      </c>
      <c r="E4572" s="396" t="s">
        <v>1887</v>
      </c>
      <c r="F4572" s="396"/>
      <c r="G4572" s="18" t="s">
        <v>1911</v>
      </c>
      <c r="H4572" s="21">
        <v>0.15</v>
      </c>
      <c r="I4572" s="20">
        <v>28.71</v>
      </c>
      <c r="J4572" s="20">
        <v>4.3</v>
      </c>
    </row>
    <row r="4573" spans="1:10" ht="24" customHeight="1">
      <c r="A4573" s="17" t="s">
        <v>1884</v>
      </c>
      <c r="B4573" s="19" t="s">
        <v>1909</v>
      </c>
      <c r="C4573" s="17" t="s">
        <v>78</v>
      </c>
      <c r="D4573" s="17" t="s">
        <v>1910</v>
      </c>
      <c r="E4573" s="396" t="s">
        <v>1887</v>
      </c>
      <c r="F4573" s="396"/>
      <c r="G4573" s="18" t="s">
        <v>1911</v>
      </c>
      <c r="H4573" s="21">
        <v>0.15</v>
      </c>
      <c r="I4573" s="20">
        <v>22.95</v>
      </c>
      <c r="J4573" s="20">
        <v>3.44</v>
      </c>
    </row>
    <row r="4574" spans="1:10" ht="39" customHeight="1">
      <c r="A4574" s="22" t="s">
        <v>1894</v>
      </c>
      <c r="B4574" s="24" t="s">
        <v>3116</v>
      </c>
      <c r="C4574" s="22" t="s">
        <v>72</v>
      </c>
      <c r="D4574" s="22" t="s">
        <v>3117</v>
      </c>
      <c r="E4574" s="397" t="s">
        <v>1928</v>
      </c>
      <c r="F4574" s="397"/>
      <c r="G4574" s="23" t="s">
        <v>268</v>
      </c>
      <c r="H4574" s="26">
        <v>1</v>
      </c>
      <c r="I4574" s="25">
        <v>2895.46</v>
      </c>
      <c r="J4574" s="25">
        <v>2895.46</v>
      </c>
    </row>
    <row r="4575" spans="1:10">
      <c r="A4575" s="38"/>
      <c r="B4575" s="38"/>
      <c r="C4575" s="38"/>
      <c r="D4575" s="38"/>
      <c r="E4575" s="38" t="s">
        <v>1897</v>
      </c>
      <c r="F4575" s="39">
        <v>5.67</v>
      </c>
      <c r="G4575" s="38" t="s">
        <v>1898</v>
      </c>
      <c r="H4575" s="39">
        <v>0</v>
      </c>
      <c r="I4575" s="38" t="s">
        <v>1899</v>
      </c>
      <c r="J4575" s="39">
        <v>5.67</v>
      </c>
    </row>
    <row r="4576" spans="1:10">
      <c r="A4576" s="38"/>
      <c r="B4576" s="38"/>
      <c r="C4576" s="38"/>
      <c r="D4576" s="38"/>
      <c r="E4576" s="38" t="s">
        <v>1900</v>
      </c>
      <c r="F4576" s="39">
        <v>595.15</v>
      </c>
      <c r="G4576" s="38"/>
      <c r="H4576" s="398" t="s">
        <v>1901</v>
      </c>
      <c r="I4576" s="398"/>
      <c r="J4576" s="39">
        <v>3498.35</v>
      </c>
    </row>
    <row r="4577" spans="1:10" ht="1.05" customHeight="1">
      <c r="A4577" s="16"/>
      <c r="B4577" s="16"/>
      <c r="C4577" s="16"/>
      <c r="D4577" s="16"/>
      <c r="E4577" s="16"/>
      <c r="F4577" s="16"/>
      <c r="G4577" s="16"/>
      <c r="H4577" s="16"/>
      <c r="I4577" s="16"/>
      <c r="J4577" s="16"/>
    </row>
    <row r="4578" spans="1:10" ht="18" customHeight="1">
      <c r="A4578" s="2" t="s">
        <v>1486</v>
      </c>
      <c r="B4578" s="4" t="s">
        <v>61</v>
      </c>
      <c r="C4578" s="2" t="s">
        <v>62</v>
      </c>
      <c r="D4578" s="2" t="s">
        <v>9</v>
      </c>
      <c r="E4578" s="391" t="s">
        <v>63</v>
      </c>
      <c r="F4578" s="391"/>
      <c r="G4578" s="3" t="s">
        <v>64</v>
      </c>
      <c r="H4578" s="4" t="s">
        <v>10</v>
      </c>
      <c r="I4578" s="4" t="s">
        <v>65</v>
      </c>
      <c r="J4578" s="4" t="s">
        <v>11</v>
      </c>
    </row>
    <row r="4579" spans="1:10" ht="25.95" customHeight="1">
      <c r="A4579" s="10" t="s">
        <v>1883</v>
      </c>
      <c r="B4579" s="12" t="s">
        <v>1487</v>
      </c>
      <c r="C4579" s="10" t="s">
        <v>72</v>
      </c>
      <c r="D4579" s="10" t="s">
        <v>1488</v>
      </c>
      <c r="E4579" s="395" t="s">
        <v>74</v>
      </c>
      <c r="F4579" s="395"/>
      <c r="G4579" s="11" t="s">
        <v>75</v>
      </c>
      <c r="H4579" s="15">
        <v>1</v>
      </c>
      <c r="I4579" s="13">
        <v>53.68</v>
      </c>
      <c r="J4579" s="13">
        <v>53.68</v>
      </c>
    </row>
    <row r="4580" spans="1:10" ht="25.95" customHeight="1">
      <c r="A4580" s="17" t="s">
        <v>1884</v>
      </c>
      <c r="B4580" s="19" t="s">
        <v>2969</v>
      </c>
      <c r="C4580" s="17" t="s">
        <v>78</v>
      </c>
      <c r="D4580" s="17" t="s">
        <v>2970</v>
      </c>
      <c r="E4580" s="396" t="s">
        <v>1887</v>
      </c>
      <c r="F4580" s="396"/>
      <c r="G4580" s="18" t="s">
        <v>1911</v>
      </c>
      <c r="H4580" s="21">
        <v>0.15820000000000001</v>
      </c>
      <c r="I4580" s="20">
        <v>24.32</v>
      </c>
      <c r="J4580" s="20">
        <v>3.84</v>
      </c>
    </row>
    <row r="4581" spans="1:10" ht="24" customHeight="1">
      <c r="A4581" s="17" t="s">
        <v>1884</v>
      </c>
      <c r="B4581" s="19" t="s">
        <v>1971</v>
      </c>
      <c r="C4581" s="17" t="s">
        <v>78</v>
      </c>
      <c r="D4581" s="17" t="s">
        <v>1972</v>
      </c>
      <c r="E4581" s="396" t="s">
        <v>1887</v>
      </c>
      <c r="F4581" s="396"/>
      <c r="G4581" s="18" t="s">
        <v>1911</v>
      </c>
      <c r="H4581" s="21">
        <v>0.15820000000000001</v>
      </c>
      <c r="I4581" s="20">
        <v>28.71</v>
      </c>
      <c r="J4581" s="20">
        <v>4.54</v>
      </c>
    </row>
    <row r="4582" spans="1:10" ht="39" customHeight="1">
      <c r="A4582" s="22" t="s">
        <v>1894</v>
      </c>
      <c r="B4582" s="24" t="s">
        <v>3333</v>
      </c>
      <c r="C4582" s="22" t="s">
        <v>78</v>
      </c>
      <c r="D4582" s="22" t="s">
        <v>3334</v>
      </c>
      <c r="E4582" s="397" t="s">
        <v>1928</v>
      </c>
      <c r="F4582" s="397"/>
      <c r="G4582" s="23" t="s">
        <v>268</v>
      </c>
      <c r="H4582" s="26">
        <v>1</v>
      </c>
      <c r="I4582" s="25">
        <v>0.75</v>
      </c>
      <c r="J4582" s="25">
        <v>0.75</v>
      </c>
    </row>
    <row r="4583" spans="1:10" ht="39" customHeight="1">
      <c r="A4583" s="22" t="s">
        <v>1894</v>
      </c>
      <c r="B4583" s="24" t="s">
        <v>2981</v>
      </c>
      <c r="C4583" s="22" t="s">
        <v>78</v>
      </c>
      <c r="D4583" s="22" t="s">
        <v>2982</v>
      </c>
      <c r="E4583" s="397" t="s">
        <v>1928</v>
      </c>
      <c r="F4583" s="397"/>
      <c r="G4583" s="23" t="s">
        <v>268</v>
      </c>
      <c r="H4583" s="26">
        <v>1</v>
      </c>
      <c r="I4583" s="25">
        <v>1.43</v>
      </c>
      <c r="J4583" s="25">
        <v>1.43</v>
      </c>
    </row>
    <row r="4584" spans="1:10" ht="39" customHeight="1">
      <c r="A4584" s="22" t="s">
        <v>1894</v>
      </c>
      <c r="B4584" s="24" t="s">
        <v>3335</v>
      </c>
      <c r="C4584" s="22" t="s">
        <v>72</v>
      </c>
      <c r="D4584" s="22" t="s">
        <v>3336</v>
      </c>
      <c r="E4584" s="397" t="s">
        <v>1928</v>
      </c>
      <c r="F4584" s="397"/>
      <c r="G4584" s="23" t="s">
        <v>268</v>
      </c>
      <c r="H4584" s="26">
        <v>1</v>
      </c>
      <c r="I4584" s="25">
        <v>2.48</v>
      </c>
      <c r="J4584" s="25">
        <v>2.48</v>
      </c>
    </row>
    <row r="4585" spans="1:10" ht="24" customHeight="1">
      <c r="A4585" s="22" t="s">
        <v>1894</v>
      </c>
      <c r="B4585" s="24" t="s">
        <v>3337</v>
      </c>
      <c r="C4585" s="22" t="s">
        <v>78</v>
      </c>
      <c r="D4585" s="22" t="s">
        <v>3338</v>
      </c>
      <c r="E4585" s="397" t="s">
        <v>1928</v>
      </c>
      <c r="F4585" s="397"/>
      <c r="G4585" s="23" t="s">
        <v>114</v>
      </c>
      <c r="H4585" s="26">
        <v>1.05</v>
      </c>
      <c r="I4585" s="25">
        <v>38.71</v>
      </c>
      <c r="J4585" s="25">
        <v>40.64</v>
      </c>
    </row>
    <row r="4586" spans="1:10">
      <c r="A4586" s="38"/>
      <c r="B4586" s="38"/>
      <c r="C4586" s="38"/>
      <c r="D4586" s="38"/>
      <c r="E4586" s="38" t="s">
        <v>1897</v>
      </c>
      <c r="F4586" s="39">
        <v>6.18</v>
      </c>
      <c r="G4586" s="38" t="s">
        <v>1898</v>
      </c>
      <c r="H4586" s="39">
        <v>0</v>
      </c>
      <c r="I4586" s="38" t="s">
        <v>1899</v>
      </c>
      <c r="J4586" s="39">
        <v>6.18</v>
      </c>
    </row>
    <row r="4587" spans="1:10">
      <c r="A4587" s="38"/>
      <c r="B4587" s="38"/>
      <c r="C4587" s="38"/>
      <c r="D4587" s="38"/>
      <c r="E4587" s="38" t="s">
        <v>1900</v>
      </c>
      <c r="F4587" s="39">
        <v>11</v>
      </c>
      <c r="G4587" s="38"/>
      <c r="H4587" s="398" t="s">
        <v>1901</v>
      </c>
      <c r="I4587" s="398"/>
      <c r="J4587" s="39">
        <v>64.680000000000007</v>
      </c>
    </row>
    <row r="4588" spans="1:10" ht="1.05" customHeight="1">
      <c r="A4588" s="16"/>
      <c r="B4588" s="16"/>
      <c r="C4588" s="16"/>
      <c r="D4588" s="16"/>
      <c r="E4588" s="16"/>
      <c r="F4588" s="16"/>
      <c r="G4588" s="16"/>
      <c r="H4588" s="16"/>
      <c r="I4588" s="16"/>
      <c r="J4588" s="16"/>
    </row>
    <row r="4589" spans="1:10" ht="18" customHeight="1">
      <c r="A4589" s="2" t="s">
        <v>1489</v>
      </c>
      <c r="B4589" s="4" t="s">
        <v>61</v>
      </c>
      <c r="C4589" s="2" t="s">
        <v>62</v>
      </c>
      <c r="D4589" s="2" t="s">
        <v>9</v>
      </c>
      <c r="E4589" s="391" t="s">
        <v>63</v>
      </c>
      <c r="F4589" s="391"/>
      <c r="G4589" s="3" t="s">
        <v>64</v>
      </c>
      <c r="H4589" s="4" t="s">
        <v>10</v>
      </c>
      <c r="I4589" s="4" t="s">
        <v>65</v>
      </c>
      <c r="J4589" s="4" t="s">
        <v>11</v>
      </c>
    </row>
    <row r="4590" spans="1:10" ht="25.95" customHeight="1">
      <c r="A4590" s="10" t="s">
        <v>1883</v>
      </c>
      <c r="B4590" s="12" t="s">
        <v>1490</v>
      </c>
      <c r="C4590" s="10" t="s">
        <v>78</v>
      </c>
      <c r="D4590" s="10" t="s">
        <v>1491</v>
      </c>
      <c r="E4590" s="395" t="s">
        <v>1427</v>
      </c>
      <c r="F4590" s="395"/>
      <c r="G4590" s="11" t="s">
        <v>114</v>
      </c>
      <c r="H4590" s="15">
        <v>1</v>
      </c>
      <c r="I4590" s="13">
        <v>112.43</v>
      </c>
      <c r="J4590" s="13">
        <v>112.43</v>
      </c>
    </row>
    <row r="4591" spans="1:10" ht="24" customHeight="1">
      <c r="A4591" s="17" t="s">
        <v>1884</v>
      </c>
      <c r="B4591" s="19" t="s">
        <v>1971</v>
      </c>
      <c r="C4591" s="17" t="s">
        <v>78</v>
      </c>
      <c r="D4591" s="17" t="s">
        <v>1972</v>
      </c>
      <c r="E4591" s="396" t="s">
        <v>1887</v>
      </c>
      <c r="F4591" s="396"/>
      <c r="G4591" s="18" t="s">
        <v>1911</v>
      </c>
      <c r="H4591" s="21">
        <v>4.6199999999999998E-2</v>
      </c>
      <c r="I4591" s="20">
        <v>28.71</v>
      </c>
      <c r="J4591" s="20">
        <v>1.32</v>
      </c>
    </row>
    <row r="4592" spans="1:10" ht="25.95" customHeight="1">
      <c r="A4592" s="17" t="s">
        <v>1884</v>
      </c>
      <c r="B4592" s="19" t="s">
        <v>2969</v>
      </c>
      <c r="C4592" s="17" t="s">
        <v>78</v>
      </c>
      <c r="D4592" s="17" t="s">
        <v>2970</v>
      </c>
      <c r="E4592" s="396" t="s">
        <v>1887</v>
      </c>
      <c r="F4592" s="396"/>
      <c r="G4592" s="18" t="s">
        <v>1911</v>
      </c>
      <c r="H4592" s="21">
        <v>4.6199999999999998E-2</v>
      </c>
      <c r="I4592" s="20">
        <v>24.32</v>
      </c>
      <c r="J4592" s="20">
        <v>1.1200000000000001</v>
      </c>
    </row>
    <row r="4593" spans="1:10" ht="24" customHeight="1">
      <c r="A4593" s="22" t="s">
        <v>1894</v>
      </c>
      <c r="B4593" s="24" t="s">
        <v>3339</v>
      </c>
      <c r="C4593" s="22" t="s">
        <v>78</v>
      </c>
      <c r="D4593" s="22" t="s">
        <v>3340</v>
      </c>
      <c r="E4593" s="397" t="s">
        <v>1928</v>
      </c>
      <c r="F4593" s="397"/>
      <c r="G4593" s="23" t="s">
        <v>114</v>
      </c>
      <c r="H4593" s="26">
        <v>1.05</v>
      </c>
      <c r="I4593" s="25">
        <v>104.76</v>
      </c>
      <c r="J4593" s="25">
        <v>109.99</v>
      </c>
    </row>
    <row r="4594" spans="1:10">
      <c r="A4594" s="38"/>
      <c r="B4594" s="38"/>
      <c r="C4594" s="38"/>
      <c r="D4594" s="38"/>
      <c r="E4594" s="38" t="s">
        <v>1897</v>
      </c>
      <c r="F4594" s="39">
        <v>1.8</v>
      </c>
      <c r="G4594" s="38" t="s">
        <v>1898</v>
      </c>
      <c r="H4594" s="39">
        <v>0</v>
      </c>
      <c r="I4594" s="38" t="s">
        <v>1899</v>
      </c>
      <c r="J4594" s="39">
        <v>1.8</v>
      </c>
    </row>
    <row r="4595" spans="1:10">
      <c r="A4595" s="38"/>
      <c r="B4595" s="38"/>
      <c r="C4595" s="38"/>
      <c r="D4595" s="38"/>
      <c r="E4595" s="38" t="s">
        <v>1900</v>
      </c>
      <c r="F4595" s="39">
        <v>23.04</v>
      </c>
      <c r="G4595" s="38"/>
      <c r="H4595" s="398" t="s">
        <v>1901</v>
      </c>
      <c r="I4595" s="398"/>
      <c r="J4595" s="39">
        <v>135.47</v>
      </c>
    </row>
    <row r="4596" spans="1:10" ht="1.05" customHeight="1">
      <c r="A4596" s="16"/>
      <c r="B4596" s="16"/>
      <c r="C4596" s="16"/>
      <c r="D4596" s="16"/>
      <c r="E4596" s="16"/>
      <c r="F4596" s="16"/>
      <c r="G4596" s="16"/>
      <c r="H4596" s="16"/>
      <c r="I4596" s="16"/>
      <c r="J4596" s="16"/>
    </row>
    <row r="4597" spans="1:10" ht="18" customHeight="1">
      <c r="A4597" s="2" t="s">
        <v>1492</v>
      </c>
      <c r="B4597" s="4" t="s">
        <v>61</v>
      </c>
      <c r="C4597" s="2" t="s">
        <v>62</v>
      </c>
      <c r="D4597" s="2" t="s">
        <v>9</v>
      </c>
      <c r="E4597" s="391" t="s">
        <v>63</v>
      </c>
      <c r="F4597" s="391"/>
      <c r="G4597" s="3" t="s">
        <v>64</v>
      </c>
      <c r="H4597" s="4" t="s">
        <v>10</v>
      </c>
      <c r="I4597" s="4" t="s">
        <v>65</v>
      </c>
      <c r="J4597" s="4" t="s">
        <v>11</v>
      </c>
    </row>
    <row r="4598" spans="1:10" ht="25.95" customHeight="1">
      <c r="A4598" s="10" t="s">
        <v>1883</v>
      </c>
      <c r="B4598" s="12" t="s">
        <v>1493</v>
      </c>
      <c r="C4598" s="10" t="s">
        <v>78</v>
      </c>
      <c r="D4598" s="10" t="s">
        <v>1494</v>
      </c>
      <c r="E4598" s="395" t="s">
        <v>1427</v>
      </c>
      <c r="F4598" s="395"/>
      <c r="G4598" s="11" t="s">
        <v>268</v>
      </c>
      <c r="H4598" s="15">
        <v>1</v>
      </c>
      <c r="I4598" s="13">
        <v>109.48</v>
      </c>
      <c r="J4598" s="13">
        <v>109.48</v>
      </c>
    </row>
    <row r="4599" spans="1:10" ht="24" customHeight="1">
      <c r="A4599" s="17" t="s">
        <v>1884</v>
      </c>
      <c r="B4599" s="19" t="s">
        <v>1971</v>
      </c>
      <c r="C4599" s="17" t="s">
        <v>78</v>
      </c>
      <c r="D4599" s="17" t="s">
        <v>1972</v>
      </c>
      <c r="E4599" s="396" t="s">
        <v>1887</v>
      </c>
      <c r="F4599" s="396"/>
      <c r="G4599" s="18" t="s">
        <v>1911</v>
      </c>
      <c r="H4599" s="21">
        <v>0.24840000000000001</v>
      </c>
      <c r="I4599" s="20">
        <v>28.71</v>
      </c>
      <c r="J4599" s="20">
        <v>7.13</v>
      </c>
    </row>
    <row r="4600" spans="1:10" ht="25.95" customHeight="1">
      <c r="A4600" s="17" t="s">
        <v>1884</v>
      </c>
      <c r="B4600" s="19" t="s">
        <v>2969</v>
      </c>
      <c r="C4600" s="17" t="s">
        <v>78</v>
      </c>
      <c r="D4600" s="17" t="s">
        <v>2970</v>
      </c>
      <c r="E4600" s="396" t="s">
        <v>1887</v>
      </c>
      <c r="F4600" s="396"/>
      <c r="G4600" s="18" t="s">
        <v>1911</v>
      </c>
      <c r="H4600" s="21">
        <v>0.24840000000000001</v>
      </c>
      <c r="I4600" s="20">
        <v>24.32</v>
      </c>
      <c r="J4600" s="20">
        <v>6.04</v>
      </c>
    </row>
    <row r="4601" spans="1:10" ht="39" customHeight="1">
      <c r="A4601" s="22" t="s">
        <v>1894</v>
      </c>
      <c r="B4601" s="24" t="s">
        <v>3342</v>
      </c>
      <c r="C4601" s="22" t="s">
        <v>78</v>
      </c>
      <c r="D4601" s="22" t="s">
        <v>3343</v>
      </c>
      <c r="E4601" s="397" t="s">
        <v>1928</v>
      </c>
      <c r="F4601" s="397"/>
      <c r="G4601" s="23" t="s">
        <v>268</v>
      </c>
      <c r="H4601" s="26">
        <v>1</v>
      </c>
      <c r="I4601" s="25">
        <v>96.31</v>
      </c>
      <c r="J4601" s="25">
        <v>96.31</v>
      </c>
    </row>
    <row r="4602" spans="1:10">
      <c r="A4602" s="38"/>
      <c r="B4602" s="38"/>
      <c r="C4602" s="38"/>
      <c r="D4602" s="38"/>
      <c r="E4602" s="38" t="s">
        <v>1897</v>
      </c>
      <c r="F4602" s="39">
        <v>9.7100000000000009</v>
      </c>
      <c r="G4602" s="38" t="s">
        <v>1898</v>
      </c>
      <c r="H4602" s="39">
        <v>0</v>
      </c>
      <c r="I4602" s="38" t="s">
        <v>1899</v>
      </c>
      <c r="J4602" s="39">
        <v>9.7100000000000009</v>
      </c>
    </row>
    <row r="4603" spans="1:10">
      <c r="A4603" s="38"/>
      <c r="B4603" s="38"/>
      <c r="C4603" s="38"/>
      <c r="D4603" s="38"/>
      <c r="E4603" s="38" t="s">
        <v>1900</v>
      </c>
      <c r="F4603" s="39">
        <v>22.44</v>
      </c>
      <c r="G4603" s="38"/>
      <c r="H4603" s="398" t="s">
        <v>1901</v>
      </c>
      <c r="I4603" s="398"/>
      <c r="J4603" s="39">
        <v>131.91999999999999</v>
      </c>
    </row>
    <row r="4604" spans="1:10" ht="1.05" customHeight="1">
      <c r="A4604" s="16"/>
      <c r="B4604" s="16"/>
      <c r="C4604" s="16"/>
      <c r="D4604" s="16"/>
      <c r="E4604" s="16"/>
      <c r="F4604" s="16"/>
      <c r="G4604" s="16"/>
      <c r="H4604" s="16"/>
      <c r="I4604" s="16"/>
      <c r="J4604" s="16"/>
    </row>
    <row r="4605" spans="1:10" ht="18" customHeight="1">
      <c r="A4605" s="2" t="s">
        <v>1495</v>
      </c>
      <c r="B4605" s="4" t="s">
        <v>61</v>
      </c>
      <c r="C4605" s="2" t="s">
        <v>62</v>
      </c>
      <c r="D4605" s="2" t="s">
        <v>9</v>
      </c>
      <c r="E4605" s="391" t="s">
        <v>63</v>
      </c>
      <c r="F4605" s="391"/>
      <c r="G4605" s="3" t="s">
        <v>64</v>
      </c>
      <c r="H4605" s="4" t="s">
        <v>10</v>
      </c>
      <c r="I4605" s="4" t="s">
        <v>65</v>
      </c>
      <c r="J4605" s="4" t="s">
        <v>11</v>
      </c>
    </row>
    <row r="4606" spans="1:10" ht="52.05" customHeight="1">
      <c r="A4606" s="10" t="s">
        <v>1883</v>
      </c>
      <c r="B4606" s="12" t="s">
        <v>1496</v>
      </c>
      <c r="C4606" s="10" t="s">
        <v>78</v>
      </c>
      <c r="D4606" s="10" t="s">
        <v>1497</v>
      </c>
      <c r="E4606" s="395" t="s">
        <v>215</v>
      </c>
      <c r="F4606" s="395"/>
      <c r="G4606" s="11" t="s">
        <v>99</v>
      </c>
      <c r="H4606" s="15">
        <v>1</v>
      </c>
      <c r="I4606" s="13">
        <v>92.75</v>
      </c>
      <c r="J4606" s="13">
        <v>92.75</v>
      </c>
    </row>
    <row r="4607" spans="1:10" ht="24" customHeight="1">
      <c r="A4607" s="17" t="s">
        <v>1884</v>
      </c>
      <c r="B4607" s="19" t="s">
        <v>1935</v>
      </c>
      <c r="C4607" s="17" t="s">
        <v>78</v>
      </c>
      <c r="D4607" s="17" t="s">
        <v>1936</v>
      </c>
      <c r="E4607" s="396" t="s">
        <v>1887</v>
      </c>
      <c r="F4607" s="396"/>
      <c r="G4607" s="18" t="s">
        <v>1911</v>
      </c>
      <c r="H4607" s="21">
        <v>1.61</v>
      </c>
      <c r="I4607" s="20">
        <v>28.34</v>
      </c>
      <c r="J4607" s="20">
        <v>45.62</v>
      </c>
    </row>
    <row r="4608" spans="1:10" ht="24" customHeight="1">
      <c r="A4608" s="17" t="s">
        <v>1884</v>
      </c>
      <c r="B4608" s="19" t="s">
        <v>1909</v>
      </c>
      <c r="C4608" s="17" t="s">
        <v>78</v>
      </c>
      <c r="D4608" s="17" t="s">
        <v>1910</v>
      </c>
      <c r="E4608" s="396" t="s">
        <v>1887</v>
      </c>
      <c r="F4608" s="396"/>
      <c r="G4608" s="18" t="s">
        <v>1911</v>
      </c>
      <c r="H4608" s="21">
        <v>0.80500000000000005</v>
      </c>
      <c r="I4608" s="20">
        <v>22.95</v>
      </c>
      <c r="J4608" s="20">
        <v>18.47</v>
      </c>
    </row>
    <row r="4609" spans="1:10" ht="52.05" customHeight="1">
      <c r="A4609" s="17" t="s">
        <v>1884</v>
      </c>
      <c r="B4609" s="19" t="s">
        <v>3344</v>
      </c>
      <c r="C4609" s="17" t="s">
        <v>78</v>
      </c>
      <c r="D4609" s="17" t="s">
        <v>3345</v>
      </c>
      <c r="E4609" s="396" t="s">
        <v>1939</v>
      </c>
      <c r="F4609" s="396"/>
      <c r="G4609" s="18" t="s">
        <v>81</v>
      </c>
      <c r="H4609" s="21">
        <v>9.1000000000000004E-3</v>
      </c>
      <c r="I4609" s="20">
        <v>842.87</v>
      </c>
      <c r="J4609" s="20">
        <v>7.67</v>
      </c>
    </row>
    <row r="4610" spans="1:10" ht="39" customHeight="1">
      <c r="A4610" s="22" t="s">
        <v>1894</v>
      </c>
      <c r="B4610" s="24" t="s">
        <v>3346</v>
      </c>
      <c r="C4610" s="22" t="s">
        <v>78</v>
      </c>
      <c r="D4610" s="22" t="s">
        <v>3347</v>
      </c>
      <c r="E4610" s="397" t="s">
        <v>1928</v>
      </c>
      <c r="F4610" s="397"/>
      <c r="G4610" s="23" t="s">
        <v>268</v>
      </c>
      <c r="H4610" s="26">
        <v>28.31</v>
      </c>
      <c r="I4610" s="25">
        <v>0.7</v>
      </c>
      <c r="J4610" s="25">
        <v>19.809999999999999</v>
      </c>
    </row>
    <row r="4611" spans="1:10" ht="39" customHeight="1">
      <c r="A4611" s="22" t="s">
        <v>1894</v>
      </c>
      <c r="B4611" s="24" t="s">
        <v>3348</v>
      </c>
      <c r="C4611" s="22" t="s">
        <v>78</v>
      </c>
      <c r="D4611" s="22" t="s">
        <v>3349</v>
      </c>
      <c r="E4611" s="397" t="s">
        <v>1928</v>
      </c>
      <c r="F4611" s="397"/>
      <c r="G4611" s="23" t="s">
        <v>114</v>
      </c>
      <c r="H4611" s="26">
        <v>0.42</v>
      </c>
      <c r="I4611" s="25">
        <v>2.2999999999999998</v>
      </c>
      <c r="J4611" s="25">
        <v>0.96</v>
      </c>
    </row>
    <row r="4612" spans="1:10" ht="24" customHeight="1">
      <c r="A4612" s="22" t="s">
        <v>1894</v>
      </c>
      <c r="B4612" s="24" t="s">
        <v>2137</v>
      </c>
      <c r="C4612" s="22" t="s">
        <v>78</v>
      </c>
      <c r="D4612" s="22" t="s">
        <v>2138</v>
      </c>
      <c r="E4612" s="397" t="s">
        <v>1928</v>
      </c>
      <c r="F4612" s="397"/>
      <c r="G4612" s="23" t="s">
        <v>2139</v>
      </c>
      <c r="H4612" s="26">
        <v>5.0000000000000001E-3</v>
      </c>
      <c r="I4612" s="25">
        <v>45.25</v>
      </c>
      <c r="J4612" s="25">
        <v>0.22</v>
      </c>
    </row>
    <row r="4613" spans="1:10">
      <c r="A4613" s="38"/>
      <c r="B4613" s="38"/>
      <c r="C4613" s="38"/>
      <c r="D4613" s="38"/>
      <c r="E4613" s="38" t="s">
        <v>1897</v>
      </c>
      <c r="F4613" s="39">
        <v>49.05</v>
      </c>
      <c r="G4613" s="38" t="s">
        <v>1898</v>
      </c>
      <c r="H4613" s="39">
        <v>0</v>
      </c>
      <c r="I4613" s="38" t="s">
        <v>1899</v>
      </c>
      <c r="J4613" s="39">
        <v>49.05</v>
      </c>
    </row>
    <row r="4614" spans="1:10">
      <c r="A4614" s="38"/>
      <c r="B4614" s="38"/>
      <c r="C4614" s="38"/>
      <c r="D4614" s="38"/>
      <c r="E4614" s="38" t="s">
        <v>1900</v>
      </c>
      <c r="F4614" s="39">
        <v>19.010000000000002</v>
      </c>
      <c r="G4614" s="38"/>
      <c r="H4614" s="398" t="s">
        <v>1901</v>
      </c>
      <c r="I4614" s="398"/>
      <c r="J4614" s="39">
        <v>111.76</v>
      </c>
    </row>
    <row r="4615" spans="1:10" ht="1.05" customHeight="1">
      <c r="A4615" s="16"/>
      <c r="B4615" s="16"/>
      <c r="C4615" s="16"/>
      <c r="D4615" s="16"/>
      <c r="E4615" s="16"/>
      <c r="F4615" s="16"/>
      <c r="G4615" s="16"/>
      <c r="H4615" s="16"/>
      <c r="I4615" s="16"/>
      <c r="J4615" s="16"/>
    </row>
    <row r="4616" spans="1:10" ht="18" customHeight="1">
      <c r="A4616" s="2" t="s">
        <v>1498</v>
      </c>
      <c r="B4616" s="4" t="s">
        <v>61</v>
      </c>
      <c r="C4616" s="2" t="s">
        <v>62</v>
      </c>
      <c r="D4616" s="2" t="s">
        <v>9</v>
      </c>
      <c r="E4616" s="391" t="s">
        <v>63</v>
      </c>
      <c r="F4616" s="391"/>
      <c r="G4616" s="3" t="s">
        <v>64</v>
      </c>
      <c r="H4616" s="4" t="s">
        <v>10</v>
      </c>
      <c r="I4616" s="4" t="s">
        <v>65</v>
      </c>
      <c r="J4616" s="4" t="s">
        <v>11</v>
      </c>
    </row>
    <row r="4617" spans="1:10" ht="25.95" customHeight="1">
      <c r="A4617" s="10" t="s">
        <v>1883</v>
      </c>
      <c r="B4617" s="12" t="s">
        <v>1499</v>
      </c>
      <c r="C4617" s="10" t="s">
        <v>72</v>
      </c>
      <c r="D4617" s="10" t="s">
        <v>1500</v>
      </c>
      <c r="E4617" s="395" t="s">
        <v>204</v>
      </c>
      <c r="F4617" s="395"/>
      <c r="G4617" s="11" t="s">
        <v>1501</v>
      </c>
      <c r="H4617" s="15">
        <v>1</v>
      </c>
      <c r="I4617" s="13">
        <v>16.36</v>
      </c>
      <c r="J4617" s="13">
        <v>16.36</v>
      </c>
    </row>
    <row r="4618" spans="1:10" ht="25.95" customHeight="1">
      <c r="A4618" s="22" t="s">
        <v>1894</v>
      </c>
      <c r="B4618" s="24" t="s">
        <v>3351</v>
      </c>
      <c r="C4618" s="22" t="s">
        <v>72</v>
      </c>
      <c r="D4618" s="22" t="s">
        <v>1500</v>
      </c>
      <c r="E4618" s="397" t="s">
        <v>2020</v>
      </c>
      <c r="F4618" s="397"/>
      <c r="G4618" s="23" t="s">
        <v>268</v>
      </c>
      <c r="H4618" s="26">
        <v>1</v>
      </c>
      <c r="I4618" s="25">
        <v>16.36</v>
      </c>
      <c r="J4618" s="25">
        <v>16.36</v>
      </c>
    </row>
    <row r="4619" spans="1:10">
      <c r="A4619" s="38"/>
      <c r="B4619" s="38"/>
      <c r="C4619" s="38"/>
      <c r="D4619" s="38"/>
      <c r="E4619" s="38" t="s">
        <v>1897</v>
      </c>
      <c r="F4619" s="39">
        <v>0</v>
      </c>
      <c r="G4619" s="38" t="s">
        <v>1898</v>
      </c>
      <c r="H4619" s="39">
        <v>0</v>
      </c>
      <c r="I4619" s="38" t="s">
        <v>1899</v>
      </c>
      <c r="J4619" s="39">
        <v>0</v>
      </c>
    </row>
    <row r="4620" spans="1:10">
      <c r="A4620" s="38"/>
      <c r="B4620" s="38"/>
      <c r="C4620" s="38"/>
      <c r="D4620" s="38"/>
      <c r="E4620" s="38" t="s">
        <v>1900</v>
      </c>
      <c r="F4620" s="39">
        <v>3.35</v>
      </c>
      <c r="G4620" s="38"/>
      <c r="H4620" s="398" t="s">
        <v>1901</v>
      </c>
      <c r="I4620" s="398"/>
      <c r="J4620" s="39">
        <v>19.71</v>
      </c>
    </row>
    <row r="4621" spans="1:10" ht="1.05" customHeight="1">
      <c r="A4621" s="16"/>
      <c r="B4621" s="16"/>
      <c r="C4621" s="16"/>
      <c r="D4621" s="16"/>
      <c r="E4621" s="16"/>
      <c r="F4621" s="16"/>
      <c r="G4621" s="16"/>
      <c r="H4621" s="16"/>
      <c r="I4621" s="16"/>
      <c r="J4621" s="16"/>
    </row>
    <row r="4622" spans="1:10" ht="18" customHeight="1">
      <c r="A4622" s="2" t="s">
        <v>1502</v>
      </c>
      <c r="B4622" s="4" t="s">
        <v>61</v>
      </c>
      <c r="C4622" s="2" t="s">
        <v>62</v>
      </c>
      <c r="D4622" s="2" t="s">
        <v>9</v>
      </c>
      <c r="E4622" s="391" t="s">
        <v>63</v>
      </c>
      <c r="F4622" s="391"/>
      <c r="G4622" s="3" t="s">
        <v>64</v>
      </c>
      <c r="H4622" s="4" t="s">
        <v>10</v>
      </c>
      <c r="I4622" s="4" t="s">
        <v>65</v>
      </c>
      <c r="J4622" s="4" t="s">
        <v>11</v>
      </c>
    </row>
    <row r="4623" spans="1:10" ht="25.95" customHeight="1">
      <c r="A4623" s="10" t="s">
        <v>1883</v>
      </c>
      <c r="B4623" s="12" t="s">
        <v>1169</v>
      </c>
      <c r="C4623" s="10" t="s">
        <v>72</v>
      </c>
      <c r="D4623" s="10" t="s">
        <v>1170</v>
      </c>
      <c r="E4623" s="395" t="s">
        <v>204</v>
      </c>
      <c r="F4623" s="395"/>
      <c r="G4623" s="11" t="s">
        <v>114</v>
      </c>
      <c r="H4623" s="15">
        <v>1</v>
      </c>
      <c r="I4623" s="13">
        <v>82.86</v>
      </c>
      <c r="J4623" s="13">
        <v>82.86</v>
      </c>
    </row>
    <row r="4624" spans="1:10" ht="24" customHeight="1">
      <c r="A4624" s="17" t="s">
        <v>1884</v>
      </c>
      <c r="B4624" s="19" t="s">
        <v>1971</v>
      </c>
      <c r="C4624" s="17" t="s">
        <v>78</v>
      </c>
      <c r="D4624" s="17" t="s">
        <v>1972</v>
      </c>
      <c r="E4624" s="396" t="s">
        <v>1887</v>
      </c>
      <c r="F4624" s="396"/>
      <c r="G4624" s="18" t="s">
        <v>1911</v>
      </c>
      <c r="H4624" s="21">
        <v>0.626</v>
      </c>
      <c r="I4624" s="20">
        <v>28.71</v>
      </c>
      <c r="J4624" s="20">
        <v>17.97</v>
      </c>
    </row>
    <row r="4625" spans="1:10" ht="39" customHeight="1">
      <c r="A4625" s="17" t="s">
        <v>1884</v>
      </c>
      <c r="B4625" s="19" t="s">
        <v>3118</v>
      </c>
      <c r="C4625" s="17" t="s">
        <v>78</v>
      </c>
      <c r="D4625" s="17" t="s">
        <v>3119</v>
      </c>
      <c r="E4625" s="396" t="s">
        <v>3104</v>
      </c>
      <c r="F4625" s="396"/>
      <c r="G4625" s="18" t="s">
        <v>268</v>
      </c>
      <c r="H4625" s="21">
        <v>0.33300000000000002</v>
      </c>
      <c r="I4625" s="20">
        <v>91.23</v>
      </c>
      <c r="J4625" s="20">
        <v>30.37</v>
      </c>
    </row>
    <row r="4626" spans="1:10" ht="25.95" customHeight="1">
      <c r="A4626" s="17" t="s">
        <v>1884</v>
      </c>
      <c r="B4626" s="19" t="s">
        <v>2969</v>
      </c>
      <c r="C4626" s="17" t="s">
        <v>78</v>
      </c>
      <c r="D4626" s="17" t="s">
        <v>2970</v>
      </c>
      <c r="E4626" s="396" t="s">
        <v>1887</v>
      </c>
      <c r="F4626" s="396"/>
      <c r="G4626" s="18" t="s">
        <v>1911</v>
      </c>
      <c r="H4626" s="21">
        <v>0.626</v>
      </c>
      <c r="I4626" s="20">
        <v>24.32</v>
      </c>
      <c r="J4626" s="20">
        <v>15.22</v>
      </c>
    </row>
    <row r="4627" spans="1:10" ht="24" customHeight="1">
      <c r="A4627" s="22" t="s">
        <v>1894</v>
      </c>
      <c r="B4627" s="24" t="s">
        <v>3120</v>
      </c>
      <c r="C4627" s="22" t="s">
        <v>72</v>
      </c>
      <c r="D4627" s="22" t="s">
        <v>3121</v>
      </c>
      <c r="E4627" s="397" t="s">
        <v>1928</v>
      </c>
      <c r="F4627" s="397"/>
      <c r="G4627" s="23" t="s">
        <v>1150</v>
      </c>
      <c r="H4627" s="26">
        <v>1</v>
      </c>
      <c r="I4627" s="25">
        <v>19.3</v>
      </c>
      <c r="J4627" s="25">
        <v>19.3</v>
      </c>
    </row>
    <row r="4628" spans="1:10">
      <c r="A4628" s="38"/>
      <c r="B4628" s="38"/>
      <c r="C4628" s="38"/>
      <c r="D4628" s="38"/>
      <c r="E4628" s="38" t="s">
        <v>1897</v>
      </c>
      <c r="F4628" s="39">
        <v>26.91</v>
      </c>
      <c r="G4628" s="38" t="s">
        <v>1898</v>
      </c>
      <c r="H4628" s="39">
        <v>0</v>
      </c>
      <c r="I4628" s="38" t="s">
        <v>1899</v>
      </c>
      <c r="J4628" s="39">
        <v>26.91</v>
      </c>
    </row>
    <row r="4629" spans="1:10">
      <c r="A4629" s="38"/>
      <c r="B4629" s="38"/>
      <c r="C4629" s="38"/>
      <c r="D4629" s="38"/>
      <c r="E4629" s="38" t="s">
        <v>1900</v>
      </c>
      <c r="F4629" s="39">
        <v>16.98</v>
      </c>
      <c r="G4629" s="38"/>
      <c r="H4629" s="398" t="s">
        <v>1901</v>
      </c>
      <c r="I4629" s="398"/>
      <c r="J4629" s="39">
        <v>99.84</v>
      </c>
    </row>
    <row r="4630" spans="1:10" ht="1.05" customHeight="1">
      <c r="A4630" s="16"/>
      <c r="B4630" s="16"/>
      <c r="C4630" s="16"/>
      <c r="D4630" s="16"/>
      <c r="E4630" s="16"/>
      <c r="F4630" s="16"/>
      <c r="G4630" s="16"/>
      <c r="H4630" s="16"/>
      <c r="I4630" s="16"/>
      <c r="J4630" s="16"/>
    </row>
    <row r="4631" spans="1:10" ht="18" customHeight="1">
      <c r="A4631" s="2" t="s">
        <v>1503</v>
      </c>
      <c r="B4631" s="4" t="s">
        <v>61</v>
      </c>
      <c r="C4631" s="2" t="s">
        <v>62</v>
      </c>
      <c r="D4631" s="2" t="s">
        <v>9</v>
      </c>
      <c r="E4631" s="391" t="s">
        <v>63</v>
      </c>
      <c r="F4631" s="391"/>
      <c r="G4631" s="3" t="s">
        <v>64</v>
      </c>
      <c r="H4631" s="4" t="s">
        <v>10</v>
      </c>
      <c r="I4631" s="4" t="s">
        <v>65</v>
      </c>
      <c r="J4631" s="4" t="s">
        <v>11</v>
      </c>
    </row>
    <row r="4632" spans="1:10" ht="25.95" customHeight="1">
      <c r="A4632" s="10" t="s">
        <v>1883</v>
      </c>
      <c r="B4632" s="12" t="s">
        <v>1172</v>
      </c>
      <c r="C4632" s="10" t="s">
        <v>72</v>
      </c>
      <c r="D4632" s="10" t="s">
        <v>1173</v>
      </c>
      <c r="E4632" s="395" t="s">
        <v>204</v>
      </c>
      <c r="F4632" s="395"/>
      <c r="G4632" s="11" t="s">
        <v>114</v>
      </c>
      <c r="H4632" s="15">
        <v>1</v>
      </c>
      <c r="I4632" s="13">
        <v>58.16</v>
      </c>
      <c r="J4632" s="13">
        <v>58.16</v>
      </c>
    </row>
    <row r="4633" spans="1:10" ht="24" customHeight="1">
      <c r="A4633" s="17" t="s">
        <v>1884</v>
      </c>
      <c r="B4633" s="19" t="s">
        <v>1971</v>
      </c>
      <c r="C4633" s="17" t="s">
        <v>78</v>
      </c>
      <c r="D4633" s="17" t="s">
        <v>1972</v>
      </c>
      <c r="E4633" s="396" t="s">
        <v>1887</v>
      </c>
      <c r="F4633" s="396"/>
      <c r="G4633" s="18" t="s">
        <v>1911</v>
      </c>
      <c r="H4633" s="21">
        <v>8.5199999999999998E-2</v>
      </c>
      <c r="I4633" s="20">
        <v>28.71</v>
      </c>
      <c r="J4633" s="20">
        <v>2.44</v>
      </c>
    </row>
    <row r="4634" spans="1:10" ht="39" customHeight="1">
      <c r="A4634" s="17" t="s">
        <v>1884</v>
      </c>
      <c r="B4634" s="19" t="s">
        <v>3123</v>
      </c>
      <c r="C4634" s="17" t="s">
        <v>78</v>
      </c>
      <c r="D4634" s="17" t="s">
        <v>3124</v>
      </c>
      <c r="E4634" s="396" t="s">
        <v>3104</v>
      </c>
      <c r="F4634" s="396"/>
      <c r="G4634" s="18" t="s">
        <v>268</v>
      </c>
      <c r="H4634" s="21">
        <v>0.33300000000000002</v>
      </c>
      <c r="I4634" s="20">
        <v>95.14</v>
      </c>
      <c r="J4634" s="20">
        <v>31.68</v>
      </c>
    </row>
    <row r="4635" spans="1:10" ht="25.95" customHeight="1">
      <c r="A4635" s="17" t="s">
        <v>1884</v>
      </c>
      <c r="B4635" s="19" t="s">
        <v>2969</v>
      </c>
      <c r="C4635" s="17" t="s">
        <v>78</v>
      </c>
      <c r="D4635" s="17" t="s">
        <v>2970</v>
      </c>
      <c r="E4635" s="396" t="s">
        <v>1887</v>
      </c>
      <c r="F4635" s="396"/>
      <c r="G4635" s="18" t="s">
        <v>1911</v>
      </c>
      <c r="H4635" s="21">
        <v>8.5199999999999998E-2</v>
      </c>
      <c r="I4635" s="20">
        <v>24.32</v>
      </c>
      <c r="J4635" s="20">
        <v>2.0699999999999998</v>
      </c>
    </row>
    <row r="4636" spans="1:10" ht="24" customHeight="1">
      <c r="A4636" s="22" t="s">
        <v>1894</v>
      </c>
      <c r="B4636" s="24" t="s">
        <v>3125</v>
      </c>
      <c r="C4636" s="22" t="s">
        <v>72</v>
      </c>
      <c r="D4636" s="22" t="s">
        <v>3126</v>
      </c>
      <c r="E4636" s="397" t="s">
        <v>1928</v>
      </c>
      <c r="F4636" s="397"/>
      <c r="G4636" s="23" t="s">
        <v>1150</v>
      </c>
      <c r="H4636" s="26">
        <v>1</v>
      </c>
      <c r="I4636" s="25">
        <v>21.97</v>
      </c>
      <c r="J4636" s="25">
        <v>21.97</v>
      </c>
    </row>
    <row r="4637" spans="1:10">
      <c r="A4637" s="38"/>
      <c r="B4637" s="38"/>
      <c r="C4637" s="38"/>
      <c r="D4637" s="38"/>
      <c r="E4637" s="38" t="s">
        <v>1897</v>
      </c>
      <c r="F4637" s="39">
        <v>6.64</v>
      </c>
      <c r="G4637" s="38" t="s">
        <v>1898</v>
      </c>
      <c r="H4637" s="39">
        <v>0</v>
      </c>
      <c r="I4637" s="38" t="s">
        <v>1899</v>
      </c>
      <c r="J4637" s="39">
        <v>6.64</v>
      </c>
    </row>
    <row r="4638" spans="1:10">
      <c r="A4638" s="38"/>
      <c r="B4638" s="38"/>
      <c r="C4638" s="38"/>
      <c r="D4638" s="38"/>
      <c r="E4638" s="38" t="s">
        <v>1900</v>
      </c>
      <c r="F4638" s="39">
        <v>11.92</v>
      </c>
      <c r="G4638" s="38"/>
      <c r="H4638" s="398" t="s">
        <v>1901</v>
      </c>
      <c r="I4638" s="398"/>
      <c r="J4638" s="39">
        <v>70.08</v>
      </c>
    </row>
    <row r="4639" spans="1:10" ht="1.05" customHeight="1">
      <c r="A4639" s="16"/>
      <c r="B4639" s="16"/>
      <c r="C4639" s="16"/>
      <c r="D4639" s="16"/>
      <c r="E4639" s="16"/>
      <c r="F4639" s="16"/>
      <c r="G4639" s="16"/>
      <c r="H4639" s="16"/>
      <c r="I4639" s="16"/>
      <c r="J4639" s="16"/>
    </row>
    <row r="4640" spans="1:10" ht="18" customHeight="1">
      <c r="A4640" s="2" t="s">
        <v>1504</v>
      </c>
      <c r="B4640" s="4" t="s">
        <v>61</v>
      </c>
      <c r="C4640" s="2" t="s">
        <v>62</v>
      </c>
      <c r="D4640" s="2" t="s">
        <v>9</v>
      </c>
      <c r="E4640" s="391" t="s">
        <v>63</v>
      </c>
      <c r="F4640" s="391"/>
      <c r="G4640" s="3" t="s">
        <v>64</v>
      </c>
      <c r="H4640" s="4" t="s">
        <v>10</v>
      </c>
      <c r="I4640" s="4" t="s">
        <v>65</v>
      </c>
      <c r="J4640" s="4" t="s">
        <v>11</v>
      </c>
    </row>
    <row r="4641" spans="1:10" ht="25.95" customHeight="1">
      <c r="A4641" s="10" t="s">
        <v>1883</v>
      </c>
      <c r="B4641" s="12" t="s">
        <v>1505</v>
      </c>
      <c r="C4641" s="10" t="s">
        <v>72</v>
      </c>
      <c r="D4641" s="10" t="s">
        <v>1506</v>
      </c>
      <c r="E4641" s="395" t="s">
        <v>74</v>
      </c>
      <c r="F4641" s="395"/>
      <c r="G4641" s="11" t="s">
        <v>75</v>
      </c>
      <c r="H4641" s="15">
        <v>1</v>
      </c>
      <c r="I4641" s="13">
        <v>59.34</v>
      </c>
      <c r="J4641" s="13">
        <v>59.34</v>
      </c>
    </row>
    <row r="4642" spans="1:10" ht="24" customHeight="1">
      <c r="A4642" s="17" t="s">
        <v>1884</v>
      </c>
      <c r="B4642" s="19" t="s">
        <v>1971</v>
      </c>
      <c r="C4642" s="17" t="s">
        <v>78</v>
      </c>
      <c r="D4642" s="17" t="s">
        <v>1972</v>
      </c>
      <c r="E4642" s="396" t="s">
        <v>1887</v>
      </c>
      <c r="F4642" s="396"/>
      <c r="G4642" s="18" t="s">
        <v>1911</v>
      </c>
      <c r="H4642" s="21">
        <v>0.10780000000000001</v>
      </c>
      <c r="I4642" s="20">
        <v>28.71</v>
      </c>
      <c r="J4642" s="20">
        <v>3.09</v>
      </c>
    </row>
    <row r="4643" spans="1:10" ht="25.95" customHeight="1">
      <c r="A4643" s="17" t="s">
        <v>1884</v>
      </c>
      <c r="B4643" s="19" t="s">
        <v>2969</v>
      </c>
      <c r="C4643" s="17" t="s">
        <v>78</v>
      </c>
      <c r="D4643" s="17" t="s">
        <v>2970</v>
      </c>
      <c r="E4643" s="396" t="s">
        <v>1887</v>
      </c>
      <c r="F4643" s="396"/>
      <c r="G4643" s="18" t="s">
        <v>1911</v>
      </c>
      <c r="H4643" s="21">
        <v>0.10780000000000001</v>
      </c>
      <c r="I4643" s="20">
        <v>24.32</v>
      </c>
      <c r="J4643" s="20">
        <v>2.62</v>
      </c>
    </row>
    <row r="4644" spans="1:10" ht="39" customHeight="1">
      <c r="A4644" s="17" t="s">
        <v>1884</v>
      </c>
      <c r="B4644" s="19" t="s">
        <v>3354</v>
      </c>
      <c r="C4644" s="17" t="s">
        <v>78</v>
      </c>
      <c r="D4644" s="17" t="s">
        <v>3355</v>
      </c>
      <c r="E4644" s="396" t="s">
        <v>3104</v>
      </c>
      <c r="F4644" s="396"/>
      <c r="G4644" s="18" t="s">
        <v>268</v>
      </c>
      <c r="H4644" s="21">
        <v>0.33300000000000002</v>
      </c>
      <c r="I4644" s="20">
        <v>99.52</v>
      </c>
      <c r="J4644" s="20">
        <v>33.14</v>
      </c>
    </row>
    <row r="4645" spans="1:10" ht="24" customHeight="1">
      <c r="A4645" s="22" t="s">
        <v>1894</v>
      </c>
      <c r="B4645" s="24" t="s">
        <v>3356</v>
      </c>
      <c r="C4645" s="22" t="s">
        <v>72</v>
      </c>
      <c r="D4645" s="22" t="s">
        <v>3357</v>
      </c>
      <c r="E4645" s="397" t="s">
        <v>1928</v>
      </c>
      <c r="F4645" s="397"/>
      <c r="G4645" s="23" t="s">
        <v>1150</v>
      </c>
      <c r="H4645" s="26">
        <v>1</v>
      </c>
      <c r="I4645" s="25">
        <v>20.49</v>
      </c>
      <c r="J4645" s="25">
        <v>20.49</v>
      </c>
    </row>
    <row r="4646" spans="1:10">
      <c r="A4646" s="38"/>
      <c r="B4646" s="38"/>
      <c r="C4646" s="38"/>
      <c r="D4646" s="38"/>
      <c r="E4646" s="38" t="s">
        <v>1897</v>
      </c>
      <c r="F4646" s="39">
        <v>8.41</v>
      </c>
      <c r="G4646" s="38" t="s">
        <v>1898</v>
      </c>
      <c r="H4646" s="39">
        <v>0</v>
      </c>
      <c r="I4646" s="38" t="s">
        <v>1899</v>
      </c>
      <c r="J4646" s="39">
        <v>8.41</v>
      </c>
    </row>
    <row r="4647" spans="1:10">
      <c r="A4647" s="38"/>
      <c r="B4647" s="38"/>
      <c r="C4647" s="38"/>
      <c r="D4647" s="38"/>
      <c r="E4647" s="38" t="s">
        <v>1900</v>
      </c>
      <c r="F4647" s="39">
        <v>12.16</v>
      </c>
      <c r="G4647" s="38"/>
      <c r="H4647" s="398" t="s">
        <v>1901</v>
      </c>
      <c r="I4647" s="398"/>
      <c r="J4647" s="39">
        <v>71.5</v>
      </c>
    </row>
    <row r="4648" spans="1:10" ht="1.05" customHeight="1">
      <c r="A4648" s="16"/>
      <c r="B4648" s="16"/>
      <c r="C4648" s="16"/>
      <c r="D4648" s="16"/>
      <c r="E4648" s="16"/>
      <c r="F4648" s="16"/>
      <c r="G4648" s="16"/>
      <c r="H4648" s="16"/>
      <c r="I4648" s="16"/>
      <c r="J4648" s="16"/>
    </row>
    <row r="4649" spans="1:10" ht="18" customHeight="1">
      <c r="A4649" s="2" t="s">
        <v>1507</v>
      </c>
      <c r="B4649" s="4" t="s">
        <v>61</v>
      </c>
      <c r="C4649" s="2" t="s">
        <v>62</v>
      </c>
      <c r="D4649" s="2" t="s">
        <v>9</v>
      </c>
      <c r="E4649" s="391" t="s">
        <v>63</v>
      </c>
      <c r="F4649" s="391"/>
      <c r="G4649" s="3" t="s">
        <v>64</v>
      </c>
      <c r="H4649" s="4" t="s">
        <v>10</v>
      </c>
      <c r="I4649" s="4" t="s">
        <v>65</v>
      </c>
      <c r="J4649" s="4" t="s">
        <v>11</v>
      </c>
    </row>
    <row r="4650" spans="1:10" ht="25.95" customHeight="1">
      <c r="A4650" s="10" t="s">
        <v>1883</v>
      </c>
      <c r="B4650" s="12" t="s">
        <v>1175</v>
      </c>
      <c r="C4650" s="10" t="s">
        <v>72</v>
      </c>
      <c r="D4650" s="10" t="s">
        <v>1176</v>
      </c>
      <c r="E4650" s="395" t="s">
        <v>204</v>
      </c>
      <c r="F4650" s="395"/>
      <c r="G4650" s="11" t="s">
        <v>114</v>
      </c>
      <c r="H4650" s="15">
        <v>1</v>
      </c>
      <c r="I4650" s="13">
        <v>82.69</v>
      </c>
      <c r="J4650" s="13">
        <v>82.69</v>
      </c>
    </row>
    <row r="4651" spans="1:10" ht="39" customHeight="1">
      <c r="A4651" s="17" t="s">
        <v>1884</v>
      </c>
      <c r="B4651" s="19" t="s">
        <v>3127</v>
      </c>
      <c r="C4651" s="17" t="s">
        <v>78</v>
      </c>
      <c r="D4651" s="17" t="s">
        <v>3128</v>
      </c>
      <c r="E4651" s="396" t="s">
        <v>3104</v>
      </c>
      <c r="F4651" s="396"/>
      <c r="G4651" s="18" t="s">
        <v>268</v>
      </c>
      <c r="H4651" s="21">
        <v>0.33300000000000002</v>
      </c>
      <c r="I4651" s="20">
        <v>103.33</v>
      </c>
      <c r="J4651" s="20">
        <v>34.4</v>
      </c>
    </row>
    <row r="4652" spans="1:10" ht="25.95" customHeight="1">
      <c r="A4652" s="17" t="s">
        <v>1884</v>
      </c>
      <c r="B4652" s="19" t="s">
        <v>2969</v>
      </c>
      <c r="C4652" s="17" t="s">
        <v>78</v>
      </c>
      <c r="D4652" s="17" t="s">
        <v>2970</v>
      </c>
      <c r="E4652" s="396" t="s">
        <v>1887</v>
      </c>
      <c r="F4652" s="396"/>
      <c r="G4652" s="18" t="s">
        <v>1911</v>
      </c>
      <c r="H4652" s="21">
        <v>0.13039999999999999</v>
      </c>
      <c r="I4652" s="20">
        <v>24.32</v>
      </c>
      <c r="J4652" s="20">
        <v>3.17</v>
      </c>
    </row>
    <row r="4653" spans="1:10" ht="24" customHeight="1">
      <c r="A4653" s="17" t="s">
        <v>1884</v>
      </c>
      <c r="B4653" s="19" t="s">
        <v>1971</v>
      </c>
      <c r="C4653" s="17" t="s">
        <v>78</v>
      </c>
      <c r="D4653" s="17" t="s">
        <v>1972</v>
      </c>
      <c r="E4653" s="396" t="s">
        <v>1887</v>
      </c>
      <c r="F4653" s="396"/>
      <c r="G4653" s="18" t="s">
        <v>1911</v>
      </c>
      <c r="H4653" s="21">
        <v>0.13039999999999999</v>
      </c>
      <c r="I4653" s="20">
        <v>28.71</v>
      </c>
      <c r="J4653" s="20">
        <v>3.74</v>
      </c>
    </row>
    <row r="4654" spans="1:10" ht="24" customHeight="1">
      <c r="A4654" s="22" t="s">
        <v>1894</v>
      </c>
      <c r="B4654" s="24" t="s">
        <v>3129</v>
      </c>
      <c r="C4654" s="22" t="s">
        <v>72</v>
      </c>
      <c r="D4654" s="22" t="s">
        <v>3130</v>
      </c>
      <c r="E4654" s="397" t="s">
        <v>1928</v>
      </c>
      <c r="F4654" s="397"/>
      <c r="G4654" s="23" t="s">
        <v>1150</v>
      </c>
      <c r="H4654" s="26">
        <v>1</v>
      </c>
      <c r="I4654" s="25">
        <v>41.38</v>
      </c>
      <c r="J4654" s="25">
        <v>41.38</v>
      </c>
    </row>
    <row r="4655" spans="1:10">
      <c r="A4655" s="38"/>
      <c r="B4655" s="38"/>
      <c r="C4655" s="38"/>
      <c r="D4655" s="38"/>
      <c r="E4655" s="38" t="s">
        <v>1897</v>
      </c>
      <c r="F4655" s="39">
        <v>10.18</v>
      </c>
      <c r="G4655" s="38" t="s">
        <v>1898</v>
      </c>
      <c r="H4655" s="39">
        <v>0</v>
      </c>
      <c r="I4655" s="38" t="s">
        <v>1899</v>
      </c>
      <c r="J4655" s="39">
        <v>10.18</v>
      </c>
    </row>
    <row r="4656" spans="1:10">
      <c r="A4656" s="38"/>
      <c r="B4656" s="38"/>
      <c r="C4656" s="38"/>
      <c r="D4656" s="38"/>
      <c r="E4656" s="38" t="s">
        <v>1900</v>
      </c>
      <c r="F4656" s="39">
        <v>16.95</v>
      </c>
      <c r="G4656" s="38"/>
      <c r="H4656" s="398" t="s">
        <v>1901</v>
      </c>
      <c r="I4656" s="398"/>
      <c r="J4656" s="39">
        <v>99.64</v>
      </c>
    </row>
    <row r="4657" spans="1:10" ht="1.05" customHeight="1">
      <c r="A4657" s="16"/>
      <c r="B4657" s="16"/>
      <c r="C4657" s="16"/>
      <c r="D4657" s="16"/>
      <c r="E4657" s="16"/>
      <c r="F4657" s="16"/>
      <c r="G4657" s="16"/>
      <c r="H4657" s="16"/>
      <c r="I4657" s="16"/>
      <c r="J4657" s="16"/>
    </row>
    <row r="4658" spans="1:10" ht="18" customHeight="1">
      <c r="A4658" s="2" t="s">
        <v>1508</v>
      </c>
      <c r="B4658" s="4" t="s">
        <v>61</v>
      </c>
      <c r="C4658" s="2" t="s">
        <v>62</v>
      </c>
      <c r="D4658" s="2" t="s">
        <v>9</v>
      </c>
      <c r="E4658" s="391" t="s">
        <v>63</v>
      </c>
      <c r="F4658" s="391"/>
      <c r="G4658" s="3" t="s">
        <v>64</v>
      </c>
      <c r="H4658" s="4" t="s">
        <v>10</v>
      </c>
      <c r="I4658" s="4" t="s">
        <v>65</v>
      </c>
      <c r="J4658" s="4" t="s">
        <v>11</v>
      </c>
    </row>
    <row r="4659" spans="1:10" ht="25.95" customHeight="1">
      <c r="A4659" s="10" t="s">
        <v>1883</v>
      </c>
      <c r="B4659" s="12" t="s">
        <v>1509</v>
      </c>
      <c r="C4659" s="10" t="s">
        <v>72</v>
      </c>
      <c r="D4659" s="10" t="s">
        <v>1149</v>
      </c>
      <c r="E4659" s="395" t="s">
        <v>74</v>
      </c>
      <c r="F4659" s="395"/>
      <c r="G4659" s="11" t="s">
        <v>75</v>
      </c>
      <c r="H4659" s="15">
        <v>1</v>
      </c>
      <c r="I4659" s="13">
        <v>87.8</v>
      </c>
      <c r="J4659" s="13">
        <v>87.8</v>
      </c>
    </row>
    <row r="4660" spans="1:10" ht="25.95" customHeight="1">
      <c r="A4660" s="17" t="s">
        <v>1884</v>
      </c>
      <c r="B4660" s="19" t="s">
        <v>2969</v>
      </c>
      <c r="C4660" s="17" t="s">
        <v>78</v>
      </c>
      <c r="D4660" s="17" t="s">
        <v>2970</v>
      </c>
      <c r="E4660" s="396" t="s">
        <v>1887</v>
      </c>
      <c r="F4660" s="396"/>
      <c r="G4660" s="18" t="s">
        <v>1911</v>
      </c>
      <c r="H4660" s="21">
        <v>0.17560000000000001</v>
      </c>
      <c r="I4660" s="20">
        <v>24.32</v>
      </c>
      <c r="J4660" s="20">
        <v>4.2699999999999996</v>
      </c>
    </row>
    <row r="4661" spans="1:10" ht="24" customHeight="1">
      <c r="A4661" s="17" t="s">
        <v>1884</v>
      </c>
      <c r="B4661" s="19" t="s">
        <v>1971</v>
      </c>
      <c r="C4661" s="17" t="s">
        <v>78</v>
      </c>
      <c r="D4661" s="17" t="s">
        <v>1972</v>
      </c>
      <c r="E4661" s="396" t="s">
        <v>1887</v>
      </c>
      <c r="F4661" s="396"/>
      <c r="G4661" s="18" t="s">
        <v>1911</v>
      </c>
      <c r="H4661" s="21">
        <v>0.17560000000000001</v>
      </c>
      <c r="I4661" s="20">
        <v>28.71</v>
      </c>
      <c r="J4661" s="20">
        <v>5.04</v>
      </c>
    </row>
    <row r="4662" spans="1:10" ht="39" customHeight="1">
      <c r="A4662" s="17" t="s">
        <v>1884</v>
      </c>
      <c r="B4662" s="19" t="s">
        <v>3102</v>
      </c>
      <c r="C4662" s="17" t="s">
        <v>78</v>
      </c>
      <c r="D4662" s="17" t="s">
        <v>3103</v>
      </c>
      <c r="E4662" s="396" t="s">
        <v>3104</v>
      </c>
      <c r="F4662" s="396"/>
      <c r="G4662" s="18" t="s">
        <v>268</v>
      </c>
      <c r="H4662" s="21">
        <v>0.33300000000000002</v>
      </c>
      <c r="I4662" s="20">
        <v>115.42</v>
      </c>
      <c r="J4662" s="20">
        <v>38.43</v>
      </c>
    </row>
    <row r="4663" spans="1:10" ht="39" customHeight="1">
      <c r="A4663" s="22" t="s">
        <v>1894</v>
      </c>
      <c r="B4663" s="24" t="s">
        <v>3358</v>
      </c>
      <c r="C4663" s="22" t="s">
        <v>72</v>
      </c>
      <c r="D4663" s="22" t="s">
        <v>3359</v>
      </c>
      <c r="E4663" s="397" t="s">
        <v>1928</v>
      </c>
      <c r="F4663" s="397"/>
      <c r="G4663" s="23" t="s">
        <v>1150</v>
      </c>
      <c r="H4663" s="26">
        <v>1</v>
      </c>
      <c r="I4663" s="25">
        <v>40.06</v>
      </c>
      <c r="J4663" s="25">
        <v>40.06</v>
      </c>
    </row>
    <row r="4664" spans="1:10">
      <c r="A4664" s="38"/>
      <c r="B4664" s="38"/>
      <c r="C4664" s="38"/>
      <c r="D4664" s="38"/>
      <c r="E4664" s="38" t="s">
        <v>1897</v>
      </c>
      <c r="F4664" s="39">
        <v>13.7</v>
      </c>
      <c r="G4664" s="38" t="s">
        <v>1898</v>
      </c>
      <c r="H4664" s="39">
        <v>0</v>
      </c>
      <c r="I4664" s="38" t="s">
        <v>1899</v>
      </c>
      <c r="J4664" s="39">
        <v>13.7</v>
      </c>
    </row>
    <row r="4665" spans="1:10">
      <c r="A4665" s="38"/>
      <c r="B4665" s="38"/>
      <c r="C4665" s="38"/>
      <c r="D4665" s="38"/>
      <c r="E4665" s="38" t="s">
        <v>1900</v>
      </c>
      <c r="F4665" s="39">
        <v>17.989999999999998</v>
      </c>
      <c r="G4665" s="38"/>
      <c r="H4665" s="398" t="s">
        <v>1901</v>
      </c>
      <c r="I4665" s="398"/>
      <c r="J4665" s="39">
        <v>105.79</v>
      </c>
    </row>
    <row r="4666" spans="1:10" ht="1.05" customHeight="1">
      <c r="A4666" s="16"/>
      <c r="B4666" s="16"/>
      <c r="C4666" s="16"/>
      <c r="D4666" s="16"/>
      <c r="E4666" s="16"/>
      <c r="F4666" s="16"/>
      <c r="G4666" s="16"/>
      <c r="H4666" s="16"/>
      <c r="I4666" s="16"/>
      <c r="J4666" s="16"/>
    </row>
    <row r="4667" spans="1:10" ht="18" customHeight="1">
      <c r="A4667" s="2" t="s">
        <v>1510</v>
      </c>
      <c r="B4667" s="4" t="s">
        <v>61</v>
      </c>
      <c r="C4667" s="2" t="s">
        <v>62</v>
      </c>
      <c r="D4667" s="2" t="s">
        <v>9</v>
      </c>
      <c r="E4667" s="391" t="s">
        <v>63</v>
      </c>
      <c r="F4667" s="391"/>
      <c r="G4667" s="3" t="s">
        <v>64</v>
      </c>
      <c r="H4667" s="4" t="s">
        <v>10</v>
      </c>
      <c r="I4667" s="4" t="s">
        <v>65</v>
      </c>
      <c r="J4667" s="4" t="s">
        <v>11</v>
      </c>
    </row>
    <row r="4668" spans="1:10" ht="78" customHeight="1">
      <c r="A4668" s="10" t="s">
        <v>1883</v>
      </c>
      <c r="B4668" s="12" t="s">
        <v>1178</v>
      </c>
      <c r="C4668" s="10" t="s">
        <v>72</v>
      </c>
      <c r="D4668" s="10" t="s">
        <v>1179</v>
      </c>
      <c r="E4668" s="395" t="s">
        <v>74</v>
      </c>
      <c r="F4668" s="395"/>
      <c r="G4668" s="11" t="s">
        <v>75</v>
      </c>
      <c r="H4668" s="15">
        <v>1</v>
      </c>
      <c r="I4668" s="13">
        <v>29.45</v>
      </c>
      <c r="J4668" s="13">
        <v>29.45</v>
      </c>
    </row>
    <row r="4669" spans="1:10" ht="24" customHeight="1">
      <c r="A4669" s="17" t="s">
        <v>1884</v>
      </c>
      <c r="B4669" s="19" t="s">
        <v>1971</v>
      </c>
      <c r="C4669" s="17" t="s">
        <v>78</v>
      </c>
      <c r="D4669" s="17" t="s">
        <v>1972</v>
      </c>
      <c r="E4669" s="396" t="s">
        <v>1887</v>
      </c>
      <c r="F4669" s="396"/>
      <c r="G4669" s="18" t="s">
        <v>1911</v>
      </c>
      <c r="H4669" s="21">
        <v>0.2</v>
      </c>
      <c r="I4669" s="20">
        <v>28.71</v>
      </c>
      <c r="J4669" s="20">
        <v>5.74</v>
      </c>
    </row>
    <row r="4670" spans="1:10" ht="25.95" customHeight="1">
      <c r="A4670" s="17" t="s">
        <v>1884</v>
      </c>
      <c r="B4670" s="19" t="s">
        <v>2969</v>
      </c>
      <c r="C4670" s="17" t="s">
        <v>78</v>
      </c>
      <c r="D4670" s="17" t="s">
        <v>2970</v>
      </c>
      <c r="E4670" s="396" t="s">
        <v>1887</v>
      </c>
      <c r="F4670" s="396"/>
      <c r="G4670" s="18" t="s">
        <v>1911</v>
      </c>
      <c r="H4670" s="21">
        <v>0.2</v>
      </c>
      <c r="I4670" s="20">
        <v>24.32</v>
      </c>
      <c r="J4670" s="20">
        <v>4.8600000000000003</v>
      </c>
    </row>
    <row r="4671" spans="1:10" ht="39" customHeight="1">
      <c r="A4671" s="22" t="s">
        <v>1894</v>
      </c>
      <c r="B4671" s="24" t="s">
        <v>3131</v>
      </c>
      <c r="C4671" s="22" t="s">
        <v>72</v>
      </c>
      <c r="D4671" s="22" t="s">
        <v>3132</v>
      </c>
      <c r="E4671" s="397" t="s">
        <v>1928</v>
      </c>
      <c r="F4671" s="397"/>
      <c r="G4671" s="23" t="s">
        <v>268</v>
      </c>
      <c r="H4671" s="26">
        <v>1</v>
      </c>
      <c r="I4671" s="25">
        <v>18.850000000000001</v>
      </c>
      <c r="J4671" s="25">
        <v>18.850000000000001</v>
      </c>
    </row>
    <row r="4672" spans="1:10">
      <c r="A4672" s="38"/>
      <c r="B4672" s="38"/>
      <c r="C4672" s="38"/>
      <c r="D4672" s="38"/>
      <c r="E4672" s="38" t="s">
        <v>1897</v>
      </c>
      <c r="F4672" s="39">
        <v>7.82</v>
      </c>
      <c r="G4672" s="38" t="s">
        <v>1898</v>
      </c>
      <c r="H4672" s="39">
        <v>0</v>
      </c>
      <c r="I4672" s="38" t="s">
        <v>1899</v>
      </c>
      <c r="J4672" s="39">
        <v>7.82</v>
      </c>
    </row>
    <row r="4673" spans="1:10">
      <c r="A4673" s="38"/>
      <c r="B4673" s="38"/>
      <c r="C4673" s="38"/>
      <c r="D4673" s="38"/>
      <c r="E4673" s="38" t="s">
        <v>1900</v>
      </c>
      <c r="F4673" s="39">
        <v>6.03</v>
      </c>
      <c r="G4673" s="38"/>
      <c r="H4673" s="398" t="s">
        <v>1901</v>
      </c>
      <c r="I4673" s="398"/>
      <c r="J4673" s="39">
        <v>35.479999999999997</v>
      </c>
    </row>
    <row r="4674" spans="1:10" ht="1.05" customHeight="1">
      <c r="A4674" s="16"/>
      <c r="B4674" s="16"/>
      <c r="C4674" s="16"/>
      <c r="D4674" s="16"/>
      <c r="E4674" s="16"/>
      <c r="F4674" s="16"/>
      <c r="G4674" s="16"/>
      <c r="H4674" s="16"/>
      <c r="I4674" s="16"/>
      <c r="J4674" s="16"/>
    </row>
    <row r="4675" spans="1:10" ht="18" customHeight="1">
      <c r="A4675" s="2" t="s">
        <v>1511</v>
      </c>
      <c r="B4675" s="4" t="s">
        <v>61</v>
      </c>
      <c r="C4675" s="2" t="s">
        <v>62</v>
      </c>
      <c r="D4675" s="2" t="s">
        <v>9</v>
      </c>
      <c r="E4675" s="391" t="s">
        <v>63</v>
      </c>
      <c r="F4675" s="391"/>
      <c r="G4675" s="3" t="s">
        <v>64</v>
      </c>
      <c r="H4675" s="4" t="s">
        <v>10</v>
      </c>
      <c r="I4675" s="4" t="s">
        <v>65</v>
      </c>
      <c r="J4675" s="4" t="s">
        <v>11</v>
      </c>
    </row>
    <row r="4676" spans="1:10" ht="25.95" customHeight="1">
      <c r="A4676" s="10" t="s">
        <v>1883</v>
      </c>
      <c r="B4676" s="12" t="s">
        <v>1181</v>
      </c>
      <c r="C4676" s="10" t="s">
        <v>72</v>
      </c>
      <c r="D4676" s="10" t="s">
        <v>1182</v>
      </c>
      <c r="E4676" s="395" t="s">
        <v>74</v>
      </c>
      <c r="F4676" s="395"/>
      <c r="G4676" s="11" t="s">
        <v>75</v>
      </c>
      <c r="H4676" s="15">
        <v>1</v>
      </c>
      <c r="I4676" s="13">
        <v>39.729999999999997</v>
      </c>
      <c r="J4676" s="13">
        <v>39.729999999999997</v>
      </c>
    </row>
    <row r="4677" spans="1:10" ht="24" customHeight="1">
      <c r="A4677" s="17" t="s">
        <v>1884</v>
      </c>
      <c r="B4677" s="19" t="s">
        <v>1971</v>
      </c>
      <c r="C4677" s="17" t="s">
        <v>78</v>
      </c>
      <c r="D4677" s="17" t="s">
        <v>1972</v>
      </c>
      <c r="E4677" s="396" t="s">
        <v>1887</v>
      </c>
      <c r="F4677" s="396"/>
      <c r="G4677" s="18" t="s">
        <v>1911</v>
      </c>
      <c r="H4677" s="21">
        <v>0.2</v>
      </c>
      <c r="I4677" s="20">
        <v>28.71</v>
      </c>
      <c r="J4677" s="20">
        <v>5.74</v>
      </c>
    </row>
    <row r="4678" spans="1:10" ht="25.95" customHeight="1">
      <c r="A4678" s="17" t="s">
        <v>1884</v>
      </c>
      <c r="B4678" s="19" t="s">
        <v>2969</v>
      </c>
      <c r="C4678" s="17" t="s">
        <v>78</v>
      </c>
      <c r="D4678" s="17" t="s">
        <v>2970</v>
      </c>
      <c r="E4678" s="396" t="s">
        <v>1887</v>
      </c>
      <c r="F4678" s="396"/>
      <c r="G4678" s="18" t="s">
        <v>1911</v>
      </c>
      <c r="H4678" s="21">
        <v>0.2</v>
      </c>
      <c r="I4678" s="20">
        <v>24.32</v>
      </c>
      <c r="J4678" s="20">
        <v>4.8600000000000003</v>
      </c>
    </row>
    <row r="4679" spans="1:10" ht="25.95" customHeight="1">
      <c r="A4679" s="22" t="s">
        <v>1894</v>
      </c>
      <c r="B4679" s="24" t="s">
        <v>3133</v>
      </c>
      <c r="C4679" s="22" t="s">
        <v>72</v>
      </c>
      <c r="D4679" s="22" t="s">
        <v>3134</v>
      </c>
      <c r="E4679" s="397" t="s">
        <v>1928</v>
      </c>
      <c r="F4679" s="397"/>
      <c r="G4679" s="23" t="s">
        <v>268</v>
      </c>
      <c r="H4679" s="26">
        <v>1</v>
      </c>
      <c r="I4679" s="25">
        <v>29.13</v>
      </c>
      <c r="J4679" s="25">
        <v>29.13</v>
      </c>
    </row>
    <row r="4680" spans="1:10">
      <c r="A4680" s="38"/>
      <c r="B4680" s="38"/>
      <c r="C4680" s="38"/>
      <c r="D4680" s="38"/>
      <c r="E4680" s="38" t="s">
        <v>1897</v>
      </c>
      <c r="F4680" s="39">
        <v>7.82</v>
      </c>
      <c r="G4680" s="38" t="s">
        <v>1898</v>
      </c>
      <c r="H4680" s="39">
        <v>0</v>
      </c>
      <c r="I4680" s="38" t="s">
        <v>1899</v>
      </c>
      <c r="J4680" s="39">
        <v>7.82</v>
      </c>
    </row>
    <row r="4681" spans="1:10">
      <c r="A4681" s="38"/>
      <c r="B4681" s="38"/>
      <c r="C4681" s="38"/>
      <c r="D4681" s="38"/>
      <c r="E4681" s="38" t="s">
        <v>1900</v>
      </c>
      <c r="F4681" s="39">
        <v>8.14</v>
      </c>
      <c r="G4681" s="38"/>
      <c r="H4681" s="398" t="s">
        <v>1901</v>
      </c>
      <c r="I4681" s="398"/>
      <c r="J4681" s="39">
        <v>47.87</v>
      </c>
    </row>
    <row r="4682" spans="1:10" ht="1.05" customHeight="1">
      <c r="A4682" s="16"/>
      <c r="B4682" s="16"/>
      <c r="C4682" s="16"/>
      <c r="D4682" s="16"/>
      <c r="E4682" s="16"/>
      <c r="F4682" s="16"/>
      <c r="G4682" s="16"/>
      <c r="H4682" s="16"/>
      <c r="I4682" s="16"/>
      <c r="J4682" s="16"/>
    </row>
    <row r="4683" spans="1:10" ht="18" customHeight="1">
      <c r="A4683" s="2" t="s">
        <v>1512</v>
      </c>
      <c r="B4683" s="4" t="s">
        <v>61</v>
      </c>
      <c r="C4683" s="2" t="s">
        <v>62</v>
      </c>
      <c r="D4683" s="2" t="s">
        <v>9</v>
      </c>
      <c r="E4683" s="391" t="s">
        <v>63</v>
      </c>
      <c r="F4683" s="391"/>
      <c r="G4683" s="3" t="s">
        <v>64</v>
      </c>
      <c r="H4683" s="4" t="s">
        <v>10</v>
      </c>
      <c r="I4683" s="4" t="s">
        <v>65</v>
      </c>
      <c r="J4683" s="4" t="s">
        <v>11</v>
      </c>
    </row>
    <row r="4684" spans="1:10" ht="25.95" customHeight="1">
      <c r="A4684" s="10" t="s">
        <v>1883</v>
      </c>
      <c r="B4684" s="12" t="s">
        <v>1513</v>
      </c>
      <c r="C4684" s="10" t="s">
        <v>72</v>
      </c>
      <c r="D4684" s="10" t="s">
        <v>1514</v>
      </c>
      <c r="E4684" s="395" t="s">
        <v>74</v>
      </c>
      <c r="F4684" s="395"/>
      <c r="G4684" s="11" t="s">
        <v>75</v>
      </c>
      <c r="H4684" s="15">
        <v>1</v>
      </c>
      <c r="I4684" s="13">
        <v>35.68</v>
      </c>
      <c r="J4684" s="13">
        <v>35.68</v>
      </c>
    </row>
    <row r="4685" spans="1:10" ht="25.95" customHeight="1">
      <c r="A4685" s="17" t="s">
        <v>1884</v>
      </c>
      <c r="B4685" s="19" t="s">
        <v>2969</v>
      </c>
      <c r="C4685" s="17" t="s">
        <v>78</v>
      </c>
      <c r="D4685" s="17" t="s">
        <v>2970</v>
      </c>
      <c r="E4685" s="396" t="s">
        <v>1887</v>
      </c>
      <c r="F4685" s="396"/>
      <c r="G4685" s="18" t="s">
        <v>1911</v>
      </c>
      <c r="H4685" s="21">
        <v>0.2</v>
      </c>
      <c r="I4685" s="20">
        <v>24.32</v>
      </c>
      <c r="J4685" s="20">
        <v>4.8600000000000003</v>
      </c>
    </row>
    <row r="4686" spans="1:10" ht="24" customHeight="1">
      <c r="A4686" s="17" t="s">
        <v>1884</v>
      </c>
      <c r="B4686" s="19" t="s">
        <v>1971</v>
      </c>
      <c r="C4686" s="17" t="s">
        <v>78</v>
      </c>
      <c r="D4686" s="17" t="s">
        <v>1972</v>
      </c>
      <c r="E4686" s="396" t="s">
        <v>1887</v>
      </c>
      <c r="F4686" s="396"/>
      <c r="G4686" s="18" t="s">
        <v>1911</v>
      </c>
      <c r="H4686" s="21">
        <v>0.2</v>
      </c>
      <c r="I4686" s="20">
        <v>28.71</v>
      </c>
      <c r="J4686" s="20">
        <v>5.74</v>
      </c>
    </row>
    <row r="4687" spans="1:10" ht="24" customHeight="1">
      <c r="A4687" s="22" t="s">
        <v>1894</v>
      </c>
      <c r="B4687" s="24" t="s">
        <v>3360</v>
      </c>
      <c r="C4687" s="22" t="s">
        <v>72</v>
      </c>
      <c r="D4687" s="22" t="s">
        <v>3361</v>
      </c>
      <c r="E4687" s="397" t="s">
        <v>1928</v>
      </c>
      <c r="F4687" s="397"/>
      <c r="G4687" s="23" t="s">
        <v>268</v>
      </c>
      <c r="H4687" s="26">
        <v>1</v>
      </c>
      <c r="I4687" s="25">
        <v>25.08</v>
      </c>
      <c r="J4687" s="25">
        <v>25.08</v>
      </c>
    </row>
    <row r="4688" spans="1:10">
      <c r="A4688" s="38"/>
      <c r="B4688" s="38"/>
      <c r="C4688" s="38"/>
      <c r="D4688" s="38"/>
      <c r="E4688" s="38" t="s">
        <v>1897</v>
      </c>
      <c r="F4688" s="39">
        <v>7.82</v>
      </c>
      <c r="G4688" s="38" t="s">
        <v>1898</v>
      </c>
      <c r="H4688" s="39">
        <v>0</v>
      </c>
      <c r="I4688" s="38" t="s">
        <v>1899</v>
      </c>
      <c r="J4688" s="39">
        <v>7.82</v>
      </c>
    </row>
    <row r="4689" spans="1:10">
      <c r="A4689" s="38"/>
      <c r="B4689" s="38"/>
      <c r="C4689" s="38"/>
      <c r="D4689" s="38"/>
      <c r="E4689" s="38" t="s">
        <v>1900</v>
      </c>
      <c r="F4689" s="39">
        <v>7.31</v>
      </c>
      <c r="G4689" s="38"/>
      <c r="H4689" s="398" t="s">
        <v>1901</v>
      </c>
      <c r="I4689" s="398"/>
      <c r="J4689" s="39">
        <v>42.99</v>
      </c>
    </row>
    <row r="4690" spans="1:10" ht="1.05" customHeight="1">
      <c r="A4690" s="16"/>
      <c r="B4690" s="16"/>
      <c r="C4690" s="16"/>
      <c r="D4690" s="16"/>
      <c r="E4690" s="16"/>
      <c r="F4690" s="16"/>
      <c r="G4690" s="16"/>
      <c r="H4690" s="16"/>
      <c r="I4690" s="16"/>
      <c r="J4690" s="16"/>
    </row>
    <row r="4691" spans="1:10" ht="18" customHeight="1">
      <c r="A4691" s="2" t="s">
        <v>1515</v>
      </c>
      <c r="B4691" s="4" t="s">
        <v>61</v>
      </c>
      <c r="C4691" s="2" t="s">
        <v>62</v>
      </c>
      <c r="D4691" s="2" t="s">
        <v>9</v>
      </c>
      <c r="E4691" s="391" t="s">
        <v>63</v>
      </c>
      <c r="F4691" s="391"/>
      <c r="G4691" s="3" t="s">
        <v>64</v>
      </c>
      <c r="H4691" s="4" t="s">
        <v>10</v>
      </c>
      <c r="I4691" s="4" t="s">
        <v>65</v>
      </c>
      <c r="J4691" s="4" t="s">
        <v>11</v>
      </c>
    </row>
    <row r="4692" spans="1:10" ht="25.95" customHeight="1">
      <c r="A4692" s="10" t="s">
        <v>1883</v>
      </c>
      <c r="B4692" s="12" t="s">
        <v>1516</v>
      </c>
      <c r="C4692" s="10" t="s">
        <v>72</v>
      </c>
      <c r="D4692" s="10" t="s">
        <v>1517</v>
      </c>
      <c r="E4692" s="395" t="s">
        <v>74</v>
      </c>
      <c r="F4692" s="395"/>
      <c r="G4692" s="11" t="s">
        <v>75</v>
      </c>
      <c r="H4692" s="15">
        <v>1</v>
      </c>
      <c r="I4692" s="13">
        <v>82.85</v>
      </c>
      <c r="J4692" s="13">
        <v>82.85</v>
      </c>
    </row>
    <row r="4693" spans="1:10" ht="24" customHeight="1">
      <c r="A4693" s="17" t="s">
        <v>1884</v>
      </c>
      <c r="B4693" s="19" t="s">
        <v>1971</v>
      </c>
      <c r="C4693" s="17" t="s">
        <v>78</v>
      </c>
      <c r="D4693" s="17" t="s">
        <v>1972</v>
      </c>
      <c r="E4693" s="396" t="s">
        <v>1887</v>
      </c>
      <c r="F4693" s="396"/>
      <c r="G4693" s="18" t="s">
        <v>1911</v>
      </c>
      <c r="H4693" s="21">
        <v>0.2</v>
      </c>
      <c r="I4693" s="20">
        <v>28.71</v>
      </c>
      <c r="J4693" s="20">
        <v>5.74</v>
      </c>
    </row>
    <row r="4694" spans="1:10" ht="25.95" customHeight="1">
      <c r="A4694" s="17" t="s">
        <v>1884</v>
      </c>
      <c r="B4694" s="19" t="s">
        <v>2969</v>
      </c>
      <c r="C4694" s="17" t="s">
        <v>78</v>
      </c>
      <c r="D4694" s="17" t="s">
        <v>2970</v>
      </c>
      <c r="E4694" s="396" t="s">
        <v>1887</v>
      </c>
      <c r="F4694" s="396"/>
      <c r="G4694" s="18" t="s">
        <v>1911</v>
      </c>
      <c r="H4694" s="21">
        <v>0.2</v>
      </c>
      <c r="I4694" s="20">
        <v>24.32</v>
      </c>
      <c r="J4694" s="20">
        <v>4.8600000000000003</v>
      </c>
    </row>
    <row r="4695" spans="1:10" ht="25.95" customHeight="1">
      <c r="A4695" s="22" t="s">
        <v>1894</v>
      </c>
      <c r="B4695" s="24" t="s">
        <v>2957</v>
      </c>
      <c r="C4695" s="22" t="s">
        <v>72</v>
      </c>
      <c r="D4695" s="22" t="s">
        <v>2958</v>
      </c>
      <c r="E4695" s="397" t="s">
        <v>1928</v>
      </c>
      <c r="F4695" s="397"/>
      <c r="G4695" s="23" t="s">
        <v>268</v>
      </c>
      <c r="H4695" s="26">
        <v>1</v>
      </c>
      <c r="I4695" s="25">
        <v>72.25</v>
      </c>
      <c r="J4695" s="25">
        <v>72.25</v>
      </c>
    </row>
    <row r="4696" spans="1:10">
      <c r="A4696" s="38"/>
      <c r="B4696" s="38"/>
      <c r="C4696" s="38"/>
      <c r="D4696" s="38"/>
      <c r="E4696" s="38" t="s">
        <v>1897</v>
      </c>
      <c r="F4696" s="39">
        <v>7.82</v>
      </c>
      <c r="G4696" s="38" t="s">
        <v>1898</v>
      </c>
      <c r="H4696" s="39">
        <v>0</v>
      </c>
      <c r="I4696" s="38" t="s">
        <v>1899</v>
      </c>
      <c r="J4696" s="39">
        <v>7.82</v>
      </c>
    </row>
    <row r="4697" spans="1:10">
      <c r="A4697" s="38"/>
      <c r="B4697" s="38"/>
      <c r="C4697" s="38"/>
      <c r="D4697" s="38"/>
      <c r="E4697" s="38" t="s">
        <v>1900</v>
      </c>
      <c r="F4697" s="39">
        <v>16.98</v>
      </c>
      <c r="G4697" s="38"/>
      <c r="H4697" s="398" t="s">
        <v>1901</v>
      </c>
      <c r="I4697" s="398"/>
      <c r="J4697" s="39">
        <v>99.83</v>
      </c>
    </row>
    <row r="4698" spans="1:10" ht="1.05" customHeight="1">
      <c r="A4698" s="16"/>
      <c r="B4698" s="16"/>
      <c r="C4698" s="16"/>
      <c r="D4698" s="16"/>
      <c r="E4698" s="16"/>
      <c r="F4698" s="16"/>
      <c r="G4698" s="16"/>
      <c r="H4698" s="16"/>
      <c r="I4698" s="16"/>
      <c r="J4698" s="16"/>
    </row>
    <row r="4699" spans="1:10" ht="18" customHeight="1">
      <c r="A4699" s="2" t="s">
        <v>1518</v>
      </c>
      <c r="B4699" s="4" t="s">
        <v>61</v>
      </c>
      <c r="C4699" s="2" t="s">
        <v>62</v>
      </c>
      <c r="D4699" s="2" t="s">
        <v>9</v>
      </c>
      <c r="E4699" s="391" t="s">
        <v>63</v>
      </c>
      <c r="F4699" s="391"/>
      <c r="G4699" s="3" t="s">
        <v>64</v>
      </c>
      <c r="H4699" s="4" t="s">
        <v>10</v>
      </c>
      <c r="I4699" s="4" t="s">
        <v>65</v>
      </c>
      <c r="J4699" s="4" t="s">
        <v>11</v>
      </c>
    </row>
    <row r="4700" spans="1:10" ht="78" customHeight="1">
      <c r="A4700" s="10" t="s">
        <v>1883</v>
      </c>
      <c r="B4700" s="12" t="s">
        <v>1184</v>
      </c>
      <c r="C4700" s="10" t="s">
        <v>72</v>
      </c>
      <c r="D4700" s="10" t="s">
        <v>1185</v>
      </c>
      <c r="E4700" s="395" t="s">
        <v>74</v>
      </c>
      <c r="F4700" s="395"/>
      <c r="G4700" s="11" t="s">
        <v>75</v>
      </c>
      <c r="H4700" s="15">
        <v>1</v>
      </c>
      <c r="I4700" s="13">
        <v>57.27</v>
      </c>
      <c r="J4700" s="13">
        <v>57.27</v>
      </c>
    </row>
    <row r="4701" spans="1:10" ht="24" customHeight="1">
      <c r="A4701" s="17" t="s">
        <v>1884</v>
      </c>
      <c r="B4701" s="19" t="s">
        <v>1971</v>
      </c>
      <c r="C4701" s="17" t="s">
        <v>78</v>
      </c>
      <c r="D4701" s="17" t="s">
        <v>1972</v>
      </c>
      <c r="E4701" s="396" t="s">
        <v>1887</v>
      </c>
      <c r="F4701" s="396"/>
      <c r="G4701" s="18" t="s">
        <v>1911</v>
      </c>
      <c r="H4701" s="21">
        <v>0.48599999999999999</v>
      </c>
      <c r="I4701" s="20">
        <v>28.71</v>
      </c>
      <c r="J4701" s="20">
        <v>13.95</v>
      </c>
    </row>
    <row r="4702" spans="1:10" ht="25.95" customHeight="1">
      <c r="A4702" s="17" t="s">
        <v>1884</v>
      </c>
      <c r="B4702" s="19" t="s">
        <v>2969</v>
      </c>
      <c r="C4702" s="17" t="s">
        <v>78</v>
      </c>
      <c r="D4702" s="17" t="s">
        <v>2970</v>
      </c>
      <c r="E4702" s="396" t="s">
        <v>1887</v>
      </c>
      <c r="F4702" s="396"/>
      <c r="G4702" s="18" t="s">
        <v>1911</v>
      </c>
      <c r="H4702" s="21">
        <v>0.48599999999999999</v>
      </c>
      <c r="I4702" s="20">
        <v>24.32</v>
      </c>
      <c r="J4702" s="20">
        <v>11.81</v>
      </c>
    </row>
    <row r="4703" spans="1:10" ht="25.95" customHeight="1">
      <c r="A4703" s="22" t="s">
        <v>1894</v>
      </c>
      <c r="B4703" s="24" t="s">
        <v>3135</v>
      </c>
      <c r="C4703" s="22" t="s">
        <v>72</v>
      </c>
      <c r="D4703" s="22" t="s">
        <v>3136</v>
      </c>
      <c r="E4703" s="397" t="s">
        <v>1928</v>
      </c>
      <c r="F4703" s="397"/>
      <c r="G4703" s="23" t="s">
        <v>268</v>
      </c>
      <c r="H4703" s="26">
        <v>1.1000000000000001</v>
      </c>
      <c r="I4703" s="25">
        <v>28.65</v>
      </c>
      <c r="J4703" s="25">
        <v>31.51</v>
      </c>
    </row>
    <row r="4704" spans="1:10">
      <c r="A4704" s="38"/>
      <c r="B4704" s="38"/>
      <c r="C4704" s="38"/>
      <c r="D4704" s="38"/>
      <c r="E4704" s="38" t="s">
        <v>1897</v>
      </c>
      <c r="F4704" s="39">
        <v>19</v>
      </c>
      <c r="G4704" s="38" t="s">
        <v>1898</v>
      </c>
      <c r="H4704" s="39">
        <v>0</v>
      </c>
      <c r="I4704" s="38" t="s">
        <v>1899</v>
      </c>
      <c r="J4704" s="39">
        <v>19</v>
      </c>
    </row>
    <row r="4705" spans="1:10">
      <c r="A4705" s="38"/>
      <c r="B4705" s="38"/>
      <c r="C4705" s="38"/>
      <c r="D4705" s="38"/>
      <c r="E4705" s="38" t="s">
        <v>1900</v>
      </c>
      <c r="F4705" s="39">
        <v>11.74</v>
      </c>
      <c r="G4705" s="38"/>
      <c r="H4705" s="398" t="s">
        <v>1901</v>
      </c>
      <c r="I4705" s="398"/>
      <c r="J4705" s="39">
        <v>69.010000000000005</v>
      </c>
    </row>
    <row r="4706" spans="1:10" ht="1.05" customHeight="1">
      <c r="A4706" s="16"/>
      <c r="B4706" s="16"/>
      <c r="C4706" s="16"/>
      <c r="D4706" s="16"/>
      <c r="E4706" s="16"/>
      <c r="F4706" s="16"/>
      <c r="G4706" s="16"/>
      <c r="H4706" s="16"/>
      <c r="I4706" s="16"/>
      <c r="J4706" s="16"/>
    </row>
    <row r="4707" spans="1:10" ht="18" customHeight="1">
      <c r="A4707" s="2" t="s">
        <v>1519</v>
      </c>
      <c r="B4707" s="4" t="s">
        <v>61</v>
      </c>
      <c r="C4707" s="2" t="s">
        <v>62</v>
      </c>
      <c r="D4707" s="2" t="s">
        <v>9</v>
      </c>
      <c r="E4707" s="391" t="s">
        <v>63</v>
      </c>
      <c r="F4707" s="391"/>
      <c r="G4707" s="3" t="s">
        <v>64</v>
      </c>
      <c r="H4707" s="4" t="s">
        <v>10</v>
      </c>
      <c r="I4707" s="4" t="s">
        <v>65</v>
      </c>
      <c r="J4707" s="4" t="s">
        <v>11</v>
      </c>
    </row>
    <row r="4708" spans="1:10" ht="78" customHeight="1">
      <c r="A4708" s="10" t="s">
        <v>1883</v>
      </c>
      <c r="B4708" s="12" t="s">
        <v>1520</v>
      </c>
      <c r="C4708" s="10" t="s">
        <v>72</v>
      </c>
      <c r="D4708" s="10" t="s">
        <v>1521</v>
      </c>
      <c r="E4708" s="395" t="s">
        <v>74</v>
      </c>
      <c r="F4708" s="395"/>
      <c r="G4708" s="11" t="s">
        <v>75</v>
      </c>
      <c r="H4708" s="15">
        <v>1</v>
      </c>
      <c r="I4708" s="13">
        <v>61.79</v>
      </c>
      <c r="J4708" s="13">
        <v>61.79</v>
      </c>
    </row>
    <row r="4709" spans="1:10" ht="25.95" customHeight="1">
      <c r="A4709" s="17" t="s">
        <v>1884</v>
      </c>
      <c r="B4709" s="19" t="s">
        <v>2969</v>
      </c>
      <c r="C4709" s="17" t="s">
        <v>78</v>
      </c>
      <c r="D4709" s="17" t="s">
        <v>2970</v>
      </c>
      <c r="E4709" s="396" t="s">
        <v>1887</v>
      </c>
      <c r="F4709" s="396"/>
      <c r="G4709" s="18" t="s">
        <v>1911</v>
      </c>
      <c r="H4709" s="21">
        <v>0.2</v>
      </c>
      <c r="I4709" s="20">
        <v>24.32</v>
      </c>
      <c r="J4709" s="20">
        <v>4.8600000000000003</v>
      </c>
    </row>
    <row r="4710" spans="1:10" ht="24" customHeight="1">
      <c r="A4710" s="17" t="s">
        <v>1884</v>
      </c>
      <c r="B4710" s="19" t="s">
        <v>1971</v>
      </c>
      <c r="C4710" s="17" t="s">
        <v>78</v>
      </c>
      <c r="D4710" s="17" t="s">
        <v>1972</v>
      </c>
      <c r="E4710" s="396" t="s">
        <v>1887</v>
      </c>
      <c r="F4710" s="396"/>
      <c r="G4710" s="18" t="s">
        <v>1911</v>
      </c>
      <c r="H4710" s="21">
        <v>0.2</v>
      </c>
      <c r="I4710" s="20">
        <v>28.71</v>
      </c>
      <c r="J4710" s="20">
        <v>5.74</v>
      </c>
    </row>
    <row r="4711" spans="1:10" ht="39" customHeight="1">
      <c r="A4711" s="22" t="s">
        <v>1894</v>
      </c>
      <c r="B4711" s="24" t="s">
        <v>3362</v>
      </c>
      <c r="C4711" s="22" t="s">
        <v>72</v>
      </c>
      <c r="D4711" s="22" t="s">
        <v>3363</v>
      </c>
      <c r="E4711" s="397" t="s">
        <v>1928</v>
      </c>
      <c r="F4711" s="397"/>
      <c r="G4711" s="23" t="s">
        <v>268</v>
      </c>
      <c r="H4711" s="26">
        <v>1</v>
      </c>
      <c r="I4711" s="25">
        <v>51.19</v>
      </c>
      <c r="J4711" s="25">
        <v>51.19</v>
      </c>
    </row>
    <row r="4712" spans="1:10">
      <c r="A4712" s="38"/>
      <c r="B4712" s="38"/>
      <c r="C4712" s="38"/>
      <c r="D4712" s="38"/>
      <c r="E4712" s="38" t="s">
        <v>1897</v>
      </c>
      <c r="F4712" s="39">
        <v>7.82</v>
      </c>
      <c r="G4712" s="38" t="s">
        <v>1898</v>
      </c>
      <c r="H4712" s="39">
        <v>0</v>
      </c>
      <c r="I4712" s="38" t="s">
        <v>1899</v>
      </c>
      <c r="J4712" s="39">
        <v>7.82</v>
      </c>
    </row>
    <row r="4713" spans="1:10">
      <c r="A4713" s="38"/>
      <c r="B4713" s="38"/>
      <c r="C4713" s="38"/>
      <c r="D4713" s="38"/>
      <c r="E4713" s="38" t="s">
        <v>1900</v>
      </c>
      <c r="F4713" s="39">
        <v>12.66</v>
      </c>
      <c r="G4713" s="38"/>
      <c r="H4713" s="398" t="s">
        <v>1901</v>
      </c>
      <c r="I4713" s="398"/>
      <c r="J4713" s="39">
        <v>74.45</v>
      </c>
    </row>
    <row r="4714" spans="1:10" ht="1.05" customHeight="1">
      <c r="A4714" s="16"/>
      <c r="B4714" s="16"/>
      <c r="C4714" s="16"/>
      <c r="D4714" s="16"/>
      <c r="E4714" s="16"/>
      <c r="F4714" s="16"/>
      <c r="G4714" s="16"/>
      <c r="H4714" s="16"/>
      <c r="I4714" s="16"/>
      <c r="J4714" s="16"/>
    </row>
    <row r="4715" spans="1:10" ht="18" customHeight="1">
      <c r="A4715" s="2" t="s">
        <v>1522</v>
      </c>
      <c r="B4715" s="4" t="s">
        <v>61</v>
      </c>
      <c r="C4715" s="2" t="s">
        <v>62</v>
      </c>
      <c r="D4715" s="2" t="s">
        <v>9</v>
      </c>
      <c r="E4715" s="391" t="s">
        <v>63</v>
      </c>
      <c r="F4715" s="391"/>
      <c r="G4715" s="3" t="s">
        <v>64</v>
      </c>
      <c r="H4715" s="4" t="s">
        <v>10</v>
      </c>
      <c r="I4715" s="4" t="s">
        <v>65</v>
      </c>
      <c r="J4715" s="4" t="s">
        <v>11</v>
      </c>
    </row>
    <row r="4716" spans="1:10" ht="25.95" customHeight="1">
      <c r="A4716" s="10" t="s">
        <v>1883</v>
      </c>
      <c r="B4716" s="12" t="s">
        <v>1190</v>
      </c>
      <c r="C4716" s="10" t="s">
        <v>72</v>
      </c>
      <c r="D4716" s="10" t="s">
        <v>1191</v>
      </c>
      <c r="E4716" s="395" t="s">
        <v>74</v>
      </c>
      <c r="F4716" s="395"/>
      <c r="G4716" s="11" t="s">
        <v>75</v>
      </c>
      <c r="H4716" s="15">
        <v>1</v>
      </c>
      <c r="I4716" s="13">
        <v>316.75</v>
      </c>
      <c r="J4716" s="13">
        <v>316.75</v>
      </c>
    </row>
    <row r="4717" spans="1:10" ht="24" customHeight="1">
      <c r="A4717" s="17" t="s">
        <v>1884</v>
      </c>
      <c r="B4717" s="19" t="s">
        <v>1971</v>
      </c>
      <c r="C4717" s="17" t="s">
        <v>78</v>
      </c>
      <c r="D4717" s="17" t="s">
        <v>1972</v>
      </c>
      <c r="E4717" s="396" t="s">
        <v>1887</v>
      </c>
      <c r="F4717" s="396"/>
      <c r="G4717" s="18" t="s">
        <v>1911</v>
      </c>
      <c r="H4717" s="21">
        <v>0.51129999999999998</v>
      </c>
      <c r="I4717" s="20">
        <v>28.71</v>
      </c>
      <c r="J4717" s="20">
        <v>14.67</v>
      </c>
    </row>
    <row r="4718" spans="1:10" ht="25.95" customHeight="1">
      <c r="A4718" s="17" t="s">
        <v>1884</v>
      </c>
      <c r="B4718" s="19" t="s">
        <v>2969</v>
      </c>
      <c r="C4718" s="17" t="s">
        <v>78</v>
      </c>
      <c r="D4718" s="17" t="s">
        <v>2970</v>
      </c>
      <c r="E4718" s="396" t="s">
        <v>1887</v>
      </c>
      <c r="F4718" s="396"/>
      <c r="G4718" s="18" t="s">
        <v>1911</v>
      </c>
      <c r="H4718" s="21">
        <v>0.51129999999999998</v>
      </c>
      <c r="I4718" s="20">
        <v>24.32</v>
      </c>
      <c r="J4718" s="20">
        <v>12.43</v>
      </c>
    </row>
    <row r="4719" spans="1:10" ht="24" customHeight="1">
      <c r="A4719" s="22" t="s">
        <v>1894</v>
      </c>
      <c r="B4719" s="24" t="s">
        <v>2963</v>
      </c>
      <c r="C4719" s="22" t="s">
        <v>78</v>
      </c>
      <c r="D4719" s="22" t="s">
        <v>2964</v>
      </c>
      <c r="E4719" s="397" t="s">
        <v>1928</v>
      </c>
      <c r="F4719" s="397"/>
      <c r="G4719" s="23" t="s">
        <v>268</v>
      </c>
      <c r="H4719" s="26">
        <v>25.2</v>
      </c>
      <c r="I4719" s="25">
        <v>0.42</v>
      </c>
      <c r="J4719" s="25">
        <v>10.58</v>
      </c>
    </row>
    <row r="4720" spans="1:10" ht="25.95" customHeight="1">
      <c r="A4720" s="22" t="s">
        <v>1894</v>
      </c>
      <c r="B4720" s="24" t="s">
        <v>2959</v>
      </c>
      <c r="C4720" s="22" t="s">
        <v>72</v>
      </c>
      <c r="D4720" s="22" t="s">
        <v>2960</v>
      </c>
      <c r="E4720" s="397" t="s">
        <v>1928</v>
      </c>
      <c r="F4720" s="397"/>
      <c r="G4720" s="23" t="s">
        <v>268</v>
      </c>
      <c r="H4720" s="26">
        <v>25.2</v>
      </c>
      <c r="I4720" s="25">
        <v>0.53</v>
      </c>
      <c r="J4720" s="25">
        <v>13.35</v>
      </c>
    </row>
    <row r="4721" spans="1:10" ht="25.95" customHeight="1">
      <c r="A4721" s="22" t="s">
        <v>1894</v>
      </c>
      <c r="B4721" s="24" t="s">
        <v>1948</v>
      </c>
      <c r="C4721" s="22" t="s">
        <v>72</v>
      </c>
      <c r="D4721" s="22" t="s">
        <v>3141</v>
      </c>
      <c r="E4721" s="397" t="s">
        <v>1928</v>
      </c>
      <c r="F4721" s="397"/>
      <c r="G4721" s="23" t="s">
        <v>268</v>
      </c>
      <c r="H4721" s="26">
        <v>1</v>
      </c>
      <c r="I4721" s="25">
        <v>30.51</v>
      </c>
      <c r="J4721" s="25">
        <v>30.51</v>
      </c>
    </row>
    <row r="4722" spans="1:10" ht="25.95" customHeight="1">
      <c r="A4722" s="22" t="s">
        <v>1894</v>
      </c>
      <c r="B4722" s="24" t="s">
        <v>2965</v>
      </c>
      <c r="C4722" s="22" t="s">
        <v>78</v>
      </c>
      <c r="D4722" s="22" t="s">
        <v>2966</v>
      </c>
      <c r="E4722" s="397" t="s">
        <v>1928</v>
      </c>
      <c r="F4722" s="397"/>
      <c r="G4722" s="23" t="s">
        <v>268</v>
      </c>
      <c r="H4722" s="26">
        <v>50.4</v>
      </c>
      <c r="I4722" s="25">
        <v>1.63</v>
      </c>
      <c r="J4722" s="25">
        <v>82.15</v>
      </c>
    </row>
    <row r="4723" spans="1:10" ht="24" customHeight="1">
      <c r="A4723" s="22" t="s">
        <v>1894</v>
      </c>
      <c r="B4723" s="24" t="s">
        <v>2961</v>
      </c>
      <c r="C4723" s="22" t="s">
        <v>72</v>
      </c>
      <c r="D4723" s="22" t="s">
        <v>2962</v>
      </c>
      <c r="E4723" s="397" t="s">
        <v>1928</v>
      </c>
      <c r="F4723" s="397"/>
      <c r="G4723" s="23" t="s">
        <v>268</v>
      </c>
      <c r="H4723" s="26">
        <v>6</v>
      </c>
      <c r="I4723" s="25">
        <v>25.51</v>
      </c>
      <c r="J4723" s="25">
        <v>153.06</v>
      </c>
    </row>
    <row r="4724" spans="1:10">
      <c r="A4724" s="38"/>
      <c r="B4724" s="38"/>
      <c r="C4724" s="38"/>
      <c r="D4724" s="38"/>
      <c r="E4724" s="38" t="s">
        <v>1897</v>
      </c>
      <c r="F4724" s="39">
        <v>19.989999999999998</v>
      </c>
      <c r="G4724" s="38" t="s">
        <v>1898</v>
      </c>
      <c r="H4724" s="39">
        <v>0</v>
      </c>
      <c r="I4724" s="38" t="s">
        <v>1899</v>
      </c>
      <c r="J4724" s="39">
        <v>19.989999999999998</v>
      </c>
    </row>
    <row r="4725" spans="1:10">
      <c r="A4725" s="38"/>
      <c r="B4725" s="38"/>
      <c r="C4725" s="38"/>
      <c r="D4725" s="38"/>
      <c r="E4725" s="38" t="s">
        <v>1900</v>
      </c>
      <c r="F4725" s="39">
        <v>64.930000000000007</v>
      </c>
      <c r="G4725" s="38"/>
      <c r="H4725" s="398" t="s">
        <v>1901</v>
      </c>
      <c r="I4725" s="398"/>
      <c r="J4725" s="39">
        <v>381.68</v>
      </c>
    </row>
    <row r="4726" spans="1:10" ht="1.05" customHeight="1">
      <c r="A4726" s="16"/>
      <c r="B4726" s="16"/>
      <c r="C4726" s="16"/>
      <c r="D4726" s="16"/>
      <c r="E4726" s="16"/>
      <c r="F4726" s="16"/>
      <c r="G4726" s="16"/>
      <c r="H4726" s="16"/>
      <c r="I4726" s="16"/>
      <c r="J4726" s="16"/>
    </row>
    <row r="4727" spans="1:10" ht="18" customHeight="1">
      <c r="A4727" s="2" t="s">
        <v>1523</v>
      </c>
      <c r="B4727" s="4" t="s">
        <v>61</v>
      </c>
      <c r="C4727" s="2" t="s">
        <v>62</v>
      </c>
      <c r="D4727" s="2" t="s">
        <v>9</v>
      </c>
      <c r="E4727" s="391" t="s">
        <v>63</v>
      </c>
      <c r="F4727" s="391"/>
      <c r="G4727" s="3" t="s">
        <v>64</v>
      </c>
      <c r="H4727" s="4" t="s">
        <v>10</v>
      </c>
      <c r="I4727" s="4" t="s">
        <v>65</v>
      </c>
      <c r="J4727" s="4" t="s">
        <v>11</v>
      </c>
    </row>
    <row r="4728" spans="1:10" ht="25.95" customHeight="1">
      <c r="A4728" s="10" t="s">
        <v>1883</v>
      </c>
      <c r="B4728" s="12" t="s">
        <v>1524</v>
      </c>
      <c r="C4728" s="10" t="s">
        <v>72</v>
      </c>
      <c r="D4728" s="10" t="s">
        <v>1525</v>
      </c>
      <c r="E4728" s="395" t="s">
        <v>74</v>
      </c>
      <c r="F4728" s="395"/>
      <c r="G4728" s="11" t="s">
        <v>75</v>
      </c>
      <c r="H4728" s="15">
        <v>1</v>
      </c>
      <c r="I4728" s="13">
        <v>150.72</v>
      </c>
      <c r="J4728" s="13">
        <v>150.72</v>
      </c>
    </row>
    <row r="4729" spans="1:10" ht="24" customHeight="1">
      <c r="A4729" s="17" t="s">
        <v>1884</v>
      </c>
      <c r="B4729" s="19" t="s">
        <v>1971</v>
      </c>
      <c r="C4729" s="17" t="s">
        <v>78</v>
      </c>
      <c r="D4729" s="17" t="s">
        <v>1972</v>
      </c>
      <c r="E4729" s="396" t="s">
        <v>1887</v>
      </c>
      <c r="F4729" s="396"/>
      <c r="G4729" s="18" t="s">
        <v>1911</v>
      </c>
      <c r="H4729" s="21">
        <v>0.51129999999999998</v>
      </c>
      <c r="I4729" s="20">
        <v>28.71</v>
      </c>
      <c r="J4729" s="20">
        <v>14.67</v>
      </c>
    </row>
    <row r="4730" spans="1:10" ht="25.95" customHeight="1">
      <c r="A4730" s="17" t="s">
        <v>1884</v>
      </c>
      <c r="B4730" s="19" t="s">
        <v>2090</v>
      </c>
      <c r="C4730" s="17" t="s">
        <v>78</v>
      </c>
      <c r="D4730" s="17" t="s">
        <v>2091</v>
      </c>
      <c r="E4730" s="396" t="s">
        <v>1887</v>
      </c>
      <c r="F4730" s="396"/>
      <c r="G4730" s="18" t="s">
        <v>1911</v>
      </c>
      <c r="H4730" s="21">
        <v>0.51129999999999998</v>
      </c>
      <c r="I4730" s="20">
        <v>23.92</v>
      </c>
      <c r="J4730" s="20">
        <v>12.23</v>
      </c>
    </row>
    <row r="4731" spans="1:10" ht="24" customHeight="1">
      <c r="A4731" s="22" t="s">
        <v>1894</v>
      </c>
      <c r="B4731" s="24" t="s">
        <v>2963</v>
      </c>
      <c r="C4731" s="22" t="s">
        <v>78</v>
      </c>
      <c r="D4731" s="22" t="s">
        <v>2964</v>
      </c>
      <c r="E4731" s="397" t="s">
        <v>1928</v>
      </c>
      <c r="F4731" s="397"/>
      <c r="G4731" s="23" t="s">
        <v>268</v>
      </c>
      <c r="H4731" s="26">
        <v>25.2</v>
      </c>
      <c r="I4731" s="25">
        <v>0.42</v>
      </c>
      <c r="J4731" s="25">
        <v>10.58</v>
      </c>
    </row>
    <row r="4732" spans="1:10" ht="25.95" customHeight="1">
      <c r="A4732" s="22" t="s">
        <v>1894</v>
      </c>
      <c r="B4732" s="24" t="s">
        <v>3139</v>
      </c>
      <c r="C4732" s="22" t="s">
        <v>78</v>
      </c>
      <c r="D4732" s="22" t="s">
        <v>3140</v>
      </c>
      <c r="E4732" s="397" t="s">
        <v>1928</v>
      </c>
      <c r="F4732" s="397"/>
      <c r="G4732" s="23" t="s">
        <v>268</v>
      </c>
      <c r="H4732" s="26">
        <v>50.4</v>
      </c>
      <c r="I4732" s="25">
        <v>0.56000000000000005</v>
      </c>
      <c r="J4732" s="25">
        <v>28.22</v>
      </c>
    </row>
    <row r="4733" spans="1:10" ht="25.95" customHeight="1">
      <c r="A4733" s="22" t="s">
        <v>1894</v>
      </c>
      <c r="B4733" s="24" t="s">
        <v>1948</v>
      </c>
      <c r="C4733" s="22" t="s">
        <v>72</v>
      </c>
      <c r="D4733" s="22" t="s">
        <v>3141</v>
      </c>
      <c r="E4733" s="397" t="s">
        <v>1928</v>
      </c>
      <c r="F4733" s="397"/>
      <c r="G4733" s="23" t="s">
        <v>268</v>
      </c>
      <c r="H4733" s="26">
        <v>1</v>
      </c>
      <c r="I4733" s="25">
        <v>30.51</v>
      </c>
      <c r="J4733" s="25">
        <v>30.51</v>
      </c>
    </row>
    <row r="4734" spans="1:10" ht="25.95" customHeight="1">
      <c r="A4734" s="22" t="s">
        <v>1894</v>
      </c>
      <c r="B4734" s="24" t="s">
        <v>2959</v>
      </c>
      <c r="C4734" s="22" t="s">
        <v>72</v>
      </c>
      <c r="D4734" s="22" t="s">
        <v>2960</v>
      </c>
      <c r="E4734" s="397" t="s">
        <v>1928</v>
      </c>
      <c r="F4734" s="397"/>
      <c r="G4734" s="23" t="s">
        <v>268</v>
      </c>
      <c r="H4734" s="26">
        <v>25.2</v>
      </c>
      <c r="I4734" s="25">
        <v>0.53</v>
      </c>
      <c r="J4734" s="25">
        <v>13.35</v>
      </c>
    </row>
    <row r="4735" spans="1:10" ht="39" customHeight="1">
      <c r="A4735" s="22" t="s">
        <v>1894</v>
      </c>
      <c r="B4735" s="24" t="s">
        <v>3364</v>
      </c>
      <c r="C4735" s="22" t="s">
        <v>72</v>
      </c>
      <c r="D4735" s="22" t="s">
        <v>3365</v>
      </c>
      <c r="E4735" s="397" t="s">
        <v>1928</v>
      </c>
      <c r="F4735" s="397"/>
      <c r="G4735" s="23" t="s">
        <v>268</v>
      </c>
      <c r="H4735" s="26">
        <v>6</v>
      </c>
      <c r="I4735" s="25">
        <v>6.86</v>
      </c>
      <c r="J4735" s="25">
        <v>41.16</v>
      </c>
    </row>
    <row r="4736" spans="1:10">
      <c r="A4736" s="38"/>
      <c r="B4736" s="38"/>
      <c r="C4736" s="38"/>
      <c r="D4736" s="38"/>
      <c r="E4736" s="38" t="s">
        <v>1897</v>
      </c>
      <c r="F4736" s="39">
        <v>19.850000000000001</v>
      </c>
      <c r="G4736" s="38" t="s">
        <v>1898</v>
      </c>
      <c r="H4736" s="39">
        <v>0</v>
      </c>
      <c r="I4736" s="38" t="s">
        <v>1899</v>
      </c>
      <c r="J4736" s="39">
        <v>19.850000000000001</v>
      </c>
    </row>
    <row r="4737" spans="1:10">
      <c r="A4737" s="38"/>
      <c r="B4737" s="38"/>
      <c r="C4737" s="38"/>
      <c r="D4737" s="38"/>
      <c r="E4737" s="38" t="s">
        <v>1900</v>
      </c>
      <c r="F4737" s="39">
        <v>30.89</v>
      </c>
      <c r="G4737" s="38"/>
      <c r="H4737" s="398" t="s">
        <v>1901</v>
      </c>
      <c r="I4737" s="398"/>
      <c r="J4737" s="39">
        <v>181.61</v>
      </c>
    </row>
    <row r="4738" spans="1:10" ht="1.05" customHeight="1">
      <c r="A4738" s="16"/>
      <c r="B4738" s="16"/>
      <c r="C4738" s="16"/>
      <c r="D4738" s="16"/>
      <c r="E4738" s="16"/>
      <c r="F4738" s="16"/>
      <c r="G4738" s="16"/>
      <c r="H4738" s="16"/>
      <c r="I4738" s="16"/>
      <c r="J4738" s="16"/>
    </row>
    <row r="4739" spans="1:10" ht="18" customHeight="1">
      <c r="A4739" s="2" t="s">
        <v>1526</v>
      </c>
      <c r="B4739" s="4" t="s">
        <v>61</v>
      </c>
      <c r="C4739" s="2" t="s">
        <v>62</v>
      </c>
      <c r="D4739" s="2" t="s">
        <v>9</v>
      </c>
      <c r="E4739" s="391" t="s">
        <v>63</v>
      </c>
      <c r="F4739" s="391"/>
      <c r="G4739" s="3" t="s">
        <v>64</v>
      </c>
      <c r="H4739" s="4" t="s">
        <v>10</v>
      </c>
      <c r="I4739" s="4" t="s">
        <v>65</v>
      </c>
      <c r="J4739" s="4" t="s">
        <v>11</v>
      </c>
    </row>
    <row r="4740" spans="1:10" ht="78" customHeight="1">
      <c r="A4740" s="10" t="s">
        <v>1883</v>
      </c>
      <c r="B4740" s="12" t="s">
        <v>1193</v>
      </c>
      <c r="C4740" s="10" t="s">
        <v>72</v>
      </c>
      <c r="D4740" s="10" t="s">
        <v>1194</v>
      </c>
      <c r="E4740" s="395" t="s">
        <v>74</v>
      </c>
      <c r="F4740" s="395"/>
      <c r="G4740" s="11" t="s">
        <v>75</v>
      </c>
      <c r="H4740" s="15">
        <v>1</v>
      </c>
      <c r="I4740" s="13">
        <v>38.6</v>
      </c>
      <c r="J4740" s="13">
        <v>38.6</v>
      </c>
    </row>
    <row r="4741" spans="1:10" ht="25.95" customHeight="1">
      <c r="A4741" s="17" t="s">
        <v>1884</v>
      </c>
      <c r="B4741" s="19" t="s">
        <v>2969</v>
      </c>
      <c r="C4741" s="17" t="s">
        <v>78</v>
      </c>
      <c r="D4741" s="17" t="s">
        <v>2970</v>
      </c>
      <c r="E4741" s="396" t="s">
        <v>1887</v>
      </c>
      <c r="F4741" s="396"/>
      <c r="G4741" s="18" t="s">
        <v>1911</v>
      </c>
      <c r="H4741" s="21">
        <v>0.15</v>
      </c>
      <c r="I4741" s="20">
        <v>24.32</v>
      </c>
      <c r="J4741" s="20">
        <v>3.64</v>
      </c>
    </row>
    <row r="4742" spans="1:10" ht="24" customHeight="1">
      <c r="A4742" s="17" t="s">
        <v>1884</v>
      </c>
      <c r="B4742" s="19" t="s">
        <v>1971</v>
      </c>
      <c r="C4742" s="17" t="s">
        <v>78</v>
      </c>
      <c r="D4742" s="17" t="s">
        <v>1972</v>
      </c>
      <c r="E4742" s="396" t="s">
        <v>1887</v>
      </c>
      <c r="F4742" s="396"/>
      <c r="G4742" s="18" t="s">
        <v>1911</v>
      </c>
      <c r="H4742" s="21">
        <v>0.15</v>
      </c>
      <c r="I4742" s="20">
        <v>28.71</v>
      </c>
      <c r="J4742" s="20">
        <v>4.3</v>
      </c>
    </row>
    <row r="4743" spans="1:10" ht="39" customHeight="1">
      <c r="A4743" s="22" t="s">
        <v>1894</v>
      </c>
      <c r="B4743" s="24" t="s">
        <v>3142</v>
      </c>
      <c r="C4743" s="22" t="s">
        <v>72</v>
      </c>
      <c r="D4743" s="22" t="s">
        <v>3143</v>
      </c>
      <c r="E4743" s="397" t="s">
        <v>1928</v>
      </c>
      <c r="F4743" s="397"/>
      <c r="G4743" s="23" t="s">
        <v>268</v>
      </c>
      <c r="H4743" s="26">
        <v>1</v>
      </c>
      <c r="I4743" s="25">
        <v>30.66</v>
      </c>
      <c r="J4743" s="25">
        <v>30.66</v>
      </c>
    </row>
    <row r="4744" spans="1:10">
      <c r="A4744" s="38"/>
      <c r="B4744" s="38"/>
      <c r="C4744" s="38"/>
      <c r="D4744" s="38"/>
      <c r="E4744" s="38" t="s">
        <v>1897</v>
      </c>
      <c r="F4744" s="39">
        <v>5.86</v>
      </c>
      <c r="G4744" s="38" t="s">
        <v>1898</v>
      </c>
      <c r="H4744" s="39">
        <v>0</v>
      </c>
      <c r="I4744" s="38" t="s">
        <v>1899</v>
      </c>
      <c r="J4744" s="39">
        <v>5.86</v>
      </c>
    </row>
    <row r="4745" spans="1:10">
      <c r="A4745" s="38"/>
      <c r="B4745" s="38"/>
      <c r="C4745" s="38"/>
      <c r="D4745" s="38"/>
      <c r="E4745" s="38" t="s">
        <v>1900</v>
      </c>
      <c r="F4745" s="39">
        <v>7.91</v>
      </c>
      <c r="G4745" s="38"/>
      <c r="H4745" s="398" t="s">
        <v>1901</v>
      </c>
      <c r="I4745" s="398"/>
      <c r="J4745" s="39">
        <v>46.51</v>
      </c>
    </row>
    <row r="4746" spans="1:10" ht="1.05" customHeight="1">
      <c r="A4746" s="16"/>
      <c r="B4746" s="16"/>
      <c r="C4746" s="16"/>
      <c r="D4746" s="16"/>
      <c r="E4746" s="16"/>
      <c r="F4746" s="16"/>
      <c r="G4746" s="16"/>
      <c r="H4746" s="16"/>
      <c r="I4746" s="16"/>
      <c r="J4746" s="16"/>
    </row>
    <row r="4747" spans="1:10" ht="18" customHeight="1">
      <c r="A4747" s="2" t="s">
        <v>1527</v>
      </c>
      <c r="B4747" s="4" t="s">
        <v>61</v>
      </c>
      <c r="C4747" s="2" t="s">
        <v>62</v>
      </c>
      <c r="D4747" s="2" t="s">
        <v>9</v>
      </c>
      <c r="E4747" s="391" t="s">
        <v>63</v>
      </c>
      <c r="F4747" s="391"/>
      <c r="G4747" s="3" t="s">
        <v>64</v>
      </c>
      <c r="H4747" s="4" t="s">
        <v>10</v>
      </c>
      <c r="I4747" s="4" t="s">
        <v>65</v>
      </c>
      <c r="J4747" s="4" t="s">
        <v>11</v>
      </c>
    </row>
    <row r="4748" spans="1:10" ht="78" customHeight="1">
      <c r="A4748" s="10" t="s">
        <v>1883</v>
      </c>
      <c r="B4748" s="12" t="s">
        <v>1199</v>
      </c>
      <c r="C4748" s="10" t="s">
        <v>72</v>
      </c>
      <c r="D4748" s="10" t="s">
        <v>1200</v>
      </c>
      <c r="E4748" s="395" t="s">
        <v>74</v>
      </c>
      <c r="F4748" s="395"/>
      <c r="G4748" s="11" t="s">
        <v>75</v>
      </c>
      <c r="H4748" s="15">
        <v>1</v>
      </c>
      <c r="I4748" s="13">
        <v>53.61</v>
      </c>
      <c r="J4748" s="13">
        <v>53.61</v>
      </c>
    </row>
    <row r="4749" spans="1:10" ht="24" customHeight="1">
      <c r="A4749" s="17" t="s">
        <v>1884</v>
      </c>
      <c r="B4749" s="19" t="s">
        <v>1971</v>
      </c>
      <c r="C4749" s="17" t="s">
        <v>78</v>
      </c>
      <c r="D4749" s="17" t="s">
        <v>1972</v>
      </c>
      <c r="E4749" s="396" t="s">
        <v>1887</v>
      </c>
      <c r="F4749" s="396"/>
      <c r="G4749" s="18" t="s">
        <v>1911</v>
      </c>
      <c r="H4749" s="21">
        <v>0.15</v>
      </c>
      <c r="I4749" s="20">
        <v>28.71</v>
      </c>
      <c r="J4749" s="20">
        <v>4.3</v>
      </c>
    </row>
    <row r="4750" spans="1:10" ht="25.95" customHeight="1">
      <c r="A4750" s="17" t="s">
        <v>1884</v>
      </c>
      <c r="B4750" s="19" t="s">
        <v>2969</v>
      </c>
      <c r="C4750" s="17" t="s">
        <v>78</v>
      </c>
      <c r="D4750" s="17" t="s">
        <v>2970</v>
      </c>
      <c r="E4750" s="396" t="s">
        <v>1887</v>
      </c>
      <c r="F4750" s="396"/>
      <c r="G4750" s="18" t="s">
        <v>1911</v>
      </c>
      <c r="H4750" s="21">
        <v>0.15</v>
      </c>
      <c r="I4750" s="20">
        <v>24.32</v>
      </c>
      <c r="J4750" s="20">
        <v>3.64</v>
      </c>
    </row>
    <row r="4751" spans="1:10" ht="39" customHeight="1">
      <c r="A4751" s="22" t="s">
        <v>1894</v>
      </c>
      <c r="B4751" s="24" t="s">
        <v>3146</v>
      </c>
      <c r="C4751" s="22" t="s">
        <v>72</v>
      </c>
      <c r="D4751" s="22" t="s">
        <v>3147</v>
      </c>
      <c r="E4751" s="397" t="s">
        <v>1928</v>
      </c>
      <c r="F4751" s="397"/>
      <c r="G4751" s="23" t="s">
        <v>268</v>
      </c>
      <c r="H4751" s="26">
        <v>1</v>
      </c>
      <c r="I4751" s="25">
        <v>45.67</v>
      </c>
      <c r="J4751" s="25">
        <v>45.67</v>
      </c>
    </row>
    <row r="4752" spans="1:10">
      <c r="A4752" s="38"/>
      <c r="B4752" s="38"/>
      <c r="C4752" s="38"/>
      <c r="D4752" s="38"/>
      <c r="E4752" s="38" t="s">
        <v>1897</v>
      </c>
      <c r="F4752" s="39">
        <v>5.86</v>
      </c>
      <c r="G4752" s="38" t="s">
        <v>1898</v>
      </c>
      <c r="H4752" s="39">
        <v>0</v>
      </c>
      <c r="I4752" s="38" t="s">
        <v>1899</v>
      </c>
      <c r="J4752" s="39">
        <v>5.86</v>
      </c>
    </row>
    <row r="4753" spans="1:10">
      <c r="A4753" s="38"/>
      <c r="B4753" s="38"/>
      <c r="C4753" s="38"/>
      <c r="D4753" s="38"/>
      <c r="E4753" s="38" t="s">
        <v>1900</v>
      </c>
      <c r="F4753" s="39">
        <v>10.99</v>
      </c>
      <c r="G4753" s="38"/>
      <c r="H4753" s="398" t="s">
        <v>1901</v>
      </c>
      <c r="I4753" s="398"/>
      <c r="J4753" s="39">
        <v>64.599999999999994</v>
      </c>
    </row>
    <row r="4754" spans="1:10" ht="1.05" customHeight="1">
      <c r="A4754" s="16"/>
      <c r="B4754" s="16"/>
      <c r="C4754" s="16"/>
      <c r="D4754" s="16"/>
      <c r="E4754" s="16"/>
      <c r="F4754" s="16"/>
      <c r="G4754" s="16"/>
      <c r="H4754" s="16"/>
      <c r="I4754" s="16"/>
      <c r="J4754" s="16"/>
    </row>
    <row r="4755" spans="1:10" ht="18" customHeight="1">
      <c r="A4755" s="2" t="s">
        <v>1528</v>
      </c>
      <c r="B4755" s="4" t="s">
        <v>61</v>
      </c>
      <c r="C4755" s="2" t="s">
        <v>62</v>
      </c>
      <c r="D4755" s="2" t="s">
        <v>9</v>
      </c>
      <c r="E4755" s="391" t="s">
        <v>63</v>
      </c>
      <c r="F4755" s="391"/>
      <c r="G4755" s="3" t="s">
        <v>64</v>
      </c>
      <c r="H4755" s="4" t="s">
        <v>10</v>
      </c>
      <c r="I4755" s="4" t="s">
        <v>65</v>
      </c>
      <c r="J4755" s="4" t="s">
        <v>11</v>
      </c>
    </row>
    <row r="4756" spans="1:10" ht="78" customHeight="1">
      <c r="A4756" s="10" t="s">
        <v>1883</v>
      </c>
      <c r="B4756" s="12" t="s">
        <v>1196</v>
      </c>
      <c r="C4756" s="10" t="s">
        <v>72</v>
      </c>
      <c r="D4756" s="10" t="s">
        <v>1197</v>
      </c>
      <c r="E4756" s="395" t="s">
        <v>74</v>
      </c>
      <c r="F4756" s="395"/>
      <c r="G4756" s="11" t="s">
        <v>75</v>
      </c>
      <c r="H4756" s="15">
        <v>1</v>
      </c>
      <c r="I4756" s="13">
        <v>42.73</v>
      </c>
      <c r="J4756" s="13">
        <v>42.73</v>
      </c>
    </row>
    <row r="4757" spans="1:10" ht="24" customHeight="1">
      <c r="A4757" s="17" t="s">
        <v>1884</v>
      </c>
      <c r="B4757" s="19" t="s">
        <v>1971</v>
      </c>
      <c r="C4757" s="17" t="s">
        <v>78</v>
      </c>
      <c r="D4757" s="17" t="s">
        <v>1972</v>
      </c>
      <c r="E4757" s="396" t="s">
        <v>1887</v>
      </c>
      <c r="F4757" s="396"/>
      <c r="G4757" s="18" t="s">
        <v>1911</v>
      </c>
      <c r="H4757" s="21">
        <v>0.15</v>
      </c>
      <c r="I4757" s="20">
        <v>28.71</v>
      </c>
      <c r="J4757" s="20">
        <v>4.3</v>
      </c>
    </row>
    <row r="4758" spans="1:10" ht="25.95" customHeight="1">
      <c r="A4758" s="17" t="s">
        <v>1884</v>
      </c>
      <c r="B4758" s="19" t="s">
        <v>2969</v>
      </c>
      <c r="C4758" s="17" t="s">
        <v>78</v>
      </c>
      <c r="D4758" s="17" t="s">
        <v>2970</v>
      </c>
      <c r="E4758" s="396" t="s">
        <v>1887</v>
      </c>
      <c r="F4758" s="396"/>
      <c r="G4758" s="18" t="s">
        <v>1911</v>
      </c>
      <c r="H4758" s="21">
        <v>0.15</v>
      </c>
      <c r="I4758" s="20">
        <v>24.32</v>
      </c>
      <c r="J4758" s="20">
        <v>3.64</v>
      </c>
    </row>
    <row r="4759" spans="1:10" ht="39" customHeight="1">
      <c r="A4759" s="22" t="s">
        <v>1894</v>
      </c>
      <c r="B4759" s="24" t="s">
        <v>3144</v>
      </c>
      <c r="C4759" s="22" t="s">
        <v>72</v>
      </c>
      <c r="D4759" s="22" t="s">
        <v>3145</v>
      </c>
      <c r="E4759" s="397" t="s">
        <v>1928</v>
      </c>
      <c r="F4759" s="397"/>
      <c r="G4759" s="23" t="s">
        <v>268</v>
      </c>
      <c r="H4759" s="26">
        <v>1</v>
      </c>
      <c r="I4759" s="25">
        <v>34.79</v>
      </c>
      <c r="J4759" s="25">
        <v>34.79</v>
      </c>
    </row>
    <row r="4760" spans="1:10">
      <c r="A4760" s="38"/>
      <c r="B4760" s="38"/>
      <c r="C4760" s="38"/>
      <c r="D4760" s="38"/>
      <c r="E4760" s="38" t="s">
        <v>1897</v>
      </c>
      <c r="F4760" s="39">
        <v>5.86</v>
      </c>
      <c r="G4760" s="38" t="s">
        <v>1898</v>
      </c>
      <c r="H4760" s="39">
        <v>0</v>
      </c>
      <c r="I4760" s="38" t="s">
        <v>1899</v>
      </c>
      <c r="J4760" s="39">
        <v>5.86</v>
      </c>
    </row>
    <row r="4761" spans="1:10">
      <c r="A4761" s="38"/>
      <c r="B4761" s="38"/>
      <c r="C4761" s="38"/>
      <c r="D4761" s="38"/>
      <c r="E4761" s="38" t="s">
        <v>1900</v>
      </c>
      <c r="F4761" s="39">
        <v>8.75</v>
      </c>
      <c r="G4761" s="38"/>
      <c r="H4761" s="398" t="s">
        <v>1901</v>
      </c>
      <c r="I4761" s="398"/>
      <c r="J4761" s="39">
        <v>51.48</v>
      </c>
    </row>
    <row r="4762" spans="1:10" ht="1.05" customHeight="1">
      <c r="A4762" s="16"/>
      <c r="B4762" s="16"/>
      <c r="C4762" s="16"/>
      <c r="D4762" s="16"/>
      <c r="E4762" s="16"/>
      <c r="F4762" s="16"/>
      <c r="G4762" s="16"/>
      <c r="H4762" s="16"/>
      <c r="I4762" s="16"/>
      <c r="J4762" s="16"/>
    </row>
    <row r="4763" spans="1:10" ht="18" customHeight="1">
      <c r="A4763" s="2" t="s">
        <v>1529</v>
      </c>
      <c r="B4763" s="4" t="s">
        <v>61</v>
      </c>
      <c r="C4763" s="2" t="s">
        <v>62</v>
      </c>
      <c r="D4763" s="2" t="s">
        <v>9</v>
      </c>
      <c r="E4763" s="391" t="s">
        <v>63</v>
      </c>
      <c r="F4763" s="391"/>
      <c r="G4763" s="3" t="s">
        <v>64</v>
      </c>
      <c r="H4763" s="4" t="s">
        <v>10</v>
      </c>
      <c r="I4763" s="4" t="s">
        <v>65</v>
      </c>
      <c r="J4763" s="4" t="s">
        <v>11</v>
      </c>
    </row>
    <row r="4764" spans="1:10" ht="78" customHeight="1">
      <c r="A4764" s="10" t="s">
        <v>1883</v>
      </c>
      <c r="B4764" s="12" t="s">
        <v>1202</v>
      </c>
      <c r="C4764" s="10" t="s">
        <v>72</v>
      </c>
      <c r="D4764" s="10" t="s">
        <v>1203</v>
      </c>
      <c r="E4764" s="395" t="s">
        <v>74</v>
      </c>
      <c r="F4764" s="395"/>
      <c r="G4764" s="11" t="s">
        <v>75</v>
      </c>
      <c r="H4764" s="15">
        <v>1</v>
      </c>
      <c r="I4764" s="13">
        <v>10.53</v>
      </c>
      <c r="J4764" s="13">
        <v>10.53</v>
      </c>
    </row>
    <row r="4765" spans="1:10" ht="24" customHeight="1">
      <c r="A4765" s="17" t="s">
        <v>1884</v>
      </c>
      <c r="B4765" s="19" t="s">
        <v>1971</v>
      </c>
      <c r="C4765" s="17" t="s">
        <v>78</v>
      </c>
      <c r="D4765" s="17" t="s">
        <v>1972</v>
      </c>
      <c r="E4765" s="396" t="s">
        <v>1887</v>
      </c>
      <c r="F4765" s="396"/>
      <c r="G4765" s="18" t="s">
        <v>1911</v>
      </c>
      <c r="H4765" s="21">
        <v>0.08</v>
      </c>
      <c r="I4765" s="20">
        <v>28.71</v>
      </c>
      <c r="J4765" s="20">
        <v>2.29</v>
      </c>
    </row>
    <row r="4766" spans="1:10" ht="25.95" customHeight="1">
      <c r="A4766" s="17" t="s">
        <v>1884</v>
      </c>
      <c r="B4766" s="19" t="s">
        <v>2969</v>
      </c>
      <c r="C4766" s="17" t="s">
        <v>78</v>
      </c>
      <c r="D4766" s="17" t="s">
        <v>2970</v>
      </c>
      <c r="E4766" s="396" t="s">
        <v>1887</v>
      </c>
      <c r="F4766" s="396"/>
      <c r="G4766" s="18" t="s">
        <v>1911</v>
      </c>
      <c r="H4766" s="21">
        <v>0.08</v>
      </c>
      <c r="I4766" s="20">
        <v>24.32</v>
      </c>
      <c r="J4766" s="20">
        <v>1.94</v>
      </c>
    </row>
    <row r="4767" spans="1:10" ht="25.95" customHeight="1">
      <c r="A4767" s="22" t="s">
        <v>1894</v>
      </c>
      <c r="B4767" s="24" t="s">
        <v>3148</v>
      </c>
      <c r="C4767" s="22" t="s">
        <v>72</v>
      </c>
      <c r="D4767" s="22" t="s">
        <v>3149</v>
      </c>
      <c r="E4767" s="397" t="s">
        <v>1928</v>
      </c>
      <c r="F4767" s="397"/>
      <c r="G4767" s="23" t="s">
        <v>268</v>
      </c>
      <c r="H4767" s="26">
        <v>1</v>
      </c>
      <c r="I4767" s="25">
        <v>6.3</v>
      </c>
      <c r="J4767" s="25">
        <v>6.3</v>
      </c>
    </row>
    <row r="4768" spans="1:10">
      <c r="A4768" s="38"/>
      <c r="B4768" s="38"/>
      <c r="C4768" s="38"/>
      <c r="D4768" s="38"/>
      <c r="E4768" s="38" t="s">
        <v>1897</v>
      </c>
      <c r="F4768" s="39">
        <v>3.12</v>
      </c>
      <c r="G4768" s="38" t="s">
        <v>1898</v>
      </c>
      <c r="H4768" s="39">
        <v>0</v>
      </c>
      <c r="I4768" s="38" t="s">
        <v>1899</v>
      </c>
      <c r="J4768" s="39">
        <v>3.12</v>
      </c>
    </row>
    <row r="4769" spans="1:10">
      <c r="A4769" s="38"/>
      <c r="B4769" s="38"/>
      <c r="C4769" s="38"/>
      <c r="D4769" s="38"/>
      <c r="E4769" s="38" t="s">
        <v>1900</v>
      </c>
      <c r="F4769" s="39">
        <v>2.15</v>
      </c>
      <c r="G4769" s="38"/>
      <c r="H4769" s="398" t="s">
        <v>1901</v>
      </c>
      <c r="I4769" s="398"/>
      <c r="J4769" s="39">
        <v>12.68</v>
      </c>
    </row>
    <row r="4770" spans="1:10" ht="1.05" customHeight="1">
      <c r="A4770" s="16"/>
      <c r="B4770" s="16"/>
      <c r="C4770" s="16"/>
      <c r="D4770" s="16"/>
      <c r="E4770" s="16"/>
      <c r="F4770" s="16"/>
      <c r="G4770" s="16"/>
      <c r="H4770" s="16"/>
      <c r="I4770" s="16"/>
      <c r="J4770" s="16"/>
    </row>
    <row r="4771" spans="1:10" ht="18" customHeight="1">
      <c r="A4771" s="2" t="s">
        <v>1530</v>
      </c>
      <c r="B4771" s="4" t="s">
        <v>61</v>
      </c>
      <c r="C4771" s="2" t="s">
        <v>62</v>
      </c>
      <c r="D4771" s="2" t="s">
        <v>9</v>
      </c>
      <c r="E4771" s="391" t="s">
        <v>63</v>
      </c>
      <c r="F4771" s="391"/>
      <c r="G4771" s="3" t="s">
        <v>64</v>
      </c>
      <c r="H4771" s="4" t="s">
        <v>10</v>
      </c>
      <c r="I4771" s="4" t="s">
        <v>65</v>
      </c>
      <c r="J4771" s="4" t="s">
        <v>11</v>
      </c>
    </row>
    <row r="4772" spans="1:10" ht="64.95" customHeight="1">
      <c r="A4772" s="10" t="s">
        <v>1883</v>
      </c>
      <c r="B4772" s="12" t="s">
        <v>1531</v>
      </c>
      <c r="C4772" s="10" t="s">
        <v>72</v>
      </c>
      <c r="D4772" s="10" t="s">
        <v>1532</v>
      </c>
      <c r="E4772" s="395" t="s">
        <v>74</v>
      </c>
      <c r="F4772" s="395"/>
      <c r="G4772" s="11" t="s">
        <v>75</v>
      </c>
      <c r="H4772" s="15">
        <v>1</v>
      </c>
      <c r="I4772" s="13">
        <v>32.15</v>
      </c>
      <c r="J4772" s="13">
        <v>32.15</v>
      </c>
    </row>
    <row r="4773" spans="1:10" ht="25.95" customHeight="1">
      <c r="A4773" s="17" t="s">
        <v>1884</v>
      </c>
      <c r="B4773" s="19" t="s">
        <v>2969</v>
      </c>
      <c r="C4773" s="17" t="s">
        <v>78</v>
      </c>
      <c r="D4773" s="17" t="s">
        <v>2970</v>
      </c>
      <c r="E4773" s="396" t="s">
        <v>1887</v>
      </c>
      <c r="F4773" s="396"/>
      <c r="G4773" s="18" t="s">
        <v>1911</v>
      </c>
      <c r="H4773" s="21">
        <v>9.9000000000000005E-2</v>
      </c>
      <c r="I4773" s="20">
        <v>24.32</v>
      </c>
      <c r="J4773" s="20">
        <v>2.4</v>
      </c>
    </row>
    <row r="4774" spans="1:10" ht="24" customHeight="1">
      <c r="A4774" s="17" t="s">
        <v>1884</v>
      </c>
      <c r="B4774" s="19" t="s">
        <v>1971</v>
      </c>
      <c r="C4774" s="17" t="s">
        <v>78</v>
      </c>
      <c r="D4774" s="17" t="s">
        <v>1972</v>
      </c>
      <c r="E4774" s="396" t="s">
        <v>1887</v>
      </c>
      <c r="F4774" s="396"/>
      <c r="G4774" s="18" t="s">
        <v>1911</v>
      </c>
      <c r="H4774" s="21">
        <v>9.9000000000000005E-2</v>
      </c>
      <c r="I4774" s="20">
        <v>28.71</v>
      </c>
      <c r="J4774" s="20">
        <v>2.84</v>
      </c>
    </row>
    <row r="4775" spans="1:10" ht="25.95" customHeight="1">
      <c r="A4775" s="22" t="s">
        <v>1894</v>
      </c>
      <c r="B4775" s="24" t="s">
        <v>3366</v>
      </c>
      <c r="C4775" s="22" t="s">
        <v>72</v>
      </c>
      <c r="D4775" s="22" t="s">
        <v>3367</v>
      </c>
      <c r="E4775" s="397" t="s">
        <v>1928</v>
      </c>
      <c r="F4775" s="397"/>
      <c r="G4775" s="23" t="s">
        <v>268</v>
      </c>
      <c r="H4775" s="26">
        <v>1</v>
      </c>
      <c r="I4775" s="25">
        <v>26.91</v>
      </c>
      <c r="J4775" s="25">
        <v>26.91</v>
      </c>
    </row>
    <row r="4776" spans="1:10">
      <c r="A4776" s="38"/>
      <c r="B4776" s="38"/>
      <c r="C4776" s="38"/>
      <c r="D4776" s="38"/>
      <c r="E4776" s="38" t="s">
        <v>1897</v>
      </c>
      <c r="F4776" s="39">
        <v>3.86</v>
      </c>
      <c r="G4776" s="38" t="s">
        <v>1898</v>
      </c>
      <c r="H4776" s="39">
        <v>0</v>
      </c>
      <c r="I4776" s="38" t="s">
        <v>1899</v>
      </c>
      <c r="J4776" s="39">
        <v>3.86</v>
      </c>
    </row>
    <row r="4777" spans="1:10">
      <c r="A4777" s="38"/>
      <c r="B4777" s="38"/>
      <c r="C4777" s="38"/>
      <c r="D4777" s="38"/>
      <c r="E4777" s="38" t="s">
        <v>1900</v>
      </c>
      <c r="F4777" s="39">
        <v>6.59</v>
      </c>
      <c r="G4777" s="38"/>
      <c r="H4777" s="398" t="s">
        <v>1901</v>
      </c>
      <c r="I4777" s="398"/>
      <c r="J4777" s="39">
        <v>38.74</v>
      </c>
    </row>
    <row r="4778" spans="1:10" ht="1.05" customHeight="1">
      <c r="A4778" s="16"/>
      <c r="B4778" s="16"/>
      <c r="C4778" s="16"/>
      <c r="D4778" s="16"/>
      <c r="E4778" s="16"/>
      <c r="F4778" s="16"/>
      <c r="G4778" s="16"/>
      <c r="H4778" s="16"/>
      <c r="I4778" s="16"/>
      <c r="J4778" s="16"/>
    </row>
    <row r="4779" spans="1:10" ht="18" customHeight="1">
      <c r="A4779" s="2" t="s">
        <v>1533</v>
      </c>
      <c r="B4779" s="4" t="s">
        <v>61</v>
      </c>
      <c r="C4779" s="2" t="s">
        <v>62</v>
      </c>
      <c r="D4779" s="2" t="s">
        <v>9</v>
      </c>
      <c r="E4779" s="391" t="s">
        <v>63</v>
      </c>
      <c r="F4779" s="391"/>
      <c r="G4779" s="3" t="s">
        <v>64</v>
      </c>
      <c r="H4779" s="4" t="s">
        <v>10</v>
      </c>
      <c r="I4779" s="4" t="s">
        <v>65</v>
      </c>
      <c r="J4779" s="4" t="s">
        <v>11</v>
      </c>
    </row>
    <row r="4780" spans="1:10" ht="64.95" customHeight="1">
      <c r="A4780" s="10" t="s">
        <v>1883</v>
      </c>
      <c r="B4780" s="12" t="s">
        <v>1534</v>
      </c>
      <c r="C4780" s="10" t="s">
        <v>72</v>
      </c>
      <c r="D4780" s="10" t="s">
        <v>1535</v>
      </c>
      <c r="E4780" s="395" t="s">
        <v>74</v>
      </c>
      <c r="F4780" s="395"/>
      <c r="G4780" s="11" t="s">
        <v>75</v>
      </c>
      <c r="H4780" s="15">
        <v>1</v>
      </c>
      <c r="I4780" s="13">
        <v>19.899999999999999</v>
      </c>
      <c r="J4780" s="13">
        <v>19.899999999999999</v>
      </c>
    </row>
    <row r="4781" spans="1:10" ht="24" customHeight="1">
      <c r="A4781" s="17" t="s">
        <v>1884</v>
      </c>
      <c r="B4781" s="19" t="s">
        <v>1971</v>
      </c>
      <c r="C4781" s="17" t="s">
        <v>78</v>
      </c>
      <c r="D4781" s="17" t="s">
        <v>1972</v>
      </c>
      <c r="E4781" s="396" t="s">
        <v>1887</v>
      </c>
      <c r="F4781" s="396"/>
      <c r="G4781" s="18" t="s">
        <v>1911</v>
      </c>
      <c r="H4781" s="21">
        <v>9.9000000000000005E-2</v>
      </c>
      <c r="I4781" s="20">
        <v>28.71</v>
      </c>
      <c r="J4781" s="20">
        <v>2.84</v>
      </c>
    </row>
    <row r="4782" spans="1:10" ht="25.95" customHeight="1">
      <c r="A4782" s="17" t="s">
        <v>1884</v>
      </c>
      <c r="B4782" s="19" t="s">
        <v>2969</v>
      </c>
      <c r="C4782" s="17" t="s">
        <v>78</v>
      </c>
      <c r="D4782" s="17" t="s">
        <v>2970</v>
      </c>
      <c r="E4782" s="396" t="s">
        <v>1887</v>
      </c>
      <c r="F4782" s="396"/>
      <c r="G4782" s="18" t="s">
        <v>1911</v>
      </c>
      <c r="H4782" s="21">
        <v>9.9000000000000005E-2</v>
      </c>
      <c r="I4782" s="20">
        <v>24.32</v>
      </c>
      <c r="J4782" s="20">
        <v>2.4</v>
      </c>
    </row>
    <row r="4783" spans="1:10" ht="25.95" customHeight="1">
      <c r="A4783" s="22" t="s">
        <v>1894</v>
      </c>
      <c r="B4783" s="24" t="s">
        <v>3368</v>
      </c>
      <c r="C4783" s="22" t="s">
        <v>72</v>
      </c>
      <c r="D4783" s="22" t="s">
        <v>3369</v>
      </c>
      <c r="E4783" s="397" t="s">
        <v>1928</v>
      </c>
      <c r="F4783" s="397"/>
      <c r="G4783" s="23" t="s">
        <v>268</v>
      </c>
      <c r="H4783" s="26">
        <v>1</v>
      </c>
      <c r="I4783" s="25">
        <v>14.66</v>
      </c>
      <c r="J4783" s="25">
        <v>14.66</v>
      </c>
    </row>
    <row r="4784" spans="1:10">
      <c r="A4784" s="38"/>
      <c r="B4784" s="38"/>
      <c r="C4784" s="38"/>
      <c r="D4784" s="38"/>
      <c r="E4784" s="38" t="s">
        <v>1897</v>
      </c>
      <c r="F4784" s="39">
        <v>3.86</v>
      </c>
      <c r="G4784" s="38" t="s">
        <v>1898</v>
      </c>
      <c r="H4784" s="39">
        <v>0</v>
      </c>
      <c r="I4784" s="38" t="s">
        <v>1899</v>
      </c>
      <c r="J4784" s="39">
        <v>3.86</v>
      </c>
    </row>
    <row r="4785" spans="1:10">
      <c r="A4785" s="38"/>
      <c r="B4785" s="38"/>
      <c r="C4785" s="38"/>
      <c r="D4785" s="38"/>
      <c r="E4785" s="38" t="s">
        <v>1900</v>
      </c>
      <c r="F4785" s="39">
        <v>4.07</v>
      </c>
      <c r="G4785" s="38"/>
      <c r="H4785" s="398" t="s">
        <v>1901</v>
      </c>
      <c r="I4785" s="398"/>
      <c r="J4785" s="39">
        <v>23.97</v>
      </c>
    </row>
    <row r="4786" spans="1:10" ht="1.05" customHeight="1">
      <c r="A4786" s="16"/>
      <c r="B4786" s="16"/>
      <c r="C4786" s="16"/>
      <c r="D4786" s="16"/>
      <c r="E4786" s="16"/>
      <c r="F4786" s="16"/>
      <c r="G4786" s="16"/>
      <c r="H4786" s="16"/>
      <c r="I4786" s="16"/>
      <c r="J4786" s="16"/>
    </row>
    <row r="4787" spans="1:10" ht="18" customHeight="1">
      <c r="A4787" s="2" t="s">
        <v>1536</v>
      </c>
      <c r="B4787" s="4" t="s">
        <v>61</v>
      </c>
      <c r="C4787" s="2" t="s">
        <v>62</v>
      </c>
      <c r="D4787" s="2" t="s">
        <v>9</v>
      </c>
      <c r="E4787" s="391" t="s">
        <v>63</v>
      </c>
      <c r="F4787" s="391"/>
      <c r="G4787" s="3" t="s">
        <v>64</v>
      </c>
      <c r="H4787" s="4" t="s">
        <v>10</v>
      </c>
      <c r="I4787" s="4" t="s">
        <v>65</v>
      </c>
      <c r="J4787" s="4" t="s">
        <v>11</v>
      </c>
    </row>
    <row r="4788" spans="1:10" ht="64.95" customHeight="1">
      <c r="A4788" s="10" t="s">
        <v>1883</v>
      </c>
      <c r="B4788" s="12" t="s">
        <v>999</v>
      </c>
      <c r="C4788" s="10" t="s">
        <v>72</v>
      </c>
      <c r="D4788" s="10" t="s">
        <v>1000</v>
      </c>
      <c r="E4788" s="395" t="s">
        <v>74</v>
      </c>
      <c r="F4788" s="395"/>
      <c r="G4788" s="11" t="s">
        <v>75</v>
      </c>
      <c r="H4788" s="15">
        <v>1</v>
      </c>
      <c r="I4788" s="13">
        <v>7.74</v>
      </c>
      <c r="J4788" s="13">
        <v>7.74</v>
      </c>
    </row>
    <row r="4789" spans="1:10" ht="24" customHeight="1">
      <c r="A4789" s="17" t="s">
        <v>1884</v>
      </c>
      <c r="B4789" s="19" t="s">
        <v>1971</v>
      </c>
      <c r="C4789" s="17" t="s">
        <v>78</v>
      </c>
      <c r="D4789" s="17" t="s">
        <v>1972</v>
      </c>
      <c r="E4789" s="396" t="s">
        <v>1887</v>
      </c>
      <c r="F4789" s="396"/>
      <c r="G4789" s="18" t="s">
        <v>1911</v>
      </c>
      <c r="H4789" s="21">
        <v>0.06</v>
      </c>
      <c r="I4789" s="20">
        <v>28.71</v>
      </c>
      <c r="J4789" s="20">
        <v>1.72</v>
      </c>
    </row>
    <row r="4790" spans="1:10" ht="25.95" customHeight="1">
      <c r="A4790" s="17" t="s">
        <v>1884</v>
      </c>
      <c r="B4790" s="19" t="s">
        <v>2969</v>
      </c>
      <c r="C4790" s="17" t="s">
        <v>78</v>
      </c>
      <c r="D4790" s="17" t="s">
        <v>2970</v>
      </c>
      <c r="E4790" s="396" t="s">
        <v>1887</v>
      </c>
      <c r="F4790" s="396"/>
      <c r="G4790" s="18" t="s">
        <v>1911</v>
      </c>
      <c r="H4790" s="21">
        <v>0.06</v>
      </c>
      <c r="I4790" s="20">
        <v>24.32</v>
      </c>
      <c r="J4790" s="20">
        <v>1.45</v>
      </c>
    </row>
    <row r="4791" spans="1:10" ht="25.95" customHeight="1">
      <c r="A4791" s="22" t="s">
        <v>1894</v>
      </c>
      <c r="B4791" s="24" t="s">
        <v>2971</v>
      </c>
      <c r="C4791" s="22" t="s">
        <v>72</v>
      </c>
      <c r="D4791" s="22" t="s">
        <v>2972</v>
      </c>
      <c r="E4791" s="397" t="s">
        <v>1928</v>
      </c>
      <c r="F4791" s="397"/>
      <c r="G4791" s="23" t="s">
        <v>268</v>
      </c>
      <c r="H4791" s="26">
        <v>1</v>
      </c>
      <c r="I4791" s="25">
        <v>4.57</v>
      </c>
      <c r="J4791" s="25">
        <v>4.57</v>
      </c>
    </row>
    <row r="4792" spans="1:10">
      <c r="A4792" s="38"/>
      <c r="B4792" s="38"/>
      <c r="C4792" s="38"/>
      <c r="D4792" s="38"/>
      <c r="E4792" s="38" t="s">
        <v>1897</v>
      </c>
      <c r="F4792" s="39">
        <v>2.34</v>
      </c>
      <c r="G4792" s="38" t="s">
        <v>1898</v>
      </c>
      <c r="H4792" s="39">
        <v>0</v>
      </c>
      <c r="I4792" s="38" t="s">
        <v>1899</v>
      </c>
      <c r="J4792" s="39">
        <v>2.34</v>
      </c>
    </row>
    <row r="4793" spans="1:10">
      <c r="A4793" s="38"/>
      <c r="B4793" s="38"/>
      <c r="C4793" s="38"/>
      <c r="D4793" s="38"/>
      <c r="E4793" s="38" t="s">
        <v>1900</v>
      </c>
      <c r="F4793" s="39">
        <v>1.58</v>
      </c>
      <c r="G4793" s="38"/>
      <c r="H4793" s="398" t="s">
        <v>1901</v>
      </c>
      <c r="I4793" s="398"/>
      <c r="J4793" s="39">
        <v>9.32</v>
      </c>
    </row>
    <row r="4794" spans="1:10" ht="1.05" customHeight="1">
      <c r="A4794" s="16"/>
      <c r="B4794" s="16"/>
      <c r="C4794" s="16"/>
      <c r="D4794" s="16"/>
      <c r="E4794" s="16"/>
      <c r="F4794" s="16"/>
      <c r="G4794" s="16"/>
      <c r="H4794" s="16"/>
      <c r="I4794" s="16"/>
      <c r="J4794" s="16"/>
    </row>
    <row r="4795" spans="1:10" ht="18" customHeight="1">
      <c r="A4795" s="2" t="s">
        <v>1537</v>
      </c>
      <c r="B4795" s="4" t="s">
        <v>61</v>
      </c>
      <c r="C4795" s="2" t="s">
        <v>62</v>
      </c>
      <c r="D4795" s="2" t="s">
        <v>9</v>
      </c>
      <c r="E4795" s="391" t="s">
        <v>63</v>
      </c>
      <c r="F4795" s="391"/>
      <c r="G4795" s="3" t="s">
        <v>64</v>
      </c>
      <c r="H4795" s="4" t="s">
        <v>10</v>
      </c>
      <c r="I4795" s="4" t="s">
        <v>65</v>
      </c>
      <c r="J4795" s="4" t="s">
        <v>11</v>
      </c>
    </row>
    <row r="4796" spans="1:10" ht="64.95" customHeight="1">
      <c r="A4796" s="10" t="s">
        <v>1883</v>
      </c>
      <c r="B4796" s="12" t="s">
        <v>1002</v>
      </c>
      <c r="C4796" s="10" t="s">
        <v>72</v>
      </c>
      <c r="D4796" s="10" t="s">
        <v>1003</v>
      </c>
      <c r="E4796" s="395" t="s">
        <v>74</v>
      </c>
      <c r="F4796" s="395"/>
      <c r="G4796" s="11" t="s">
        <v>75</v>
      </c>
      <c r="H4796" s="15">
        <v>1</v>
      </c>
      <c r="I4796" s="13">
        <v>10.67</v>
      </c>
      <c r="J4796" s="13">
        <v>10.67</v>
      </c>
    </row>
    <row r="4797" spans="1:10" ht="25.95" customHeight="1">
      <c r="A4797" s="17" t="s">
        <v>1884</v>
      </c>
      <c r="B4797" s="19" t="s">
        <v>2969</v>
      </c>
      <c r="C4797" s="17" t="s">
        <v>78</v>
      </c>
      <c r="D4797" s="17" t="s">
        <v>2970</v>
      </c>
      <c r="E4797" s="396" t="s">
        <v>1887</v>
      </c>
      <c r="F4797" s="396"/>
      <c r="G4797" s="18" t="s">
        <v>1911</v>
      </c>
      <c r="H4797" s="21">
        <v>0.12</v>
      </c>
      <c r="I4797" s="20">
        <v>24.32</v>
      </c>
      <c r="J4797" s="20">
        <v>2.91</v>
      </c>
    </row>
    <row r="4798" spans="1:10" ht="24" customHeight="1">
      <c r="A4798" s="17" t="s">
        <v>1884</v>
      </c>
      <c r="B4798" s="19" t="s">
        <v>1971</v>
      </c>
      <c r="C4798" s="17" t="s">
        <v>78</v>
      </c>
      <c r="D4798" s="17" t="s">
        <v>1972</v>
      </c>
      <c r="E4798" s="396" t="s">
        <v>1887</v>
      </c>
      <c r="F4798" s="396"/>
      <c r="G4798" s="18" t="s">
        <v>1911</v>
      </c>
      <c r="H4798" s="21">
        <v>0.12</v>
      </c>
      <c r="I4798" s="20">
        <v>28.71</v>
      </c>
      <c r="J4798" s="20">
        <v>3.44</v>
      </c>
    </row>
    <row r="4799" spans="1:10" ht="25.95" customHeight="1">
      <c r="A4799" s="22" t="s">
        <v>1894</v>
      </c>
      <c r="B4799" s="24" t="s">
        <v>2973</v>
      </c>
      <c r="C4799" s="22" t="s">
        <v>72</v>
      </c>
      <c r="D4799" s="22" t="s">
        <v>2974</v>
      </c>
      <c r="E4799" s="397" t="s">
        <v>1928</v>
      </c>
      <c r="F4799" s="397"/>
      <c r="G4799" s="23" t="s">
        <v>268</v>
      </c>
      <c r="H4799" s="26">
        <v>1</v>
      </c>
      <c r="I4799" s="25">
        <v>4.32</v>
      </c>
      <c r="J4799" s="25">
        <v>4.32</v>
      </c>
    </row>
    <row r="4800" spans="1:10">
      <c r="A4800" s="38"/>
      <c r="B4800" s="38"/>
      <c r="C4800" s="38"/>
      <c r="D4800" s="38"/>
      <c r="E4800" s="38" t="s">
        <v>1897</v>
      </c>
      <c r="F4800" s="39">
        <v>4.6900000000000004</v>
      </c>
      <c r="G4800" s="38" t="s">
        <v>1898</v>
      </c>
      <c r="H4800" s="39">
        <v>0</v>
      </c>
      <c r="I4800" s="38" t="s">
        <v>1899</v>
      </c>
      <c r="J4800" s="39">
        <v>4.6900000000000004</v>
      </c>
    </row>
    <row r="4801" spans="1:10">
      <c r="A4801" s="38"/>
      <c r="B4801" s="38"/>
      <c r="C4801" s="38"/>
      <c r="D4801" s="38"/>
      <c r="E4801" s="38" t="s">
        <v>1900</v>
      </c>
      <c r="F4801" s="39">
        <v>2.1800000000000002</v>
      </c>
      <c r="G4801" s="38"/>
      <c r="H4801" s="398" t="s">
        <v>1901</v>
      </c>
      <c r="I4801" s="398"/>
      <c r="J4801" s="39">
        <v>12.85</v>
      </c>
    </row>
    <row r="4802" spans="1:10" ht="1.05" customHeight="1">
      <c r="A4802" s="16"/>
      <c r="B4802" s="16"/>
      <c r="C4802" s="16"/>
      <c r="D4802" s="16"/>
      <c r="E4802" s="16"/>
      <c r="F4802" s="16"/>
      <c r="G4802" s="16"/>
      <c r="H4802" s="16"/>
      <c r="I4802" s="16"/>
      <c r="J4802" s="16"/>
    </row>
    <row r="4803" spans="1:10" ht="18" customHeight="1">
      <c r="A4803" s="2" t="s">
        <v>1538</v>
      </c>
      <c r="B4803" s="4" t="s">
        <v>61</v>
      </c>
      <c r="C4803" s="2" t="s">
        <v>62</v>
      </c>
      <c r="D4803" s="2" t="s">
        <v>9</v>
      </c>
      <c r="E4803" s="391" t="s">
        <v>63</v>
      </c>
      <c r="F4803" s="391"/>
      <c r="G4803" s="3" t="s">
        <v>64</v>
      </c>
      <c r="H4803" s="4" t="s">
        <v>10</v>
      </c>
      <c r="I4803" s="4" t="s">
        <v>65</v>
      </c>
      <c r="J4803" s="4" t="s">
        <v>11</v>
      </c>
    </row>
    <row r="4804" spans="1:10" ht="78" customHeight="1">
      <c r="A4804" s="10" t="s">
        <v>1883</v>
      </c>
      <c r="B4804" s="12" t="s">
        <v>1005</v>
      </c>
      <c r="C4804" s="10" t="s">
        <v>72</v>
      </c>
      <c r="D4804" s="10" t="s">
        <v>1006</v>
      </c>
      <c r="E4804" s="395" t="s">
        <v>74</v>
      </c>
      <c r="F4804" s="395"/>
      <c r="G4804" s="11" t="s">
        <v>75</v>
      </c>
      <c r="H4804" s="15">
        <v>1</v>
      </c>
      <c r="I4804" s="13">
        <v>11.76</v>
      </c>
      <c r="J4804" s="13">
        <v>11.76</v>
      </c>
    </row>
    <row r="4805" spans="1:10" ht="25.95" customHeight="1">
      <c r="A4805" s="17" t="s">
        <v>1884</v>
      </c>
      <c r="B4805" s="19" t="s">
        <v>2969</v>
      </c>
      <c r="C4805" s="17" t="s">
        <v>78</v>
      </c>
      <c r="D4805" s="17" t="s">
        <v>2970</v>
      </c>
      <c r="E4805" s="396" t="s">
        <v>1887</v>
      </c>
      <c r="F4805" s="396"/>
      <c r="G4805" s="18" t="s">
        <v>1911</v>
      </c>
      <c r="H4805" s="21">
        <v>0.12</v>
      </c>
      <c r="I4805" s="20">
        <v>24.32</v>
      </c>
      <c r="J4805" s="20">
        <v>2.91</v>
      </c>
    </row>
    <row r="4806" spans="1:10" ht="24" customHeight="1">
      <c r="A4806" s="17" t="s">
        <v>1884</v>
      </c>
      <c r="B4806" s="19" t="s">
        <v>1971</v>
      </c>
      <c r="C4806" s="17" t="s">
        <v>78</v>
      </c>
      <c r="D4806" s="17" t="s">
        <v>1972</v>
      </c>
      <c r="E4806" s="396" t="s">
        <v>1887</v>
      </c>
      <c r="F4806" s="396"/>
      <c r="G4806" s="18" t="s">
        <v>1911</v>
      </c>
      <c r="H4806" s="21">
        <v>0.12</v>
      </c>
      <c r="I4806" s="20">
        <v>28.71</v>
      </c>
      <c r="J4806" s="20">
        <v>3.44</v>
      </c>
    </row>
    <row r="4807" spans="1:10" ht="25.95" customHeight="1">
      <c r="A4807" s="22" t="s">
        <v>1894</v>
      </c>
      <c r="B4807" s="24" t="s">
        <v>2975</v>
      </c>
      <c r="C4807" s="22" t="s">
        <v>72</v>
      </c>
      <c r="D4807" s="22" t="s">
        <v>2976</v>
      </c>
      <c r="E4807" s="397" t="s">
        <v>1928</v>
      </c>
      <c r="F4807" s="397"/>
      <c r="G4807" s="23" t="s">
        <v>268</v>
      </c>
      <c r="H4807" s="26">
        <v>1</v>
      </c>
      <c r="I4807" s="25">
        <v>5.41</v>
      </c>
      <c r="J4807" s="25">
        <v>5.41</v>
      </c>
    </row>
    <row r="4808" spans="1:10">
      <c r="A4808" s="38"/>
      <c r="B4808" s="38"/>
      <c r="C4808" s="38"/>
      <c r="D4808" s="38"/>
      <c r="E4808" s="38" t="s">
        <v>1897</v>
      </c>
      <c r="F4808" s="39">
        <v>4.6900000000000004</v>
      </c>
      <c r="G4808" s="38" t="s">
        <v>1898</v>
      </c>
      <c r="H4808" s="39">
        <v>0</v>
      </c>
      <c r="I4808" s="38" t="s">
        <v>1899</v>
      </c>
      <c r="J4808" s="39">
        <v>4.6900000000000004</v>
      </c>
    </row>
    <row r="4809" spans="1:10">
      <c r="A4809" s="38"/>
      <c r="B4809" s="38"/>
      <c r="C4809" s="38"/>
      <c r="D4809" s="38"/>
      <c r="E4809" s="38" t="s">
        <v>1900</v>
      </c>
      <c r="F4809" s="39">
        <v>2.41</v>
      </c>
      <c r="G4809" s="38"/>
      <c r="H4809" s="398" t="s">
        <v>1901</v>
      </c>
      <c r="I4809" s="398"/>
      <c r="J4809" s="39">
        <v>14.17</v>
      </c>
    </row>
    <row r="4810" spans="1:10" ht="1.05" customHeight="1">
      <c r="A4810" s="16"/>
      <c r="B4810" s="16"/>
      <c r="C4810" s="16"/>
      <c r="D4810" s="16"/>
      <c r="E4810" s="16"/>
      <c r="F4810" s="16"/>
      <c r="G4810" s="16"/>
      <c r="H4810" s="16"/>
      <c r="I4810" s="16"/>
      <c r="J4810" s="16"/>
    </row>
    <row r="4811" spans="1:10" ht="18" customHeight="1">
      <c r="A4811" s="2" t="s">
        <v>1539</v>
      </c>
      <c r="B4811" s="4" t="s">
        <v>61</v>
      </c>
      <c r="C4811" s="2" t="s">
        <v>62</v>
      </c>
      <c r="D4811" s="2" t="s">
        <v>9</v>
      </c>
      <c r="E4811" s="391" t="s">
        <v>63</v>
      </c>
      <c r="F4811" s="391"/>
      <c r="G4811" s="3" t="s">
        <v>64</v>
      </c>
      <c r="H4811" s="4" t="s">
        <v>10</v>
      </c>
      <c r="I4811" s="4" t="s">
        <v>65</v>
      </c>
      <c r="J4811" s="4" t="s">
        <v>11</v>
      </c>
    </row>
    <row r="4812" spans="1:10" ht="64.95" customHeight="1">
      <c r="A4812" s="10" t="s">
        <v>1883</v>
      </c>
      <c r="B4812" s="12" t="s">
        <v>1540</v>
      </c>
      <c r="C4812" s="10" t="s">
        <v>72</v>
      </c>
      <c r="D4812" s="10" t="s">
        <v>1541</v>
      </c>
      <c r="E4812" s="395" t="s">
        <v>74</v>
      </c>
      <c r="F4812" s="395"/>
      <c r="G4812" s="11" t="s">
        <v>75</v>
      </c>
      <c r="H4812" s="15">
        <v>1</v>
      </c>
      <c r="I4812" s="13">
        <v>16.14</v>
      </c>
      <c r="J4812" s="13">
        <v>16.14</v>
      </c>
    </row>
    <row r="4813" spans="1:10" ht="25.95" customHeight="1">
      <c r="A4813" s="17" t="s">
        <v>1884</v>
      </c>
      <c r="B4813" s="19" t="s">
        <v>2969</v>
      </c>
      <c r="C4813" s="17" t="s">
        <v>78</v>
      </c>
      <c r="D4813" s="17" t="s">
        <v>2970</v>
      </c>
      <c r="E4813" s="396" t="s">
        <v>1887</v>
      </c>
      <c r="F4813" s="396"/>
      <c r="G4813" s="18" t="s">
        <v>1911</v>
      </c>
      <c r="H4813" s="21">
        <v>0.15</v>
      </c>
      <c r="I4813" s="20">
        <v>24.32</v>
      </c>
      <c r="J4813" s="20">
        <v>3.64</v>
      </c>
    </row>
    <row r="4814" spans="1:10" ht="24" customHeight="1">
      <c r="A4814" s="17" t="s">
        <v>1884</v>
      </c>
      <c r="B4814" s="19" t="s">
        <v>1971</v>
      </c>
      <c r="C4814" s="17" t="s">
        <v>78</v>
      </c>
      <c r="D4814" s="17" t="s">
        <v>1972</v>
      </c>
      <c r="E4814" s="396" t="s">
        <v>1887</v>
      </c>
      <c r="F4814" s="396"/>
      <c r="G4814" s="18" t="s">
        <v>1911</v>
      </c>
      <c r="H4814" s="21">
        <v>0.15</v>
      </c>
      <c r="I4814" s="20">
        <v>28.71</v>
      </c>
      <c r="J4814" s="20">
        <v>4.3</v>
      </c>
    </row>
    <row r="4815" spans="1:10" ht="25.95" customHeight="1">
      <c r="A4815" s="22" t="s">
        <v>1894</v>
      </c>
      <c r="B4815" s="24" t="s">
        <v>3370</v>
      </c>
      <c r="C4815" s="22" t="s">
        <v>72</v>
      </c>
      <c r="D4815" s="22" t="s">
        <v>3371</v>
      </c>
      <c r="E4815" s="397" t="s">
        <v>1928</v>
      </c>
      <c r="F4815" s="397"/>
      <c r="G4815" s="23" t="s">
        <v>268</v>
      </c>
      <c r="H4815" s="26">
        <v>1</v>
      </c>
      <c r="I4815" s="25">
        <v>8.1999999999999993</v>
      </c>
      <c r="J4815" s="25">
        <v>8.1999999999999993</v>
      </c>
    </row>
    <row r="4816" spans="1:10">
      <c r="A4816" s="38"/>
      <c r="B4816" s="38"/>
      <c r="C4816" s="38"/>
      <c r="D4816" s="38"/>
      <c r="E4816" s="38" t="s">
        <v>1897</v>
      </c>
      <c r="F4816" s="39">
        <v>5.86</v>
      </c>
      <c r="G4816" s="38" t="s">
        <v>1898</v>
      </c>
      <c r="H4816" s="39">
        <v>0</v>
      </c>
      <c r="I4816" s="38" t="s">
        <v>1899</v>
      </c>
      <c r="J4816" s="39">
        <v>5.86</v>
      </c>
    </row>
    <row r="4817" spans="1:10">
      <c r="A4817" s="38"/>
      <c r="B4817" s="38"/>
      <c r="C4817" s="38"/>
      <c r="D4817" s="38"/>
      <c r="E4817" s="38" t="s">
        <v>1900</v>
      </c>
      <c r="F4817" s="39">
        <v>3.3</v>
      </c>
      <c r="G4817" s="38"/>
      <c r="H4817" s="398" t="s">
        <v>1901</v>
      </c>
      <c r="I4817" s="398"/>
      <c r="J4817" s="39">
        <v>19.440000000000001</v>
      </c>
    </row>
    <row r="4818" spans="1:10" ht="1.05" customHeight="1">
      <c r="A4818" s="16"/>
      <c r="B4818" s="16"/>
      <c r="C4818" s="16"/>
      <c r="D4818" s="16"/>
      <c r="E4818" s="16"/>
      <c r="F4818" s="16"/>
      <c r="G4818" s="16"/>
      <c r="H4818" s="16"/>
      <c r="I4818" s="16"/>
      <c r="J4818" s="16"/>
    </row>
    <row r="4819" spans="1:10" ht="18" customHeight="1">
      <c r="A4819" s="2" t="s">
        <v>1542</v>
      </c>
      <c r="B4819" s="4" t="s">
        <v>61</v>
      </c>
      <c r="C4819" s="2" t="s">
        <v>62</v>
      </c>
      <c r="D4819" s="2" t="s">
        <v>9</v>
      </c>
      <c r="E4819" s="391" t="s">
        <v>63</v>
      </c>
      <c r="F4819" s="391"/>
      <c r="G4819" s="3" t="s">
        <v>64</v>
      </c>
      <c r="H4819" s="4" t="s">
        <v>10</v>
      </c>
      <c r="I4819" s="4" t="s">
        <v>65</v>
      </c>
      <c r="J4819" s="4" t="s">
        <v>11</v>
      </c>
    </row>
    <row r="4820" spans="1:10" ht="52.05" customHeight="1">
      <c r="A4820" s="10" t="s">
        <v>1883</v>
      </c>
      <c r="B4820" s="12" t="s">
        <v>1011</v>
      </c>
      <c r="C4820" s="10" t="s">
        <v>78</v>
      </c>
      <c r="D4820" s="10" t="s">
        <v>1012</v>
      </c>
      <c r="E4820" s="395" t="s">
        <v>1013</v>
      </c>
      <c r="F4820" s="395"/>
      <c r="G4820" s="11" t="s">
        <v>114</v>
      </c>
      <c r="H4820" s="15">
        <v>1</v>
      </c>
      <c r="I4820" s="13">
        <v>55.12</v>
      </c>
      <c r="J4820" s="13">
        <v>55.12</v>
      </c>
    </row>
    <row r="4821" spans="1:10" ht="24" customHeight="1">
      <c r="A4821" s="17" t="s">
        <v>1884</v>
      </c>
      <c r="B4821" s="19" t="s">
        <v>1971</v>
      </c>
      <c r="C4821" s="17" t="s">
        <v>78</v>
      </c>
      <c r="D4821" s="17" t="s">
        <v>1972</v>
      </c>
      <c r="E4821" s="396" t="s">
        <v>1887</v>
      </c>
      <c r="F4821" s="396"/>
      <c r="G4821" s="18" t="s">
        <v>1911</v>
      </c>
      <c r="H4821" s="21">
        <v>0.75280000000000002</v>
      </c>
      <c r="I4821" s="20">
        <v>28.71</v>
      </c>
      <c r="J4821" s="20">
        <v>21.61</v>
      </c>
    </row>
    <row r="4822" spans="1:10" ht="25.95" customHeight="1">
      <c r="A4822" s="17" t="s">
        <v>1884</v>
      </c>
      <c r="B4822" s="19" t="s">
        <v>2969</v>
      </c>
      <c r="C4822" s="17" t="s">
        <v>78</v>
      </c>
      <c r="D4822" s="17" t="s">
        <v>2970</v>
      </c>
      <c r="E4822" s="396" t="s">
        <v>1887</v>
      </c>
      <c r="F4822" s="396"/>
      <c r="G4822" s="18" t="s">
        <v>1911</v>
      </c>
      <c r="H4822" s="21">
        <v>0.1711</v>
      </c>
      <c r="I4822" s="20">
        <v>24.32</v>
      </c>
      <c r="J4822" s="20">
        <v>4.16</v>
      </c>
    </row>
    <row r="4823" spans="1:10" ht="24" customHeight="1">
      <c r="A4823" s="22" t="s">
        <v>1894</v>
      </c>
      <c r="B4823" s="24" t="s">
        <v>2979</v>
      </c>
      <c r="C4823" s="22" t="s">
        <v>78</v>
      </c>
      <c r="D4823" s="22" t="s">
        <v>2980</v>
      </c>
      <c r="E4823" s="397" t="s">
        <v>1928</v>
      </c>
      <c r="F4823" s="397"/>
      <c r="G4823" s="23" t="s">
        <v>114</v>
      </c>
      <c r="H4823" s="26">
        <v>1.1111</v>
      </c>
      <c r="I4823" s="25">
        <v>3.81</v>
      </c>
      <c r="J4823" s="25">
        <v>4.2300000000000004</v>
      </c>
    </row>
    <row r="4824" spans="1:10" ht="39" customHeight="1">
      <c r="A4824" s="22" t="s">
        <v>1894</v>
      </c>
      <c r="B4824" s="24" t="s">
        <v>2981</v>
      </c>
      <c r="C4824" s="22" t="s">
        <v>78</v>
      </c>
      <c r="D4824" s="22" t="s">
        <v>2982</v>
      </c>
      <c r="E4824" s="397" t="s">
        <v>1928</v>
      </c>
      <c r="F4824" s="397"/>
      <c r="G4824" s="23" t="s">
        <v>268</v>
      </c>
      <c r="H4824" s="26">
        <v>7</v>
      </c>
      <c r="I4824" s="25">
        <v>1.43</v>
      </c>
      <c r="J4824" s="25">
        <v>10.01</v>
      </c>
    </row>
    <row r="4825" spans="1:10" ht="24" customHeight="1">
      <c r="A4825" s="22" t="s">
        <v>1894</v>
      </c>
      <c r="B4825" s="24" t="s">
        <v>2983</v>
      </c>
      <c r="C4825" s="22" t="s">
        <v>78</v>
      </c>
      <c r="D4825" s="22" t="s">
        <v>2984</v>
      </c>
      <c r="E4825" s="397" t="s">
        <v>1928</v>
      </c>
      <c r="F4825" s="397"/>
      <c r="G4825" s="23" t="s">
        <v>114</v>
      </c>
      <c r="H4825" s="26">
        <v>0.5</v>
      </c>
      <c r="I4825" s="25">
        <v>17.03</v>
      </c>
      <c r="J4825" s="25">
        <v>8.51</v>
      </c>
    </row>
    <row r="4826" spans="1:10" ht="24" customHeight="1">
      <c r="A4826" s="22" t="s">
        <v>1894</v>
      </c>
      <c r="B4826" s="24" t="s">
        <v>2963</v>
      </c>
      <c r="C4826" s="22" t="s">
        <v>78</v>
      </c>
      <c r="D4826" s="22" t="s">
        <v>2964</v>
      </c>
      <c r="E4826" s="397" t="s">
        <v>1928</v>
      </c>
      <c r="F4826" s="397"/>
      <c r="G4826" s="23" t="s">
        <v>268</v>
      </c>
      <c r="H4826" s="26">
        <v>7</v>
      </c>
      <c r="I4826" s="25">
        <v>0.42</v>
      </c>
      <c r="J4826" s="25">
        <v>2.94</v>
      </c>
    </row>
    <row r="4827" spans="1:10" ht="25.95" customHeight="1">
      <c r="A4827" s="22" t="s">
        <v>1894</v>
      </c>
      <c r="B4827" s="24" t="s">
        <v>2985</v>
      </c>
      <c r="C4827" s="22" t="s">
        <v>78</v>
      </c>
      <c r="D4827" s="22" t="s">
        <v>2986</v>
      </c>
      <c r="E4827" s="397" t="s">
        <v>1928</v>
      </c>
      <c r="F4827" s="397"/>
      <c r="G4827" s="23" t="s">
        <v>268</v>
      </c>
      <c r="H4827" s="26">
        <v>2.2222</v>
      </c>
      <c r="I4827" s="25">
        <v>1.65</v>
      </c>
      <c r="J4827" s="25">
        <v>3.66</v>
      </c>
    </row>
    <row r="4828" spans="1:10">
      <c r="A4828" s="38"/>
      <c r="B4828" s="38"/>
      <c r="C4828" s="38"/>
      <c r="D4828" s="38"/>
      <c r="E4828" s="38" t="s">
        <v>1897</v>
      </c>
      <c r="F4828" s="39">
        <v>19.34</v>
      </c>
      <c r="G4828" s="38" t="s">
        <v>1898</v>
      </c>
      <c r="H4828" s="39">
        <v>0</v>
      </c>
      <c r="I4828" s="38" t="s">
        <v>1899</v>
      </c>
      <c r="J4828" s="39">
        <v>19.34</v>
      </c>
    </row>
    <row r="4829" spans="1:10">
      <c r="A4829" s="38"/>
      <c r="B4829" s="38"/>
      <c r="C4829" s="38"/>
      <c r="D4829" s="38"/>
      <c r="E4829" s="38" t="s">
        <v>1900</v>
      </c>
      <c r="F4829" s="39">
        <v>11.29</v>
      </c>
      <c r="G4829" s="38"/>
      <c r="H4829" s="398" t="s">
        <v>1901</v>
      </c>
      <c r="I4829" s="398"/>
      <c r="J4829" s="39">
        <v>66.41</v>
      </c>
    </row>
    <row r="4830" spans="1:10" ht="1.05" customHeight="1">
      <c r="A4830" s="16"/>
      <c r="B4830" s="16"/>
      <c r="C4830" s="16"/>
      <c r="D4830" s="16"/>
      <c r="E4830" s="16"/>
      <c r="F4830" s="16"/>
      <c r="G4830" s="16"/>
      <c r="H4830" s="16"/>
      <c r="I4830" s="16"/>
      <c r="J4830" s="16"/>
    </row>
    <row r="4831" spans="1:10" ht="18" customHeight="1">
      <c r="A4831" s="2" t="s">
        <v>1543</v>
      </c>
      <c r="B4831" s="4" t="s">
        <v>61</v>
      </c>
      <c r="C4831" s="2" t="s">
        <v>62</v>
      </c>
      <c r="D4831" s="2" t="s">
        <v>9</v>
      </c>
      <c r="E4831" s="391" t="s">
        <v>63</v>
      </c>
      <c r="F4831" s="391"/>
      <c r="G4831" s="3" t="s">
        <v>64</v>
      </c>
      <c r="H4831" s="4" t="s">
        <v>10</v>
      </c>
      <c r="I4831" s="4" t="s">
        <v>65</v>
      </c>
      <c r="J4831" s="4" t="s">
        <v>11</v>
      </c>
    </row>
    <row r="4832" spans="1:10" ht="39" customHeight="1">
      <c r="A4832" s="10" t="s">
        <v>1883</v>
      </c>
      <c r="B4832" s="12" t="s">
        <v>1015</v>
      </c>
      <c r="C4832" s="10" t="s">
        <v>72</v>
      </c>
      <c r="D4832" s="10" t="s">
        <v>1016</v>
      </c>
      <c r="E4832" s="395" t="s">
        <v>74</v>
      </c>
      <c r="F4832" s="395"/>
      <c r="G4832" s="11" t="s">
        <v>75</v>
      </c>
      <c r="H4832" s="15">
        <v>1</v>
      </c>
      <c r="I4832" s="13">
        <v>21.2</v>
      </c>
      <c r="J4832" s="13">
        <v>21.2</v>
      </c>
    </row>
    <row r="4833" spans="1:10" ht="24" customHeight="1">
      <c r="A4833" s="17" t="s">
        <v>1884</v>
      </c>
      <c r="B4833" s="19" t="s">
        <v>1971</v>
      </c>
      <c r="C4833" s="17" t="s">
        <v>78</v>
      </c>
      <c r="D4833" s="17" t="s">
        <v>1972</v>
      </c>
      <c r="E4833" s="396" t="s">
        <v>1887</v>
      </c>
      <c r="F4833" s="396"/>
      <c r="G4833" s="18" t="s">
        <v>1911</v>
      </c>
      <c r="H4833" s="21">
        <v>0.3</v>
      </c>
      <c r="I4833" s="20">
        <v>28.71</v>
      </c>
      <c r="J4833" s="20">
        <v>8.61</v>
      </c>
    </row>
    <row r="4834" spans="1:10" ht="25.95" customHeight="1">
      <c r="A4834" s="17" t="s">
        <v>1884</v>
      </c>
      <c r="B4834" s="19" t="s">
        <v>2969</v>
      </c>
      <c r="C4834" s="17" t="s">
        <v>78</v>
      </c>
      <c r="D4834" s="17" t="s">
        <v>2970</v>
      </c>
      <c r="E4834" s="396" t="s">
        <v>1887</v>
      </c>
      <c r="F4834" s="396"/>
      <c r="G4834" s="18" t="s">
        <v>1911</v>
      </c>
      <c r="H4834" s="21">
        <v>0.3</v>
      </c>
      <c r="I4834" s="20">
        <v>24.32</v>
      </c>
      <c r="J4834" s="20">
        <v>7.29</v>
      </c>
    </row>
    <row r="4835" spans="1:10" ht="25.95" customHeight="1">
      <c r="A4835" s="22" t="s">
        <v>1894</v>
      </c>
      <c r="B4835" s="24" t="s">
        <v>2631</v>
      </c>
      <c r="C4835" s="22" t="s">
        <v>78</v>
      </c>
      <c r="D4835" s="22" t="s">
        <v>2632</v>
      </c>
      <c r="E4835" s="397" t="s">
        <v>1928</v>
      </c>
      <c r="F4835" s="397"/>
      <c r="G4835" s="23" t="s">
        <v>268</v>
      </c>
      <c r="H4835" s="26">
        <v>2.334E-2</v>
      </c>
      <c r="I4835" s="25">
        <v>7.84</v>
      </c>
      <c r="J4835" s="25">
        <v>0.18</v>
      </c>
    </row>
    <row r="4836" spans="1:10" ht="25.95" customHeight="1">
      <c r="A4836" s="22" t="s">
        <v>1894</v>
      </c>
      <c r="B4836" s="24" t="s">
        <v>2987</v>
      </c>
      <c r="C4836" s="22" t="s">
        <v>72</v>
      </c>
      <c r="D4836" s="22" t="s">
        <v>2988</v>
      </c>
      <c r="E4836" s="397" t="s">
        <v>1928</v>
      </c>
      <c r="F4836" s="397"/>
      <c r="G4836" s="23" t="s">
        <v>1150</v>
      </c>
      <c r="H4836" s="26">
        <v>1.01</v>
      </c>
      <c r="I4836" s="25">
        <v>5.07</v>
      </c>
      <c r="J4836" s="25">
        <v>5.12</v>
      </c>
    </row>
    <row r="4837" spans="1:10">
      <c r="A4837" s="38"/>
      <c r="B4837" s="38"/>
      <c r="C4837" s="38"/>
      <c r="D4837" s="38"/>
      <c r="E4837" s="38" t="s">
        <v>1897</v>
      </c>
      <c r="F4837" s="39">
        <v>11.72</v>
      </c>
      <c r="G4837" s="38" t="s">
        <v>1898</v>
      </c>
      <c r="H4837" s="39">
        <v>0</v>
      </c>
      <c r="I4837" s="38" t="s">
        <v>1899</v>
      </c>
      <c r="J4837" s="39">
        <v>11.72</v>
      </c>
    </row>
    <row r="4838" spans="1:10">
      <c r="A4838" s="38"/>
      <c r="B4838" s="38"/>
      <c r="C4838" s="38"/>
      <c r="D4838" s="38"/>
      <c r="E4838" s="38" t="s">
        <v>1900</v>
      </c>
      <c r="F4838" s="39">
        <v>4.34</v>
      </c>
      <c r="G4838" s="38"/>
      <c r="H4838" s="398" t="s">
        <v>1901</v>
      </c>
      <c r="I4838" s="398"/>
      <c r="J4838" s="39">
        <v>25.54</v>
      </c>
    </row>
    <row r="4839" spans="1:10" ht="1.05" customHeight="1">
      <c r="A4839" s="16"/>
      <c r="B4839" s="16"/>
      <c r="C4839" s="16"/>
      <c r="D4839" s="16"/>
      <c r="E4839" s="16"/>
      <c r="F4839" s="16"/>
      <c r="G4839" s="16"/>
      <c r="H4839" s="16"/>
      <c r="I4839" s="16"/>
      <c r="J4839" s="16"/>
    </row>
    <row r="4840" spans="1:10" ht="18" customHeight="1">
      <c r="A4840" s="2" t="s">
        <v>1544</v>
      </c>
      <c r="B4840" s="4" t="s">
        <v>61</v>
      </c>
      <c r="C4840" s="2" t="s">
        <v>62</v>
      </c>
      <c r="D4840" s="2" t="s">
        <v>9</v>
      </c>
      <c r="E4840" s="391" t="s">
        <v>63</v>
      </c>
      <c r="F4840" s="391"/>
      <c r="G4840" s="3" t="s">
        <v>64</v>
      </c>
      <c r="H4840" s="4" t="s">
        <v>10</v>
      </c>
      <c r="I4840" s="4" t="s">
        <v>65</v>
      </c>
      <c r="J4840" s="4" t="s">
        <v>11</v>
      </c>
    </row>
    <row r="4841" spans="1:10" ht="39" customHeight="1">
      <c r="A4841" s="10" t="s">
        <v>1883</v>
      </c>
      <c r="B4841" s="12" t="s">
        <v>1018</v>
      </c>
      <c r="C4841" s="10" t="s">
        <v>72</v>
      </c>
      <c r="D4841" s="10" t="s">
        <v>1019</v>
      </c>
      <c r="E4841" s="395" t="s">
        <v>74</v>
      </c>
      <c r="F4841" s="395"/>
      <c r="G4841" s="11" t="s">
        <v>75</v>
      </c>
      <c r="H4841" s="15">
        <v>1</v>
      </c>
      <c r="I4841" s="13">
        <v>24.23</v>
      </c>
      <c r="J4841" s="13">
        <v>24.23</v>
      </c>
    </row>
    <row r="4842" spans="1:10" ht="25.95" customHeight="1">
      <c r="A4842" s="17" t="s">
        <v>1884</v>
      </c>
      <c r="B4842" s="19" t="s">
        <v>2969</v>
      </c>
      <c r="C4842" s="17" t="s">
        <v>78</v>
      </c>
      <c r="D4842" s="17" t="s">
        <v>2970</v>
      </c>
      <c r="E4842" s="396" t="s">
        <v>1887</v>
      </c>
      <c r="F4842" s="396"/>
      <c r="G4842" s="18" t="s">
        <v>1911</v>
      </c>
      <c r="H4842" s="21">
        <v>0.33</v>
      </c>
      <c r="I4842" s="20">
        <v>24.32</v>
      </c>
      <c r="J4842" s="20">
        <v>8.02</v>
      </c>
    </row>
    <row r="4843" spans="1:10" ht="24" customHeight="1">
      <c r="A4843" s="17" t="s">
        <v>1884</v>
      </c>
      <c r="B4843" s="19" t="s">
        <v>1971</v>
      </c>
      <c r="C4843" s="17" t="s">
        <v>78</v>
      </c>
      <c r="D4843" s="17" t="s">
        <v>1972</v>
      </c>
      <c r="E4843" s="396" t="s">
        <v>1887</v>
      </c>
      <c r="F4843" s="396"/>
      <c r="G4843" s="18" t="s">
        <v>1911</v>
      </c>
      <c r="H4843" s="21">
        <v>0.33</v>
      </c>
      <c r="I4843" s="20">
        <v>28.71</v>
      </c>
      <c r="J4843" s="20">
        <v>9.4700000000000006</v>
      </c>
    </row>
    <row r="4844" spans="1:10" ht="25.95" customHeight="1">
      <c r="A4844" s="22" t="s">
        <v>1894</v>
      </c>
      <c r="B4844" s="24" t="s">
        <v>2631</v>
      </c>
      <c r="C4844" s="22" t="s">
        <v>78</v>
      </c>
      <c r="D4844" s="22" t="s">
        <v>2632</v>
      </c>
      <c r="E4844" s="397" t="s">
        <v>1928</v>
      </c>
      <c r="F4844" s="397"/>
      <c r="G4844" s="23" t="s">
        <v>268</v>
      </c>
      <c r="H4844" s="26">
        <v>3.2399999999999998E-2</v>
      </c>
      <c r="I4844" s="25">
        <v>7.84</v>
      </c>
      <c r="J4844" s="25">
        <v>0.25</v>
      </c>
    </row>
    <row r="4845" spans="1:10" ht="25.95" customHeight="1">
      <c r="A4845" s="22" t="s">
        <v>1894</v>
      </c>
      <c r="B4845" s="24" t="s">
        <v>2990</v>
      </c>
      <c r="C4845" s="22" t="s">
        <v>72</v>
      </c>
      <c r="D4845" s="22" t="s">
        <v>2991</v>
      </c>
      <c r="E4845" s="397" t="s">
        <v>1928</v>
      </c>
      <c r="F4845" s="397"/>
      <c r="G4845" s="23" t="s">
        <v>1150</v>
      </c>
      <c r="H4845" s="26">
        <v>1.01</v>
      </c>
      <c r="I4845" s="25">
        <v>6.43</v>
      </c>
      <c r="J4845" s="25">
        <v>6.49</v>
      </c>
    </row>
    <row r="4846" spans="1:10">
      <c r="A4846" s="38"/>
      <c r="B4846" s="38"/>
      <c r="C4846" s="38"/>
      <c r="D4846" s="38"/>
      <c r="E4846" s="38" t="s">
        <v>1897</v>
      </c>
      <c r="F4846" s="39">
        <v>12.89</v>
      </c>
      <c r="G4846" s="38" t="s">
        <v>1898</v>
      </c>
      <c r="H4846" s="39">
        <v>0</v>
      </c>
      <c r="I4846" s="38" t="s">
        <v>1899</v>
      </c>
      <c r="J4846" s="39">
        <v>12.89</v>
      </c>
    </row>
    <row r="4847" spans="1:10">
      <c r="A4847" s="38"/>
      <c r="B4847" s="38"/>
      <c r="C4847" s="38"/>
      <c r="D4847" s="38"/>
      <c r="E4847" s="38" t="s">
        <v>1900</v>
      </c>
      <c r="F4847" s="39">
        <v>4.96</v>
      </c>
      <c r="G4847" s="38"/>
      <c r="H4847" s="398" t="s">
        <v>1901</v>
      </c>
      <c r="I4847" s="398"/>
      <c r="J4847" s="39">
        <v>29.19</v>
      </c>
    </row>
    <row r="4848" spans="1:10" ht="1.05" customHeight="1">
      <c r="A4848" s="16"/>
      <c r="B4848" s="16"/>
      <c r="C4848" s="16"/>
      <c r="D4848" s="16"/>
      <c r="E4848" s="16"/>
      <c r="F4848" s="16"/>
      <c r="G4848" s="16"/>
      <c r="H4848" s="16"/>
      <c r="I4848" s="16"/>
      <c r="J4848" s="16"/>
    </row>
    <row r="4849" spans="1:10" ht="18" customHeight="1">
      <c r="A4849" s="2" t="s">
        <v>1545</v>
      </c>
      <c r="B4849" s="4" t="s">
        <v>61</v>
      </c>
      <c r="C4849" s="2" t="s">
        <v>62</v>
      </c>
      <c r="D4849" s="2" t="s">
        <v>9</v>
      </c>
      <c r="E4849" s="391" t="s">
        <v>63</v>
      </c>
      <c r="F4849" s="391"/>
      <c r="G4849" s="3" t="s">
        <v>64</v>
      </c>
      <c r="H4849" s="4" t="s">
        <v>10</v>
      </c>
      <c r="I4849" s="4" t="s">
        <v>65</v>
      </c>
      <c r="J4849" s="4" t="s">
        <v>11</v>
      </c>
    </row>
    <row r="4850" spans="1:10" ht="39" customHeight="1">
      <c r="A4850" s="10" t="s">
        <v>1883</v>
      </c>
      <c r="B4850" s="12" t="s">
        <v>1021</v>
      </c>
      <c r="C4850" s="10" t="s">
        <v>72</v>
      </c>
      <c r="D4850" s="10" t="s">
        <v>1022</v>
      </c>
      <c r="E4850" s="395" t="s">
        <v>74</v>
      </c>
      <c r="F4850" s="395"/>
      <c r="G4850" s="11" t="s">
        <v>75</v>
      </c>
      <c r="H4850" s="15">
        <v>1</v>
      </c>
      <c r="I4850" s="13">
        <v>66.66</v>
      </c>
      <c r="J4850" s="13">
        <v>66.66</v>
      </c>
    </row>
    <row r="4851" spans="1:10" ht="24" customHeight="1">
      <c r="A4851" s="17" t="s">
        <v>1884</v>
      </c>
      <c r="B4851" s="19" t="s">
        <v>1971</v>
      </c>
      <c r="C4851" s="17" t="s">
        <v>78</v>
      </c>
      <c r="D4851" s="17" t="s">
        <v>1972</v>
      </c>
      <c r="E4851" s="396" t="s">
        <v>1887</v>
      </c>
      <c r="F4851" s="396"/>
      <c r="G4851" s="18" t="s">
        <v>1911</v>
      </c>
      <c r="H4851" s="21">
        <v>0.62</v>
      </c>
      <c r="I4851" s="20">
        <v>28.71</v>
      </c>
      <c r="J4851" s="20">
        <v>17.8</v>
      </c>
    </row>
    <row r="4852" spans="1:10" ht="25.95" customHeight="1">
      <c r="A4852" s="17" t="s">
        <v>1884</v>
      </c>
      <c r="B4852" s="19" t="s">
        <v>2969</v>
      </c>
      <c r="C4852" s="17" t="s">
        <v>78</v>
      </c>
      <c r="D4852" s="17" t="s">
        <v>2970</v>
      </c>
      <c r="E4852" s="396" t="s">
        <v>1887</v>
      </c>
      <c r="F4852" s="396"/>
      <c r="G4852" s="18" t="s">
        <v>1911</v>
      </c>
      <c r="H4852" s="21">
        <v>0.62</v>
      </c>
      <c r="I4852" s="20">
        <v>24.32</v>
      </c>
      <c r="J4852" s="20">
        <v>15.07</v>
      </c>
    </row>
    <row r="4853" spans="1:10" ht="25.95" customHeight="1">
      <c r="A4853" s="22" t="s">
        <v>1894</v>
      </c>
      <c r="B4853" s="24" t="s">
        <v>2631</v>
      </c>
      <c r="C4853" s="22" t="s">
        <v>78</v>
      </c>
      <c r="D4853" s="22" t="s">
        <v>2632</v>
      </c>
      <c r="E4853" s="397" t="s">
        <v>1928</v>
      </c>
      <c r="F4853" s="397"/>
      <c r="G4853" s="23" t="s">
        <v>268</v>
      </c>
      <c r="H4853" s="26">
        <v>4.8379999999999999E-2</v>
      </c>
      <c r="I4853" s="25">
        <v>7.84</v>
      </c>
      <c r="J4853" s="25">
        <v>0.37</v>
      </c>
    </row>
    <row r="4854" spans="1:10" ht="25.95" customHeight="1">
      <c r="A4854" s="22" t="s">
        <v>1894</v>
      </c>
      <c r="B4854" s="24" t="s">
        <v>2992</v>
      </c>
      <c r="C4854" s="22" t="s">
        <v>72</v>
      </c>
      <c r="D4854" s="22" t="s">
        <v>2993</v>
      </c>
      <c r="E4854" s="397" t="s">
        <v>1928</v>
      </c>
      <c r="F4854" s="397"/>
      <c r="G4854" s="23" t="s">
        <v>1150</v>
      </c>
      <c r="H4854" s="26">
        <v>1.01</v>
      </c>
      <c r="I4854" s="25">
        <v>33.090000000000003</v>
      </c>
      <c r="J4854" s="25">
        <v>33.42</v>
      </c>
    </row>
    <row r="4855" spans="1:10">
      <c r="A4855" s="38"/>
      <c r="B4855" s="38"/>
      <c r="C4855" s="38"/>
      <c r="D4855" s="38"/>
      <c r="E4855" s="38" t="s">
        <v>1897</v>
      </c>
      <c r="F4855" s="39">
        <v>24.24</v>
      </c>
      <c r="G4855" s="38" t="s">
        <v>1898</v>
      </c>
      <c r="H4855" s="39">
        <v>0</v>
      </c>
      <c r="I4855" s="38" t="s">
        <v>1899</v>
      </c>
      <c r="J4855" s="39">
        <v>24.24</v>
      </c>
    </row>
    <row r="4856" spans="1:10">
      <c r="A4856" s="38"/>
      <c r="B4856" s="38"/>
      <c r="C4856" s="38"/>
      <c r="D4856" s="38"/>
      <c r="E4856" s="38" t="s">
        <v>1900</v>
      </c>
      <c r="F4856" s="39">
        <v>13.66</v>
      </c>
      <c r="G4856" s="38"/>
      <c r="H4856" s="398" t="s">
        <v>1901</v>
      </c>
      <c r="I4856" s="398"/>
      <c r="J4856" s="39">
        <v>80.319999999999993</v>
      </c>
    </row>
    <row r="4857" spans="1:10" ht="1.05" customHeight="1">
      <c r="A4857" s="16"/>
      <c r="B4857" s="16"/>
      <c r="C4857" s="16"/>
      <c r="D4857" s="16"/>
      <c r="E4857" s="16"/>
      <c r="F4857" s="16"/>
      <c r="G4857" s="16"/>
      <c r="H4857" s="16"/>
      <c r="I4857" s="16"/>
      <c r="J4857" s="16"/>
    </row>
    <row r="4858" spans="1:10" ht="18" customHeight="1">
      <c r="A4858" s="2" t="s">
        <v>1546</v>
      </c>
      <c r="B4858" s="4" t="s">
        <v>61</v>
      </c>
      <c r="C4858" s="2" t="s">
        <v>62</v>
      </c>
      <c r="D4858" s="2" t="s">
        <v>9</v>
      </c>
      <c r="E4858" s="391" t="s">
        <v>63</v>
      </c>
      <c r="F4858" s="391"/>
      <c r="G4858" s="3" t="s">
        <v>64</v>
      </c>
      <c r="H4858" s="4" t="s">
        <v>10</v>
      </c>
      <c r="I4858" s="4" t="s">
        <v>65</v>
      </c>
      <c r="J4858" s="4" t="s">
        <v>11</v>
      </c>
    </row>
    <row r="4859" spans="1:10" ht="39" customHeight="1">
      <c r="A4859" s="10" t="s">
        <v>1883</v>
      </c>
      <c r="B4859" s="12" t="s">
        <v>1213</v>
      </c>
      <c r="C4859" s="10" t="s">
        <v>72</v>
      </c>
      <c r="D4859" s="10" t="s">
        <v>1214</v>
      </c>
      <c r="E4859" s="395" t="s">
        <v>74</v>
      </c>
      <c r="F4859" s="395"/>
      <c r="G4859" s="11" t="s">
        <v>75</v>
      </c>
      <c r="H4859" s="15">
        <v>1</v>
      </c>
      <c r="I4859" s="13">
        <v>143.99</v>
      </c>
      <c r="J4859" s="13">
        <v>143.99</v>
      </c>
    </row>
    <row r="4860" spans="1:10" ht="25.95" customHeight="1">
      <c r="A4860" s="17" t="s">
        <v>1884</v>
      </c>
      <c r="B4860" s="19" t="s">
        <v>2969</v>
      </c>
      <c r="C4860" s="17" t="s">
        <v>78</v>
      </c>
      <c r="D4860" s="17" t="s">
        <v>2970</v>
      </c>
      <c r="E4860" s="396" t="s">
        <v>1887</v>
      </c>
      <c r="F4860" s="396"/>
      <c r="G4860" s="18" t="s">
        <v>1911</v>
      </c>
      <c r="H4860" s="21">
        <v>0.62</v>
      </c>
      <c r="I4860" s="20">
        <v>24.32</v>
      </c>
      <c r="J4860" s="20">
        <v>15.07</v>
      </c>
    </row>
    <row r="4861" spans="1:10" ht="24" customHeight="1">
      <c r="A4861" s="17" t="s">
        <v>1884</v>
      </c>
      <c r="B4861" s="19" t="s">
        <v>1971</v>
      </c>
      <c r="C4861" s="17" t="s">
        <v>78</v>
      </c>
      <c r="D4861" s="17" t="s">
        <v>1972</v>
      </c>
      <c r="E4861" s="396" t="s">
        <v>1887</v>
      </c>
      <c r="F4861" s="396"/>
      <c r="G4861" s="18" t="s">
        <v>1911</v>
      </c>
      <c r="H4861" s="21">
        <v>0.62</v>
      </c>
      <c r="I4861" s="20">
        <v>28.71</v>
      </c>
      <c r="J4861" s="20">
        <v>17.8</v>
      </c>
    </row>
    <row r="4862" spans="1:10" ht="25.95" customHeight="1">
      <c r="A4862" s="22" t="s">
        <v>1894</v>
      </c>
      <c r="B4862" s="24" t="s">
        <v>3158</v>
      </c>
      <c r="C4862" s="22" t="s">
        <v>72</v>
      </c>
      <c r="D4862" s="22" t="s">
        <v>3159</v>
      </c>
      <c r="E4862" s="397" t="s">
        <v>1928</v>
      </c>
      <c r="F4862" s="397"/>
      <c r="G4862" s="23" t="s">
        <v>1150</v>
      </c>
      <c r="H4862" s="26">
        <v>1.01</v>
      </c>
      <c r="I4862" s="25">
        <v>110.02</v>
      </c>
      <c r="J4862" s="25">
        <v>111.12</v>
      </c>
    </row>
    <row r="4863" spans="1:10">
      <c r="A4863" s="38"/>
      <c r="B4863" s="38"/>
      <c r="C4863" s="38"/>
      <c r="D4863" s="38"/>
      <c r="E4863" s="38" t="s">
        <v>1897</v>
      </c>
      <c r="F4863" s="39">
        <v>24.24</v>
      </c>
      <c r="G4863" s="38" t="s">
        <v>1898</v>
      </c>
      <c r="H4863" s="39">
        <v>0</v>
      </c>
      <c r="I4863" s="38" t="s">
        <v>1899</v>
      </c>
      <c r="J4863" s="39">
        <v>24.24</v>
      </c>
    </row>
    <row r="4864" spans="1:10">
      <c r="A4864" s="38"/>
      <c r="B4864" s="38"/>
      <c r="C4864" s="38"/>
      <c r="D4864" s="38"/>
      <c r="E4864" s="38" t="s">
        <v>1900</v>
      </c>
      <c r="F4864" s="39">
        <v>29.51</v>
      </c>
      <c r="G4864" s="38"/>
      <c r="H4864" s="398" t="s">
        <v>1901</v>
      </c>
      <c r="I4864" s="398"/>
      <c r="J4864" s="39">
        <v>173.5</v>
      </c>
    </row>
    <row r="4865" spans="1:10" ht="1.05" customHeight="1">
      <c r="A4865" s="16"/>
      <c r="B4865" s="16"/>
      <c r="C4865" s="16"/>
      <c r="D4865" s="16"/>
      <c r="E4865" s="16"/>
      <c r="F4865" s="16"/>
      <c r="G4865" s="16"/>
      <c r="H4865" s="16"/>
      <c r="I4865" s="16"/>
      <c r="J4865" s="16"/>
    </row>
    <row r="4866" spans="1:10" ht="18" customHeight="1">
      <c r="A4866" s="2" t="s">
        <v>1547</v>
      </c>
      <c r="B4866" s="4" t="s">
        <v>61</v>
      </c>
      <c r="C4866" s="2" t="s">
        <v>62</v>
      </c>
      <c r="D4866" s="2" t="s">
        <v>9</v>
      </c>
      <c r="E4866" s="391" t="s">
        <v>63</v>
      </c>
      <c r="F4866" s="391"/>
      <c r="G4866" s="3" t="s">
        <v>64</v>
      </c>
      <c r="H4866" s="4" t="s">
        <v>10</v>
      </c>
      <c r="I4866" s="4" t="s">
        <v>65</v>
      </c>
      <c r="J4866" s="4" t="s">
        <v>11</v>
      </c>
    </row>
    <row r="4867" spans="1:10" ht="39" customHeight="1">
      <c r="A4867" s="10" t="s">
        <v>1883</v>
      </c>
      <c r="B4867" s="12" t="s">
        <v>1548</v>
      </c>
      <c r="C4867" s="10" t="s">
        <v>72</v>
      </c>
      <c r="D4867" s="10" t="s">
        <v>1549</v>
      </c>
      <c r="E4867" s="395" t="s">
        <v>74</v>
      </c>
      <c r="F4867" s="395"/>
      <c r="G4867" s="11" t="s">
        <v>75</v>
      </c>
      <c r="H4867" s="15">
        <v>1</v>
      </c>
      <c r="I4867" s="13">
        <v>36.11</v>
      </c>
      <c r="J4867" s="13">
        <v>36.11</v>
      </c>
    </row>
    <row r="4868" spans="1:10" ht="24" customHeight="1">
      <c r="A4868" s="17" t="s">
        <v>1884</v>
      </c>
      <c r="B4868" s="19" t="s">
        <v>1971</v>
      </c>
      <c r="C4868" s="17" t="s">
        <v>78</v>
      </c>
      <c r="D4868" s="17" t="s">
        <v>1972</v>
      </c>
      <c r="E4868" s="396" t="s">
        <v>1887</v>
      </c>
      <c r="F4868" s="396"/>
      <c r="G4868" s="18" t="s">
        <v>1911</v>
      </c>
      <c r="H4868" s="21">
        <v>0.4</v>
      </c>
      <c r="I4868" s="20">
        <v>28.71</v>
      </c>
      <c r="J4868" s="20">
        <v>11.48</v>
      </c>
    </row>
    <row r="4869" spans="1:10" ht="25.95" customHeight="1">
      <c r="A4869" s="17" t="s">
        <v>1884</v>
      </c>
      <c r="B4869" s="19" t="s">
        <v>2969</v>
      </c>
      <c r="C4869" s="17" t="s">
        <v>78</v>
      </c>
      <c r="D4869" s="17" t="s">
        <v>2970</v>
      </c>
      <c r="E4869" s="396" t="s">
        <v>1887</v>
      </c>
      <c r="F4869" s="396"/>
      <c r="G4869" s="18" t="s">
        <v>1911</v>
      </c>
      <c r="H4869" s="21">
        <v>0.4</v>
      </c>
      <c r="I4869" s="20">
        <v>24.32</v>
      </c>
      <c r="J4869" s="20">
        <v>9.7200000000000006</v>
      </c>
    </row>
    <row r="4870" spans="1:10" ht="24" customHeight="1">
      <c r="A4870" s="22" t="s">
        <v>1894</v>
      </c>
      <c r="B4870" s="24" t="s">
        <v>2979</v>
      </c>
      <c r="C4870" s="22" t="s">
        <v>78</v>
      </c>
      <c r="D4870" s="22" t="s">
        <v>2980</v>
      </c>
      <c r="E4870" s="397" t="s">
        <v>1928</v>
      </c>
      <c r="F4870" s="397"/>
      <c r="G4870" s="23" t="s">
        <v>114</v>
      </c>
      <c r="H4870" s="26">
        <v>1</v>
      </c>
      <c r="I4870" s="25">
        <v>3.81</v>
      </c>
      <c r="J4870" s="25">
        <v>3.81</v>
      </c>
    </row>
    <row r="4871" spans="1:10" ht="24" customHeight="1">
      <c r="A4871" s="22" t="s">
        <v>1894</v>
      </c>
      <c r="B4871" s="24" t="s">
        <v>3374</v>
      </c>
      <c r="C4871" s="22" t="s">
        <v>72</v>
      </c>
      <c r="D4871" s="22" t="s">
        <v>3375</v>
      </c>
      <c r="E4871" s="397" t="s">
        <v>1928</v>
      </c>
      <c r="F4871" s="397"/>
      <c r="G4871" s="23" t="s">
        <v>268</v>
      </c>
      <c r="H4871" s="26">
        <v>1</v>
      </c>
      <c r="I4871" s="25">
        <v>2.69</v>
      </c>
      <c r="J4871" s="25">
        <v>2.69</v>
      </c>
    </row>
    <row r="4872" spans="1:10" ht="25.95" customHeight="1">
      <c r="A4872" s="22" t="s">
        <v>1894</v>
      </c>
      <c r="B4872" s="24" t="s">
        <v>3376</v>
      </c>
      <c r="C4872" s="22" t="s">
        <v>78</v>
      </c>
      <c r="D4872" s="22" t="s">
        <v>3377</v>
      </c>
      <c r="E4872" s="397" t="s">
        <v>1928</v>
      </c>
      <c r="F4872" s="397"/>
      <c r="G4872" s="23" t="s">
        <v>268</v>
      </c>
      <c r="H4872" s="26">
        <v>1</v>
      </c>
      <c r="I4872" s="25">
        <v>2.59</v>
      </c>
      <c r="J4872" s="25">
        <v>2.59</v>
      </c>
    </row>
    <row r="4873" spans="1:10" ht="25.95" customHeight="1">
      <c r="A4873" s="22" t="s">
        <v>1894</v>
      </c>
      <c r="B4873" s="24" t="s">
        <v>2985</v>
      </c>
      <c r="C4873" s="22" t="s">
        <v>78</v>
      </c>
      <c r="D4873" s="22" t="s">
        <v>2986</v>
      </c>
      <c r="E4873" s="397" t="s">
        <v>1928</v>
      </c>
      <c r="F4873" s="397"/>
      <c r="G4873" s="23" t="s">
        <v>268</v>
      </c>
      <c r="H4873" s="26">
        <v>2</v>
      </c>
      <c r="I4873" s="25">
        <v>1.65</v>
      </c>
      <c r="J4873" s="25">
        <v>3.3</v>
      </c>
    </row>
    <row r="4874" spans="1:10" ht="24" customHeight="1">
      <c r="A4874" s="22" t="s">
        <v>1894</v>
      </c>
      <c r="B4874" s="24" t="s">
        <v>2963</v>
      </c>
      <c r="C4874" s="22" t="s">
        <v>78</v>
      </c>
      <c r="D4874" s="22" t="s">
        <v>2964</v>
      </c>
      <c r="E4874" s="397" t="s">
        <v>1928</v>
      </c>
      <c r="F4874" s="397"/>
      <c r="G4874" s="23" t="s">
        <v>268</v>
      </c>
      <c r="H4874" s="26">
        <v>4</v>
      </c>
      <c r="I4874" s="25">
        <v>0.42</v>
      </c>
      <c r="J4874" s="25">
        <v>1.68</v>
      </c>
    </row>
    <row r="4875" spans="1:10" ht="24" customHeight="1">
      <c r="A4875" s="22" t="s">
        <v>1894</v>
      </c>
      <c r="B4875" s="24" t="s">
        <v>3378</v>
      </c>
      <c r="C4875" s="22" t="s">
        <v>72</v>
      </c>
      <c r="D4875" s="22" t="s">
        <v>3379</v>
      </c>
      <c r="E4875" s="397" t="s">
        <v>1928</v>
      </c>
      <c r="F4875" s="397"/>
      <c r="G4875" s="23" t="s">
        <v>268</v>
      </c>
      <c r="H4875" s="26">
        <v>4</v>
      </c>
      <c r="I4875" s="25">
        <v>0.21</v>
      </c>
      <c r="J4875" s="25">
        <v>0.84</v>
      </c>
    </row>
    <row r="4876" spans="1:10">
      <c r="A4876" s="38"/>
      <c r="B4876" s="38"/>
      <c r="C4876" s="38"/>
      <c r="D4876" s="38"/>
      <c r="E4876" s="38" t="s">
        <v>1897</v>
      </c>
      <c r="F4876" s="39">
        <v>15.64</v>
      </c>
      <c r="G4876" s="38" t="s">
        <v>1898</v>
      </c>
      <c r="H4876" s="39">
        <v>0</v>
      </c>
      <c r="I4876" s="38" t="s">
        <v>1899</v>
      </c>
      <c r="J4876" s="39">
        <v>15.64</v>
      </c>
    </row>
    <row r="4877" spans="1:10">
      <c r="A4877" s="38"/>
      <c r="B4877" s="38"/>
      <c r="C4877" s="38"/>
      <c r="D4877" s="38"/>
      <c r="E4877" s="38" t="s">
        <v>1900</v>
      </c>
      <c r="F4877" s="39">
        <v>7.4</v>
      </c>
      <c r="G4877" s="38"/>
      <c r="H4877" s="398" t="s">
        <v>1901</v>
      </c>
      <c r="I4877" s="398"/>
      <c r="J4877" s="39">
        <v>43.51</v>
      </c>
    </row>
    <row r="4878" spans="1:10" ht="1.05" customHeight="1">
      <c r="A4878" s="16"/>
      <c r="B4878" s="16"/>
      <c r="C4878" s="16"/>
      <c r="D4878" s="16"/>
      <c r="E4878" s="16"/>
      <c r="F4878" s="16"/>
      <c r="G4878" s="16"/>
      <c r="H4878" s="16"/>
      <c r="I4878" s="16"/>
      <c r="J4878" s="16"/>
    </row>
    <row r="4879" spans="1:10" ht="18" customHeight="1">
      <c r="A4879" s="2" t="s">
        <v>1550</v>
      </c>
      <c r="B4879" s="4" t="s">
        <v>61</v>
      </c>
      <c r="C4879" s="2" t="s">
        <v>62</v>
      </c>
      <c r="D4879" s="2" t="s">
        <v>9</v>
      </c>
      <c r="E4879" s="391" t="s">
        <v>63</v>
      </c>
      <c r="F4879" s="391"/>
      <c r="G4879" s="3" t="s">
        <v>64</v>
      </c>
      <c r="H4879" s="4" t="s">
        <v>10</v>
      </c>
      <c r="I4879" s="4" t="s">
        <v>65</v>
      </c>
      <c r="J4879" s="4" t="s">
        <v>11</v>
      </c>
    </row>
    <row r="4880" spans="1:10" ht="39" customHeight="1">
      <c r="A4880" s="10" t="s">
        <v>1883</v>
      </c>
      <c r="B4880" s="12" t="s">
        <v>1551</v>
      </c>
      <c r="C4880" s="10" t="s">
        <v>72</v>
      </c>
      <c r="D4880" s="10" t="s">
        <v>1552</v>
      </c>
      <c r="E4880" s="395" t="s">
        <v>74</v>
      </c>
      <c r="F4880" s="395"/>
      <c r="G4880" s="11" t="s">
        <v>75</v>
      </c>
      <c r="H4880" s="15">
        <v>1</v>
      </c>
      <c r="I4880" s="13">
        <v>35.229999999999997</v>
      </c>
      <c r="J4880" s="13">
        <v>35.229999999999997</v>
      </c>
    </row>
    <row r="4881" spans="1:10" ht="24" customHeight="1">
      <c r="A4881" s="17" t="s">
        <v>1884</v>
      </c>
      <c r="B4881" s="19" t="s">
        <v>1971</v>
      </c>
      <c r="C4881" s="17" t="s">
        <v>78</v>
      </c>
      <c r="D4881" s="17" t="s">
        <v>1972</v>
      </c>
      <c r="E4881" s="396" t="s">
        <v>1887</v>
      </c>
      <c r="F4881" s="396"/>
      <c r="G4881" s="18" t="s">
        <v>1911</v>
      </c>
      <c r="H4881" s="21">
        <v>0.4</v>
      </c>
      <c r="I4881" s="20">
        <v>28.71</v>
      </c>
      <c r="J4881" s="20">
        <v>11.48</v>
      </c>
    </row>
    <row r="4882" spans="1:10" ht="25.95" customHeight="1">
      <c r="A4882" s="17" t="s">
        <v>1884</v>
      </c>
      <c r="B4882" s="19" t="s">
        <v>2969</v>
      </c>
      <c r="C4882" s="17" t="s">
        <v>78</v>
      </c>
      <c r="D4882" s="17" t="s">
        <v>2970</v>
      </c>
      <c r="E4882" s="396" t="s">
        <v>1887</v>
      </c>
      <c r="F4882" s="396"/>
      <c r="G4882" s="18" t="s">
        <v>1911</v>
      </c>
      <c r="H4882" s="21">
        <v>0.4</v>
      </c>
      <c r="I4882" s="20">
        <v>24.32</v>
      </c>
      <c r="J4882" s="20">
        <v>9.7200000000000006</v>
      </c>
    </row>
    <row r="4883" spans="1:10" ht="25.95" customHeight="1">
      <c r="A4883" s="22" t="s">
        <v>1894</v>
      </c>
      <c r="B4883" s="24" t="s">
        <v>2985</v>
      </c>
      <c r="C4883" s="22" t="s">
        <v>78</v>
      </c>
      <c r="D4883" s="22" t="s">
        <v>2986</v>
      </c>
      <c r="E4883" s="397" t="s">
        <v>1928</v>
      </c>
      <c r="F4883" s="397"/>
      <c r="G4883" s="23" t="s">
        <v>268</v>
      </c>
      <c r="H4883" s="26">
        <v>2</v>
      </c>
      <c r="I4883" s="25">
        <v>1.65</v>
      </c>
      <c r="J4883" s="25">
        <v>3.3</v>
      </c>
    </row>
    <row r="4884" spans="1:10" ht="24" customHeight="1">
      <c r="A4884" s="22" t="s">
        <v>1894</v>
      </c>
      <c r="B4884" s="24" t="s">
        <v>2979</v>
      </c>
      <c r="C4884" s="22" t="s">
        <v>78</v>
      </c>
      <c r="D4884" s="22" t="s">
        <v>2980</v>
      </c>
      <c r="E4884" s="397" t="s">
        <v>1928</v>
      </c>
      <c r="F4884" s="397"/>
      <c r="G4884" s="23" t="s">
        <v>114</v>
      </c>
      <c r="H4884" s="26">
        <v>1</v>
      </c>
      <c r="I4884" s="25">
        <v>3.81</v>
      </c>
      <c r="J4884" s="25">
        <v>3.81</v>
      </c>
    </row>
    <row r="4885" spans="1:10" ht="25.95" customHeight="1">
      <c r="A4885" s="22" t="s">
        <v>1894</v>
      </c>
      <c r="B4885" s="24" t="s">
        <v>3381</v>
      </c>
      <c r="C4885" s="22" t="s">
        <v>78</v>
      </c>
      <c r="D4885" s="22" t="s">
        <v>3382</v>
      </c>
      <c r="E4885" s="397" t="s">
        <v>1928</v>
      </c>
      <c r="F4885" s="397"/>
      <c r="G4885" s="23" t="s">
        <v>268</v>
      </c>
      <c r="H4885" s="26">
        <v>1</v>
      </c>
      <c r="I4885" s="25">
        <v>2.77</v>
      </c>
      <c r="J4885" s="25">
        <v>2.77</v>
      </c>
    </row>
    <row r="4886" spans="1:10" ht="24" customHeight="1">
      <c r="A4886" s="22" t="s">
        <v>1894</v>
      </c>
      <c r="B4886" s="24" t="s">
        <v>3374</v>
      </c>
      <c r="C4886" s="22" t="s">
        <v>72</v>
      </c>
      <c r="D4886" s="22" t="s">
        <v>3375</v>
      </c>
      <c r="E4886" s="397" t="s">
        <v>1928</v>
      </c>
      <c r="F4886" s="397"/>
      <c r="G4886" s="23" t="s">
        <v>268</v>
      </c>
      <c r="H4886" s="26">
        <v>1</v>
      </c>
      <c r="I4886" s="25">
        <v>2.69</v>
      </c>
      <c r="J4886" s="25">
        <v>2.69</v>
      </c>
    </row>
    <row r="4887" spans="1:10" ht="25.95" customHeight="1">
      <c r="A4887" s="22" t="s">
        <v>1894</v>
      </c>
      <c r="B4887" s="24" t="s">
        <v>3383</v>
      </c>
      <c r="C4887" s="22" t="s">
        <v>78</v>
      </c>
      <c r="D4887" s="22" t="s">
        <v>3384</v>
      </c>
      <c r="E4887" s="397" t="s">
        <v>1928</v>
      </c>
      <c r="F4887" s="397"/>
      <c r="G4887" s="23" t="s">
        <v>268</v>
      </c>
      <c r="H4887" s="26">
        <v>2</v>
      </c>
      <c r="I4887" s="25">
        <v>0.31</v>
      </c>
      <c r="J4887" s="25">
        <v>0.62</v>
      </c>
    </row>
    <row r="4888" spans="1:10" ht="24" customHeight="1">
      <c r="A4888" s="22" t="s">
        <v>1894</v>
      </c>
      <c r="B4888" s="24" t="s">
        <v>3378</v>
      </c>
      <c r="C4888" s="22" t="s">
        <v>72</v>
      </c>
      <c r="D4888" s="22" t="s">
        <v>3379</v>
      </c>
      <c r="E4888" s="397" t="s">
        <v>1928</v>
      </c>
      <c r="F4888" s="397"/>
      <c r="G4888" s="23" t="s">
        <v>268</v>
      </c>
      <c r="H4888" s="26">
        <v>4</v>
      </c>
      <c r="I4888" s="25">
        <v>0.21</v>
      </c>
      <c r="J4888" s="25">
        <v>0.84</v>
      </c>
    </row>
    <row r="4889" spans="1:10">
      <c r="A4889" s="38"/>
      <c r="B4889" s="38"/>
      <c r="C4889" s="38"/>
      <c r="D4889" s="38"/>
      <c r="E4889" s="38" t="s">
        <v>1897</v>
      </c>
      <c r="F4889" s="39">
        <v>15.64</v>
      </c>
      <c r="G4889" s="38" t="s">
        <v>1898</v>
      </c>
      <c r="H4889" s="39">
        <v>0</v>
      </c>
      <c r="I4889" s="38" t="s">
        <v>1899</v>
      </c>
      <c r="J4889" s="39">
        <v>15.64</v>
      </c>
    </row>
    <row r="4890" spans="1:10">
      <c r="A4890" s="38"/>
      <c r="B4890" s="38"/>
      <c r="C4890" s="38"/>
      <c r="D4890" s="38"/>
      <c r="E4890" s="38" t="s">
        <v>1900</v>
      </c>
      <c r="F4890" s="39">
        <v>7.22</v>
      </c>
      <c r="G4890" s="38"/>
      <c r="H4890" s="398" t="s">
        <v>1901</v>
      </c>
      <c r="I4890" s="398"/>
      <c r="J4890" s="39">
        <v>42.45</v>
      </c>
    </row>
    <row r="4891" spans="1:10" ht="1.05" customHeight="1">
      <c r="A4891" s="16"/>
      <c r="B4891" s="16"/>
      <c r="C4891" s="16"/>
      <c r="D4891" s="16"/>
      <c r="E4891" s="16"/>
      <c r="F4891" s="16"/>
      <c r="G4891" s="16"/>
      <c r="H4891" s="16"/>
      <c r="I4891" s="16"/>
      <c r="J4891" s="16"/>
    </row>
    <row r="4892" spans="1:10" ht="18" customHeight="1">
      <c r="A4892" s="2" t="s">
        <v>1553</v>
      </c>
      <c r="B4892" s="4" t="s">
        <v>61</v>
      </c>
      <c r="C4892" s="2" t="s">
        <v>62</v>
      </c>
      <c r="D4892" s="2" t="s">
        <v>9</v>
      </c>
      <c r="E4892" s="391" t="s">
        <v>63</v>
      </c>
      <c r="F4892" s="391"/>
      <c r="G4892" s="3" t="s">
        <v>64</v>
      </c>
      <c r="H4892" s="4" t="s">
        <v>10</v>
      </c>
      <c r="I4892" s="4" t="s">
        <v>65</v>
      </c>
      <c r="J4892" s="4" t="s">
        <v>11</v>
      </c>
    </row>
    <row r="4893" spans="1:10" ht="39" customHeight="1">
      <c r="A4893" s="10" t="s">
        <v>1883</v>
      </c>
      <c r="B4893" s="12" t="s">
        <v>1554</v>
      </c>
      <c r="C4893" s="10" t="s">
        <v>72</v>
      </c>
      <c r="D4893" s="10" t="s">
        <v>1555</v>
      </c>
      <c r="E4893" s="395" t="s">
        <v>74</v>
      </c>
      <c r="F4893" s="395"/>
      <c r="G4893" s="11" t="s">
        <v>75</v>
      </c>
      <c r="H4893" s="15">
        <v>1</v>
      </c>
      <c r="I4893" s="13">
        <v>36.14</v>
      </c>
      <c r="J4893" s="13">
        <v>36.14</v>
      </c>
    </row>
    <row r="4894" spans="1:10" ht="25.95" customHeight="1">
      <c r="A4894" s="17" t="s">
        <v>1884</v>
      </c>
      <c r="B4894" s="19" t="s">
        <v>2969</v>
      </c>
      <c r="C4894" s="17" t="s">
        <v>78</v>
      </c>
      <c r="D4894" s="17" t="s">
        <v>2970</v>
      </c>
      <c r="E4894" s="396" t="s">
        <v>1887</v>
      </c>
      <c r="F4894" s="396"/>
      <c r="G4894" s="18" t="s">
        <v>1911</v>
      </c>
      <c r="H4894" s="21">
        <v>0.4</v>
      </c>
      <c r="I4894" s="20">
        <v>24.32</v>
      </c>
      <c r="J4894" s="20">
        <v>9.7200000000000006</v>
      </c>
    </row>
    <row r="4895" spans="1:10" ht="24" customHeight="1">
      <c r="A4895" s="17" t="s">
        <v>1884</v>
      </c>
      <c r="B4895" s="19" t="s">
        <v>1971</v>
      </c>
      <c r="C4895" s="17" t="s">
        <v>78</v>
      </c>
      <c r="D4895" s="17" t="s">
        <v>1972</v>
      </c>
      <c r="E4895" s="396" t="s">
        <v>1887</v>
      </c>
      <c r="F4895" s="396"/>
      <c r="G4895" s="18" t="s">
        <v>1911</v>
      </c>
      <c r="H4895" s="21">
        <v>0.4</v>
      </c>
      <c r="I4895" s="20">
        <v>28.71</v>
      </c>
      <c r="J4895" s="20">
        <v>11.48</v>
      </c>
    </row>
    <row r="4896" spans="1:10" ht="24" customHeight="1">
      <c r="A4896" s="22" t="s">
        <v>1894</v>
      </c>
      <c r="B4896" s="24" t="s">
        <v>3378</v>
      </c>
      <c r="C4896" s="22" t="s">
        <v>72</v>
      </c>
      <c r="D4896" s="22" t="s">
        <v>3379</v>
      </c>
      <c r="E4896" s="397" t="s">
        <v>1928</v>
      </c>
      <c r="F4896" s="397"/>
      <c r="G4896" s="23" t="s">
        <v>268</v>
      </c>
      <c r="H4896" s="26">
        <v>4</v>
      </c>
      <c r="I4896" s="25">
        <v>0.21</v>
      </c>
      <c r="J4896" s="25">
        <v>0.84</v>
      </c>
    </row>
    <row r="4897" spans="1:10" ht="25.95" customHeight="1">
      <c r="A4897" s="22" t="s">
        <v>1894</v>
      </c>
      <c r="B4897" s="24" t="s">
        <v>3383</v>
      </c>
      <c r="C4897" s="22" t="s">
        <v>78</v>
      </c>
      <c r="D4897" s="22" t="s">
        <v>3384</v>
      </c>
      <c r="E4897" s="397" t="s">
        <v>1928</v>
      </c>
      <c r="F4897" s="397"/>
      <c r="G4897" s="23" t="s">
        <v>268</v>
      </c>
      <c r="H4897" s="26">
        <v>2</v>
      </c>
      <c r="I4897" s="25">
        <v>0.31</v>
      </c>
      <c r="J4897" s="25">
        <v>0.62</v>
      </c>
    </row>
    <row r="4898" spans="1:10" ht="24" customHeight="1">
      <c r="A4898" s="22" t="s">
        <v>1894</v>
      </c>
      <c r="B4898" s="24" t="s">
        <v>2963</v>
      </c>
      <c r="C4898" s="22" t="s">
        <v>78</v>
      </c>
      <c r="D4898" s="22" t="s">
        <v>2964</v>
      </c>
      <c r="E4898" s="397" t="s">
        <v>1928</v>
      </c>
      <c r="F4898" s="397"/>
      <c r="G4898" s="23" t="s">
        <v>268</v>
      </c>
      <c r="H4898" s="26">
        <v>4</v>
      </c>
      <c r="I4898" s="25">
        <v>0.42</v>
      </c>
      <c r="J4898" s="25">
        <v>1.68</v>
      </c>
    </row>
    <row r="4899" spans="1:10" ht="24" customHeight="1">
      <c r="A4899" s="22" t="s">
        <v>1894</v>
      </c>
      <c r="B4899" s="24" t="s">
        <v>2979</v>
      </c>
      <c r="C4899" s="22" t="s">
        <v>78</v>
      </c>
      <c r="D4899" s="22" t="s">
        <v>2980</v>
      </c>
      <c r="E4899" s="397" t="s">
        <v>1928</v>
      </c>
      <c r="F4899" s="397"/>
      <c r="G4899" s="23" t="s">
        <v>114</v>
      </c>
      <c r="H4899" s="26">
        <v>1</v>
      </c>
      <c r="I4899" s="25">
        <v>3.81</v>
      </c>
      <c r="J4899" s="25">
        <v>3.81</v>
      </c>
    </row>
    <row r="4900" spans="1:10" ht="25.95" customHeight="1">
      <c r="A4900" s="22" t="s">
        <v>1894</v>
      </c>
      <c r="B4900" s="24" t="s">
        <v>3386</v>
      </c>
      <c r="C4900" s="22" t="s">
        <v>78</v>
      </c>
      <c r="D4900" s="22" t="s">
        <v>3387</v>
      </c>
      <c r="E4900" s="397" t="s">
        <v>1928</v>
      </c>
      <c r="F4900" s="397"/>
      <c r="G4900" s="23" t="s">
        <v>268</v>
      </c>
      <c r="H4900" s="26">
        <v>1</v>
      </c>
      <c r="I4900" s="25">
        <v>2</v>
      </c>
      <c r="J4900" s="25">
        <v>2</v>
      </c>
    </row>
    <row r="4901" spans="1:10" ht="25.95" customHeight="1">
      <c r="A4901" s="22" t="s">
        <v>1894</v>
      </c>
      <c r="B4901" s="24" t="s">
        <v>2985</v>
      </c>
      <c r="C4901" s="22" t="s">
        <v>78</v>
      </c>
      <c r="D4901" s="22" t="s">
        <v>2986</v>
      </c>
      <c r="E4901" s="397" t="s">
        <v>1928</v>
      </c>
      <c r="F4901" s="397"/>
      <c r="G4901" s="23" t="s">
        <v>268</v>
      </c>
      <c r="H4901" s="26">
        <v>2</v>
      </c>
      <c r="I4901" s="25">
        <v>1.65</v>
      </c>
      <c r="J4901" s="25">
        <v>3.3</v>
      </c>
    </row>
    <row r="4902" spans="1:10" ht="24" customHeight="1">
      <c r="A4902" s="22" t="s">
        <v>1894</v>
      </c>
      <c r="B4902" s="24" t="s">
        <v>3374</v>
      </c>
      <c r="C4902" s="22" t="s">
        <v>72</v>
      </c>
      <c r="D4902" s="22" t="s">
        <v>3375</v>
      </c>
      <c r="E4902" s="397" t="s">
        <v>1928</v>
      </c>
      <c r="F4902" s="397"/>
      <c r="G4902" s="23" t="s">
        <v>268</v>
      </c>
      <c r="H4902" s="26">
        <v>1</v>
      </c>
      <c r="I4902" s="25">
        <v>2.69</v>
      </c>
      <c r="J4902" s="25">
        <v>2.69</v>
      </c>
    </row>
    <row r="4903" spans="1:10">
      <c r="A4903" s="38"/>
      <c r="B4903" s="38"/>
      <c r="C4903" s="38"/>
      <c r="D4903" s="38"/>
      <c r="E4903" s="38" t="s">
        <v>1897</v>
      </c>
      <c r="F4903" s="39">
        <v>15.64</v>
      </c>
      <c r="G4903" s="38" t="s">
        <v>1898</v>
      </c>
      <c r="H4903" s="39">
        <v>0</v>
      </c>
      <c r="I4903" s="38" t="s">
        <v>1899</v>
      </c>
      <c r="J4903" s="39">
        <v>15.64</v>
      </c>
    </row>
    <row r="4904" spans="1:10">
      <c r="A4904" s="38"/>
      <c r="B4904" s="38"/>
      <c r="C4904" s="38"/>
      <c r="D4904" s="38"/>
      <c r="E4904" s="38" t="s">
        <v>1900</v>
      </c>
      <c r="F4904" s="39">
        <v>7.4</v>
      </c>
      <c r="G4904" s="38"/>
      <c r="H4904" s="398" t="s">
        <v>1901</v>
      </c>
      <c r="I4904" s="398"/>
      <c r="J4904" s="39">
        <v>43.54</v>
      </c>
    </row>
    <row r="4905" spans="1:10" ht="1.05" customHeight="1">
      <c r="A4905" s="16"/>
      <c r="B4905" s="16"/>
      <c r="C4905" s="16"/>
      <c r="D4905" s="16"/>
      <c r="E4905" s="16"/>
      <c r="F4905" s="16"/>
      <c r="G4905" s="16"/>
      <c r="H4905" s="16"/>
      <c r="I4905" s="16"/>
      <c r="J4905" s="16"/>
    </row>
    <row r="4906" spans="1:10" ht="18" customHeight="1">
      <c r="A4906" s="2" t="s">
        <v>1556</v>
      </c>
      <c r="B4906" s="4" t="s">
        <v>61</v>
      </c>
      <c r="C4906" s="2" t="s">
        <v>62</v>
      </c>
      <c r="D4906" s="2" t="s">
        <v>9</v>
      </c>
      <c r="E4906" s="391" t="s">
        <v>63</v>
      </c>
      <c r="F4906" s="391"/>
      <c r="G4906" s="3" t="s">
        <v>64</v>
      </c>
      <c r="H4906" s="4" t="s">
        <v>10</v>
      </c>
      <c r="I4906" s="4" t="s">
        <v>65</v>
      </c>
      <c r="J4906" s="4" t="s">
        <v>11</v>
      </c>
    </row>
    <row r="4907" spans="1:10" ht="39" customHeight="1">
      <c r="A4907" s="10" t="s">
        <v>1883</v>
      </c>
      <c r="B4907" s="12" t="s">
        <v>1557</v>
      </c>
      <c r="C4907" s="10" t="s">
        <v>72</v>
      </c>
      <c r="D4907" s="10" t="s">
        <v>1558</v>
      </c>
      <c r="E4907" s="395" t="s">
        <v>74</v>
      </c>
      <c r="F4907" s="395"/>
      <c r="G4907" s="11" t="s">
        <v>75</v>
      </c>
      <c r="H4907" s="15">
        <v>1</v>
      </c>
      <c r="I4907" s="13">
        <v>42.09</v>
      </c>
      <c r="J4907" s="13">
        <v>42.09</v>
      </c>
    </row>
    <row r="4908" spans="1:10" ht="24" customHeight="1">
      <c r="A4908" s="17" t="s">
        <v>1884</v>
      </c>
      <c r="B4908" s="19" t="s">
        <v>1971</v>
      </c>
      <c r="C4908" s="17" t="s">
        <v>78</v>
      </c>
      <c r="D4908" s="17" t="s">
        <v>1972</v>
      </c>
      <c r="E4908" s="396" t="s">
        <v>1887</v>
      </c>
      <c r="F4908" s="396"/>
      <c r="G4908" s="18" t="s">
        <v>1911</v>
      </c>
      <c r="H4908" s="21">
        <v>0.4</v>
      </c>
      <c r="I4908" s="20">
        <v>28.71</v>
      </c>
      <c r="J4908" s="20">
        <v>11.48</v>
      </c>
    </row>
    <row r="4909" spans="1:10" ht="25.95" customHeight="1">
      <c r="A4909" s="17" t="s">
        <v>1884</v>
      </c>
      <c r="B4909" s="19" t="s">
        <v>2969</v>
      </c>
      <c r="C4909" s="17" t="s">
        <v>78</v>
      </c>
      <c r="D4909" s="17" t="s">
        <v>2970</v>
      </c>
      <c r="E4909" s="396" t="s">
        <v>1887</v>
      </c>
      <c r="F4909" s="396"/>
      <c r="G4909" s="18" t="s">
        <v>1911</v>
      </c>
      <c r="H4909" s="21">
        <v>0.4</v>
      </c>
      <c r="I4909" s="20">
        <v>24.32</v>
      </c>
      <c r="J4909" s="20">
        <v>9.7200000000000006</v>
      </c>
    </row>
    <row r="4910" spans="1:10" ht="24" customHeight="1">
      <c r="A4910" s="22" t="s">
        <v>1894</v>
      </c>
      <c r="B4910" s="24" t="s">
        <v>2963</v>
      </c>
      <c r="C4910" s="22" t="s">
        <v>78</v>
      </c>
      <c r="D4910" s="22" t="s">
        <v>2964</v>
      </c>
      <c r="E4910" s="397" t="s">
        <v>1928</v>
      </c>
      <c r="F4910" s="397"/>
      <c r="G4910" s="23" t="s">
        <v>268</v>
      </c>
      <c r="H4910" s="26">
        <v>4</v>
      </c>
      <c r="I4910" s="25">
        <v>0.42</v>
      </c>
      <c r="J4910" s="25">
        <v>1.68</v>
      </c>
    </row>
    <row r="4911" spans="1:10" ht="25.95" customHeight="1">
      <c r="A4911" s="22" t="s">
        <v>1894</v>
      </c>
      <c r="B4911" s="24" t="s">
        <v>3383</v>
      </c>
      <c r="C4911" s="22" t="s">
        <v>78</v>
      </c>
      <c r="D4911" s="22" t="s">
        <v>3384</v>
      </c>
      <c r="E4911" s="397" t="s">
        <v>1928</v>
      </c>
      <c r="F4911" s="397"/>
      <c r="G4911" s="23" t="s">
        <v>268</v>
      </c>
      <c r="H4911" s="26">
        <v>2</v>
      </c>
      <c r="I4911" s="25">
        <v>0.31</v>
      </c>
      <c r="J4911" s="25">
        <v>0.62</v>
      </c>
    </row>
    <row r="4912" spans="1:10" ht="24" customHeight="1">
      <c r="A4912" s="22" t="s">
        <v>1894</v>
      </c>
      <c r="B4912" s="24" t="s">
        <v>2979</v>
      </c>
      <c r="C4912" s="22" t="s">
        <v>78</v>
      </c>
      <c r="D4912" s="22" t="s">
        <v>2980</v>
      </c>
      <c r="E4912" s="397" t="s">
        <v>1928</v>
      </c>
      <c r="F4912" s="397"/>
      <c r="G4912" s="23" t="s">
        <v>114</v>
      </c>
      <c r="H4912" s="26">
        <v>1</v>
      </c>
      <c r="I4912" s="25">
        <v>3.81</v>
      </c>
      <c r="J4912" s="25">
        <v>3.81</v>
      </c>
    </row>
    <row r="4913" spans="1:10" ht="25.95" customHeight="1">
      <c r="A4913" s="22" t="s">
        <v>1894</v>
      </c>
      <c r="B4913" s="24" t="s">
        <v>2985</v>
      </c>
      <c r="C4913" s="22" t="s">
        <v>78</v>
      </c>
      <c r="D4913" s="22" t="s">
        <v>2986</v>
      </c>
      <c r="E4913" s="397" t="s">
        <v>1928</v>
      </c>
      <c r="F4913" s="397"/>
      <c r="G4913" s="23" t="s">
        <v>268</v>
      </c>
      <c r="H4913" s="26">
        <v>2</v>
      </c>
      <c r="I4913" s="25">
        <v>1.65</v>
      </c>
      <c r="J4913" s="25">
        <v>3.3</v>
      </c>
    </row>
    <row r="4914" spans="1:10" ht="24" customHeight="1">
      <c r="A4914" s="22" t="s">
        <v>1894</v>
      </c>
      <c r="B4914" s="24" t="s">
        <v>3374</v>
      </c>
      <c r="C4914" s="22" t="s">
        <v>72</v>
      </c>
      <c r="D4914" s="22" t="s">
        <v>3375</v>
      </c>
      <c r="E4914" s="397" t="s">
        <v>1928</v>
      </c>
      <c r="F4914" s="397"/>
      <c r="G4914" s="23" t="s">
        <v>268</v>
      </c>
      <c r="H4914" s="26">
        <v>1</v>
      </c>
      <c r="I4914" s="25">
        <v>2.69</v>
      </c>
      <c r="J4914" s="25">
        <v>2.69</v>
      </c>
    </row>
    <row r="4915" spans="1:10" ht="25.95" customHeight="1">
      <c r="A4915" s="22" t="s">
        <v>1894</v>
      </c>
      <c r="B4915" s="24" t="s">
        <v>3388</v>
      </c>
      <c r="C4915" s="22" t="s">
        <v>78</v>
      </c>
      <c r="D4915" s="22" t="s">
        <v>3389</v>
      </c>
      <c r="E4915" s="397" t="s">
        <v>1928</v>
      </c>
      <c r="F4915" s="397"/>
      <c r="G4915" s="23" t="s">
        <v>268</v>
      </c>
      <c r="H4915" s="26">
        <v>1</v>
      </c>
      <c r="I4915" s="25">
        <v>7.95</v>
      </c>
      <c r="J4915" s="25">
        <v>7.95</v>
      </c>
    </row>
    <row r="4916" spans="1:10" ht="24" customHeight="1">
      <c r="A4916" s="22" t="s">
        <v>1894</v>
      </c>
      <c r="B4916" s="24" t="s">
        <v>3378</v>
      </c>
      <c r="C4916" s="22" t="s">
        <v>72</v>
      </c>
      <c r="D4916" s="22" t="s">
        <v>3379</v>
      </c>
      <c r="E4916" s="397" t="s">
        <v>1928</v>
      </c>
      <c r="F4916" s="397"/>
      <c r="G4916" s="23" t="s">
        <v>268</v>
      </c>
      <c r="H4916" s="26">
        <v>4</v>
      </c>
      <c r="I4916" s="25">
        <v>0.21</v>
      </c>
      <c r="J4916" s="25">
        <v>0.84</v>
      </c>
    </row>
    <row r="4917" spans="1:10">
      <c r="A4917" s="38"/>
      <c r="B4917" s="38"/>
      <c r="C4917" s="38"/>
      <c r="D4917" s="38"/>
      <c r="E4917" s="38" t="s">
        <v>1897</v>
      </c>
      <c r="F4917" s="39">
        <v>15.64</v>
      </c>
      <c r="G4917" s="38" t="s">
        <v>1898</v>
      </c>
      <c r="H4917" s="39">
        <v>0</v>
      </c>
      <c r="I4917" s="38" t="s">
        <v>1899</v>
      </c>
      <c r="J4917" s="39">
        <v>15.64</v>
      </c>
    </row>
    <row r="4918" spans="1:10">
      <c r="A4918" s="38"/>
      <c r="B4918" s="38"/>
      <c r="C4918" s="38"/>
      <c r="D4918" s="38"/>
      <c r="E4918" s="38" t="s">
        <v>1900</v>
      </c>
      <c r="F4918" s="39">
        <v>8.6199999999999992</v>
      </c>
      <c r="G4918" s="38"/>
      <c r="H4918" s="398" t="s">
        <v>1901</v>
      </c>
      <c r="I4918" s="398"/>
      <c r="J4918" s="39">
        <v>50.71</v>
      </c>
    </row>
    <row r="4919" spans="1:10" ht="1.05" customHeight="1">
      <c r="A4919" s="16"/>
      <c r="B4919" s="16"/>
      <c r="C4919" s="16"/>
      <c r="D4919" s="16"/>
      <c r="E4919" s="16"/>
      <c r="F4919" s="16"/>
      <c r="G4919" s="16"/>
      <c r="H4919" s="16"/>
      <c r="I4919" s="16"/>
      <c r="J4919" s="16"/>
    </row>
    <row r="4920" spans="1:10" ht="18" customHeight="1">
      <c r="A4920" s="2" t="s">
        <v>1559</v>
      </c>
      <c r="B4920" s="4" t="s">
        <v>61</v>
      </c>
      <c r="C4920" s="2" t="s">
        <v>62</v>
      </c>
      <c r="D4920" s="2" t="s">
        <v>9</v>
      </c>
      <c r="E4920" s="391" t="s">
        <v>63</v>
      </c>
      <c r="F4920" s="391"/>
      <c r="G4920" s="3" t="s">
        <v>64</v>
      </c>
      <c r="H4920" s="4" t="s">
        <v>10</v>
      </c>
      <c r="I4920" s="4" t="s">
        <v>65</v>
      </c>
      <c r="J4920" s="4" t="s">
        <v>11</v>
      </c>
    </row>
    <row r="4921" spans="1:10" ht="52.05" customHeight="1">
      <c r="A4921" s="10" t="s">
        <v>1883</v>
      </c>
      <c r="B4921" s="12" t="s">
        <v>1030</v>
      </c>
      <c r="C4921" s="10" t="s">
        <v>72</v>
      </c>
      <c r="D4921" s="10" t="s">
        <v>1031</v>
      </c>
      <c r="E4921" s="395" t="s">
        <v>74</v>
      </c>
      <c r="F4921" s="395"/>
      <c r="G4921" s="11" t="s">
        <v>75</v>
      </c>
      <c r="H4921" s="15">
        <v>1</v>
      </c>
      <c r="I4921" s="13">
        <v>42.89</v>
      </c>
      <c r="J4921" s="13">
        <v>42.89</v>
      </c>
    </row>
    <row r="4922" spans="1:10" ht="24" customHeight="1">
      <c r="A4922" s="17" t="s">
        <v>1884</v>
      </c>
      <c r="B4922" s="19" t="s">
        <v>1971</v>
      </c>
      <c r="C4922" s="17" t="s">
        <v>78</v>
      </c>
      <c r="D4922" s="17" t="s">
        <v>1972</v>
      </c>
      <c r="E4922" s="396" t="s">
        <v>1887</v>
      </c>
      <c r="F4922" s="396"/>
      <c r="G4922" s="18" t="s">
        <v>1911</v>
      </c>
      <c r="H4922" s="21">
        <v>0.6</v>
      </c>
      <c r="I4922" s="20">
        <v>28.71</v>
      </c>
      <c r="J4922" s="20">
        <v>17.22</v>
      </c>
    </row>
    <row r="4923" spans="1:10" ht="25.95" customHeight="1">
      <c r="A4923" s="17" t="s">
        <v>1884</v>
      </c>
      <c r="B4923" s="19" t="s">
        <v>2969</v>
      </c>
      <c r="C4923" s="17" t="s">
        <v>78</v>
      </c>
      <c r="D4923" s="17" t="s">
        <v>2970</v>
      </c>
      <c r="E4923" s="396" t="s">
        <v>1887</v>
      </c>
      <c r="F4923" s="396"/>
      <c r="G4923" s="18" t="s">
        <v>1911</v>
      </c>
      <c r="H4923" s="21">
        <v>0.6</v>
      </c>
      <c r="I4923" s="20">
        <v>24.32</v>
      </c>
      <c r="J4923" s="20">
        <v>14.59</v>
      </c>
    </row>
    <row r="4924" spans="1:10" ht="39" customHeight="1">
      <c r="A4924" s="22" t="s">
        <v>1894</v>
      </c>
      <c r="B4924" s="24" t="s">
        <v>2999</v>
      </c>
      <c r="C4924" s="22" t="s">
        <v>78</v>
      </c>
      <c r="D4924" s="22" t="s">
        <v>3000</v>
      </c>
      <c r="E4924" s="397" t="s">
        <v>1928</v>
      </c>
      <c r="F4924" s="397"/>
      <c r="G4924" s="23" t="s">
        <v>114</v>
      </c>
      <c r="H4924" s="26">
        <v>1.05</v>
      </c>
      <c r="I4924" s="25">
        <v>10.56</v>
      </c>
      <c r="J4924" s="25">
        <v>11.08</v>
      </c>
    </row>
    <row r="4925" spans="1:10">
      <c r="A4925" s="38"/>
      <c r="B4925" s="38"/>
      <c r="C4925" s="38"/>
      <c r="D4925" s="38"/>
      <c r="E4925" s="38" t="s">
        <v>1897</v>
      </c>
      <c r="F4925" s="39">
        <v>23.46</v>
      </c>
      <c r="G4925" s="38" t="s">
        <v>1898</v>
      </c>
      <c r="H4925" s="39">
        <v>0</v>
      </c>
      <c r="I4925" s="38" t="s">
        <v>1899</v>
      </c>
      <c r="J4925" s="39">
        <v>23.46</v>
      </c>
    </row>
    <row r="4926" spans="1:10">
      <c r="A4926" s="38"/>
      <c r="B4926" s="38"/>
      <c r="C4926" s="38"/>
      <c r="D4926" s="38"/>
      <c r="E4926" s="38" t="s">
        <v>1900</v>
      </c>
      <c r="F4926" s="39">
        <v>8.7899999999999991</v>
      </c>
      <c r="G4926" s="38"/>
      <c r="H4926" s="398" t="s">
        <v>1901</v>
      </c>
      <c r="I4926" s="398"/>
      <c r="J4926" s="39">
        <v>51.68</v>
      </c>
    </row>
    <row r="4927" spans="1:10" ht="1.05" customHeight="1">
      <c r="A4927" s="16"/>
      <c r="B4927" s="16"/>
      <c r="C4927" s="16"/>
      <c r="D4927" s="16"/>
      <c r="E4927" s="16"/>
      <c r="F4927" s="16"/>
      <c r="G4927" s="16"/>
      <c r="H4927" s="16"/>
      <c r="I4927" s="16"/>
      <c r="J4927" s="16"/>
    </row>
    <row r="4928" spans="1:10" ht="18" customHeight="1">
      <c r="A4928" s="2" t="s">
        <v>1560</v>
      </c>
      <c r="B4928" s="4" t="s">
        <v>61</v>
      </c>
      <c r="C4928" s="2" t="s">
        <v>62</v>
      </c>
      <c r="D4928" s="2" t="s">
        <v>9</v>
      </c>
      <c r="E4928" s="391" t="s">
        <v>63</v>
      </c>
      <c r="F4928" s="391"/>
      <c r="G4928" s="3" t="s">
        <v>64</v>
      </c>
      <c r="H4928" s="4" t="s">
        <v>10</v>
      </c>
      <c r="I4928" s="4" t="s">
        <v>65</v>
      </c>
      <c r="J4928" s="4" t="s">
        <v>11</v>
      </c>
    </row>
    <row r="4929" spans="1:10" ht="52.05" customHeight="1">
      <c r="A4929" s="10" t="s">
        <v>1883</v>
      </c>
      <c r="B4929" s="12" t="s">
        <v>1561</v>
      </c>
      <c r="C4929" s="10" t="s">
        <v>72</v>
      </c>
      <c r="D4929" s="10" t="s">
        <v>1562</v>
      </c>
      <c r="E4929" s="395" t="s">
        <v>204</v>
      </c>
      <c r="F4929" s="395"/>
      <c r="G4929" s="11" t="s">
        <v>114</v>
      </c>
      <c r="H4929" s="15">
        <v>1</v>
      </c>
      <c r="I4929" s="13">
        <v>138.41</v>
      </c>
      <c r="J4929" s="13">
        <v>138.41</v>
      </c>
    </row>
    <row r="4930" spans="1:10" ht="24" customHeight="1">
      <c r="A4930" s="17" t="s">
        <v>1884</v>
      </c>
      <c r="B4930" s="19" t="s">
        <v>1971</v>
      </c>
      <c r="C4930" s="17" t="s">
        <v>78</v>
      </c>
      <c r="D4930" s="17" t="s">
        <v>1972</v>
      </c>
      <c r="E4930" s="396" t="s">
        <v>1887</v>
      </c>
      <c r="F4930" s="396"/>
      <c r="G4930" s="18" t="s">
        <v>1911</v>
      </c>
      <c r="H4930" s="21">
        <v>1.5</v>
      </c>
      <c r="I4930" s="20">
        <v>28.71</v>
      </c>
      <c r="J4930" s="20">
        <v>43.06</v>
      </c>
    </row>
    <row r="4931" spans="1:10" ht="25.95" customHeight="1">
      <c r="A4931" s="17" t="s">
        <v>1884</v>
      </c>
      <c r="B4931" s="19" t="s">
        <v>2969</v>
      </c>
      <c r="C4931" s="17" t="s">
        <v>78</v>
      </c>
      <c r="D4931" s="17" t="s">
        <v>2970</v>
      </c>
      <c r="E4931" s="396" t="s">
        <v>1887</v>
      </c>
      <c r="F4931" s="396"/>
      <c r="G4931" s="18" t="s">
        <v>1911</v>
      </c>
      <c r="H4931" s="21">
        <v>1.5</v>
      </c>
      <c r="I4931" s="20">
        <v>24.32</v>
      </c>
      <c r="J4931" s="20">
        <v>36.479999999999997</v>
      </c>
    </row>
    <row r="4932" spans="1:10" ht="25.95" customHeight="1">
      <c r="A4932" s="22" t="s">
        <v>1894</v>
      </c>
      <c r="B4932" s="24" t="s">
        <v>3391</v>
      </c>
      <c r="C4932" s="22" t="s">
        <v>78</v>
      </c>
      <c r="D4932" s="22" t="s">
        <v>3392</v>
      </c>
      <c r="E4932" s="397" t="s">
        <v>1928</v>
      </c>
      <c r="F4932" s="397"/>
      <c r="G4932" s="23" t="s">
        <v>114</v>
      </c>
      <c r="H4932" s="26">
        <v>1.05</v>
      </c>
      <c r="I4932" s="25">
        <v>56.07</v>
      </c>
      <c r="J4932" s="25">
        <v>58.87</v>
      </c>
    </row>
    <row r="4933" spans="1:10">
      <c r="A4933" s="38"/>
      <c r="B4933" s="38"/>
      <c r="C4933" s="38"/>
      <c r="D4933" s="38"/>
      <c r="E4933" s="38" t="s">
        <v>1897</v>
      </c>
      <c r="F4933" s="39">
        <v>58.66</v>
      </c>
      <c r="G4933" s="38" t="s">
        <v>1898</v>
      </c>
      <c r="H4933" s="39">
        <v>0</v>
      </c>
      <c r="I4933" s="38" t="s">
        <v>1899</v>
      </c>
      <c r="J4933" s="39">
        <v>58.66</v>
      </c>
    </row>
    <row r="4934" spans="1:10">
      <c r="A4934" s="38"/>
      <c r="B4934" s="38"/>
      <c r="C4934" s="38"/>
      <c r="D4934" s="38"/>
      <c r="E4934" s="38" t="s">
        <v>1900</v>
      </c>
      <c r="F4934" s="39">
        <v>28.37</v>
      </c>
      <c r="G4934" s="38"/>
      <c r="H4934" s="398" t="s">
        <v>1901</v>
      </c>
      <c r="I4934" s="398"/>
      <c r="J4934" s="39">
        <v>166.78</v>
      </c>
    </row>
    <row r="4935" spans="1:10" ht="1.05" customHeight="1">
      <c r="A4935" s="16"/>
      <c r="B4935" s="16"/>
      <c r="C4935" s="16"/>
      <c r="D4935" s="16"/>
      <c r="E4935" s="16"/>
      <c r="F4935" s="16"/>
      <c r="G4935" s="16"/>
      <c r="H4935" s="16"/>
      <c r="I4935" s="16"/>
      <c r="J4935" s="16"/>
    </row>
    <row r="4936" spans="1:10" ht="18" customHeight="1">
      <c r="A4936" s="2" t="s">
        <v>1563</v>
      </c>
      <c r="B4936" s="4" t="s">
        <v>61</v>
      </c>
      <c r="C4936" s="2" t="s">
        <v>62</v>
      </c>
      <c r="D4936" s="2" t="s">
        <v>9</v>
      </c>
      <c r="E4936" s="391" t="s">
        <v>63</v>
      </c>
      <c r="F4936" s="391"/>
      <c r="G4936" s="3" t="s">
        <v>64</v>
      </c>
      <c r="H4936" s="4" t="s">
        <v>10</v>
      </c>
      <c r="I4936" s="4" t="s">
        <v>65</v>
      </c>
      <c r="J4936" s="4" t="s">
        <v>11</v>
      </c>
    </row>
    <row r="4937" spans="1:10" ht="39" customHeight="1">
      <c r="A4937" s="10" t="s">
        <v>1883</v>
      </c>
      <c r="B4937" s="12" t="s">
        <v>1564</v>
      </c>
      <c r="C4937" s="10" t="s">
        <v>78</v>
      </c>
      <c r="D4937" s="10" t="s">
        <v>1565</v>
      </c>
      <c r="E4937" s="395" t="s">
        <v>1059</v>
      </c>
      <c r="F4937" s="395"/>
      <c r="G4937" s="11" t="s">
        <v>268</v>
      </c>
      <c r="H4937" s="15">
        <v>1</v>
      </c>
      <c r="I4937" s="13">
        <v>20.87</v>
      </c>
      <c r="J4937" s="13">
        <v>20.87</v>
      </c>
    </row>
    <row r="4938" spans="1:10" ht="24" customHeight="1">
      <c r="A4938" s="17" t="s">
        <v>1884</v>
      </c>
      <c r="B4938" s="19" t="s">
        <v>1971</v>
      </c>
      <c r="C4938" s="17" t="s">
        <v>78</v>
      </c>
      <c r="D4938" s="17" t="s">
        <v>1972</v>
      </c>
      <c r="E4938" s="396" t="s">
        <v>1887</v>
      </c>
      <c r="F4938" s="396"/>
      <c r="G4938" s="18" t="s">
        <v>1911</v>
      </c>
      <c r="H4938" s="21">
        <v>0.12809999999999999</v>
      </c>
      <c r="I4938" s="20">
        <v>28.71</v>
      </c>
      <c r="J4938" s="20">
        <v>3.67</v>
      </c>
    </row>
    <row r="4939" spans="1:10" ht="25.95" customHeight="1">
      <c r="A4939" s="17" t="s">
        <v>1884</v>
      </c>
      <c r="B4939" s="19" t="s">
        <v>2969</v>
      </c>
      <c r="C4939" s="17" t="s">
        <v>78</v>
      </c>
      <c r="D4939" s="17" t="s">
        <v>2970</v>
      </c>
      <c r="E4939" s="396" t="s">
        <v>1887</v>
      </c>
      <c r="F4939" s="396"/>
      <c r="G4939" s="18" t="s">
        <v>1911</v>
      </c>
      <c r="H4939" s="21">
        <v>0.12809999999999999</v>
      </c>
      <c r="I4939" s="20">
        <v>24.32</v>
      </c>
      <c r="J4939" s="20">
        <v>3.11</v>
      </c>
    </row>
    <row r="4940" spans="1:10" ht="25.95" customHeight="1">
      <c r="A4940" s="22" t="s">
        <v>1894</v>
      </c>
      <c r="B4940" s="24" t="s">
        <v>3393</v>
      </c>
      <c r="C4940" s="22" t="s">
        <v>78</v>
      </c>
      <c r="D4940" s="22" t="s">
        <v>3394</v>
      </c>
      <c r="E4940" s="397" t="s">
        <v>1928</v>
      </c>
      <c r="F4940" s="397"/>
      <c r="G4940" s="23" t="s">
        <v>268</v>
      </c>
      <c r="H4940" s="26">
        <v>2</v>
      </c>
      <c r="I4940" s="25">
        <v>4.72</v>
      </c>
      <c r="J4940" s="25">
        <v>9.44</v>
      </c>
    </row>
    <row r="4941" spans="1:10" ht="39" customHeight="1">
      <c r="A4941" s="22" t="s">
        <v>1894</v>
      </c>
      <c r="B4941" s="24" t="s">
        <v>3207</v>
      </c>
      <c r="C4941" s="22" t="s">
        <v>78</v>
      </c>
      <c r="D4941" s="22" t="s">
        <v>3208</v>
      </c>
      <c r="E4941" s="397" t="s">
        <v>1928</v>
      </c>
      <c r="F4941" s="397"/>
      <c r="G4941" s="23" t="s">
        <v>268</v>
      </c>
      <c r="H4941" s="26">
        <v>1</v>
      </c>
      <c r="I4941" s="25">
        <v>4.6500000000000004</v>
      </c>
      <c r="J4941" s="25">
        <v>4.6500000000000004</v>
      </c>
    </row>
    <row r="4942" spans="1:10">
      <c r="A4942" s="38"/>
      <c r="B4942" s="38"/>
      <c r="C4942" s="38"/>
      <c r="D4942" s="38"/>
      <c r="E4942" s="38" t="s">
        <v>1897</v>
      </c>
      <c r="F4942" s="39">
        <v>5</v>
      </c>
      <c r="G4942" s="38" t="s">
        <v>1898</v>
      </c>
      <c r="H4942" s="39">
        <v>0</v>
      </c>
      <c r="I4942" s="38" t="s">
        <v>1899</v>
      </c>
      <c r="J4942" s="39">
        <v>5</v>
      </c>
    </row>
    <row r="4943" spans="1:10">
      <c r="A4943" s="38"/>
      <c r="B4943" s="38"/>
      <c r="C4943" s="38"/>
      <c r="D4943" s="38"/>
      <c r="E4943" s="38" t="s">
        <v>1900</v>
      </c>
      <c r="F4943" s="39">
        <v>4.2699999999999996</v>
      </c>
      <c r="G4943" s="38"/>
      <c r="H4943" s="398" t="s">
        <v>1901</v>
      </c>
      <c r="I4943" s="398"/>
      <c r="J4943" s="39">
        <v>25.14</v>
      </c>
    </row>
    <row r="4944" spans="1:10" ht="1.05" customHeight="1">
      <c r="A4944" s="16"/>
      <c r="B4944" s="16"/>
      <c r="C4944" s="16"/>
      <c r="D4944" s="16"/>
      <c r="E4944" s="16"/>
      <c r="F4944" s="16"/>
      <c r="G4944" s="16"/>
      <c r="H4944" s="16"/>
      <c r="I4944" s="16"/>
      <c r="J4944" s="16"/>
    </row>
    <row r="4945" spans="1:10" ht="18" customHeight="1">
      <c r="A4945" s="2" t="s">
        <v>1566</v>
      </c>
      <c r="B4945" s="4" t="s">
        <v>61</v>
      </c>
      <c r="C4945" s="2" t="s">
        <v>62</v>
      </c>
      <c r="D4945" s="2" t="s">
        <v>9</v>
      </c>
      <c r="E4945" s="391" t="s">
        <v>63</v>
      </c>
      <c r="F4945" s="391"/>
      <c r="G4945" s="3" t="s">
        <v>64</v>
      </c>
      <c r="H4945" s="4" t="s">
        <v>10</v>
      </c>
      <c r="I4945" s="4" t="s">
        <v>65</v>
      </c>
      <c r="J4945" s="4" t="s">
        <v>11</v>
      </c>
    </row>
    <row r="4946" spans="1:10" ht="39" customHeight="1">
      <c r="A4946" s="10" t="s">
        <v>1883</v>
      </c>
      <c r="B4946" s="12" t="s">
        <v>1567</v>
      </c>
      <c r="C4946" s="10" t="s">
        <v>72</v>
      </c>
      <c r="D4946" s="10" t="s">
        <v>1568</v>
      </c>
      <c r="E4946" s="395" t="s">
        <v>74</v>
      </c>
      <c r="F4946" s="395"/>
      <c r="G4946" s="11" t="s">
        <v>75</v>
      </c>
      <c r="H4946" s="15">
        <v>1</v>
      </c>
      <c r="I4946" s="13">
        <v>134.38999999999999</v>
      </c>
      <c r="J4946" s="13">
        <v>134.38999999999999</v>
      </c>
    </row>
    <row r="4947" spans="1:10" ht="24" customHeight="1">
      <c r="A4947" s="17" t="s">
        <v>1884</v>
      </c>
      <c r="B4947" s="19" t="s">
        <v>1971</v>
      </c>
      <c r="C4947" s="17" t="s">
        <v>78</v>
      </c>
      <c r="D4947" s="17" t="s">
        <v>1972</v>
      </c>
      <c r="E4947" s="396" t="s">
        <v>1887</v>
      </c>
      <c r="F4947" s="396"/>
      <c r="G4947" s="18" t="s">
        <v>1911</v>
      </c>
      <c r="H4947" s="21">
        <v>0.30740000000000001</v>
      </c>
      <c r="I4947" s="20">
        <v>28.71</v>
      </c>
      <c r="J4947" s="20">
        <v>8.82</v>
      </c>
    </row>
    <row r="4948" spans="1:10" ht="25.95" customHeight="1">
      <c r="A4948" s="17" t="s">
        <v>1884</v>
      </c>
      <c r="B4948" s="19" t="s">
        <v>2969</v>
      </c>
      <c r="C4948" s="17" t="s">
        <v>78</v>
      </c>
      <c r="D4948" s="17" t="s">
        <v>2970</v>
      </c>
      <c r="E4948" s="396" t="s">
        <v>1887</v>
      </c>
      <c r="F4948" s="396"/>
      <c r="G4948" s="18" t="s">
        <v>1911</v>
      </c>
      <c r="H4948" s="21">
        <v>0.30740000000000001</v>
      </c>
      <c r="I4948" s="20">
        <v>24.32</v>
      </c>
      <c r="J4948" s="20">
        <v>7.47</v>
      </c>
    </row>
    <row r="4949" spans="1:10" ht="25.95" customHeight="1">
      <c r="A4949" s="22" t="s">
        <v>1894</v>
      </c>
      <c r="B4949" s="24" t="s">
        <v>3315</v>
      </c>
      <c r="C4949" s="22" t="s">
        <v>78</v>
      </c>
      <c r="D4949" s="22" t="s">
        <v>3316</v>
      </c>
      <c r="E4949" s="397" t="s">
        <v>1928</v>
      </c>
      <c r="F4949" s="397"/>
      <c r="G4949" s="23" t="s">
        <v>268</v>
      </c>
      <c r="H4949" s="26">
        <v>2</v>
      </c>
      <c r="I4949" s="25">
        <v>16.21</v>
      </c>
      <c r="J4949" s="25">
        <v>32.42</v>
      </c>
    </row>
    <row r="4950" spans="1:10" ht="39" customHeight="1">
      <c r="A4950" s="22" t="s">
        <v>1894</v>
      </c>
      <c r="B4950" s="24" t="s">
        <v>3313</v>
      </c>
      <c r="C4950" s="22" t="s">
        <v>78</v>
      </c>
      <c r="D4950" s="22" t="s">
        <v>3314</v>
      </c>
      <c r="E4950" s="397" t="s">
        <v>1928</v>
      </c>
      <c r="F4950" s="397"/>
      <c r="G4950" s="23" t="s">
        <v>268</v>
      </c>
      <c r="H4950" s="26">
        <v>1</v>
      </c>
      <c r="I4950" s="25">
        <v>85.68</v>
      </c>
      <c r="J4950" s="25">
        <v>85.68</v>
      </c>
    </row>
    <row r="4951" spans="1:10">
      <c r="A4951" s="38"/>
      <c r="B4951" s="38"/>
      <c r="C4951" s="38"/>
      <c r="D4951" s="38"/>
      <c r="E4951" s="38" t="s">
        <v>1897</v>
      </c>
      <c r="F4951" s="39">
        <v>12.01</v>
      </c>
      <c r="G4951" s="38" t="s">
        <v>1898</v>
      </c>
      <c r="H4951" s="39">
        <v>0</v>
      </c>
      <c r="I4951" s="38" t="s">
        <v>1899</v>
      </c>
      <c r="J4951" s="39">
        <v>12.01</v>
      </c>
    </row>
    <row r="4952" spans="1:10">
      <c r="A4952" s="38"/>
      <c r="B4952" s="38"/>
      <c r="C4952" s="38"/>
      <c r="D4952" s="38"/>
      <c r="E4952" s="38" t="s">
        <v>1900</v>
      </c>
      <c r="F4952" s="39">
        <v>27.54</v>
      </c>
      <c r="G4952" s="38"/>
      <c r="H4952" s="398" t="s">
        <v>1901</v>
      </c>
      <c r="I4952" s="398"/>
      <c r="J4952" s="39">
        <v>161.93</v>
      </c>
    </row>
    <row r="4953" spans="1:10" ht="1.05" customHeight="1">
      <c r="A4953" s="16"/>
      <c r="B4953" s="16"/>
      <c r="C4953" s="16"/>
      <c r="D4953" s="16"/>
      <c r="E4953" s="16"/>
      <c r="F4953" s="16"/>
      <c r="G4953" s="16"/>
      <c r="H4953" s="16"/>
      <c r="I4953" s="16"/>
      <c r="J4953" s="16"/>
    </row>
    <row r="4954" spans="1:10" ht="18" customHeight="1">
      <c r="A4954" s="2" t="s">
        <v>1569</v>
      </c>
      <c r="B4954" s="4" t="s">
        <v>61</v>
      </c>
      <c r="C4954" s="2" t="s">
        <v>62</v>
      </c>
      <c r="D4954" s="2" t="s">
        <v>9</v>
      </c>
      <c r="E4954" s="391" t="s">
        <v>63</v>
      </c>
      <c r="F4954" s="391"/>
      <c r="G4954" s="3" t="s">
        <v>64</v>
      </c>
      <c r="H4954" s="4" t="s">
        <v>10</v>
      </c>
      <c r="I4954" s="4" t="s">
        <v>65</v>
      </c>
      <c r="J4954" s="4" t="s">
        <v>11</v>
      </c>
    </row>
    <row r="4955" spans="1:10" ht="39" customHeight="1">
      <c r="A4955" s="10" t="s">
        <v>1883</v>
      </c>
      <c r="B4955" s="12" t="s">
        <v>1570</v>
      </c>
      <c r="C4955" s="10" t="s">
        <v>78</v>
      </c>
      <c r="D4955" s="10" t="s">
        <v>1571</v>
      </c>
      <c r="E4955" s="395" t="s">
        <v>1075</v>
      </c>
      <c r="F4955" s="395"/>
      <c r="G4955" s="11" t="s">
        <v>268</v>
      </c>
      <c r="H4955" s="15">
        <v>1</v>
      </c>
      <c r="I4955" s="13">
        <v>12.79</v>
      </c>
      <c r="J4955" s="13">
        <v>12.79</v>
      </c>
    </row>
    <row r="4956" spans="1:10" ht="24" customHeight="1">
      <c r="A4956" s="17" t="s">
        <v>1884</v>
      </c>
      <c r="B4956" s="19" t="s">
        <v>1971</v>
      </c>
      <c r="C4956" s="17" t="s">
        <v>78</v>
      </c>
      <c r="D4956" s="17" t="s">
        <v>1972</v>
      </c>
      <c r="E4956" s="396" t="s">
        <v>1887</v>
      </c>
      <c r="F4956" s="396"/>
      <c r="G4956" s="18" t="s">
        <v>1911</v>
      </c>
      <c r="H4956" s="21">
        <v>0.16400000000000001</v>
      </c>
      <c r="I4956" s="20">
        <v>28.71</v>
      </c>
      <c r="J4956" s="20">
        <v>4.7</v>
      </c>
    </row>
    <row r="4957" spans="1:10" ht="25.95" customHeight="1">
      <c r="A4957" s="17" t="s">
        <v>1884</v>
      </c>
      <c r="B4957" s="19" t="s">
        <v>1937</v>
      </c>
      <c r="C4957" s="17" t="s">
        <v>78</v>
      </c>
      <c r="D4957" s="17" t="s">
        <v>1938</v>
      </c>
      <c r="E4957" s="396" t="s">
        <v>1939</v>
      </c>
      <c r="F4957" s="396"/>
      <c r="G4957" s="18" t="s">
        <v>81</v>
      </c>
      <c r="H4957" s="21">
        <v>8.9999999999999998E-4</v>
      </c>
      <c r="I4957" s="20">
        <v>679.2</v>
      </c>
      <c r="J4957" s="20">
        <v>0.61</v>
      </c>
    </row>
    <row r="4958" spans="1:10" ht="25.95" customHeight="1">
      <c r="A4958" s="17" t="s">
        <v>1884</v>
      </c>
      <c r="B4958" s="19" t="s">
        <v>2969</v>
      </c>
      <c r="C4958" s="17" t="s">
        <v>78</v>
      </c>
      <c r="D4958" s="17" t="s">
        <v>2970</v>
      </c>
      <c r="E4958" s="396" t="s">
        <v>1887</v>
      </c>
      <c r="F4958" s="396"/>
      <c r="G4958" s="18" t="s">
        <v>1911</v>
      </c>
      <c r="H4958" s="21">
        <v>0.16400000000000001</v>
      </c>
      <c r="I4958" s="20">
        <v>24.32</v>
      </c>
      <c r="J4958" s="20">
        <v>3.98</v>
      </c>
    </row>
    <row r="4959" spans="1:10" ht="25.95" customHeight="1">
      <c r="A4959" s="22" t="s">
        <v>1894</v>
      </c>
      <c r="B4959" s="24" t="s">
        <v>3396</v>
      </c>
      <c r="C4959" s="22" t="s">
        <v>78</v>
      </c>
      <c r="D4959" s="22" t="s">
        <v>3397</v>
      </c>
      <c r="E4959" s="397" t="s">
        <v>1928</v>
      </c>
      <c r="F4959" s="397"/>
      <c r="G4959" s="23" t="s">
        <v>268</v>
      </c>
      <c r="H4959" s="26">
        <v>1</v>
      </c>
      <c r="I4959" s="25">
        <v>3.5</v>
      </c>
      <c r="J4959" s="25">
        <v>3.5</v>
      </c>
    </row>
    <row r="4960" spans="1:10">
      <c r="A4960" s="38"/>
      <c r="B4960" s="38"/>
      <c r="C4960" s="38"/>
      <c r="D4960" s="38"/>
      <c r="E4960" s="38" t="s">
        <v>1897</v>
      </c>
      <c r="F4960" s="39">
        <v>6.52</v>
      </c>
      <c r="G4960" s="38" t="s">
        <v>1898</v>
      </c>
      <c r="H4960" s="39">
        <v>0</v>
      </c>
      <c r="I4960" s="38" t="s">
        <v>1899</v>
      </c>
      <c r="J4960" s="39">
        <v>6.52</v>
      </c>
    </row>
    <row r="4961" spans="1:10">
      <c r="A4961" s="38"/>
      <c r="B4961" s="38"/>
      <c r="C4961" s="38"/>
      <c r="D4961" s="38"/>
      <c r="E4961" s="38" t="s">
        <v>1900</v>
      </c>
      <c r="F4961" s="39">
        <v>2.62</v>
      </c>
      <c r="G4961" s="38"/>
      <c r="H4961" s="398" t="s">
        <v>1901</v>
      </c>
      <c r="I4961" s="398"/>
      <c r="J4961" s="39">
        <v>15.41</v>
      </c>
    </row>
    <row r="4962" spans="1:10" ht="1.05" customHeight="1">
      <c r="A4962" s="16"/>
      <c r="B4962" s="16"/>
      <c r="C4962" s="16"/>
      <c r="D4962" s="16"/>
      <c r="E4962" s="16"/>
      <c r="F4962" s="16"/>
      <c r="G4962" s="16"/>
      <c r="H4962" s="16"/>
      <c r="I4962" s="16"/>
      <c r="J4962" s="16"/>
    </row>
    <row r="4963" spans="1:10" ht="18" customHeight="1">
      <c r="A4963" s="2" t="s">
        <v>1572</v>
      </c>
      <c r="B4963" s="4" t="s">
        <v>61</v>
      </c>
      <c r="C4963" s="2" t="s">
        <v>62</v>
      </c>
      <c r="D4963" s="2" t="s">
        <v>9</v>
      </c>
      <c r="E4963" s="391" t="s">
        <v>63</v>
      </c>
      <c r="F4963" s="391"/>
      <c r="G4963" s="3" t="s">
        <v>64</v>
      </c>
      <c r="H4963" s="4" t="s">
        <v>10</v>
      </c>
      <c r="I4963" s="4" t="s">
        <v>65</v>
      </c>
      <c r="J4963" s="4" t="s">
        <v>11</v>
      </c>
    </row>
    <row r="4964" spans="1:10" ht="25.95" customHeight="1">
      <c r="A4964" s="10" t="s">
        <v>1883</v>
      </c>
      <c r="B4964" s="12" t="s">
        <v>1573</v>
      </c>
      <c r="C4964" s="10" t="s">
        <v>72</v>
      </c>
      <c r="D4964" s="10" t="s">
        <v>1574</v>
      </c>
      <c r="E4964" s="395" t="s">
        <v>74</v>
      </c>
      <c r="F4964" s="395"/>
      <c r="G4964" s="11" t="s">
        <v>75</v>
      </c>
      <c r="H4964" s="15">
        <v>1</v>
      </c>
      <c r="I4964" s="13">
        <v>134.08000000000001</v>
      </c>
      <c r="J4964" s="13">
        <v>134.08000000000001</v>
      </c>
    </row>
    <row r="4965" spans="1:10" ht="24" customHeight="1">
      <c r="A4965" s="17" t="s">
        <v>1884</v>
      </c>
      <c r="B4965" s="19" t="s">
        <v>1971</v>
      </c>
      <c r="C4965" s="17" t="s">
        <v>78</v>
      </c>
      <c r="D4965" s="17" t="s">
        <v>1972</v>
      </c>
      <c r="E4965" s="396" t="s">
        <v>1887</v>
      </c>
      <c r="F4965" s="396"/>
      <c r="G4965" s="18" t="s">
        <v>1911</v>
      </c>
      <c r="H4965" s="21">
        <v>1.5</v>
      </c>
      <c r="I4965" s="20">
        <v>28.71</v>
      </c>
      <c r="J4965" s="20">
        <v>43.06</v>
      </c>
    </row>
    <row r="4966" spans="1:10" ht="25.95" customHeight="1">
      <c r="A4966" s="17" t="s">
        <v>1884</v>
      </c>
      <c r="B4966" s="19" t="s">
        <v>2969</v>
      </c>
      <c r="C4966" s="17" t="s">
        <v>78</v>
      </c>
      <c r="D4966" s="17" t="s">
        <v>2970</v>
      </c>
      <c r="E4966" s="396" t="s">
        <v>1887</v>
      </c>
      <c r="F4966" s="396"/>
      <c r="G4966" s="18" t="s">
        <v>1911</v>
      </c>
      <c r="H4966" s="21">
        <v>1.5</v>
      </c>
      <c r="I4966" s="20">
        <v>24.32</v>
      </c>
      <c r="J4966" s="20">
        <v>36.479999999999997</v>
      </c>
    </row>
    <row r="4967" spans="1:10" ht="25.95" customHeight="1">
      <c r="A4967" s="22" t="s">
        <v>1894</v>
      </c>
      <c r="B4967" s="24" t="s">
        <v>3398</v>
      </c>
      <c r="C4967" s="22" t="s">
        <v>78</v>
      </c>
      <c r="D4967" s="22" t="s">
        <v>3399</v>
      </c>
      <c r="E4967" s="397" t="s">
        <v>1928</v>
      </c>
      <c r="F4967" s="397"/>
      <c r="G4967" s="23" t="s">
        <v>268</v>
      </c>
      <c r="H4967" s="26">
        <v>1</v>
      </c>
      <c r="I4967" s="25">
        <v>54.54</v>
      </c>
      <c r="J4967" s="25">
        <v>54.54</v>
      </c>
    </row>
    <row r="4968" spans="1:10">
      <c r="A4968" s="38"/>
      <c r="B4968" s="38"/>
      <c r="C4968" s="38"/>
      <c r="D4968" s="38"/>
      <c r="E4968" s="38" t="s">
        <v>1897</v>
      </c>
      <c r="F4968" s="39">
        <v>58.66</v>
      </c>
      <c r="G4968" s="38" t="s">
        <v>1898</v>
      </c>
      <c r="H4968" s="39">
        <v>0</v>
      </c>
      <c r="I4968" s="38" t="s">
        <v>1899</v>
      </c>
      <c r="J4968" s="39">
        <v>58.66</v>
      </c>
    </row>
    <row r="4969" spans="1:10">
      <c r="A4969" s="38"/>
      <c r="B4969" s="38"/>
      <c r="C4969" s="38"/>
      <c r="D4969" s="38"/>
      <c r="E4969" s="38" t="s">
        <v>1900</v>
      </c>
      <c r="F4969" s="39">
        <v>27.48</v>
      </c>
      <c r="G4969" s="38"/>
      <c r="H4969" s="398" t="s">
        <v>1901</v>
      </c>
      <c r="I4969" s="398"/>
      <c r="J4969" s="39">
        <v>161.56</v>
      </c>
    </row>
    <row r="4970" spans="1:10" ht="1.05" customHeight="1">
      <c r="A4970" s="16"/>
      <c r="B4970" s="16"/>
      <c r="C4970" s="16"/>
      <c r="D4970" s="16"/>
      <c r="E4970" s="16"/>
      <c r="F4970" s="16"/>
      <c r="G4970" s="16"/>
      <c r="H4970" s="16"/>
      <c r="I4970" s="16"/>
      <c r="J4970" s="16"/>
    </row>
    <row r="4971" spans="1:10" ht="18" customHeight="1">
      <c r="A4971" s="2" t="s">
        <v>1575</v>
      </c>
      <c r="B4971" s="4" t="s">
        <v>61</v>
      </c>
      <c r="C4971" s="2" t="s">
        <v>62</v>
      </c>
      <c r="D4971" s="2" t="s">
        <v>9</v>
      </c>
      <c r="E4971" s="391" t="s">
        <v>63</v>
      </c>
      <c r="F4971" s="391"/>
      <c r="G4971" s="3" t="s">
        <v>64</v>
      </c>
      <c r="H4971" s="4" t="s">
        <v>10</v>
      </c>
      <c r="I4971" s="4" t="s">
        <v>65</v>
      </c>
      <c r="J4971" s="4" t="s">
        <v>11</v>
      </c>
    </row>
    <row r="4972" spans="1:10" ht="39" customHeight="1">
      <c r="A4972" s="10" t="s">
        <v>1883</v>
      </c>
      <c r="B4972" s="12" t="s">
        <v>1057</v>
      </c>
      <c r="C4972" s="10" t="s">
        <v>78</v>
      </c>
      <c r="D4972" s="10" t="s">
        <v>1058</v>
      </c>
      <c r="E4972" s="395" t="s">
        <v>1059</v>
      </c>
      <c r="F4972" s="395"/>
      <c r="G4972" s="11" t="s">
        <v>268</v>
      </c>
      <c r="H4972" s="15">
        <v>1</v>
      </c>
      <c r="I4972" s="13">
        <v>41.09</v>
      </c>
      <c r="J4972" s="13">
        <v>41.09</v>
      </c>
    </row>
    <row r="4973" spans="1:10" ht="24" customHeight="1">
      <c r="A4973" s="17" t="s">
        <v>1884</v>
      </c>
      <c r="B4973" s="19" t="s">
        <v>1971</v>
      </c>
      <c r="C4973" s="17" t="s">
        <v>78</v>
      </c>
      <c r="D4973" s="17" t="s">
        <v>1972</v>
      </c>
      <c r="E4973" s="396" t="s">
        <v>1887</v>
      </c>
      <c r="F4973" s="396"/>
      <c r="G4973" s="18" t="s">
        <v>1911</v>
      </c>
      <c r="H4973" s="21">
        <v>0.40079999999999999</v>
      </c>
      <c r="I4973" s="20">
        <v>28.71</v>
      </c>
      <c r="J4973" s="20">
        <v>11.5</v>
      </c>
    </row>
    <row r="4974" spans="1:10" ht="25.95" customHeight="1">
      <c r="A4974" s="17" t="s">
        <v>1884</v>
      </c>
      <c r="B4974" s="19" t="s">
        <v>2969</v>
      </c>
      <c r="C4974" s="17" t="s">
        <v>78</v>
      </c>
      <c r="D4974" s="17" t="s">
        <v>2970</v>
      </c>
      <c r="E4974" s="396" t="s">
        <v>1887</v>
      </c>
      <c r="F4974" s="396"/>
      <c r="G4974" s="18" t="s">
        <v>1911</v>
      </c>
      <c r="H4974" s="21">
        <v>0.40079999999999999</v>
      </c>
      <c r="I4974" s="20">
        <v>24.32</v>
      </c>
      <c r="J4974" s="20">
        <v>9.74</v>
      </c>
    </row>
    <row r="4975" spans="1:10" ht="39" customHeight="1">
      <c r="A4975" s="22" t="s">
        <v>1894</v>
      </c>
      <c r="B4975" s="24" t="s">
        <v>2229</v>
      </c>
      <c r="C4975" s="22" t="s">
        <v>78</v>
      </c>
      <c r="D4975" s="22" t="s">
        <v>2230</v>
      </c>
      <c r="E4975" s="397" t="s">
        <v>1928</v>
      </c>
      <c r="F4975" s="397"/>
      <c r="G4975" s="23" t="s">
        <v>268</v>
      </c>
      <c r="H4975" s="26">
        <v>2</v>
      </c>
      <c r="I4975" s="25">
        <v>0.37</v>
      </c>
      <c r="J4975" s="25">
        <v>0.74</v>
      </c>
    </row>
    <row r="4976" spans="1:10" ht="25.95" customHeight="1">
      <c r="A4976" s="22" t="s">
        <v>1894</v>
      </c>
      <c r="B4976" s="24" t="s">
        <v>3018</v>
      </c>
      <c r="C4976" s="22" t="s">
        <v>78</v>
      </c>
      <c r="D4976" s="22" t="s">
        <v>3019</v>
      </c>
      <c r="E4976" s="397" t="s">
        <v>1928</v>
      </c>
      <c r="F4976" s="397"/>
      <c r="G4976" s="23" t="s">
        <v>268</v>
      </c>
      <c r="H4976" s="26">
        <v>1</v>
      </c>
      <c r="I4976" s="25">
        <v>19.11</v>
      </c>
      <c r="J4976" s="25">
        <v>19.11</v>
      </c>
    </row>
    <row r="4977" spans="1:10">
      <c r="A4977" s="38"/>
      <c r="B4977" s="38"/>
      <c r="C4977" s="38"/>
      <c r="D4977" s="38"/>
      <c r="E4977" s="38" t="s">
        <v>1897</v>
      </c>
      <c r="F4977" s="39">
        <v>15.66</v>
      </c>
      <c r="G4977" s="38" t="s">
        <v>1898</v>
      </c>
      <c r="H4977" s="39">
        <v>0</v>
      </c>
      <c r="I4977" s="38" t="s">
        <v>1899</v>
      </c>
      <c r="J4977" s="39">
        <v>15.66</v>
      </c>
    </row>
    <row r="4978" spans="1:10">
      <c r="A4978" s="38"/>
      <c r="B4978" s="38"/>
      <c r="C4978" s="38"/>
      <c r="D4978" s="38"/>
      <c r="E4978" s="38" t="s">
        <v>1900</v>
      </c>
      <c r="F4978" s="39">
        <v>8.42</v>
      </c>
      <c r="G4978" s="38"/>
      <c r="H4978" s="398" t="s">
        <v>1901</v>
      </c>
      <c r="I4978" s="398"/>
      <c r="J4978" s="39">
        <v>49.51</v>
      </c>
    </row>
    <row r="4979" spans="1:10" ht="1.05" customHeight="1">
      <c r="A4979" s="16"/>
      <c r="B4979" s="16"/>
      <c r="C4979" s="16"/>
      <c r="D4979" s="16"/>
      <c r="E4979" s="16"/>
      <c r="F4979" s="16"/>
      <c r="G4979" s="16"/>
      <c r="H4979" s="16"/>
      <c r="I4979" s="16"/>
      <c r="J4979" s="16"/>
    </row>
    <row r="4980" spans="1:10" ht="18" customHeight="1">
      <c r="A4980" s="2" t="s">
        <v>1576</v>
      </c>
      <c r="B4980" s="4" t="s">
        <v>61</v>
      </c>
      <c r="C4980" s="2" t="s">
        <v>62</v>
      </c>
      <c r="D4980" s="2" t="s">
        <v>9</v>
      </c>
      <c r="E4980" s="391" t="s">
        <v>63</v>
      </c>
      <c r="F4980" s="391"/>
      <c r="G4980" s="3" t="s">
        <v>64</v>
      </c>
      <c r="H4980" s="4" t="s">
        <v>10</v>
      </c>
      <c r="I4980" s="4" t="s">
        <v>65</v>
      </c>
      <c r="J4980" s="4" t="s">
        <v>11</v>
      </c>
    </row>
    <row r="4981" spans="1:10" ht="39" customHeight="1">
      <c r="A4981" s="10" t="s">
        <v>1883</v>
      </c>
      <c r="B4981" s="12" t="s">
        <v>1300</v>
      </c>
      <c r="C4981" s="10" t="s">
        <v>78</v>
      </c>
      <c r="D4981" s="10" t="s">
        <v>1301</v>
      </c>
      <c r="E4981" s="395" t="s">
        <v>1059</v>
      </c>
      <c r="F4981" s="395"/>
      <c r="G4981" s="11" t="s">
        <v>268</v>
      </c>
      <c r="H4981" s="15">
        <v>1</v>
      </c>
      <c r="I4981" s="13">
        <v>50.91</v>
      </c>
      <c r="J4981" s="13">
        <v>50.91</v>
      </c>
    </row>
    <row r="4982" spans="1:10" ht="25.95" customHeight="1">
      <c r="A4982" s="17" t="s">
        <v>1884</v>
      </c>
      <c r="B4982" s="19" t="s">
        <v>2969</v>
      </c>
      <c r="C4982" s="17" t="s">
        <v>78</v>
      </c>
      <c r="D4982" s="17" t="s">
        <v>2970</v>
      </c>
      <c r="E4982" s="396" t="s">
        <v>1887</v>
      </c>
      <c r="F4982" s="396"/>
      <c r="G4982" s="18" t="s">
        <v>1911</v>
      </c>
      <c r="H4982" s="21">
        <v>0.52539999999999998</v>
      </c>
      <c r="I4982" s="20">
        <v>24.32</v>
      </c>
      <c r="J4982" s="20">
        <v>12.77</v>
      </c>
    </row>
    <row r="4983" spans="1:10" ht="24" customHeight="1">
      <c r="A4983" s="17" t="s">
        <v>1884</v>
      </c>
      <c r="B4983" s="19" t="s">
        <v>1971</v>
      </c>
      <c r="C4983" s="17" t="s">
        <v>78</v>
      </c>
      <c r="D4983" s="17" t="s">
        <v>1972</v>
      </c>
      <c r="E4983" s="396" t="s">
        <v>1887</v>
      </c>
      <c r="F4983" s="396"/>
      <c r="G4983" s="18" t="s">
        <v>1911</v>
      </c>
      <c r="H4983" s="21">
        <v>0.52539999999999998</v>
      </c>
      <c r="I4983" s="20">
        <v>28.71</v>
      </c>
      <c r="J4983" s="20">
        <v>15.08</v>
      </c>
    </row>
    <row r="4984" spans="1:10" ht="39" customHeight="1">
      <c r="A4984" s="22" t="s">
        <v>1894</v>
      </c>
      <c r="B4984" s="24" t="s">
        <v>2229</v>
      </c>
      <c r="C4984" s="22" t="s">
        <v>78</v>
      </c>
      <c r="D4984" s="22" t="s">
        <v>2230</v>
      </c>
      <c r="E4984" s="397" t="s">
        <v>1928</v>
      </c>
      <c r="F4984" s="397"/>
      <c r="G4984" s="23" t="s">
        <v>268</v>
      </c>
      <c r="H4984" s="26">
        <v>2</v>
      </c>
      <c r="I4984" s="25">
        <v>0.37</v>
      </c>
      <c r="J4984" s="25">
        <v>0.74</v>
      </c>
    </row>
    <row r="4985" spans="1:10" ht="25.95" customHeight="1">
      <c r="A4985" s="22" t="s">
        <v>1894</v>
      </c>
      <c r="B4985" s="24" t="s">
        <v>3216</v>
      </c>
      <c r="C4985" s="22" t="s">
        <v>78</v>
      </c>
      <c r="D4985" s="22" t="s">
        <v>3217</v>
      </c>
      <c r="E4985" s="397" t="s">
        <v>1928</v>
      </c>
      <c r="F4985" s="397"/>
      <c r="G4985" s="23" t="s">
        <v>268</v>
      </c>
      <c r="H4985" s="26">
        <v>1</v>
      </c>
      <c r="I4985" s="25">
        <v>22.32</v>
      </c>
      <c r="J4985" s="25">
        <v>22.32</v>
      </c>
    </row>
    <row r="4986" spans="1:10">
      <c r="A4986" s="38"/>
      <c r="B4986" s="38"/>
      <c r="C4986" s="38"/>
      <c r="D4986" s="38"/>
      <c r="E4986" s="38" t="s">
        <v>1897</v>
      </c>
      <c r="F4986" s="39">
        <v>20.54</v>
      </c>
      <c r="G4986" s="38" t="s">
        <v>1898</v>
      </c>
      <c r="H4986" s="39">
        <v>0</v>
      </c>
      <c r="I4986" s="38" t="s">
        <v>1899</v>
      </c>
      <c r="J4986" s="39">
        <v>20.54</v>
      </c>
    </row>
    <row r="4987" spans="1:10">
      <c r="A4987" s="38"/>
      <c r="B4987" s="38"/>
      <c r="C4987" s="38"/>
      <c r="D4987" s="38"/>
      <c r="E4987" s="38" t="s">
        <v>1900</v>
      </c>
      <c r="F4987" s="39">
        <v>10.43</v>
      </c>
      <c r="G4987" s="38"/>
      <c r="H4987" s="398" t="s">
        <v>1901</v>
      </c>
      <c r="I4987" s="398"/>
      <c r="J4987" s="39">
        <v>61.34</v>
      </c>
    </row>
    <row r="4988" spans="1:10" ht="1.05" customHeight="1">
      <c r="A4988" s="16"/>
      <c r="B4988" s="16"/>
      <c r="C4988" s="16"/>
      <c r="D4988" s="16"/>
      <c r="E4988" s="16"/>
      <c r="F4988" s="16"/>
      <c r="G4988" s="16"/>
      <c r="H4988" s="16"/>
      <c r="I4988" s="16"/>
      <c r="J4988" s="16"/>
    </row>
    <row r="4989" spans="1:10" ht="18" customHeight="1">
      <c r="A4989" s="2" t="s">
        <v>1577</v>
      </c>
      <c r="B4989" s="4" t="s">
        <v>61</v>
      </c>
      <c r="C4989" s="2" t="s">
        <v>62</v>
      </c>
      <c r="D4989" s="2" t="s">
        <v>9</v>
      </c>
      <c r="E4989" s="391" t="s">
        <v>63</v>
      </c>
      <c r="F4989" s="391"/>
      <c r="G4989" s="3" t="s">
        <v>64</v>
      </c>
      <c r="H4989" s="4" t="s">
        <v>10</v>
      </c>
      <c r="I4989" s="4" t="s">
        <v>65</v>
      </c>
      <c r="J4989" s="4" t="s">
        <v>11</v>
      </c>
    </row>
    <row r="4990" spans="1:10" ht="39" customHeight="1">
      <c r="A4990" s="10" t="s">
        <v>1883</v>
      </c>
      <c r="B4990" s="12" t="s">
        <v>1578</v>
      </c>
      <c r="C4990" s="10" t="s">
        <v>72</v>
      </c>
      <c r="D4990" s="10" t="s">
        <v>1579</v>
      </c>
      <c r="E4990" s="395" t="s">
        <v>74</v>
      </c>
      <c r="F4990" s="395"/>
      <c r="G4990" s="11" t="s">
        <v>75</v>
      </c>
      <c r="H4990" s="15">
        <v>1</v>
      </c>
      <c r="I4990" s="13">
        <v>80.58</v>
      </c>
      <c r="J4990" s="13">
        <v>80.58</v>
      </c>
    </row>
    <row r="4991" spans="1:10" ht="24" customHeight="1">
      <c r="A4991" s="17" t="s">
        <v>1884</v>
      </c>
      <c r="B4991" s="19" t="s">
        <v>1971</v>
      </c>
      <c r="C4991" s="17" t="s">
        <v>78</v>
      </c>
      <c r="D4991" s="17" t="s">
        <v>1972</v>
      </c>
      <c r="E4991" s="396" t="s">
        <v>1887</v>
      </c>
      <c r="F4991" s="396"/>
      <c r="G4991" s="18" t="s">
        <v>1911</v>
      </c>
      <c r="H4991" s="21">
        <v>0.69979999999999998</v>
      </c>
      <c r="I4991" s="20">
        <v>28.71</v>
      </c>
      <c r="J4991" s="20">
        <v>20.09</v>
      </c>
    </row>
    <row r="4992" spans="1:10" ht="25.95" customHeight="1">
      <c r="A4992" s="17" t="s">
        <v>1884</v>
      </c>
      <c r="B4992" s="19" t="s">
        <v>2969</v>
      </c>
      <c r="C4992" s="17" t="s">
        <v>78</v>
      </c>
      <c r="D4992" s="17" t="s">
        <v>2970</v>
      </c>
      <c r="E4992" s="396" t="s">
        <v>1887</v>
      </c>
      <c r="F4992" s="396"/>
      <c r="G4992" s="18" t="s">
        <v>1911</v>
      </c>
      <c r="H4992" s="21">
        <v>0.69979999999999998</v>
      </c>
      <c r="I4992" s="20">
        <v>24.32</v>
      </c>
      <c r="J4992" s="20">
        <v>17.010000000000002</v>
      </c>
    </row>
    <row r="4993" spans="1:10" ht="39" customHeight="1">
      <c r="A4993" s="22" t="s">
        <v>1894</v>
      </c>
      <c r="B4993" s="24" t="s">
        <v>2229</v>
      </c>
      <c r="C4993" s="22" t="s">
        <v>78</v>
      </c>
      <c r="D4993" s="22" t="s">
        <v>2230</v>
      </c>
      <c r="E4993" s="397" t="s">
        <v>1928</v>
      </c>
      <c r="F4993" s="397"/>
      <c r="G4993" s="23" t="s">
        <v>268</v>
      </c>
      <c r="H4993" s="26">
        <v>2</v>
      </c>
      <c r="I4993" s="25">
        <v>0.37</v>
      </c>
      <c r="J4993" s="25">
        <v>0.74</v>
      </c>
    </row>
    <row r="4994" spans="1:10" ht="25.95" customHeight="1">
      <c r="A4994" s="22" t="s">
        <v>1894</v>
      </c>
      <c r="B4994" s="24" t="s">
        <v>3401</v>
      </c>
      <c r="C4994" s="22" t="s">
        <v>78</v>
      </c>
      <c r="D4994" s="22" t="s">
        <v>3402</v>
      </c>
      <c r="E4994" s="397" t="s">
        <v>1928</v>
      </c>
      <c r="F4994" s="397"/>
      <c r="G4994" s="23" t="s">
        <v>268</v>
      </c>
      <c r="H4994" s="26">
        <v>1</v>
      </c>
      <c r="I4994" s="25">
        <v>42.74</v>
      </c>
      <c r="J4994" s="25">
        <v>42.74</v>
      </c>
    </row>
    <row r="4995" spans="1:10">
      <c r="A4995" s="38"/>
      <c r="B4995" s="38"/>
      <c r="C4995" s="38"/>
      <c r="D4995" s="38"/>
      <c r="E4995" s="38" t="s">
        <v>1897</v>
      </c>
      <c r="F4995" s="39">
        <v>27.36</v>
      </c>
      <c r="G4995" s="38" t="s">
        <v>1898</v>
      </c>
      <c r="H4995" s="39">
        <v>0</v>
      </c>
      <c r="I4995" s="38" t="s">
        <v>1899</v>
      </c>
      <c r="J4995" s="39">
        <v>27.36</v>
      </c>
    </row>
    <row r="4996" spans="1:10">
      <c r="A4996" s="38"/>
      <c r="B4996" s="38"/>
      <c r="C4996" s="38"/>
      <c r="D4996" s="38"/>
      <c r="E4996" s="38" t="s">
        <v>1900</v>
      </c>
      <c r="F4996" s="39">
        <v>16.510000000000002</v>
      </c>
      <c r="G4996" s="38"/>
      <c r="H4996" s="398" t="s">
        <v>1901</v>
      </c>
      <c r="I4996" s="398"/>
      <c r="J4996" s="39">
        <v>97.09</v>
      </c>
    </row>
    <row r="4997" spans="1:10" ht="1.05" customHeight="1">
      <c r="A4997" s="16"/>
      <c r="B4997" s="16"/>
      <c r="C4997" s="16"/>
      <c r="D4997" s="16"/>
      <c r="E4997" s="16"/>
      <c r="F4997" s="16"/>
      <c r="G4997" s="16"/>
      <c r="H4997" s="16"/>
      <c r="I4997" s="16"/>
      <c r="J4997" s="16"/>
    </row>
    <row r="4998" spans="1:10" ht="18" customHeight="1">
      <c r="A4998" s="2" t="s">
        <v>1580</v>
      </c>
      <c r="B4998" s="4" t="s">
        <v>61</v>
      </c>
      <c r="C4998" s="2" t="s">
        <v>62</v>
      </c>
      <c r="D4998" s="2" t="s">
        <v>9</v>
      </c>
      <c r="E4998" s="391" t="s">
        <v>63</v>
      </c>
      <c r="F4998" s="391"/>
      <c r="G4998" s="3" t="s">
        <v>64</v>
      </c>
      <c r="H4998" s="4" t="s">
        <v>10</v>
      </c>
      <c r="I4998" s="4" t="s">
        <v>65</v>
      </c>
      <c r="J4998" s="4" t="s">
        <v>11</v>
      </c>
    </row>
    <row r="4999" spans="1:10" ht="39" customHeight="1">
      <c r="A4999" s="10" t="s">
        <v>1883</v>
      </c>
      <c r="B4999" s="12" t="s">
        <v>1142</v>
      </c>
      <c r="C4999" s="10" t="s">
        <v>78</v>
      </c>
      <c r="D4999" s="10" t="s">
        <v>1143</v>
      </c>
      <c r="E4999" s="395" t="s">
        <v>625</v>
      </c>
      <c r="F4999" s="395"/>
      <c r="G4999" s="11" t="s">
        <v>268</v>
      </c>
      <c r="H4999" s="15">
        <v>1</v>
      </c>
      <c r="I4999" s="13">
        <v>591.67999999999995</v>
      </c>
      <c r="J4999" s="13">
        <v>591.67999999999995</v>
      </c>
    </row>
    <row r="5000" spans="1:10" ht="64.95" customHeight="1">
      <c r="A5000" s="17" t="s">
        <v>1884</v>
      </c>
      <c r="B5000" s="19" t="s">
        <v>2077</v>
      </c>
      <c r="C5000" s="17" t="s">
        <v>78</v>
      </c>
      <c r="D5000" s="17" t="s">
        <v>2078</v>
      </c>
      <c r="E5000" s="396" t="s">
        <v>1907</v>
      </c>
      <c r="F5000" s="396"/>
      <c r="G5000" s="18" t="s">
        <v>1908</v>
      </c>
      <c r="H5000" s="21">
        <v>4.02E-2</v>
      </c>
      <c r="I5000" s="20">
        <v>59.97</v>
      </c>
      <c r="J5000" s="20">
        <v>2.41</v>
      </c>
    </row>
    <row r="5001" spans="1:10" ht="39" customHeight="1">
      <c r="A5001" s="17" t="s">
        <v>1884</v>
      </c>
      <c r="B5001" s="19" t="s">
        <v>3029</v>
      </c>
      <c r="C5001" s="17" t="s">
        <v>78</v>
      </c>
      <c r="D5001" s="17" t="s">
        <v>3030</v>
      </c>
      <c r="E5001" s="396" t="s">
        <v>1939</v>
      </c>
      <c r="F5001" s="396"/>
      <c r="G5001" s="18" t="s">
        <v>81</v>
      </c>
      <c r="H5001" s="21">
        <v>2.1000000000000001E-2</v>
      </c>
      <c r="I5001" s="20">
        <v>483.28</v>
      </c>
      <c r="J5001" s="20">
        <v>10.14</v>
      </c>
    </row>
    <row r="5002" spans="1:10" ht="24" customHeight="1">
      <c r="A5002" s="17" t="s">
        <v>1884</v>
      </c>
      <c r="B5002" s="19" t="s">
        <v>1909</v>
      </c>
      <c r="C5002" s="17" t="s">
        <v>78</v>
      </c>
      <c r="D5002" s="17" t="s">
        <v>1910</v>
      </c>
      <c r="E5002" s="396" t="s">
        <v>1887</v>
      </c>
      <c r="F5002" s="396"/>
      <c r="G5002" s="18" t="s">
        <v>1911</v>
      </c>
      <c r="H5002" s="21">
        <v>3.7094</v>
      </c>
      <c r="I5002" s="20">
        <v>22.95</v>
      </c>
      <c r="J5002" s="20">
        <v>85.13</v>
      </c>
    </row>
    <row r="5003" spans="1:10" ht="39" customHeight="1">
      <c r="A5003" s="17" t="s">
        <v>1884</v>
      </c>
      <c r="B5003" s="19" t="s">
        <v>3031</v>
      </c>
      <c r="C5003" s="17" t="s">
        <v>78</v>
      </c>
      <c r="D5003" s="17" t="s">
        <v>3032</v>
      </c>
      <c r="E5003" s="396" t="s">
        <v>1939</v>
      </c>
      <c r="F5003" s="396"/>
      <c r="G5003" s="18" t="s">
        <v>81</v>
      </c>
      <c r="H5003" s="21">
        <v>9.1899999999999996E-2</v>
      </c>
      <c r="I5003" s="20">
        <v>714.91</v>
      </c>
      <c r="J5003" s="20">
        <v>65.7</v>
      </c>
    </row>
    <row r="5004" spans="1:10" ht="24" customHeight="1">
      <c r="A5004" s="17" t="s">
        <v>1884</v>
      </c>
      <c r="B5004" s="19" t="s">
        <v>1935</v>
      </c>
      <c r="C5004" s="17" t="s">
        <v>78</v>
      </c>
      <c r="D5004" s="17" t="s">
        <v>1936</v>
      </c>
      <c r="E5004" s="396" t="s">
        <v>1887</v>
      </c>
      <c r="F5004" s="396"/>
      <c r="G5004" s="18" t="s">
        <v>1911</v>
      </c>
      <c r="H5004" s="21">
        <v>4.7210999999999999</v>
      </c>
      <c r="I5004" s="20">
        <v>28.34</v>
      </c>
      <c r="J5004" s="20">
        <v>133.79</v>
      </c>
    </row>
    <row r="5005" spans="1:10" ht="64.95" customHeight="1">
      <c r="A5005" s="17" t="s">
        <v>1884</v>
      </c>
      <c r="B5005" s="19" t="s">
        <v>2079</v>
      </c>
      <c r="C5005" s="17" t="s">
        <v>78</v>
      </c>
      <c r="D5005" s="17" t="s">
        <v>2080</v>
      </c>
      <c r="E5005" s="396" t="s">
        <v>1907</v>
      </c>
      <c r="F5005" s="396"/>
      <c r="G5005" s="18" t="s">
        <v>1914</v>
      </c>
      <c r="H5005" s="21">
        <v>1.9699999999999999E-2</v>
      </c>
      <c r="I5005" s="20">
        <v>146.27000000000001</v>
      </c>
      <c r="J5005" s="20">
        <v>2.88</v>
      </c>
    </row>
    <row r="5006" spans="1:10" ht="39" customHeight="1">
      <c r="A5006" s="17" t="s">
        <v>1884</v>
      </c>
      <c r="B5006" s="19" t="s">
        <v>3096</v>
      </c>
      <c r="C5006" s="17" t="s">
        <v>78</v>
      </c>
      <c r="D5006" s="17" t="s">
        <v>3097</v>
      </c>
      <c r="E5006" s="396" t="s">
        <v>2640</v>
      </c>
      <c r="F5006" s="396"/>
      <c r="G5006" s="18" t="s">
        <v>81</v>
      </c>
      <c r="H5006" s="21">
        <v>0.16900000000000001</v>
      </c>
      <c r="I5006" s="20">
        <v>256.54000000000002</v>
      </c>
      <c r="J5006" s="20">
        <v>43.35</v>
      </c>
    </row>
    <row r="5007" spans="1:10" ht="39" customHeight="1">
      <c r="A5007" s="17" t="s">
        <v>1884</v>
      </c>
      <c r="B5007" s="19" t="s">
        <v>3098</v>
      </c>
      <c r="C5007" s="17" t="s">
        <v>78</v>
      </c>
      <c r="D5007" s="17" t="s">
        <v>3099</v>
      </c>
      <c r="E5007" s="396" t="s">
        <v>2637</v>
      </c>
      <c r="F5007" s="396"/>
      <c r="G5007" s="18" t="s">
        <v>81</v>
      </c>
      <c r="H5007" s="21">
        <v>0.1008</v>
      </c>
      <c r="I5007" s="20">
        <v>1487.19</v>
      </c>
      <c r="J5007" s="20">
        <v>149.9</v>
      </c>
    </row>
    <row r="5008" spans="1:10" ht="25.95" customHeight="1">
      <c r="A5008" s="22" t="s">
        <v>1894</v>
      </c>
      <c r="B5008" s="24" t="s">
        <v>3100</v>
      </c>
      <c r="C5008" s="22" t="s">
        <v>78</v>
      </c>
      <c r="D5008" s="22" t="s">
        <v>3101</v>
      </c>
      <c r="E5008" s="397" t="s">
        <v>1928</v>
      </c>
      <c r="F5008" s="397"/>
      <c r="G5008" s="23" t="s">
        <v>268</v>
      </c>
      <c r="H5008" s="26">
        <v>32.794499999999999</v>
      </c>
      <c r="I5008" s="25">
        <v>3</v>
      </c>
      <c r="J5008" s="25">
        <v>98.38</v>
      </c>
    </row>
    <row r="5009" spans="1:10">
      <c r="A5009" s="38"/>
      <c r="B5009" s="38"/>
      <c r="C5009" s="38"/>
      <c r="D5009" s="38"/>
      <c r="E5009" s="38" t="s">
        <v>1897</v>
      </c>
      <c r="F5009" s="39">
        <v>222.29</v>
      </c>
      <c r="G5009" s="38" t="s">
        <v>1898</v>
      </c>
      <c r="H5009" s="39">
        <v>0</v>
      </c>
      <c r="I5009" s="38" t="s">
        <v>1899</v>
      </c>
      <c r="J5009" s="39">
        <v>222.29</v>
      </c>
    </row>
    <row r="5010" spans="1:10">
      <c r="A5010" s="38"/>
      <c r="B5010" s="38"/>
      <c r="C5010" s="38"/>
      <c r="D5010" s="38"/>
      <c r="E5010" s="38" t="s">
        <v>1900</v>
      </c>
      <c r="F5010" s="39">
        <v>121.29</v>
      </c>
      <c r="G5010" s="38"/>
      <c r="H5010" s="398" t="s">
        <v>1901</v>
      </c>
      <c r="I5010" s="398"/>
      <c r="J5010" s="39">
        <v>712.97</v>
      </c>
    </row>
    <row r="5011" spans="1:10" ht="1.05" customHeight="1">
      <c r="A5011" s="16"/>
      <c r="B5011" s="16"/>
      <c r="C5011" s="16"/>
      <c r="D5011" s="16"/>
      <c r="E5011" s="16"/>
      <c r="F5011" s="16"/>
      <c r="G5011" s="16"/>
      <c r="H5011" s="16"/>
      <c r="I5011" s="16"/>
      <c r="J5011" s="16"/>
    </row>
    <row r="5012" spans="1:10" ht="18" customHeight="1">
      <c r="A5012" s="2" t="s">
        <v>1581</v>
      </c>
      <c r="B5012" s="4" t="s">
        <v>61</v>
      </c>
      <c r="C5012" s="2" t="s">
        <v>62</v>
      </c>
      <c r="D5012" s="2" t="s">
        <v>9</v>
      </c>
      <c r="E5012" s="391" t="s">
        <v>63</v>
      </c>
      <c r="F5012" s="391"/>
      <c r="G5012" s="3" t="s">
        <v>64</v>
      </c>
      <c r="H5012" s="4" t="s">
        <v>10</v>
      </c>
      <c r="I5012" s="4" t="s">
        <v>65</v>
      </c>
      <c r="J5012" s="4" t="s">
        <v>11</v>
      </c>
    </row>
    <row r="5013" spans="1:10" ht="39" customHeight="1">
      <c r="A5013" s="10" t="s">
        <v>1883</v>
      </c>
      <c r="B5013" s="12" t="s">
        <v>1582</v>
      </c>
      <c r="C5013" s="10" t="s">
        <v>78</v>
      </c>
      <c r="D5013" s="10" t="s">
        <v>1583</v>
      </c>
      <c r="E5013" s="395" t="s">
        <v>1085</v>
      </c>
      <c r="F5013" s="395"/>
      <c r="G5013" s="11" t="s">
        <v>114</v>
      </c>
      <c r="H5013" s="15">
        <v>1</v>
      </c>
      <c r="I5013" s="13">
        <v>17.260000000000002</v>
      </c>
      <c r="J5013" s="13">
        <v>17.260000000000002</v>
      </c>
    </row>
    <row r="5014" spans="1:10" ht="25.95" customHeight="1">
      <c r="A5014" s="17" t="s">
        <v>1884</v>
      </c>
      <c r="B5014" s="19" t="s">
        <v>2969</v>
      </c>
      <c r="C5014" s="17" t="s">
        <v>78</v>
      </c>
      <c r="D5014" s="17" t="s">
        <v>2970</v>
      </c>
      <c r="E5014" s="396" t="s">
        <v>1887</v>
      </c>
      <c r="F5014" s="396"/>
      <c r="G5014" s="18" t="s">
        <v>1911</v>
      </c>
      <c r="H5014" s="21">
        <v>0.15110000000000001</v>
      </c>
      <c r="I5014" s="20">
        <v>24.32</v>
      </c>
      <c r="J5014" s="20">
        <v>3.67</v>
      </c>
    </row>
    <row r="5015" spans="1:10" ht="24" customHeight="1">
      <c r="A5015" s="17" t="s">
        <v>1884</v>
      </c>
      <c r="B5015" s="19" t="s">
        <v>1971</v>
      </c>
      <c r="C5015" s="17" t="s">
        <v>78</v>
      </c>
      <c r="D5015" s="17" t="s">
        <v>1972</v>
      </c>
      <c r="E5015" s="396" t="s">
        <v>1887</v>
      </c>
      <c r="F5015" s="396"/>
      <c r="G5015" s="18" t="s">
        <v>1911</v>
      </c>
      <c r="H5015" s="21">
        <v>0.15110000000000001</v>
      </c>
      <c r="I5015" s="20">
        <v>28.71</v>
      </c>
      <c r="J5015" s="20">
        <v>4.33</v>
      </c>
    </row>
    <row r="5016" spans="1:10" ht="52.05" customHeight="1">
      <c r="A5016" s="22" t="s">
        <v>1894</v>
      </c>
      <c r="B5016" s="24" t="s">
        <v>3403</v>
      </c>
      <c r="C5016" s="22" t="s">
        <v>78</v>
      </c>
      <c r="D5016" s="22" t="s">
        <v>3404</v>
      </c>
      <c r="E5016" s="397" t="s">
        <v>1928</v>
      </c>
      <c r="F5016" s="397"/>
      <c r="G5016" s="23" t="s">
        <v>114</v>
      </c>
      <c r="H5016" s="26">
        <v>1.1000000000000001</v>
      </c>
      <c r="I5016" s="25">
        <v>8.42</v>
      </c>
      <c r="J5016" s="25">
        <v>9.26</v>
      </c>
    </row>
    <row r="5017" spans="1:10">
      <c r="A5017" s="38"/>
      <c r="B5017" s="38"/>
      <c r="C5017" s="38"/>
      <c r="D5017" s="38"/>
      <c r="E5017" s="38" t="s">
        <v>1897</v>
      </c>
      <c r="F5017" s="39">
        <v>5.9</v>
      </c>
      <c r="G5017" s="38" t="s">
        <v>1898</v>
      </c>
      <c r="H5017" s="39">
        <v>0</v>
      </c>
      <c r="I5017" s="38" t="s">
        <v>1899</v>
      </c>
      <c r="J5017" s="39">
        <v>5.9</v>
      </c>
    </row>
    <row r="5018" spans="1:10">
      <c r="A5018" s="38"/>
      <c r="B5018" s="38"/>
      <c r="C5018" s="38"/>
      <c r="D5018" s="38"/>
      <c r="E5018" s="38" t="s">
        <v>1900</v>
      </c>
      <c r="F5018" s="39">
        <v>3.53</v>
      </c>
      <c r="G5018" s="38"/>
      <c r="H5018" s="398" t="s">
        <v>1901</v>
      </c>
      <c r="I5018" s="398"/>
      <c r="J5018" s="39">
        <v>20.79</v>
      </c>
    </row>
    <row r="5019" spans="1:10" ht="1.05" customHeight="1">
      <c r="A5019" s="16"/>
      <c r="B5019" s="16"/>
      <c r="C5019" s="16"/>
      <c r="D5019" s="16"/>
      <c r="E5019" s="16"/>
      <c r="F5019" s="16"/>
      <c r="G5019" s="16"/>
      <c r="H5019" s="16"/>
      <c r="I5019" s="16"/>
      <c r="J5019" s="16"/>
    </row>
    <row r="5020" spans="1:10" ht="18" customHeight="1">
      <c r="A5020" s="2" t="s">
        <v>1584</v>
      </c>
      <c r="B5020" s="4" t="s">
        <v>61</v>
      </c>
      <c r="C5020" s="2" t="s">
        <v>62</v>
      </c>
      <c r="D5020" s="2" t="s">
        <v>9</v>
      </c>
      <c r="E5020" s="391" t="s">
        <v>63</v>
      </c>
      <c r="F5020" s="391"/>
      <c r="G5020" s="3" t="s">
        <v>64</v>
      </c>
      <c r="H5020" s="4" t="s">
        <v>10</v>
      </c>
      <c r="I5020" s="4" t="s">
        <v>65</v>
      </c>
      <c r="J5020" s="4" t="s">
        <v>11</v>
      </c>
    </row>
    <row r="5021" spans="1:10" ht="39" customHeight="1">
      <c r="A5021" s="10" t="s">
        <v>1883</v>
      </c>
      <c r="B5021" s="12" t="s">
        <v>1585</v>
      </c>
      <c r="C5021" s="10" t="s">
        <v>78</v>
      </c>
      <c r="D5021" s="10" t="s">
        <v>1586</v>
      </c>
      <c r="E5021" s="395" t="s">
        <v>1587</v>
      </c>
      <c r="F5021" s="395"/>
      <c r="G5021" s="11" t="s">
        <v>114</v>
      </c>
      <c r="H5021" s="15">
        <v>1</v>
      </c>
      <c r="I5021" s="13">
        <v>19.350000000000001</v>
      </c>
      <c r="J5021" s="13">
        <v>19.350000000000001</v>
      </c>
    </row>
    <row r="5022" spans="1:10" ht="25.95" customHeight="1">
      <c r="A5022" s="17" t="s">
        <v>1884</v>
      </c>
      <c r="B5022" s="19" t="s">
        <v>2969</v>
      </c>
      <c r="C5022" s="17" t="s">
        <v>78</v>
      </c>
      <c r="D5022" s="17" t="s">
        <v>2970</v>
      </c>
      <c r="E5022" s="396" t="s">
        <v>1887</v>
      </c>
      <c r="F5022" s="396"/>
      <c r="G5022" s="18" t="s">
        <v>1911</v>
      </c>
      <c r="H5022" s="21">
        <v>0.1041</v>
      </c>
      <c r="I5022" s="20">
        <v>24.32</v>
      </c>
      <c r="J5022" s="20">
        <v>2.5299999999999998</v>
      </c>
    </row>
    <row r="5023" spans="1:10" ht="24" customHeight="1">
      <c r="A5023" s="17" t="s">
        <v>1884</v>
      </c>
      <c r="B5023" s="19" t="s">
        <v>1971</v>
      </c>
      <c r="C5023" s="17" t="s">
        <v>78</v>
      </c>
      <c r="D5023" s="17" t="s">
        <v>1972</v>
      </c>
      <c r="E5023" s="396" t="s">
        <v>1887</v>
      </c>
      <c r="F5023" s="396"/>
      <c r="G5023" s="18" t="s">
        <v>1911</v>
      </c>
      <c r="H5023" s="21">
        <v>0.1041</v>
      </c>
      <c r="I5023" s="20">
        <v>28.71</v>
      </c>
      <c r="J5023" s="20">
        <v>2.98</v>
      </c>
    </row>
    <row r="5024" spans="1:10" ht="25.95" customHeight="1">
      <c r="A5024" s="22" t="s">
        <v>1894</v>
      </c>
      <c r="B5024" s="24" t="s">
        <v>3405</v>
      </c>
      <c r="C5024" s="22" t="s">
        <v>78</v>
      </c>
      <c r="D5024" s="22" t="s">
        <v>3406</v>
      </c>
      <c r="E5024" s="397" t="s">
        <v>1928</v>
      </c>
      <c r="F5024" s="397"/>
      <c r="G5024" s="23" t="s">
        <v>114</v>
      </c>
      <c r="H5024" s="26">
        <v>1.05</v>
      </c>
      <c r="I5024" s="25">
        <v>13.19</v>
      </c>
      <c r="J5024" s="25">
        <v>13.84</v>
      </c>
    </row>
    <row r="5025" spans="1:10">
      <c r="A5025" s="38"/>
      <c r="B5025" s="38"/>
      <c r="C5025" s="38"/>
      <c r="D5025" s="38"/>
      <c r="E5025" s="38" t="s">
        <v>1897</v>
      </c>
      <c r="F5025" s="39">
        <v>4.0599999999999996</v>
      </c>
      <c r="G5025" s="38" t="s">
        <v>1898</v>
      </c>
      <c r="H5025" s="39">
        <v>0</v>
      </c>
      <c r="I5025" s="38" t="s">
        <v>1899</v>
      </c>
      <c r="J5025" s="39">
        <v>4.0599999999999996</v>
      </c>
    </row>
    <row r="5026" spans="1:10">
      <c r="A5026" s="38"/>
      <c r="B5026" s="38"/>
      <c r="C5026" s="38"/>
      <c r="D5026" s="38"/>
      <c r="E5026" s="38" t="s">
        <v>1900</v>
      </c>
      <c r="F5026" s="39">
        <v>3.96</v>
      </c>
      <c r="G5026" s="38"/>
      <c r="H5026" s="398" t="s">
        <v>1901</v>
      </c>
      <c r="I5026" s="398"/>
      <c r="J5026" s="39">
        <v>23.31</v>
      </c>
    </row>
    <row r="5027" spans="1:10" ht="1.05" customHeight="1">
      <c r="A5027" s="16"/>
      <c r="B5027" s="16"/>
      <c r="C5027" s="16"/>
      <c r="D5027" s="16"/>
      <c r="E5027" s="16"/>
      <c r="F5027" s="16"/>
      <c r="G5027" s="16"/>
      <c r="H5027" s="16"/>
      <c r="I5027" s="16"/>
      <c r="J5027" s="16"/>
    </row>
    <row r="5028" spans="1:10" ht="18" customHeight="1">
      <c r="A5028" s="2" t="s">
        <v>1588</v>
      </c>
      <c r="B5028" s="4" t="s">
        <v>61</v>
      </c>
      <c r="C5028" s="2" t="s">
        <v>62</v>
      </c>
      <c r="D5028" s="2" t="s">
        <v>9</v>
      </c>
      <c r="E5028" s="391" t="s">
        <v>63</v>
      </c>
      <c r="F5028" s="391"/>
      <c r="G5028" s="3" t="s">
        <v>64</v>
      </c>
      <c r="H5028" s="4" t="s">
        <v>10</v>
      </c>
      <c r="I5028" s="4" t="s">
        <v>65</v>
      </c>
      <c r="J5028" s="4" t="s">
        <v>11</v>
      </c>
    </row>
    <row r="5029" spans="1:10" ht="52.05" customHeight="1">
      <c r="A5029" s="10" t="s">
        <v>1883</v>
      </c>
      <c r="B5029" s="12" t="s">
        <v>1589</v>
      </c>
      <c r="C5029" s="10" t="s">
        <v>78</v>
      </c>
      <c r="D5029" s="10" t="s">
        <v>1590</v>
      </c>
      <c r="E5029" s="395" t="s">
        <v>1587</v>
      </c>
      <c r="F5029" s="395"/>
      <c r="G5029" s="11" t="s">
        <v>268</v>
      </c>
      <c r="H5029" s="15">
        <v>1</v>
      </c>
      <c r="I5029" s="13">
        <v>272.74</v>
      </c>
      <c r="J5029" s="13">
        <v>272.74</v>
      </c>
    </row>
    <row r="5030" spans="1:10" ht="25.95" customHeight="1">
      <c r="A5030" s="17" t="s">
        <v>1884</v>
      </c>
      <c r="B5030" s="19" t="s">
        <v>2969</v>
      </c>
      <c r="C5030" s="17" t="s">
        <v>78</v>
      </c>
      <c r="D5030" s="17" t="s">
        <v>2970</v>
      </c>
      <c r="E5030" s="396" t="s">
        <v>1887</v>
      </c>
      <c r="F5030" s="396"/>
      <c r="G5030" s="18" t="s">
        <v>1911</v>
      </c>
      <c r="H5030" s="21">
        <v>1.0429999999999999</v>
      </c>
      <c r="I5030" s="20">
        <v>24.32</v>
      </c>
      <c r="J5030" s="20">
        <v>25.36</v>
      </c>
    </row>
    <row r="5031" spans="1:10" ht="52.05" customHeight="1">
      <c r="A5031" s="17" t="s">
        <v>1884</v>
      </c>
      <c r="B5031" s="19" t="s">
        <v>3174</v>
      </c>
      <c r="C5031" s="17" t="s">
        <v>78</v>
      </c>
      <c r="D5031" s="17" t="s">
        <v>3175</v>
      </c>
      <c r="E5031" s="396" t="s">
        <v>1939</v>
      </c>
      <c r="F5031" s="396"/>
      <c r="G5031" s="18" t="s">
        <v>81</v>
      </c>
      <c r="H5031" s="21">
        <v>2.9100000000000001E-2</v>
      </c>
      <c r="I5031" s="20">
        <v>801.34</v>
      </c>
      <c r="J5031" s="20">
        <v>23.31</v>
      </c>
    </row>
    <row r="5032" spans="1:10" ht="24" customHeight="1">
      <c r="A5032" s="17" t="s">
        <v>1884</v>
      </c>
      <c r="B5032" s="19" t="s">
        <v>1971</v>
      </c>
      <c r="C5032" s="17" t="s">
        <v>78</v>
      </c>
      <c r="D5032" s="17" t="s">
        <v>1972</v>
      </c>
      <c r="E5032" s="396" t="s">
        <v>1887</v>
      </c>
      <c r="F5032" s="396"/>
      <c r="G5032" s="18" t="s">
        <v>1911</v>
      </c>
      <c r="H5032" s="21">
        <v>1.0429999999999999</v>
      </c>
      <c r="I5032" s="20">
        <v>28.71</v>
      </c>
      <c r="J5032" s="20">
        <v>29.94</v>
      </c>
    </row>
    <row r="5033" spans="1:10" ht="39" customHeight="1">
      <c r="A5033" s="22" t="s">
        <v>1894</v>
      </c>
      <c r="B5033" s="24" t="s">
        <v>3407</v>
      </c>
      <c r="C5033" s="22" t="s">
        <v>78</v>
      </c>
      <c r="D5033" s="22" t="s">
        <v>3408</v>
      </c>
      <c r="E5033" s="397" t="s">
        <v>1928</v>
      </c>
      <c r="F5033" s="397"/>
      <c r="G5033" s="23" t="s">
        <v>268</v>
      </c>
      <c r="H5033" s="26">
        <v>1</v>
      </c>
      <c r="I5033" s="25">
        <v>194.13</v>
      </c>
      <c r="J5033" s="25">
        <v>194.13</v>
      </c>
    </row>
    <row r="5034" spans="1:10">
      <c r="A5034" s="38"/>
      <c r="B5034" s="38"/>
      <c r="C5034" s="38"/>
      <c r="D5034" s="38"/>
      <c r="E5034" s="38" t="s">
        <v>1897</v>
      </c>
      <c r="F5034" s="39">
        <v>46.04</v>
      </c>
      <c r="G5034" s="38" t="s">
        <v>1898</v>
      </c>
      <c r="H5034" s="39">
        <v>0</v>
      </c>
      <c r="I5034" s="38" t="s">
        <v>1899</v>
      </c>
      <c r="J5034" s="39">
        <v>46.04</v>
      </c>
    </row>
    <row r="5035" spans="1:10">
      <c r="A5035" s="38"/>
      <c r="B5035" s="38"/>
      <c r="C5035" s="38"/>
      <c r="D5035" s="38"/>
      <c r="E5035" s="38" t="s">
        <v>1900</v>
      </c>
      <c r="F5035" s="39">
        <v>55.91</v>
      </c>
      <c r="G5035" s="38"/>
      <c r="H5035" s="398" t="s">
        <v>1901</v>
      </c>
      <c r="I5035" s="398"/>
      <c r="J5035" s="39">
        <v>328.65</v>
      </c>
    </row>
    <row r="5036" spans="1:10" ht="1.05" customHeight="1">
      <c r="A5036" s="16"/>
      <c r="B5036" s="16"/>
      <c r="C5036" s="16"/>
      <c r="D5036" s="16"/>
      <c r="E5036" s="16"/>
      <c r="F5036" s="16"/>
      <c r="G5036" s="16"/>
      <c r="H5036" s="16"/>
      <c r="I5036" s="16"/>
      <c r="J5036" s="16"/>
    </row>
    <row r="5037" spans="1:10" ht="18" customHeight="1">
      <c r="A5037" s="2" t="s">
        <v>1591</v>
      </c>
      <c r="B5037" s="4" t="s">
        <v>61</v>
      </c>
      <c r="C5037" s="2" t="s">
        <v>62</v>
      </c>
      <c r="D5037" s="2" t="s">
        <v>9</v>
      </c>
      <c r="E5037" s="391" t="s">
        <v>63</v>
      </c>
      <c r="F5037" s="391"/>
      <c r="G5037" s="3" t="s">
        <v>64</v>
      </c>
      <c r="H5037" s="4" t="s">
        <v>10</v>
      </c>
      <c r="I5037" s="4" t="s">
        <v>65</v>
      </c>
      <c r="J5037" s="4" t="s">
        <v>11</v>
      </c>
    </row>
    <row r="5038" spans="1:10" ht="25.95" customHeight="1">
      <c r="A5038" s="10" t="s">
        <v>1883</v>
      </c>
      <c r="B5038" s="12" t="s">
        <v>1592</v>
      </c>
      <c r="C5038" s="10" t="s">
        <v>78</v>
      </c>
      <c r="D5038" s="10" t="s">
        <v>1593</v>
      </c>
      <c r="E5038" s="395" t="s">
        <v>1587</v>
      </c>
      <c r="F5038" s="395"/>
      <c r="G5038" s="11" t="s">
        <v>114</v>
      </c>
      <c r="H5038" s="15">
        <v>1</v>
      </c>
      <c r="I5038" s="13">
        <v>13.24</v>
      </c>
      <c r="J5038" s="13">
        <v>13.24</v>
      </c>
    </row>
    <row r="5039" spans="1:10" ht="24" customHeight="1">
      <c r="A5039" s="17" t="s">
        <v>1884</v>
      </c>
      <c r="B5039" s="19" t="s">
        <v>1971</v>
      </c>
      <c r="C5039" s="17" t="s">
        <v>78</v>
      </c>
      <c r="D5039" s="17" t="s">
        <v>1972</v>
      </c>
      <c r="E5039" s="396" t="s">
        <v>1887</v>
      </c>
      <c r="F5039" s="396"/>
      <c r="G5039" s="18" t="s">
        <v>1911</v>
      </c>
      <c r="H5039" s="21">
        <v>4.3900000000000002E-2</v>
      </c>
      <c r="I5039" s="20">
        <v>28.71</v>
      </c>
      <c r="J5039" s="20">
        <v>1.26</v>
      </c>
    </row>
    <row r="5040" spans="1:10" ht="25.95" customHeight="1">
      <c r="A5040" s="17" t="s">
        <v>1884</v>
      </c>
      <c r="B5040" s="19" t="s">
        <v>2969</v>
      </c>
      <c r="C5040" s="17" t="s">
        <v>78</v>
      </c>
      <c r="D5040" s="17" t="s">
        <v>2970</v>
      </c>
      <c r="E5040" s="396" t="s">
        <v>1887</v>
      </c>
      <c r="F5040" s="396"/>
      <c r="G5040" s="18" t="s">
        <v>1911</v>
      </c>
      <c r="H5040" s="21">
        <v>4.3900000000000002E-2</v>
      </c>
      <c r="I5040" s="20">
        <v>24.32</v>
      </c>
      <c r="J5040" s="20">
        <v>1.06</v>
      </c>
    </row>
    <row r="5041" spans="1:10" ht="24" customHeight="1">
      <c r="A5041" s="22" t="s">
        <v>1894</v>
      </c>
      <c r="B5041" s="24" t="s">
        <v>3409</v>
      </c>
      <c r="C5041" s="22" t="s">
        <v>78</v>
      </c>
      <c r="D5041" s="22" t="s">
        <v>3410</v>
      </c>
      <c r="E5041" s="397" t="s">
        <v>1928</v>
      </c>
      <c r="F5041" s="397"/>
      <c r="G5041" s="23" t="s">
        <v>114</v>
      </c>
      <c r="H5041" s="26">
        <v>1.05</v>
      </c>
      <c r="I5041" s="25">
        <v>10.4</v>
      </c>
      <c r="J5041" s="25">
        <v>10.92</v>
      </c>
    </row>
    <row r="5042" spans="1:10">
      <c r="A5042" s="38"/>
      <c r="B5042" s="38"/>
      <c r="C5042" s="38"/>
      <c r="D5042" s="38"/>
      <c r="E5042" s="38" t="s">
        <v>1897</v>
      </c>
      <c r="F5042" s="39">
        <v>1.71</v>
      </c>
      <c r="G5042" s="38" t="s">
        <v>1898</v>
      </c>
      <c r="H5042" s="39">
        <v>0</v>
      </c>
      <c r="I5042" s="38" t="s">
        <v>1899</v>
      </c>
      <c r="J5042" s="39">
        <v>1.71</v>
      </c>
    </row>
    <row r="5043" spans="1:10">
      <c r="A5043" s="38"/>
      <c r="B5043" s="38"/>
      <c r="C5043" s="38"/>
      <c r="D5043" s="38"/>
      <c r="E5043" s="38" t="s">
        <v>1900</v>
      </c>
      <c r="F5043" s="39">
        <v>2.71</v>
      </c>
      <c r="G5043" s="38"/>
      <c r="H5043" s="398" t="s">
        <v>1901</v>
      </c>
      <c r="I5043" s="398"/>
      <c r="J5043" s="39">
        <v>15.95</v>
      </c>
    </row>
    <row r="5044" spans="1:10" ht="1.05" customHeight="1">
      <c r="A5044" s="16"/>
      <c r="B5044" s="16"/>
      <c r="C5044" s="16"/>
      <c r="D5044" s="16"/>
      <c r="E5044" s="16"/>
      <c r="F5044" s="16"/>
      <c r="G5044" s="16"/>
      <c r="H5044" s="16"/>
      <c r="I5044" s="16"/>
      <c r="J5044" s="16"/>
    </row>
    <row r="5045" spans="1:10" ht="18" customHeight="1">
      <c r="A5045" s="2" t="s">
        <v>1594</v>
      </c>
      <c r="B5045" s="4" t="s">
        <v>61</v>
      </c>
      <c r="C5045" s="2" t="s">
        <v>62</v>
      </c>
      <c r="D5045" s="2" t="s">
        <v>9</v>
      </c>
      <c r="E5045" s="391" t="s">
        <v>63</v>
      </c>
      <c r="F5045" s="391"/>
      <c r="G5045" s="3" t="s">
        <v>64</v>
      </c>
      <c r="H5045" s="4" t="s">
        <v>10</v>
      </c>
      <c r="I5045" s="4" t="s">
        <v>65</v>
      </c>
      <c r="J5045" s="4" t="s">
        <v>11</v>
      </c>
    </row>
    <row r="5046" spans="1:10" ht="39" customHeight="1">
      <c r="A5046" s="10" t="s">
        <v>1883</v>
      </c>
      <c r="B5046" s="12" t="s">
        <v>1595</v>
      </c>
      <c r="C5046" s="10" t="s">
        <v>78</v>
      </c>
      <c r="D5046" s="10" t="s">
        <v>1596</v>
      </c>
      <c r="E5046" s="395" t="s">
        <v>1587</v>
      </c>
      <c r="F5046" s="395"/>
      <c r="G5046" s="11" t="s">
        <v>114</v>
      </c>
      <c r="H5046" s="15">
        <v>1</v>
      </c>
      <c r="I5046" s="13">
        <v>21</v>
      </c>
      <c r="J5046" s="13">
        <v>21</v>
      </c>
    </row>
    <row r="5047" spans="1:10" ht="25.95" customHeight="1">
      <c r="A5047" s="17" t="s">
        <v>1884</v>
      </c>
      <c r="B5047" s="19" t="s">
        <v>2969</v>
      </c>
      <c r="C5047" s="17" t="s">
        <v>78</v>
      </c>
      <c r="D5047" s="17" t="s">
        <v>2970</v>
      </c>
      <c r="E5047" s="396" t="s">
        <v>1887</v>
      </c>
      <c r="F5047" s="396"/>
      <c r="G5047" s="18" t="s">
        <v>1911</v>
      </c>
      <c r="H5047" s="21">
        <v>3.3099999999999997E-2</v>
      </c>
      <c r="I5047" s="20">
        <v>24.32</v>
      </c>
      <c r="J5047" s="20">
        <v>0.8</v>
      </c>
    </row>
    <row r="5048" spans="1:10" ht="24" customHeight="1">
      <c r="A5048" s="17" t="s">
        <v>1884</v>
      </c>
      <c r="B5048" s="19" t="s">
        <v>1971</v>
      </c>
      <c r="C5048" s="17" t="s">
        <v>78</v>
      </c>
      <c r="D5048" s="17" t="s">
        <v>1972</v>
      </c>
      <c r="E5048" s="396" t="s">
        <v>1887</v>
      </c>
      <c r="F5048" s="396"/>
      <c r="G5048" s="18" t="s">
        <v>1911</v>
      </c>
      <c r="H5048" s="21">
        <v>3.3099999999999997E-2</v>
      </c>
      <c r="I5048" s="20">
        <v>28.71</v>
      </c>
      <c r="J5048" s="20">
        <v>0.95</v>
      </c>
    </row>
    <row r="5049" spans="1:10" ht="24" customHeight="1">
      <c r="A5049" s="22" t="s">
        <v>1894</v>
      </c>
      <c r="B5049" s="24" t="s">
        <v>3411</v>
      </c>
      <c r="C5049" s="22" t="s">
        <v>78</v>
      </c>
      <c r="D5049" s="22" t="s">
        <v>3412</v>
      </c>
      <c r="E5049" s="397" t="s">
        <v>1928</v>
      </c>
      <c r="F5049" s="397"/>
      <c r="G5049" s="23" t="s">
        <v>114</v>
      </c>
      <c r="H5049" s="26">
        <v>1.05</v>
      </c>
      <c r="I5049" s="25">
        <v>18.34</v>
      </c>
      <c r="J5049" s="25">
        <v>19.25</v>
      </c>
    </row>
    <row r="5050" spans="1:10">
      <c r="A5050" s="38"/>
      <c r="B5050" s="38"/>
      <c r="C5050" s="38"/>
      <c r="D5050" s="38"/>
      <c r="E5050" s="38" t="s">
        <v>1897</v>
      </c>
      <c r="F5050" s="39">
        <v>1.28</v>
      </c>
      <c r="G5050" s="38" t="s">
        <v>1898</v>
      </c>
      <c r="H5050" s="39">
        <v>0</v>
      </c>
      <c r="I5050" s="38" t="s">
        <v>1899</v>
      </c>
      <c r="J5050" s="39">
        <v>1.28</v>
      </c>
    </row>
    <row r="5051" spans="1:10">
      <c r="A5051" s="38"/>
      <c r="B5051" s="38"/>
      <c r="C5051" s="38"/>
      <c r="D5051" s="38"/>
      <c r="E5051" s="38" t="s">
        <v>1900</v>
      </c>
      <c r="F5051" s="39">
        <v>4.3</v>
      </c>
      <c r="G5051" s="38"/>
      <c r="H5051" s="398" t="s">
        <v>1901</v>
      </c>
      <c r="I5051" s="398"/>
      <c r="J5051" s="39">
        <v>25.3</v>
      </c>
    </row>
    <row r="5052" spans="1:10" ht="1.05" customHeight="1">
      <c r="A5052" s="16"/>
      <c r="B5052" s="16"/>
      <c r="C5052" s="16"/>
      <c r="D5052" s="16"/>
      <c r="E5052" s="16"/>
      <c r="F5052" s="16"/>
      <c r="G5052" s="16"/>
      <c r="H5052" s="16"/>
      <c r="I5052" s="16"/>
      <c r="J5052" s="16"/>
    </row>
    <row r="5053" spans="1:10" ht="18" customHeight="1">
      <c r="A5053" s="2" t="s">
        <v>1597</v>
      </c>
      <c r="B5053" s="4" t="s">
        <v>61</v>
      </c>
      <c r="C5053" s="2" t="s">
        <v>62</v>
      </c>
      <c r="D5053" s="2" t="s">
        <v>9</v>
      </c>
      <c r="E5053" s="391" t="s">
        <v>63</v>
      </c>
      <c r="F5053" s="391"/>
      <c r="G5053" s="3" t="s">
        <v>64</v>
      </c>
      <c r="H5053" s="4" t="s">
        <v>10</v>
      </c>
      <c r="I5053" s="4" t="s">
        <v>65</v>
      </c>
      <c r="J5053" s="4" t="s">
        <v>11</v>
      </c>
    </row>
    <row r="5054" spans="1:10" ht="24" customHeight="1">
      <c r="A5054" s="10" t="s">
        <v>1883</v>
      </c>
      <c r="B5054" s="12" t="s">
        <v>1598</v>
      </c>
      <c r="C5054" s="10" t="s">
        <v>72</v>
      </c>
      <c r="D5054" s="10" t="s">
        <v>1599</v>
      </c>
      <c r="E5054" s="395" t="s">
        <v>74</v>
      </c>
      <c r="F5054" s="395"/>
      <c r="G5054" s="11" t="s">
        <v>75</v>
      </c>
      <c r="H5054" s="15">
        <v>1</v>
      </c>
      <c r="I5054" s="13">
        <v>4.3600000000000003</v>
      </c>
      <c r="J5054" s="13">
        <v>4.3600000000000003</v>
      </c>
    </row>
    <row r="5055" spans="1:10" ht="25.95" customHeight="1">
      <c r="A5055" s="17" t="s">
        <v>1884</v>
      </c>
      <c r="B5055" s="19" t="s">
        <v>2969</v>
      </c>
      <c r="C5055" s="17" t="s">
        <v>78</v>
      </c>
      <c r="D5055" s="17" t="s">
        <v>2970</v>
      </c>
      <c r="E5055" s="396" t="s">
        <v>1887</v>
      </c>
      <c r="F5055" s="396"/>
      <c r="G5055" s="18" t="s">
        <v>1911</v>
      </c>
      <c r="H5055" s="21">
        <v>5.2380900000000001E-2</v>
      </c>
      <c r="I5055" s="20">
        <v>24.32</v>
      </c>
      <c r="J5055" s="20">
        <v>1.27</v>
      </c>
    </row>
    <row r="5056" spans="1:10" ht="25.95" customHeight="1">
      <c r="A5056" s="22" t="s">
        <v>1894</v>
      </c>
      <c r="B5056" s="24" t="s">
        <v>3414</v>
      </c>
      <c r="C5056" s="22" t="s">
        <v>78</v>
      </c>
      <c r="D5056" s="22" t="s">
        <v>3415</v>
      </c>
      <c r="E5056" s="397" t="s">
        <v>1928</v>
      </c>
      <c r="F5056" s="397"/>
      <c r="G5056" s="23" t="s">
        <v>268</v>
      </c>
      <c r="H5056" s="26">
        <v>1</v>
      </c>
      <c r="I5056" s="25">
        <v>3.09</v>
      </c>
      <c r="J5056" s="25">
        <v>3.09</v>
      </c>
    </row>
    <row r="5057" spans="1:10">
      <c r="A5057" s="38"/>
      <c r="B5057" s="38"/>
      <c r="C5057" s="38"/>
      <c r="D5057" s="38"/>
      <c r="E5057" s="38" t="s">
        <v>1897</v>
      </c>
      <c r="F5057" s="39">
        <v>0.9</v>
      </c>
      <c r="G5057" s="38" t="s">
        <v>1898</v>
      </c>
      <c r="H5057" s="39">
        <v>0</v>
      </c>
      <c r="I5057" s="38" t="s">
        <v>1899</v>
      </c>
      <c r="J5057" s="39">
        <v>0.9</v>
      </c>
    </row>
    <row r="5058" spans="1:10">
      <c r="A5058" s="38"/>
      <c r="B5058" s="38"/>
      <c r="C5058" s="38"/>
      <c r="D5058" s="38"/>
      <c r="E5058" s="38" t="s">
        <v>1900</v>
      </c>
      <c r="F5058" s="39">
        <v>0.89</v>
      </c>
      <c r="G5058" s="38"/>
      <c r="H5058" s="398" t="s">
        <v>1901</v>
      </c>
      <c r="I5058" s="398"/>
      <c r="J5058" s="39">
        <v>5.25</v>
      </c>
    </row>
    <row r="5059" spans="1:10" ht="1.05" customHeight="1">
      <c r="A5059" s="16"/>
      <c r="B5059" s="16"/>
      <c r="C5059" s="16"/>
      <c r="D5059" s="16"/>
      <c r="E5059" s="16"/>
      <c r="F5059" s="16"/>
      <c r="G5059" s="16"/>
      <c r="H5059" s="16"/>
      <c r="I5059" s="16"/>
      <c r="J5059" s="16"/>
    </row>
    <row r="5060" spans="1:10" ht="18" customHeight="1">
      <c r="A5060" s="2" t="s">
        <v>1600</v>
      </c>
      <c r="B5060" s="4" t="s">
        <v>61</v>
      </c>
      <c r="C5060" s="2" t="s">
        <v>62</v>
      </c>
      <c r="D5060" s="2" t="s">
        <v>9</v>
      </c>
      <c r="E5060" s="391" t="s">
        <v>63</v>
      </c>
      <c r="F5060" s="391"/>
      <c r="G5060" s="3" t="s">
        <v>64</v>
      </c>
      <c r="H5060" s="4" t="s">
        <v>10</v>
      </c>
      <c r="I5060" s="4" t="s">
        <v>65</v>
      </c>
      <c r="J5060" s="4" t="s">
        <v>11</v>
      </c>
    </row>
    <row r="5061" spans="1:10" ht="25.95" customHeight="1">
      <c r="A5061" s="10" t="s">
        <v>1883</v>
      </c>
      <c r="B5061" s="12" t="s">
        <v>1601</v>
      </c>
      <c r="C5061" s="10" t="s">
        <v>78</v>
      </c>
      <c r="D5061" s="10" t="s">
        <v>1602</v>
      </c>
      <c r="E5061" s="395" t="s">
        <v>1587</v>
      </c>
      <c r="F5061" s="395"/>
      <c r="G5061" s="11" t="s">
        <v>268</v>
      </c>
      <c r="H5061" s="15">
        <v>1</v>
      </c>
      <c r="I5061" s="13">
        <v>45.55</v>
      </c>
      <c r="J5061" s="13">
        <v>45.55</v>
      </c>
    </row>
    <row r="5062" spans="1:10" ht="24" customHeight="1">
      <c r="A5062" s="17" t="s">
        <v>1884</v>
      </c>
      <c r="B5062" s="19" t="s">
        <v>1971</v>
      </c>
      <c r="C5062" s="17" t="s">
        <v>78</v>
      </c>
      <c r="D5062" s="17" t="s">
        <v>1972</v>
      </c>
      <c r="E5062" s="396" t="s">
        <v>1887</v>
      </c>
      <c r="F5062" s="396"/>
      <c r="G5062" s="18" t="s">
        <v>1911</v>
      </c>
      <c r="H5062" s="21">
        <v>0.20619999999999999</v>
      </c>
      <c r="I5062" s="20">
        <v>28.71</v>
      </c>
      <c r="J5062" s="20">
        <v>5.92</v>
      </c>
    </row>
    <row r="5063" spans="1:10" ht="25.95" customHeight="1">
      <c r="A5063" s="17" t="s">
        <v>1884</v>
      </c>
      <c r="B5063" s="19" t="s">
        <v>2969</v>
      </c>
      <c r="C5063" s="17" t="s">
        <v>78</v>
      </c>
      <c r="D5063" s="17" t="s">
        <v>2970</v>
      </c>
      <c r="E5063" s="396" t="s">
        <v>1887</v>
      </c>
      <c r="F5063" s="396"/>
      <c r="G5063" s="18" t="s">
        <v>1911</v>
      </c>
      <c r="H5063" s="21">
        <v>0.20619999999999999</v>
      </c>
      <c r="I5063" s="20">
        <v>24.32</v>
      </c>
      <c r="J5063" s="20">
        <v>5.01</v>
      </c>
    </row>
    <row r="5064" spans="1:10" ht="39" customHeight="1">
      <c r="A5064" s="22" t="s">
        <v>1894</v>
      </c>
      <c r="B5064" s="24" t="s">
        <v>3416</v>
      </c>
      <c r="C5064" s="22" t="s">
        <v>78</v>
      </c>
      <c r="D5064" s="22" t="s">
        <v>3417</v>
      </c>
      <c r="E5064" s="397" t="s">
        <v>1928</v>
      </c>
      <c r="F5064" s="397"/>
      <c r="G5064" s="23" t="s">
        <v>268</v>
      </c>
      <c r="H5064" s="26">
        <v>1</v>
      </c>
      <c r="I5064" s="25">
        <v>34.619999999999997</v>
      </c>
      <c r="J5064" s="25">
        <v>34.619999999999997</v>
      </c>
    </row>
    <row r="5065" spans="1:10">
      <c r="A5065" s="38"/>
      <c r="B5065" s="38"/>
      <c r="C5065" s="38"/>
      <c r="D5065" s="38"/>
      <c r="E5065" s="38" t="s">
        <v>1897</v>
      </c>
      <c r="F5065" s="39">
        <v>8.0500000000000007</v>
      </c>
      <c r="G5065" s="38" t="s">
        <v>1898</v>
      </c>
      <c r="H5065" s="39">
        <v>0</v>
      </c>
      <c r="I5065" s="38" t="s">
        <v>1899</v>
      </c>
      <c r="J5065" s="39">
        <v>8.0500000000000007</v>
      </c>
    </row>
    <row r="5066" spans="1:10">
      <c r="A5066" s="38"/>
      <c r="B5066" s="38"/>
      <c r="C5066" s="38"/>
      <c r="D5066" s="38"/>
      <c r="E5066" s="38" t="s">
        <v>1900</v>
      </c>
      <c r="F5066" s="39">
        <v>9.33</v>
      </c>
      <c r="G5066" s="38"/>
      <c r="H5066" s="398" t="s">
        <v>1901</v>
      </c>
      <c r="I5066" s="398"/>
      <c r="J5066" s="39">
        <v>54.88</v>
      </c>
    </row>
    <row r="5067" spans="1:10" ht="1.05" customHeight="1">
      <c r="A5067" s="16"/>
      <c r="B5067" s="16"/>
      <c r="C5067" s="16"/>
      <c r="D5067" s="16"/>
      <c r="E5067" s="16"/>
      <c r="F5067" s="16"/>
      <c r="G5067" s="16"/>
      <c r="H5067" s="16"/>
      <c r="I5067" s="16"/>
      <c r="J5067" s="16"/>
    </row>
    <row r="5068" spans="1:10" ht="18" customHeight="1">
      <c r="A5068" s="2" t="s">
        <v>1603</v>
      </c>
      <c r="B5068" s="4" t="s">
        <v>61</v>
      </c>
      <c r="C5068" s="2" t="s">
        <v>62</v>
      </c>
      <c r="D5068" s="2" t="s">
        <v>9</v>
      </c>
      <c r="E5068" s="391" t="s">
        <v>63</v>
      </c>
      <c r="F5068" s="391"/>
      <c r="G5068" s="3" t="s">
        <v>64</v>
      </c>
      <c r="H5068" s="4" t="s">
        <v>10</v>
      </c>
      <c r="I5068" s="4" t="s">
        <v>65</v>
      </c>
      <c r="J5068" s="4" t="s">
        <v>11</v>
      </c>
    </row>
    <row r="5069" spans="1:10" ht="25.95" customHeight="1">
      <c r="A5069" s="10" t="s">
        <v>1883</v>
      </c>
      <c r="B5069" s="12" t="s">
        <v>1604</v>
      </c>
      <c r="C5069" s="10" t="s">
        <v>78</v>
      </c>
      <c r="D5069" s="10" t="s">
        <v>1605</v>
      </c>
      <c r="E5069" s="395" t="s">
        <v>1587</v>
      </c>
      <c r="F5069" s="395"/>
      <c r="G5069" s="11" t="s">
        <v>268</v>
      </c>
      <c r="H5069" s="15">
        <v>1</v>
      </c>
      <c r="I5069" s="13">
        <v>5033.1899999999996</v>
      </c>
      <c r="J5069" s="13">
        <v>5033.1899999999996</v>
      </c>
    </row>
    <row r="5070" spans="1:10" ht="24" customHeight="1">
      <c r="A5070" s="17" t="s">
        <v>1884</v>
      </c>
      <c r="B5070" s="19" t="s">
        <v>1971</v>
      </c>
      <c r="C5070" s="17" t="s">
        <v>78</v>
      </c>
      <c r="D5070" s="17" t="s">
        <v>1972</v>
      </c>
      <c r="E5070" s="396" t="s">
        <v>1887</v>
      </c>
      <c r="F5070" s="396"/>
      <c r="G5070" s="18" t="s">
        <v>1911</v>
      </c>
      <c r="H5070" s="21">
        <v>1.0259</v>
      </c>
      <c r="I5070" s="20">
        <v>28.71</v>
      </c>
      <c r="J5070" s="20">
        <v>29.45</v>
      </c>
    </row>
    <row r="5071" spans="1:10" ht="25.95" customHeight="1">
      <c r="A5071" s="17" t="s">
        <v>1884</v>
      </c>
      <c r="B5071" s="19" t="s">
        <v>2969</v>
      </c>
      <c r="C5071" s="17" t="s">
        <v>78</v>
      </c>
      <c r="D5071" s="17" t="s">
        <v>2970</v>
      </c>
      <c r="E5071" s="396" t="s">
        <v>1887</v>
      </c>
      <c r="F5071" s="396"/>
      <c r="G5071" s="18" t="s">
        <v>1911</v>
      </c>
      <c r="H5071" s="21">
        <v>1.0259</v>
      </c>
      <c r="I5071" s="20">
        <v>24.32</v>
      </c>
      <c r="J5071" s="20">
        <v>24.94</v>
      </c>
    </row>
    <row r="5072" spans="1:10" ht="25.95" customHeight="1">
      <c r="A5072" s="22" t="s">
        <v>1894</v>
      </c>
      <c r="B5072" s="24" t="s">
        <v>3418</v>
      </c>
      <c r="C5072" s="22" t="s">
        <v>78</v>
      </c>
      <c r="D5072" s="22" t="s">
        <v>3419</v>
      </c>
      <c r="E5072" s="397" t="s">
        <v>1928</v>
      </c>
      <c r="F5072" s="397"/>
      <c r="G5072" s="23" t="s">
        <v>268</v>
      </c>
      <c r="H5072" s="26">
        <v>1</v>
      </c>
      <c r="I5072" s="25">
        <v>4978.8</v>
      </c>
      <c r="J5072" s="25">
        <v>4978.8</v>
      </c>
    </row>
    <row r="5073" spans="1:10">
      <c r="A5073" s="38"/>
      <c r="B5073" s="38"/>
      <c r="C5073" s="38"/>
      <c r="D5073" s="38"/>
      <c r="E5073" s="38" t="s">
        <v>1897</v>
      </c>
      <c r="F5073" s="39">
        <v>40.11</v>
      </c>
      <c r="G5073" s="38" t="s">
        <v>1898</v>
      </c>
      <c r="H5073" s="39">
        <v>0</v>
      </c>
      <c r="I5073" s="38" t="s">
        <v>1899</v>
      </c>
      <c r="J5073" s="39">
        <v>40.11</v>
      </c>
    </row>
    <row r="5074" spans="1:10">
      <c r="A5074" s="38"/>
      <c r="B5074" s="38"/>
      <c r="C5074" s="38"/>
      <c r="D5074" s="38"/>
      <c r="E5074" s="38" t="s">
        <v>1900</v>
      </c>
      <c r="F5074" s="39">
        <v>1031.8</v>
      </c>
      <c r="G5074" s="38"/>
      <c r="H5074" s="398" t="s">
        <v>1901</v>
      </c>
      <c r="I5074" s="398"/>
      <c r="J5074" s="39">
        <v>6064.99</v>
      </c>
    </row>
    <row r="5075" spans="1:10" ht="1.05" customHeight="1">
      <c r="A5075" s="16"/>
      <c r="B5075" s="16"/>
      <c r="C5075" s="16"/>
      <c r="D5075" s="16"/>
      <c r="E5075" s="16"/>
      <c r="F5075" s="16"/>
      <c r="G5075" s="16"/>
      <c r="H5075" s="16"/>
      <c r="I5075" s="16"/>
      <c r="J5075" s="16"/>
    </row>
    <row r="5076" spans="1:10" ht="18" customHeight="1">
      <c r="A5076" s="2" t="s">
        <v>1606</v>
      </c>
      <c r="B5076" s="4" t="s">
        <v>61</v>
      </c>
      <c r="C5076" s="2" t="s">
        <v>62</v>
      </c>
      <c r="D5076" s="2" t="s">
        <v>9</v>
      </c>
      <c r="E5076" s="391" t="s">
        <v>63</v>
      </c>
      <c r="F5076" s="391"/>
      <c r="G5076" s="3" t="s">
        <v>64</v>
      </c>
      <c r="H5076" s="4" t="s">
        <v>10</v>
      </c>
      <c r="I5076" s="4" t="s">
        <v>65</v>
      </c>
      <c r="J5076" s="4" t="s">
        <v>11</v>
      </c>
    </row>
    <row r="5077" spans="1:10" ht="25.95" customHeight="1">
      <c r="A5077" s="10" t="s">
        <v>1883</v>
      </c>
      <c r="B5077" s="12" t="s">
        <v>1607</v>
      </c>
      <c r="C5077" s="10" t="s">
        <v>72</v>
      </c>
      <c r="D5077" s="10" t="s">
        <v>1608</v>
      </c>
      <c r="E5077" s="395" t="s">
        <v>74</v>
      </c>
      <c r="F5077" s="395"/>
      <c r="G5077" s="11" t="s">
        <v>75</v>
      </c>
      <c r="H5077" s="15">
        <v>1</v>
      </c>
      <c r="I5077" s="13">
        <v>143.15</v>
      </c>
      <c r="J5077" s="13">
        <v>143.15</v>
      </c>
    </row>
    <row r="5078" spans="1:10" ht="24" customHeight="1">
      <c r="A5078" s="17" t="s">
        <v>1884</v>
      </c>
      <c r="B5078" s="19" t="s">
        <v>1971</v>
      </c>
      <c r="C5078" s="17" t="s">
        <v>78</v>
      </c>
      <c r="D5078" s="17" t="s">
        <v>1972</v>
      </c>
      <c r="E5078" s="396" t="s">
        <v>1887</v>
      </c>
      <c r="F5078" s="396"/>
      <c r="G5078" s="18" t="s">
        <v>1911</v>
      </c>
      <c r="H5078" s="21">
        <v>0.2</v>
      </c>
      <c r="I5078" s="20">
        <v>28.71</v>
      </c>
      <c r="J5078" s="20">
        <v>5.74</v>
      </c>
    </row>
    <row r="5079" spans="1:10" ht="24" customHeight="1">
      <c r="A5079" s="22" t="s">
        <v>1894</v>
      </c>
      <c r="B5079" s="24" t="s">
        <v>3420</v>
      </c>
      <c r="C5079" s="22" t="s">
        <v>72</v>
      </c>
      <c r="D5079" s="22" t="s">
        <v>3421</v>
      </c>
      <c r="E5079" s="397" t="s">
        <v>1928</v>
      </c>
      <c r="F5079" s="397"/>
      <c r="G5079" s="23" t="s">
        <v>268</v>
      </c>
      <c r="H5079" s="26">
        <v>1</v>
      </c>
      <c r="I5079" s="25">
        <v>137.41</v>
      </c>
      <c r="J5079" s="25">
        <v>137.41</v>
      </c>
    </row>
    <row r="5080" spans="1:10">
      <c r="A5080" s="38"/>
      <c r="B5080" s="38"/>
      <c r="C5080" s="38"/>
      <c r="D5080" s="38"/>
      <c r="E5080" s="38" t="s">
        <v>1897</v>
      </c>
      <c r="F5080" s="39">
        <v>4.3499999999999996</v>
      </c>
      <c r="G5080" s="38" t="s">
        <v>1898</v>
      </c>
      <c r="H5080" s="39">
        <v>0</v>
      </c>
      <c r="I5080" s="38" t="s">
        <v>1899</v>
      </c>
      <c r="J5080" s="39">
        <v>4.3499999999999996</v>
      </c>
    </row>
    <row r="5081" spans="1:10">
      <c r="A5081" s="38"/>
      <c r="B5081" s="38"/>
      <c r="C5081" s="38"/>
      <c r="D5081" s="38"/>
      <c r="E5081" s="38" t="s">
        <v>1900</v>
      </c>
      <c r="F5081" s="39">
        <v>29.34</v>
      </c>
      <c r="G5081" s="38"/>
      <c r="H5081" s="398" t="s">
        <v>1901</v>
      </c>
      <c r="I5081" s="398"/>
      <c r="J5081" s="39">
        <v>172.49</v>
      </c>
    </row>
    <row r="5082" spans="1:10" ht="1.05" customHeight="1">
      <c r="A5082" s="16"/>
      <c r="B5082" s="16"/>
      <c r="C5082" s="16"/>
      <c r="D5082" s="16"/>
      <c r="E5082" s="16"/>
      <c r="F5082" s="16"/>
      <c r="G5082" s="16"/>
      <c r="H5082" s="16"/>
      <c r="I5082" s="16"/>
      <c r="J5082" s="16"/>
    </row>
    <row r="5083" spans="1:10" ht="18" customHeight="1">
      <c r="A5083" s="2" t="s">
        <v>1609</v>
      </c>
      <c r="B5083" s="4" t="s">
        <v>61</v>
      </c>
      <c r="C5083" s="2" t="s">
        <v>62</v>
      </c>
      <c r="D5083" s="2" t="s">
        <v>9</v>
      </c>
      <c r="E5083" s="391" t="s">
        <v>63</v>
      </c>
      <c r="F5083" s="391"/>
      <c r="G5083" s="3" t="s">
        <v>64</v>
      </c>
      <c r="H5083" s="4" t="s">
        <v>10</v>
      </c>
      <c r="I5083" s="4" t="s">
        <v>65</v>
      </c>
      <c r="J5083" s="4" t="s">
        <v>11</v>
      </c>
    </row>
    <row r="5084" spans="1:10" ht="25.95" customHeight="1">
      <c r="A5084" s="10" t="s">
        <v>1883</v>
      </c>
      <c r="B5084" s="12" t="s">
        <v>1610</v>
      </c>
      <c r="C5084" s="10" t="s">
        <v>72</v>
      </c>
      <c r="D5084" s="10" t="s">
        <v>1611</v>
      </c>
      <c r="E5084" s="395" t="s">
        <v>74</v>
      </c>
      <c r="F5084" s="395"/>
      <c r="G5084" s="11" t="s">
        <v>75</v>
      </c>
      <c r="H5084" s="15">
        <v>1</v>
      </c>
      <c r="I5084" s="13">
        <v>34.340000000000003</v>
      </c>
      <c r="J5084" s="13">
        <v>34.340000000000003</v>
      </c>
    </row>
    <row r="5085" spans="1:10" ht="25.95" customHeight="1">
      <c r="A5085" s="17" t="s">
        <v>1884</v>
      </c>
      <c r="B5085" s="19" t="s">
        <v>2969</v>
      </c>
      <c r="C5085" s="17" t="s">
        <v>78</v>
      </c>
      <c r="D5085" s="17" t="s">
        <v>2970</v>
      </c>
      <c r="E5085" s="396" t="s">
        <v>1887</v>
      </c>
      <c r="F5085" s="396"/>
      <c r="G5085" s="18" t="s">
        <v>1911</v>
      </c>
      <c r="H5085" s="21">
        <v>0.1</v>
      </c>
      <c r="I5085" s="20">
        <v>24.32</v>
      </c>
      <c r="J5085" s="20">
        <v>2.4300000000000002</v>
      </c>
    </row>
    <row r="5086" spans="1:10" ht="24" customHeight="1">
      <c r="A5086" s="17" t="s">
        <v>1884</v>
      </c>
      <c r="B5086" s="19" t="s">
        <v>1971</v>
      </c>
      <c r="C5086" s="17" t="s">
        <v>78</v>
      </c>
      <c r="D5086" s="17" t="s">
        <v>1972</v>
      </c>
      <c r="E5086" s="396" t="s">
        <v>1887</v>
      </c>
      <c r="F5086" s="396"/>
      <c r="G5086" s="18" t="s">
        <v>1911</v>
      </c>
      <c r="H5086" s="21">
        <v>0.1</v>
      </c>
      <c r="I5086" s="20">
        <v>28.71</v>
      </c>
      <c r="J5086" s="20">
        <v>2.87</v>
      </c>
    </row>
    <row r="5087" spans="1:10" ht="24" customHeight="1">
      <c r="A5087" s="22" t="s">
        <v>1894</v>
      </c>
      <c r="B5087" s="24" t="s">
        <v>3422</v>
      </c>
      <c r="C5087" s="22" t="s">
        <v>72</v>
      </c>
      <c r="D5087" s="22" t="s">
        <v>3423</v>
      </c>
      <c r="E5087" s="397" t="s">
        <v>1928</v>
      </c>
      <c r="F5087" s="397"/>
      <c r="G5087" s="23" t="s">
        <v>268</v>
      </c>
      <c r="H5087" s="26">
        <v>1</v>
      </c>
      <c r="I5087" s="25">
        <v>29.04</v>
      </c>
      <c r="J5087" s="25">
        <v>29.04</v>
      </c>
    </row>
    <row r="5088" spans="1:10">
      <c r="A5088" s="38"/>
      <c r="B5088" s="38"/>
      <c r="C5088" s="38"/>
      <c r="D5088" s="38"/>
      <c r="E5088" s="38" t="s">
        <v>1897</v>
      </c>
      <c r="F5088" s="39">
        <v>3.9</v>
      </c>
      <c r="G5088" s="38" t="s">
        <v>1898</v>
      </c>
      <c r="H5088" s="39">
        <v>0</v>
      </c>
      <c r="I5088" s="38" t="s">
        <v>1899</v>
      </c>
      <c r="J5088" s="39">
        <v>3.9</v>
      </c>
    </row>
    <row r="5089" spans="1:10">
      <c r="A5089" s="38"/>
      <c r="B5089" s="38"/>
      <c r="C5089" s="38"/>
      <c r="D5089" s="38"/>
      <c r="E5089" s="38" t="s">
        <v>1900</v>
      </c>
      <c r="F5089" s="39">
        <v>7.03</v>
      </c>
      <c r="G5089" s="38"/>
      <c r="H5089" s="398" t="s">
        <v>1901</v>
      </c>
      <c r="I5089" s="398"/>
      <c r="J5089" s="39">
        <v>41.37</v>
      </c>
    </row>
    <row r="5090" spans="1:10" ht="1.05" customHeight="1">
      <c r="A5090" s="16"/>
      <c r="B5090" s="16"/>
      <c r="C5090" s="16"/>
      <c r="D5090" s="16"/>
      <c r="E5090" s="16"/>
      <c r="F5090" s="16"/>
      <c r="G5090" s="16"/>
      <c r="H5090" s="16"/>
      <c r="I5090" s="16"/>
      <c r="J5090" s="16"/>
    </row>
    <row r="5091" spans="1:10" ht="18" customHeight="1">
      <c r="A5091" s="2" t="s">
        <v>1612</v>
      </c>
      <c r="B5091" s="4" t="s">
        <v>61</v>
      </c>
      <c r="C5091" s="2" t="s">
        <v>62</v>
      </c>
      <c r="D5091" s="2" t="s">
        <v>9</v>
      </c>
      <c r="E5091" s="391" t="s">
        <v>63</v>
      </c>
      <c r="F5091" s="391"/>
      <c r="G5091" s="3" t="s">
        <v>64</v>
      </c>
      <c r="H5091" s="4" t="s">
        <v>10</v>
      </c>
      <c r="I5091" s="4" t="s">
        <v>65</v>
      </c>
      <c r="J5091" s="4" t="s">
        <v>11</v>
      </c>
    </row>
    <row r="5092" spans="1:10" ht="25.95" customHeight="1">
      <c r="A5092" s="10" t="s">
        <v>1883</v>
      </c>
      <c r="B5092" s="12" t="s">
        <v>1613</v>
      </c>
      <c r="C5092" s="10" t="s">
        <v>78</v>
      </c>
      <c r="D5092" s="10" t="s">
        <v>1614</v>
      </c>
      <c r="E5092" s="395" t="s">
        <v>1587</v>
      </c>
      <c r="F5092" s="395"/>
      <c r="G5092" s="11" t="s">
        <v>268</v>
      </c>
      <c r="H5092" s="15">
        <v>1</v>
      </c>
      <c r="I5092" s="13">
        <v>1967.3</v>
      </c>
      <c r="J5092" s="13">
        <v>1967.3</v>
      </c>
    </row>
    <row r="5093" spans="1:10" ht="25.95" customHeight="1">
      <c r="A5093" s="17" t="s">
        <v>1884</v>
      </c>
      <c r="B5093" s="19" t="s">
        <v>2969</v>
      </c>
      <c r="C5093" s="17" t="s">
        <v>78</v>
      </c>
      <c r="D5093" s="17" t="s">
        <v>2970</v>
      </c>
      <c r="E5093" s="396" t="s">
        <v>1887</v>
      </c>
      <c r="F5093" s="396"/>
      <c r="G5093" s="18" t="s">
        <v>1911</v>
      </c>
      <c r="H5093" s="21">
        <v>6.2007000000000003</v>
      </c>
      <c r="I5093" s="20">
        <v>24.32</v>
      </c>
      <c r="J5093" s="20">
        <v>150.80000000000001</v>
      </c>
    </row>
    <row r="5094" spans="1:10" ht="24" customHeight="1">
      <c r="A5094" s="17" t="s">
        <v>1884</v>
      </c>
      <c r="B5094" s="19" t="s">
        <v>1971</v>
      </c>
      <c r="C5094" s="17" t="s">
        <v>78</v>
      </c>
      <c r="D5094" s="17" t="s">
        <v>1972</v>
      </c>
      <c r="E5094" s="396" t="s">
        <v>1887</v>
      </c>
      <c r="F5094" s="396"/>
      <c r="G5094" s="18" t="s">
        <v>1911</v>
      </c>
      <c r="H5094" s="21">
        <v>6.2007000000000003</v>
      </c>
      <c r="I5094" s="20">
        <v>28.71</v>
      </c>
      <c r="J5094" s="20">
        <v>178.02</v>
      </c>
    </row>
    <row r="5095" spans="1:10" ht="25.95" customHeight="1">
      <c r="A5095" s="22" t="s">
        <v>1894</v>
      </c>
      <c r="B5095" s="24" t="s">
        <v>3424</v>
      </c>
      <c r="C5095" s="22" t="s">
        <v>78</v>
      </c>
      <c r="D5095" s="22" t="s">
        <v>3425</v>
      </c>
      <c r="E5095" s="397" t="s">
        <v>1928</v>
      </c>
      <c r="F5095" s="397"/>
      <c r="G5095" s="23" t="s">
        <v>268</v>
      </c>
      <c r="H5095" s="26">
        <v>1</v>
      </c>
      <c r="I5095" s="25">
        <v>1638.48</v>
      </c>
      <c r="J5095" s="25">
        <v>1638.48</v>
      </c>
    </row>
    <row r="5096" spans="1:10">
      <c r="A5096" s="38"/>
      <c r="B5096" s="38"/>
      <c r="C5096" s="38"/>
      <c r="D5096" s="38"/>
      <c r="E5096" s="38" t="s">
        <v>1897</v>
      </c>
      <c r="F5096" s="39">
        <v>242.5</v>
      </c>
      <c r="G5096" s="38" t="s">
        <v>1898</v>
      </c>
      <c r="H5096" s="39">
        <v>0</v>
      </c>
      <c r="I5096" s="38" t="s">
        <v>1899</v>
      </c>
      <c r="J5096" s="39">
        <v>242.5</v>
      </c>
    </row>
    <row r="5097" spans="1:10">
      <c r="A5097" s="38"/>
      <c r="B5097" s="38"/>
      <c r="C5097" s="38"/>
      <c r="D5097" s="38"/>
      <c r="E5097" s="38" t="s">
        <v>1900</v>
      </c>
      <c r="F5097" s="39">
        <v>403.29</v>
      </c>
      <c r="G5097" s="38"/>
      <c r="H5097" s="398" t="s">
        <v>1901</v>
      </c>
      <c r="I5097" s="398"/>
      <c r="J5097" s="39">
        <v>2370.59</v>
      </c>
    </row>
    <row r="5098" spans="1:10" ht="1.05" customHeight="1">
      <c r="A5098" s="16"/>
      <c r="B5098" s="16"/>
      <c r="C5098" s="16"/>
      <c r="D5098" s="16"/>
      <c r="E5098" s="16"/>
      <c r="F5098" s="16"/>
      <c r="G5098" s="16"/>
      <c r="H5098" s="16"/>
      <c r="I5098" s="16"/>
      <c r="J5098" s="16"/>
    </row>
    <row r="5099" spans="1:10" ht="18" customHeight="1">
      <c r="A5099" s="2" t="s">
        <v>1615</v>
      </c>
      <c r="B5099" s="4" t="s">
        <v>61</v>
      </c>
      <c r="C5099" s="2" t="s">
        <v>62</v>
      </c>
      <c r="D5099" s="2" t="s">
        <v>9</v>
      </c>
      <c r="E5099" s="391" t="s">
        <v>63</v>
      </c>
      <c r="F5099" s="391"/>
      <c r="G5099" s="3" t="s">
        <v>64</v>
      </c>
      <c r="H5099" s="4" t="s">
        <v>10</v>
      </c>
      <c r="I5099" s="4" t="s">
        <v>65</v>
      </c>
      <c r="J5099" s="4" t="s">
        <v>11</v>
      </c>
    </row>
    <row r="5100" spans="1:10" ht="39" customHeight="1">
      <c r="A5100" s="10" t="s">
        <v>1883</v>
      </c>
      <c r="B5100" s="12" t="s">
        <v>1616</v>
      </c>
      <c r="C5100" s="10" t="s">
        <v>72</v>
      </c>
      <c r="D5100" s="10" t="s">
        <v>1617</v>
      </c>
      <c r="E5100" s="395" t="s">
        <v>74</v>
      </c>
      <c r="F5100" s="395"/>
      <c r="G5100" s="11" t="s">
        <v>75</v>
      </c>
      <c r="H5100" s="15">
        <v>1</v>
      </c>
      <c r="I5100" s="13">
        <v>37.479999999999997</v>
      </c>
      <c r="J5100" s="13">
        <v>37.479999999999997</v>
      </c>
    </row>
    <row r="5101" spans="1:10" ht="24" customHeight="1">
      <c r="A5101" s="17" t="s">
        <v>1884</v>
      </c>
      <c r="B5101" s="19" t="s">
        <v>1971</v>
      </c>
      <c r="C5101" s="17" t="s">
        <v>78</v>
      </c>
      <c r="D5101" s="17" t="s">
        <v>1972</v>
      </c>
      <c r="E5101" s="396" t="s">
        <v>1887</v>
      </c>
      <c r="F5101" s="396"/>
      <c r="G5101" s="18" t="s">
        <v>1911</v>
      </c>
      <c r="H5101" s="21">
        <v>0.15</v>
      </c>
      <c r="I5101" s="20">
        <v>28.71</v>
      </c>
      <c r="J5101" s="20">
        <v>4.3</v>
      </c>
    </row>
    <row r="5102" spans="1:10" ht="25.95" customHeight="1">
      <c r="A5102" s="17" t="s">
        <v>1884</v>
      </c>
      <c r="B5102" s="19" t="s">
        <v>2969</v>
      </c>
      <c r="C5102" s="17" t="s">
        <v>78</v>
      </c>
      <c r="D5102" s="17" t="s">
        <v>2970</v>
      </c>
      <c r="E5102" s="396" t="s">
        <v>1887</v>
      </c>
      <c r="F5102" s="396"/>
      <c r="G5102" s="18" t="s">
        <v>1911</v>
      </c>
      <c r="H5102" s="21">
        <v>0.15</v>
      </c>
      <c r="I5102" s="20">
        <v>24.32</v>
      </c>
      <c r="J5102" s="20">
        <v>3.64</v>
      </c>
    </row>
    <row r="5103" spans="1:10" ht="25.95" customHeight="1">
      <c r="A5103" s="22" t="s">
        <v>1894</v>
      </c>
      <c r="B5103" s="24" t="s">
        <v>3426</v>
      </c>
      <c r="C5103" s="22" t="s">
        <v>72</v>
      </c>
      <c r="D5103" s="22" t="s">
        <v>3427</v>
      </c>
      <c r="E5103" s="397" t="s">
        <v>1928</v>
      </c>
      <c r="F5103" s="397"/>
      <c r="G5103" s="23" t="s">
        <v>268</v>
      </c>
      <c r="H5103" s="26">
        <v>1</v>
      </c>
      <c r="I5103" s="25">
        <v>29.54</v>
      </c>
      <c r="J5103" s="25">
        <v>29.54</v>
      </c>
    </row>
    <row r="5104" spans="1:10">
      <c r="A5104" s="38"/>
      <c r="B5104" s="38"/>
      <c r="C5104" s="38"/>
      <c r="D5104" s="38"/>
      <c r="E5104" s="38" t="s">
        <v>1897</v>
      </c>
      <c r="F5104" s="39">
        <v>5.86</v>
      </c>
      <c r="G5104" s="38" t="s">
        <v>1898</v>
      </c>
      <c r="H5104" s="39">
        <v>0</v>
      </c>
      <c r="I5104" s="38" t="s">
        <v>1899</v>
      </c>
      <c r="J5104" s="39">
        <v>5.86</v>
      </c>
    </row>
    <row r="5105" spans="1:10">
      <c r="A5105" s="38"/>
      <c r="B5105" s="38"/>
      <c r="C5105" s="38"/>
      <c r="D5105" s="38"/>
      <c r="E5105" s="38" t="s">
        <v>1900</v>
      </c>
      <c r="F5105" s="39">
        <v>7.68</v>
      </c>
      <c r="G5105" s="38"/>
      <c r="H5105" s="398" t="s">
        <v>1901</v>
      </c>
      <c r="I5105" s="398"/>
      <c r="J5105" s="39">
        <v>45.16</v>
      </c>
    </row>
    <row r="5106" spans="1:10" ht="1.05" customHeight="1">
      <c r="A5106" s="16"/>
      <c r="B5106" s="16"/>
      <c r="C5106" s="16"/>
      <c r="D5106" s="16"/>
      <c r="E5106" s="16"/>
      <c r="F5106" s="16"/>
      <c r="G5106" s="16"/>
      <c r="H5106" s="16"/>
      <c r="I5106" s="16"/>
      <c r="J5106" s="16"/>
    </row>
    <row r="5107" spans="1:10" ht="18" customHeight="1">
      <c r="A5107" s="2" t="s">
        <v>1618</v>
      </c>
      <c r="B5107" s="4" t="s">
        <v>61</v>
      </c>
      <c r="C5107" s="2" t="s">
        <v>62</v>
      </c>
      <c r="D5107" s="2" t="s">
        <v>9</v>
      </c>
      <c r="E5107" s="391" t="s">
        <v>63</v>
      </c>
      <c r="F5107" s="391"/>
      <c r="G5107" s="3" t="s">
        <v>64</v>
      </c>
      <c r="H5107" s="4" t="s">
        <v>10</v>
      </c>
      <c r="I5107" s="4" t="s">
        <v>65</v>
      </c>
      <c r="J5107" s="4" t="s">
        <v>11</v>
      </c>
    </row>
    <row r="5108" spans="1:10" ht="25.95" customHeight="1">
      <c r="A5108" s="10" t="s">
        <v>1883</v>
      </c>
      <c r="B5108" s="12" t="s">
        <v>1619</v>
      </c>
      <c r="C5108" s="10" t="s">
        <v>78</v>
      </c>
      <c r="D5108" s="10" t="s">
        <v>3660</v>
      </c>
      <c r="E5108" s="395" t="s">
        <v>1587</v>
      </c>
      <c r="F5108" s="395"/>
      <c r="G5108" s="11" t="s">
        <v>268</v>
      </c>
      <c r="H5108" s="15">
        <v>1</v>
      </c>
      <c r="I5108" s="13">
        <v>940.63</v>
      </c>
      <c r="J5108" s="13">
        <v>940.63</v>
      </c>
    </row>
    <row r="5109" spans="1:10" ht="25.95" customHeight="1">
      <c r="A5109" s="17" t="s">
        <v>1884</v>
      </c>
      <c r="B5109" s="19" t="s">
        <v>2969</v>
      </c>
      <c r="C5109" s="17" t="s">
        <v>78</v>
      </c>
      <c r="D5109" s="17" t="s">
        <v>2970</v>
      </c>
      <c r="E5109" s="396" t="s">
        <v>1887</v>
      </c>
      <c r="F5109" s="396"/>
      <c r="G5109" s="18" t="s">
        <v>1911</v>
      </c>
      <c r="H5109" s="21">
        <v>6.2007000000000003</v>
      </c>
      <c r="I5109" s="20">
        <v>24.32</v>
      </c>
      <c r="J5109" s="20">
        <v>150.80000000000001</v>
      </c>
    </row>
    <row r="5110" spans="1:10" ht="24" customHeight="1">
      <c r="A5110" s="17" t="s">
        <v>1884</v>
      </c>
      <c r="B5110" s="19" t="s">
        <v>1971</v>
      </c>
      <c r="C5110" s="17" t="s">
        <v>78</v>
      </c>
      <c r="D5110" s="17" t="s">
        <v>1972</v>
      </c>
      <c r="E5110" s="396" t="s">
        <v>1887</v>
      </c>
      <c r="F5110" s="396"/>
      <c r="G5110" s="18" t="s">
        <v>1911</v>
      </c>
      <c r="H5110" s="21">
        <v>6.2007000000000003</v>
      </c>
      <c r="I5110" s="20">
        <v>28.71</v>
      </c>
      <c r="J5110" s="20">
        <v>178.02</v>
      </c>
    </row>
    <row r="5111" spans="1:10" ht="25.95" customHeight="1">
      <c r="A5111" s="22" t="s">
        <v>1894</v>
      </c>
      <c r="B5111" s="24" t="s">
        <v>3428</v>
      </c>
      <c r="C5111" s="22" t="s">
        <v>78</v>
      </c>
      <c r="D5111" s="22" t="s">
        <v>3429</v>
      </c>
      <c r="E5111" s="397" t="s">
        <v>1928</v>
      </c>
      <c r="F5111" s="397"/>
      <c r="G5111" s="23" t="s">
        <v>268</v>
      </c>
      <c r="H5111" s="26">
        <v>1</v>
      </c>
      <c r="I5111" s="25">
        <v>611.80999999999995</v>
      </c>
      <c r="J5111" s="25">
        <v>611.80999999999995</v>
      </c>
    </row>
    <row r="5112" spans="1:10">
      <c r="A5112" s="38"/>
      <c r="B5112" s="38"/>
      <c r="C5112" s="38"/>
      <c r="D5112" s="38"/>
      <c r="E5112" s="38" t="s">
        <v>1897</v>
      </c>
      <c r="F5112" s="39">
        <v>242.5</v>
      </c>
      <c r="G5112" s="38" t="s">
        <v>1898</v>
      </c>
      <c r="H5112" s="39">
        <v>0</v>
      </c>
      <c r="I5112" s="38" t="s">
        <v>1899</v>
      </c>
      <c r="J5112" s="39">
        <v>242.5</v>
      </c>
    </row>
    <row r="5113" spans="1:10">
      <c r="A5113" s="38"/>
      <c r="B5113" s="38"/>
      <c r="C5113" s="38"/>
      <c r="D5113" s="38"/>
      <c r="E5113" s="38" t="s">
        <v>1900</v>
      </c>
      <c r="F5113" s="39">
        <v>192.82</v>
      </c>
      <c r="G5113" s="38"/>
      <c r="H5113" s="398" t="s">
        <v>1901</v>
      </c>
      <c r="I5113" s="398"/>
      <c r="J5113" s="39">
        <v>1133.45</v>
      </c>
    </row>
    <row r="5114" spans="1:10" ht="1.05" customHeight="1">
      <c r="A5114" s="16"/>
      <c r="B5114" s="16"/>
      <c r="C5114" s="16"/>
      <c r="D5114" s="16"/>
      <c r="E5114" s="16"/>
      <c r="F5114" s="16"/>
      <c r="G5114" s="16"/>
      <c r="H5114" s="16"/>
      <c r="I5114" s="16"/>
      <c r="J5114" s="16"/>
    </row>
    <row r="5115" spans="1:10" ht="18" customHeight="1">
      <c r="A5115" s="2" t="s">
        <v>1621</v>
      </c>
      <c r="B5115" s="4" t="s">
        <v>61</v>
      </c>
      <c r="C5115" s="2" t="s">
        <v>62</v>
      </c>
      <c r="D5115" s="2" t="s">
        <v>9</v>
      </c>
      <c r="E5115" s="391" t="s">
        <v>63</v>
      </c>
      <c r="F5115" s="391"/>
      <c r="G5115" s="3" t="s">
        <v>64</v>
      </c>
      <c r="H5115" s="4" t="s">
        <v>10</v>
      </c>
      <c r="I5115" s="4" t="s">
        <v>65</v>
      </c>
      <c r="J5115" s="4" t="s">
        <v>11</v>
      </c>
    </row>
    <row r="5116" spans="1:10" ht="64.95" customHeight="1">
      <c r="A5116" s="10" t="s">
        <v>1883</v>
      </c>
      <c r="B5116" s="12" t="s">
        <v>1622</v>
      </c>
      <c r="C5116" s="10" t="s">
        <v>72</v>
      </c>
      <c r="D5116" s="10" t="s">
        <v>1623</v>
      </c>
      <c r="E5116" s="395" t="s">
        <v>74</v>
      </c>
      <c r="F5116" s="395"/>
      <c r="G5116" s="11" t="s">
        <v>75</v>
      </c>
      <c r="H5116" s="15">
        <v>1</v>
      </c>
      <c r="I5116" s="13">
        <v>40.950000000000003</v>
      </c>
      <c r="J5116" s="13">
        <v>40.950000000000003</v>
      </c>
    </row>
    <row r="5117" spans="1:10" ht="25.95" customHeight="1">
      <c r="A5117" s="17" t="s">
        <v>1884</v>
      </c>
      <c r="B5117" s="19" t="s">
        <v>2969</v>
      </c>
      <c r="C5117" s="17" t="s">
        <v>78</v>
      </c>
      <c r="D5117" s="17" t="s">
        <v>2970</v>
      </c>
      <c r="E5117" s="396" t="s">
        <v>1887</v>
      </c>
      <c r="F5117" s="396"/>
      <c r="G5117" s="18" t="s">
        <v>1911</v>
      </c>
      <c r="H5117" s="21">
        <v>0.15</v>
      </c>
      <c r="I5117" s="20">
        <v>24.32</v>
      </c>
      <c r="J5117" s="20">
        <v>3.64</v>
      </c>
    </row>
    <row r="5118" spans="1:10" ht="24" customHeight="1">
      <c r="A5118" s="17" t="s">
        <v>1884</v>
      </c>
      <c r="B5118" s="19" t="s">
        <v>1971</v>
      </c>
      <c r="C5118" s="17" t="s">
        <v>78</v>
      </c>
      <c r="D5118" s="17" t="s">
        <v>1972</v>
      </c>
      <c r="E5118" s="396" t="s">
        <v>1887</v>
      </c>
      <c r="F5118" s="396"/>
      <c r="G5118" s="18" t="s">
        <v>1911</v>
      </c>
      <c r="H5118" s="21">
        <v>0.3</v>
      </c>
      <c r="I5118" s="20">
        <v>28.71</v>
      </c>
      <c r="J5118" s="20">
        <v>8.61</v>
      </c>
    </row>
    <row r="5119" spans="1:10" ht="52.05" customHeight="1">
      <c r="A5119" s="22" t="s">
        <v>1894</v>
      </c>
      <c r="B5119" s="24" t="s">
        <v>3431</v>
      </c>
      <c r="C5119" s="22" t="s">
        <v>72</v>
      </c>
      <c r="D5119" s="22" t="s">
        <v>3432</v>
      </c>
      <c r="E5119" s="397" t="s">
        <v>1928</v>
      </c>
      <c r="F5119" s="397"/>
      <c r="G5119" s="23" t="s">
        <v>268</v>
      </c>
      <c r="H5119" s="26">
        <v>1</v>
      </c>
      <c r="I5119" s="25">
        <v>28.7</v>
      </c>
      <c r="J5119" s="25">
        <v>28.7</v>
      </c>
    </row>
    <row r="5120" spans="1:10">
      <c r="A5120" s="38"/>
      <c r="B5120" s="38"/>
      <c r="C5120" s="38"/>
      <c r="D5120" s="38"/>
      <c r="E5120" s="38" t="s">
        <v>1897</v>
      </c>
      <c r="F5120" s="39">
        <v>9.1199999999999992</v>
      </c>
      <c r="G5120" s="38" t="s">
        <v>1898</v>
      </c>
      <c r="H5120" s="39">
        <v>0</v>
      </c>
      <c r="I5120" s="38" t="s">
        <v>1899</v>
      </c>
      <c r="J5120" s="39">
        <v>9.1199999999999992</v>
      </c>
    </row>
    <row r="5121" spans="1:10">
      <c r="A5121" s="38"/>
      <c r="B5121" s="38"/>
      <c r="C5121" s="38"/>
      <c r="D5121" s="38"/>
      <c r="E5121" s="38" t="s">
        <v>1900</v>
      </c>
      <c r="F5121" s="39">
        <v>8.39</v>
      </c>
      <c r="G5121" s="38"/>
      <c r="H5121" s="398" t="s">
        <v>1901</v>
      </c>
      <c r="I5121" s="398"/>
      <c r="J5121" s="39">
        <v>49.34</v>
      </c>
    </row>
    <row r="5122" spans="1:10" ht="1.05" customHeight="1">
      <c r="A5122" s="16"/>
      <c r="B5122" s="16"/>
      <c r="C5122" s="16"/>
      <c r="D5122" s="16"/>
      <c r="E5122" s="16"/>
      <c r="F5122" s="16"/>
      <c r="G5122" s="16"/>
      <c r="H5122" s="16"/>
      <c r="I5122" s="16"/>
      <c r="J5122" s="16"/>
    </row>
    <row r="5123" spans="1:10" ht="18" customHeight="1">
      <c r="A5123" s="2" t="s">
        <v>1624</v>
      </c>
      <c r="B5123" s="4" t="s">
        <v>61</v>
      </c>
      <c r="C5123" s="2" t="s">
        <v>62</v>
      </c>
      <c r="D5123" s="2" t="s">
        <v>9</v>
      </c>
      <c r="E5123" s="391" t="s">
        <v>63</v>
      </c>
      <c r="F5123" s="391"/>
      <c r="G5123" s="3" t="s">
        <v>64</v>
      </c>
      <c r="H5123" s="4" t="s">
        <v>10</v>
      </c>
      <c r="I5123" s="4" t="s">
        <v>65</v>
      </c>
      <c r="J5123" s="4" t="s">
        <v>11</v>
      </c>
    </row>
    <row r="5124" spans="1:10" ht="25.95" customHeight="1">
      <c r="A5124" s="10" t="s">
        <v>1883</v>
      </c>
      <c r="B5124" s="12" t="s">
        <v>1625</v>
      </c>
      <c r="C5124" s="10" t="s">
        <v>72</v>
      </c>
      <c r="D5124" s="10" t="s">
        <v>1626</v>
      </c>
      <c r="E5124" s="395" t="s">
        <v>74</v>
      </c>
      <c r="F5124" s="395"/>
      <c r="G5124" s="11" t="s">
        <v>75</v>
      </c>
      <c r="H5124" s="15">
        <v>1</v>
      </c>
      <c r="I5124" s="13">
        <v>458.55</v>
      </c>
      <c r="J5124" s="13">
        <v>458.55</v>
      </c>
    </row>
    <row r="5125" spans="1:10" ht="25.95" customHeight="1">
      <c r="A5125" s="17" t="s">
        <v>1884</v>
      </c>
      <c r="B5125" s="19" t="s">
        <v>2090</v>
      </c>
      <c r="C5125" s="17" t="s">
        <v>78</v>
      </c>
      <c r="D5125" s="17" t="s">
        <v>2091</v>
      </c>
      <c r="E5125" s="396" t="s">
        <v>1887</v>
      </c>
      <c r="F5125" s="396"/>
      <c r="G5125" s="18" t="s">
        <v>1911</v>
      </c>
      <c r="H5125" s="21">
        <v>2.0390000000000001</v>
      </c>
      <c r="I5125" s="20">
        <v>23.92</v>
      </c>
      <c r="J5125" s="20">
        <v>48.77</v>
      </c>
    </row>
    <row r="5126" spans="1:10" ht="24" customHeight="1">
      <c r="A5126" s="17" t="s">
        <v>1884</v>
      </c>
      <c r="B5126" s="19" t="s">
        <v>1971</v>
      </c>
      <c r="C5126" s="17" t="s">
        <v>78</v>
      </c>
      <c r="D5126" s="17" t="s">
        <v>1972</v>
      </c>
      <c r="E5126" s="396" t="s">
        <v>1887</v>
      </c>
      <c r="F5126" s="396"/>
      <c r="G5126" s="18" t="s">
        <v>1911</v>
      </c>
      <c r="H5126" s="21">
        <v>2.5</v>
      </c>
      <c r="I5126" s="20">
        <v>28.71</v>
      </c>
      <c r="J5126" s="20">
        <v>71.77</v>
      </c>
    </row>
    <row r="5127" spans="1:10" ht="25.95" customHeight="1">
      <c r="A5127" s="22" t="s">
        <v>1894</v>
      </c>
      <c r="B5127" s="24" t="s">
        <v>3434</v>
      </c>
      <c r="C5127" s="22" t="s">
        <v>72</v>
      </c>
      <c r="D5127" s="22" t="s">
        <v>3435</v>
      </c>
      <c r="E5127" s="397" t="s">
        <v>1928</v>
      </c>
      <c r="F5127" s="397"/>
      <c r="G5127" s="23" t="s">
        <v>268</v>
      </c>
      <c r="H5127" s="26">
        <v>1</v>
      </c>
      <c r="I5127" s="25">
        <v>338.01</v>
      </c>
      <c r="J5127" s="25">
        <v>338.01</v>
      </c>
    </row>
    <row r="5128" spans="1:10">
      <c r="A5128" s="38"/>
      <c r="B5128" s="38"/>
      <c r="C5128" s="38"/>
      <c r="D5128" s="38"/>
      <c r="E5128" s="38" t="s">
        <v>1897</v>
      </c>
      <c r="F5128" s="39">
        <v>89.19</v>
      </c>
      <c r="G5128" s="38" t="s">
        <v>1898</v>
      </c>
      <c r="H5128" s="39">
        <v>0</v>
      </c>
      <c r="I5128" s="38" t="s">
        <v>1899</v>
      </c>
      <c r="J5128" s="39">
        <v>89.19</v>
      </c>
    </row>
    <row r="5129" spans="1:10">
      <c r="A5129" s="38"/>
      <c r="B5129" s="38"/>
      <c r="C5129" s="38"/>
      <c r="D5129" s="38"/>
      <c r="E5129" s="38" t="s">
        <v>1900</v>
      </c>
      <c r="F5129" s="39">
        <v>94</v>
      </c>
      <c r="G5129" s="38"/>
      <c r="H5129" s="398" t="s">
        <v>1901</v>
      </c>
      <c r="I5129" s="398"/>
      <c r="J5129" s="39">
        <v>552.54999999999995</v>
      </c>
    </row>
    <row r="5130" spans="1:10" ht="1.05" customHeight="1">
      <c r="A5130" s="16"/>
      <c r="B5130" s="16"/>
      <c r="C5130" s="16"/>
      <c r="D5130" s="16"/>
      <c r="E5130" s="16"/>
      <c r="F5130" s="16"/>
      <c r="G5130" s="16"/>
      <c r="H5130" s="16"/>
      <c r="I5130" s="16"/>
      <c r="J5130" s="16"/>
    </row>
    <row r="5131" spans="1:10" ht="18" customHeight="1">
      <c r="A5131" s="2" t="s">
        <v>1627</v>
      </c>
      <c r="B5131" s="4" t="s">
        <v>61</v>
      </c>
      <c r="C5131" s="2" t="s">
        <v>62</v>
      </c>
      <c r="D5131" s="2" t="s">
        <v>9</v>
      </c>
      <c r="E5131" s="391" t="s">
        <v>63</v>
      </c>
      <c r="F5131" s="391"/>
      <c r="G5131" s="3" t="s">
        <v>64</v>
      </c>
      <c r="H5131" s="4" t="s">
        <v>10</v>
      </c>
      <c r="I5131" s="4" t="s">
        <v>65</v>
      </c>
      <c r="J5131" s="4" t="s">
        <v>11</v>
      </c>
    </row>
    <row r="5132" spans="1:10" ht="39" customHeight="1">
      <c r="A5132" s="10" t="s">
        <v>1883</v>
      </c>
      <c r="B5132" s="12" t="s">
        <v>1628</v>
      </c>
      <c r="C5132" s="10" t="s">
        <v>72</v>
      </c>
      <c r="D5132" s="10" t="s">
        <v>1629</v>
      </c>
      <c r="E5132" s="395" t="s">
        <v>74</v>
      </c>
      <c r="F5132" s="395"/>
      <c r="G5132" s="11" t="s">
        <v>75</v>
      </c>
      <c r="H5132" s="15">
        <v>1</v>
      </c>
      <c r="I5132" s="13">
        <v>367.17</v>
      </c>
      <c r="J5132" s="13">
        <v>367.17</v>
      </c>
    </row>
    <row r="5133" spans="1:10" ht="24" customHeight="1">
      <c r="A5133" s="17" t="s">
        <v>1884</v>
      </c>
      <c r="B5133" s="19" t="s">
        <v>1971</v>
      </c>
      <c r="C5133" s="17" t="s">
        <v>78</v>
      </c>
      <c r="D5133" s="17" t="s">
        <v>1972</v>
      </c>
      <c r="E5133" s="396" t="s">
        <v>1887</v>
      </c>
      <c r="F5133" s="396"/>
      <c r="G5133" s="18" t="s">
        <v>1911</v>
      </c>
      <c r="H5133" s="21">
        <v>0.2</v>
      </c>
      <c r="I5133" s="20">
        <v>28.71</v>
      </c>
      <c r="J5133" s="20">
        <v>5.74</v>
      </c>
    </row>
    <row r="5134" spans="1:10" ht="25.95" customHeight="1">
      <c r="A5134" s="22" t="s">
        <v>1894</v>
      </c>
      <c r="B5134" s="24" t="s">
        <v>3436</v>
      </c>
      <c r="C5134" s="22" t="s">
        <v>72</v>
      </c>
      <c r="D5134" s="22" t="s">
        <v>3437</v>
      </c>
      <c r="E5134" s="397" t="s">
        <v>1928</v>
      </c>
      <c r="F5134" s="397"/>
      <c r="G5134" s="23" t="s">
        <v>268</v>
      </c>
      <c r="H5134" s="26">
        <v>1</v>
      </c>
      <c r="I5134" s="25">
        <v>361.43</v>
      </c>
      <c r="J5134" s="25">
        <v>361.43</v>
      </c>
    </row>
    <row r="5135" spans="1:10">
      <c r="A5135" s="38"/>
      <c r="B5135" s="38"/>
      <c r="C5135" s="38"/>
      <c r="D5135" s="38"/>
      <c r="E5135" s="38" t="s">
        <v>1897</v>
      </c>
      <c r="F5135" s="39">
        <v>4.3499999999999996</v>
      </c>
      <c r="G5135" s="38" t="s">
        <v>1898</v>
      </c>
      <c r="H5135" s="39">
        <v>0</v>
      </c>
      <c r="I5135" s="38" t="s">
        <v>1899</v>
      </c>
      <c r="J5135" s="39">
        <v>4.3499999999999996</v>
      </c>
    </row>
    <row r="5136" spans="1:10">
      <c r="A5136" s="38"/>
      <c r="B5136" s="38"/>
      <c r="C5136" s="38"/>
      <c r="D5136" s="38"/>
      <c r="E5136" s="38" t="s">
        <v>1900</v>
      </c>
      <c r="F5136" s="39">
        <v>75.260000000000005</v>
      </c>
      <c r="G5136" s="38"/>
      <c r="H5136" s="398" t="s">
        <v>1901</v>
      </c>
      <c r="I5136" s="398"/>
      <c r="J5136" s="39">
        <v>442.43</v>
      </c>
    </row>
    <row r="5137" spans="1:10" ht="1.05" customHeight="1">
      <c r="A5137" s="16"/>
      <c r="B5137" s="16"/>
      <c r="C5137" s="16"/>
      <c r="D5137" s="16"/>
      <c r="E5137" s="16"/>
      <c r="F5137" s="16"/>
      <c r="G5137" s="16"/>
      <c r="H5137" s="16"/>
      <c r="I5137" s="16"/>
      <c r="J5137" s="16"/>
    </row>
    <row r="5138" spans="1:10" ht="18" customHeight="1">
      <c r="A5138" s="2" t="s">
        <v>1630</v>
      </c>
      <c r="B5138" s="4" t="s">
        <v>61</v>
      </c>
      <c r="C5138" s="2" t="s">
        <v>62</v>
      </c>
      <c r="D5138" s="2" t="s">
        <v>9</v>
      </c>
      <c r="E5138" s="391" t="s">
        <v>63</v>
      </c>
      <c r="F5138" s="391"/>
      <c r="G5138" s="3" t="s">
        <v>64</v>
      </c>
      <c r="H5138" s="4" t="s">
        <v>10</v>
      </c>
      <c r="I5138" s="4" t="s">
        <v>65</v>
      </c>
      <c r="J5138" s="4" t="s">
        <v>11</v>
      </c>
    </row>
    <row r="5139" spans="1:10" ht="64.95" customHeight="1">
      <c r="A5139" s="10" t="s">
        <v>1883</v>
      </c>
      <c r="B5139" s="12" t="s">
        <v>1631</v>
      </c>
      <c r="C5139" s="10" t="s">
        <v>72</v>
      </c>
      <c r="D5139" s="10" t="s">
        <v>1632</v>
      </c>
      <c r="E5139" s="395" t="s">
        <v>74</v>
      </c>
      <c r="F5139" s="395"/>
      <c r="G5139" s="11" t="s">
        <v>75</v>
      </c>
      <c r="H5139" s="15">
        <v>1</v>
      </c>
      <c r="I5139" s="13">
        <v>44.12</v>
      </c>
      <c r="J5139" s="13">
        <v>44.12</v>
      </c>
    </row>
    <row r="5140" spans="1:10" ht="25.95" customHeight="1">
      <c r="A5140" s="17" t="s">
        <v>1884</v>
      </c>
      <c r="B5140" s="19" t="s">
        <v>2969</v>
      </c>
      <c r="C5140" s="17" t="s">
        <v>78</v>
      </c>
      <c r="D5140" s="17" t="s">
        <v>2970</v>
      </c>
      <c r="E5140" s="396" t="s">
        <v>1887</v>
      </c>
      <c r="F5140" s="396"/>
      <c r="G5140" s="18" t="s">
        <v>1911</v>
      </c>
      <c r="H5140" s="21">
        <v>0.19400000000000001</v>
      </c>
      <c r="I5140" s="20">
        <v>24.32</v>
      </c>
      <c r="J5140" s="20">
        <v>4.71</v>
      </c>
    </row>
    <row r="5141" spans="1:10" ht="24" customHeight="1">
      <c r="A5141" s="17" t="s">
        <v>1884</v>
      </c>
      <c r="B5141" s="19" t="s">
        <v>1971</v>
      </c>
      <c r="C5141" s="17" t="s">
        <v>78</v>
      </c>
      <c r="D5141" s="17" t="s">
        <v>1972</v>
      </c>
      <c r="E5141" s="396" t="s">
        <v>1887</v>
      </c>
      <c r="F5141" s="396"/>
      <c r="G5141" s="18" t="s">
        <v>1911</v>
      </c>
      <c r="H5141" s="21">
        <v>0.19400000000000001</v>
      </c>
      <c r="I5141" s="20">
        <v>28.71</v>
      </c>
      <c r="J5141" s="20">
        <v>5.56</v>
      </c>
    </row>
    <row r="5142" spans="1:10" ht="52.05" customHeight="1">
      <c r="A5142" s="22" t="s">
        <v>1894</v>
      </c>
      <c r="B5142" s="24" t="s">
        <v>3438</v>
      </c>
      <c r="C5142" s="22" t="s">
        <v>72</v>
      </c>
      <c r="D5142" s="22" t="s">
        <v>3439</v>
      </c>
      <c r="E5142" s="397" t="s">
        <v>1928</v>
      </c>
      <c r="F5142" s="397"/>
      <c r="G5142" s="23" t="s">
        <v>268</v>
      </c>
      <c r="H5142" s="26">
        <v>1</v>
      </c>
      <c r="I5142" s="25">
        <v>33.85</v>
      </c>
      <c r="J5142" s="25">
        <v>33.85</v>
      </c>
    </row>
    <row r="5143" spans="1:10">
      <c r="A5143" s="38"/>
      <c r="B5143" s="38"/>
      <c r="C5143" s="38"/>
      <c r="D5143" s="38"/>
      <c r="E5143" s="38" t="s">
        <v>1897</v>
      </c>
      <c r="F5143" s="39">
        <v>7.57</v>
      </c>
      <c r="G5143" s="38" t="s">
        <v>1898</v>
      </c>
      <c r="H5143" s="39">
        <v>0</v>
      </c>
      <c r="I5143" s="38" t="s">
        <v>1899</v>
      </c>
      <c r="J5143" s="39">
        <v>7.57</v>
      </c>
    </row>
    <row r="5144" spans="1:10">
      <c r="A5144" s="38"/>
      <c r="B5144" s="38"/>
      <c r="C5144" s="38"/>
      <c r="D5144" s="38"/>
      <c r="E5144" s="38" t="s">
        <v>1900</v>
      </c>
      <c r="F5144" s="39">
        <v>9.0399999999999991</v>
      </c>
      <c r="G5144" s="38"/>
      <c r="H5144" s="398" t="s">
        <v>1901</v>
      </c>
      <c r="I5144" s="398"/>
      <c r="J5144" s="39">
        <v>53.16</v>
      </c>
    </row>
    <row r="5145" spans="1:10" ht="1.05" customHeight="1">
      <c r="A5145" s="16"/>
      <c r="B5145" s="16"/>
      <c r="C5145" s="16"/>
      <c r="D5145" s="16"/>
      <c r="E5145" s="16"/>
      <c r="F5145" s="16"/>
      <c r="G5145" s="16"/>
      <c r="H5145" s="16"/>
      <c r="I5145" s="16"/>
      <c r="J5145" s="16"/>
    </row>
    <row r="5146" spans="1:10" ht="18" customHeight="1">
      <c r="A5146" s="2" t="s">
        <v>1633</v>
      </c>
      <c r="B5146" s="4" t="s">
        <v>61</v>
      </c>
      <c r="C5146" s="2" t="s">
        <v>62</v>
      </c>
      <c r="D5146" s="2" t="s">
        <v>9</v>
      </c>
      <c r="E5146" s="391" t="s">
        <v>63</v>
      </c>
      <c r="F5146" s="391"/>
      <c r="G5146" s="3" t="s">
        <v>64</v>
      </c>
      <c r="H5146" s="4" t="s">
        <v>10</v>
      </c>
      <c r="I5146" s="4" t="s">
        <v>65</v>
      </c>
      <c r="J5146" s="4" t="s">
        <v>11</v>
      </c>
    </row>
    <row r="5147" spans="1:10" ht="103.95" customHeight="1">
      <c r="A5147" s="10" t="s">
        <v>1883</v>
      </c>
      <c r="B5147" s="12" t="s">
        <v>1634</v>
      </c>
      <c r="C5147" s="10" t="s">
        <v>72</v>
      </c>
      <c r="D5147" s="10" t="s">
        <v>1635</v>
      </c>
      <c r="E5147" s="395" t="s">
        <v>74</v>
      </c>
      <c r="F5147" s="395"/>
      <c r="G5147" s="11" t="s">
        <v>75</v>
      </c>
      <c r="H5147" s="15">
        <v>1</v>
      </c>
      <c r="I5147" s="13">
        <v>16.68</v>
      </c>
      <c r="J5147" s="13">
        <v>16.68</v>
      </c>
    </row>
    <row r="5148" spans="1:10" ht="24" customHeight="1">
      <c r="A5148" s="17" t="s">
        <v>1884</v>
      </c>
      <c r="B5148" s="19" t="s">
        <v>1971</v>
      </c>
      <c r="C5148" s="17" t="s">
        <v>78</v>
      </c>
      <c r="D5148" s="17" t="s">
        <v>1972</v>
      </c>
      <c r="E5148" s="396" t="s">
        <v>1887</v>
      </c>
      <c r="F5148" s="396"/>
      <c r="G5148" s="18" t="s">
        <v>1911</v>
      </c>
      <c r="H5148" s="21">
        <v>0.14000000000000001</v>
      </c>
      <c r="I5148" s="20">
        <v>28.71</v>
      </c>
      <c r="J5148" s="20">
        <v>4.01</v>
      </c>
    </row>
    <row r="5149" spans="1:10" ht="25.95" customHeight="1">
      <c r="A5149" s="17" t="s">
        <v>1884</v>
      </c>
      <c r="B5149" s="19" t="s">
        <v>2969</v>
      </c>
      <c r="C5149" s="17" t="s">
        <v>78</v>
      </c>
      <c r="D5149" s="17" t="s">
        <v>2970</v>
      </c>
      <c r="E5149" s="396" t="s">
        <v>1887</v>
      </c>
      <c r="F5149" s="396"/>
      <c r="G5149" s="18" t="s">
        <v>1911</v>
      </c>
      <c r="H5149" s="21">
        <v>0.14000000000000001</v>
      </c>
      <c r="I5149" s="20">
        <v>24.32</v>
      </c>
      <c r="J5149" s="20">
        <v>3.4</v>
      </c>
    </row>
    <row r="5150" spans="1:10" ht="103.95" customHeight="1">
      <c r="A5150" s="22" t="s">
        <v>1894</v>
      </c>
      <c r="B5150" s="24" t="s">
        <v>3440</v>
      </c>
      <c r="C5150" s="22" t="s">
        <v>72</v>
      </c>
      <c r="D5150" s="22" t="s">
        <v>3441</v>
      </c>
      <c r="E5150" s="397" t="s">
        <v>1928</v>
      </c>
      <c r="F5150" s="397"/>
      <c r="G5150" s="23" t="s">
        <v>1150</v>
      </c>
      <c r="H5150" s="26">
        <v>1</v>
      </c>
      <c r="I5150" s="25">
        <v>9.27</v>
      </c>
      <c r="J5150" s="25">
        <v>9.27</v>
      </c>
    </row>
    <row r="5151" spans="1:10">
      <c r="A5151" s="38"/>
      <c r="B5151" s="38"/>
      <c r="C5151" s="38"/>
      <c r="D5151" s="38"/>
      <c r="E5151" s="38" t="s">
        <v>1897</v>
      </c>
      <c r="F5151" s="39">
        <v>5.47</v>
      </c>
      <c r="G5151" s="38" t="s">
        <v>1898</v>
      </c>
      <c r="H5151" s="39">
        <v>0</v>
      </c>
      <c r="I5151" s="38" t="s">
        <v>1899</v>
      </c>
      <c r="J5151" s="39">
        <v>5.47</v>
      </c>
    </row>
    <row r="5152" spans="1:10">
      <c r="A5152" s="38"/>
      <c r="B5152" s="38"/>
      <c r="C5152" s="38"/>
      <c r="D5152" s="38"/>
      <c r="E5152" s="38" t="s">
        <v>1900</v>
      </c>
      <c r="F5152" s="39">
        <v>3.41</v>
      </c>
      <c r="G5152" s="38"/>
      <c r="H5152" s="398" t="s">
        <v>1901</v>
      </c>
      <c r="I5152" s="398"/>
      <c r="J5152" s="39">
        <v>20.09</v>
      </c>
    </row>
    <row r="5153" spans="1:10" ht="1.05" customHeight="1">
      <c r="A5153" s="16"/>
      <c r="B5153" s="16"/>
      <c r="C5153" s="16"/>
      <c r="D5153" s="16"/>
      <c r="E5153" s="16"/>
      <c r="F5153" s="16"/>
      <c r="G5153" s="16"/>
      <c r="H5153" s="16"/>
      <c r="I5153" s="16"/>
      <c r="J5153" s="16"/>
    </row>
    <row r="5154" spans="1:10" ht="18" customHeight="1">
      <c r="A5154" s="2" t="s">
        <v>1636</v>
      </c>
      <c r="B5154" s="4" t="s">
        <v>61</v>
      </c>
      <c r="C5154" s="2" t="s">
        <v>62</v>
      </c>
      <c r="D5154" s="2" t="s">
        <v>9</v>
      </c>
      <c r="E5154" s="391" t="s">
        <v>63</v>
      </c>
      <c r="F5154" s="391"/>
      <c r="G5154" s="3" t="s">
        <v>64</v>
      </c>
      <c r="H5154" s="4" t="s">
        <v>10</v>
      </c>
      <c r="I5154" s="4" t="s">
        <v>65</v>
      </c>
      <c r="J5154" s="4" t="s">
        <v>11</v>
      </c>
    </row>
    <row r="5155" spans="1:10" ht="91.05" customHeight="1">
      <c r="A5155" s="10" t="s">
        <v>1883</v>
      </c>
      <c r="B5155" s="12" t="s">
        <v>1637</v>
      </c>
      <c r="C5155" s="10" t="s">
        <v>72</v>
      </c>
      <c r="D5155" s="10" t="s">
        <v>1638</v>
      </c>
      <c r="E5155" s="395" t="s">
        <v>74</v>
      </c>
      <c r="F5155" s="395"/>
      <c r="G5155" s="11" t="s">
        <v>75</v>
      </c>
      <c r="H5155" s="15">
        <v>1</v>
      </c>
      <c r="I5155" s="13">
        <v>5156.6499999999996</v>
      </c>
      <c r="J5155" s="13">
        <v>5156.6499999999996</v>
      </c>
    </row>
    <row r="5156" spans="1:10" ht="25.95" customHeight="1">
      <c r="A5156" s="17" t="s">
        <v>1884</v>
      </c>
      <c r="B5156" s="19" t="s">
        <v>2969</v>
      </c>
      <c r="C5156" s="17" t="s">
        <v>78</v>
      </c>
      <c r="D5156" s="17" t="s">
        <v>2970</v>
      </c>
      <c r="E5156" s="396" t="s">
        <v>1887</v>
      </c>
      <c r="F5156" s="396"/>
      <c r="G5156" s="18" t="s">
        <v>1911</v>
      </c>
      <c r="H5156" s="21">
        <v>2</v>
      </c>
      <c r="I5156" s="20">
        <v>24.32</v>
      </c>
      <c r="J5156" s="20">
        <v>48.64</v>
      </c>
    </row>
    <row r="5157" spans="1:10" ht="24" customHeight="1">
      <c r="A5157" s="17" t="s">
        <v>1884</v>
      </c>
      <c r="B5157" s="19" t="s">
        <v>1971</v>
      </c>
      <c r="C5157" s="17" t="s">
        <v>78</v>
      </c>
      <c r="D5157" s="17" t="s">
        <v>1972</v>
      </c>
      <c r="E5157" s="396" t="s">
        <v>1887</v>
      </c>
      <c r="F5157" s="396"/>
      <c r="G5157" s="18" t="s">
        <v>1911</v>
      </c>
      <c r="H5157" s="21">
        <v>4</v>
      </c>
      <c r="I5157" s="20">
        <v>28.71</v>
      </c>
      <c r="J5157" s="20">
        <v>114.84</v>
      </c>
    </row>
    <row r="5158" spans="1:10" ht="78" customHeight="1">
      <c r="A5158" s="22" t="s">
        <v>1894</v>
      </c>
      <c r="B5158" s="24" t="s">
        <v>3443</v>
      </c>
      <c r="C5158" s="22" t="s">
        <v>72</v>
      </c>
      <c r="D5158" s="22" t="s">
        <v>3444</v>
      </c>
      <c r="E5158" s="397" t="s">
        <v>1928</v>
      </c>
      <c r="F5158" s="397"/>
      <c r="G5158" s="23" t="s">
        <v>268</v>
      </c>
      <c r="H5158" s="26">
        <v>1</v>
      </c>
      <c r="I5158" s="25">
        <v>4993.17</v>
      </c>
      <c r="J5158" s="25">
        <v>4993.17</v>
      </c>
    </row>
    <row r="5159" spans="1:10">
      <c r="A5159" s="38"/>
      <c r="B5159" s="38"/>
      <c r="C5159" s="38"/>
      <c r="D5159" s="38"/>
      <c r="E5159" s="38" t="s">
        <v>1897</v>
      </c>
      <c r="F5159" s="39">
        <v>121.72</v>
      </c>
      <c r="G5159" s="38" t="s">
        <v>1898</v>
      </c>
      <c r="H5159" s="39">
        <v>0</v>
      </c>
      <c r="I5159" s="38" t="s">
        <v>1899</v>
      </c>
      <c r="J5159" s="39">
        <v>121.72</v>
      </c>
    </row>
    <row r="5160" spans="1:10">
      <c r="A5160" s="38"/>
      <c r="B5160" s="38"/>
      <c r="C5160" s="38"/>
      <c r="D5160" s="38"/>
      <c r="E5160" s="38" t="s">
        <v>1900</v>
      </c>
      <c r="F5160" s="39">
        <v>1057.1099999999999</v>
      </c>
      <c r="G5160" s="38"/>
      <c r="H5160" s="398" t="s">
        <v>1901</v>
      </c>
      <c r="I5160" s="398"/>
      <c r="J5160" s="39">
        <v>6213.76</v>
      </c>
    </row>
    <row r="5161" spans="1:10" ht="1.05" customHeight="1">
      <c r="A5161" s="16"/>
      <c r="B5161" s="16"/>
      <c r="C5161" s="16"/>
      <c r="D5161" s="16"/>
      <c r="E5161" s="16"/>
      <c r="F5161" s="16"/>
      <c r="G5161" s="16"/>
      <c r="H5161" s="16"/>
      <c r="I5161" s="16"/>
      <c r="J5161" s="16"/>
    </row>
    <row r="5162" spans="1:10" ht="18" customHeight="1">
      <c r="A5162" s="2" t="s">
        <v>1639</v>
      </c>
      <c r="B5162" s="4" t="s">
        <v>61</v>
      </c>
      <c r="C5162" s="2" t="s">
        <v>62</v>
      </c>
      <c r="D5162" s="2" t="s">
        <v>9</v>
      </c>
      <c r="E5162" s="391" t="s">
        <v>63</v>
      </c>
      <c r="F5162" s="391"/>
      <c r="G5162" s="3" t="s">
        <v>64</v>
      </c>
      <c r="H5162" s="4" t="s">
        <v>10</v>
      </c>
      <c r="I5162" s="4" t="s">
        <v>65</v>
      </c>
      <c r="J5162" s="4" t="s">
        <v>11</v>
      </c>
    </row>
    <row r="5163" spans="1:10" ht="103.95" customHeight="1">
      <c r="A5163" s="10" t="s">
        <v>1883</v>
      </c>
      <c r="B5163" s="12" t="s">
        <v>1640</v>
      </c>
      <c r="C5163" s="10" t="s">
        <v>72</v>
      </c>
      <c r="D5163" s="10" t="s">
        <v>1641</v>
      </c>
      <c r="E5163" s="395" t="s">
        <v>74</v>
      </c>
      <c r="F5163" s="395"/>
      <c r="G5163" s="11" t="s">
        <v>75</v>
      </c>
      <c r="H5163" s="15">
        <v>1</v>
      </c>
      <c r="I5163" s="13">
        <v>2930.65</v>
      </c>
      <c r="J5163" s="13">
        <v>2930.65</v>
      </c>
    </row>
    <row r="5164" spans="1:10" ht="25.95" customHeight="1">
      <c r="A5164" s="17" t="s">
        <v>1884</v>
      </c>
      <c r="B5164" s="19" t="s">
        <v>2969</v>
      </c>
      <c r="C5164" s="17" t="s">
        <v>78</v>
      </c>
      <c r="D5164" s="17" t="s">
        <v>2970</v>
      </c>
      <c r="E5164" s="396" t="s">
        <v>1887</v>
      </c>
      <c r="F5164" s="396"/>
      <c r="G5164" s="18" t="s">
        <v>1911</v>
      </c>
      <c r="H5164" s="21">
        <v>2</v>
      </c>
      <c r="I5164" s="20">
        <v>24.32</v>
      </c>
      <c r="J5164" s="20">
        <v>48.64</v>
      </c>
    </row>
    <row r="5165" spans="1:10" ht="24" customHeight="1">
      <c r="A5165" s="17" t="s">
        <v>1884</v>
      </c>
      <c r="B5165" s="19" t="s">
        <v>1971</v>
      </c>
      <c r="C5165" s="17" t="s">
        <v>78</v>
      </c>
      <c r="D5165" s="17" t="s">
        <v>1972</v>
      </c>
      <c r="E5165" s="396" t="s">
        <v>1887</v>
      </c>
      <c r="F5165" s="396"/>
      <c r="G5165" s="18" t="s">
        <v>1911</v>
      </c>
      <c r="H5165" s="21">
        <v>4</v>
      </c>
      <c r="I5165" s="20">
        <v>28.71</v>
      </c>
      <c r="J5165" s="20">
        <v>114.84</v>
      </c>
    </row>
    <row r="5166" spans="1:10" ht="91.05" customHeight="1">
      <c r="A5166" s="22" t="s">
        <v>1894</v>
      </c>
      <c r="B5166" s="24" t="s">
        <v>3445</v>
      </c>
      <c r="C5166" s="22" t="s">
        <v>72</v>
      </c>
      <c r="D5166" s="22" t="s">
        <v>3446</v>
      </c>
      <c r="E5166" s="397" t="s">
        <v>1928</v>
      </c>
      <c r="F5166" s="397"/>
      <c r="G5166" s="23" t="s">
        <v>268</v>
      </c>
      <c r="H5166" s="26">
        <v>1</v>
      </c>
      <c r="I5166" s="25">
        <v>2767.17</v>
      </c>
      <c r="J5166" s="25">
        <v>2767.17</v>
      </c>
    </row>
    <row r="5167" spans="1:10">
      <c r="A5167" s="38"/>
      <c r="B5167" s="38"/>
      <c r="C5167" s="38"/>
      <c r="D5167" s="38"/>
      <c r="E5167" s="38" t="s">
        <v>1897</v>
      </c>
      <c r="F5167" s="39">
        <v>121.72</v>
      </c>
      <c r="G5167" s="38" t="s">
        <v>1898</v>
      </c>
      <c r="H5167" s="39">
        <v>0</v>
      </c>
      <c r="I5167" s="38" t="s">
        <v>1899</v>
      </c>
      <c r="J5167" s="39">
        <v>121.72</v>
      </c>
    </row>
    <row r="5168" spans="1:10">
      <c r="A5168" s="38"/>
      <c r="B5168" s="38"/>
      <c r="C5168" s="38"/>
      <c r="D5168" s="38"/>
      <c r="E5168" s="38" t="s">
        <v>1900</v>
      </c>
      <c r="F5168" s="39">
        <v>600.78</v>
      </c>
      <c r="G5168" s="38"/>
      <c r="H5168" s="398" t="s">
        <v>1901</v>
      </c>
      <c r="I5168" s="398"/>
      <c r="J5168" s="39">
        <v>3531.43</v>
      </c>
    </row>
    <row r="5169" spans="1:10" ht="1.05" customHeight="1">
      <c r="A5169" s="16"/>
      <c r="B5169" s="16"/>
      <c r="C5169" s="16"/>
      <c r="D5169" s="16"/>
      <c r="E5169" s="16"/>
      <c r="F5169" s="16"/>
      <c r="G5169" s="16"/>
      <c r="H5169" s="16"/>
      <c r="I5169" s="16"/>
      <c r="J5169" s="16"/>
    </row>
    <row r="5170" spans="1:10" ht="18" customHeight="1">
      <c r="A5170" s="2" t="s">
        <v>1642</v>
      </c>
      <c r="B5170" s="4" t="s">
        <v>61</v>
      </c>
      <c r="C5170" s="2" t="s">
        <v>62</v>
      </c>
      <c r="D5170" s="2" t="s">
        <v>9</v>
      </c>
      <c r="E5170" s="391" t="s">
        <v>63</v>
      </c>
      <c r="F5170" s="391"/>
      <c r="G5170" s="3" t="s">
        <v>64</v>
      </c>
      <c r="H5170" s="4" t="s">
        <v>10</v>
      </c>
      <c r="I5170" s="4" t="s">
        <v>65</v>
      </c>
      <c r="J5170" s="4" t="s">
        <v>11</v>
      </c>
    </row>
    <row r="5171" spans="1:10" ht="24" customHeight="1">
      <c r="A5171" s="10" t="s">
        <v>1883</v>
      </c>
      <c r="B5171" s="12" t="s">
        <v>1643</v>
      </c>
      <c r="C5171" s="10" t="s">
        <v>72</v>
      </c>
      <c r="D5171" s="10" t="s">
        <v>1644</v>
      </c>
      <c r="E5171" s="395" t="s">
        <v>74</v>
      </c>
      <c r="F5171" s="395"/>
      <c r="G5171" s="11" t="s">
        <v>75</v>
      </c>
      <c r="H5171" s="15">
        <v>1</v>
      </c>
      <c r="I5171" s="13">
        <v>5594.84</v>
      </c>
      <c r="J5171" s="13">
        <v>5594.84</v>
      </c>
    </row>
    <row r="5172" spans="1:10" ht="25.95" customHeight="1">
      <c r="A5172" s="17" t="s">
        <v>1884</v>
      </c>
      <c r="B5172" s="19" t="s">
        <v>2090</v>
      </c>
      <c r="C5172" s="17" t="s">
        <v>78</v>
      </c>
      <c r="D5172" s="17" t="s">
        <v>2091</v>
      </c>
      <c r="E5172" s="396" t="s">
        <v>1887</v>
      </c>
      <c r="F5172" s="396"/>
      <c r="G5172" s="18" t="s">
        <v>1911</v>
      </c>
      <c r="H5172" s="21">
        <v>5</v>
      </c>
      <c r="I5172" s="20">
        <v>23.92</v>
      </c>
      <c r="J5172" s="20">
        <v>119.6</v>
      </c>
    </row>
    <row r="5173" spans="1:10" ht="24" customHeight="1">
      <c r="A5173" s="17" t="s">
        <v>1884</v>
      </c>
      <c r="B5173" s="19" t="s">
        <v>3060</v>
      </c>
      <c r="C5173" s="17" t="s">
        <v>78</v>
      </c>
      <c r="D5173" s="17" t="s">
        <v>3061</v>
      </c>
      <c r="E5173" s="396" t="s">
        <v>1887</v>
      </c>
      <c r="F5173" s="396"/>
      <c r="G5173" s="18" t="s">
        <v>1911</v>
      </c>
      <c r="H5173" s="21">
        <v>2.5</v>
      </c>
      <c r="I5173" s="20">
        <v>29.9</v>
      </c>
      <c r="J5173" s="20">
        <v>74.75</v>
      </c>
    </row>
    <row r="5174" spans="1:10" ht="24" customHeight="1">
      <c r="A5174" s="22" t="s">
        <v>1894</v>
      </c>
      <c r="B5174" s="24" t="s">
        <v>3447</v>
      </c>
      <c r="C5174" s="22" t="s">
        <v>72</v>
      </c>
      <c r="D5174" s="22" t="s">
        <v>1644</v>
      </c>
      <c r="E5174" s="397" t="s">
        <v>1928</v>
      </c>
      <c r="F5174" s="397"/>
      <c r="G5174" s="23" t="s">
        <v>268</v>
      </c>
      <c r="H5174" s="26">
        <v>1</v>
      </c>
      <c r="I5174" s="25">
        <v>5400.49</v>
      </c>
      <c r="J5174" s="25">
        <v>5400.49</v>
      </c>
    </row>
    <row r="5175" spans="1:10">
      <c r="A5175" s="38"/>
      <c r="B5175" s="38"/>
      <c r="C5175" s="38"/>
      <c r="D5175" s="38"/>
      <c r="E5175" s="38" t="s">
        <v>1897</v>
      </c>
      <c r="F5175" s="39">
        <v>142.75</v>
      </c>
      <c r="G5175" s="38" t="s">
        <v>1898</v>
      </c>
      <c r="H5175" s="39">
        <v>0</v>
      </c>
      <c r="I5175" s="38" t="s">
        <v>1899</v>
      </c>
      <c r="J5175" s="39">
        <v>142.75</v>
      </c>
    </row>
    <row r="5176" spans="1:10">
      <c r="A5176" s="38"/>
      <c r="B5176" s="38"/>
      <c r="C5176" s="38"/>
      <c r="D5176" s="38"/>
      <c r="E5176" s="38" t="s">
        <v>1900</v>
      </c>
      <c r="F5176" s="39">
        <v>1146.94</v>
      </c>
      <c r="G5176" s="38"/>
      <c r="H5176" s="398" t="s">
        <v>1901</v>
      </c>
      <c r="I5176" s="398"/>
      <c r="J5176" s="39">
        <v>6741.78</v>
      </c>
    </row>
    <row r="5177" spans="1:10" ht="1.05" customHeight="1">
      <c r="A5177" s="16"/>
      <c r="B5177" s="16"/>
      <c r="C5177" s="16"/>
      <c r="D5177" s="16"/>
      <c r="E5177" s="16"/>
      <c r="F5177" s="16"/>
      <c r="G5177" s="16"/>
      <c r="H5177" s="16"/>
      <c r="I5177" s="16"/>
      <c r="J5177" s="16"/>
    </row>
    <row r="5178" spans="1:10" ht="18" customHeight="1">
      <c r="A5178" s="2" t="s">
        <v>1645</v>
      </c>
      <c r="B5178" s="4" t="s">
        <v>61</v>
      </c>
      <c r="C5178" s="2" t="s">
        <v>62</v>
      </c>
      <c r="D5178" s="2" t="s">
        <v>9</v>
      </c>
      <c r="E5178" s="391" t="s">
        <v>63</v>
      </c>
      <c r="F5178" s="391"/>
      <c r="G5178" s="3" t="s">
        <v>64</v>
      </c>
      <c r="H5178" s="4" t="s">
        <v>10</v>
      </c>
      <c r="I5178" s="4" t="s">
        <v>65</v>
      </c>
      <c r="J5178" s="4" t="s">
        <v>11</v>
      </c>
    </row>
    <row r="5179" spans="1:10" ht="25.95" customHeight="1">
      <c r="A5179" s="10" t="s">
        <v>1883</v>
      </c>
      <c r="B5179" s="12" t="s">
        <v>1646</v>
      </c>
      <c r="C5179" s="10" t="s">
        <v>78</v>
      </c>
      <c r="D5179" s="10" t="s">
        <v>1647</v>
      </c>
      <c r="E5179" s="395" t="s">
        <v>1587</v>
      </c>
      <c r="F5179" s="395"/>
      <c r="G5179" s="11" t="s">
        <v>114</v>
      </c>
      <c r="H5179" s="15">
        <v>1</v>
      </c>
      <c r="I5179" s="13">
        <v>5.43</v>
      </c>
      <c r="J5179" s="13">
        <v>5.43</v>
      </c>
    </row>
    <row r="5180" spans="1:10" ht="24" customHeight="1">
      <c r="A5180" s="17" t="s">
        <v>1884</v>
      </c>
      <c r="B5180" s="19" t="s">
        <v>1971</v>
      </c>
      <c r="C5180" s="17" t="s">
        <v>78</v>
      </c>
      <c r="D5180" s="17" t="s">
        <v>1972</v>
      </c>
      <c r="E5180" s="396" t="s">
        <v>1887</v>
      </c>
      <c r="F5180" s="396"/>
      <c r="G5180" s="18" t="s">
        <v>1911</v>
      </c>
      <c r="H5180" s="21">
        <v>7.0999999999999994E-2</v>
      </c>
      <c r="I5180" s="20">
        <v>28.71</v>
      </c>
      <c r="J5180" s="20">
        <v>2.0299999999999998</v>
      </c>
    </row>
    <row r="5181" spans="1:10" ht="25.95" customHeight="1">
      <c r="A5181" s="17" t="s">
        <v>1884</v>
      </c>
      <c r="B5181" s="19" t="s">
        <v>2969</v>
      </c>
      <c r="C5181" s="17" t="s">
        <v>78</v>
      </c>
      <c r="D5181" s="17" t="s">
        <v>2970</v>
      </c>
      <c r="E5181" s="396" t="s">
        <v>1887</v>
      </c>
      <c r="F5181" s="396"/>
      <c r="G5181" s="18" t="s">
        <v>1911</v>
      </c>
      <c r="H5181" s="21">
        <v>7.0999999999999994E-2</v>
      </c>
      <c r="I5181" s="20">
        <v>24.32</v>
      </c>
      <c r="J5181" s="20">
        <v>1.72</v>
      </c>
    </row>
    <row r="5182" spans="1:10" ht="24" customHeight="1">
      <c r="A5182" s="22" t="s">
        <v>1894</v>
      </c>
      <c r="B5182" s="24" t="s">
        <v>3448</v>
      </c>
      <c r="C5182" s="22" t="s">
        <v>78</v>
      </c>
      <c r="D5182" s="22" t="s">
        <v>3449</v>
      </c>
      <c r="E5182" s="397" t="s">
        <v>1928</v>
      </c>
      <c r="F5182" s="397"/>
      <c r="G5182" s="23" t="s">
        <v>114</v>
      </c>
      <c r="H5182" s="26">
        <v>1.05</v>
      </c>
      <c r="I5182" s="25">
        <v>1.6</v>
      </c>
      <c r="J5182" s="25">
        <v>1.68</v>
      </c>
    </row>
    <row r="5183" spans="1:10">
      <c r="A5183" s="38"/>
      <c r="B5183" s="38"/>
      <c r="C5183" s="38"/>
      <c r="D5183" s="38"/>
      <c r="E5183" s="38" t="s">
        <v>1897</v>
      </c>
      <c r="F5183" s="39">
        <v>2.77</v>
      </c>
      <c r="G5183" s="38" t="s">
        <v>1898</v>
      </c>
      <c r="H5183" s="39">
        <v>0</v>
      </c>
      <c r="I5183" s="38" t="s">
        <v>1899</v>
      </c>
      <c r="J5183" s="39">
        <v>2.77</v>
      </c>
    </row>
    <row r="5184" spans="1:10">
      <c r="A5184" s="38"/>
      <c r="B5184" s="38"/>
      <c r="C5184" s="38"/>
      <c r="D5184" s="38"/>
      <c r="E5184" s="38" t="s">
        <v>1900</v>
      </c>
      <c r="F5184" s="39">
        <v>1.1100000000000001</v>
      </c>
      <c r="G5184" s="38"/>
      <c r="H5184" s="398" t="s">
        <v>1901</v>
      </c>
      <c r="I5184" s="398"/>
      <c r="J5184" s="39">
        <v>6.54</v>
      </c>
    </row>
    <row r="5185" spans="1:10" ht="1.05" customHeight="1">
      <c r="A5185" s="16"/>
      <c r="B5185" s="16"/>
      <c r="C5185" s="16"/>
      <c r="D5185" s="16"/>
      <c r="E5185" s="16"/>
      <c r="F5185" s="16"/>
      <c r="G5185" s="16"/>
      <c r="H5185" s="16"/>
      <c r="I5185" s="16"/>
      <c r="J5185" s="16"/>
    </row>
    <row r="5186" spans="1:10" ht="18" customHeight="1">
      <c r="A5186" s="2" t="s">
        <v>1648</v>
      </c>
      <c r="B5186" s="4" t="s">
        <v>61</v>
      </c>
      <c r="C5186" s="2" t="s">
        <v>62</v>
      </c>
      <c r="D5186" s="2" t="s">
        <v>9</v>
      </c>
      <c r="E5186" s="391" t="s">
        <v>63</v>
      </c>
      <c r="F5186" s="391"/>
      <c r="G5186" s="3" t="s">
        <v>64</v>
      </c>
      <c r="H5186" s="4" t="s">
        <v>10</v>
      </c>
      <c r="I5186" s="4" t="s">
        <v>65</v>
      </c>
      <c r="J5186" s="4" t="s">
        <v>11</v>
      </c>
    </row>
    <row r="5187" spans="1:10" ht="39" customHeight="1">
      <c r="A5187" s="10" t="s">
        <v>1883</v>
      </c>
      <c r="B5187" s="12" t="s">
        <v>1649</v>
      </c>
      <c r="C5187" s="10" t="s">
        <v>72</v>
      </c>
      <c r="D5187" s="10" t="s">
        <v>1650</v>
      </c>
      <c r="E5187" s="395" t="s">
        <v>74</v>
      </c>
      <c r="F5187" s="395"/>
      <c r="G5187" s="11" t="s">
        <v>75</v>
      </c>
      <c r="H5187" s="15">
        <v>1</v>
      </c>
      <c r="I5187" s="13">
        <v>55.58</v>
      </c>
      <c r="J5187" s="13">
        <v>55.58</v>
      </c>
    </row>
    <row r="5188" spans="1:10" ht="25.95" customHeight="1">
      <c r="A5188" s="17" t="s">
        <v>1884</v>
      </c>
      <c r="B5188" s="19" t="s">
        <v>2969</v>
      </c>
      <c r="C5188" s="17" t="s">
        <v>78</v>
      </c>
      <c r="D5188" s="17" t="s">
        <v>2970</v>
      </c>
      <c r="E5188" s="396" t="s">
        <v>1887</v>
      </c>
      <c r="F5188" s="396"/>
      <c r="G5188" s="18" t="s">
        <v>1911</v>
      </c>
      <c r="H5188" s="21">
        <v>0.68210000000000004</v>
      </c>
      <c r="I5188" s="20">
        <v>24.32</v>
      </c>
      <c r="J5188" s="20">
        <v>16.579999999999998</v>
      </c>
    </row>
    <row r="5189" spans="1:10" ht="24" customHeight="1">
      <c r="A5189" s="17" t="s">
        <v>1884</v>
      </c>
      <c r="B5189" s="19" t="s">
        <v>1971</v>
      </c>
      <c r="C5189" s="17" t="s">
        <v>78</v>
      </c>
      <c r="D5189" s="17" t="s">
        <v>1972</v>
      </c>
      <c r="E5189" s="396" t="s">
        <v>1887</v>
      </c>
      <c r="F5189" s="396"/>
      <c r="G5189" s="18" t="s">
        <v>1911</v>
      </c>
      <c r="H5189" s="21">
        <v>0.68210000000000004</v>
      </c>
      <c r="I5189" s="20">
        <v>28.71</v>
      </c>
      <c r="J5189" s="20">
        <v>19.579999999999998</v>
      </c>
    </row>
    <row r="5190" spans="1:10" ht="39" customHeight="1">
      <c r="A5190" s="22" t="s">
        <v>1894</v>
      </c>
      <c r="B5190" s="24" t="s">
        <v>3451</v>
      </c>
      <c r="C5190" s="22" t="s">
        <v>72</v>
      </c>
      <c r="D5190" s="22" t="s">
        <v>3452</v>
      </c>
      <c r="E5190" s="397" t="s">
        <v>1928</v>
      </c>
      <c r="F5190" s="397"/>
      <c r="G5190" s="23" t="s">
        <v>268</v>
      </c>
      <c r="H5190" s="26">
        <v>1</v>
      </c>
      <c r="I5190" s="25">
        <v>19.420000000000002</v>
      </c>
      <c r="J5190" s="25">
        <v>19.420000000000002</v>
      </c>
    </row>
    <row r="5191" spans="1:10">
      <c r="A5191" s="38"/>
      <c r="B5191" s="38"/>
      <c r="C5191" s="38"/>
      <c r="D5191" s="38"/>
      <c r="E5191" s="38" t="s">
        <v>1897</v>
      </c>
      <c r="F5191" s="39">
        <v>26.67</v>
      </c>
      <c r="G5191" s="38" t="s">
        <v>1898</v>
      </c>
      <c r="H5191" s="39">
        <v>0</v>
      </c>
      <c r="I5191" s="38" t="s">
        <v>1899</v>
      </c>
      <c r="J5191" s="39">
        <v>26.67</v>
      </c>
    </row>
    <row r="5192" spans="1:10">
      <c r="A5192" s="38"/>
      <c r="B5192" s="38"/>
      <c r="C5192" s="38"/>
      <c r="D5192" s="38"/>
      <c r="E5192" s="38" t="s">
        <v>1900</v>
      </c>
      <c r="F5192" s="39">
        <v>11.39</v>
      </c>
      <c r="G5192" s="38"/>
      <c r="H5192" s="398" t="s">
        <v>1901</v>
      </c>
      <c r="I5192" s="398"/>
      <c r="J5192" s="39">
        <v>66.97</v>
      </c>
    </row>
    <row r="5193" spans="1:10" ht="1.05" customHeight="1">
      <c r="A5193" s="16"/>
      <c r="B5193" s="16"/>
      <c r="C5193" s="16"/>
      <c r="D5193" s="16"/>
      <c r="E5193" s="16"/>
      <c r="F5193" s="16"/>
      <c r="G5193" s="16"/>
      <c r="H5193" s="16"/>
      <c r="I5193" s="16"/>
      <c r="J5193" s="16"/>
    </row>
    <row r="5194" spans="1:10" ht="18" customHeight="1">
      <c r="A5194" s="2" t="s">
        <v>1651</v>
      </c>
      <c r="B5194" s="4" t="s">
        <v>61</v>
      </c>
      <c r="C5194" s="2" t="s">
        <v>62</v>
      </c>
      <c r="D5194" s="2" t="s">
        <v>9</v>
      </c>
      <c r="E5194" s="391" t="s">
        <v>63</v>
      </c>
      <c r="F5194" s="391"/>
      <c r="G5194" s="3" t="s">
        <v>64</v>
      </c>
      <c r="H5194" s="4" t="s">
        <v>10</v>
      </c>
      <c r="I5194" s="4" t="s">
        <v>65</v>
      </c>
      <c r="J5194" s="4" t="s">
        <v>11</v>
      </c>
    </row>
    <row r="5195" spans="1:10" ht="25.95" customHeight="1">
      <c r="A5195" s="10" t="s">
        <v>1883</v>
      </c>
      <c r="B5195" s="12" t="s">
        <v>1652</v>
      </c>
      <c r="C5195" s="10" t="s">
        <v>72</v>
      </c>
      <c r="D5195" s="10" t="s">
        <v>1653</v>
      </c>
      <c r="E5195" s="395" t="s">
        <v>74</v>
      </c>
      <c r="F5195" s="395"/>
      <c r="G5195" s="11" t="s">
        <v>75</v>
      </c>
      <c r="H5195" s="15">
        <v>1</v>
      </c>
      <c r="I5195" s="13">
        <v>58.67</v>
      </c>
      <c r="J5195" s="13">
        <v>58.67</v>
      </c>
    </row>
    <row r="5196" spans="1:10" ht="25.95" customHeight="1">
      <c r="A5196" s="17" t="s">
        <v>1884</v>
      </c>
      <c r="B5196" s="19" t="s">
        <v>2969</v>
      </c>
      <c r="C5196" s="17" t="s">
        <v>78</v>
      </c>
      <c r="D5196" s="17" t="s">
        <v>2970</v>
      </c>
      <c r="E5196" s="396" t="s">
        <v>1887</v>
      </c>
      <c r="F5196" s="396"/>
      <c r="G5196" s="18" t="s">
        <v>1911</v>
      </c>
      <c r="H5196" s="21">
        <v>0.68210000000000004</v>
      </c>
      <c r="I5196" s="20">
        <v>24.32</v>
      </c>
      <c r="J5196" s="20">
        <v>16.579999999999998</v>
      </c>
    </row>
    <row r="5197" spans="1:10" ht="24" customHeight="1">
      <c r="A5197" s="17" t="s">
        <v>1884</v>
      </c>
      <c r="B5197" s="19" t="s">
        <v>1971</v>
      </c>
      <c r="C5197" s="17" t="s">
        <v>78</v>
      </c>
      <c r="D5197" s="17" t="s">
        <v>1972</v>
      </c>
      <c r="E5197" s="396" t="s">
        <v>1887</v>
      </c>
      <c r="F5197" s="396"/>
      <c r="G5197" s="18" t="s">
        <v>1911</v>
      </c>
      <c r="H5197" s="21">
        <v>0.68210000000000004</v>
      </c>
      <c r="I5197" s="20">
        <v>28.71</v>
      </c>
      <c r="J5197" s="20">
        <v>19.579999999999998</v>
      </c>
    </row>
    <row r="5198" spans="1:10" ht="25.95" customHeight="1">
      <c r="A5198" s="22" t="s">
        <v>1894</v>
      </c>
      <c r="B5198" s="24" t="s">
        <v>3453</v>
      </c>
      <c r="C5198" s="22" t="s">
        <v>72</v>
      </c>
      <c r="D5198" s="22" t="s">
        <v>3454</v>
      </c>
      <c r="E5198" s="397" t="s">
        <v>1928</v>
      </c>
      <c r="F5198" s="397"/>
      <c r="G5198" s="23" t="s">
        <v>268</v>
      </c>
      <c r="H5198" s="26">
        <v>1</v>
      </c>
      <c r="I5198" s="25">
        <v>22.51</v>
      </c>
      <c r="J5198" s="25">
        <v>22.51</v>
      </c>
    </row>
    <row r="5199" spans="1:10">
      <c r="A5199" s="38"/>
      <c r="B5199" s="38"/>
      <c r="C5199" s="38"/>
      <c r="D5199" s="38"/>
      <c r="E5199" s="38" t="s">
        <v>1897</v>
      </c>
      <c r="F5199" s="39">
        <v>26.67</v>
      </c>
      <c r="G5199" s="38" t="s">
        <v>1898</v>
      </c>
      <c r="H5199" s="39">
        <v>0</v>
      </c>
      <c r="I5199" s="38" t="s">
        <v>1899</v>
      </c>
      <c r="J5199" s="39">
        <v>26.67</v>
      </c>
    </row>
    <row r="5200" spans="1:10">
      <c r="A5200" s="38"/>
      <c r="B5200" s="38"/>
      <c r="C5200" s="38"/>
      <c r="D5200" s="38"/>
      <c r="E5200" s="38" t="s">
        <v>1900</v>
      </c>
      <c r="F5200" s="39">
        <v>12.02</v>
      </c>
      <c r="G5200" s="38"/>
      <c r="H5200" s="398" t="s">
        <v>1901</v>
      </c>
      <c r="I5200" s="398"/>
      <c r="J5200" s="39">
        <v>70.69</v>
      </c>
    </row>
    <row r="5201" spans="1:10" ht="1.05" customHeight="1">
      <c r="A5201" s="16"/>
      <c r="B5201" s="16"/>
      <c r="C5201" s="16"/>
      <c r="D5201" s="16"/>
      <c r="E5201" s="16"/>
      <c r="F5201" s="16"/>
      <c r="G5201" s="16"/>
      <c r="H5201" s="16"/>
      <c r="I5201" s="16"/>
      <c r="J5201" s="16"/>
    </row>
    <row r="5202" spans="1:10" ht="18" customHeight="1">
      <c r="A5202" s="2" t="s">
        <v>1654</v>
      </c>
      <c r="B5202" s="4" t="s">
        <v>61</v>
      </c>
      <c r="C5202" s="2" t="s">
        <v>62</v>
      </c>
      <c r="D5202" s="2" t="s">
        <v>9</v>
      </c>
      <c r="E5202" s="391" t="s">
        <v>63</v>
      </c>
      <c r="F5202" s="391"/>
      <c r="G5202" s="3" t="s">
        <v>64</v>
      </c>
      <c r="H5202" s="4" t="s">
        <v>10</v>
      </c>
      <c r="I5202" s="4" t="s">
        <v>65</v>
      </c>
      <c r="J5202" s="4" t="s">
        <v>11</v>
      </c>
    </row>
    <row r="5203" spans="1:10" ht="25.95" customHeight="1">
      <c r="A5203" s="10" t="s">
        <v>1883</v>
      </c>
      <c r="B5203" s="12" t="s">
        <v>1655</v>
      </c>
      <c r="C5203" s="10" t="s">
        <v>72</v>
      </c>
      <c r="D5203" s="10" t="s">
        <v>1656</v>
      </c>
      <c r="E5203" s="395" t="s">
        <v>74</v>
      </c>
      <c r="F5203" s="395"/>
      <c r="G5203" s="11" t="s">
        <v>75</v>
      </c>
      <c r="H5203" s="15">
        <v>1</v>
      </c>
      <c r="I5203" s="13">
        <v>12.32</v>
      </c>
      <c r="J5203" s="13">
        <v>12.32</v>
      </c>
    </row>
    <row r="5204" spans="1:10" ht="25.95" customHeight="1">
      <c r="A5204" s="17" t="s">
        <v>1884</v>
      </c>
      <c r="B5204" s="19" t="s">
        <v>2969</v>
      </c>
      <c r="C5204" s="17" t="s">
        <v>78</v>
      </c>
      <c r="D5204" s="17" t="s">
        <v>2970</v>
      </c>
      <c r="E5204" s="396" t="s">
        <v>1887</v>
      </c>
      <c r="F5204" s="396"/>
      <c r="G5204" s="18" t="s">
        <v>1911</v>
      </c>
      <c r="H5204" s="21">
        <v>0.1</v>
      </c>
      <c r="I5204" s="20">
        <v>24.32</v>
      </c>
      <c r="J5204" s="20">
        <v>2.4300000000000002</v>
      </c>
    </row>
    <row r="5205" spans="1:10" ht="24" customHeight="1">
      <c r="A5205" s="17" t="s">
        <v>1884</v>
      </c>
      <c r="B5205" s="19" t="s">
        <v>1971</v>
      </c>
      <c r="C5205" s="17" t="s">
        <v>78</v>
      </c>
      <c r="D5205" s="17" t="s">
        <v>1972</v>
      </c>
      <c r="E5205" s="396" t="s">
        <v>1887</v>
      </c>
      <c r="F5205" s="396"/>
      <c r="G5205" s="18" t="s">
        <v>1911</v>
      </c>
      <c r="H5205" s="21">
        <v>0.1</v>
      </c>
      <c r="I5205" s="20">
        <v>28.71</v>
      </c>
      <c r="J5205" s="20">
        <v>2.87</v>
      </c>
    </row>
    <row r="5206" spans="1:10" ht="24" customHeight="1">
      <c r="A5206" s="22" t="s">
        <v>1894</v>
      </c>
      <c r="B5206" s="24" t="s">
        <v>3455</v>
      </c>
      <c r="C5206" s="22" t="s">
        <v>72</v>
      </c>
      <c r="D5206" s="22" t="s">
        <v>3456</v>
      </c>
      <c r="E5206" s="397" t="s">
        <v>1928</v>
      </c>
      <c r="F5206" s="397"/>
      <c r="G5206" s="23" t="s">
        <v>268</v>
      </c>
      <c r="H5206" s="26">
        <v>1</v>
      </c>
      <c r="I5206" s="25">
        <v>7.02</v>
      </c>
      <c r="J5206" s="25">
        <v>7.02</v>
      </c>
    </row>
    <row r="5207" spans="1:10">
      <c r="A5207" s="38"/>
      <c r="B5207" s="38"/>
      <c r="C5207" s="38"/>
      <c r="D5207" s="38"/>
      <c r="E5207" s="38" t="s">
        <v>1897</v>
      </c>
      <c r="F5207" s="39">
        <v>3.9</v>
      </c>
      <c r="G5207" s="38" t="s">
        <v>1898</v>
      </c>
      <c r="H5207" s="39">
        <v>0</v>
      </c>
      <c r="I5207" s="38" t="s">
        <v>1899</v>
      </c>
      <c r="J5207" s="39">
        <v>3.9</v>
      </c>
    </row>
    <row r="5208" spans="1:10">
      <c r="A5208" s="38"/>
      <c r="B5208" s="38"/>
      <c r="C5208" s="38"/>
      <c r="D5208" s="38"/>
      <c r="E5208" s="38" t="s">
        <v>1900</v>
      </c>
      <c r="F5208" s="39">
        <v>2.52</v>
      </c>
      <c r="G5208" s="38"/>
      <c r="H5208" s="398" t="s">
        <v>1901</v>
      </c>
      <c r="I5208" s="398"/>
      <c r="J5208" s="39">
        <v>14.84</v>
      </c>
    </row>
    <row r="5209" spans="1:10" ht="1.05" customHeight="1">
      <c r="A5209" s="16"/>
      <c r="B5209" s="16"/>
      <c r="C5209" s="16"/>
      <c r="D5209" s="16"/>
      <c r="E5209" s="16"/>
      <c r="F5209" s="16"/>
      <c r="G5209" s="16"/>
      <c r="H5209" s="16"/>
      <c r="I5209" s="16"/>
      <c r="J5209" s="16"/>
    </row>
    <row r="5210" spans="1:10" ht="18" customHeight="1">
      <c r="A5210" s="2" t="s">
        <v>1657</v>
      </c>
      <c r="B5210" s="4" t="s">
        <v>61</v>
      </c>
      <c r="C5210" s="2" t="s">
        <v>62</v>
      </c>
      <c r="D5210" s="2" t="s">
        <v>9</v>
      </c>
      <c r="E5210" s="391" t="s">
        <v>63</v>
      </c>
      <c r="F5210" s="391"/>
      <c r="G5210" s="3" t="s">
        <v>64</v>
      </c>
      <c r="H5210" s="4" t="s">
        <v>10</v>
      </c>
      <c r="I5210" s="4" t="s">
        <v>65</v>
      </c>
      <c r="J5210" s="4" t="s">
        <v>11</v>
      </c>
    </row>
    <row r="5211" spans="1:10" ht="78" customHeight="1">
      <c r="A5211" s="10" t="s">
        <v>1883</v>
      </c>
      <c r="B5211" s="12" t="s">
        <v>1658</v>
      </c>
      <c r="C5211" s="10" t="s">
        <v>72</v>
      </c>
      <c r="D5211" s="10" t="s">
        <v>1659</v>
      </c>
      <c r="E5211" s="395" t="s">
        <v>74</v>
      </c>
      <c r="F5211" s="395"/>
      <c r="G5211" s="11" t="s">
        <v>75</v>
      </c>
      <c r="H5211" s="15">
        <v>1</v>
      </c>
      <c r="I5211" s="13">
        <v>344.42</v>
      </c>
      <c r="J5211" s="13">
        <v>344.42</v>
      </c>
    </row>
    <row r="5212" spans="1:10" ht="24" customHeight="1">
      <c r="A5212" s="17" t="s">
        <v>1884</v>
      </c>
      <c r="B5212" s="19" t="s">
        <v>1971</v>
      </c>
      <c r="C5212" s="17" t="s">
        <v>78</v>
      </c>
      <c r="D5212" s="17" t="s">
        <v>1972</v>
      </c>
      <c r="E5212" s="396" t="s">
        <v>1887</v>
      </c>
      <c r="F5212" s="396"/>
      <c r="G5212" s="18" t="s">
        <v>1911</v>
      </c>
      <c r="H5212" s="21">
        <v>0.51129999999999998</v>
      </c>
      <c r="I5212" s="20">
        <v>28.71</v>
      </c>
      <c r="J5212" s="20">
        <v>14.67</v>
      </c>
    </row>
    <row r="5213" spans="1:10" ht="25.95" customHeight="1">
      <c r="A5213" s="17" t="s">
        <v>1884</v>
      </c>
      <c r="B5213" s="19" t="s">
        <v>2969</v>
      </c>
      <c r="C5213" s="17" t="s">
        <v>78</v>
      </c>
      <c r="D5213" s="17" t="s">
        <v>2970</v>
      </c>
      <c r="E5213" s="396" t="s">
        <v>1887</v>
      </c>
      <c r="F5213" s="396"/>
      <c r="G5213" s="18" t="s">
        <v>1911</v>
      </c>
      <c r="H5213" s="21">
        <v>0.51129999999999998</v>
      </c>
      <c r="I5213" s="20">
        <v>24.32</v>
      </c>
      <c r="J5213" s="20">
        <v>12.43</v>
      </c>
    </row>
    <row r="5214" spans="1:10" ht="24" customHeight="1">
      <c r="A5214" s="22" t="s">
        <v>1894</v>
      </c>
      <c r="B5214" s="24" t="s">
        <v>2963</v>
      </c>
      <c r="C5214" s="22" t="s">
        <v>78</v>
      </c>
      <c r="D5214" s="22" t="s">
        <v>2964</v>
      </c>
      <c r="E5214" s="397" t="s">
        <v>1928</v>
      </c>
      <c r="F5214" s="397"/>
      <c r="G5214" s="23" t="s">
        <v>268</v>
      </c>
      <c r="H5214" s="26">
        <v>25.2</v>
      </c>
      <c r="I5214" s="25">
        <v>0.42</v>
      </c>
      <c r="J5214" s="25">
        <v>10.58</v>
      </c>
    </row>
    <row r="5215" spans="1:10" ht="24" customHeight="1">
      <c r="A5215" s="22" t="s">
        <v>1894</v>
      </c>
      <c r="B5215" s="24" t="s">
        <v>2961</v>
      </c>
      <c r="C5215" s="22" t="s">
        <v>72</v>
      </c>
      <c r="D5215" s="22" t="s">
        <v>2962</v>
      </c>
      <c r="E5215" s="397" t="s">
        <v>1928</v>
      </c>
      <c r="F5215" s="397"/>
      <c r="G5215" s="23" t="s">
        <v>268</v>
      </c>
      <c r="H5215" s="26">
        <v>6</v>
      </c>
      <c r="I5215" s="25">
        <v>25.51</v>
      </c>
      <c r="J5215" s="25">
        <v>153.06</v>
      </c>
    </row>
    <row r="5216" spans="1:10" ht="78" customHeight="1">
      <c r="A5216" s="22" t="s">
        <v>1894</v>
      </c>
      <c r="B5216" s="24" t="s">
        <v>3457</v>
      </c>
      <c r="C5216" s="22" t="s">
        <v>72</v>
      </c>
      <c r="D5216" s="22" t="s">
        <v>3458</v>
      </c>
      <c r="E5216" s="397" t="s">
        <v>1928</v>
      </c>
      <c r="F5216" s="397"/>
      <c r="G5216" s="23" t="s">
        <v>268</v>
      </c>
      <c r="H5216" s="26">
        <v>1</v>
      </c>
      <c r="I5216" s="25">
        <v>58.18</v>
      </c>
      <c r="J5216" s="25">
        <v>58.18</v>
      </c>
    </row>
    <row r="5217" spans="1:10" ht="25.95" customHeight="1">
      <c r="A5217" s="22" t="s">
        <v>1894</v>
      </c>
      <c r="B5217" s="24" t="s">
        <v>2959</v>
      </c>
      <c r="C5217" s="22" t="s">
        <v>72</v>
      </c>
      <c r="D5217" s="22" t="s">
        <v>2960</v>
      </c>
      <c r="E5217" s="397" t="s">
        <v>1928</v>
      </c>
      <c r="F5217" s="397"/>
      <c r="G5217" s="23" t="s">
        <v>268</v>
      </c>
      <c r="H5217" s="26">
        <v>25.2</v>
      </c>
      <c r="I5217" s="25">
        <v>0.53</v>
      </c>
      <c r="J5217" s="25">
        <v>13.35</v>
      </c>
    </row>
    <row r="5218" spans="1:10" ht="25.95" customHeight="1">
      <c r="A5218" s="22" t="s">
        <v>1894</v>
      </c>
      <c r="B5218" s="24" t="s">
        <v>2965</v>
      </c>
      <c r="C5218" s="22" t="s">
        <v>78</v>
      </c>
      <c r="D5218" s="22" t="s">
        <v>2966</v>
      </c>
      <c r="E5218" s="397" t="s">
        <v>1928</v>
      </c>
      <c r="F5218" s="397"/>
      <c r="G5218" s="23" t="s">
        <v>268</v>
      </c>
      <c r="H5218" s="26">
        <v>50.4</v>
      </c>
      <c r="I5218" s="25">
        <v>1.63</v>
      </c>
      <c r="J5218" s="25">
        <v>82.15</v>
      </c>
    </row>
    <row r="5219" spans="1:10">
      <c r="A5219" s="38"/>
      <c r="B5219" s="38"/>
      <c r="C5219" s="38"/>
      <c r="D5219" s="38"/>
      <c r="E5219" s="38" t="s">
        <v>1897</v>
      </c>
      <c r="F5219" s="39">
        <v>19.989999999999998</v>
      </c>
      <c r="G5219" s="38" t="s">
        <v>1898</v>
      </c>
      <c r="H5219" s="39">
        <v>0</v>
      </c>
      <c r="I5219" s="38" t="s">
        <v>1899</v>
      </c>
      <c r="J5219" s="39">
        <v>19.989999999999998</v>
      </c>
    </row>
    <row r="5220" spans="1:10">
      <c r="A5220" s="38"/>
      <c r="B5220" s="38"/>
      <c r="C5220" s="38"/>
      <c r="D5220" s="38"/>
      <c r="E5220" s="38" t="s">
        <v>1900</v>
      </c>
      <c r="F5220" s="39">
        <v>70.599999999999994</v>
      </c>
      <c r="G5220" s="38"/>
      <c r="H5220" s="398" t="s">
        <v>1901</v>
      </c>
      <c r="I5220" s="398"/>
      <c r="J5220" s="39">
        <v>415.02</v>
      </c>
    </row>
    <row r="5221" spans="1:10" ht="1.05" customHeight="1">
      <c r="A5221" s="16"/>
      <c r="B5221" s="16"/>
      <c r="C5221" s="16"/>
      <c r="D5221" s="16"/>
      <c r="E5221" s="16"/>
      <c r="F5221" s="16"/>
      <c r="G5221" s="16"/>
      <c r="H5221" s="16"/>
      <c r="I5221" s="16"/>
      <c r="J5221" s="16"/>
    </row>
    <row r="5222" spans="1:10" ht="18" customHeight="1">
      <c r="A5222" s="2" t="s">
        <v>1660</v>
      </c>
      <c r="B5222" s="4" t="s">
        <v>61</v>
      </c>
      <c r="C5222" s="2" t="s">
        <v>62</v>
      </c>
      <c r="D5222" s="2" t="s">
        <v>9</v>
      </c>
      <c r="E5222" s="391" t="s">
        <v>63</v>
      </c>
      <c r="F5222" s="391"/>
      <c r="G5222" s="3" t="s">
        <v>64</v>
      </c>
      <c r="H5222" s="4" t="s">
        <v>10</v>
      </c>
      <c r="I5222" s="4" t="s">
        <v>65</v>
      </c>
      <c r="J5222" s="4" t="s">
        <v>11</v>
      </c>
    </row>
    <row r="5223" spans="1:10" ht="39" customHeight="1">
      <c r="A5223" s="10" t="s">
        <v>1883</v>
      </c>
      <c r="B5223" s="12" t="s">
        <v>1661</v>
      </c>
      <c r="C5223" s="10" t="s">
        <v>78</v>
      </c>
      <c r="D5223" s="10" t="s">
        <v>1662</v>
      </c>
      <c r="E5223" s="395" t="s">
        <v>977</v>
      </c>
      <c r="F5223" s="395"/>
      <c r="G5223" s="11" t="s">
        <v>268</v>
      </c>
      <c r="H5223" s="15">
        <v>1</v>
      </c>
      <c r="I5223" s="13">
        <v>865.05</v>
      </c>
      <c r="J5223" s="13">
        <v>865.05</v>
      </c>
    </row>
    <row r="5224" spans="1:10" ht="25.95" customHeight="1">
      <c r="A5224" s="17" t="s">
        <v>1884</v>
      </c>
      <c r="B5224" s="19" t="s">
        <v>1957</v>
      </c>
      <c r="C5224" s="17" t="s">
        <v>78</v>
      </c>
      <c r="D5224" s="17" t="s">
        <v>1958</v>
      </c>
      <c r="E5224" s="396" t="s">
        <v>1887</v>
      </c>
      <c r="F5224" s="396"/>
      <c r="G5224" s="18" t="s">
        <v>1911</v>
      </c>
      <c r="H5224" s="21">
        <v>0.45739999999999997</v>
      </c>
      <c r="I5224" s="20">
        <v>27.62</v>
      </c>
      <c r="J5224" s="20">
        <v>12.63</v>
      </c>
    </row>
    <row r="5225" spans="1:10" ht="25.95" customHeight="1">
      <c r="A5225" s="17" t="s">
        <v>1884</v>
      </c>
      <c r="B5225" s="19" t="s">
        <v>1959</v>
      </c>
      <c r="C5225" s="17" t="s">
        <v>78</v>
      </c>
      <c r="D5225" s="17" t="s">
        <v>1960</v>
      </c>
      <c r="E5225" s="396" t="s">
        <v>1887</v>
      </c>
      <c r="F5225" s="396"/>
      <c r="G5225" s="18" t="s">
        <v>1911</v>
      </c>
      <c r="H5225" s="21">
        <v>0.45739999999999997</v>
      </c>
      <c r="I5225" s="20">
        <v>23.32</v>
      </c>
      <c r="J5225" s="20">
        <v>10.66</v>
      </c>
    </row>
    <row r="5226" spans="1:10" ht="39" customHeight="1">
      <c r="A5226" s="22" t="s">
        <v>1894</v>
      </c>
      <c r="B5226" s="24" t="s">
        <v>3022</v>
      </c>
      <c r="C5226" s="22" t="s">
        <v>78</v>
      </c>
      <c r="D5226" s="22" t="s">
        <v>3023</v>
      </c>
      <c r="E5226" s="397" t="s">
        <v>1928</v>
      </c>
      <c r="F5226" s="397"/>
      <c r="G5226" s="23" t="s">
        <v>268</v>
      </c>
      <c r="H5226" s="26">
        <v>2</v>
      </c>
      <c r="I5226" s="25">
        <v>0.88</v>
      </c>
      <c r="J5226" s="25">
        <v>1.76</v>
      </c>
    </row>
    <row r="5227" spans="1:10" ht="25.95" customHeight="1">
      <c r="A5227" s="22" t="s">
        <v>1894</v>
      </c>
      <c r="B5227" s="24" t="s">
        <v>3459</v>
      </c>
      <c r="C5227" s="22" t="s">
        <v>78</v>
      </c>
      <c r="D5227" s="22" t="s">
        <v>3460</v>
      </c>
      <c r="E5227" s="397" t="s">
        <v>1928</v>
      </c>
      <c r="F5227" s="397"/>
      <c r="G5227" s="23" t="s">
        <v>268</v>
      </c>
      <c r="H5227" s="26">
        <v>1</v>
      </c>
      <c r="I5227" s="25">
        <v>840</v>
      </c>
      <c r="J5227" s="25">
        <v>840</v>
      </c>
    </row>
    <row r="5228" spans="1:10">
      <c r="A5228" s="38"/>
      <c r="B5228" s="38"/>
      <c r="C5228" s="38"/>
      <c r="D5228" s="38"/>
      <c r="E5228" s="38" t="s">
        <v>1897</v>
      </c>
      <c r="F5228" s="39">
        <v>17.55</v>
      </c>
      <c r="G5228" s="38" t="s">
        <v>1898</v>
      </c>
      <c r="H5228" s="39">
        <v>0</v>
      </c>
      <c r="I5228" s="38" t="s">
        <v>1899</v>
      </c>
      <c r="J5228" s="39">
        <v>17.55</v>
      </c>
    </row>
    <row r="5229" spans="1:10">
      <c r="A5229" s="38"/>
      <c r="B5229" s="38"/>
      <c r="C5229" s="38"/>
      <c r="D5229" s="38"/>
      <c r="E5229" s="38" t="s">
        <v>1900</v>
      </c>
      <c r="F5229" s="39">
        <v>177.33</v>
      </c>
      <c r="G5229" s="38"/>
      <c r="H5229" s="398" t="s">
        <v>1901</v>
      </c>
      <c r="I5229" s="398"/>
      <c r="J5229" s="39">
        <v>1042.3800000000001</v>
      </c>
    </row>
    <row r="5230" spans="1:10" ht="1.05" customHeight="1">
      <c r="A5230" s="16"/>
      <c r="B5230" s="16"/>
      <c r="C5230" s="16"/>
      <c r="D5230" s="16"/>
      <c r="E5230" s="16"/>
      <c r="F5230" s="16"/>
      <c r="G5230" s="16"/>
      <c r="H5230" s="16"/>
      <c r="I5230" s="16"/>
      <c r="J5230" s="16"/>
    </row>
    <row r="5231" spans="1:10" ht="18" customHeight="1">
      <c r="A5231" s="2" t="s">
        <v>1663</v>
      </c>
      <c r="B5231" s="4" t="s">
        <v>61</v>
      </c>
      <c r="C5231" s="2" t="s">
        <v>62</v>
      </c>
      <c r="D5231" s="2" t="s">
        <v>9</v>
      </c>
      <c r="E5231" s="391" t="s">
        <v>63</v>
      </c>
      <c r="F5231" s="391"/>
      <c r="G5231" s="3" t="s">
        <v>64</v>
      </c>
      <c r="H5231" s="4" t="s">
        <v>10</v>
      </c>
      <c r="I5231" s="4" t="s">
        <v>65</v>
      </c>
      <c r="J5231" s="4" t="s">
        <v>11</v>
      </c>
    </row>
    <row r="5232" spans="1:10" ht="24" customHeight="1">
      <c r="A5232" s="10" t="s">
        <v>1883</v>
      </c>
      <c r="B5232" s="12" t="s">
        <v>1664</v>
      </c>
      <c r="C5232" s="10" t="s">
        <v>72</v>
      </c>
      <c r="D5232" s="10" t="s">
        <v>1665</v>
      </c>
      <c r="E5232" s="395" t="s">
        <v>74</v>
      </c>
      <c r="F5232" s="395"/>
      <c r="G5232" s="11" t="s">
        <v>75</v>
      </c>
      <c r="H5232" s="15">
        <v>1</v>
      </c>
      <c r="I5232" s="13">
        <v>2715.24</v>
      </c>
      <c r="J5232" s="13">
        <v>2715.24</v>
      </c>
    </row>
    <row r="5233" spans="1:10" ht="25.95" customHeight="1">
      <c r="A5233" s="17" t="s">
        <v>1884</v>
      </c>
      <c r="B5233" s="19" t="s">
        <v>1957</v>
      </c>
      <c r="C5233" s="17" t="s">
        <v>78</v>
      </c>
      <c r="D5233" s="17" t="s">
        <v>1958</v>
      </c>
      <c r="E5233" s="396" t="s">
        <v>1887</v>
      </c>
      <c r="F5233" s="396"/>
      <c r="G5233" s="18" t="s">
        <v>1911</v>
      </c>
      <c r="H5233" s="21">
        <v>0.45739999999999997</v>
      </c>
      <c r="I5233" s="20">
        <v>27.62</v>
      </c>
      <c r="J5233" s="20">
        <v>12.63</v>
      </c>
    </row>
    <row r="5234" spans="1:10" ht="25.95" customHeight="1">
      <c r="A5234" s="17" t="s">
        <v>1884</v>
      </c>
      <c r="B5234" s="19" t="s">
        <v>1959</v>
      </c>
      <c r="C5234" s="17" t="s">
        <v>78</v>
      </c>
      <c r="D5234" s="17" t="s">
        <v>1960</v>
      </c>
      <c r="E5234" s="396" t="s">
        <v>1887</v>
      </c>
      <c r="F5234" s="396"/>
      <c r="G5234" s="18" t="s">
        <v>1911</v>
      </c>
      <c r="H5234" s="21">
        <v>0.45739999999999997</v>
      </c>
      <c r="I5234" s="20">
        <v>23.32</v>
      </c>
      <c r="J5234" s="20">
        <v>10.66</v>
      </c>
    </row>
    <row r="5235" spans="1:10" ht="39" customHeight="1">
      <c r="A5235" s="22" t="s">
        <v>1894</v>
      </c>
      <c r="B5235" s="24" t="s">
        <v>3022</v>
      </c>
      <c r="C5235" s="22" t="s">
        <v>78</v>
      </c>
      <c r="D5235" s="22" t="s">
        <v>3023</v>
      </c>
      <c r="E5235" s="397" t="s">
        <v>1928</v>
      </c>
      <c r="F5235" s="397"/>
      <c r="G5235" s="23" t="s">
        <v>268</v>
      </c>
      <c r="H5235" s="26">
        <v>2</v>
      </c>
      <c r="I5235" s="25">
        <v>0.88</v>
      </c>
      <c r="J5235" s="25">
        <v>1.76</v>
      </c>
    </row>
    <row r="5236" spans="1:10" ht="24" customHeight="1">
      <c r="A5236" s="22" t="s">
        <v>1894</v>
      </c>
      <c r="B5236" s="24" t="s">
        <v>3461</v>
      </c>
      <c r="C5236" s="22" t="s">
        <v>72</v>
      </c>
      <c r="D5236" s="22" t="s">
        <v>1665</v>
      </c>
      <c r="E5236" s="397" t="s">
        <v>1928</v>
      </c>
      <c r="F5236" s="397"/>
      <c r="G5236" s="23" t="s">
        <v>268</v>
      </c>
      <c r="H5236" s="26">
        <v>1</v>
      </c>
      <c r="I5236" s="25">
        <v>2690.19</v>
      </c>
      <c r="J5236" s="25">
        <v>2690.19</v>
      </c>
    </row>
    <row r="5237" spans="1:10">
      <c r="A5237" s="38"/>
      <c r="B5237" s="38"/>
      <c r="C5237" s="38"/>
      <c r="D5237" s="38"/>
      <c r="E5237" s="38" t="s">
        <v>1897</v>
      </c>
      <c r="F5237" s="39">
        <v>17.55</v>
      </c>
      <c r="G5237" s="38" t="s">
        <v>1898</v>
      </c>
      <c r="H5237" s="39">
        <v>0</v>
      </c>
      <c r="I5237" s="38" t="s">
        <v>1899</v>
      </c>
      <c r="J5237" s="39">
        <v>17.55</v>
      </c>
    </row>
    <row r="5238" spans="1:10">
      <c r="A5238" s="38"/>
      <c r="B5238" s="38"/>
      <c r="C5238" s="38"/>
      <c r="D5238" s="38"/>
      <c r="E5238" s="38" t="s">
        <v>1900</v>
      </c>
      <c r="F5238" s="39">
        <v>556.62</v>
      </c>
      <c r="G5238" s="38"/>
      <c r="H5238" s="398" t="s">
        <v>1901</v>
      </c>
      <c r="I5238" s="398"/>
      <c r="J5238" s="39">
        <v>3271.86</v>
      </c>
    </row>
    <row r="5239" spans="1:10" ht="1.05" customHeight="1">
      <c r="A5239" s="16"/>
      <c r="B5239" s="16"/>
      <c r="C5239" s="16"/>
      <c r="D5239" s="16"/>
      <c r="E5239" s="16"/>
      <c r="F5239" s="16"/>
      <c r="G5239" s="16"/>
      <c r="H5239" s="16"/>
      <c r="I5239" s="16"/>
      <c r="J5239" s="16"/>
    </row>
    <row r="5240" spans="1:10" ht="18" customHeight="1">
      <c r="A5240" s="2" t="s">
        <v>1666</v>
      </c>
      <c r="B5240" s="4" t="s">
        <v>61</v>
      </c>
      <c r="C5240" s="2" t="s">
        <v>62</v>
      </c>
      <c r="D5240" s="2" t="s">
        <v>9</v>
      </c>
      <c r="E5240" s="391" t="s">
        <v>63</v>
      </c>
      <c r="F5240" s="391"/>
      <c r="G5240" s="3" t="s">
        <v>64</v>
      </c>
      <c r="H5240" s="4" t="s">
        <v>10</v>
      </c>
      <c r="I5240" s="4" t="s">
        <v>65</v>
      </c>
      <c r="J5240" s="4" t="s">
        <v>11</v>
      </c>
    </row>
    <row r="5241" spans="1:10" ht="39" customHeight="1">
      <c r="A5241" s="10" t="s">
        <v>1883</v>
      </c>
      <c r="B5241" s="12" t="s">
        <v>1667</v>
      </c>
      <c r="C5241" s="10" t="s">
        <v>78</v>
      </c>
      <c r="D5241" s="10" t="s">
        <v>3661</v>
      </c>
      <c r="E5241" s="395" t="s">
        <v>977</v>
      </c>
      <c r="F5241" s="395"/>
      <c r="G5241" s="11" t="s">
        <v>268</v>
      </c>
      <c r="H5241" s="15">
        <v>1</v>
      </c>
      <c r="I5241" s="13">
        <v>305.05</v>
      </c>
      <c r="J5241" s="13">
        <v>305.05</v>
      </c>
    </row>
    <row r="5242" spans="1:10" ht="25.95" customHeight="1">
      <c r="A5242" s="17" t="s">
        <v>1884</v>
      </c>
      <c r="B5242" s="19" t="s">
        <v>1959</v>
      </c>
      <c r="C5242" s="17" t="s">
        <v>78</v>
      </c>
      <c r="D5242" s="17" t="s">
        <v>1960</v>
      </c>
      <c r="E5242" s="396" t="s">
        <v>1887</v>
      </c>
      <c r="F5242" s="396"/>
      <c r="G5242" s="18" t="s">
        <v>1911</v>
      </c>
      <c r="H5242" s="21">
        <v>0.45739999999999997</v>
      </c>
      <c r="I5242" s="20">
        <v>23.32</v>
      </c>
      <c r="J5242" s="20">
        <v>10.66</v>
      </c>
    </row>
    <row r="5243" spans="1:10" ht="25.95" customHeight="1">
      <c r="A5243" s="17" t="s">
        <v>1884</v>
      </c>
      <c r="B5243" s="19" t="s">
        <v>1957</v>
      </c>
      <c r="C5243" s="17" t="s">
        <v>78</v>
      </c>
      <c r="D5243" s="17" t="s">
        <v>1958</v>
      </c>
      <c r="E5243" s="396" t="s">
        <v>1887</v>
      </c>
      <c r="F5243" s="396"/>
      <c r="G5243" s="18" t="s">
        <v>1911</v>
      </c>
      <c r="H5243" s="21">
        <v>0.45739999999999997</v>
      </c>
      <c r="I5243" s="20">
        <v>27.62</v>
      </c>
      <c r="J5243" s="20">
        <v>12.63</v>
      </c>
    </row>
    <row r="5244" spans="1:10" ht="25.95" customHeight="1">
      <c r="A5244" s="22" t="s">
        <v>1894</v>
      </c>
      <c r="B5244" s="24" t="s">
        <v>3462</v>
      </c>
      <c r="C5244" s="22" t="s">
        <v>78</v>
      </c>
      <c r="D5244" s="22" t="s">
        <v>3463</v>
      </c>
      <c r="E5244" s="397" t="s">
        <v>1928</v>
      </c>
      <c r="F5244" s="397"/>
      <c r="G5244" s="23" t="s">
        <v>268</v>
      </c>
      <c r="H5244" s="26">
        <v>1</v>
      </c>
      <c r="I5244" s="25">
        <v>280</v>
      </c>
      <c r="J5244" s="25">
        <v>280</v>
      </c>
    </row>
    <row r="5245" spans="1:10" ht="39" customHeight="1">
      <c r="A5245" s="22" t="s">
        <v>1894</v>
      </c>
      <c r="B5245" s="24" t="s">
        <v>3022</v>
      </c>
      <c r="C5245" s="22" t="s">
        <v>78</v>
      </c>
      <c r="D5245" s="22" t="s">
        <v>3023</v>
      </c>
      <c r="E5245" s="397" t="s">
        <v>1928</v>
      </c>
      <c r="F5245" s="397"/>
      <c r="G5245" s="23" t="s">
        <v>268</v>
      </c>
      <c r="H5245" s="26">
        <v>2</v>
      </c>
      <c r="I5245" s="25">
        <v>0.88</v>
      </c>
      <c r="J5245" s="25">
        <v>1.76</v>
      </c>
    </row>
    <row r="5246" spans="1:10">
      <c r="A5246" s="38"/>
      <c r="B5246" s="38"/>
      <c r="C5246" s="38"/>
      <c r="D5246" s="38"/>
      <c r="E5246" s="38" t="s">
        <v>1897</v>
      </c>
      <c r="F5246" s="39">
        <v>17.55</v>
      </c>
      <c r="G5246" s="38" t="s">
        <v>1898</v>
      </c>
      <c r="H5246" s="39">
        <v>0</v>
      </c>
      <c r="I5246" s="38" t="s">
        <v>1899</v>
      </c>
      <c r="J5246" s="39">
        <v>17.55</v>
      </c>
    </row>
    <row r="5247" spans="1:10">
      <c r="A5247" s="38"/>
      <c r="B5247" s="38"/>
      <c r="C5247" s="38"/>
      <c r="D5247" s="38"/>
      <c r="E5247" s="38" t="s">
        <v>1900</v>
      </c>
      <c r="F5247" s="39">
        <v>62.53</v>
      </c>
      <c r="G5247" s="38"/>
      <c r="H5247" s="398" t="s">
        <v>1901</v>
      </c>
      <c r="I5247" s="398"/>
      <c r="J5247" s="39">
        <v>367.58</v>
      </c>
    </row>
    <row r="5248" spans="1:10" ht="1.05" customHeight="1">
      <c r="A5248" s="16"/>
      <c r="B5248" s="16"/>
      <c r="C5248" s="16"/>
      <c r="D5248" s="16"/>
      <c r="E5248" s="16"/>
      <c r="F5248" s="16"/>
      <c r="G5248" s="16"/>
      <c r="H5248" s="16"/>
      <c r="I5248" s="16"/>
      <c r="J5248" s="16"/>
    </row>
    <row r="5249" spans="1:10" ht="18" customHeight="1">
      <c r="A5249" s="2" t="s">
        <v>1669</v>
      </c>
      <c r="B5249" s="4" t="s">
        <v>61</v>
      </c>
      <c r="C5249" s="2" t="s">
        <v>62</v>
      </c>
      <c r="D5249" s="2" t="s">
        <v>9</v>
      </c>
      <c r="E5249" s="391" t="s">
        <v>63</v>
      </c>
      <c r="F5249" s="391"/>
      <c r="G5249" s="3" t="s">
        <v>64</v>
      </c>
      <c r="H5249" s="4" t="s">
        <v>10</v>
      </c>
      <c r="I5249" s="4" t="s">
        <v>65</v>
      </c>
      <c r="J5249" s="4" t="s">
        <v>11</v>
      </c>
    </row>
    <row r="5250" spans="1:10" ht="39" customHeight="1">
      <c r="A5250" s="10" t="s">
        <v>1883</v>
      </c>
      <c r="B5250" s="12" t="s">
        <v>1670</v>
      </c>
      <c r="C5250" s="10" t="s">
        <v>78</v>
      </c>
      <c r="D5250" s="10" t="s">
        <v>1671</v>
      </c>
      <c r="E5250" s="395" t="s">
        <v>977</v>
      </c>
      <c r="F5250" s="395"/>
      <c r="G5250" s="11" t="s">
        <v>268</v>
      </c>
      <c r="H5250" s="15">
        <v>1</v>
      </c>
      <c r="I5250" s="13">
        <v>270.05</v>
      </c>
      <c r="J5250" s="13">
        <v>270.05</v>
      </c>
    </row>
    <row r="5251" spans="1:10" ht="25.95" customHeight="1">
      <c r="A5251" s="17" t="s">
        <v>1884</v>
      </c>
      <c r="B5251" s="19" t="s">
        <v>1957</v>
      </c>
      <c r="C5251" s="17" t="s">
        <v>78</v>
      </c>
      <c r="D5251" s="17" t="s">
        <v>1958</v>
      </c>
      <c r="E5251" s="396" t="s">
        <v>1887</v>
      </c>
      <c r="F5251" s="396"/>
      <c r="G5251" s="18" t="s">
        <v>1911</v>
      </c>
      <c r="H5251" s="21">
        <v>0.45739999999999997</v>
      </c>
      <c r="I5251" s="20">
        <v>27.62</v>
      </c>
      <c r="J5251" s="20">
        <v>12.63</v>
      </c>
    </row>
    <row r="5252" spans="1:10" ht="25.95" customHeight="1">
      <c r="A5252" s="17" t="s">
        <v>1884</v>
      </c>
      <c r="B5252" s="19" t="s">
        <v>1959</v>
      </c>
      <c r="C5252" s="17" t="s">
        <v>78</v>
      </c>
      <c r="D5252" s="17" t="s">
        <v>1960</v>
      </c>
      <c r="E5252" s="396" t="s">
        <v>1887</v>
      </c>
      <c r="F5252" s="396"/>
      <c r="G5252" s="18" t="s">
        <v>1911</v>
      </c>
      <c r="H5252" s="21">
        <v>0.45739999999999997</v>
      </c>
      <c r="I5252" s="20">
        <v>23.32</v>
      </c>
      <c r="J5252" s="20">
        <v>10.66</v>
      </c>
    </row>
    <row r="5253" spans="1:10" ht="39" customHeight="1">
      <c r="A5253" s="22" t="s">
        <v>1894</v>
      </c>
      <c r="B5253" s="24" t="s">
        <v>3022</v>
      </c>
      <c r="C5253" s="22" t="s">
        <v>78</v>
      </c>
      <c r="D5253" s="22" t="s">
        <v>3023</v>
      </c>
      <c r="E5253" s="397" t="s">
        <v>1928</v>
      </c>
      <c r="F5253" s="397"/>
      <c r="G5253" s="23" t="s">
        <v>268</v>
      </c>
      <c r="H5253" s="26">
        <v>2</v>
      </c>
      <c r="I5253" s="25">
        <v>0.88</v>
      </c>
      <c r="J5253" s="25">
        <v>1.76</v>
      </c>
    </row>
    <row r="5254" spans="1:10" ht="25.95" customHeight="1">
      <c r="A5254" s="22" t="s">
        <v>1894</v>
      </c>
      <c r="B5254" s="24" t="s">
        <v>3464</v>
      </c>
      <c r="C5254" s="22" t="s">
        <v>78</v>
      </c>
      <c r="D5254" s="22" t="s">
        <v>3465</v>
      </c>
      <c r="E5254" s="397" t="s">
        <v>1928</v>
      </c>
      <c r="F5254" s="397"/>
      <c r="G5254" s="23" t="s">
        <v>268</v>
      </c>
      <c r="H5254" s="26">
        <v>1</v>
      </c>
      <c r="I5254" s="25">
        <v>245</v>
      </c>
      <c r="J5254" s="25">
        <v>245</v>
      </c>
    </row>
    <row r="5255" spans="1:10">
      <c r="A5255" s="38"/>
      <c r="B5255" s="38"/>
      <c r="C5255" s="38"/>
      <c r="D5255" s="38"/>
      <c r="E5255" s="38" t="s">
        <v>1897</v>
      </c>
      <c r="F5255" s="39">
        <v>17.55</v>
      </c>
      <c r="G5255" s="38" t="s">
        <v>1898</v>
      </c>
      <c r="H5255" s="39">
        <v>0</v>
      </c>
      <c r="I5255" s="38" t="s">
        <v>1899</v>
      </c>
      <c r="J5255" s="39">
        <v>17.55</v>
      </c>
    </row>
    <row r="5256" spans="1:10">
      <c r="A5256" s="38"/>
      <c r="B5256" s="38"/>
      <c r="C5256" s="38"/>
      <c r="D5256" s="38"/>
      <c r="E5256" s="38" t="s">
        <v>1900</v>
      </c>
      <c r="F5256" s="39">
        <v>55.36</v>
      </c>
      <c r="G5256" s="38"/>
      <c r="H5256" s="398" t="s">
        <v>1901</v>
      </c>
      <c r="I5256" s="398"/>
      <c r="J5256" s="39">
        <v>325.41000000000003</v>
      </c>
    </row>
    <row r="5257" spans="1:10" ht="1.05" customHeight="1">
      <c r="A5257" s="16"/>
      <c r="B5257" s="16"/>
      <c r="C5257" s="16"/>
      <c r="D5257" s="16"/>
      <c r="E5257" s="16"/>
      <c r="F5257" s="16"/>
      <c r="G5257" s="16"/>
      <c r="H5257" s="16"/>
      <c r="I5257" s="16"/>
      <c r="J5257" s="16"/>
    </row>
    <row r="5258" spans="1:10" ht="18" customHeight="1">
      <c r="A5258" s="2" t="s">
        <v>1672</v>
      </c>
      <c r="B5258" s="4" t="s">
        <v>61</v>
      </c>
      <c r="C5258" s="2" t="s">
        <v>62</v>
      </c>
      <c r="D5258" s="2" t="s">
        <v>9</v>
      </c>
      <c r="E5258" s="391" t="s">
        <v>63</v>
      </c>
      <c r="F5258" s="391"/>
      <c r="G5258" s="3" t="s">
        <v>64</v>
      </c>
      <c r="H5258" s="4" t="s">
        <v>10</v>
      </c>
      <c r="I5258" s="4" t="s">
        <v>65</v>
      </c>
      <c r="J5258" s="4" t="s">
        <v>11</v>
      </c>
    </row>
    <row r="5259" spans="1:10" ht="39" customHeight="1">
      <c r="A5259" s="10" t="s">
        <v>1883</v>
      </c>
      <c r="B5259" s="12" t="s">
        <v>1673</v>
      </c>
      <c r="C5259" s="10" t="s">
        <v>78</v>
      </c>
      <c r="D5259" s="10" t="s">
        <v>1674</v>
      </c>
      <c r="E5259" s="395" t="s">
        <v>1675</v>
      </c>
      <c r="F5259" s="395"/>
      <c r="G5259" s="11" t="s">
        <v>268</v>
      </c>
      <c r="H5259" s="15">
        <v>1</v>
      </c>
      <c r="I5259" s="13">
        <v>23.73</v>
      </c>
      <c r="J5259" s="13">
        <v>23.73</v>
      </c>
    </row>
    <row r="5260" spans="1:10" ht="25.95" customHeight="1">
      <c r="A5260" s="17" t="s">
        <v>1884</v>
      </c>
      <c r="B5260" s="19" t="s">
        <v>2969</v>
      </c>
      <c r="C5260" s="17" t="s">
        <v>78</v>
      </c>
      <c r="D5260" s="17" t="s">
        <v>2970</v>
      </c>
      <c r="E5260" s="396" t="s">
        <v>1887</v>
      </c>
      <c r="F5260" s="396"/>
      <c r="G5260" s="18" t="s">
        <v>1911</v>
      </c>
      <c r="H5260" s="21">
        <v>5.5156200000000002E-2</v>
      </c>
      <c r="I5260" s="20">
        <v>24.32</v>
      </c>
      <c r="J5260" s="20">
        <v>1.34</v>
      </c>
    </row>
    <row r="5261" spans="1:10" ht="24" customHeight="1">
      <c r="A5261" s="17" t="s">
        <v>1884</v>
      </c>
      <c r="B5261" s="19" t="s">
        <v>1971</v>
      </c>
      <c r="C5261" s="17" t="s">
        <v>78</v>
      </c>
      <c r="D5261" s="17" t="s">
        <v>1972</v>
      </c>
      <c r="E5261" s="396" t="s">
        <v>1887</v>
      </c>
      <c r="F5261" s="396"/>
      <c r="G5261" s="18" t="s">
        <v>1911</v>
      </c>
      <c r="H5261" s="21">
        <v>0.17649999999999999</v>
      </c>
      <c r="I5261" s="20">
        <v>28.71</v>
      </c>
      <c r="J5261" s="20">
        <v>5.0599999999999996</v>
      </c>
    </row>
    <row r="5262" spans="1:10" ht="25.95" customHeight="1">
      <c r="A5262" s="22" t="s">
        <v>1894</v>
      </c>
      <c r="B5262" s="24" t="s">
        <v>3466</v>
      </c>
      <c r="C5262" s="22" t="s">
        <v>78</v>
      </c>
      <c r="D5262" s="22" t="s">
        <v>3467</v>
      </c>
      <c r="E5262" s="397" t="s">
        <v>1928</v>
      </c>
      <c r="F5262" s="397"/>
      <c r="G5262" s="23" t="s">
        <v>268</v>
      </c>
      <c r="H5262" s="26">
        <v>1</v>
      </c>
      <c r="I5262" s="25">
        <v>17.329999999999998</v>
      </c>
      <c r="J5262" s="25">
        <v>17.329999999999998</v>
      </c>
    </row>
    <row r="5263" spans="1:10">
      <c r="A5263" s="38"/>
      <c r="B5263" s="38"/>
      <c r="C5263" s="38"/>
      <c r="D5263" s="38"/>
      <c r="E5263" s="38" t="s">
        <v>1897</v>
      </c>
      <c r="F5263" s="39">
        <v>4.78</v>
      </c>
      <c r="G5263" s="38" t="s">
        <v>1898</v>
      </c>
      <c r="H5263" s="39">
        <v>0</v>
      </c>
      <c r="I5263" s="38" t="s">
        <v>1899</v>
      </c>
      <c r="J5263" s="39">
        <v>4.78</v>
      </c>
    </row>
    <row r="5264" spans="1:10">
      <c r="A5264" s="38"/>
      <c r="B5264" s="38"/>
      <c r="C5264" s="38"/>
      <c r="D5264" s="38"/>
      <c r="E5264" s="38" t="s">
        <v>1900</v>
      </c>
      <c r="F5264" s="39">
        <v>4.8600000000000003</v>
      </c>
      <c r="G5264" s="38"/>
      <c r="H5264" s="398" t="s">
        <v>1901</v>
      </c>
      <c r="I5264" s="398"/>
      <c r="J5264" s="39">
        <v>28.59</v>
      </c>
    </row>
    <row r="5265" spans="1:10" ht="1.05" customHeight="1">
      <c r="A5265" s="16"/>
      <c r="B5265" s="16"/>
      <c r="C5265" s="16"/>
      <c r="D5265" s="16"/>
      <c r="E5265" s="16"/>
      <c r="F5265" s="16"/>
      <c r="G5265" s="16"/>
      <c r="H5265" s="16"/>
      <c r="I5265" s="16"/>
      <c r="J5265" s="16"/>
    </row>
    <row r="5266" spans="1:10" ht="18" customHeight="1">
      <c r="A5266" s="2" t="s">
        <v>1676</v>
      </c>
      <c r="B5266" s="4" t="s">
        <v>61</v>
      </c>
      <c r="C5266" s="2" t="s">
        <v>62</v>
      </c>
      <c r="D5266" s="2" t="s">
        <v>9</v>
      </c>
      <c r="E5266" s="391" t="s">
        <v>63</v>
      </c>
      <c r="F5266" s="391"/>
      <c r="G5266" s="3" t="s">
        <v>64</v>
      </c>
      <c r="H5266" s="4" t="s">
        <v>10</v>
      </c>
      <c r="I5266" s="4" t="s">
        <v>65</v>
      </c>
      <c r="J5266" s="4" t="s">
        <v>11</v>
      </c>
    </row>
    <row r="5267" spans="1:10" ht="25.95" customHeight="1">
      <c r="A5267" s="10" t="s">
        <v>1883</v>
      </c>
      <c r="B5267" s="12" t="s">
        <v>1677</v>
      </c>
      <c r="C5267" s="10" t="s">
        <v>72</v>
      </c>
      <c r="D5267" s="10" t="s">
        <v>1678</v>
      </c>
      <c r="E5267" s="395" t="s">
        <v>74</v>
      </c>
      <c r="F5267" s="395"/>
      <c r="G5267" s="11" t="s">
        <v>75</v>
      </c>
      <c r="H5267" s="15">
        <v>1</v>
      </c>
      <c r="I5267" s="13">
        <v>45.07</v>
      </c>
      <c r="J5267" s="13">
        <v>45.07</v>
      </c>
    </row>
    <row r="5268" spans="1:10" ht="24" customHeight="1">
      <c r="A5268" s="17" t="s">
        <v>1884</v>
      </c>
      <c r="B5268" s="19" t="s">
        <v>1909</v>
      </c>
      <c r="C5268" s="17" t="s">
        <v>78</v>
      </c>
      <c r="D5268" s="17" t="s">
        <v>1910</v>
      </c>
      <c r="E5268" s="396" t="s">
        <v>1887</v>
      </c>
      <c r="F5268" s="396"/>
      <c r="G5268" s="18" t="s">
        <v>1911</v>
      </c>
      <c r="H5268" s="21">
        <v>0.2</v>
      </c>
      <c r="I5268" s="20">
        <v>22.95</v>
      </c>
      <c r="J5268" s="20">
        <v>4.59</v>
      </c>
    </row>
    <row r="5269" spans="1:10" ht="52.05" customHeight="1">
      <c r="A5269" s="22" t="s">
        <v>1894</v>
      </c>
      <c r="B5269" s="24" t="s">
        <v>3468</v>
      </c>
      <c r="C5269" s="22" t="s">
        <v>78</v>
      </c>
      <c r="D5269" s="22" t="s">
        <v>3469</v>
      </c>
      <c r="E5269" s="397" t="s">
        <v>1928</v>
      </c>
      <c r="F5269" s="397"/>
      <c r="G5269" s="23" t="s">
        <v>268</v>
      </c>
      <c r="H5269" s="26">
        <v>1</v>
      </c>
      <c r="I5269" s="25">
        <v>40.479999999999997</v>
      </c>
      <c r="J5269" s="25">
        <v>40.479999999999997</v>
      </c>
    </row>
    <row r="5270" spans="1:10">
      <c r="A5270" s="38"/>
      <c r="B5270" s="38"/>
      <c r="C5270" s="38"/>
      <c r="D5270" s="38"/>
      <c r="E5270" s="38" t="s">
        <v>1897</v>
      </c>
      <c r="F5270" s="39">
        <v>3.22</v>
      </c>
      <c r="G5270" s="38" t="s">
        <v>1898</v>
      </c>
      <c r="H5270" s="39">
        <v>0</v>
      </c>
      <c r="I5270" s="38" t="s">
        <v>1899</v>
      </c>
      <c r="J5270" s="39">
        <v>3.22</v>
      </c>
    </row>
    <row r="5271" spans="1:10">
      <c r="A5271" s="38"/>
      <c r="B5271" s="38"/>
      <c r="C5271" s="38"/>
      <c r="D5271" s="38"/>
      <c r="E5271" s="38" t="s">
        <v>1900</v>
      </c>
      <c r="F5271" s="39">
        <v>9.23</v>
      </c>
      <c r="G5271" s="38"/>
      <c r="H5271" s="398" t="s">
        <v>1901</v>
      </c>
      <c r="I5271" s="398"/>
      <c r="J5271" s="39">
        <v>54.3</v>
      </c>
    </row>
    <row r="5272" spans="1:10" ht="1.05" customHeight="1">
      <c r="A5272" s="16"/>
      <c r="B5272" s="16"/>
      <c r="C5272" s="16"/>
      <c r="D5272" s="16"/>
      <c r="E5272" s="16"/>
      <c r="F5272" s="16"/>
      <c r="G5272" s="16"/>
      <c r="H5272" s="16"/>
      <c r="I5272" s="16"/>
      <c r="J5272" s="16"/>
    </row>
    <row r="5273" spans="1:10" ht="18" customHeight="1">
      <c r="A5273" s="2" t="s">
        <v>1679</v>
      </c>
      <c r="B5273" s="4" t="s">
        <v>61</v>
      </c>
      <c r="C5273" s="2" t="s">
        <v>62</v>
      </c>
      <c r="D5273" s="2" t="s">
        <v>9</v>
      </c>
      <c r="E5273" s="391" t="s">
        <v>63</v>
      </c>
      <c r="F5273" s="391"/>
      <c r="G5273" s="3" t="s">
        <v>64</v>
      </c>
      <c r="H5273" s="4" t="s">
        <v>10</v>
      </c>
      <c r="I5273" s="4" t="s">
        <v>65</v>
      </c>
      <c r="J5273" s="4" t="s">
        <v>11</v>
      </c>
    </row>
    <row r="5274" spans="1:10" ht="25.95" customHeight="1">
      <c r="A5274" s="10" t="s">
        <v>1883</v>
      </c>
      <c r="B5274" s="12" t="s">
        <v>1680</v>
      </c>
      <c r="C5274" s="10" t="s">
        <v>72</v>
      </c>
      <c r="D5274" s="10" t="s">
        <v>1681</v>
      </c>
      <c r="E5274" s="395" t="s">
        <v>74</v>
      </c>
      <c r="F5274" s="395"/>
      <c r="G5274" s="11" t="s">
        <v>75</v>
      </c>
      <c r="H5274" s="15">
        <v>1</v>
      </c>
      <c r="I5274" s="13">
        <v>62.96</v>
      </c>
      <c r="J5274" s="13">
        <v>62.96</v>
      </c>
    </row>
    <row r="5275" spans="1:10" ht="25.95" customHeight="1">
      <c r="A5275" s="17" t="s">
        <v>1884</v>
      </c>
      <c r="B5275" s="19" t="s">
        <v>2969</v>
      </c>
      <c r="C5275" s="17" t="s">
        <v>78</v>
      </c>
      <c r="D5275" s="17" t="s">
        <v>2970</v>
      </c>
      <c r="E5275" s="396" t="s">
        <v>1887</v>
      </c>
      <c r="F5275" s="396"/>
      <c r="G5275" s="18" t="s">
        <v>1911</v>
      </c>
      <c r="H5275" s="21">
        <v>0.62109999999999999</v>
      </c>
      <c r="I5275" s="20">
        <v>24.32</v>
      </c>
      <c r="J5275" s="20">
        <v>15.1</v>
      </c>
    </row>
    <row r="5276" spans="1:10" ht="24" customHeight="1">
      <c r="A5276" s="17" t="s">
        <v>1884</v>
      </c>
      <c r="B5276" s="19" t="s">
        <v>1971</v>
      </c>
      <c r="C5276" s="17" t="s">
        <v>78</v>
      </c>
      <c r="D5276" s="17" t="s">
        <v>1972</v>
      </c>
      <c r="E5276" s="396" t="s">
        <v>1887</v>
      </c>
      <c r="F5276" s="396"/>
      <c r="G5276" s="18" t="s">
        <v>1911</v>
      </c>
      <c r="H5276" s="21">
        <v>0.62109999999999999</v>
      </c>
      <c r="I5276" s="20">
        <v>28.71</v>
      </c>
      <c r="J5276" s="20">
        <v>17.829999999999998</v>
      </c>
    </row>
    <row r="5277" spans="1:10" ht="24" customHeight="1">
      <c r="A5277" s="22" t="s">
        <v>1894</v>
      </c>
      <c r="B5277" s="24" t="s">
        <v>3470</v>
      </c>
      <c r="C5277" s="22" t="s">
        <v>72</v>
      </c>
      <c r="D5277" s="22" t="s">
        <v>3471</v>
      </c>
      <c r="E5277" s="397" t="s">
        <v>1928</v>
      </c>
      <c r="F5277" s="397"/>
      <c r="G5277" s="23" t="s">
        <v>268</v>
      </c>
      <c r="H5277" s="26">
        <v>1</v>
      </c>
      <c r="I5277" s="25">
        <v>30.03</v>
      </c>
      <c r="J5277" s="25">
        <v>30.03</v>
      </c>
    </row>
    <row r="5278" spans="1:10">
      <c r="A5278" s="38"/>
      <c r="B5278" s="38"/>
      <c r="C5278" s="38"/>
      <c r="D5278" s="38"/>
      <c r="E5278" s="38" t="s">
        <v>1897</v>
      </c>
      <c r="F5278" s="39">
        <v>24.28</v>
      </c>
      <c r="G5278" s="38" t="s">
        <v>1898</v>
      </c>
      <c r="H5278" s="39">
        <v>0</v>
      </c>
      <c r="I5278" s="38" t="s">
        <v>1899</v>
      </c>
      <c r="J5278" s="39">
        <v>24.28</v>
      </c>
    </row>
    <row r="5279" spans="1:10">
      <c r="A5279" s="38"/>
      <c r="B5279" s="38"/>
      <c r="C5279" s="38"/>
      <c r="D5279" s="38"/>
      <c r="E5279" s="38" t="s">
        <v>1900</v>
      </c>
      <c r="F5279" s="39">
        <v>12.9</v>
      </c>
      <c r="G5279" s="38"/>
      <c r="H5279" s="398" t="s">
        <v>1901</v>
      </c>
      <c r="I5279" s="398"/>
      <c r="J5279" s="39">
        <v>75.86</v>
      </c>
    </row>
    <row r="5280" spans="1:10" ht="1.05" customHeight="1">
      <c r="A5280" s="16"/>
      <c r="B5280" s="16"/>
      <c r="C5280" s="16"/>
      <c r="D5280" s="16"/>
      <c r="E5280" s="16"/>
      <c r="F5280" s="16"/>
      <c r="G5280" s="16"/>
      <c r="H5280" s="16"/>
      <c r="I5280" s="16"/>
      <c r="J5280" s="16"/>
    </row>
    <row r="5281" spans="1:10" ht="18" customHeight="1">
      <c r="A5281" s="2" t="s">
        <v>1682</v>
      </c>
      <c r="B5281" s="4" t="s">
        <v>61</v>
      </c>
      <c r="C5281" s="2" t="s">
        <v>62</v>
      </c>
      <c r="D5281" s="2" t="s">
        <v>9</v>
      </c>
      <c r="E5281" s="391" t="s">
        <v>63</v>
      </c>
      <c r="F5281" s="391"/>
      <c r="G5281" s="3" t="s">
        <v>64</v>
      </c>
      <c r="H5281" s="4" t="s">
        <v>10</v>
      </c>
      <c r="I5281" s="4" t="s">
        <v>65</v>
      </c>
      <c r="J5281" s="4" t="s">
        <v>11</v>
      </c>
    </row>
    <row r="5282" spans="1:10" ht="39" customHeight="1">
      <c r="A5282" s="10" t="s">
        <v>1883</v>
      </c>
      <c r="B5282" s="12" t="s">
        <v>1683</v>
      </c>
      <c r="C5282" s="10" t="s">
        <v>72</v>
      </c>
      <c r="D5282" s="10" t="s">
        <v>1684</v>
      </c>
      <c r="E5282" s="395" t="s">
        <v>74</v>
      </c>
      <c r="F5282" s="395"/>
      <c r="G5282" s="11" t="s">
        <v>75</v>
      </c>
      <c r="H5282" s="15">
        <v>1</v>
      </c>
      <c r="I5282" s="13">
        <v>384.5</v>
      </c>
      <c r="J5282" s="13">
        <v>384.5</v>
      </c>
    </row>
    <row r="5283" spans="1:10" ht="24" customHeight="1">
      <c r="A5283" s="17" t="s">
        <v>1884</v>
      </c>
      <c r="B5283" s="19" t="s">
        <v>1971</v>
      </c>
      <c r="C5283" s="17" t="s">
        <v>78</v>
      </c>
      <c r="D5283" s="17" t="s">
        <v>1972</v>
      </c>
      <c r="E5283" s="396" t="s">
        <v>1887</v>
      </c>
      <c r="F5283" s="396"/>
      <c r="G5283" s="18" t="s">
        <v>1911</v>
      </c>
      <c r="H5283" s="21">
        <v>1.5</v>
      </c>
      <c r="I5283" s="20">
        <v>28.71</v>
      </c>
      <c r="J5283" s="20">
        <v>43.06</v>
      </c>
    </row>
    <row r="5284" spans="1:10" ht="25.95" customHeight="1">
      <c r="A5284" s="22" t="s">
        <v>1894</v>
      </c>
      <c r="B5284" s="24" t="s">
        <v>3472</v>
      </c>
      <c r="C5284" s="22" t="s">
        <v>72</v>
      </c>
      <c r="D5284" s="22" t="s">
        <v>3473</v>
      </c>
      <c r="E5284" s="397" t="s">
        <v>1928</v>
      </c>
      <c r="F5284" s="397"/>
      <c r="G5284" s="23" t="s">
        <v>268</v>
      </c>
      <c r="H5284" s="26">
        <v>1</v>
      </c>
      <c r="I5284" s="25">
        <v>341.44</v>
      </c>
      <c r="J5284" s="25">
        <v>341.44</v>
      </c>
    </row>
    <row r="5285" spans="1:10">
      <c r="A5285" s="38"/>
      <c r="B5285" s="38"/>
      <c r="C5285" s="38"/>
      <c r="D5285" s="38"/>
      <c r="E5285" s="38" t="s">
        <v>1897</v>
      </c>
      <c r="F5285" s="39">
        <v>32.619999999999997</v>
      </c>
      <c r="G5285" s="38" t="s">
        <v>1898</v>
      </c>
      <c r="H5285" s="39">
        <v>0</v>
      </c>
      <c r="I5285" s="38" t="s">
        <v>1899</v>
      </c>
      <c r="J5285" s="39">
        <v>32.619999999999997</v>
      </c>
    </row>
    <row r="5286" spans="1:10">
      <c r="A5286" s="38"/>
      <c r="B5286" s="38"/>
      <c r="C5286" s="38"/>
      <c r="D5286" s="38"/>
      <c r="E5286" s="38" t="s">
        <v>1900</v>
      </c>
      <c r="F5286" s="39">
        <v>78.819999999999993</v>
      </c>
      <c r="G5286" s="38"/>
      <c r="H5286" s="398" t="s">
        <v>1901</v>
      </c>
      <c r="I5286" s="398"/>
      <c r="J5286" s="39">
        <v>463.32</v>
      </c>
    </row>
    <row r="5287" spans="1:10" ht="1.05" customHeight="1">
      <c r="A5287" s="16"/>
      <c r="B5287" s="16"/>
      <c r="C5287" s="16"/>
      <c r="D5287" s="16"/>
      <c r="E5287" s="16"/>
      <c r="F5287" s="16"/>
      <c r="G5287" s="16"/>
      <c r="H5287" s="16"/>
      <c r="I5287" s="16"/>
      <c r="J5287" s="16"/>
    </row>
    <row r="5288" spans="1:10" ht="18" customHeight="1">
      <c r="A5288" s="2" t="s">
        <v>1685</v>
      </c>
      <c r="B5288" s="4" t="s">
        <v>61</v>
      </c>
      <c r="C5288" s="2" t="s">
        <v>62</v>
      </c>
      <c r="D5288" s="2" t="s">
        <v>9</v>
      </c>
      <c r="E5288" s="391" t="s">
        <v>63</v>
      </c>
      <c r="F5288" s="391"/>
      <c r="G5288" s="3" t="s">
        <v>64</v>
      </c>
      <c r="H5288" s="4" t="s">
        <v>10</v>
      </c>
      <c r="I5288" s="4" t="s">
        <v>65</v>
      </c>
      <c r="J5288" s="4" t="s">
        <v>11</v>
      </c>
    </row>
    <row r="5289" spans="1:10" ht="25.95" customHeight="1">
      <c r="A5289" s="10" t="s">
        <v>1883</v>
      </c>
      <c r="B5289" s="12" t="s">
        <v>1455</v>
      </c>
      <c r="C5289" s="10" t="s">
        <v>78</v>
      </c>
      <c r="D5289" s="10" t="s">
        <v>1456</v>
      </c>
      <c r="E5289" s="395" t="s">
        <v>625</v>
      </c>
      <c r="F5289" s="395"/>
      <c r="G5289" s="11" t="s">
        <v>268</v>
      </c>
      <c r="H5289" s="15">
        <v>1</v>
      </c>
      <c r="I5289" s="13">
        <v>43.31</v>
      </c>
      <c r="J5289" s="13">
        <v>43.31</v>
      </c>
    </row>
    <row r="5290" spans="1:10" ht="24" customHeight="1">
      <c r="A5290" s="17" t="s">
        <v>1884</v>
      </c>
      <c r="B5290" s="19" t="s">
        <v>1909</v>
      </c>
      <c r="C5290" s="17" t="s">
        <v>78</v>
      </c>
      <c r="D5290" s="17" t="s">
        <v>1910</v>
      </c>
      <c r="E5290" s="396" t="s">
        <v>1887</v>
      </c>
      <c r="F5290" s="396"/>
      <c r="G5290" s="18" t="s">
        <v>1911</v>
      </c>
      <c r="H5290" s="21">
        <v>0.10879999999999999</v>
      </c>
      <c r="I5290" s="20">
        <v>22.95</v>
      </c>
      <c r="J5290" s="20">
        <v>2.4900000000000002</v>
      </c>
    </row>
    <row r="5291" spans="1:10" ht="39" customHeight="1">
      <c r="A5291" s="17" t="s">
        <v>1884</v>
      </c>
      <c r="B5291" s="19" t="s">
        <v>2638</v>
      </c>
      <c r="C5291" s="17" t="s">
        <v>78</v>
      </c>
      <c r="D5291" s="17" t="s">
        <v>2639</v>
      </c>
      <c r="E5291" s="396" t="s">
        <v>2640</v>
      </c>
      <c r="F5291" s="396"/>
      <c r="G5291" s="18" t="s">
        <v>81</v>
      </c>
      <c r="H5291" s="21">
        <v>1.41E-2</v>
      </c>
      <c r="I5291" s="20">
        <v>279.45999999999998</v>
      </c>
      <c r="J5291" s="20">
        <v>3.94</v>
      </c>
    </row>
    <row r="5292" spans="1:10" ht="24" customHeight="1">
      <c r="A5292" s="17" t="s">
        <v>1884</v>
      </c>
      <c r="B5292" s="19" t="s">
        <v>1935</v>
      </c>
      <c r="C5292" s="17" t="s">
        <v>78</v>
      </c>
      <c r="D5292" s="17" t="s">
        <v>1936</v>
      </c>
      <c r="E5292" s="396" t="s">
        <v>1887</v>
      </c>
      <c r="F5292" s="396"/>
      <c r="G5292" s="18" t="s">
        <v>1911</v>
      </c>
      <c r="H5292" s="21">
        <v>0.1384</v>
      </c>
      <c r="I5292" s="20">
        <v>28.34</v>
      </c>
      <c r="J5292" s="20">
        <v>3.92</v>
      </c>
    </row>
    <row r="5293" spans="1:10" ht="39" customHeight="1">
      <c r="A5293" s="22" t="s">
        <v>1894</v>
      </c>
      <c r="B5293" s="24" t="s">
        <v>3309</v>
      </c>
      <c r="C5293" s="22" t="s">
        <v>78</v>
      </c>
      <c r="D5293" s="22" t="s">
        <v>3310</v>
      </c>
      <c r="E5293" s="397" t="s">
        <v>1928</v>
      </c>
      <c r="F5293" s="397"/>
      <c r="G5293" s="23" t="s">
        <v>268</v>
      </c>
      <c r="H5293" s="26">
        <v>1</v>
      </c>
      <c r="I5293" s="25">
        <v>32.96</v>
      </c>
      <c r="J5293" s="25">
        <v>32.96</v>
      </c>
    </row>
    <row r="5294" spans="1:10">
      <c r="A5294" s="38"/>
      <c r="B5294" s="38"/>
      <c r="C5294" s="38"/>
      <c r="D5294" s="38"/>
      <c r="E5294" s="38" t="s">
        <v>1897</v>
      </c>
      <c r="F5294" s="39">
        <v>6.04</v>
      </c>
      <c r="G5294" s="38" t="s">
        <v>1898</v>
      </c>
      <c r="H5294" s="39">
        <v>0</v>
      </c>
      <c r="I5294" s="38" t="s">
        <v>1899</v>
      </c>
      <c r="J5294" s="39">
        <v>6.04</v>
      </c>
    </row>
    <row r="5295" spans="1:10">
      <c r="A5295" s="38"/>
      <c r="B5295" s="38"/>
      <c r="C5295" s="38"/>
      <c r="D5295" s="38"/>
      <c r="E5295" s="38" t="s">
        <v>1900</v>
      </c>
      <c r="F5295" s="39">
        <v>8.8699999999999992</v>
      </c>
      <c r="G5295" s="38"/>
      <c r="H5295" s="398" t="s">
        <v>1901</v>
      </c>
      <c r="I5295" s="398"/>
      <c r="J5295" s="39">
        <v>52.18</v>
      </c>
    </row>
    <row r="5296" spans="1:10" ht="1.05" customHeight="1">
      <c r="A5296" s="16"/>
      <c r="B5296" s="16"/>
      <c r="C5296" s="16"/>
      <c r="D5296" s="16"/>
      <c r="E5296" s="16"/>
      <c r="F5296" s="16"/>
      <c r="G5296" s="16"/>
      <c r="H5296" s="16"/>
      <c r="I5296" s="16"/>
      <c r="J5296" s="16"/>
    </row>
    <row r="5297" spans="1:10" ht="18" customHeight="1">
      <c r="A5297" s="2" t="s">
        <v>1686</v>
      </c>
      <c r="B5297" s="4" t="s">
        <v>61</v>
      </c>
      <c r="C5297" s="2" t="s">
        <v>62</v>
      </c>
      <c r="D5297" s="2" t="s">
        <v>9</v>
      </c>
      <c r="E5297" s="391" t="s">
        <v>63</v>
      </c>
      <c r="F5297" s="391"/>
      <c r="G5297" s="3" t="s">
        <v>64</v>
      </c>
      <c r="H5297" s="4" t="s">
        <v>10</v>
      </c>
      <c r="I5297" s="4" t="s">
        <v>65</v>
      </c>
      <c r="J5297" s="4" t="s">
        <v>11</v>
      </c>
    </row>
    <row r="5298" spans="1:10" ht="39" customHeight="1">
      <c r="A5298" s="10" t="s">
        <v>1883</v>
      </c>
      <c r="B5298" s="12" t="s">
        <v>1687</v>
      </c>
      <c r="C5298" s="10" t="s">
        <v>78</v>
      </c>
      <c r="D5298" s="10" t="s">
        <v>1688</v>
      </c>
      <c r="E5298" s="395" t="s">
        <v>1427</v>
      </c>
      <c r="F5298" s="395"/>
      <c r="G5298" s="11" t="s">
        <v>268</v>
      </c>
      <c r="H5298" s="15">
        <v>1</v>
      </c>
      <c r="I5298" s="13">
        <v>28.62</v>
      </c>
      <c r="J5298" s="13">
        <v>28.62</v>
      </c>
    </row>
    <row r="5299" spans="1:10" ht="25.95" customHeight="1">
      <c r="A5299" s="17" t="s">
        <v>1884</v>
      </c>
      <c r="B5299" s="19" t="s">
        <v>2969</v>
      </c>
      <c r="C5299" s="17" t="s">
        <v>78</v>
      </c>
      <c r="D5299" s="17" t="s">
        <v>2970</v>
      </c>
      <c r="E5299" s="396" t="s">
        <v>1887</v>
      </c>
      <c r="F5299" s="396"/>
      <c r="G5299" s="18" t="s">
        <v>1911</v>
      </c>
      <c r="H5299" s="21">
        <v>0.18629999999999999</v>
      </c>
      <c r="I5299" s="20">
        <v>24.32</v>
      </c>
      <c r="J5299" s="20">
        <v>4.53</v>
      </c>
    </row>
    <row r="5300" spans="1:10" ht="24" customHeight="1">
      <c r="A5300" s="17" t="s">
        <v>1884</v>
      </c>
      <c r="B5300" s="19" t="s">
        <v>1971</v>
      </c>
      <c r="C5300" s="17" t="s">
        <v>78</v>
      </c>
      <c r="D5300" s="17" t="s">
        <v>1972</v>
      </c>
      <c r="E5300" s="396" t="s">
        <v>1887</v>
      </c>
      <c r="F5300" s="396"/>
      <c r="G5300" s="18" t="s">
        <v>1911</v>
      </c>
      <c r="H5300" s="21">
        <v>0.18629999999999999</v>
      </c>
      <c r="I5300" s="20">
        <v>28.71</v>
      </c>
      <c r="J5300" s="20">
        <v>5.34</v>
      </c>
    </row>
    <row r="5301" spans="1:10" ht="25.95" customHeight="1">
      <c r="A5301" s="22" t="s">
        <v>1894</v>
      </c>
      <c r="B5301" s="24" t="s">
        <v>3474</v>
      </c>
      <c r="C5301" s="22" t="s">
        <v>78</v>
      </c>
      <c r="D5301" s="22" t="s">
        <v>3475</v>
      </c>
      <c r="E5301" s="397" t="s">
        <v>1928</v>
      </c>
      <c r="F5301" s="397"/>
      <c r="G5301" s="23" t="s">
        <v>268</v>
      </c>
      <c r="H5301" s="26">
        <v>1</v>
      </c>
      <c r="I5301" s="25">
        <v>18.75</v>
      </c>
      <c r="J5301" s="25">
        <v>18.75</v>
      </c>
    </row>
    <row r="5302" spans="1:10">
      <c r="A5302" s="38"/>
      <c r="B5302" s="38"/>
      <c r="C5302" s="38"/>
      <c r="D5302" s="38"/>
      <c r="E5302" s="38" t="s">
        <v>1897</v>
      </c>
      <c r="F5302" s="39">
        <v>7.28</v>
      </c>
      <c r="G5302" s="38" t="s">
        <v>1898</v>
      </c>
      <c r="H5302" s="39">
        <v>0</v>
      </c>
      <c r="I5302" s="38" t="s">
        <v>1899</v>
      </c>
      <c r="J5302" s="39">
        <v>7.28</v>
      </c>
    </row>
    <row r="5303" spans="1:10">
      <c r="A5303" s="38"/>
      <c r="B5303" s="38"/>
      <c r="C5303" s="38"/>
      <c r="D5303" s="38"/>
      <c r="E5303" s="38" t="s">
        <v>1900</v>
      </c>
      <c r="F5303" s="39">
        <v>5.86</v>
      </c>
      <c r="G5303" s="38"/>
      <c r="H5303" s="398" t="s">
        <v>1901</v>
      </c>
      <c r="I5303" s="398"/>
      <c r="J5303" s="39">
        <v>34.479999999999997</v>
      </c>
    </row>
    <row r="5304" spans="1:10" ht="1.05" customHeight="1">
      <c r="A5304" s="16"/>
      <c r="B5304" s="16"/>
      <c r="C5304" s="16"/>
      <c r="D5304" s="16"/>
      <c r="E5304" s="16"/>
      <c r="F5304" s="16"/>
      <c r="G5304" s="16"/>
      <c r="H5304" s="16"/>
      <c r="I5304" s="16"/>
      <c r="J5304" s="16"/>
    </row>
    <row r="5305" spans="1:10" ht="18" customHeight="1">
      <c r="A5305" s="2" t="s">
        <v>1689</v>
      </c>
      <c r="B5305" s="4" t="s">
        <v>61</v>
      </c>
      <c r="C5305" s="2" t="s">
        <v>62</v>
      </c>
      <c r="D5305" s="2" t="s">
        <v>9</v>
      </c>
      <c r="E5305" s="391" t="s">
        <v>63</v>
      </c>
      <c r="F5305" s="391"/>
      <c r="G5305" s="3" t="s">
        <v>64</v>
      </c>
      <c r="H5305" s="4" t="s">
        <v>10</v>
      </c>
      <c r="I5305" s="4" t="s">
        <v>65</v>
      </c>
      <c r="J5305" s="4" t="s">
        <v>11</v>
      </c>
    </row>
    <row r="5306" spans="1:10" ht="25.95" customHeight="1">
      <c r="A5306" s="10" t="s">
        <v>1883</v>
      </c>
      <c r="B5306" s="12" t="s">
        <v>1690</v>
      </c>
      <c r="C5306" s="10" t="s">
        <v>78</v>
      </c>
      <c r="D5306" s="10" t="s">
        <v>1691</v>
      </c>
      <c r="E5306" s="395" t="s">
        <v>1427</v>
      </c>
      <c r="F5306" s="395"/>
      <c r="G5306" s="11" t="s">
        <v>268</v>
      </c>
      <c r="H5306" s="15">
        <v>1</v>
      </c>
      <c r="I5306" s="13">
        <v>163.07</v>
      </c>
      <c r="J5306" s="13">
        <v>163.07</v>
      </c>
    </row>
    <row r="5307" spans="1:10" ht="25.95" customHeight="1">
      <c r="A5307" s="17" t="s">
        <v>1884</v>
      </c>
      <c r="B5307" s="19" t="s">
        <v>2969</v>
      </c>
      <c r="C5307" s="17" t="s">
        <v>78</v>
      </c>
      <c r="D5307" s="17" t="s">
        <v>2970</v>
      </c>
      <c r="E5307" s="396" t="s">
        <v>1887</v>
      </c>
      <c r="F5307" s="396"/>
      <c r="G5307" s="18" t="s">
        <v>1911</v>
      </c>
      <c r="H5307" s="21">
        <v>0.38819999999999999</v>
      </c>
      <c r="I5307" s="20">
        <v>24.32</v>
      </c>
      <c r="J5307" s="20">
        <v>9.44</v>
      </c>
    </row>
    <row r="5308" spans="1:10" ht="24" customHeight="1">
      <c r="A5308" s="17" t="s">
        <v>1884</v>
      </c>
      <c r="B5308" s="19" t="s">
        <v>1971</v>
      </c>
      <c r="C5308" s="17" t="s">
        <v>78</v>
      </c>
      <c r="D5308" s="17" t="s">
        <v>1972</v>
      </c>
      <c r="E5308" s="396" t="s">
        <v>1887</v>
      </c>
      <c r="F5308" s="396"/>
      <c r="G5308" s="18" t="s">
        <v>1911</v>
      </c>
      <c r="H5308" s="21">
        <v>0.38819999999999999</v>
      </c>
      <c r="I5308" s="20">
        <v>28.71</v>
      </c>
      <c r="J5308" s="20">
        <v>11.14</v>
      </c>
    </row>
    <row r="5309" spans="1:10" ht="39" customHeight="1">
      <c r="A5309" s="22" t="s">
        <v>1894</v>
      </c>
      <c r="B5309" s="24" t="s">
        <v>3476</v>
      </c>
      <c r="C5309" s="22" t="s">
        <v>78</v>
      </c>
      <c r="D5309" s="22" t="s">
        <v>3477</v>
      </c>
      <c r="E5309" s="397" t="s">
        <v>1928</v>
      </c>
      <c r="F5309" s="397"/>
      <c r="G5309" s="23" t="s">
        <v>268</v>
      </c>
      <c r="H5309" s="26">
        <v>1</v>
      </c>
      <c r="I5309" s="25">
        <v>142.49</v>
      </c>
      <c r="J5309" s="25">
        <v>142.49</v>
      </c>
    </row>
    <row r="5310" spans="1:10">
      <c r="A5310" s="38"/>
      <c r="B5310" s="38"/>
      <c r="C5310" s="38"/>
      <c r="D5310" s="38"/>
      <c r="E5310" s="38" t="s">
        <v>1897</v>
      </c>
      <c r="F5310" s="39">
        <v>15.17</v>
      </c>
      <c r="G5310" s="38" t="s">
        <v>1898</v>
      </c>
      <c r="H5310" s="39">
        <v>0</v>
      </c>
      <c r="I5310" s="38" t="s">
        <v>1899</v>
      </c>
      <c r="J5310" s="39">
        <v>15.17</v>
      </c>
    </row>
    <row r="5311" spans="1:10">
      <c r="A5311" s="38"/>
      <c r="B5311" s="38"/>
      <c r="C5311" s="38"/>
      <c r="D5311" s="38"/>
      <c r="E5311" s="38" t="s">
        <v>1900</v>
      </c>
      <c r="F5311" s="39">
        <v>33.42</v>
      </c>
      <c r="G5311" s="38"/>
      <c r="H5311" s="398" t="s">
        <v>1901</v>
      </c>
      <c r="I5311" s="398"/>
      <c r="J5311" s="39">
        <v>196.49</v>
      </c>
    </row>
    <row r="5312" spans="1:10" ht="1.05" customHeight="1">
      <c r="A5312" s="16"/>
      <c r="B5312" s="16"/>
      <c r="C5312" s="16"/>
      <c r="D5312" s="16"/>
      <c r="E5312" s="16"/>
      <c r="F5312" s="16"/>
      <c r="G5312" s="16"/>
      <c r="H5312" s="16"/>
      <c r="I5312" s="16"/>
      <c r="J5312" s="16"/>
    </row>
    <row r="5313" spans="1:10" ht="18" customHeight="1">
      <c r="A5313" s="2" t="s">
        <v>1692</v>
      </c>
      <c r="B5313" s="4" t="s">
        <v>61</v>
      </c>
      <c r="C5313" s="2" t="s">
        <v>62</v>
      </c>
      <c r="D5313" s="2" t="s">
        <v>9</v>
      </c>
      <c r="E5313" s="391" t="s">
        <v>63</v>
      </c>
      <c r="F5313" s="391"/>
      <c r="G5313" s="3" t="s">
        <v>64</v>
      </c>
      <c r="H5313" s="4" t="s">
        <v>10</v>
      </c>
      <c r="I5313" s="4" t="s">
        <v>65</v>
      </c>
      <c r="J5313" s="4" t="s">
        <v>11</v>
      </c>
    </row>
    <row r="5314" spans="1:10" ht="24" customHeight="1">
      <c r="A5314" s="10" t="s">
        <v>1883</v>
      </c>
      <c r="B5314" s="12" t="s">
        <v>1693</v>
      </c>
      <c r="C5314" s="10" t="s">
        <v>72</v>
      </c>
      <c r="D5314" s="10" t="s">
        <v>1694</v>
      </c>
      <c r="E5314" s="395" t="s">
        <v>204</v>
      </c>
      <c r="F5314" s="395"/>
      <c r="G5314" s="11" t="s">
        <v>114</v>
      </c>
      <c r="H5314" s="15">
        <v>1</v>
      </c>
      <c r="I5314" s="13">
        <v>64.150000000000006</v>
      </c>
      <c r="J5314" s="13">
        <v>64.150000000000006</v>
      </c>
    </row>
    <row r="5315" spans="1:10" ht="25.95" customHeight="1">
      <c r="A5315" s="17" t="s">
        <v>1884</v>
      </c>
      <c r="B5315" s="19" t="s">
        <v>2969</v>
      </c>
      <c r="C5315" s="17" t="s">
        <v>78</v>
      </c>
      <c r="D5315" s="17" t="s">
        <v>2970</v>
      </c>
      <c r="E5315" s="396" t="s">
        <v>1887</v>
      </c>
      <c r="F5315" s="396"/>
      <c r="G5315" s="18" t="s">
        <v>1911</v>
      </c>
      <c r="H5315" s="21">
        <v>0.17</v>
      </c>
      <c r="I5315" s="20">
        <v>24.32</v>
      </c>
      <c r="J5315" s="20">
        <v>4.13</v>
      </c>
    </row>
    <row r="5316" spans="1:10" ht="24" customHeight="1">
      <c r="A5316" s="17" t="s">
        <v>1884</v>
      </c>
      <c r="B5316" s="19" t="s">
        <v>1971</v>
      </c>
      <c r="C5316" s="17" t="s">
        <v>78</v>
      </c>
      <c r="D5316" s="17" t="s">
        <v>1972</v>
      </c>
      <c r="E5316" s="396" t="s">
        <v>1887</v>
      </c>
      <c r="F5316" s="396"/>
      <c r="G5316" s="18" t="s">
        <v>1911</v>
      </c>
      <c r="H5316" s="21">
        <v>0.17</v>
      </c>
      <c r="I5316" s="20">
        <v>28.71</v>
      </c>
      <c r="J5316" s="20">
        <v>4.88</v>
      </c>
    </row>
    <row r="5317" spans="1:10" ht="24" customHeight="1">
      <c r="A5317" s="22" t="s">
        <v>1894</v>
      </c>
      <c r="B5317" s="24" t="s">
        <v>3478</v>
      </c>
      <c r="C5317" s="22" t="s">
        <v>78</v>
      </c>
      <c r="D5317" s="22" t="s">
        <v>3479</v>
      </c>
      <c r="E5317" s="397" t="s">
        <v>1928</v>
      </c>
      <c r="F5317" s="397"/>
      <c r="G5317" s="23" t="s">
        <v>114</v>
      </c>
      <c r="H5317" s="26">
        <v>1</v>
      </c>
      <c r="I5317" s="25">
        <v>55.14</v>
      </c>
      <c r="J5317" s="25">
        <v>55.14</v>
      </c>
    </row>
    <row r="5318" spans="1:10">
      <c r="A5318" s="38"/>
      <c r="B5318" s="38"/>
      <c r="C5318" s="38"/>
      <c r="D5318" s="38"/>
      <c r="E5318" s="38" t="s">
        <v>1897</v>
      </c>
      <c r="F5318" s="39">
        <v>6.64</v>
      </c>
      <c r="G5318" s="38" t="s">
        <v>1898</v>
      </c>
      <c r="H5318" s="39">
        <v>0</v>
      </c>
      <c r="I5318" s="38" t="s">
        <v>1899</v>
      </c>
      <c r="J5318" s="39">
        <v>6.64</v>
      </c>
    </row>
    <row r="5319" spans="1:10">
      <c r="A5319" s="38"/>
      <c r="B5319" s="38"/>
      <c r="C5319" s="38"/>
      <c r="D5319" s="38"/>
      <c r="E5319" s="38" t="s">
        <v>1900</v>
      </c>
      <c r="F5319" s="39">
        <v>13.15</v>
      </c>
      <c r="G5319" s="38"/>
      <c r="H5319" s="398" t="s">
        <v>1901</v>
      </c>
      <c r="I5319" s="398"/>
      <c r="J5319" s="39">
        <v>77.3</v>
      </c>
    </row>
    <row r="5320" spans="1:10" ht="1.05" customHeight="1">
      <c r="A5320" s="16"/>
      <c r="B5320" s="16"/>
      <c r="C5320" s="16"/>
      <c r="D5320" s="16"/>
      <c r="E5320" s="16"/>
      <c r="F5320" s="16"/>
      <c r="G5320" s="16"/>
      <c r="H5320" s="16"/>
      <c r="I5320" s="16"/>
      <c r="J5320" s="16"/>
    </row>
    <row r="5321" spans="1:10" ht="18" customHeight="1">
      <c r="A5321" s="2" t="s">
        <v>1695</v>
      </c>
      <c r="B5321" s="4" t="s">
        <v>61</v>
      </c>
      <c r="C5321" s="2" t="s">
        <v>62</v>
      </c>
      <c r="D5321" s="2" t="s">
        <v>9</v>
      </c>
      <c r="E5321" s="391" t="s">
        <v>63</v>
      </c>
      <c r="F5321" s="391"/>
      <c r="G5321" s="3" t="s">
        <v>64</v>
      </c>
      <c r="H5321" s="4" t="s">
        <v>10</v>
      </c>
      <c r="I5321" s="4" t="s">
        <v>65</v>
      </c>
      <c r="J5321" s="4" t="s">
        <v>11</v>
      </c>
    </row>
    <row r="5322" spans="1:10" ht="24" customHeight="1">
      <c r="A5322" s="10" t="s">
        <v>1883</v>
      </c>
      <c r="B5322" s="12" t="s">
        <v>1696</v>
      </c>
      <c r="C5322" s="10" t="s">
        <v>72</v>
      </c>
      <c r="D5322" s="10" t="s">
        <v>1697</v>
      </c>
      <c r="E5322" s="395" t="s">
        <v>74</v>
      </c>
      <c r="F5322" s="395"/>
      <c r="G5322" s="11" t="s">
        <v>75</v>
      </c>
      <c r="H5322" s="15">
        <v>1</v>
      </c>
      <c r="I5322" s="13">
        <v>0.59</v>
      </c>
      <c r="J5322" s="13">
        <v>0.59</v>
      </c>
    </row>
    <row r="5323" spans="1:10" ht="24" customHeight="1">
      <c r="A5323" s="17" t="s">
        <v>1884</v>
      </c>
      <c r="B5323" s="19" t="s">
        <v>1971</v>
      </c>
      <c r="C5323" s="17" t="s">
        <v>78</v>
      </c>
      <c r="D5323" s="17" t="s">
        <v>1972</v>
      </c>
      <c r="E5323" s="396" t="s">
        <v>1887</v>
      </c>
      <c r="F5323" s="396"/>
      <c r="G5323" s="18" t="s">
        <v>1911</v>
      </c>
      <c r="H5323" s="21">
        <v>0.01</v>
      </c>
      <c r="I5323" s="20">
        <v>28.71</v>
      </c>
      <c r="J5323" s="20">
        <v>0.28000000000000003</v>
      </c>
    </row>
    <row r="5324" spans="1:10" ht="25.95" customHeight="1">
      <c r="A5324" s="22" t="s">
        <v>1894</v>
      </c>
      <c r="B5324" s="24" t="s">
        <v>3383</v>
      </c>
      <c r="C5324" s="22" t="s">
        <v>78</v>
      </c>
      <c r="D5324" s="22" t="s">
        <v>3384</v>
      </c>
      <c r="E5324" s="397" t="s">
        <v>1928</v>
      </c>
      <c r="F5324" s="397"/>
      <c r="G5324" s="23" t="s">
        <v>268</v>
      </c>
      <c r="H5324" s="26">
        <v>1</v>
      </c>
      <c r="I5324" s="25">
        <v>0.31</v>
      </c>
      <c r="J5324" s="25">
        <v>0.31</v>
      </c>
    </row>
    <row r="5325" spans="1:10">
      <c r="A5325" s="38"/>
      <c r="B5325" s="38"/>
      <c r="C5325" s="38"/>
      <c r="D5325" s="38"/>
      <c r="E5325" s="38" t="s">
        <v>1897</v>
      </c>
      <c r="F5325" s="39">
        <v>0.21</v>
      </c>
      <c r="G5325" s="38" t="s">
        <v>1898</v>
      </c>
      <c r="H5325" s="39">
        <v>0</v>
      </c>
      <c r="I5325" s="38" t="s">
        <v>1899</v>
      </c>
      <c r="J5325" s="39">
        <v>0.21</v>
      </c>
    </row>
    <row r="5326" spans="1:10">
      <c r="A5326" s="38"/>
      <c r="B5326" s="38"/>
      <c r="C5326" s="38"/>
      <c r="D5326" s="38"/>
      <c r="E5326" s="38" t="s">
        <v>1900</v>
      </c>
      <c r="F5326" s="39">
        <v>0.12</v>
      </c>
      <c r="G5326" s="38"/>
      <c r="H5326" s="398" t="s">
        <v>1901</v>
      </c>
      <c r="I5326" s="398"/>
      <c r="J5326" s="39">
        <v>0.71</v>
      </c>
    </row>
    <row r="5327" spans="1:10" ht="1.05" customHeight="1">
      <c r="A5327" s="16"/>
      <c r="B5327" s="16"/>
      <c r="C5327" s="16"/>
      <c r="D5327" s="16"/>
      <c r="E5327" s="16"/>
      <c r="F5327" s="16"/>
      <c r="G5327" s="16"/>
      <c r="H5327" s="16"/>
      <c r="I5327" s="16"/>
      <c r="J5327" s="16"/>
    </row>
    <row r="5328" spans="1:10" ht="18" customHeight="1">
      <c r="A5328" s="2" t="s">
        <v>1698</v>
      </c>
      <c r="B5328" s="4" t="s">
        <v>61</v>
      </c>
      <c r="C5328" s="2" t="s">
        <v>62</v>
      </c>
      <c r="D5328" s="2" t="s">
        <v>9</v>
      </c>
      <c r="E5328" s="391" t="s">
        <v>63</v>
      </c>
      <c r="F5328" s="391"/>
      <c r="G5328" s="3" t="s">
        <v>64</v>
      </c>
      <c r="H5328" s="4" t="s">
        <v>10</v>
      </c>
      <c r="I5328" s="4" t="s">
        <v>65</v>
      </c>
      <c r="J5328" s="4" t="s">
        <v>11</v>
      </c>
    </row>
    <row r="5329" spans="1:10" ht="24" customHeight="1">
      <c r="A5329" s="10" t="s">
        <v>1883</v>
      </c>
      <c r="B5329" s="12" t="s">
        <v>1699</v>
      </c>
      <c r="C5329" s="10" t="s">
        <v>72</v>
      </c>
      <c r="D5329" s="10" t="s">
        <v>1700</v>
      </c>
      <c r="E5329" s="395" t="s">
        <v>74</v>
      </c>
      <c r="F5329" s="395"/>
      <c r="G5329" s="11" t="s">
        <v>75</v>
      </c>
      <c r="H5329" s="15">
        <v>1</v>
      </c>
      <c r="I5329" s="13">
        <v>57.91</v>
      </c>
      <c r="J5329" s="13">
        <v>57.91</v>
      </c>
    </row>
    <row r="5330" spans="1:10" ht="25.95" customHeight="1">
      <c r="A5330" s="17" t="s">
        <v>1884</v>
      </c>
      <c r="B5330" s="19" t="s">
        <v>2969</v>
      </c>
      <c r="C5330" s="17" t="s">
        <v>78</v>
      </c>
      <c r="D5330" s="17" t="s">
        <v>2970</v>
      </c>
      <c r="E5330" s="396" t="s">
        <v>1887</v>
      </c>
      <c r="F5330" s="396"/>
      <c r="G5330" s="18" t="s">
        <v>1911</v>
      </c>
      <c r="H5330" s="21">
        <v>0.11</v>
      </c>
      <c r="I5330" s="20">
        <v>24.32</v>
      </c>
      <c r="J5330" s="20">
        <v>2.67</v>
      </c>
    </row>
    <row r="5331" spans="1:10" ht="24" customHeight="1">
      <c r="A5331" s="17" t="s">
        <v>1884</v>
      </c>
      <c r="B5331" s="19" t="s">
        <v>1971</v>
      </c>
      <c r="C5331" s="17" t="s">
        <v>78</v>
      </c>
      <c r="D5331" s="17" t="s">
        <v>1972</v>
      </c>
      <c r="E5331" s="396" t="s">
        <v>1887</v>
      </c>
      <c r="F5331" s="396"/>
      <c r="G5331" s="18" t="s">
        <v>1911</v>
      </c>
      <c r="H5331" s="21">
        <v>0.11</v>
      </c>
      <c r="I5331" s="20">
        <v>28.71</v>
      </c>
      <c r="J5331" s="20">
        <v>3.15</v>
      </c>
    </row>
    <row r="5332" spans="1:10" ht="25.95" customHeight="1">
      <c r="A5332" s="22" t="s">
        <v>1894</v>
      </c>
      <c r="B5332" s="24" t="s">
        <v>3481</v>
      </c>
      <c r="C5332" s="22" t="s">
        <v>72</v>
      </c>
      <c r="D5332" s="22" t="s">
        <v>3482</v>
      </c>
      <c r="E5332" s="397" t="s">
        <v>1928</v>
      </c>
      <c r="F5332" s="397"/>
      <c r="G5332" s="23" t="s">
        <v>268</v>
      </c>
      <c r="H5332" s="26">
        <v>1</v>
      </c>
      <c r="I5332" s="25">
        <v>52.09</v>
      </c>
      <c r="J5332" s="25">
        <v>52.09</v>
      </c>
    </row>
    <row r="5333" spans="1:10">
      <c r="A5333" s="38"/>
      <c r="B5333" s="38"/>
      <c r="C5333" s="38"/>
      <c r="D5333" s="38"/>
      <c r="E5333" s="38" t="s">
        <v>1897</v>
      </c>
      <c r="F5333" s="39">
        <v>4.29</v>
      </c>
      <c r="G5333" s="38" t="s">
        <v>1898</v>
      </c>
      <c r="H5333" s="39">
        <v>0</v>
      </c>
      <c r="I5333" s="38" t="s">
        <v>1899</v>
      </c>
      <c r="J5333" s="39">
        <v>4.29</v>
      </c>
    </row>
    <row r="5334" spans="1:10">
      <c r="A5334" s="38"/>
      <c r="B5334" s="38"/>
      <c r="C5334" s="38"/>
      <c r="D5334" s="38"/>
      <c r="E5334" s="38" t="s">
        <v>1900</v>
      </c>
      <c r="F5334" s="39">
        <v>11.87</v>
      </c>
      <c r="G5334" s="38"/>
      <c r="H5334" s="398" t="s">
        <v>1901</v>
      </c>
      <c r="I5334" s="398"/>
      <c r="J5334" s="39">
        <v>69.78</v>
      </c>
    </row>
    <row r="5335" spans="1:10" ht="1.05" customHeight="1">
      <c r="A5335" s="16"/>
      <c r="B5335" s="16"/>
      <c r="C5335" s="16"/>
      <c r="D5335" s="16"/>
      <c r="E5335" s="16"/>
      <c r="F5335" s="16"/>
      <c r="G5335" s="16"/>
      <c r="H5335" s="16"/>
      <c r="I5335" s="16"/>
      <c r="J5335" s="16"/>
    </row>
    <row r="5336" spans="1:10" ht="18" customHeight="1">
      <c r="A5336" s="2" t="s">
        <v>1701</v>
      </c>
      <c r="B5336" s="4" t="s">
        <v>61</v>
      </c>
      <c r="C5336" s="2" t="s">
        <v>62</v>
      </c>
      <c r="D5336" s="2" t="s">
        <v>9</v>
      </c>
      <c r="E5336" s="391" t="s">
        <v>63</v>
      </c>
      <c r="F5336" s="391"/>
      <c r="G5336" s="3" t="s">
        <v>64</v>
      </c>
      <c r="H5336" s="4" t="s">
        <v>10</v>
      </c>
      <c r="I5336" s="4" t="s">
        <v>65</v>
      </c>
      <c r="J5336" s="4" t="s">
        <v>11</v>
      </c>
    </row>
    <row r="5337" spans="1:10" ht="24" customHeight="1">
      <c r="A5337" s="10" t="s">
        <v>1883</v>
      </c>
      <c r="B5337" s="12" t="s">
        <v>1702</v>
      </c>
      <c r="C5337" s="10" t="s">
        <v>72</v>
      </c>
      <c r="D5337" s="10" t="s">
        <v>1703</v>
      </c>
      <c r="E5337" s="395" t="s">
        <v>74</v>
      </c>
      <c r="F5337" s="395"/>
      <c r="G5337" s="11" t="s">
        <v>75</v>
      </c>
      <c r="H5337" s="15">
        <v>1</v>
      </c>
      <c r="I5337" s="13">
        <v>24.05</v>
      </c>
      <c r="J5337" s="13">
        <v>24.05</v>
      </c>
    </row>
    <row r="5338" spans="1:10" ht="25.95" customHeight="1">
      <c r="A5338" s="17" t="s">
        <v>1884</v>
      </c>
      <c r="B5338" s="19" t="s">
        <v>2969</v>
      </c>
      <c r="C5338" s="17" t="s">
        <v>78</v>
      </c>
      <c r="D5338" s="17" t="s">
        <v>2970</v>
      </c>
      <c r="E5338" s="396" t="s">
        <v>1887</v>
      </c>
      <c r="F5338" s="396"/>
      <c r="G5338" s="18" t="s">
        <v>1911</v>
      </c>
      <c r="H5338" s="21">
        <v>0.1</v>
      </c>
      <c r="I5338" s="20">
        <v>24.32</v>
      </c>
      <c r="J5338" s="20">
        <v>2.4300000000000002</v>
      </c>
    </row>
    <row r="5339" spans="1:10" ht="24" customHeight="1">
      <c r="A5339" s="17" t="s">
        <v>1884</v>
      </c>
      <c r="B5339" s="19" t="s">
        <v>1971</v>
      </c>
      <c r="C5339" s="17" t="s">
        <v>78</v>
      </c>
      <c r="D5339" s="17" t="s">
        <v>1972</v>
      </c>
      <c r="E5339" s="396" t="s">
        <v>1887</v>
      </c>
      <c r="F5339" s="396"/>
      <c r="G5339" s="18" t="s">
        <v>1911</v>
      </c>
      <c r="H5339" s="21">
        <v>0.1</v>
      </c>
      <c r="I5339" s="20">
        <v>28.71</v>
      </c>
      <c r="J5339" s="20">
        <v>2.87</v>
      </c>
    </row>
    <row r="5340" spans="1:10" ht="39" customHeight="1">
      <c r="A5340" s="22" t="s">
        <v>1894</v>
      </c>
      <c r="B5340" s="24" t="s">
        <v>3483</v>
      </c>
      <c r="C5340" s="22" t="s">
        <v>78</v>
      </c>
      <c r="D5340" s="22" t="s">
        <v>3484</v>
      </c>
      <c r="E5340" s="397" t="s">
        <v>1928</v>
      </c>
      <c r="F5340" s="397"/>
      <c r="G5340" s="23" t="s">
        <v>268</v>
      </c>
      <c r="H5340" s="26">
        <v>1</v>
      </c>
      <c r="I5340" s="25">
        <v>18.75</v>
      </c>
      <c r="J5340" s="25">
        <v>18.75</v>
      </c>
    </row>
    <row r="5341" spans="1:10">
      <c r="A5341" s="38"/>
      <c r="B5341" s="38"/>
      <c r="C5341" s="38"/>
      <c r="D5341" s="38"/>
      <c r="E5341" s="38" t="s">
        <v>1897</v>
      </c>
      <c r="F5341" s="39">
        <v>3.9</v>
      </c>
      <c r="G5341" s="38" t="s">
        <v>1898</v>
      </c>
      <c r="H5341" s="39">
        <v>0</v>
      </c>
      <c r="I5341" s="38" t="s">
        <v>1899</v>
      </c>
      <c r="J5341" s="39">
        <v>3.9</v>
      </c>
    </row>
    <row r="5342" spans="1:10">
      <c r="A5342" s="38"/>
      <c r="B5342" s="38"/>
      <c r="C5342" s="38"/>
      <c r="D5342" s="38"/>
      <c r="E5342" s="38" t="s">
        <v>1900</v>
      </c>
      <c r="F5342" s="39">
        <v>4.93</v>
      </c>
      <c r="G5342" s="38"/>
      <c r="H5342" s="398" t="s">
        <v>1901</v>
      </c>
      <c r="I5342" s="398"/>
      <c r="J5342" s="39">
        <v>28.98</v>
      </c>
    </row>
    <row r="5343" spans="1:10" ht="1.05" customHeight="1">
      <c r="A5343" s="16"/>
      <c r="B5343" s="16"/>
      <c r="C5343" s="16"/>
      <c r="D5343" s="16"/>
      <c r="E5343" s="16"/>
      <c r="F5343" s="16"/>
      <c r="G5343" s="16"/>
      <c r="H5343" s="16"/>
      <c r="I5343" s="16"/>
      <c r="J5343" s="16"/>
    </row>
    <row r="5344" spans="1:10" ht="18" customHeight="1">
      <c r="A5344" s="2" t="s">
        <v>1704</v>
      </c>
      <c r="B5344" s="4" t="s">
        <v>61</v>
      </c>
      <c r="C5344" s="2" t="s">
        <v>62</v>
      </c>
      <c r="D5344" s="2" t="s">
        <v>9</v>
      </c>
      <c r="E5344" s="391" t="s">
        <v>63</v>
      </c>
      <c r="F5344" s="391"/>
      <c r="G5344" s="3" t="s">
        <v>64</v>
      </c>
      <c r="H5344" s="4" t="s">
        <v>10</v>
      </c>
      <c r="I5344" s="4" t="s">
        <v>65</v>
      </c>
      <c r="J5344" s="4" t="s">
        <v>11</v>
      </c>
    </row>
    <row r="5345" spans="1:10" ht="25.95" customHeight="1">
      <c r="A5345" s="10" t="s">
        <v>1883</v>
      </c>
      <c r="B5345" s="12" t="s">
        <v>1705</v>
      </c>
      <c r="C5345" s="10" t="s">
        <v>72</v>
      </c>
      <c r="D5345" s="10" t="s">
        <v>1706</v>
      </c>
      <c r="E5345" s="395" t="s">
        <v>74</v>
      </c>
      <c r="F5345" s="395"/>
      <c r="G5345" s="11" t="s">
        <v>75</v>
      </c>
      <c r="H5345" s="15">
        <v>1</v>
      </c>
      <c r="I5345" s="13">
        <v>22.52</v>
      </c>
      <c r="J5345" s="13">
        <v>22.52</v>
      </c>
    </row>
    <row r="5346" spans="1:10" ht="24" customHeight="1">
      <c r="A5346" s="17" t="s">
        <v>1884</v>
      </c>
      <c r="B5346" s="19" t="s">
        <v>1971</v>
      </c>
      <c r="C5346" s="17" t="s">
        <v>78</v>
      </c>
      <c r="D5346" s="17" t="s">
        <v>1972</v>
      </c>
      <c r="E5346" s="396" t="s">
        <v>1887</v>
      </c>
      <c r="F5346" s="396"/>
      <c r="G5346" s="18" t="s">
        <v>1911</v>
      </c>
      <c r="H5346" s="21">
        <v>0.1905</v>
      </c>
      <c r="I5346" s="20">
        <v>28.71</v>
      </c>
      <c r="J5346" s="20">
        <v>5.46</v>
      </c>
    </row>
    <row r="5347" spans="1:10" ht="25.95" customHeight="1">
      <c r="A5347" s="17" t="s">
        <v>1884</v>
      </c>
      <c r="B5347" s="19" t="s">
        <v>2969</v>
      </c>
      <c r="C5347" s="17" t="s">
        <v>78</v>
      </c>
      <c r="D5347" s="17" t="s">
        <v>2970</v>
      </c>
      <c r="E5347" s="396" t="s">
        <v>1887</v>
      </c>
      <c r="F5347" s="396"/>
      <c r="G5347" s="18" t="s">
        <v>1911</v>
      </c>
      <c r="H5347" s="21">
        <v>0.1905</v>
      </c>
      <c r="I5347" s="20">
        <v>24.32</v>
      </c>
      <c r="J5347" s="20">
        <v>4.63</v>
      </c>
    </row>
    <row r="5348" spans="1:10" ht="39" customHeight="1">
      <c r="A5348" s="22" t="s">
        <v>1894</v>
      </c>
      <c r="B5348" s="24" t="s">
        <v>2981</v>
      </c>
      <c r="C5348" s="22" t="s">
        <v>78</v>
      </c>
      <c r="D5348" s="22" t="s">
        <v>2982</v>
      </c>
      <c r="E5348" s="397" t="s">
        <v>1928</v>
      </c>
      <c r="F5348" s="397"/>
      <c r="G5348" s="23" t="s">
        <v>268</v>
      </c>
      <c r="H5348" s="26">
        <v>2</v>
      </c>
      <c r="I5348" s="25">
        <v>1.43</v>
      </c>
      <c r="J5348" s="25">
        <v>2.86</v>
      </c>
    </row>
    <row r="5349" spans="1:10" ht="39" customHeight="1">
      <c r="A5349" s="22" t="s">
        <v>1894</v>
      </c>
      <c r="B5349" s="24" t="s">
        <v>3333</v>
      </c>
      <c r="C5349" s="22" t="s">
        <v>78</v>
      </c>
      <c r="D5349" s="22" t="s">
        <v>3334</v>
      </c>
      <c r="E5349" s="397" t="s">
        <v>1928</v>
      </c>
      <c r="F5349" s="397"/>
      <c r="G5349" s="23" t="s">
        <v>268</v>
      </c>
      <c r="H5349" s="26">
        <v>2</v>
      </c>
      <c r="I5349" s="25">
        <v>0.75</v>
      </c>
      <c r="J5349" s="25">
        <v>1.5</v>
      </c>
    </row>
    <row r="5350" spans="1:10" ht="25.95" customHeight="1">
      <c r="A5350" s="22" t="s">
        <v>1894</v>
      </c>
      <c r="B5350" s="24" t="s">
        <v>3485</v>
      </c>
      <c r="C5350" s="22" t="s">
        <v>72</v>
      </c>
      <c r="D5350" s="22" t="s">
        <v>1706</v>
      </c>
      <c r="E5350" s="397" t="s">
        <v>1928</v>
      </c>
      <c r="F5350" s="397"/>
      <c r="G5350" s="23" t="s">
        <v>268</v>
      </c>
      <c r="H5350" s="26">
        <v>1</v>
      </c>
      <c r="I5350" s="25">
        <v>8.07</v>
      </c>
      <c r="J5350" s="25">
        <v>8.07</v>
      </c>
    </row>
    <row r="5351" spans="1:10">
      <c r="A5351" s="38"/>
      <c r="B5351" s="38"/>
      <c r="C5351" s="38"/>
      <c r="D5351" s="38"/>
      <c r="E5351" s="38" t="s">
        <v>1897</v>
      </c>
      <c r="F5351" s="39">
        <v>7.44</v>
      </c>
      <c r="G5351" s="38" t="s">
        <v>1898</v>
      </c>
      <c r="H5351" s="39">
        <v>0</v>
      </c>
      <c r="I5351" s="38" t="s">
        <v>1899</v>
      </c>
      <c r="J5351" s="39">
        <v>7.44</v>
      </c>
    </row>
    <row r="5352" spans="1:10">
      <c r="A5352" s="38"/>
      <c r="B5352" s="38"/>
      <c r="C5352" s="38"/>
      <c r="D5352" s="38"/>
      <c r="E5352" s="38" t="s">
        <v>1900</v>
      </c>
      <c r="F5352" s="39">
        <v>4.6100000000000003</v>
      </c>
      <c r="G5352" s="38"/>
      <c r="H5352" s="398" t="s">
        <v>1901</v>
      </c>
      <c r="I5352" s="398"/>
      <c r="J5352" s="39">
        <v>27.13</v>
      </c>
    </row>
    <row r="5353" spans="1:10" ht="1.05" customHeight="1">
      <c r="A5353" s="16"/>
      <c r="B5353" s="16"/>
      <c r="C5353" s="16"/>
      <c r="D5353" s="16"/>
      <c r="E5353" s="16"/>
      <c r="F5353" s="16"/>
      <c r="G5353" s="16"/>
      <c r="H5353" s="16"/>
      <c r="I5353" s="16"/>
      <c r="J5353" s="16"/>
    </row>
    <row r="5354" spans="1:10" ht="18" customHeight="1">
      <c r="A5354" s="2" t="s">
        <v>1707</v>
      </c>
      <c r="B5354" s="4" t="s">
        <v>61</v>
      </c>
      <c r="C5354" s="2" t="s">
        <v>62</v>
      </c>
      <c r="D5354" s="2" t="s">
        <v>9</v>
      </c>
      <c r="E5354" s="391" t="s">
        <v>63</v>
      </c>
      <c r="F5354" s="391"/>
      <c r="G5354" s="3" t="s">
        <v>64</v>
      </c>
      <c r="H5354" s="4" t="s">
        <v>10</v>
      </c>
      <c r="I5354" s="4" t="s">
        <v>65</v>
      </c>
      <c r="J5354" s="4" t="s">
        <v>11</v>
      </c>
    </row>
    <row r="5355" spans="1:10" ht="25.95" customHeight="1">
      <c r="A5355" s="10" t="s">
        <v>1883</v>
      </c>
      <c r="B5355" s="12" t="s">
        <v>1708</v>
      </c>
      <c r="C5355" s="10" t="s">
        <v>72</v>
      </c>
      <c r="D5355" s="10" t="s">
        <v>1709</v>
      </c>
      <c r="E5355" s="395" t="s">
        <v>74</v>
      </c>
      <c r="F5355" s="395"/>
      <c r="G5355" s="11" t="s">
        <v>75</v>
      </c>
      <c r="H5355" s="15">
        <v>1</v>
      </c>
      <c r="I5355" s="13">
        <v>35.89</v>
      </c>
      <c r="J5355" s="13">
        <v>35.89</v>
      </c>
    </row>
    <row r="5356" spans="1:10" ht="25.95" customHeight="1">
      <c r="A5356" s="17" t="s">
        <v>1884</v>
      </c>
      <c r="B5356" s="19" t="s">
        <v>2969</v>
      </c>
      <c r="C5356" s="17" t="s">
        <v>78</v>
      </c>
      <c r="D5356" s="17" t="s">
        <v>2970</v>
      </c>
      <c r="E5356" s="396" t="s">
        <v>1887</v>
      </c>
      <c r="F5356" s="396"/>
      <c r="G5356" s="18" t="s">
        <v>1911</v>
      </c>
      <c r="H5356" s="21">
        <v>0.5</v>
      </c>
      <c r="I5356" s="20">
        <v>24.32</v>
      </c>
      <c r="J5356" s="20">
        <v>12.16</v>
      </c>
    </row>
    <row r="5357" spans="1:10" ht="24" customHeight="1">
      <c r="A5357" s="17" t="s">
        <v>1884</v>
      </c>
      <c r="B5357" s="19" t="s">
        <v>1971</v>
      </c>
      <c r="C5357" s="17" t="s">
        <v>78</v>
      </c>
      <c r="D5357" s="17" t="s">
        <v>1972</v>
      </c>
      <c r="E5357" s="396" t="s">
        <v>1887</v>
      </c>
      <c r="F5357" s="396"/>
      <c r="G5357" s="18" t="s">
        <v>1911</v>
      </c>
      <c r="H5357" s="21">
        <v>0.5</v>
      </c>
      <c r="I5357" s="20">
        <v>28.71</v>
      </c>
      <c r="J5357" s="20">
        <v>14.35</v>
      </c>
    </row>
    <row r="5358" spans="1:10" ht="25.95" customHeight="1">
      <c r="A5358" s="22" t="s">
        <v>1894</v>
      </c>
      <c r="B5358" s="24" t="s">
        <v>3486</v>
      </c>
      <c r="C5358" s="22" t="s">
        <v>72</v>
      </c>
      <c r="D5358" s="22" t="s">
        <v>1709</v>
      </c>
      <c r="E5358" s="397" t="s">
        <v>1928</v>
      </c>
      <c r="F5358" s="397"/>
      <c r="G5358" s="23" t="s">
        <v>1150</v>
      </c>
      <c r="H5358" s="26">
        <v>1.0375000000000001</v>
      </c>
      <c r="I5358" s="25">
        <v>9.0500000000000007</v>
      </c>
      <c r="J5358" s="25">
        <v>9.3800000000000008</v>
      </c>
    </row>
    <row r="5359" spans="1:10">
      <c r="A5359" s="38"/>
      <c r="B5359" s="38"/>
      <c r="C5359" s="38"/>
      <c r="D5359" s="38"/>
      <c r="E5359" s="38" t="s">
        <v>1897</v>
      </c>
      <c r="F5359" s="39">
        <v>19.55</v>
      </c>
      <c r="G5359" s="38" t="s">
        <v>1898</v>
      </c>
      <c r="H5359" s="39">
        <v>0</v>
      </c>
      <c r="I5359" s="38" t="s">
        <v>1899</v>
      </c>
      <c r="J5359" s="39">
        <v>19.55</v>
      </c>
    </row>
    <row r="5360" spans="1:10">
      <c r="A5360" s="38"/>
      <c r="B5360" s="38"/>
      <c r="C5360" s="38"/>
      <c r="D5360" s="38"/>
      <c r="E5360" s="38" t="s">
        <v>1900</v>
      </c>
      <c r="F5360" s="39">
        <v>7.35</v>
      </c>
      <c r="G5360" s="38"/>
      <c r="H5360" s="398" t="s">
        <v>1901</v>
      </c>
      <c r="I5360" s="398"/>
      <c r="J5360" s="39">
        <v>43.24</v>
      </c>
    </row>
    <row r="5361" spans="1:10" ht="1.05" customHeight="1">
      <c r="A5361" s="16"/>
      <c r="B5361" s="16"/>
      <c r="C5361" s="16"/>
      <c r="D5361" s="16"/>
      <c r="E5361" s="16"/>
      <c r="F5361" s="16"/>
      <c r="G5361" s="16"/>
      <c r="H5361" s="16"/>
      <c r="I5361" s="16"/>
      <c r="J5361" s="16"/>
    </row>
    <row r="5362" spans="1:10" ht="18" customHeight="1">
      <c r="A5362" s="2" t="s">
        <v>1710</v>
      </c>
      <c r="B5362" s="4" t="s">
        <v>61</v>
      </c>
      <c r="C5362" s="2" t="s">
        <v>62</v>
      </c>
      <c r="D5362" s="2" t="s">
        <v>9</v>
      </c>
      <c r="E5362" s="391" t="s">
        <v>63</v>
      </c>
      <c r="F5362" s="391"/>
      <c r="G5362" s="3" t="s">
        <v>64</v>
      </c>
      <c r="H5362" s="4" t="s">
        <v>10</v>
      </c>
      <c r="I5362" s="4" t="s">
        <v>65</v>
      </c>
      <c r="J5362" s="4" t="s">
        <v>11</v>
      </c>
    </row>
    <row r="5363" spans="1:10" ht="24" customHeight="1">
      <c r="A5363" s="10" t="s">
        <v>1883</v>
      </c>
      <c r="B5363" s="12" t="s">
        <v>1711</v>
      </c>
      <c r="C5363" s="10" t="s">
        <v>72</v>
      </c>
      <c r="D5363" s="10" t="s">
        <v>1712</v>
      </c>
      <c r="E5363" s="395" t="s">
        <v>74</v>
      </c>
      <c r="F5363" s="395"/>
      <c r="G5363" s="11" t="s">
        <v>75</v>
      </c>
      <c r="H5363" s="15">
        <v>1</v>
      </c>
      <c r="I5363" s="13">
        <v>6.4</v>
      </c>
      <c r="J5363" s="13">
        <v>6.4</v>
      </c>
    </row>
    <row r="5364" spans="1:10" ht="24" customHeight="1">
      <c r="A5364" s="17" t="s">
        <v>1884</v>
      </c>
      <c r="B5364" s="19" t="s">
        <v>1971</v>
      </c>
      <c r="C5364" s="17" t="s">
        <v>78</v>
      </c>
      <c r="D5364" s="17" t="s">
        <v>1972</v>
      </c>
      <c r="E5364" s="396" t="s">
        <v>1887</v>
      </c>
      <c r="F5364" s="396"/>
      <c r="G5364" s="18" t="s">
        <v>1911</v>
      </c>
      <c r="H5364" s="21">
        <v>0.08</v>
      </c>
      <c r="I5364" s="20">
        <v>28.71</v>
      </c>
      <c r="J5364" s="20">
        <v>2.29</v>
      </c>
    </row>
    <row r="5365" spans="1:10" ht="25.95" customHeight="1">
      <c r="A5365" s="17" t="s">
        <v>1884</v>
      </c>
      <c r="B5365" s="19" t="s">
        <v>2969</v>
      </c>
      <c r="C5365" s="17" t="s">
        <v>78</v>
      </c>
      <c r="D5365" s="17" t="s">
        <v>2970</v>
      </c>
      <c r="E5365" s="396" t="s">
        <v>1887</v>
      </c>
      <c r="F5365" s="396"/>
      <c r="G5365" s="18" t="s">
        <v>1911</v>
      </c>
      <c r="H5365" s="21">
        <v>0.04</v>
      </c>
      <c r="I5365" s="20">
        <v>24.32</v>
      </c>
      <c r="J5365" s="20">
        <v>0.97</v>
      </c>
    </row>
    <row r="5366" spans="1:10" ht="39" customHeight="1">
      <c r="A5366" s="22" t="s">
        <v>1894</v>
      </c>
      <c r="B5366" s="24" t="s">
        <v>3488</v>
      </c>
      <c r="C5366" s="22" t="s">
        <v>78</v>
      </c>
      <c r="D5366" s="22" t="s">
        <v>3489</v>
      </c>
      <c r="E5366" s="397" t="s">
        <v>1928</v>
      </c>
      <c r="F5366" s="397"/>
      <c r="G5366" s="23" t="s">
        <v>268</v>
      </c>
      <c r="H5366" s="26">
        <v>1</v>
      </c>
      <c r="I5366" s="25">
        <v>3.14</v>
      </c>
      <c r="J5366" s="25">
        <v>3.14</v>
      </c>
    </row>
    <row r="5367" spans="1:10">
      <c r="A5367" s="38"/>
      <c r="B5367" s="38"/>
      <c r="C5367" s="38"/>
      <c r="D5367" s="38"/>
      <c r="E5367" s="38" t="s">
        <v>1897</v>
      </c>
      <c r="F5367" s="39">
        <v>2.4300000000000002</v>
      </c>
      <c r="G5367" s="38" t="s">
        <v>1898</v>
      </c>
      <c r="H5367" s="39">
        <v>0</v>
      </c>
      <c r="I5367" s="38" t="s">
        <v>1899</v>
      </c>
      <c r="J5367" s="39">
        <v>2.4300000000000002</v>
      </c>
    </row>
    <row r="5368" spans="1:10">
      <c r="A5368" s="38"/>
      <c r="B5368" s="38"/>
      <c r="C5368" s="38"/>
      <c r="D5368" s="38"/>
      <c r="E5368" s="38" t="s">
        <v>1900</v>
      </c>
      <c r="F5368" s="39">
        <v>1.31</v>
      </c>
      <c r="G5368" s="38"/>
      <c r="H5368" s="398" t="s">
        <v>1901</v>
      </c>
      <c r="I5368" s="398"/>
      <c r="J5368" s="39">
        <v>7.71</v>
      </c>
    </row>
    <row r="5369" spans="1:10" ht="1.05" customHeight="1">
      <c r="A5369" s="16"/>
      <c r="B5369" s="16"/>
      <c r="C5369" s="16"/>
      <c r="D5369" s="16"/>
      <c r="E5369" s="16"/>
      <c r="F5369" s="16"/>
      <c r="G5369" s="16"/>
      <c r="H5369" s="16"/>
      <c r="I5369" s="16"/>
      <c r="J5369" s="16"/>
    </row>
    <row r="5370" spans="1:10" ht="18" customHeight="1">
      <c r="A5370" s="2" t="s">
        <v>1713</v>
      </c>
      <c r="B5370" s="4" t="s">
        <v>61</v>
      </c>
      <c r="C5370" s="2" t="s">
        <v>62</v>
      </c>
      <c r="D5370" s="2" t="s">
        <v>9</v>
      </c>
      <c r="E5370" s="391" t="s">
        <v>63</v>
      </c>
      <c r="F5370" s="391"/>
      <c r="G5370" s="3" t="s">
        <v>64</v>
      </c>
      <c r="H5370" s="4" t="s">
        <v>10</v>
      </c>
      <c r="I5370" s="4" t="s">
        <v>65</v>
      </c>
      <c r="J5370" s="4" t="s">
        <v>11</v>
      </c>
    </row>
    <row r="5371" spans="1:10" ht="24" customHeight="1">
      <c r="A5371" s="10" t="s">
        <v>1883</v>
      </c>
      <c r="B5371" s="12" t="s">
        <v>1714</v>
      </c>
      <c r="C5371" s="10" t="s">
        <v>72</v>
      </c>
      <c r="D5371" s="10" t="s">
        <v>1715</v>
      </c>
      <c r="E5371" s="395" t="s">
        <v>74</v>
      </c>
      <c r="F5371" s="395"/>
      <c r="G5371" s="11" t="s">
        <v>75</v>
      </c>
      <c r="H5371" s="15">
        <v>1</v>
      </c>
      <c r="I5371" s="13">
        <v>57.9</v>
      </c>
      <c r="J5371" s="13">
        <v>57.9</v>
      </c>
    </row>
    <row r="5372" spans="1:10" ht="24" customHeight="1">
      <c r="A5372" s="17" t="s">
        <v>1884</v>
      </c>
      <c r="B5372" s="19" t="s">
        <v>1971</v>
      </c>
      <c r="C5372" s="17" t="s">
        <v>78</v>
      </c>
      <c r="D5372" s="17" t="s">
        <v>1972</v>
      </c>
      <c r="E5372" s="396" t="s">
        <v>1887</v>
      </c>
      <c r="F5372" s="396"/>
      <c r="G5372" s="18" t="s">
        <v>1911</v>
      </c>
      <c r="H5372" s="21">
        <v>0.7</v>
      </c>
      <c r="I5372" s="20">
        <v>28.71</v>
      </c>
      <c r="J5372" s="20">
        <v>20.09</v>
      </c>
    </row>
    <row r="5373" spans="1:10" ht="24" customHeight="1">
      <c r="A5373" s="17" t="s">
        <v>1884</v>
      </c>
      <c r="B5373" s="19" t="s">
        <v>1909</v>
      </c>
      <c r="C5373" s="17" t="s">
        <v>78</v>
      </c>
      <c r="D5373" s="17" t="s">
        <v>1910</v>
      </c>
      <c r="E5373" s="396" t="s">
        <v>1887</v>
      </c>
      <c r="F5373" s="396"/>
      <c r="G5373" s="18" t="s">
        <v>1911</v>
      </c>
      <c r="H5373" s="21">
        <v>1.1000000000000001</v>
      </c>
      <c r="I5373" s="20">
        <v>22.95</v>
      </c>
      <c r="J5373" s="20">
        <v>25.24</v>
      </c>
    </row>
    <row r="5374" spans="1:10" ht="24" customHeight="1">
      <c r="A5374" s="22" t="s">
        <v>1894</v>
      </c>
      <c r="B5374" s="24" t="s">
        <v>3490</v>
      </c>
      <c r="C5374" s="22" t="s">
        <v>72</v>
      </c>
      <c r="D5374" s="22" t="s">
        <v>1715</v>
      </c>
      <c r="E5374" s="397" t="s">
        <v>1928</v>
      </c>
      <c r="F5374" s="397"/>
      <c r="G5374" s="23" t="s">
        <v>1150</v>
      </c>
      <c r="H5374" s="26">
        <v>1</v>
      </c>
      <c r="I5374" s="25">
        <v>12.57</v>
      </c>
      <c r="J5374" s="25">
        <v>12.57</v>
      </c>
    </row>
    <row r="5375" spans="1:10">
      <c r="A5375" s="38"/>
      <c r="B5375" s="38"/>
      <c r="C5375" s="38"/>
      <c r="D5375" s="38"/>
      <c r="E5375" s="38" t="s">
        <v>1897</v>
      </c>
      <c r="F5375" s="39">
        <v>32.94</v>
      </c>
      <c r="G5375" s="38" t="s">
        <v>1898</v>
      </c>
      <c r="H5375" s="39">
        <v>0</v>
      </c>
      <c r="I5375" s="38" t="s">
        <v>1899</v>
      </c>
      <c r="J5375" s="39">
        <v>32.94</v>
      </c>
    </row>
    <row r="5376" spans="1:10">
      <c r="A5376" s="38"/>
      <c r="B5376" s="38"/>
      <c r="C5376" s="38"/>
      <c r="D5376" s="38"/>
      <c r="E5376" s="38" t="s">
        <v>1900</v>
      </c>
      <c r="F5376" s="39">
        <v>11.86</v>
      </c>
      <c r="G5376" s="38"/>
      <c r="H5376" s="398" t="s">
        <v>1901</v>
      </c>
      <c r="I5376" s="398"/>
      <c r="J5376" s="39">
        <v>69.760000000000005</v>
      </c>
    </row>
    <row r="5377" spans="1:10" ht="1.05" customHeight="1">
      <c r="A5377" s="16"/>
      <c r="B5377" s="16"/>
      <c r="C5377" s="16"/>
      <c r="D5377" s="16"/>
      <c r="E5377" s="16"/>
      <c r="F5377" s="16"/>
      <c r="G5377" s="16"/>
      <c r="H5377" s="16"/>
      <c r="I5377" s="16"/>
      <c r="J5377" s="16"/>
    </row>
    <row r="5378" spans="1:10" ht="18" customHeight="1">
      <c r="A5378" s="2" t="s">
        <v>1716</v>
      </c>
      <c r="B5378" s="4" t="s">
        <v>61</v>
      </c>
      <c r="C5378" s="2" t="s">
        <v>62</v>
      </c>
      <c r="D5378" s="2" t="s">
        <v>9</v>
      </c>
      <c r="E5378" s="391" t="s">
        <v>63</v>
      </c>
      <c r="F5378" s="391"/>
      <c r="G5378" s="3" t="s">
        <v>64</v>
      </c>
      <c r="H5378" s="4" t="s">
        <v>10</v>
      </c>
      <c r="I5378" s="4" t="s">
        <v>65</v>
      </c>
      <c r="J5378" s="4" t="s">
        <v>11</v>
      </c>
    </row>
    <row r="5379" spans="1:10" ht="39" customHeight="1">
      <c r="A5379" s="10" t="s">
        <v>1883</v>
      </c>
      <c r="B5379" s="12" t="s">
        <v>1717</v>
      </c>
      <c r="C5379" s="10" t="s">
        <v>78</v>
      </c>
      <c r="D5379" s="10" t="s">
        <v>1718</v>
      </c>
      <c r="E5379" s="395" t="s">
        <v>1719</v>
      </c>
      <c r="F5379" s="395"/>
      <c r="G5379" s="11" t="s">
        <v>268</v>
      </c>
      <c r="H5379" s="15">
        <v>1</v>
      </c>
      <c r="I5379" s="13">
        <v>5741.58</v>
      </c>
      <c r="J5379" s="13">
        <v>5741.58</v>
      </c>
    </row>
    <row r="5380" spans="1:10" ht="25.95" customHeight="1">
      <c r="A5380" s="17" t="s">
        <v>1884</v>
      </c>
      <c r="B5380" s="19" t="s">
        <v>3492</v>
      </c>
      <c r="C5380" s="17" t="s">
        <v>78</v>
      </c>
      <c r="D5380" s="17" t="s">
        <v>3493</v>
      </c>
      <c r="E5380" s="396" t="s">
        <v>1887</v>
      </c>
      <c r="F5380" s="396"/>
      <c r="G5380" s="18" t="s">
        <v>1911</v>
      </c>
      <c r="H5380" s="21">
        <v>2.6335000000000002</v>
      </c>
      <c r="I5380" s="20">
        <v>28.91</v>
      </c>
      <c r="J5380" s="20">
        <v>76.13</v>
      </c>
    </row>
    <row r="5381" spans="1:10" ht="25.95" customHeight="1">
      <c r="A5381" s="17" t="s">
        <v>1884</v>
      </c>
      <c r="B5381" s="19" t="s">
        <v>2090</v>
      </c>
      <c r="C5381" s="17" t="s">
        <v>78</v>
      </c>
      <c r="D5381" s="17" t="s">
        <v>2091</v>
      </c>
      <c r="E5381" s="396" t="s">
        <v>1887</v>
      </c>
      <c r="F5381" s="396"/>
      <c r="G5381" s="18" t="s">
        <v>1911</v>
      </c>
      <c r="H5381" s="21">
        <v>2.6335000000000002</v>
      </c>
      <c r="I5381" s="20">
        <v>23.92</v>
      </c>
      <c r="J5381" s="20">
        <v>62.99</v>
      </c>
    </row>
    <row r="5382" spans="1:10" ht="39" customHeight="1">
      <c r="A5382" s="22" t="s">
        <v>1894</v>
      </c>
      <c r="B5382" s="24" t="s">
        <v>3494</v>
      </c>
      <c r="C5382" s="22" t="s">
        <v>78</v>
      </c>
      <c r="D5382" s="22" t="s">
        <v>3495</v>
      </c>
      <c r="E5382" s="397" t="s">
        <v>1928</v>
      </c>
      <c r="F5382" s="397"/>
      <c r="G5382" s="23" t="s">
        <v>268</v>
      </c>
      <c r="H5382" s="26">
        <v>4</v>
      </c>
      <c r="I5382" s="25">
        <v>0.62</v>
      </c>
      <c r="J5382" s="25">
        <v>2.48</v>
      </c>
    </row>
    <row r="5383" spans="1:10" ht="25.95" customHeight="1">
      <c r="A5383" s="22" t="s">
        <v>1894</v>
      </c>
      <c r="B5383" s="24" t="s">
        <v>3496</v>
      </c>
      <c r="C5383" s="22" t="s">
        <v>78</v>
      </c>
      <c r="D5383" s="22" t="s">
        <v>3497</v>
      </c>
      <c r="E5383" s="397" t="s">
        <v>1928</v>
      </c>
      <c r="F5383" s="397"/>
      <c r="G5383" s="23" t="s">
        <v>268</v>
      </c>
      <c r="H5383" s="26">
        <v>2</v>
      </c>
      <c r="I5383" s="25">
        <v>20.27</v>
      </c>
      <c r="J5383" s="25">
        <v>40.54</v>
      </c>
    </row>
    <row r="5384" spans="1:10" ht="25.95" customHeight="1">
      <c r="A5384" s="22" t="s">
        <v>1894</v>
      </c>
      <c r="B5384" s="24" t="s">
        <v>2985</v>
      </c>
      <c r="C5384" s="22" t="s">
        <v>78</v>
      </c>
      <c r="D5384" s="22" t="s">
        <v>2986</v>
      </c>
      <c r="E5384" s="397" t="s">
        <v>1928</v>
      </c>
      <c r="F5384" s="397"/>
      <c r="G5384" s="23" t="s">
        <v>268</v>
      </c>
      <c r="H5384" s="26">
        <v>6</v>
      </c>
      <c r="I5384" s="25">
        <v>1.65</v>
      </c>
      <c r="J5384" s="25">
        <v>9.9</v>
      </c>
    </row>
    <row r="5385" spans="1:10" ht="39" customHeight="1">
      <c r="A5385" s="22" t="s">
        <v>1894</v>
      </c>
      <c r="B5385" s="24" t="s">
        <v>2338</v>
      </c>
      <c r="C5385" s="22" t="s">
        <v>78</v>
      </c>
      <c r="D5385" s="22" t="s">
        <v>2339</v>
      </c>
      <c r="E5385" s="397" t="s">
        <v>1928</v>
      </c>
      <c r="F5385" s="397"/>
      <c r="G5385" s="23" t="s">
        <v>268</v>
      </c>
      <c r="H5385" s="26">
        <v>9</v>
      </c>
      <c r="I5385" s="25">
        <v>1.1000000000000001</v>
      </c>
      <c r="J5385" s="25">
        <v>9.9</v>
      </c>
    </row>
    <row r="5386" spans="1:10" ht="39" customHeight="1">
      <c r="A5386" s="22" t="s">
        <v>1894</v>
      </c>
      <c r="B5386" s="24" t="s">
        <v>3068</v>
      </c>
      <c r="C5386" s="22" t="s">
        <v>78</v>
      </c>
      <c r="D5386" s="22" t="s">
        <v>3069</v>
      </c>
      <c r="E5386" s="397" t="s">
        <v>1928</v>
      </c>
      <c r="F5386" s="397"/>
      <c r="G5386" s="23" t="s">
        <v>268</v>
      </c>
      <c r="H5386" s="26">
        <v>10</v>
      </c>
      <c r="I5386" s="25">
        <v>1.1399999999999999</v>
      </c>
      <c r="J5386" s="25">
        <v>11.4</v>
      </c>
    </row>
    <row r="5387" spans="1:10" ht="39" customHeight="1">
      <c r="A5387" s="22" t="s">
        <v>1894</v>
      </c>
      <c r="B5387" s="24" t="s">
        <v>3498</v>
      </c>
      <c r="C5387" s="22" t="s">
        <v>78</v>
      </c>
      <c r="D5387" s="22" t="s">
        <v>3499</v>
      </c>
      <c r="E5387" s="397" t="s">
        <v>3500</v>
      </c>
      <c r="F5387" s="397"/>
      <c r="G5387" s="23" t="s">
        <v>268</v>
      </c>
      <c r="H5387" s="26">
        <v>1</v>
      </c>
      <c r="I5387" s="25">
        <v>5528.24</v>
      </c>
      <c r="J5387" s="25">
        <v>5528.24</v>
      </c>
    </row>
    <row r="5388" spans="1:10">
      <c r="A5388" s="38"/>
      <c r="B5388" s="38"/>
      <c r="C5388" s="38"/>
      <c r="D5388" s="38"/>
      <c r="E5388" s="38" t="s">
        <v>1897</v>
      </c>
      <c r="F5388" s="39">
        <v>102.78</v>
      </c>
      <c r="G5388" s="38" t="s">
        <v>1898</v>
      </c>
      <c r="H5388" s="39">
        <v>0</v>
      </c>
      <c r="I5388" s="38" t="s">
        <v>1899</v>
      </c>
      <c r="J5388" s="39">
        <v>102.78</v>
      </c>
    </row>
    <row r="5389" spans="1:10">
      <c r="A5389" s="38"/>
      <c r="B5389" s="38"/>
      <c r="C5389" s="38"/>
      <c r="D5389" s="38"/>
      <c r="E5389" s="38" t="s">
        <v>1900</v>
      </c>
      <c r="F5389" s="39">
        <v>1177.02</v>
      </c>
      <c r="G5389" s="38"/>
      <c r="H5389" s="398" t="s">
        <v>1901</v>
      </c>
      <c r="I5389" s="398"/>
      <c r="J5389" s="39">
        <v>6918.6</v>
      </c>
    </row>
    <row r="5390" spans="1:10" ht="1.05" customHeight="1">
      <c r="A5390" s="16"/>
      <c r="B5390" s="16"/>
      <c r="C5390" s="16"/>
      <c r="D5390" s="16"/>
      <c r="E5390" s="16"/>
      <c r="F5390" s="16"/>
      <c r="G5390" s="16"/>
      <c r="H5390" s="16"/>
      <c r="I5390" s="16"/>
      <c r="J5390" s="16"/>
    </row>
    <row r="5391" spans="1:10" ht="18" customHeight="1">
      <c r="A5391" s="2" t="s">
        <v>1720</v>
      </c>
      <c r="B5391" s="4" t="s">
        <v>61</v>
      </c>
      <c r="C5391" s="2" t="s">
        <v>62</v>
      </c>
      <c r="D5391" s="2" t="s">
        <v>9</v>
      </c>
      <c r="E5391" s="391" t="s">
        <v>63</v>
      </c>
      <c r="F5391" s="391"/>
      <c r="G5391" s="3" t="s">
        <v>64</v>
      </c>
      <c r="H5391" s="4" t="s">
        <v>10</v>
      </c>
      <c r="I5391" s="4" t="s">
        <v>65</v>
      </c>
      <c r="J5391" s="4" t="s">
        <v>11</v>
      </c>
    </row>
    <row r="5392" spans="1:10" ht="39" customHeight="1">
      <c r="A5392" s="10" t="s">
        <v>1883</v>
      </c>
      <c r="B5392" s="12" t="s">
        <v>1721</v>
      </c>
      <c r="C5392" s="10" t="s">
        <v>78</v>
      </c>
      <c r="D5392" s="10" t="s">
        <v>1722</v>
      </c>
      <c r="E5392" s="395" t="s">
        <v>1719</v>
      </c>
      <c r="F5392" s="395"/>
      <c r="G5392" s="11" t="s">
        <v>268</v>
      </c>
      <c r="H5392" s="15">
        <v>1</v>
      </c>
      <c r="I5392" s="13">
        <v>12782.32</v>
      </c>
      <c r="J5392" s="13">
        <v>12782.32</v>
      </c>
    </row>
    <row r="5393" spans="1:10" ht="39" customHeight="1">
      <c r="A5393" s="17" t="s">
        <v>1884</v>
      </c>
      <c r="B5393" s="19" t="s">
        <v>2200</v>
      </c>
      <c r="C5393" s="17" t="s">
        <v>78</v>
      </c>
      <c r="D5393" s="17" t="s">
        <v>2201</v>
      </c>
      <c r="E5393" s="396" t="s">
        <v>1907</v>
      </c>
      <c r="F5393" s="396"/>
      <c r="G5393" s="18" t="s">
        <v>1908</v>
      </c>
      <c r="H5393" s="21">
        <v>1.5165999999999999</v>
      </c>
      <c r="I5393" s="20">
        <v>180.02</v>
      </c>
      <c r="J5393" s="20">
        <v>273.01</v>
      </c>
    </row>
    <row r="5394" spans="1:10" ht="25.95" customHeight="1">
      <c r="A5394" s="17" t="s">
        <v>1884</v>
      </c>
      <c r="B5394" s="19" t="s">
        <v>2090</v>
      </c>
      <c r="C5394" s="17" t="s">
        <v>78</v>
      </c>
      <c r="D5394" s="17" t="s">
        <v>2091</v>
      </c>
      <c r="E5394" s="396" t="s">
        <v>1887</v>
      </c>
      <c r="F5394" s="396"/>
      <c r="G5394" s="18" t="s">
        <v>1911</v>
      </c>
      <c r="H5394" s="21">
        <v>5.0091000000000001</v>
      </c>
      <c r="I5394" s="20">
        <v>23.92</v>
      </c>
      <c r="J5394" s="20">
        <v>119.81</v>
      </c>
    </row>
    <row r="5395" spans="1:10" ht="39" customHeight="1">
      <c r="A5395" s="17" t="s">
        <v>1884</v>
      </c>
      <c r="B5395" s="19" t="s">
        <v>2120</v>
      </c>
      <c r="C5395" s="17" t="s">
        <v>78</v>
      </c>
      <c r="D5395" s="17" t="s">
        <v>2121</v>
      </c>
      <c r="E5395" s="396" t="s">
        <v>1907</v>
      </c>
      <c r="F5395" s="396"/>
      <c r="G5395" s="18" t="s">
        <v>1914</v>
      </c>
      <c r="H5395" s="21">
        <v>0.2059</v>
      </c>
      <c r="I5395" s="20">
        <v>352.54</v>
      </c>
      <c r="J5395" s="20">
        <v>72.58</v>
      </c>
    </row>
    <row r="5396" spans="1:10" ht="25.95" customHeight="1">
      <c r="A5396" s="17" t="s">
        <v>1884</v>
      </c>
      <c r="B5396" s="19" t="s">
        <v>3492</v>
      </c>
      <c r="C5396" s="17" t="s">
        <v>78</v>
      </c>
      <c r="D5396" s="17" t="s">
        <v>3493</v>
      </c>
      <c r="E5396" s="396" t="s">
        <v>1887</v>
      </c>
      <c r="F5396" s="396"/>
      <c r="G5396" s="18" t="s">
        <v>1911</v>
      </c>
      <c r="H5396" s="21">
        <v>5.0091000000000001</v>
      </c>
      <c r="I5396" s="20">
        <v>28.91</v>
      </c>
      <c r="J5396" s="20">
        <v>144.81</v>
      </c>
    </row>
    <row r="5397" spans="1:10" ht="25.95" customHeight="1">
      <c r="A5397" s="22" t="s">
        <v>1894</v>
      </c>
      <c r="B5397" s="24" t="s">
        <v>2965</v>
      </c>
      <c r="C5397" s="22" t="s">
        <v>78</v>
      </c>
      <c r="D5397" s="22" t="s">
        <v>2966</v>
      </c>
      <c r="E5397" s="397" t="s">
        <v>1928</v>
      </c>
      <c r="F5397" s="397"/>
      <c r="G5397" s="23" t="s">
        <v>268</v>
      </c>
      <c r="H5397" s="26">
        <v>4</v>
      </c>
      <c r="I5397" s="25">
        <v>1.63</v>
      </c>
      <c r="J5397" s="25">
        <v>6.52</v>
      </c>
    </row>
    <row r="5398" spans="1:10" ht="24" customHeight="1">
      <c r="A5398" s="22" t="s">
        <v>1894</v>
      </c>
      <c r="B5398" s="24" t="s">
        <v>2963</v>
      </c>
      <c r="C5398" s="22" t="s">
        <v>78</v>
      </c>
      <c r="D5398" s="22" t="s">
        <v>2964</v>
      </c>
      <c r="E5398" s="397" t="s">
        <v>1928</v>
      </c>
      <c r="F5398" s="397"/>
      <c r="G5398" s="23" t="s">
        <v>268</v>
      </c>
      <c r="H5398" s="26">
        <v>8</v>
      </c>
      <c r="I5398" s="25">
        <v>0.42</v>
      </c>
      <c r="J5398" s="25">
        <v>3.36</v>
      </c>
    </row>
    <row r="5399" spans="1:10" ht="25.95" customHeight="1">
      <c r="A5399" s="22" t="s">
        <v>1894</v>
      </c>
      <c r="B5399" s="24" t="s">
        <v>2985</v>
      </c>
      <c r="C5399" s="22" t="s">
        <v>78</v>
      </c>
      <c r="D5399" s="22" t="s">
        <v>2986</v>
      </c>
      <c r="E5399" s="397" t="s">
        <v>1928</v>
      </c>
      <c r="F5399" s="397"/>
      <c r="G5399" s="23" t="s">
        <v>268</v>
      </c>
      <c r="H5399" s="26">
        <v>4</v>
      </c>
      <c r="I5399" s="25">
        <v>1.65</v>
      </c>
      <c r="J5399" s="25">
        <v>6.6</v>
      </c>
    </row>
    <row r="5400" spans="1:10" ht="39" customHeight="1">
      <c r="A5400" s="22" t="s">
        <v>1894</v>
      </c>
      <c r="B5400" s="24" t="s">
        <v>3068</v>
      </c>
      <c r="C5400" s="22" t="s">
        <v>78</v>
      </c>
      <c r="D5400" s="22" t="s">
        <v>3069</v>
      </c>
      <c r="E5400" s="397" t="s">
        <v>1928</v>
      </c>
      <c r="F5400" s="397"/>
      <c r="G5400" s="23" t="s">
        <v>268</v>
      </c>
      <c r="H5400" s="26">
        <v>10</v>
      </c>
      <c r="I5400" s="25">
        <v>1.1399999999999999</v>
      </c>
      <c r="J5400" s="25">
        <v>11.4</v>
      </c>
    </row>
    <row r="5401" spans="1:10" ht="24" customHeight="1">
      <c r="A5401" s="22" t="s">
        <v>1894</v>
      </c>
      <c r="B5401" s="24" t="s">
        <v>2979</v>
      </c>
      <c r="C5401" s="22" t="s">
        <v>78</v>
      </c>
      <c r="D5401" s="22" t="s">
        <v>2980</v>
      </c>
      <c r="E5401" s="397" t="s">
        <v>1928</v>
      </c>
      <c r="F5401" s="397"/>
      <c r="G5401" s="23" t="s">
        <v>114</v>
      </c>
      <c r="H5401" s="26">
        <v>1.28</v>
      </c>
      <c r="I5401" s="25">
        <v>3.81</v>
      </c>
      <c r="J5401" s="25">
        <v>4.87</v>
      </c>
    </row>
    <row r="5402" spans="1:10" ht="39" customHeight="1">
      <c r="A5402" s="22" t="s">
        <v>1894</v>
      </c>
      <c r="B5402" s="24" t="s">
        <v>3501</v>
      </c>
      <c r="C5402" s="22" t="s">
        <v>78</v>
      </c>
      <c r="D5402" s="22" t="s">
        <v>3502</v>
      </c>
      <c r="E5402" s="397" t="s">
        <v>3500</v>
      </c>
      <c r="F5402" s="397"/>
      <c r="G5402" s="23" t="s">
        <v>268</v>
      </c>
      <c r="H5402" s="26">
        <v>1</v>
      </c>
      <c r="I5402" s="25">
        <v>12139.36</v>
      </c>
      <c r="J5402" s="25">
        <v>12139.36</v>
      </c>
    </row>
    <row r="5403" spans="1:10">
      <c r="A5403" s="38"/>
      <c r="B5403" s="38"/>
      <c r="C5403" s="38"/>
      <c r="D5403" s="38"/>
      <c r="E5403" s="38" t="s">
        <v>1897</v>
      </c>
      <c r="F5403" s="39">
        <v>239.11</v>
      </c>
      <c r="G5403" s="38" t="s">
        <v>1898</v>
      </c>
      <c r="H5403" s="39">
        <v>0</v>
      </c>
      <c r="I5403" s="38" t="s">
        <v>1899</v>
      </c>
      <c r="J5403" s="39">
        <v>239.11</v>
      </c>
    </row>
    <row r="5404" spans="1:10">
      <c r="A5404" s="38"/>
      <c r="B5404" s="38"/>
      <c r="C5404" s="38"/>
      <c r="D5404" s="38"/>
      <c r="E5404" s="38" t="s">
        <v>1900</v>
      </c>
      <c r="F5404" s="39">
        <v>2620.37</v>
      </c>
      <c r="G5404" s="38"/>
      <c r="H5404" s="398" t="s">
        <v>1901</v>
      </c>
      <c r="I5404" s="398"/>
      <c r="J5404" s="39">
        <v>15402.69</v>
      </c>
    </row>
    <row r="5405" spans="1:10" ht="1.05" customHeight="1">
      <c r="A5405" s="16"/>
      <c r="B5405" s="16"/>
      <c r="C5405" s="16"/>
      <c r="D5405" s="16"/>
      <c r="E5405" s="16"/>
      <c r="F5405" s="16"/>
      <c r="G5405" s="16"/>
      <c r="H5405" s="16"/>
      <c r="I5405" s="16"/>
      <c r="J5405" s="16"/>
    </row>
    <row r="5406" spans="1:10" ht="18" customHeight="1">
      <c r="A5406" s="2" t="s">
        <v>1723</v>
      </c>
      <c r="B5406" s="4" t="s">
        <v>61</v>
      </c>
      <c r="C5406" s="2" t="s">
        <v>62</v>
      </c>
      <c r="D5406" s="2" t="s">
        <v>9</v>
      </c>
      <c r="E5406" s="391" t="s">
        <v>63</v>
      </c>
      <c r="F5406" s="391"/>
      <c r="G5406" s="3" t="s">
        <v>64</v>
      </c>
      <c r="H5406" s="4" t="s">
        <v>10</v>
      </c>
      <c r="I5406" s="4" t="s">
        <v>65</v>
      </c>
      <c r="J5406" s="4" t="s">
        <v>11</v>
      </c>
    </row>
    <row r="5407" spans="1:10" ht="39" customHeight="1">
      <c r="A5407" s="10" t="s">
        <v>1883</v>
      </c>
      <c r="B5407" s="12" t="s">
        <v>1724</v>
      </c>
      <c r="C5407" s="10" t="s">
        <v>78</v>
      </c>
      <c r="D5407" s="10" t="s">
        <v>1725</v>
      </c>
      <c r="E5407" s="395" t="s">
        <v>1719</v>
      </c>
      <c r="F5407" s="395"/>
      <c r="G5407" s="11" t="s">
        <v>268</v>
      </c>
      <c r="H5407" s="15">
        <v>1</v>
      </c>
      <c r="I5407" s="13">
        <v>12047.01</v>
      </c>
      <c r="J5407" s="13">
        <v>12047.01</v>
      </c>
    </row>
    <row r="5408" spans="1:10" ht="25.95" customHeight="1">
      <c r="A5408" s="17" t="s">
        <v>1884</v>
      </c>
      <c r="B5408" s="19" t="s">
        <v>3492</v>
      </c>
      <c r="C5408" s="17" t="s">
        <v>78</v>
      </c>
      <c r="D5408" s="17" t="s">
        <v>3493</v>
      </c>
      <c r="E5408" s="396" t="s">
        <v>1887</v>
      </c>
      <c r="F5408" s="396"/>
      <c r="G5408" s="18" t="s">
        <v>1911</v>
      </c>
      <c r="H5408" s="21">
        <v>4.7526999999999999</v>
      </c>
      <c r="I5408" s="20">
        <v>28.91</v>
      </c>
      <c r="J5408" s="20">
        <v>137.4</v>
      </c>
    </row>
    <row r="5409" spans="1:10" ht="25.95" customHeight="1">
      <c r="A5409" s="17" t="s">
        <v>1884</v>
      </c>
      <c r="B5409" s="19" t="s">
        <v>2090</v>
      </c>
      <c r="C5409" s="17" t="s">
        <v>78</v>
      </c>
      <c r="D5409" s="17" t="s">
        <v>2091</v>
      </c>
      <c r="E5409" s="396" t="s">
        <v>1887</v>
      </c>
      <c r="F5409" s="396"/>
      <c r="G5409" s="18" t="s">
        <v>1911</v>
      </c>
      <c r="H5409" s="21">
        <v>4.7526999999999999</v>
      </c>
      <c r="I5409" s="20">
        <v>23.92</v>
      </c>
      <c r="J5409" s="20">
        <v>113.68</v>
      </c>
    </row>
    <row r="5410" spans="1:10" ht="25.95" customHeight="1">
      <c r="A5410" s="22" t="s">
        <v>1894</v>
      </c>
      <c r="B5410" s="24" t="s">
        <v>2965</v>
      </c>
      <c r="C5410" s="22" t="s">
        <v>78</v>
      </c>
      <c r="D5410" s="22" t="s">
        <v>2966</v>
      </c>
      <c r="E5410" s="397" t="s">
        <v>1928</v>
      </c>
      <c r="F5410" s="397"/>
      <c r="G5410" s="23" t="s">
        <v>268</v>
      </c>
      <c r="H5410" s="26">
        <v>4</v>
      </c>
      <c r="I5410" s="25">
        <v>1.63</v>
      </c>
      <c r="J5410" s="25">
        <v>6.52</v>
      </c>
    </row>
    <row r="5411" spans="1:10" ht="24" customHeight="1">
      <c r="A5411" s="22" t="s">
        <v>1894</v>
      </c>
      <c r="B5411" s="24" t="s">
        <v>2979</v>
      </c>
      <c r="C5411" s="22" t="s">
        <v>78</v>
      </c>
      <c r="D5411" s="22" t="s">
        <v>2980</v>
      </c>
      <c r="E5411" s="397" t="s">
        <v>1928</v>
      </c>
      <c r="F5411" s="397"/>
      <c r="G5411" s="23" t="s">
        <v>114</v>
      </c>
      <c r="H5411" s="26">
        <v>1.28</v>
      </c>
      <c r="I5411" s="25">
        <v>3.81</v>
      </c>
      <c r="J5411" s="25">
        <v>4.87</v>
      </c>
    </row>
    <row r="5412" spans="1:10" ht="24" customHeight="1">
      <c r="A5412" s="22" t="s">
        <v>1894</v>
      </c>
      <c r="B5412" s="24" t="s">
        <v>2963</v>
      </c>
      <c r="C5412" s="22" t="s">
        <v>78</v>
      </c>
      <c r="D5412" s="22" t="s">
        <v>2964</v>
      </c>
      <c r="E5412" s="397" t="s">
        <v>1928</v>
      </c>
      <c r="F5412" s="397"/>
      <c r="G5412" s="23" t="s">
        <v>268</v>
      </c>
      <c r="H5412" s="26">
        <v>8</v>
      </c>
      <c r="I5412" s="25">
        <v>0.42</v>
      </c>
      <c r="J5412" s="25">
        <v>3.36</v>
      </c>
    </row>
    <row r="5413" spans="1:10" ht="39" customHeight="1">
      <c r="A5413" s="22" t="s">
        <v>1894</v>
      </c>
      <c r="B5413" s="24" t="s">
        <v>3068</v>
      </c>
      <c r="C5413" s="22" t="s">
        <v>78</v>
      </c>
      <c r="D5413" s="22" t="s">
        <v>3069</v>
      </c>
      <c r="E5413" s="397" t="s">
        <v>1928</v>
      </c>
      <c r="F5413" s="397"/>
      <c r="G5413" s="23" t="s">
        <v>268</v>
      </c>
      <c r="H5413" s="26">
        <v>10</v>
      </c>
      <c r="I5413" s="25">
        <v>1.1399999999999999</v>
      </c>
      <c r="J5413" s="25">
        <v>11.4</v>
      </c>
    </row>
    <row r="5414" spans="1:10" ht="39" customHeight="1">
      <c r="A5414" s="22" t="s">
        <v>1894</v>
      </c>
      <c r="B5414" s="24" t="s">
        <v>3494</v>
      </c>
      <c r="C5414" s="22" t="s">
        <v>78</v>
      </c>
      <c r="D5414" s="22" t="s">
        <v>3495</v>
      </c>
      <c r="E5414" s="397" t="s">
        <v>1928</v>
      </c>
      <c r="F5414" s="397"/>
      <c r="G5414" s="23" t="s">
        <v>268</v>
      </c>
      <c r="H5414" s="26">
        <v>4</v>
      </c>
      <c r="I5414" s="25">
        <v>0.62</v>
      </c>
      <c r="J5414" s="25">
        <v>2.48</v>
      </c>
    </row>
    <row r="5415" spans="1:10" ht="25.95" customHeight="1">
      <c r="A5415" s="22" t="s">
        <v>1894</v>
      </c>
      <c r="B5415" s="24" t="s">
        <v>3496</v>
      </c>
      <c r="C5415" s="22" t="s">
        <v>78</v>
      </c>
      <c r="D5415" s="22" t="s">
        <v>3497</v>
      </c>
      <c r="E5415" s="397" t="s">
        <v>1928</v>
      </c>
      <c r="F5415" s="397"/>
      <c r="G5415" s="23" t="s">
        <v>268</v>
      </c>
      <c r="H5415" s="26">
        <v>2</v>
      </c>
      <c r="I5415" s="25">
        <v>20.27</v>
      </c>
      <c r="J5415" s="25">
        <v>40.54</v>
      </c>
    </row>
    <row r="5416" spans="1:10" ht="39" customHeight="1">
      <c r="A5416" s="22" t="s">
        <v>1894</v>
      </c>
      <c r="B5416" s="24" t="s">
        <v>3503</v>
      </c>
      <c r="C5416" s="22" t="s">
        <v>78</v>
      </c>
      <c r="D5416" s="22" t="s">
        <v>3504</v>
      </c>
      <c r="E5416" s="397" t="s">
        <v>3500</v>
      </c>
      <c r="F5416" s="397"/>
      <c r="G5416" s="23" t="s">
        <v>268</v>
      </c>
      <c r="H5416" s="26">
        <v>1</v>
      </c>
      <c r="I5416" s="25">
        <v>11710.26</v>
      </c>
      <c r="J5416" s="25">
        <v>11710.26</v>
      </c>
    </row>
    <row r="5417" spans="1:10" ht="25.95" customHeight="1">
      <c r="A5417" s="22" t="s">
        <v>1894</v>
      </c>
      <c r="B5417" s="24" t="s">
        <v>2985</v>
      </c>
      <c r="C5417" s="22" t="s">
        <v>78</v>
      </c>
      <c r="D5417" s="22" t="s">
        <v>2986</v>
      </c>
      <c r="E5417" s="397" t="s">
        <v>1928</v>
      </c>
      <c r="F5417" s="397"/>
      <c r="G5417" s="23" t="s">
        <v>268</v>
      </c>
      <c r="H5417" s="26">
        <v>10</v>
      </c>
      <c r="I5417" s="25">
        <v>1.65</v>
      </c>
      <c r="J5417" s="25">
        <v>16.5</v>
      </c>
    </row>
    <row r="5418" spans="1:10">
      <c r="A5418" s="38"/>
      <c r="B5418" s="38"/>
      <c r="C5418" s="38"/>
      <c r="D5418" s="38"/>
      <c r="E5418" s="38" t="s">
        <v>1897</v>
      </c>
      <c r="F5418" s="39">
        <v>185.49</v>
      </c>
      <c r="G5418" s="38" t="s">
        <v>1898</v>
      </c>
      <c r="H5418" s="39">
        <v>0</v>
      </c>
      <c r="I5418" s="38" t="s">
        <v>1899</v>
      </c>
      <c r="J5418" s="39">
        <v>185.49</v>
      </c>
    </row>
    <row r="5419" spans="1:10">
      <c r="A5419" s="38"/>
      <c r="B5419" s="38"/>
      <c r="C5419" s="38"/>
      <c r="D5419" s="38"/>
      <c r="E5419" s="38" t="s">
        <v>1900</v>
      </c>
      <c r="F5419" s="39">
        <v>2469.63</v>
      </c>
      <c r="G5419" s="38"/>
      <c r="H5419" s="398" t="s">
        <v>1901</v>
      </c>
      <c r="I5419" s="398"/>
      <c r="J5419" s="39">
        <v>14516.64</v>
      </c>
    </row>
    <row r="5420" spans="1:10" ht="1.05" customHeight="1">
      <c r="A5420" s="16"/>
      <c r="B5420" s="16"/>
      <c r="C5420" s="16"/>
      <c r="D5420" s="16"/>
      <c r="E5420" s="16"/>
      <c r="F5420" s="16"/>
      <c r="G5420" s="16"/>
      <c r="H5420" s="16"/>
      <c r="I5420" s="16"/>
      <c r="J5420" s="16"/>
    </row>
    <row r="5421" spans="1:10" ht="18" customHeight="1">
      <c r="A5421" s="2" t="s">
        <v>1726</v>
      </c>
      <c r="B5421" s="4" t="s">
        <v>61</v>
      </c>
      <c r="C5421" s="2" t="s">
        <v>62</v>
      </c>
      <c r="D5421" s="2" t="s">
        <v>9</v>
      </c>
      <c r="E5421" s="391" t="s">
        <v>63</v>
      </c>
      <c r="F5421" s="391"/>
      <c r="G5421" s="3" t="s">
        <v>64</v>
      </c>
      <c r="H5421" s="4" t="s">
        <v>10</v>
      </c>
      <c r="I5421" s="4" t="s">
        <v>65</v>
      </c>
      <c r="J5421" s="4" t="s">
        <v>11</v>
      </c>
    </row>
    <row r="5422" spans="1:10" ht="39" customHeight="1">
      <c r="A5422" s="10" t="s">
        <v>1883</v>
      </c>
      <c r="B5422" s="12" t="s">
        <v>1727</v>
      </c>
      <c r="C5422" s="10" t="s">
        <v>78</v>
      </c>
      <c r="D5422" s="10" t="s">
        <v>1728</v>
      </c>
      <c r="E5422" s="395" t="s">
        <v>1719</v>
      </c>
      <c r="F5422" s="395"/>
      <c r="G5422" s="11" t="s">
        <v>268</v>
      </c>
      <c r="H5422" s="15">
        <v>1</v>
      </c>
      <c r="I5422" s="13">
        <v>4207.3999999999996</v>
      </c>
      <c r="J5422" s="13">
        <v>4207.3999999999996</v>
      </c>
    </row>
    <row r="5423" spans="1:10" ht="25.95" customHeight="1">
      <c r="A5423" s="17" t="s">
        <v>1884</v>
      </c>
      <c r="B5423" s="19" t="s">
        <v>2090</v>
      </c>
      <c r="C5423" s="17" t="s">
        <v>78</v>
      </c>
      <c r="D5423" s="17" t="s">
        <v>2091</v>
      </c>
      <c r="E5423" s="396" t="s">
        <v>1887</v>
      </c>
      <c r="F5423" s="396"/>
      <c r="G5423" s="18" t="s">
        <v>1911</v>
      </c>
      <c r="H5423" s="21">
        <v>2.5230000000000001</v>
      </c>
      <c r="I5423" s="20">
        <v>23.92</v>
      </c>
      <c r="J5423" s="20">
        <v>60.35</v>
      </c>
    </row>
    <row r="5424" spans="1:10" ht="25.95" customHeight="1">
      <c r="A5424" s="17" t="s">
        <v>1884</v>
      </c>
      <c r="B5424" s="19" t="s">
        <v>3492</v>
      </c>
      <c r="C5424" s="17" t="s">
        <v>78</v>
      </c>
      <c r="D5424" s="17" t="s">
        <v>3493</v>
      </c>
      <c r="E5424" s="396" t="s">
        <v>1887</v>
      </c>
      <c r="F5424" s="396"/>
      <c r="G5424" s="18" t="s">
        <v>1911</v>
      </c>
      <c r="H5424" s="21">
        <v>2.5230000000000001</v>
      </c>
      <c r="I5424" s="20">
        <v>28.91</v>
      </c>
      <c r="J5424" s="20">
        <v>72.930000000000007</v>
      </c>
    </row>
    <row r="5425" spans="1:10" ht="25.95" customHeight="1">
      <c r="A5425" s="22" t="s">
        <v>1894</v>
      </c>
      <c r="B5425" s="24" t="s">
        <v>2985</v>
      </c>
      <c r="C5425" s="22" t="s">
        <v>78</v>
      </c>
      <c r="D5425" s="22" t="s">
        <v>2986</v>
      </c>
      <c r="E5425" s="397" t="s">
        <v>1928</v>
      </c>
      <c r="F5425" s="397"/>
      <c r="G5425" s="23" t="s">
        <v>268</v>
      </c>
      <c r="H5425" s="26">
        <v>6</v>
      </c>
      <c r="I5425" s="25">
        <v>1.65</v>
      </c>
      <c r="J5425" s="25">
        <v>9.9</v>
      </c>
    </row>
    <row r="5426" spans="1:10" ht="39" customHeight="1">
      <c r="A5426" s="22" t="s">
        <v>1894</v>
      </c>
      <c r="B5426" s="24" t="s">
        <v>3505</v>
      </c>
      <c r="C5426" s="22" t="s">
        <v>78</v>
      </c>
      <c r="D5426" s="22" t="s">
        <v>3506</v>
      </c>
      <c r="E5426" s="397" t="s">
        <v>3500</v>
      </c>
      <c r="F5426" s="397"/>
      <c r="G5426" s="23" t="s">
        <v>268</v>
      </c>
      <c r="H5426" s="26">
        <v>1</v>
      </c>
      <c r="I5426" s="25">
        <v>3999.9</v>
      </c>
      <c r="J5426" s="25">
        <v>3999.9</v>
      </c>
    </row>
    <row r="5427" spans="1:10" ht="39" customHeight="1">
      <c r="A5427" s="22" t="s">
        <v>1894</v>
      </c>
      <c r="B5427" s="24" t="s">
        <v>3068</v>
      </c>
      <c r="C5427" s="22" t="s">
        <v>78</v>
      </c>
      <c r="D5427" s="22" t="s">
        <v>3069</v>
      </c>
      <c r="E5427" s="397" t="s">
        <v>1928</v>
      </c>
      <c r="F5427" s="397"/>
      <c r="G5427" s="23" t="s">
        <v>268</v>
      </c>
      <c r="H5427" s="26">
        <v>10</v>
      </c>
      <c r="I5427" s="25">
        <v>1.1399999999999999</v>
      </c>
      <c r="J5427" s="25">
        <v>11.4</v>
      </c>
    </row>
    <row r="5428" spans="1:10" ht="39" customHeight="1">
      <c r="A5428" s="22" t="s">
        <v>1894</v>
      </c>
      <c r="B5428" s="24" t="s">
        <v>3494</v>
      </c>
      <c r="C5428" s="22" t="s">
        <v>78</v>
      </c>
      <c r="D5428" s="22" t="s">
        <v>3495</v>
      </c>
      <c r="E5428" s="397" t="s">
        <v>1928</v>
      </c>
      <c r="F5428" s="397"/>
      <c r="G5428" s="23" t="s">
        <v>268</v>
      </c>
      <c r="H5428" s="26">
        <v>4</v>
      </c>
      <c r="I5428" s="25">
        <v>0.62</v>
      </c>
      <c r="J5428" s="25">
        <v>2.48</v>
      </c>
    </row>
    <row r="5429" spans="1:10" ht="39" customHeight="1">
      <c r="A5429" s="22" t="s">
        <v>1894</v>
      </c>
      <c r="B5429" s="24" t="s">
        <v>2338</v>
      </c>
      <c r="C5429" s="22" t="s">
        <v>78</v>
      </c>
      <c r="D5429" s="22" t="s">
        <v>2339</v>
      </c>
      <c r="E5429" s="397" t="s">
        <v>1928</v>
      </c>
      <c r="F5429" s="397"/>
      <c r="G5429" s="23" t="s">
        <v>268</v>
      </c>
      <c r="H5429" s="26">
        <v>9</v>
      </c>
      <c r="I5429" s="25">
        <v>1.1000000000000001</v>
      </c>
      <c r="J5429" s="25">
        <v>9.9</v>
      </c>
    </row>
    <row r="5430" spans="1:10" ht="25.95" customHeight="1">
      <c r="A5430" s="22" t="s">
        <v>1894</v>
      </c>
      <c r="B5430" s="24" t="s">
        <v>3496</v>
      </c>
      <c r="C5430" s="22" t="s">
        <v>78</v>
      </c>
      <c r="D5430" s="22" t="s">
        <v>3497</v>
      </c>
      <c r="E5430" s="397" t="s">
        <v>1928</v>
      </c>
      <c r="F5430" s="397"/>
      <c r="G5430" s="23" t="s">
        <v>268</v>
      </c>
      <c r="H5430" s="26">
        <v>2</v>
      </c>
      <c r="I5430" s="25">
        <v>20.27</v>
      </c>
      <c r="J5430" s="25">
        <v>40.54</v>
      </c>
    </row>
    <row r="5431" spans="1:10">
      <c r="A5431" s="38"/>
      <c r="B5431" s="38"/>
      <c r="C5431" s="38"/>
      <c r="D5431" s="38"/>
      <c r="E5431" s="38" t="s">
        <v>1897</v>
      </c>
      <c r="F5431" s="39">
        <v>98.46</v>
      </c>
      <c r="G5431" s="38" t="s">
        <v>1898</v>
      </c>
      <c r="H5431" s="39">
        <v>0</v>
      </c>
      <c r="I5431" s="38" t="s">
        <v>1899</v>
      </c>
      <c r="J5431" s="39">
        <v>98.46</v>
      </c>
    </row>
    <row r="5432" spans="1:10">
      <c r="A5432" s="38"/>
      <c r="B5432" s="38"/>
      <c r="C5432" s="38"/>
      <c r="D5432" s="38"/>
      <c r="E5432" s="38" t="s">
        <v>1900</v>
      </c>
      <c r="F5432" s="39">
        <v>862.51</v>
      </c>
      <c r="G5432" s="38"/>
      <c r="H5432" s="398" t="s">
        <v>1901</v>
      </c>
      <c r="I5432" s="398"/>
      <c r="J5432" s="39">
        <v>5069.91</v>
      </c>
    </row>
    <row r="5433" spans="1:10" ht="1.05" customHeight="1">
      <c r="A5433" s="16"/>
      <c r="B5433" s="16"/>
      <c r="C5433" s="16"/>
      <c r="D5433" s="16"/>
      <c r="E5433" s="16"/>
      <c r="F5433" s="16"/>
      <c r="G5433" s="16"/>
      <c r="H5433" s="16"/>
      <c r="I5433" s="16"/>
      <c r="J5433" s="16"/>
    </row>
    <row r="5434" spans="1:10" ht="18" customHeight="1">
      <c r="A5434" s="2" t="s">
        <v>1729</v>
      </c>
      <c r="B5434" s="4" t="s">
        <v>61</v>
      </c>
      <c r="C5434" s="2" t="s">
        <v>62</v>
      </c>
      <c r="D5434" s="2" t="s">
        <v>9</v>
      </c>
      <c r="E5434" s="391" t="s">
        <v>63</v>
      </c>
      <c r="F5434" s="391"/>
      <c r="G5434" s="3" t="s">
        <v>64</v>
      </c>
      <c r="H5434" s="4" t="s">
        <v>10</v>
      </c>
      <c r="I5434" s="4" t="s">
        <v>65</v>
      </c>
      <c r="J5434" s="4" t="s">
        <v>11</v>
      </c>
    </row>
    <row r="5435" spans="1:10" ht="39" customHeight="1">
      <c r="A5435" s="10" t="s">
        <v>1883</v>
      </c>
      <c r="B5435" s="12" t="s">
        <v>1730</v>
      </c>
      <c r="C5435" s="10" t="s">
        <v>78</v>
      </c>
      <c r="D5435" s="10" t="s">
        <v>1731</v>
      </c>
      <c r="E5435" s="395" t="s">
        <v>1719</v>
      </c>
      <c r="F5435" s="395"/>
      <c r="G5435" s="11" t="s">
        <v>268</v>
      </c>
      <c r="H5435" s="15">
        <v>1</v>
      </c>
      <c r="I5435" s="13">
        <v>15296.12</v>
      </c>
      <c r="J5435" s="13">
        <v>15296.12</v>
      </c>
    </row>
    <row r="5436" spans="1:10" ht="39" customHeight="1">
      <c r="A5436" s="17" t="s">
        <v>1884</v>
      </c>
      <c r="B5436" s="19" t="s">
        <v>2120</v>
      </c>
      <c r="C5436" s="17" t="s">
        <v>78</v>
      </c>
      <c r="D5436" s="17" t="s">
        <v>2121</v>
      </c>
      <c r="E5436" s="396" t="s">
        <v>1907</v>
      </c>
      <c r="F5436" s="396"/>
      <c r="G5436" s="18" t="s">
        <v>1914</v>
      </c>
      <c r="H5436" s="21">
        <v>0.2059</v>
      </c>
      <c r="I5436" s="20">
        <v>352.54</v>
      </c>
      <c r="J5436" s="20">
        <v>72.58</v>
      </c>
    </row>
    <row r="5437" spans="1:10" ht="25.95" customHeight="1">
      <c r="A5437" s="17" t="s">
        <v>1884</v>
      </c>
      <c r="B5437" s="19" t="s">
        <v>2090</v>
      </c>
      <c r="C5437" s="17" t="s">
        <v>78</v>
      </c>
      <c r="D5437" s="17" t="s">
        <v>2091</v>
      </c>
      <c r="E5437" s="396" t="s">
        <v>1887</v>
      </c>
      <c r="F5437" s="396"/>
      <c r="G5437" s="18" t="s">
        <v>1911</v>
      </c>
      <c r="H5437" s="21">
        <v>5.0091000000000001</v>
      </c>
      <c r="I5437" s="20">
        <v>23.92</v>
      </c>
      <c r="J5437" s="20">
        <v>119.81</v>
      </c>
    </row>
    <row r="5438" spans="1:10" ht="39" customHeight="1">
      <c r="A5438" s="17" t="s">
        <v>1884</v>
      </c>
      <c r="B5438" s="19" t="s">
        <v>2200</v>
      </c>
      <c r="C5438" s="17" t="s">
        <v>78</v>
      </c>
      <c r="D5438" s="17" t="s">
        <v>2201</v>
      </c>
      <c r="E5438" s="396" t="s">
        <v>1907</v>
      </c>
      <c r="F5438" s="396"/>
      <c r="G5438" s="18" t="s">
        <v>1908</v>
      </c>
      <c r="H5438" s="21">
        <v>1.5165999999999999</v>
      </c>
      <c r="I5438" s="20">
        <v>180.02</v>
      </c>
      <c r="J5438" s="20">
        <v>273.01</v>
      </c>
    </row>
    <row r="5439" spans="1:10" ht="25.95" customHeight="1">
      <c r="A5439" s="17" t="s">
        <v>1884</v>
      </c>
      <c r="B5439" s="19" t="s">
        <v>3492</v>
      </c>
      <c r="C5439" s="17" t="s">
        <v>78</v>
      </c>
      <c r="D5439" s="17" t="s">
        <v>3493</v>
      </c>
      <c r="E5439" s="396" t="s">
        <v>1887</v>
      </c>
      <c r="F5439" s="396"/>
      <c r="G5439" s="18" t="s">
        <v>1911</v>
      </c>
      <c r="H5439" s="21">
        <v>5.0091000000000001</v>
      </c>
      <c r="I5439" s="20">
        <v>28.91</v>
      </c>
      <c r="J5439" s="20">
        <v>144.81</v>
      </c>
    </row>
    <row r="5440" spans="1:10" ht="52.05" customHeight="1">
      <c r="A5440" s="22" t="s">
        <v>1894</v>
      </c>
      <c r="B5440" s="24" t="s">
        <v>3507</v>
      </c>
      <c r="C5440" s="22" t="s">
        <v>78</v>
      </c>
      <c r="D5440" s="22" t="s">
        <v>3508</v>
      </c>
      <c r="E5440" s="397" t="s">
        <v>3500</v>
      </c>
      <c r="F5440" s="397"/>
      <c r="G5440" s="23" t="s">
        <v>268</v>
      </c>
      <c r="H5440" s="26">
        <v>1</v>
      </c>
      <c r="I5440" s="25">
        <v>14653.16</v>
      </c>
      <c r="J5440" s="25">
        <v>14653.16</v>
      </c>
    </row>
    <row r="5441" spans="1:10" ht="24" customHeight="1">
      <c r="A5441" s="22" t="s">
        <v>1894</v>
      </c>
      <c r="B5441" s="24" t="s">
        <v>2979</v>
      </c>
      <c r="C5441" s="22" t="s">
        <v>78</v>
      </c>
      <c r="D5441" s="22" t="s">
        <v>2980</v>
      </c>
      <c r="E5441" s="397" t="s">
        <v>1928</v>
      </c>
      <c r="F5441" s="397"/>
      <c r="G5441" s="23" t="s">
        <v>114</v>
      </c>
      <c r="H5441" s="26">
        <v>1.28</v>
      </c>
      <c r="I5441" s="25">
        <v>3.81</v>
      </c>
      <c r="J5441" s="25">
        <v>4.87</v>
      </c>
    </row>
    <row r="5442" spans="1:10" ht="25.95" customHeight="1">
      <c r="A5442" s="22" t="s">
        <v>1894</v>
      </c>
      <c r="B5442" s="24" t="s">
        <v>2985</v>
      </c>
      <c r="C5442" s="22" t="s">
        <v>78</v>
      </c>
      <c r="D5442" s="22" t="s">
        <v>2986</v>
      </c>
      <c r="E5442" s="397" t="s">
        <v>1928</v>
      </c>
      <c r="F5442" s="397"/>
      <c r="G5442" s="23" t="s">
        <v>268</v>
      </c>
      <c r="H5442" s="26">
        <v>4</v>
      </c>
      <c r="I5442" s="25">
        <v>1.65</v>
      </c>
      <c r="J5442" s="25">
        <v>6.6</v>
      </c>
    </row>
    <row r="5443" spans="1:10" ht="25.95" customHeight="1">
      <c r="A5443" s="22" t="s">
        <v>1894</v>
      </c>
      <c r="B5443" s="24" t="s">
        <v>2965</v>
      </c>
      <c r="C5443" s="22" t="s">
        <v>78</v>
      </c>
      <c r="D5443" s="22" t="s">
        <v>2966</v>
      </c>
      <c r="E5443" s="397" t="s">
        <v>1928</v>
      </c>
      <c r="F5443" s="397"/>
      <c r="G5443" s="23" t="s">
        <v>268</v>
      </c>
      <c r="H5443" s="26">
        <v>4</v>
      </c>
      <c r="I5443" s="25">
        <v>1.63</v>
      </c>
      <c r="J5443" s="25">
        <v>6.52</v>
      </c>
    </row>
    <row r="5444" spans="1:10" ht="24" customHeight="1">
      <c r="A5444" s="22" t="s">
        <v>1894</v>
      </c>
      <c r="B5444" s="24" t="s">
        <v>2963</v>
      </c>
      <c r="C5444" s="22" t="s">
        <v>78</v>
      </c>
      <c r="D5444" s="22" t="s">
        <v>2964</v>
      </c>
      <c r="E5444" s="397" t="s">
        <v>1928</v>
      </c>
      <c r="F5444" s="397"/>
      <c r="G5444" s="23" t="s">
        <v>268</v>
      </c>
      <c r="H5444" s="26">
        <v>8</v>
      </c>
      <c r="I5444" s="25">
        <v>0.42</v>
      </c>
      <c r="J5444" s="25">
        <v>3.36</v>
      </c>
    </row>
    <row r="5445" spans="1:10" ht="39" customHeight="1">
      <c r="A5445" s="22" t="s">
        <v>1894</v>
      </c>
      <c r="B5445" s="24" t="s">
        <v>3068</v>
      </c>
      <c r="C5445" s="22" t="s">
        <v>78</v>
      </c>
      <c r="D5445" s="22" t="s">
        <v>3069</v>
      </c>
      <c r="E5445" s="397" t="s">
        <v>1928</v>
      </c>
      <c r="F5445" s="397"/>
      <c r="G5445" s="23" t="s">
        <v>268</v>
      </c>
      <c r="H5445" s="26">
        <v>10</v>
      </c>
      <c r="I5445" s="25">
        <v>1.1399999999999999</v>
      </c>
      <c r="J5445" s="25">
        <v>11.4</v>
      </c>
    </row>
    <row r="5446" spans="1:10">
      <c r="A5446" s="38"/>
      <c r="B5446" s="38"/>
      <c r="C5446" s="38"/>
      <c r="D5446" s="38"/>
      <c r="E5446" s="38" t="s">
        <v>1897</v>
      </c>
      <c r="F5446" s="39">
        <v>239.11</v>
      </c>
      <c r="G5446" s="38" t="s">
        <v>1898</v>
      </c>
      <c r="H5446" s="39">
        <v>0</v>
      </c>
      <c r="I5446" s="38" t="s">
        <v>1899</v>
      </c>
      <c r="J5446" s="39">
        <v>239.11</v>
      </c>
    </row>
    <row r="5447" spans="1:10">
      <c r="A5447" s="38"/>
      <c r="B5447" s="38"/>
      <c r="C5447" s="38"/>
      <c r="D5447" s="38"/>
      <c r="E5447" s="38" t="s">
        <v>1900</v>
      </c>
      <c r="F5447" s="39">
        <v>3135.7</v>
      </c>
      <c r="G5447" s="38"/>
      <c r="H5447" s="398" t="s">
        <v>1901</v>
      </c>
      <c r="I5447" s="398"/>
      <c r="J5447" s="39">
        <v>18431.82</v>
      </c>
    </row>
    <row r="5448" spans="1:10" ht="1.05" customHeight="1">
      <c r="A5448" s="16"/>
      <c r="B5448" s="16"/>
      <c r="C5448" s="16"/>
      <c r="D5448" s="16"/>
      <c r="E5448" s="16"/>
      <c r="F5448" s="16"/>
      <c r="G5448" s="16"/>
      <c r="H5448" s="16"/>
      <c r="I5448" s="16"/>
      <c r="J5448" s="16"/>
    </row>
    <row r="5449" spans="1:10" ht="18" customHeight="1">
      <c r="A5449" s="2" t="s">
        <v>1732</v>
      </c>
      <c r="B5449" s="4" t="s">
        <v>61</v>
      </c>
      <c r="C5449" s="2" t="s">
        <v>62</v>
      </c>
      <c r="D5449" s="2" t="s">
        <v>9</v>
      </c>
      <c r="E5449" s="391" t="s">
        <v>63</v>
      </c>
      <c r="F5449" s="391"/>
      <c r="G5449" s="3" t="s">
        <v>64</v>
      </c>
      <c r="H5449" s="4" t="s">
        <v>10</v>
      </c>
      <c r="I5449" s="4" t="s">
        <v>65</v>
      </c>
      <c r="J5449" s="4" t="s">
        <v>11</v>
      </c>
    </row>
    <row r="5450" spans="1:10" ht="39" customHeight="1">
      <c r="A5450" s="10" t="s">
        <v>1883</v>
      </c>
      <c r="B5450" s="12" t="s">
        <v>1733</v>
      </c>
      <c r="C5450" s="10" t="s">
        <v>78</v>
      </c>
      <c r="D5450" s="10" t="s">
        <v>1734</v>
      </c>
      <c r="E5450" s="395" t="s">
        <v>1719</v>
      </c>
      <c r="F5450" s="395"/>
      <c r="G5450" s="11" t="s">
        <v>268</v>
      </c>
      <c r="H5450" s="15">
        <v>1</v>
      </c>
      <c r="I5450" s="13">
        <v>2891.86</v>
      </c>
      <c r="J5450" s="13">
        <v>2891.86</v>
      </c>
    </row>
    <row r="5451" spans="1:10" ht="25.95" customHeight="1">
      <c r="A5451" s="17" t="s">
        <v>1884</v>
      </c>
      <c r="B5451" s="19" t="s">
        <v>2090</v>
      </c>
      <c r="C5451" s="17" t="s">
        <v>78</v>
      </c>
      <c r="D5451" s="17" t="s">
        <v>2091</v>
      </c>
      <c r="E5451" s="396" t="s">
        <v>1887</v>
      </c>
      <c r="F5451" s="396"/>
      <c r="G5451" s="18" t="s">
        <v>1911</v>
      </c>
      <c r="H5451" s="21">
        <v>2.3334000000000001</v>
      </c>
      <c r="I5451" s="20">
        <v>23.92</v>
      </c>
      <c r="J5451" s="20">
        <v>55.81</v>
      </c>
    </row>
    <row r="5452" spans="1:10" ht="25.95" customHeight="1">
      <c r="A5452" s="17" t="s">
        <v>1884</v>
      </c>
      <c r="B5452" s="19" t="s">
        <v>3492</v>
      </c>
      <c r="C5452" s="17" t="s">
        <v>78</v>
      </c>
      <c r="D5452" s="17" t="s">
        <v>3493</v>
      </c>
      <c r="E5452" s="396" t="s">
        <v>1887</v>
      </c>
      <c r="F5452" s="396"/>
      <c r="G5452" s="18" t="s">
        <v>1911</v>
      </c>
      <c r="H5452" s="21">
        <v>2.3334000000000001</v>
      </c>
      <c r="I5452" s="20">
        <v>28.91</v>
      </c>
      <c r="J5452" s="20">
        <v>67.45</v>
      </c>
    </row>
    <row r="5453" spans="1:10" ht="39" customHeight="1">
      <c r="A5453" s="22" t="s">
        <v>1894</v>
      </c>
      <c r="B5453" s="24" t="s">
        <v>3509</v>
      </c>
      <c r="C5453" s="22" t="s">
        <v>78</v>
      </c>
      <c r="D5453" s="22" t="s">
        <v>3510</v>
      </c>
      <c r="E5453" s="397" t="s">
        <v>3500</v>
      </c>
      <c r="F5453" s="397"/>
      <c r="G5453" s="23" t="s">
        <v>268</v>
      </c>
      <c r="H5453" s="26">
        <v>1</v>
      </c>
      <c r="I5453" s="25">
        <v>2694.38</v>
      </c>
      <c r="J5453" s="25">
        <v>2694.38</v>
      </c>
    </row>
    <row r="5454" spans="1:10" ht="39" customHeight="1">
      <c r="A5454" s="22" t="s">
        <v>1894</v>
      </c>
      <c r="B5454" s="24" t="s">
        <v>3068</v>
      </c>
      <c r="C5454" s="22" t="s">
        <v>78</v>
      </c>
      <c r="D5454" s="22" t="s">
        <v>3069</v>
      </c>
      <c r="E5454" s="397" t="s">
        <v>1928</v>
      </c>
      <c r="F5454" s="397"/>
      <c r="G5454" s="23" t="s">
        <v>268</v>
      </c>
      <c r="H5454" s="26">
        <v>10</v>
      </c>
      <c r="I5454" s="25">
        <v>1.1399999999999999</v>
      </c>
      <c r="J5454" s="25">
        <v>11.4</v>
      </c>
    </row>
    <row r="5455" spans="1:10" ht="25.95" customHeight="1">
      <c r="A5455" s="22" t="s">
        <v>1894</v>
      </c>
      <c r="B5455" s="24" t="s">
        <v>3496</v>
      </c>
      <c r="C5455" s="22" t="s">
        <v>78</v>
      </c>
      <c r="D5455" s="22" t="s">
        <v>3497</v>
      </c>
      <c r="E5455" s="397" t="s">
        <v>1928</v>
      </c>
      <c r="F5455" s="397"/>
      <c r="G5455" s="23" t="s">
        <v>268</v>
      </c>
      <c r="H5455" s="26">
        <v>2</v>
      </c>
      <c r="I5455" s="25">
        <v>20.27</v>
      </c>
      <c r="J5455" s="25">
        <v>40.54</v>
      </c>
    </row>
    <row r="5456" spans="1:10" ht="25.95" customHeight="1">
      <c r="A5456" s="22" t="s">
        <v>1894</v>
      </c>
      <c r="B5456" s="24" t="s">
        <v>2985</v>
      </c>
      <c r="C5456" s="22" t="s">
        <v>78</v>
      </c>
      <c r="D5456" s="22" t="s">
        <v>2986</v>
      </c>
      <c r="E5456" s="397" t="s">
        <v>1928</v>
      </c>
      <c r="F5456" s="397"/>
      <c r="G5456" s="23" t="s">
        <v>268</v>
      </c>
      <c r="H5456" s="26">
        <v>6</v>
      </c>
      <c r="I5456" s="25">
        <v>1.65</v>
      </c>
      <c r="J5456" s="25">
        <v>9.9</v>
      </c>
    </row>
    <row r="5457" spans="1:10" ht="39" customHeight="1">
      <c r="A5457" s="22" t="s">
        <v>1894</v>
      </c>
      <c r="B5457" s="24" t="s">
        <v>3494</v>
      </c>
      <c r="C5457" s="22" t="s">
        <v>78</v>
      </c>
      <c r="D5457" s="22" t="s">
        <v>3495</v>
      </c>
      <c r="E5457" s="397" t="s">
        <v>1928</v>
      </c>
      <c r="F5457" s="397"/>
      <c r="G5457" s="23" t="s">
        <v>268</v>
      </c>
      <c r="H5457" s="26">
        <v>4</v>
      </c>
      <c r="I5457" s="25">
        <v>0.62</v>
      </c>
      <c r="J5457" s="25">
        <v>2.48</v>
      </c>
    </row>
    <row r="5458" spans="1:10" ht="39" customHeight="1">
      <c r="A5458" s="22" t="s">
        <v>1894</v>
      </c>
      <c r="B5458" s="24" t="s">
        <v>2338</v>
      </c>
      <c r="C5458" s="22" t="s">
        <v>78</v>
      </c>
      <c r="D5458" s="22" t="s">
        <v>2339</v>
      </c>
      <c r="E5458" s="397" t="s">
        <v>1928</v>
      </c>
      <c r="F5458" s="397"/>
      <c r="G5458" s="23" t="s">
        <v>268</v>
      </c>
      <c r="H5458" s="26">
        <v>9</v>
      </c>
      <c r="I5458" s="25">
        <v>1.1000000000000001</v>
      </c>
      <c r="J5458" s="25">
        <v>9.9</v>
      </c>
    </row>
    <row r="5459" spans="1:10">
      <c r="A5459" s="38"/>
      <c r="B5459" s="38"/>
      <c r="C5459" s="38"/>
      <c r="D5459" s="38"/>
      <c r="E5459" s="38" t="s">
        <v>1897</v>
      </c>
      <c r="F5459" s="39">
        <v>91.06</v>
      </c>
      <c r="G5459" s="38" t="s">
        <v>1898</v>
      </c>
      <c r="H5459" s="39">
        <v>0</v>
      </c>
      <c r="I5459" s="38" t="s">
        <v>1899</v>
      </c>
      <c r="J5459" s="39">
        <v>91.06</v>
      </c>
    </row>
    <row r="5460" spans="1:10">
      <c r="A5460" s="38"/>
      <c r="B5460" s="38"/>
      <c r="C5460" s="38"/>
      <c r="D5460" s="38"/>
      <c r="E5460" s="38" t="s">
        <v>1900</v>
      </c>
      <c r="F5460" s="39">
        <v>592.83000000000004</v>
      </c>
      <c r="G5460" s="38"/>
      <c r="H5460" s="398" t="s">
        <v>1901</v>
      </c>
      <c r="I5460" s="398"/>
      <c r="J5460" s="39">
        <v>3484.69</v>
      </c>
    </row>
    <row r="5461" spans="1:10" ht="1.05" customHeight="1">
      <c r="A5461" s="16"/>
      <c r="B5461" s="16"/>
      <c r="C5461" s="16"/>
      <c r="D5461" s="16"/>
      <c r="E5461" s="16"/>
      <c r="F5461" s="16"/>
      <c r="G5461" s="16"/>
      <c r="H5461" s="16"/>
      <c r="I5461" s="16"/>
      <c r="J5461" s="16"/>
    </row>
    <row r="5462" spans="1:10" ht="18" customHeight="1">
      <c r="A5462" s="2" t="s">
        <v>1735</v>
      </c>
      <c r="B5462" s="4" t="s">
        <v>61</v>
      </c>
      <c r="C5462" s="2" t="s">
        <v>62</v>
      </c>
      <c r="D5462" s="2" t="s">
        <v>9</v>
      </c>
      <c r="E5462" s="391" t="s">
        <v>63</v>
      </c>
      <c r="F5462" s="391"/>
      <c r="G5462" s="3" t="s">
        <v>64</v>
      </c>
      <c r="H5462" s="4" t="s">
        <v>10</v>
      </c>
      <c r="I5462" s="4" t="s">
        <v>65</v>
      </c>
      <c r="J5462" s="4" t="s">
        <v>11</v>
      </c>
    </row>
    <row r="5463" spans="1:10" ht="64.95" customHeight="1">
      <c r="A5463" s="10" t="s">
        <v>1883</v>
      </c>
      <c r="B5463" s="12" t="s">
        <v>1736</v>
      </c>
      <c r="C5463" s="10" t="s">
        <v>72</v>
      </c>
      <c r="D5463" s="10" t="s">
        <v>1737</v>
      </c>
      <c r="E5463" s="395" t="s">
        <v>74</v>
      </c>
      <c r="F5463" s="395"/>
      <c r="G5463" s="11" t="s">
        <v>75</v>
      </c>
      <c r="H5463" s="15">
        <v>1</v>
      </c>
      <c r="I5463" s="13">
        <v>827.95</v>
      </c>
      <c r="J5463" s="13">
        <v>827.95</v>
      </c>
    </row>
    <row r="5464" spans="1:10" ht="25.95" customHeight="1">
      <c r="A5464" s="17" t="s">
        <v>1884</v>
      </c>
      <c r="B5464" s="19" t="s">
        <v>3511</v>
      </c>
      <c r="C5464" s="17" t="s">
        <v>78</v>
      </c>
      <c r="D5464" s="17" t="s">
        <v>3512</v>
      </c>
      <c r="E5464" s="396" t="s">
        <v>1887</v>
      </c>
      <c r="F5464" s="396"/>
      <c r="G5464" s="18" t="s">
        <v>1911</v>
      </c>
      <c r="H5464" s="21">
        <v>3</v>
      </c>
      <c r="I5464" s="20">
        <v>25.55</v>
      </c>
      <c r="J5464" s="20">
        <v>76.650000000000006</v>
      </c>
    </row>
    <row r="5465" spans="1:10" ht="25.95" customHeight="1">
      <c r="A5465" s="17" t="s">
        <v>1884</v>
      </c>
      <c r="B5465" s="19" t="s">
        <v>2090</v>
      </c>
      <c r="C5465" s="17" t="s">
        <v>78</v>
      </c>
      <c r="D5465" s="17" t="s">
        <v>2091</v>
      </c>
      <c r="E5465" s="396" t="s">
        <v>1887</v>
      </c>
      <c r="F5465" s="396"/>
      <c r="G5465" s="18" t="s">
        <v>1911</v>
      </c>
      <c r="H5465" s="21">
        <v>3</v>
      </c>
      <c r="I5465" s="20">
        <v>23.92</v>
      </c>
      <c r="J5465" s="20">
        <v>71.760000000000005</v>
      </c>
    </row>
    <row r="5466" spans="1:10" ht="64.95" customHeight="1">
      <c r="A5466" s="22" t="s">
        <v>1894</v>
      </c>
      <c r="B5466" s="24" t="s">
        <v>3513</v>
      </c>
      <c r="C5466" s="22" t="s">
        <v>72</v>
      </c>
      <c r="D5466" s="22" t="s">
        <v>1737</v>
      </c>
      <c r="E5466" s="397" t="s">
        <v>1928</v>
      </c>
      <c r="F5466" s="397"/>
      <c r="G5466" s="23" t="s">
        <v>268</v>
      </c>
      <c r="H5466" s="26">
        <v>1</v>
      </c>
      <c r="I5466" s="25">
        <v>679.54</v>
      </c>
      <c r="J5466" s="25">
        <v>679.54</v>
      </c>
    </row>
    <row r="5467" spans="1:10">
      <c r="A5467" s="38"/>
      <c r="B5467" s="38"/>
      <c r="C5467" s="38"/>
      <c r="D5467" s="38"/>
      <c r="E5467" s="38" t="s">
        <v>1897</v>
      </c>
      <c r="F5467" s="39">
        <v>107.01</v>
      </c>
      <c r="G5467" s="38" t="s">
        <v>1898</v>
      </c>
      <c r="H5467" s="39">
        <v>0</v>
      </c>
      <c r="I5467" s="38" t="s">
        <v>1899</v>
      </c>
      <c r="J5467" s="39">
        <v>107.01</v>
      </c>
    </row>
    <row r="5468" spans="1:10">
      <c r="A5468" s="38"/>
      <c r="B5468" s="38"/>
      <c r="C5468" s="38"/>
      <c r="D5468" s="38"/>
      <c r="E5468" s="38" t="s">
        <v>1900</v>
      </c>
      <c r="F5468" s="39">
        <v>169.72</v>
      </c>
      <c r="G5468" s="38"/>
      <c r="H5468" s="398" t="s">
        <v>1901</v>
      </c>
      <c r="I5468" s="398"/>
      <c r="J5468" s="39">
        <v>997.67</v>
      </c>
    </row>
    <row r="5469" spans="1:10" ht="1.05" customHeight="1">
      <c r="A5469" s="16"/>
      <c r="B5469" s="16"/>
      <c r="C5469" s="16"/>
      <c r="D5469" s="16"/>
      <c r="E5469" s="16"/>
      <c r="F5469" s="16"/>
      <c r="G5469" s="16"/>
      <c r="H5469" s="16"/>
      <c r="I5469" s="16"/>
      <c r="J5469" s="16"/>
    </row>
    <row r="5470" spans="1:10" ht="18" customHeight="1">
      <c r="A5470" s="2" t="s">
        <v>1738</v>
      </c>
      <c r="B5470" s="4" t="s">
        <v>61</v>
      </c>
      <c r="C5470" s="2" t="s">
        <v>62</v>
      </c>
      <c r="D5470" s="2" t="s">
        <v>9</v>
      </c>
      <c r="E5470" s="391" t="s">
        <v>63</v>
      </c>
      <c r="F5470" s="391"/>
      <c r="G5470" s="3" t="s">
        <v>64</v>
      </c>
      <c r="H5470" s="4" t="s">
        <v>10</v>
      </c>
      <c r="I5470" s="4" t="s">
        <v>65</v>
      </c>
      <c r="J5470" s="4" t="s">
        <v>11</v>
      </c>
    </row>
    <row r="5471" spans="1:10" ht="64.95" customHeight="1">
      <c r="A5471" s="10" t="s">
        <v>1883</v>
      </c>
      <c r="B5471" s="12" t="s">
        <v>1739</v>
      </c>
      <c r="C5471" s="10" t="s">
        <v>72</v>
      </c>
      <c r="D5471" s="10" t="s">
        <v>1740</v>
      </c>
      <c r="E5471" s="395" t="s">
        <v>74</v>
      </c>
      <c r="F5471" s="395"/>
      <c r="G5471" s="11" t="s">
        <v>75</v>
      </c>
      <c r="H5471" s="15">
        <v>1</v>
      </c>
      <c r="I5471" s="13">
        <v>858.41</v>
      </c>
      <c r="J5471" s="13">
        <v>858.41</v>
      </c>
    </row>
    <row r="5472" spans="1:10" ht="25.95" customHeight="1">
      <c r="A5472" s="17" t="s">
        <v>1884</v>
      </c>
      <c r="B5472" s="19" t="s">
        <v>2090</v>
      </c>
      <c r="C5472" s="17" t="s">
        <v>78</v>
      </c>
      <c r="D5472" s="17" t="s">
        <v>2091</v>
      </c>
      <c r="E5472" s="396" t="s">
        <v>1887</v>
      </c>
      <c r="F5472" s="396"/>
      <c r="G5472" s="18" t="s">
        <v>1911</v>
      </c>
      <c r="H5472" s="21">
        <v>3</v>
      </c>
      <c r="I5472" s="20">
        <v>23.92</v>
      </c>
      <c r="J5472" s="20">
        <v>71.760000000000005</v>
      </c>
    </row>
    <row r="5473" spans="1:10" ht="25.95" customHeight="1">
      <c r="A5473" s="17" t="s">
        <v>1884</v>
      </c>
      <c r="B5473" s="19" t="s">
        <v>3511</v>
      </c>
      <c r="C5473" s="17" t="s">
        <v>78</v>
      </c>
      <c r="D5473" s="17" t="s">
        <v>3512</v>
      </c>
      <c r="E5473" s="396" t="s">
        <v>1887</v>
      </c>
      <c r="F5473" s="396"/>
      <c r="G5473" s="18" t="s">
        <v>1911</v>
      </c>
      <c r="H5473" s="21">
        <v>3</v>
      </c>
      <c r="I5473" s="20">
        <v>25.55</v>
      </c>
      <c r="J5473" s="20">
        <v>76.650000000000006</v>
      </c>
    </row>
    <row r="5474" spans="1:10" ht="39" customHeight="1">
      <c r="A5474" s="22" t="s">
        <v>1894</v>
      </c>
      <c r="B5474" s="24" t="s">
        <v>3514</v>
      </c>
      <c r="C5474" s="22" t="s">
        <v>72</v>
      </c>
      <c r="D5474" s="22" t="s">
        <v>3515</v>
      </c>
      <c r="E5474" s="397" t="s">
        <v>1928</v>
      </c>
      <c r="F5474" s="397"/>
      <c r="G5474" s="23" t="s">
        <v>268</v>
      </c>
      <c r="H5474" s="26">
        <v>1</v>
      </c>
      <c r="I5474" s="25">
        <v>710</v>
      </c>
      <c r="J5474" s="25">
        <v>710</v>
      </c>
    </row>
    <row r="5475" spans="1:10">
      <c r="A5475" s="38"/>
      <c r="B5475" s="38"/>
      <c r="C5475" s="38"/>
      <c r="D5475" s="38"/>
      <c r="E5475" s="38" t="s">
        <v>1897</v>
      </c>
      <c r="F5475" s="39">
        <v>107.01</v>
      </c>
      <c r="G5475" s="38" t="s">
        <v>1898</v>
      </c>
      <c r="H5475" s="39">
        <v>0</v>
      </c>
      <c r="I5475" s="38" t="s">
        <v>1899</v>
      </c>
      <c r="J5475" s="39">
        <v>107.01</v>
      </c>
    </row>
    <row r="5476" spans="1:10">
      <c r="A5476" s="38"/>
      <c r="B5476" s="38"/>
      <c r="C5476" s="38"/>
      <c r="D5476" s="38"/>
      <c r="E5476" s="38" t="s">
        <v>1900</v>
      </c>
      <c r="F5476" s="39">
        <v>175.97</v>
      </c>
      <c r="G5476" s="38"/>
      <c r="H5476" s="398" t="s">
        <v>1901</v>
      </c>
      <c r="I5476" s="398"/>
      <c r="J5476" s="39">
        <v>1034.3800000000001</v>
      </c>
    </row>
    <row r="5477" spans="1:10" ht="1.05" customHeight="1">
      <c r="A5477" s="16"/>
      <c r="B5477" s="16"/>
      <c r="C5477" s="16"/>
      <c r="D5477" s="16"/>
      <c r="E5477" s="16"/>
      <c r="F5477" s="16"/>
      <c r="G5477" s="16"/>
      <c r="H5477" s="16"/>
      <c r="I5477" s="16"/>
      <c r="J5477" s="16"/>
    </row>
    <row r="5478" spans="1:10" ht="18" customHeight="1">
      <c r="A5478" s="2" t="s">
        <v>1741</v>
      </c>
      <c r="B5478" s="4" t="s">
        <v>61</v>
      </c>
      <c r="C5478" s="2" t="s">
        <v>62</v>
      </c>
      <c r="D5478" s="2" t="s">
        <v>9</v>
      </c>
      <c r="E5478" s="391" t="s">
        <v>63</v>
      </c>
      <c r="F5478" s="391"/>
      <c r="G5478" s="3" t="s">
        <v>64</v>
      </c>
      <c r="H5478" s="4" t="s">
        <v>10</v>
      </c>
      <c r="I5478" s="4" t="s">
        <v>65</v>
      </c>
      <c r="J5478" s="4" t="s">
        <v>11</v>
      </c>
    </row>
    <row r="5479" spans="1:10" ht="39" customHeight="1">
      <c r="A5479" s="10" t="s">
        <v>1883</v>
      </c>
      <c r="B5479" s="12" t="s">
        <v>1742</v>
      </c>
      <c r="C5479" s="10" t="s">
        <v>78</v>
      </c>
      <c r="D5479" s="10" t="s">
        <v>1743</v>
      </c>
      <c r="E5479" s="395" t="s">
        <v>1719</v>
      </c>
      <c r="F5479" s="395"/>
      <c r="G5479" s="11" t="s">
        <v>114</v>
      </c>
      <c r="H5479" s="15">
        <v>1</v>
      </c>
      <c r="I5479" s="13">
        <v>32.36</v>
      </c>
      <c r="J5479" s="13">
        <v>32.36</v>
      </c>
    </row>
    <row r="5480" spans="1:10" ht="52.05" customHeight="1">
      <c r="A5480" s="17" t="s">
        <v>1884</v>
      </c>
      <c r="B5480" s="19" t="s">
        <v>3516</v>
      </c>
      <c r="C5480" s="17" t="s">
        <v>78</v>
      </c>
      <c r="D5480" s="17" t="s">
        <v>3517</v>
      </c>
      <c r="E5480" s="396" t="s">
        <v>3518</v>
      </c>
      <c r="F5480" s="396"/>
      <c r="G5480" s="18" t="s">
        <v>114</v>
      </c>
      <c r="H5480" s="21">
        <v>1</v>
      </c>
      <c r="I5480" s="20">
        <v>27.75</v>
      </c>
      <c r="J5480" s="20">
        <v>27.75</v>
      </c>
    </row>
    <row r="5481" spans="1:10" ht="39" customHeight="1">
      <c r="A5481" s="17" t="s">
        <v>1884</v>
      </c>
      <c r="B5481" s="19" t="s">
        <v>3519</v>
      </c>
      <c r="C5481" s="17" t="s">
        <v>78</v>
      </c>
      <c r="D5481" s="17" t="s">
        <v>3520</v>
      </c>
      <c r="E5481" s="396" t="s">
        <v>1013</v>
      </c>
      <c r="F5481" s="396"/>
      <c r="G5481" s="18" t="s">
        <v>114</v>
      </c>
      <c r="H5481" s="21">
        <v>1</v>
      </c>
      <c r="I5481" s="20">
        <v>4.6100000000000003</v>
      </c>
      <c r="J5481" s="20">
        <v>4.6100000000000003</v>
      </c>
    </row>
    <row r="5482" spans="1:10">
      <c r="A5482" s="38"/>
      <c r="B5482" s="38"/>
      <c r="C5482" s="38"/>
      <c r="D5482" s="38"/>
      <c r="E5482" s="38" t="s">
        <v>1897</v>
      </c>
      <c r="F5482" s="39">
        <v>3.67</v>
      </c>
      <c r="G5482" s="38" t="s">
        <v>1898</v>
      </c>
      <c r="H5482" s="39">
        <v>0</v>
      </c>
      <c r="I5482" s="38" t="s">
        <v>1899</v>
      </c>
      <c r="J5482" s="39">
        <v>3.67</v>
      </c>
    </row>
    <row r="5483" spans="1:10">
      <c r="A5483" s="38"/>
      <c r="B5483" s="38"/>
      <c r="C5483" s="38"/>
      <c r="D5483" s="38"/>
      <c r="E5483" s="38" t="s">
        <v>1900</v>
      </c>
      <c r="F5483" s="39">
        <v>6.63</v>
      </c>
      <c r="G5483" s="38"/>
      <c r="H5483" s="398" t="s">
        <v>1901</v>
      </c>
      <c r="I5483" s="398"/>
      <c r="J5483" s="39">
        <v>38.99</v>
      </c>
    </row>
    <row r="5484" spans="1:10" ht="1.05" customHeight="1">
      <c r="A5484" s="16"/>
      <c r="B5484" s="16"/>
      <c r="C5484" s="16"/>
      <c r="D5484" s="16"/>
      <c r="E5484" s="16"/>
      <c r="F5484" s="16"/>
      <c r="G5484" s="16"/>
      <c r="H5484" s="16"/>
      <c r="I5484" s="16"/>
      <c r="J5484" s="16"/>
    </row>
    <row r="5485" spans="1:10" ht="18" customHeight="1">
      <c r="A5485" s="2" t="s">
        <v>1744</v>
      </c>
      <c r="B5485" s="4" t="s">
        <v>61</v>
      </c>
      <c r="C5485" s="2" t="s">
        <v>62</v>
      </c>
      <c r="D5485" s="2" t="s">
        <v>9</v>
      </c>
      <c r="E5485" s="391" t="s">
        <v>63</v>
      </c>
      <c r="F5485" s="391"/>
      <c r="G5485" s="3" t="s">
        <v>64</v>
      </c>
      <c r="H5485" s="4" t="s">
        <v>10</v>
      </c>
      <c r="I5485" s="4" t="s">
        <v>65</v>
      </c>
      <c r="J5485" s="4" t="s">
        <v>11</v>
      </c>
    </row>
    <row r="5486" spans="1:10" ht="39" customHeight="1">
      <c r="A5486" s="10" t="s">
        <v>1883</v>
      </c>
      <c r="B5486" s="12" t="s">
        <v>1745</v>
      </c>
      <c r="C5486" s="10" t="s">
        <v>78</v>
      </c>
      <c r="D5486" s="10" t="s">
        <v>1746</v>
      </c>
      <c r="E5486" s="395" t="s">
        <v>1719</v>
      </c>
      <c r="F5486" s="395"/>
      <c r="G5486" s="11" t="s">
        <v>114</v>
      </c>
      <c r="H5486" s="15">
        <v>1</v>
      </c>
      <c r="I5486" s="13">
        <v>49.64</v>
      </c>
      <c r="J5486" s="13">
        <v>49.64</v>
      </c>
    </row>
    <row r="5487" spans="1:10" ht="52.05" customHeight="1">
      <c r="A5487" s="17" t="s">
        <v>1884</v>
      </c>
      <c r="B5487" s="19" t="s">
        <v>3521</v>
      </c>
      <c r="C5487" s="17" t="s">
        <v>78</v>
      </c>
      <c r="D5487" s="17" t="s">
        <v>3522</v>
      </c>
      <c r="E5487" s="396" t="s">
        <v>3518</v>
      </c>
      <c r="F5487" s="396"/>
      <c r="G5487" s="18" t="s">
        <v>114</v>
      </c>
      <c r="H5487" s="21">
        <v>1</v>
      </c>
      <c r="I5487" s="20">
        <v>45.03</v>
      </c>
      <c r="J5487" s="20">
        <v>45.03</v>
      </c>
    </row>
    <row r="5488" spans="1:10" ht="39" customHeight="1">
      <c r="A5488" s="17" t="s">
        <v>1884</v>
      </c>
      <c r="B5488" s="19" t="s">
        <v>3519</v>
      </c>
      <c r="C5488" s="17" t="s">
        <v>78</v>
      </c>
      <c r="D5488" s="17" t="s">
        <v>3520</v>
      </c>
      <c r="E5488" s="396" t="s">
        <v>1013</v>
      </c>
      <c r="F5488" s="396"/>
      <c r="G5488" s="18" t="s">
        <v>114</v>
      </c>
      <c r="H5488" s="21">
        <v>1</v>
      </c>
      <c r="I5488" s="20">
        <v>4.6100000000000003</v>
      </c>
      <c r="J5488" s="20">
        <v>4.6100000000000003</v>
      </c>
    </row>
    <row r="5489" spans="1:10">
      <c r="A5489" s="38"/>
      <c r="B5489" s="38"/>
      <c r="C5489" s="38"/>
      <c r="D5489" s="38"/>
      <c r="E5489" s="38" t="s">
        <v>1897</v>
      </c>
      <c r="F5489" s="39">
        <v>3.9</v>
      </c>
      <c r="G5489" s="38" t="s">
        <v>1898</v>
      </c>
      <c r="H5489" s="39">
        <v>0</v>
      </c>
      <c r="I5489" s="38" t="s">
        <v>1899</v>
      </c>
      <c r="J5489" s="39">
        <v>3.9</v>
      </c>
    </row>
    <row r="5490" spans="1:10">
      <c r="A5490" s="38"/>
      <c r="B5490" s="38"/>
      <c r="C5490" s="38"/>
      <c r="D5490" s="38"/>
      <c r="E5490" s="38" t="s">
        <v>1900</v>
      </c>
      <c r="F5490" s="39">
        <v>10.17</v>
      </c>
      <c r="G5490" s="38"/>
      <c r="H5490" s="398" t="s">
        <v>1901</v>
      </c>
      <c r="I5490" s="398"/>
      <c r="J5490" s="39">
        <v>59.81</v>
      </c>
    </row>
    <row r="5491" spans="1:10" ht="1.05" customHeight="1">
      <c r="A5491" s="16"/>
      <c r="B5491" s="16"/>
      <c r="C5491" s="16"/>
      <c r="D5491" s="16"/>
      <c r="E5491" s="16"/>
      <c r="F5491" s="16"/>
      <c r="G5491" s="16"/>
      <c r="H5491" s="16"/>
      <c r="I5491" s="16"/>
      <c r="J5491" s="16"/>
    </row>
    <row r="5492" spans="1:10" ht="18" customHeight="1">
      <c r="A5492" s="2" t="s">
        <v>1747</v>
      </c>
      <c r="B5492" s="4" t="s">
        <v>61</v>
      </c>
      <c r="C5492" s="2" t="s">
        <v>62</v>
      </c>
      <c r="D5492" s="2" t="s">
        <v>9</v>
      </c>
      <c r="E5492" s="391" t="s">
        <v>63</v>
      </c>
      <c r="F5492" s="391"/>
      <c r="G5492" s="3" t="s">
        <v>64</v>
      </c>
      <c r="H5492" s="4" t="s">
        <v>10</v>
      </c>
      <c r="I5492" s="4" t="s">
        <v>65</v>
      </c>
      <c r="J5492" s="4" t="s">
        <v>11</v>
      </c>
    </row>
    <row r="5493" spans="1:10" ht="39" customHeight="1">
      <c r="A5493" s="10" t="s">
        <v>1883</v>
      </c>
      <c r="B5493" s="12" t="s">
        <v>1748</v>
      </c>
      <c r="C5493" s="10" t="s">
        <v>78</v>
      </c>
      <c r="D5493" s="10" t="s">
        <v>1749</v>
      </c>
      <c r="E5493" s="395" t="s">
        <v>1719</v>
      </c>
      <c r="F5493" s="395"/>
      <c r="G5493" s="11" t="s">
        <v>114</v>
      </c>
      <c r="H5493" s="15">
        <v>1</v>
      </c>
      <c r="I5493" s="13">
        <v>62.42</v>
      </c>
      <c r="J5493" s="13">
        <v>62.42</v>
      </c>
    </row>
    <row r="5494" spans="1:10" ht="52.05" customHeight="1">
      <c r="A5494" s="17" t="s">
        <v>1884</v>
      </c>
      <c r="B5494" s="19" t="s">
        <v>3524</v>
      </c>
      <c r="C5494" s="17" t="s">
        <v>78</v>
      </c>
      <c r="D5494" s="17" t="s">
        <v>3525</v>
      </c>
      <c r="E5494" s="396" t="s">
        <v>3518</v>
      </c>
      <c r="F5494" s="396"/>
      <c r="G5494" s="18" t="s">
        <v>114</v>
      </c>
      <c r="H5494" s="21">
        <v>1</v>
      </c>
      <c r="I5494" s="20">
        <v>57.81</v>
      </c>
      <c r="J5494" s="20">
        <v>57.81</v>
      </c>
    </row>
    <row r="5495" spans="1:10" ht="39" customHeight="1">
      <c r="A5495" s="17" t="s">
        <v>1884</v>
      </c>
      <c r="B5495" s="19" t="s">
        <v>3519</v>
      </c>
      <c r="C5495" s="17" t="s">
        <v>78</v>
      </c>
      <c r="D5495" s="17" t="s">
        <v>3520</v>
      </c>
      <c r="E5495" s="396" t="s">
        <v>1013</v>
      </c>
      <c r="F5495" s="396"/>
      <c r="G5495" s="18" t="s">
        <v>114</v>
      </c>
      <c r="H5495" s="21">
        <v>1</v>
      </c>
      <c r="I5495" s="20">
        <v>4.6100000000000003</v>
      </c>
      <c r="J5495" s="20">
        <v>4.6100000000000003</v>
      </c>
    </row>
    <row r="5496" spans="1:10">
      <c r="A5496" s="38"/>
      <c r="B5496" s="38"/>
      <c r="C5496" s="38"/>
      <c r="D5496" s="38"/>
      <c r="E5496" s="38" t="s">
        <v>1897</v>
      </c>
      <c r="F5496" s="39">
        <v>4.13</v>
      </c>
      <c r="G5496" s="38" t="s">
        <v>1898</v>
      </c>
      <c r="H5496" s="39">
        <v>0</v>
      </c>
      <c r="I5496" s="38" t="s">
        <v>1899</v>
      </c>
      <c r="J5496" s="39">
        <v>4.13</v>
      </c>
    </row>
    <row r="5497" spans="1:10">
      <c r="A5497" s="38"/>
      <c r="B5497" s="38"/>
      <c r="C5497" s="38"/>
      <c r="D5497" s="38"/>
      <c r="E5497" s="38" t="s">
        <v>1900</v>
      </c>
      <c r="F5497" s="39">
        <v>12.79</v>
      </c>
      <c r="G5497" s="38"/>
      <c r="H5497" s="398" t="s">
        <v>1901</v>
      </c>
      <c r="I5497" s="398"/>
      <c r="J5497" s="39">
        <v>75.209999999999994</v>
      </c>
    </row>
    <row r="5498" spans="1:10" ht="1.05" customHeight="1">
      <c r="A5498" s="16"/>
      <c r="B5498" s="16"/>
      <c r="C5498" s="16"/>
      <c r="D5498" s="16"/>
      <c r="E5498" s="16"/>
      <c r="F5498" s="16"/>
      <c r="G5498" s="16"/>
      <c r="H5498" s="16"/>
      <c r="I5498" s="16"/>
      <c r="J5498" s="16"/>
    </row>
    <row r="5499" spans="1:10" ht="18" customHeight="1">
      <c r="A5499" s="2" t="s">
        <v>1750</v>
      </c>
      <c r="B5499" s="4" t="s">
        <v>61</v>
      </c>
      <c r="C5499" s="2" t="s">
        <v>62</v>
      </c>
      <c r="D5499" s="2" t="s">
        <v>9</v>
      </c>
      <c r="E5499" s="391" t="s">
        <v>63</v>
      </c>
      <c r="F5499" s="391"/>
      <c r="G5499" s="3" t="s">
        <v>64</v>
      </c>
      <c r="H5499" s="4" t="s">
        <v>10</v>
      </c>
      <c r="I5499" s="4" t="s">
        <v>65</v>
      </c>
      <c r="J5499" s="4" t="s">
        <v>11</v>
      </c>
    </row>
    <row r="5500" spans="1:10" ht="39" customHeight="1">
      <c r="A5500" s="10" t="s">
        <v>1883</v>
      </c>
      <c r="B5500" s="12" t="s">
        <v>1751</v>
      </c>
      <c r="C5500" s="10" t="s">
        <v>72</v>
      </c>
      <c r="D5500" s="10" t="s">
        <v>1752</v>
      </c>
      <c r="E5500" s="395" t="s">
        <v>204</v>
      </c>
      <c r="F5500" s="395"/>
      <c r="G5500" s="11" t="s">
        <v>114</v>
      </c>
      <c r="H5500" s="15">
        <v>1</v>
      </c>
      <c r="I5500" s="13">
        <v>48.76</v>
      </c>
      <c r="J5500" s="13">
        <v>48.76</v>
      </c>
    </row>
    <row r="5501" spans="1:10" ht="39" customHeight="1">
      <c r="A5501" s="17" t="s">
        <v>1884</v>
      </c>
      <c r="B5501" s="19" t="s">
        <v>3519</v>
      </c>
      <c r="C5501" s="17" t="s">
        <v>78</v>
      </c>
      <c r="D5501" s="17" t="s">
        <v>3520</v>
      </c>
      <c r="E5501" s="396" t="s">
        <v>1013</v>
      </c>
      <c r="F5501" s="396"/>
      <c r="G5501" s="18" t="s">
        <v>114</v>
      </c>
      <c r="H5501" s="21">
        <v>1</v>
      </c>
      <c r="I5501" s="20">
        <v>4.6100000000000003</v>
      </c>
      <c r="J5501" s="20">
        <v>4.6100000000000003</v>
      </c>
    </row>
    <row r="5502" spans="1:10" ht="25.95" customHeight="1">
      <c r="A5502" s="17" t="s">
        <v>1884</v>
      </c>
      <c r="B5502" s="19" t="s">
        <v>1959</v>
      </c>
      <c r="C5502" s="17" t="s">
        <v>78</v>
      </c>
      <c r="D5502" s="17" t="s">
        <v>1960</v>
      </c>
      <c r="E5502" s="396" t="s">
        <v>1887</v>
      </c>
      <c r="F5502" s="396"/>
      <c r="G5502" s="18" t="s">
        <v>1911</v>
      </c>
      <c r="H5502" s="21">
        <v>6.4000000000000001E-2</v>
      </c>
      <c r="I5502" s="20">
        <v>23.32</v>
      </c>
      <c r="J5502" s="20">
        <v>1.49</v>
      </c>
    </row>
    <row r="5503" spans="1:10" ht="25.95" customHeight="1">
      <c r="A5503" s="17" t="s">
        <v>1884</v>
      </c>
      <c r="B5503" s="19" t="s">
        <v>1957</v>
      </c>
      <c r="C5503" s="17" t="s">
        <v>78</v>
      </c>
      <c r="D5503" s="17" t="s">
        <v>1958</v>
      </c>
      <c r="E5503" s="396" t="s">
        <v>1887</v>
      </c>
      <c r="F5503" s="396"/>
      <c r="G5503" s="18" t="s">
        <v>1911</v>
      </c>
      <c r="H5503" s="21">
        <v>6.4000000000000001E-2</v>
      </c>
      <c r="I5503" s="20">
        <v>27.62</v>
      </c>
      <c r="J5503" s="20">
        <v>1.76</v>
      </c>
    </row>
    <row r="5504" spans="1:10" ht="64.95" customHeight="1">
      <c r="A5504" s="22" t="s">
        <v>1894</v>
      </c>
      <c r="B5504" s="24" t="s">
        <v>3526</v>
      </c>
      <c r="C5504" s="22" t="s">
        <v>78</v>
      </c>
      <c r="D5504" s="22" t="s">
        <v>3527</v>
      </c>
      <c r="E5504" s="397" t="s">
        <v>1928</v>
      </c>
      <c r="F5504" s="397"/>
      <c r="G5504" s="23" t="s">
        <v>114</v>
      </c>
      <c r="H5504" s="26">
        <v>1.0210999999999999</v>
      </c>
      <c r="I5504" s="25">
        <v>40.06</v>
      </c>
      <c r="J5504" s="25">
        <v>40.9</v>
      </c>
    </row>
    <row r="5505" spans="1:10" ht="24" customHeight="1">
      <c r="A5505" s="22" t="s">
        <v>1894</v>
      </c>
      <c r="B5505" s="24" t="s">
        <v>3528</v>
      </c>
      <c r="C5505" s="22" t="s">
        <v>72</v>
      </c>
      <c r="D5505" s="22" t="s">
        <v>3529</v>
      </c>
      <c r="E5505" s="397" t="s">
        <v>1928</v>
      </c>
      <c r="F5505" s="397"/>
      <c r="G5505" s="23" t="s">
        <v>1150</v>
      </c>
      <c r="H5505" s="26">
        <v>0</v>
      </c>
      <c r="I5505" s="25">
        <v>51.67</v>
      </c>
      <c r="J5505" s="25">
        <v>0</v>
      </c>
    </row>
    <row r="5506" spans="1:10">
      <c r="A5506" s="38"/>
      <c r="B5506" s="38"/>
      <c r="C5506" s="38"/>
      <c r="D5506" s="38"/>
      <c r="E5506" s="38" t="s">
        <v>1897</v>
      </c>
      <c r="F5506" s="39">
        <v>3.87</v>
      </c>
      <c r="G5506" s="38" t="s">
        <v>1898</v>
      </c>
      <c r="H5506" s="39">
        <v>0</v>
      </c>
      <c r="I5506" s="38" t="s">
        <v>1899</v>
      </c>
      <c r="J5506" s="39">
        <v>3.87</v>
      </c>
    </row>
    <row r="5507" spans="1:10">
      <c r="A5507" s="38"/>
      <c r="B5507" s="38"/>
      <c r="C5507" s="38"/>
      <c r="D5507" s="38"/>
      <c r="E5507" s="38" t="s">
        <v>1900</v>
      </c>
      <c r="F5507" s="39">
        <v>9.99</v>
      </c>
      <c r="G5507" s="38"/>
      <c r="H5507" s="398" t="s">
        <v>1901</v>
      </c>
      <c r="I5507" s="398"/>
      <c r="J5507" s="39">
        <v>58.75</v>
      </c>
    </row>
    <row r="5508" spans="1:10" ht="1.05" customHeight="1">
      <c r="A5508" s="16"/>
      <c r="B5508" s="16"/>
      <c r="C5508" s="16"/>
      <c r="D5508" s="16"/>
      <c r="E5508" s="16"/>
      <c r="F5508" s="16"/>
      <c r="G5508" s="16"/>
      <c r="H5508" s="16"/>
      <c r="I5508" s="16"/>
      <c r="J5508" s="16"/>
    </row>
    <row r="5509" spans="1:10" ht="18" customHeight="1">
      <c r="A5509" s="2" t="s">
        <v>1753</v>
      </c>
      <c r="B5509" s="4" t="s">
        <v>61</v>
      </c>
      <c r="C5509" s="2" t="s">
        <v>62</v>
      </c>
      <c r="D5509" s="2" t="s">
        <v>9</v>
      </c>
      <c r="E5509" s="391" t="s">
        <v>63</v>
      </c>
      <c r="F5509" s="391"/>
      <c r="G5509" s="3" t="s">
        <v>64</v>
      </c>
      <c r="H5509" s="4" t="s">
        <v>10</v>
      </c>
      <c r="I5509" s="4" t="s">
        <v>65</v>
      </c>
      <c r="J5509" s="4" t="s">
        <v>11</v>
      </c>
    </row>
    <row r="5510" spans="1:10" ht="52.05" customHeight="1">
      <c r="A5510" s="10" t="s">
        <v>1883</v>
      </c>
      <c r="B5510" s="12" t="s">
        <v>1754</v>
      </c>
      <c r="C5510" s="10" t="s">
        <v>72</v>
      </c>
      <c r="D5510" s="10" t="s">
        <v>1755</v>
      </c>
      <c r="E5510" s="395" t="s">
        <v>204</v>
      </c>
      <c r="F5510" s="395"/>
      <c r="G5510" s="11" t="s">
        <v>114</v>
      </c>
      <c r="H5510" s="15">
        <v>1</v>
      </c>
      <c r="I5510" s="13">
        <v>120.19</v>
      </c>
      <c r="J5510" s="13">
        <v>120.19</v>
      </c>
    </row>
    <row r="5511" spans="1:10" ht="25.95" customHeight="1">
      <c r="A5511" s="17" t="s">
        <v>1884</v>
      </c>
      <c r="B5511" s="19" t="s">
        <v>1957</v>
      </c>
      <c r="C5511" s="17" t="s">
        <v>78</v>
      </c>
      <c r="D5511" s="17" t="s">
        <v>1958</v>
      </c>
      <c r="E5511" s="396" t="s">
        <v>1887</v>
      </c>
      <c r="F5511" s="396"/>
      <c r="G5511" s="18" t="s">
        <v>1911</v>
      </c>
      <c r="H5511" s="21">
        <v>6.4000000000000001E-2</v>
      </c>
      <c r="I5511" s="20">
        <v>27.62</v>
      </c>
      <c r="J5511" s="20">
        <v>1.76</v>
      </c>
    </row>
    <row r="5512" spans="1:10" ht="25.95" customHeight="1">
      <c r="A5512" s="17" t="s">
        <v>1884</v>
      </c>
      <c r="B5512" s="19" t="s">
        <v>1959</v>
      </c>
      <c r="C5512" s="17" t="s">
        <v>78</v>
      </c>
      <c r="D5512" s="17" t="s">
        <v>1960</v>
      </c>
      <c r="E5512" s="396" t="s">
        <v>1887</v>
      </c>
      <c r="F5512" s="396"/>
      <c r="G5512" s="18" t="s">
        <v>1911</v>
      </c>
      <c r="H5512" s="21">
        <v>6.4000000000000001E-2</v>
      </c>
      <c r="I5512" s="20">
        <v>23.32</v>
      </c>
      <c r="J5512" s="20">
        <v>1.49</v>
      </c>
    </row>
    <row r="5513" spans="1:10" ht="39" customHeight="1">
      <c r="A5513" s="22" t="s">
        <v>1894</v>
      </c>
      <c r="B5513" s="24" t="s">
        <v>3531</v>
      </c>
      <c r="C5513" s="22" t="s">
        <v>78</v>
      </c>
      <c r="D5513" s="22" t="s">
        <v>3532</v>
      </c>
      <c r="E5513" s="397" t="s">
        <v>1928</v>
      </c>
      <c r="F5513" s="397"/>
      <c r="G5513" s="23" t="s">
        <v>114</v>
      </c>
      <c r="H5513" s="26">
        <v>1.0210999999999999</v>
      </c>
      <c r="I5513" s="25">
        <v>64.69</v>
      </c>
      <c r="J5513" s="25">
        <v>66.05</v>
      </c>
    </row>
    <row r="5514" spans="1:10" ht="64.95" customHeight="1">
      <c r="A5514" s="22" t="s">
        <v>1894</v>
      </c>
      <c r="B5514" s="24" t="s">
        <v>3533</v>
      </c>
      <c r="C5514" s="22" t="s">
        <v>78</v>
      </c>
      <c r="D5514" s="22" t="s">
        <v>3534</v>
      </c>
      <c r="E5514" s="397" t="s">
        <v>1928</v>
      </c>
      <c r="F5514" s="397"/>
      <c r="G5514" s="23" t="s">
        <v>114</v>
      </c>
      <c r="H5514" s="26">
        <v>1.0210999999999999</v>
      </c>
      <c r="I5514" s="25">
        <v>49.84</v>
      </c>
      <c r="J5514" s="25">
        <v>50.89</v>
      </c>
    </row>
    <row r="5515" spans="1:10">
      <c r="A5515" s="38"/>
      <c r="B5515" s="38"/>
      <c r="C5515" s="38"/>
      <c r="D5515" s="38"/>
      <c r="E5515" s="38" t="s">
        <v>1897</v>
      </c>
      <c r="F5515" s="39">
        <v>2.4500000000000002</v>
      </c>
      <c r="G5515" s="38" t="s">
        <v>1898</v>
      </c>
      <c r="H5515" s="39">
        <v>0</v>
      </c>
      <c r="I5515" s="38" t="s">
        <v>1899</v>
      </c>
      <c r="J5515" s="39">
        <v>2.4500000000000002</v>
      </c>
    </row>
    <row r="5516" spans="1:10">
      <c r="A5516" s="38"/>
      <c r="B5516" s="38"/>
      <c r="C5516" s="38"/>
      <c r="D5516" s="38"/>
      <c r="E5516" s="38" t="s">
        <v>1900</v>
      </c>
      <c r="F5516" s="39">
        <v>24.63</v>
      </c>
      <c r="G5516" s="38"/>
      <c r="H5516" s="398" t="s">
        <v>1901</v>
      </c>
      <c r="I5516" s="398"/>
      <c r="J5516" s="39">
        <v>144.82</v>
      </c>
    </row>
    <row r="5517" spans="1:10" ht="1.05" customHeight="1">
      <c r="A5517" s="16"/>
      <c r="B5517" s="16"/>
      <c r="C5517" s="16"/>
      <c r="D5517" s="16"/>
      <c r="E5517" s="16"/>
      <c r="F5517" s="16"/>
      <c r="G5517" s="16"/>
      <c r="H5517" s="16"/>
      <c r="I5517" s="16"/>
      <c r="J5517" s="16"/>
    </row>
    <row r="5518" spans="1:10" ht="18" customHeight="1">
      <c r="A5518" s="2" t="s">
        <v>1756</v>
      </c>
      <c r="B5518" s="4" t="s">
        <v>61</v>
      </c>
      <c r="C5518" s="2" t="s">
        <v>62</v>
      </c>
      <c r="D5518" s="2" t="s">
        <v>9</v>
      </c>
      <c r="E5518" s="391" t="s">
        <v>63</v>
      </c>
      <c r="F5518" s="391"/>
      <c r="G5518" s="3" t="s">
        <v>64</v>
      </c>
      <c r="H5518" s="4" t="s">
        <v>10</v>
      </c>
      <c r="I5518" s="4" t="s">
        <v>65</v>
      </c>
      <c r="J5518" s="4" t="s">
        <v>11</v>
      </c>
    </row>
    <row r="5519" spans="1:10" ht="25.95" customHeight="1">
      <c r="A5519" s="10" t="s">
        <v>1883</v>
      </c>
      <c r="B5519" s="12" t="s">
        <v>1757</v>
      </c>
      <c r="C5519" s="10" t="s">
        <v>72</v>
      </c>
      <c r="D5519" s="10" t="s">
        <v>1758</v>
      </c>
      <c r="E5519" s="395" t="s">
        <v>74</v>
      </c>
      <c r="F5519" s="395"/>
      <c r="G5519" s="11" t="s">
        <v>75</v>
      </c>
      <c r="H5519" s="15">
        <v>1</v>
      </c>
      <c r="I5519" s="13">
        <v>65.53</v>
      </c>
      <c r="J5519" s="13">
        <v>65.53</v>
      </c>
    </row>
    <row r="5520" spans="1:10" ht="24" customHeight="1">
      <c r="A5520" s="17" t="s">
        <v>1884</v>
      </c>
      <c r="B5520" s="19" t="s">
        <v>1909</v>
      </c>
      <c r="C5520" s="17" t="s">
        <v>78</v>
      </c>
      <c r="D5520" s="17" t="s">
        <v>1910</v>
      </c>
      <c r="E5520" s="396" t="s">
        <v>1887</v>
      </c>
      <c r="F5520" s="396"/>
      <c r="G5520" s="18" t="s">
        <v>1911</v>
      </c>
      <c r="H5520" s="21">
        <v>0.11</v>
      </c>
      <c r="I5520" s="20">
        <v>22.95</v>
      </c>
      <c r="J5520" s="20">
        <v>2.52</v>
      </c>
    </row>
    <row r="5521" spans="1:10" ht="24" customHeight="1">
      <c r="A5521" s="17" t="s">
        <v>1884</v>
      </c>
      <c r="B5521" s="19" t="s">
        <v>1935</v>
      </c>
      <c r="C5521" s="17" t="s">
        <v>78</v>
      </c>
      <c r="D5521" s="17" t="s">
        <v>1936</v>
      </c>
      <c r="E5521" s="396" t="s">
        <v>1887</v>
      </c>
      <c r="F5521" s="396"/>
      <c r="G5521" s="18" t="s">
        <v>1911</v>
      </c>
      <c r="H5521" s="21">
        <v>0.11</v>
      </c>
      <c r="I5521" s="20">
        <v>28.34</v>
      </c>
      <c r="J5521" s="20">
        <v>3.11</v>
      </c>
    </row>
    <row r="5522" spans="1:10" ht="25.95" customHeight="1">
      <c r="A5522" s="22" t="s">
        <v>1894</v>
      </c>
      <c r="B5522" s="24" t="s">
        <v>3535</v>
      </c>
      <c r="C5522" s="22" t="s">
        <v>72</v>
      </c>
      <c r="D5522" s="22" t="s">
        <v>3536</v>
      </c>
      <c r="E5522" s="397" t="s">
        <v>1928</v>
      </c>
      <c r="F5522" s="397"/>
      <c r="G5522" s="23" t="s">
        <v>268</v>
      </c>
      <c r="H5522" s="26">
        <v>1</v>
      </c>
      <c r="I5522" s="25">
        <v>59.9</v>
      </c>
      <c r="J5522" s="25">
        <v>59.9</v>
      </c>
    </row>
    <row r="5523" spans="1:10">
      <c r="A5523" s="38"/>
      <c r="B5523" s="38"/>
      <c r="C5523" s="38"/>
      <c r="D5523" s="38"/>
      <c r="E5523" s="38" t="s">
        <v>1897</v>
      </c>
      <c r="F5523" s="39">
        <v>4.12</v>
      </c>
      <c r="G5523" s="38" t="s">
        <v>1898</v>
      </c>
      <c r="H5523" s="39">
        <v>0</v>
      </c>
      <c r="I5523" s="38" t="s">
        <v>1899</v>
      </c>
      <c r="J5523" s="39">
        <v>4.12</v>
      </c>
    </row>
    <row r="5524" spans="1:10">
      <c r="A5524" s="38"/>
      <c r="B5524" s="38"/>
      <c r="C5524" s="38"/>
      <c r="D5524" s="38"/>
      <c r="E5524" s="38" t="s">
        <v>1900</v>
      </c>
      <c r="F5524" s="39">
        <v>13.43</v>
      </c>
      <c r="G5524" s="38"/>
      <c r="H5524" s="398" t="s">
        <v>1901</v>
      </c>
      <c r="I5524" s="398"/>
      <c r="J5524" s="39">
        <v>78.959999999999994</v>
      </c>
    </row>
    <row r="5525" spans="1:10" ht="1.05" customHeight="1">
      <c r="A5525" s="16"/>
      <c r="B5525" s="16"/>
      <c r="C5525" s="16"/>
      <c r="D5525" s="16"/>
      <c r="E5525" s="16"/>
      <c r="F5525" s="16"/>
      <c r="G5525" s="16"/>
      <c r="H5525" s="16"/>
      <c r="I5525" s="16"/>
      <c r="J5525" s="16"/>
    </row>
    <row r="5526" spans="1:10" ht="18" customHeight="1">
      <c r="A5526" s="2" t="s">
        <v>1759</v>
      </c>
      <c r="B5526" s="4" t="s">
        <v>61</v>
      </c>
      <c r="C5526" s="2" t="s">
        <v>62</v>
      </c>
      <c r="D5526" s="2" t="s">
        <v>9</v>
      </c>
      <c r="E5526" s="391" t="s">
        <v>63</v>
      </c>
      <c r="F5526" s="391"/>
      <c r="G5526" s="3" t="s">
        <v>64</v>
      </c>
      <c r="H5526" s="4" t="s">
        <v>10</v>
      </c>
      <c r="I5526" s="4" t="s">
        <v>65</v>
      </c>
      <c r="J5526" s="4" t="s">
        <v>11</v>
      </c>
    </row>
    <row r="5527" spans="1:10" ht="25.95" customHeight="1">
      <c r="A5527" s="10" t="s">
        <v>1883</v>
      </c>
      <c r="B5527" s="12" t="s">
        <v>1760</v>
      </c>
      <c r="C5527" s="10" t="s">
        <v>72</v>
      </c>
      <c r="D5527" s="10" t="s">
        <v>1761</v>
      </c>
      <c r="E5527" s="395" t="s">
        <v>74</v>
      </c>
      <c r="F5527" s="395"/>
      <c r="G5527" s="11" t="s">
        <v>75</v>
      </c>
      <c r="H5527" s="15">
        <v>1</v>
      </c>
      <c r="I5527" s="13">
        <v>39.44</v>
      </c>
      <c r="J5527" s="13">
        <v>39.44</v>
      </c>
    </row>
    <row r="5528" spans="1:10" ht="24" customHeight="1">
      <c r="A5528" s="17" t="s">
        <v>1884</v>
      </c>
      <c r="B5528" s="19" t="s">
        <v>1909</v>
      </c>
      <c r="C5528" s="17" t="s">
        <v>78</v>
      </c>
      <c r="D5528" s="17" t="s">
        <v>1910</v>
      </c>
      <c r="E5528" s="396" t="s">
        <v>1887</v>
      </c>
      <c r="F5528" s="396"/>
      <c r="G5528" s="18" t="s">
        <v>1911</v>
      </c>
      <c r="H5528" s="21">
        <v>0.11</v>
      </c>
      <c r="I5528" s="20">
        <v>22.95</v>
      </c>
      <c r="J5528" s="20">
        <v>2.52</v>
      </c>
    </row>
    <row r="5529" spans="1:10" ht="24" customHeight="1">
      <c r="A5529" s="17" t="s">
        <v>1884</v>
      </c>
      <c r="B5529" s="19" t="s">
        <v>1935</v>
      </c>
      <c r="C5529" s="17" t="s">
        <v>78</v>
      </c>
      <c r="D5529" s="17" t="s">
        <v>1936</v>
      </c>
      <c r="E5529" s="396" t="s">
        <v>1887</v>
      </c>
      <c r="F5529" s="396"/>
      <c r="G5529" s="18" t="s">
        <v>1911</v>
      </c>
      <c r="H5529" s="21">
        <v>0.11</v>
      </c>
      <c r="I5529" s="20">
        <v>28.34</v>
      </c>
      <c r="J5529" s="20">
        <v>3.11</v>
      </c>
    </row>
    <row r="5530" spans="1:10" ht="25.95" customHeight="1">
      <c r="A5530" s="22" t="s">
        <v>1894</v>
      </c>
      <c r="B5530" s="24" t="s">
        <v>3538</v>
      </c>
      <c r="C5530" s="22" t="s">
        <v>72</v>
      </c>
      <c r="D5530" s="22" t="s">
        <v>3539</v>
      </c>
      <c r="E5530" s="397" t="s">
        <v>1928</v>
      </c>
      <c r="F5530" s="397"/>
      <c r="G5530" s="23" t="s">
        <v>268</v>
      </c>
      <c r="H5530" s="26">
        <v>1</v>
      </c>
      <c r="I5530" s="25">
        <v>33.81</v>
      </c>
      <c r="J5530" s="25">
        <v>33.81</v>
      </c>
    </row>
    <row r="5531" spans="1:10">
      <c r="A5531" s="38"/>
      <c r="B5531" s="38"/>
      <c r="C5531" s="38"/>
      <c r="D5531" s="38"/>
      <c r="E5531" s="38" t="s">
        <v>1897</v>
      </c>
      <c r="F5531" s="39">
        <v>4.12</v>
      </c>
      <c r="G5531" s="38" t="s">
        <v>1898</v>
      </c>
      <c r="H5531" s="39">
        <v>0</v>
      </c>
      <c r="I5531" s="38" t="s">
        <v>1899</v>
      </c>
      <c r="J5531" s="39">
        <v>4.12</v>
      </c>
    </row>
    <row r="5532" spans="1:10">
      <c r="A5532" s="38"/>
      <c r="B5532" s="38"/>
      <c r="C5532" s="38"/>
      <c r="D5532" s="38"/>
      <c r="E5532" s="38" t="s">
        <v>1900</v>
      </c>
      <c r="F5532" s="39">
        <v>8.08</v>
      </c>
      <c r="G5532" s="38"/>
      <c r="H5532" s="398" t="s">
        <v>1901</v>
      </c>
      <c r="I5532" s="398"/>
      <c r="J5532" s="39">
        <v>47.52</v>
      </c>
    </row>
    <row r="5533" spans="1:10" ht="1.05" customHeight="1">
      <c r="A5533" s="16"/>
      <c r="B5533" s="16"/>
      <c r="C5533" s="16"/>
      <c r="D5533" s="16"/>
      <c r="E5533" s="16"/>
      <c r="F5533" s="16"/>
      <c r="G5533" s="16"/>
      <c r="H5533" s="16"/>
      <c r="I5533" s="16"/>
      <c r="J5533" s="16"/>
    </row>
    <row r="5534" spans="1:10" ht="18" customHeight="1">
      <c r="A5534" s="2" t="s">
        <v>1762</v>
      </c>
      <c r="B5534" s="4" t="s">
        <v>61</v>
      </c>
      <c r="C5534" s="2" t="s">
        <v>62</v>
      </c>
      <c r="D5534" s="2" t="s">
        <v>9</v>
      </c>
      <c r="E5534" s="391" t="s">
        <v>63</v>
      </c>
      <c r="F5534" s="391"/>
      <c r="G5534" s="3" t="s">
        <v>64</v>
      </c>
      <c r="H5534" s="4" t="s">
        <v>10</v>
      </c>
      <c r="I5534" s="4" t="s">
        <v>65</v>
      </c>
      <c r="J5534" s="4" t="s">
        <v>11</v>
      </c>
    </row>
    <row r="5535" spans="1:10" ht="39" customHeight="1">
      <c r="A5535" s="10" t="s">
        <v>1883</v>
      </c>
      <c r="B5535" s="12" t="s">
        <v>1763</v>
      </c>
      <c r="C5535" s="10" t="s">
        <v>72</v>
      </c>
      <c r="D5535" s="10" t="s">
        <v>1764</v>
      </c>
      <c r="E5535" s="395" t="s">
        <v>74</v>
      </c>
      <c r="F5535" s="395"/>
      <c r="G5535" s="11" t="s">
        <v>75</v>
      </c>
      <c r="H5535" s="15">
        <v>1</v>
      </c>
      <c r="I5535" s="13">
        <v>156.49</v>
      </c>
      <c r="J5535" s="13">
        <v>156.49</v>
      </c>
    </row>
    <row r="5536" spans="1:10" ht="25.95" customHeight="1">
      <c r="A5536" s="17" t="s">
        <v>1884</v>
      </c>
      <c r="B5536" s="19" t="s">
        <v>2090</v>
      </c>
      <c r="C5536" s="17" t="s">
        <v>78</v>
      </c>
      <c r="D5536" s="17" t="s">
        <v>2091</v>
      </c>
      <c r="E5536" s="396" t="s">
        <v>1887</v>
      </c>
      <c r="F5536" s="396"/>
      <c r="G5536" s="18" t="s">
        <v>1911</v>
      </c>
      <c r="H5536" s="21">
        <v>0.60950000000000004</v>
      </c>
      <c r="I5536" s="20">
        <v>23.92</v>
      </c>
      <c r="J5536" s="20">
        <v>14.57</v>
      </c>
    </row>
    <row r="5537" spans="1:10" ht="25.95" customHeight="1">
      <c r="A5537" s="17" t="s">
        <v>1884</v>
      </c>
      <c r="B5537" s="19" t="s">
        <v>3540</v>
      </c>
      <c r="C5537" s="17" t="s">
        <v>72</v>
      </c>
      <c r="D5537" s="17" t="s">
        <v>3541</v>
      </c>
      <c r="E5537" s="396" t="s">
        <v>204</v>
      </c>
      <c r="F5537" s="396"/>
      <c r="G5537" s="18" t="s">
        <v>99</v>
      </c>
      <c r="H5537" s="21">
        <v>1.0743</v>
      </c>
      <c r="I5537" s="20">
        <v>89.86</v>
      </c>
      <c r="J5537" s="20">
        <v>96.53</v>
      </c>
    </row>
    <row r="5538" spans="1:10" ht="39" customHeight="1">
      <c r="A5538" s="17" t="s">
        <v>1884</v>
      </c>
      <c r="B5538" s="19" t="s">
        <v>3542</v>
      </c>
      <c r="C5538" s="17" t="s">
        <v>78</v>
      </c>
      <c r="D5538" s="17" t="s">
        <v>3543</v>
      </c>
      <c r="E5538" s="396" t="s">
        <v>1013</v>
      </c>
      <c r="F5538" s="396"/>
      <c r="G5538" s="18" t="s">
        <v>99</v>
      </c>
      <c r="H5538" s="21">
        <v>1</v>
      </c>
      <c r="I5538" s="20">
        <v>38.619999999999997</v>
      </c>
      <c r="J5538" s="20">
        <v>38.619999999999997</v>
      </c>
    </row>
    <row r="5539" spans="1:10" ht="24" customHeight="1">
      <c r="A5539" s="22" t="s">
        <v>1894</v>
      </c>
      <c r="B5539" s="24" t="s">
        <v>3544</v>
      </c>
      <c r="C5539" s="22" t="s">
        <v>72</v>
      </c>
      <c r="D5539" s="22" t="s">
        <v>3545</v>
      </c>
      <c r="E5539" s="397" t="s">
        <v>1928</v>
      </c>
      <c r="F5539" s="397"/>
      <c r="G5539" s="23" t="s">
        <v>268</v>
      </c>
      <c r="H5539" s="26">
        <v>4.0099999999999997E-2</v>
      </c>
      <c r="I5539" s="25">
        <v>56.49</v>
      </c>
      <c r="J5539" s="25">
        <v>2.2599999999999998</v>
      </c>
    </row>
    <row r="5540" spans="1:10" ht="25.95" customHeight="1">
      <c r="A5540" s="22" t="s">
        <v>1894</v>
      </c>
      <c r="B5540" s="24" t="s">
        <v>3546</v>
      </c>
      <c r="C5540" s="22" t="s">
        <v>72</v>
      </c>
      <c r="D5540" s="22" t="s">
        <v>3547</v>
      </c>
      <c r="E5540" s="397" t="s">
        <v>1928</v>
      </c>
      <c r="F5540" s="397"/>
      <c r="G5540" s="23" t="s">
        <v>268</v>
      </c>
      <c r="H5540" s="26">
        <v>3.7037</v>
      </c>
      <c r="I5540" s="25">
        <v>0.66</v>
      </c>
      <c r="J5540" s="25">
        <v>2.44</v>
      </c>
    </row>
    <row r="5541" spans="1:10" ht="25.95" customHeight="1">
      <c r="A5541" s="22" t="s">
        <v>1894</v>
      </c>
      <c r="B5541" s="24" t="s">
        <v>3548</v>
      </c>
      <c r="C5541" s="22" t="s">
        <v>72</v>
      </c>
      <c r="D5541" s="22" t="s">
        <v>3549</v>
      </c>
      <c r="E5541" s="397" t="s">
        <v>1928</v>
      </c>
      <c r="F5541" s="397"/>
      <c r="G5541" s="23" t="s">
        <v>1150</v>
      </c>
      <c r="H5541" s="26">
        <v>1</v>
      </c>
      <c r="I5541" s="25">
        <v>2.0699999999999998</v>
      </c>
      <c r="J5541" s="25">
        <v>2.0699999999999998</v>
      </c>
    </row>
    <row r="5542" spans="1:10">
      <c r="A5542" s="38"/>
      <c r="B5542" s="38"/>
      <c r="C5542" s="38"/>
      <c r="D5542" s="38"/>
      <c r="E5542" s="38" t="s">
        <v>1897</v>
      </c>
      <c r="F5542" s="39">
        <v>40.909999999999997</v>
      </c>
      <c r="G5542" s="38" t="s">
        <v>1898</v>
      </c>
      <c r="H5542" s="39">
        <v>0</v>
      </c>
      <c r="I5542" s="38" t="s">
        <v>1899</v>
      </c>
      <c r="J5542" s="39">
        <v>40.909999999999997</v>
      </c>
    </row>
    <row r="5543" spans="1:10">
      <c r="A5543" s="38"/>
      <c r="B5543" s="38"/>
      <c r="C5543" s="38"/>
      <c r="D5543" s="38"/>
      <c r="E5543" s="38" t="s">
        <v>1900</v>
      </c>
      <c r="F5543" s="39">
        <v>32.08</v>
      </c>
      <c r="G5543" s="38"/>
      <c r="H5543" s="398" t="s">
        <v>1901</v>
      </c>
      <c r="I5543" s="398"/>
      <c r="J5543" s="39">
        <v>188.57</v>
      </c>
    </row>
    <row r="5544" spans="1:10" ht="1.05" customHeight="1">
      <c r="A5544" s="16"/>
      <c r="B5544" s="16"/>
      <c r="C5544" s="16"/>
      <c r="D5544" s="16"/>
      <c r="E5544" s="16"/>
      <c r="F5544" s="16"/>
      <c r="G5544" s="16"/>
      <c r="H5544" s="16"/>
      <c r="I5544" s="16"/>
      <c r="J5544" s="16"/>
    </row>
    <row r="5545" spans="1:10" ht="18" customHeight="1">
      <c r="A5545" s="2" t="s">
        <v>1765</v>
      </c>
      <c r="B5545" s="4" t="s">
        <v>61</v>
      </c>
      <c r="C5545" s="2" t="s">
        <v>62</v>
      </c>
      <c r="D5545" s="2" t="s">
        <v>9</v>
      </c>
      <c r="E5545" s="391" t="s">
        <v>63</v>
      </c>
      <c r="F5545" s="391"/>
      <c r="G5545" s="3" t="s">
        <v>64</v>
      </c>
      <c r="H5545" s="4" t="s">
        <v>10</v>
      </c>
      <c r="I5545" s="4" t="s">
        <v>65</v>
      </c>
      <c r="J5545" s="4" t="s">
        <v>11</v>
      </c>
    </row>
    <row r="5546" spans="1:10" ht="39" customHeight="1">
      <c r="A5546" s="10" t="s">
        <v>1883</v>
      </c>
      <c r="B5546" s="12" t="s">
        <v>1766</v>
      </c>
      <c r="C5546" s="10" t="s">
        <v>72</v>
      </c>
      <c r="D5546" s="10" t="s">
        <v>1767</v>
      </c>
      <c r="E5546" s="395" t="s">
        <v>74</v>
      </c>
      <c r="F5546" s="395"/>
      <c r="G5546" s="11" t="s">
        <v>75</v>
      </c>
      <c r="H5546" s="15">
        <v>1</v>
      </c>
      <c r="I5546" s="13">
        <v>147.19</v>
      </c>
      <c r="J5546" s="13">
        <v>147.19</v>
      </c>
    </row>
    <row r="5547" spans="1:10" ht="25.95" customHeight="1">
      <c r="A5547" s="17" t="s">
        <v>1884</v>
      </c>
      <c r="B5547" s="19" t="s">
        <v>3540</v>
      </c>
      <c r="C5547" s="17" t="s">
        <v>72</v>
      </c>
      <c r="D5547" s="17" t="s">
        <v>3541</v>
      </c>
      <c r="E5547" s="396" t="s">
        <v>204</v>
      </c>
      <c r="F5547" s="396"/>
      <c r="G5547" s="18" t="s">
        <v>99</v>
      </c>
      <c r="H5547" s="21">
        <v>1.0743</v>
      </c>
      <c r="I5547" s="20">
        <v>89.86</v>
      </c>
      <c r="J5547" s="20">
        <v>96.53</v>
      </c>
    </row>
    <row r="5548" spans="1:10" ht="25.95" customHeight="1">
      <c r="A5548" s="17" t="s">
        <v>1884</v>
      </c>
      <c r="B5548" s="19" t="s">
        <v>3551</v>
      </c>
      <c r="C5548" s="17" t="s">
        <v>78</v>
      </c>
      <c r="D5548" s="17" t="s">
        <v>3552</v>
      </c>
      <c r="E5548" s="396" t="s">
        <v>1887</v>
      </c>
      <c r="F5548" s="396"/>
      <c r="G5548" s="18" t="s">
        <v>1911</v>
      </c>
      <c r="H5548" s="21">
        <v>0.40450000000000003</v>
      </c>
      <c r="I5548" s="20">
        <v>23.28</v>
      </c>
      <c r="J5548" s="20">
        <v>9.41</v>
      </c>
    </row>
    <row r="5549" spans="1:10" ht="39" customHeight="1">
      <c r="A5549" s="17" t="s">
        <v>1884</v>
      </c>
      <c r="B5549" s="19" t="s">
        <v>3553</v>
      </c>
      <c r="C5549" s="17" t="s">
        <v>78</v>
      </c>
      <c r="D5549" s="17" t="s">
        <v>3554</v>
      </c>
      <c r="E5549" s="396" t="s">
        <v>1013</v>
      </c>
      <c r="F5549" s="396"/>
      <c r="G5549" s="18" t="s">
        <v>99</v>
      </c>
      <c r="H5549" s="21">
        <v>1</v>
      </c>
      <c r="I5549" s="20">
        <v>35.659999999999997</v>
      </c>
      <c r="J5549" s="20">
        <v>35.659999999999997</v>
      </c>
    </row>
    <row r="5550" spans="1:10" ht="24" customHeight="1">
      <c r="A5550" s="22" t="s">
        <v>1894</v>
      </c>
      <c r="B5550" s="24" t="s">
        <v>3544</v>
      </c>
      <c r="C5550" s="22" t="s">
        <v>72</v>
      </c>
      <c r="D5550" s="22" t="s">
        <v>3545</v>
      </c>
      <c r="E5550" s="397" t="s">
        <v>1928</v>
      </c>
      <c r="F5550" s="397"/>
      <c r="G5550" s="23" t="s">
        <v>268</v>
      </c>
      <c r="H5550" s="26">
        <v>4.0099999999999997E-2</v>
      </c>
      <c r="I5550" s="25">
        <v>56.49</v>
      </c>
      <c r="J5550" s="25">
        <v>2.2599999999999998</v>
      </c>
    </row>
    <row r="5551" spans="1:10" ht="25.95" customHeight="1">
      <c r="A5551" s="22" t="s">
        <v>1894</v>
      </c>
      <c r="B5551" s="24" t="s">
        <v>3546</v>
      </c>
      <c r="C5551" s="22" t="s">
        <v>72</v>
      </c>
      <c r="D5551" s="22" t="s">
        <v>3547</v>
      </c>
      <c r="E5551" s="397" t="s">
        <v>1928</v>
      </c>
      <c r="F5551" s="397"/>
      <c r="G5551" s="23" t="s">
        <v>268</v>
      </c>
      <c r="H5551" s="26">
        <v>1.9231</v>
      </c>
      <c r="I5551" s="25">
        <v>0.66</v>
      </c>
      <c r="J5551" s="25">
        <v>1.26</v>
      </c>
    </row>
    <row r="5552" spans="1:10" ht="25.95" customHeight="1">
      <c r="A5552" s="22" t="s">
        <v>1894</v>
      </c>
      <c r="B5552" s="24" t="s">
        <v>3548</v>
      </c>
      <c r="C5552" s="22" t="s">
        <v>72</v>
      </c>
      <c r="D5552" s="22" t="s">
        <v>3549</v>
      </c>
      <c r="E5552" s="397" t="s">
        <v>1928</v>
      </c>
      <c r="F5552" s="397"/>
      <c r="G5552" s="23" t="s">
        <v>1150</v>
      </c>
      <c r="H5552" s="26">
        <v>1</v>
      </c>
      <c r="I5552" s="25">
        <v>2.0699999999999998</v>
      </c>
      <c r="J5552" s="25">
        <v>2.0699999999999998</v>
      </c>
    </row>
    <row r="5553" spans="1:10">
      <c r="A5553" s="38"/>
      <c r="B5553" s="38"/>
      <c r="C5553" s="38"/>
      <c r="D5553" s="38"/>
      <c r="E5553" s="38" t="s">
        <v>1897</v>
      </c>
      <c r="F5553" s="39">
        <v>40.85</v>
      </c>
      <c r="G5553" s="38" t="s">
        <v>1898</v>
      </c>
      <c r="H5553" s="39">
        <v>0</v>
      </c>
      <c r="I5553" s="38" t="s">
        <v>1899</v>
      </c>
      <c r="J5553" s="39">
        <v>40.85</v>
      </c>
    </row>
    <row r="5554" spans="1:10">
      <c r="A5554" s="38"/>
      <c r="B5554" s="38"/>
      <c r="C5554" s="38"/>
      <c r="D5554" s="38"/>
      <c r="E5554" s="38" t="s">
        <v>1900</v>
      </c>
      <c r="F5554" s="39">
        <v>30.17</v>
      </c>
      <c r="G5554" s="38"/>
      <c r="H5554" s="398" t="s">
        <v>1901</v>
      </c>
      <c r="I5554" s="398"/>
      <c r="J5554" s="39">
        <v>177.36</v>
      </c>
    </row>
    <row r="5555" spans="1:10" ht="1.05" customHeight="1">
      <c r="A5555" s="16"/>
      <c r="B5555" s="16"/>
      <c r="C5555" s="16"/>
      <c r="D5555" s="16"/>
      <c r="E5555" s="16"/>
      <c r="F5555" s="16"/>
      <c r="G5555" s="16"/>
      <c r="H5555" s="16"/>
      <c r="I5555" s="16"/>
      <c r="J5555" s="16"/>
    </row>
    <row r="5556" spans="1:10" ht="18" customHeight="1">
      <c r="A5556" s="2" t="s">
        <v>1768</v>
      </c>
      <c r="B5556" s="4" t="s">
        <v>61</v>
      </c>
      <c r="C5556" s="2" t="s">
        <v>62</v>
      </c>
      <c r="D5556" s="2" t="s">
        <v>9</v>
      </c>
      <c r="E5556" s="391" t="s">
        <v>63</v>
      </c>
      <c r="F5556" s="391"/>
      <c r="G5556" s="3" t="s">
        <v>64</v>
      </c>
      <c r="H5556" s="4" t="s">
        <v>10</v>
      </c>
      <c r="I5556" s="4" t="s">
        <v>65</v>
      </c>
      <c r="J5556" s="4" t="s">
        <v>11</v>
      </c>
    </row>
    <row r="5557" spans="1:10" ht="39" customHeight="1">
      <c r="A5557" s="10" t="s">
        <v>1883</v>
      </c>
      <c r="B5557" s="12" t="s">
        <v>1769</v>
      </c>
      <c r="C5557" s="10" t="s">
        <v>72</v>
      </c>
      <c r="D5557" s="10" t="s">
        <v>1770</v>
      </c>
      <c r="E5557" s="395" t="s">
        <v>74</v>
      </c>
      <c r="F5557" s="395"/>
      <c r="G5557" s="11" t="s">
        <v>75</v>
      </c>
      <c r="H5557" s="15">
        <v>1</v>
      </c>
      <c r="I5557" s="13">
        <v>133.77000000000001</v>
      </c>
      <c r="J5557" s="13">
        <v>133.77000000000001</v>
      </c>
    </row>
    <row r="5558" spans="1:10" ht="25.95" customHeight="1">
      <c r="A5558" s="17" t="s">
        <v>1884</v>
      </c>
      <c r="B5558" s="19" t="s">
        <v>3492</v>
      </c>
      <c r="C5558" s="17" t="s">
        <v>78</v>
      </c>
      <c r="D5558" s="17" t="s">
        <v>3493</v>
      </c>
      <c r="E5558" s="396" t="s">
        <v>1887</v>
      </c>
      <c r="F5558" s="396"/>
      <c r="G5558" s="18" t="s">
        <v>1911</v>
      </c>
      <c r="H5558" s="21">
        <v>0.2</v>
      </c>
      <c r="I5558" s="20">
        <v>28.91</v>
      </c>
      <c r="J5558" s="20">
        <v>5.78</v>
      </c>
    </row>
    <row r="5559" spans="1:10" ht="25.95" customHeight="1">
      <c r="A5559" s="22" t="s">
        <v>1894</v>
      </c>
      <c r="B5559" s="24" t="s">
        <v>3556</v>
      </c>
      <c r="C5559" s="22" t="s">
        <v>72</v>
      </c>
      <c r="D5559" s="22" t="s">
        <v>3557</v>
      </c>
      <c r="E5559" s="397" t="s">
        <v>1928</v>
      </c>
      <c r="F5559" s="397"/>
      <c r="G5559" s="23" t="s">
        <v>268</v>
      </c>
      <c r="H5559" s="26">
        <v>1</v>
      </c>
      <c r="I5559" s="25">
        <v>127.99</v>
      </c>
      <c r="J5559" s="25">
        <v>127.99</v>
      </c>
    </row>
    <row r="5560" spans="1:10">
      <c r="A5560" s="38"/>
      <c r="B5560" s="38"/>
      <c r="C5560" s="38"/>
      <c r="D5560" s="38"/>
      <c r="E5560" s="38" t="s">
        <v>1897</v>
      </c>
      <c r="F5560" s="39">
        <v>4.3899999999999997</v>
      </c>
      <c r="G5560" s="38" t="s">
        <v>1898</v>
      </c>
      <c r="H5560" s="39">
        <v>0</v>
      </c>
      <c r="I5560" s="38" t="s">
        <v>1899</v>
      </c>
      <c r="J5560" s="39">
        <v>4.3899999999999997</v>
      </c>
    </row>
    <row r="5561" spans="1:10">
      <c r="A5561" s="38"/>
      <c r="B5561" s="38"/>
      <c r="C5561" s="38"/>
      <c r="D5561" s="38"/>
      <c r="E5561" s="38" t="s">
        <v>1900</v>
      </c>
      <c r="F5561" s="39">
        <v>27.42</v>
      </c>
      <c r="G5561" s="38"/>
      <c r="H5561" s="398" t="s">
        <v>1901</v>
      </c>
      <c r="I5561" s="398"/>
      <c r="J5561" s="39">
        <v>161.19</v>
      </c>
    </row>
    <row r="5562" spans="1:10" ht="1.05" customHeight="1">
      <c r="A5562" s="16"/>
      <c r="B5562" s="16"/>
      <c r="C5562" s="16"/>
      <c r="D5562" s="16"/>
      <c r="E5562" s="16"/>
      <c r="F5562" s="16"/>
      <c r="G5562" s="16"/>
      <c r="H5562" s="16"/>
      <c r="I5562" s="16"/>
      <c r="J5562" s="16"/>
    </row>
    <row r="5563" spans="1:10" ht="18" customHeight="1">
      <c r="A5563" s="2" t="s">
        <v>1771</v>
      </c>
      <c r="B5563" s="4" t="s">
        <v>61</v>
      </c>
      <c r="C5563" s="2" t="s">
        <v>62</v>
      </c>
      <c r="D5563" s="2" t="s">
        <v>9</v>
      </c>
      <c r="E5563" s="391" t="s">
        <v>63</v>
      </c>
      <c r="F5563" s="391"/>
      <c r="G5563" s="3" t="s">
        <v>64</v>
      </c>
      <c r="H5563" s="4" t="s">
        <v>10</v>
      </c>
      <c r="I5563" s="4" t="s">
        <v>65</v>
      </c>
      <c r="J5563" s="4" t="s">
        <v>11</v>
      </c>
    </row>
    <row r="5564" spans="1:10" ht="39" customHeight="1">
      <c r="A5564" s="10" t="s">
        <v>1883</v>
      </c>
      <c r="B5564" s="12" t="s">
        <v>1772</v>
      </c>
      <c r="C5564" s="10" t="s">
        <v>72</v>
      </c>
      <c r="D5564" s="10" t="s">
        <v>1773</v>
      </c>
      <c r="E5564" s="395" t="s">
        <v>74</v>
      </c>
      <c r="F5564" s="395"/>
      <c r="G5564" s="11" t="s">
        <v>75</v>
      </c>
      <c r="H5564" s="15">
        <v>1</v>
      </c>
      <c r="I5564" s="13">
        <v>113.92</v>
      </c>
      <c r="J5564" s="13">
        <v>113.92</v>
      </c>
    </row>
    <row r="5565" spans="1:10" ht="25.95" customHeight="1">
      <c r="A5565" s="17" t="s">
        <v>1884</v>
      </c>
      <c r="B5565" s="19" t="s">
        <v>3492</v>
      </c>
      <c r="C5565" s="17" t="s">
        <v>78</v>
      </c>
      <c r="D5565" s="17" t="s">
        <v>3493</v>
      </c>
      <c r="E5565" s="396" t="s">
        <v>1887</v>
      </c>
      <c r="F5565" s="396"/>
      <c r="G5565" s="18" t="s">
        <v>1911</v>
      </c>
      <c r="H5565" s="21">
        <v>0.2</v>
      </c>
      <c r="I5565" s="20">
        <v>28.91</v>
      </c>
      <c r="J5565" s="20">
        <v>5.78</v>
      </c>
    </row>
    <row r="5566" spans="1:10" ht="25.95" customHeight="1">
      <c r="A5566" s="22" t="s">
        <v>1894</v>
      </c>
      <c r="B5566" s="24" t="s">
        <v>3558</v>
      </c>
      <c r="C5566" s="22" t="s">
        <v>72</v>
      </c>
      <c r="D5566" s="22" t="s">
        <v>3559</v>
      </c>
      <c r="E5566" s="397" t="s">
        <v>1928</v>
      </c>
      <c r="F5566" s="397"/>
      <c r="G5566" s="23" t="s">
        <v>268</v>
      </c>
      <c r="H5566" s="26">
        <v>1</v>
      </c>
      <c r="I5566" s="25">
        <v>108.14</v>
      </c>
      <c r="J5566" s="25">
        <v>108.14</v>
      </c>
    </row>
    <row r="5567" spans="1:10">
      <c r="A5567" s="38"/>
      <c r="B5567" s="38"/>
      <c r="C5567" s="38"/>
      <c r="D5567" s="38"/>
      <c r="E5567" s="38" t="s">
        <v>1897</v>
      </c>
      <c r="F5567" s="39">
        <v>4.3899999999999997</v>
      </c>
      <c r="G5567" s="38" t="s">
        <v>1898</v>
      </c>
      <c r="H5567" s="39">
        <v>0</v>
      </c>
      <c r="I5567" s="38" t="s">
        <v>1899</v>
      </c>
      <c r="J5567" s="39">
        <v>4.3899999999999997</v>
      </c>
    </row>
    <row r="5568" spans="1:10">
      <c r="A5568" s="38"/>
      <c r="B5568" s="38"/>
      <c r="C5568" s="38"/>
      <c r="D5568" s="38"/>
      <c r="E5568" s="38" t="s">
        <v>1900</v>
      </c>
      <c r="F5568" s="39">
        <v>23.35</v>
      </c>
      <c r="G5568" s="38"/>
      <c r="H5568" s="398" t="s">
        <v>1901</v>
      </c>
      <c r="I5568" s="398"/>
      <c r="J5568" s="39">
        <v>137.27000000000001</v>
      </c>
    </row>
    <row r="5569" spans="1:10" ht="1.05" customHeight="1">
      <c r="A5569" s="16"/>
      <c r="B5569" s="16"/>
      <c r="C5569" s="16"/>
      <c r="D5569" s="16"/>
      <c r="E5569" s="16"/>
      <c r="F5569" s="16"/>
      <c r="G5569" s="16"/>
      <c r="H5569" s="16"/>
      <c r="I5569" s="16"/>
      <c r="J5569" s="16"/>
    </row>
    <row r="5570" spans="1:10" ht="18" customHeight="1">
      <c r="A5570" s="2" t="s">
        <v>1774</v>
      </c>
      <c r="B5570" s="4" t="s">
        <v>61</v>
      </c>
      <c r="C5570" s="2" t="s">
        <v>62</v>
      </c>
      <c r="D5570" s="2" t="s">
        <v>9</v>
      </c>
      <c r="E5570" s="391" t="s">
        <v>63</v>
      </c>
      <c r="F5570" s="391"/>
      <c r="G5570" s="3" t="s">
        <v>64</v>
      </c>
      <c r="H5570" s="4" t="s">
        <v>10</v>
      </c>
      <c r="I5570" s="4" t="s">
        <v>65</v>
      </c>
      <c r="J5570" s="4" t="s">
        <v>11</v>
      </c>
    </row>
    <row r="5571" spans="1:10" ht="39" customHeight="1">
      <c r="A5571" s="10" t="s">
        <v>1883</v>
      </c>
      <c r="B5571" s="12" t="s">
        <v>1775</v>
      </c>
      <c r="C5571" s="10" t="s">
        <v>72</v>
      </c>
      <c r="D5571" s="10" t="s">
        <v>1776</v>
      </c>
      <c r="E5571" s="395" t="s">
        <v>74</v>
      </c>
      <c r="F5571" s="395"/>
      <c r="G5571" s="11" t="s">
        <v>75</v>
      </c>
      <c r="H5571" s="15">
        <v>1</v>
      </c>
      <c r="I5571" s="13">
        <v>83.48</v>
      </c>
      <c r="J5571" s="13">
        <v>83.48</v>
      </c>
    </row>
    <row r="5572" spans="1:10" ht="25.95" customHeight="1">
      <c r="A5572" s="17" t="s">
        <v>1884</v>
      </c>
      <c r="B5572" s="19" t="s">
        <v>3492</v>
      </c>
      <c r="C5572" s="17" t="s">
        <v>78</v>
      </c>
      <c r="D5572" s="17" t="s">
        <v>3493</v>
      </c>
      <c r="E5572" s="396" t="s">
        <v>1887</v>
      </c>
      <c r="F5572" s="396"/>
      <c r="G5572" s="18" t="s">
        <v>1911</v>
      </c>
      <c r="H5572" s="21">
        <v>0.2</v>
      </c>
      <c r="I5572" s="20">
        <v>28.91</v>
      </c>
      <c r="J5572" s="20">
        <v>5.78</v>
      </c>
    </row>
    <row r="5573" spans="1:10" ht="25.95" customHeight="1">
      <c r="A5573" s="22" t="s">
        <v>1894</v>
      </c>
      <c r="B5573" s="24" t="s">
        <v>3560</v>
      </c>
      <c r="C5573" s="22" t="s">
        <v>72</v>
      </c>
      <c r="D5573" s="22" t="s">
        <v>3561</v>
      </c>
      <c r="E5573" s="397" t="s">
        <v>1928</v>
      </c>
      <c r="F5573" s="397"/>
      <c r="G5573" s="23" t="s">
        <v>268</v>
      </c>
      <c r="H5573" s="26">
        <v>1</v>
      </c>
      <c r="I5573" s="25">
        <v>77.7</v>
      </c>
      <c r="J5573" s="25">
        <v>77.7</v>
      </c>
    </row>
    <row r="5574" spans="1:10">
      <c r="A5574" s="38"/>
      <c r="B5574" s="38"/>
      <c r="C5574" s="38"/>
      <c r="D5574" s="38"/>
      <c r="E5574" s="38" t="s">
        <v>1897</v>
      </c>
      <c r="F5574" s="39">
        <v>4.3899999999999997</v>
      </c>
      <c r="G5574" s="38" t="s">
        <v>1898</v>
      </c>
      <c r="H5574" s="39">
        <v>0</v>
      </c>
      <c r="I5574" s="38" t="s">
        <v>1899</v>
      </c>
      <c r="J5574" s="39">
        <v>4.3899999999999997</v>
      </c>
    </row>
    <row r="5575" spans="1:10">
      <c r="A5575" s="38"/>
      <c r="B5575" s="38"/>
      <c r="C5575" s="38"/>
      <c r="D5575" s="38"/>
      <c r="E5575" s="38" t="s">
        <v>1900</v>
      </c>
      <c r="F5575" s="39">
        <v>17.11</v>
      </c>
      <c r="G5575" s="38"/>
      <c r="H5575" s="398" t="s">
        <v>1901</v>
      </c>
      <c r="I5575" s="398"/>
      <c r="J5575" s="39">
        <v>100.59</v>
      </c>
    </row>
    <row r="5576" spans="1:10" ht="1.05" customHeight="1">
      <c r="A5576" s="16"/>
      <c r="B5576" s="16"/>
      <c r="C5576" s="16"/>
      <c r="D5576" s="16"/>
      <c r="E5576" s="16"/>
      <c r="F5576" s="16"/>
      <c r="G5576" s="16"/>
      <c r="H5576" s="16"/>
      <c r="I5576" s="16"/>
      <c r="J5576" s="16"/>
    </row>
    <row r="5577" spans="1:10" ht="18" customHeight="1">
      <c r="A5577" s="2" t="s">
        <v>1777</v>
      </c>
      <c r="B5577" s="4" t="s">
        <v>61</v>
      </c>
      <c r="C5577" s="2" t="s">
        <v>62</v>
      </c>
      <c r="D5577" s="2" t="s">
        <v>9</v>
      </c>
      <c r="E5577" s="391" t="s">
        <v>63</v>
      </c>
      <c r="F5577" s="391"/>
      <c r="G5577" s="3" t="s">
        <v>64</v>
      </c>
      <c r="H5577" s="4" t="s">
        <v>10</v>
      </c>
      <c r="I5577" s="4" t="s">
        <v>65</v>
      </c>
      <c r="J5577" s="4" t="s">
        <v>11</v>
      </c>
    </row>
    <row r="5578" spans="1:10" ht="39" customHeight="1">
      <c r="A5578" s="10" t="s">
        <v>1883</v>
      </c>
      <c r="B5578" s="12" t="s">
        <v>1778</v>
      </c>
      <c r="C5578" s="10" t="s">
        <v>72</v>
      </c>
      <c r="D5578" s="10" t="s">
        <v>1779</v>
      </c>
      <c r="E5578" s="395" t="s">
        <v>74</v>
      </c>
      <c r="F5578" s="395"/>
      <c r="G5578" s="11" t="s">
        <v>75</v>
      </c>
      <c r="H5578" s="15">
        <v>1</v>
      </c>
      <c r="I5578" s="13">
        <v>123.44</v>
      </c>
      <c r="J5578" s="13">
        <v>123.44</v>
      </c>
    </row>
    <row r="5579" spans="1:10" ht="25.95" customHeight="1">
      <c r="A5579" s="17" t="s">
        <v>1884</v>
      </c>
      <c r="B5579" s="19" t="s">
        <v>3492</v>
      </c>
      <c r="C5579" s="17" t="s">
        <v>78</v>
      </c>
      <c r="D5579" s="17" t="s">
        <v>3493</v>
      </c>
      <c r="E5579" s="396" t="s">
        <v>1887</v>
      </c>
      <c r="F5579" s="396"/>
      <c r="G5579" s="18" t="s">
        <v>1911</v>
      </c>
      <c r="H5579" s="21">
        <v>0.2</v>
      </c>
      <c r="I5579" s="20">
        <v>28.91</v>
      </c>
      <c r="J5579" s="20">
        <v>5.78</v>
      </c>
    </row>
    <row r="5580" spans="1:10" ht="24" customHeight="1">
      <c r="A5580" s="22" t="s">
        <v>1894</v>
      </c>
      <c r="B5580" s="24" t="s">
        <v>3562</v>
      </c>
      <c r="C5580" s="22" t="s">
        <v>72</v>
      </c>
      <c r="D5580" s="22" t="s">
        <v>3563</v>
      </c>
      <c r="E5580" s="397" t="s">
        <v>1928</v>
      </c>
      <c r="F5580" s="397"/>
      <c r="G5580" s="23" t="s">
        <v>268</v>
      </c>
      <c r="H5580" s="26">
        <v>1</v>
      </c>
      <c r="I5580" s="25">
        <v>117.66</v>
      </c>
      <c r="J5580" s="25">
        <v>117.66</v>
      </c>
    </row>
    <row r="5581" spans="1:10">
      <c r="A5581" s="38"/>
      <c r="B5581" s="38"/>
      <c r="C5581" s="38"/>
      <c r="D5581" s="38"/>
      <c r="E5581" s="38" t="s">
        <v>1897</v>
      </c>
      <c r="F5581" s="39">
        <v>4.3899999999999997</v>
      </c>
      <c r="G5581" s="38" t="s">
        <v>1898</v>
      </c>
      <c r="H5581" s="39">
        <v>0</v>
      </c>
      <c r="I5581" s="38" t="s">
        <v>1899</v>
      </c>
      <c r="J5581" s="39">
        <v>4.3899999999999997</v>
      </c>
    </row>
    <row r="5582" spans="1:10">
      <c r="A5582" s="38"/>
      <c r="B5582" s="38"/>
      <c r="C5582" s="38"/>
      <c r="D5582" s="38"/>
      <c r="E5582" s="38" t="s">
        <v>1900</v>
      </c>
      <c r="F5582" s="39">
        <v>25.3</v>
      </c>
      <c r="G5582" s="38"/>
      <c r="H5582" s="398" t="s">
        <v>1901</v>
      </c>
      <c r="I5582" s="398"/>
      <c r="J5582" s="39">
        <v>148.74</v>
      </c>
    </row>
    <row r="5583" spans="1:10" ht="1.05" customHeight="1">
      <c r="A5583" s="16"/>
      <c r="B5583" s="16"/>
      <c r="C5583" s="16"/>
      <c r="D5583" s="16"/>
      <c r="E5583" s="16"/>
      <c r="F5583" s="16"/>
      <c r="G5583" s="16"/>
      <c r="H5583" s="16"/>
      <c r="I5583" s="16"/>
      <c r="J5583" s="16"/>
    </row>
    <row r="5584" spans="1:10" ht="18" customHeight="1">
      <c r="A5584" s="2" t="s">
        <v>1780</v>
      </c>
      <c r="B5584" s="4" t="s">
        <v>61</v>
      </c>
      <c r="C5584" s="2" t="s">
        <v>62</v>
      </c>
      <c r="D5584" s="2" t="s">
        <v>9</v>
      </c>
      <c r="E5584" s="391" t="s">
        <v>63</v>
      </c>
      <c r="F5584" s="391"/>
      <c r="G5584" s="3" t="s">
        <v>64</v>
      </c>
      <c r="H5584" s="4" t="s">
        <v>10</v>
      </c>
      <c r="I5584" s="4" t="s">
        <v>65</v>
      </c>
      <c r="J5584" s="4" t="s">
        <v>11</v>
      </c>
    </row>
    <row r="5585" spans="1:10" ht="39" customHeight="1">
      <c r="A5585" s="10" t="s">
        <v>1883</v>
      </c>
      <c r="B5585" s="12" t="s">
        <v>1781</v>
      </c>
      <c r="C5585" s="10" t="s">
        <v>72</v>
      </c>
      <c r="D5585" s="10" t="s">
        <v>1782</v>
      </c>
      <c r="E5585" s="395" t="s">
        <v>74</v>
      </c>
      <c r="F5585" s="395"/>
      <c r="G5585" s="11" t="s">
        <v>75</v>
      </c>
      <c r="H5585" s="15">
        <v>1</v>
      </c>
      <c r="I5585" s="13">
        <v>271.42</v>
      </c>
      <c r="J5585" s="13">
        <v>271.42</v>
      </c>
    </row>
    <row r="5586" spans="1:10" ht="25.95" customHeight="1">
      <c r="A5586" s="17" t="s">
        <v>1884</v>
      </c>
      <c r="B5586" s="19" t="s">
        <v>3492</v>
      </c>
      <c r="C5586" s="17" t="s">
        <v>78</v>
      </c>
      <c r="D5586" s="17" t="s">
        <v>3493</v>
      </c>
      <c r="E5586" s="396" t="s">
        <v>1887</v>
      </c>
      <c r="F5586" s="396"/>
      <c r="G5586" s="18" t="s">
        <v>1911</v>
      </c>
      <c r="H5586" s="21">
        <v>0.2</v>
      </c>
      <c r="I5586" s="20">
        <v>28.91</v>
      </c>
      <c r="J5586" s="20">
        <v>5.78</v>
      </c>
    </row>
    <row r="5587" spans="1:10" ht="25.95" customHeight="1">
      <c r="A5587" s="22" t="s">
        <v>1894</v>
      </c>
      <c r="B5587" s="24" t="s">
        <v>3564</v>
      </c>
      <c r="C5587" s="22" t="s">
        <v>72</v>
      </c>
      <c r="D5587" s="22" t="s">
        <v>3565</v>
      </c>
      <c r="E5587" s="397" t="s">
        <v>1928</v>
      </c>
      <c r="F5587" s="397"/>
      <c r="G5587" s="23" t="s">
        <v>268</v>
      </c>
      <c r="H5587" s="26">
        <v>1</v>
      </c>
      <c r="I5587" s="25">
        <v>265.64</v>
      </c>
      <c r="J5587" s="25">
        <v>265.64</v>
      </c>
    </row>
    <row r="5588" spans="1:10">
      <c r="A5588" s="38"/>
      <c r="B5588" s="38"/>
      <c r="C5588" s="38"/>
      <c r="D5588" s="38"/>
      <c r="E5588" s="38" t="s">
        <v>1897</v>
      </c>
      <c r="F5588" s="39">
        <v>4.3899999999999997</v>
      </c>
      <c r="G5588" s="38" t="s">
        <v>1898</v>
      </c>
      <c r="H5588" s="39">
        <v>0</v>
      </c>
      <c r="I5588" s="38" t="s">
        <v>1899</v>
      </c>
      <c r="J5588" s="39">
        <v>4.3899999999999997</v>
      </c>
    </row>
    <row r="5589" spans="1:10">
      <c r="A5589" s="38"/>
      <c r="B5589" s="38"/>
      <c r="C5589" s="38"/>
      <c r="D5589" s="38"/>
      <c r="E5589" s="38" t="s">
        <v>1900</v>
      </c>
      <c r="F5589" s="39">
        <v>55.64</v>
      </c>
      <c r="G5589" s="38"/>
      <c r="H5589" s="398" t="s">
        <v>1901</v>
      </c>
      <c r="I5589" s="398"/>
      <c r="J5589" s="39">
        <v>327.06</v>
      </c>
    </row>
    <row r="5590" spans="1:10" ht="1.05" customHeight="1">
      <c r="A5590" s="16"/>
      <c r="B5590" s="16"/>
      <c r="C5590" s="16"/>
      <c r="D5590" s="16"/>
      <c r="E5590" s="16"/>
      <c r="F5590" s="16"/>
      <c r="G5590" s="16"/>
      <c r="H5590" s="16"/>
      <c r="I5590" s="16"/>
      <c r="J5590" s="16"/>
    </row>
    <row r="5591" spans="1:10" ht="18" customHeight="1">
      <c r="A5591" s="2" t="s">
        <v>1783</v>
      </c>
      <c r="B5591" s="4" t="s">
        <v>61</v>
      </c>
      <c r="C5591" s="2" t="s">
        <v>62</v>
      </c>
      <c r="D5591" s="2" t="s">
        <v>9</v>
      </c>
      <c r="E5591" s="391" t="s">
        <v>63</v>
      </c>
      <c r="F5591" s="391"/>
      <c r="G5591" s="3" t="s">
        <v>64</v>
      </c>
      <c r="H5591" s="4" t="s">
        <v>10</v>
      </c>
      <c r="I5591" s="4" t="s">
        <v>65</v>
      </c>
      <c r="J5591" s="4" t="s">
        <v>11</v>
      </c>
    </row>
    <row r="5592" spans="1:10" ht="52.05" customHeight="1">
      <c r="A5592" s="10" t="s">
        <v>1883</v>
      </c>
      <c r="B5592" s="12" t="s">
        <v>1784</v>
      </c>
      <c r="C5592" s="10" t="s">
        <v>72</v>
      </c>
      <c r="D5592" s="10" t="s">
        <v>1785</v>
      </c>
      <c r="E5592" s="395" t="s">
        <v>74</v>
      </c>
      <c r="F5592" s="395"/>
      <c r="G5592" s="11" t="s">
        <v>75</v>
      </c>
      <c r="H5592" s="15">
        <v>1</v>
      </c>
      <c r="I5592" s="13">
        <v>3769.08</v>
      </c>
      <c r="J5592" s="13">
        <v>3769.08</v>
      </c>
    </row>
    <row r="5593" spans="1:10" ht="25.95" customHeight="1">
      <c r="A5593" s="17" t="s">
        <v>1884</v>
      </c>
      <c r="B5593" s="19" t="s">
        <v>2090</v>
      </c>
      <c r="C5593" s="17" t="s">
        <v>78</v>
      </c>
      <c r="D5593" s="17" t="s">
        <v>2091</v>
      </c>
      <c r="E5593" s="396" t="s">
        <v>1887</v>
      </c>
      <c r="F5593" s="396"/>
      <c r="G5593" s="18" t="s">
        <v>1911</v>
      </c>
      <c r="H5593" s="21">
        <v>6</v>
      </c>
      <c r="I5593" s="20">
        <v>23.92</v>
      </c>
      <c r="J5593" s="20">
        <v>143.52000000000001</v>
      </c>
    </row>
    <row r="5594" spans="1:10" ht="25.95" customHeight="1">
      <c r="A5594" s="17" t="s">
        <v>1884</v>
      </c>
      <c r="B5594" s="19" t="s">
        <v>3511</v>
      </c>
      <c r="C5594" s="17" t="s">
        <v>78</v>
      </c>
      <c r="D5594" s="17" t="s">
        <v>3512</v>
      </c>
      <c r="E5594" s="396" t="s">
        <v>1887</v>
      </c>
      <c r="F5594" s="396"/>
      <c r="G5594" s="18" t="s">
        <v>1911</v>
      </c>
      <c r="H5594" s="21">
        <v>6</v>
      </c>
      <c r="I5594" s="20">
        <v>25.55</v>
      </c>
      <c r="J5594" s="20">
        <v>153.30000000000001</v>
      </c>
    </row>
    <row r="5595" spans="1:10" ht="25.95" customHeight="1">
      <c r="A5595" s="17" t="s">
        <v>1884</v>
      </c>
      <c r="B5595" s="19" t="s">
        <v>3566</v>
      </c>
      <c r="C5595" s="17" t="s">
        <v>78</v>
      </c>
      <c r="D5595" s="17" t="s">
        <v>3567</v>
      </c>
      <c r="E5595" s="396" t="s">
        <v>1887</v>
      </c>
      <c r="F5595" s="396"/>
      <c r="G5595" s="18" t="s">
        <v>1911</v>
      </c>
      <c r="H5595" s="21">
        <v>6</v>
      </c>
      <c r="I5595" s="20">
        <v>24.01</v>
      </c>
      <c r="J5595" s="20">
        <v>144.06</v>
      </c>
    </row>
    <row r="5596" spans="1:10" ht="39" customHeight="1">
      <c r="A5596" s="22" t="s">
        <v>1894</v>
      </c>
      <c r="B5596" s="24" t="s">
        <v>3568</v>
      </c>
      <c r="C5596" s="22" t="s">
        <v>72</v>
      </c>
      <c r="D5596" s="22" t="s">
        <v>3569</v>
      </c>
      <c r="E5596" s="397" t="s">
        <v>1928</v>
      </c>
      <c r="F5596" s="397"/>
      <c r="G5596" s="23" t="s">
        <v>268</v>
      </c>
      <c r="H5596" s="26">
        <v>1</v>
      </c>
      <c r="I5596" s="25">
        <v>3328.2</v>
      </c>
      <c r="J5596" s="25">
        <v>3328.2</v>
      </c>
    </row>
    <row r="5597" spans="1:10">
      <c r="A5597" s="38"/>
      <c r="B5597" s="38"/>
      <c r="C5597" s="38"/>
      <c r="D5597" s="38"/>
      <c r="E5597" s="38" t="s">
        <v>1897</v>
      </c>
      <c r="F5597" s="39">
        <v>316.5</v>
      </c>
      <c r="G5597" s="38" t="s">
        <v>1898</v>
      </c>
      <c r="H5597" s="39">
        <v>0</v>
      </c>
      <c r="I5597" s="38" t="s">
        <v>1899</v>
      </c>
      <c r="J5597" s="39">
        <v>316.5</v>
      </c>
    </row>
    <row r="5598" spans="1:10">
      <c r="A5598" s="38"/>
      <c r="B5598" s="38"/>
      <c r="C5598" s="38"/>
      <c r="D5598" s="38"/>
      <c r="E5598" s="38" t="s">
        <v>1900</v>
      </c>
      <c r="F5598" s="39">
        <v>772.66</v>
      </c>
      <c r="G5598" s="38"/>
      <c r="H5598" s="398" t="s">
        <v>1901</v>
      </c>
      <c r="I5598" s="398"/>
      <c r="J5598" s="39">
        <v>4541.74</v>
      </c>
    </row>
    <row r="5599" spans="1:10" ht="1.05" customHeight="1">
      <c r="A5599" s="16"/>
      <c r="B5599" s="16"/>
      <c r="C5599" s="16"/>
      <c r="D5599" s="16"/>
      <c r="E5599" s="16"/>
      <c r="F5599" s="16"/>
      <c r="G5599" s="16"/>
      <c r="H5599" s="16"/>
      <c r="I5599" s="16"/>
      <c r="J5599" s="16"/>
    </row>
    <row r="5600" spans="1:10" ht="18" customHeight="1">
      <c r="A5600" s="2" t="s">
        <v>1786</v>
      </c>
      <c r="B5600" s="4" t="s">
        <v>61</v>
      </c>
      <c r="C5600" s="2" t="s">
        <v>62</v>
      </c>
      <c r="D5600" s="2" t="s">
        <v>9</v>
      </c>
      <c r="E5600" s="391" t="s">
        <v>63</v>
      </c>
      <c r="F5600" s="391"/>
      <c r="G5600" s="3" t="s">
        <v>64</v>
      </c>
      <c r="H5600" s="4" t="s">
        <v>10</v>
      </c>
      <c r="I5600" s="4" t="s">
        <v>65</v>
      </c>
      <c r="J5600" s="4" t="s">
        <v>11</v>
      </c>
    </row>
    <row r="5601" spans="1:10" ht="52.05" customHeight="1">
      <c r="A5601" s="10" t="s">
        <v>1883</v>
      </c>
      <c r="B5601" s="12" t="s">
        <v>1787</v>
      </c>
      <c r="C5601" s="10" t="s">
        <v>72</v>
      </c>
      <c r="D5601" s="10" t="s">
        <v>1788</v>
      </c>
      <c r="E5601" s="395" t="s">
        <v>74</v>
      </c>
      <c r="F5601" s="395"/>
      <c r="G5601" s="11" t="s">
        <v>75</v>
      </c>
      <c r="H5601" s="15">
        <v>1</v>
      </c>
      <c r="I5601" s="13">
        <v>4236.7</v>
      </c>
      <c r="J5601" s="13">
        <v>4236.7</v>
      </c>
    </row>
    <row r="5602" spans="1:10" ht="25.95" customHeight="1">
      <c r="A5602" s="17" t="s">
        <v>1884</v>
      </c>
      <c r="B5602" s="19" t="s">
        <v>3511</v>
      </c>
      <c r="C5602" s="17" t="s">
        <v>78</v>
      </c>
      <c r="D5602" s="17" t="s">
        <v>3512</v>
      </c>
      <c r="E5602" s="396" t="s">
        <v>1887</v>
      </c>
      <c r="F5602" s="396"/>
      <c r="G5602" s="18" t="s">
        <v>1911</v>
      </c>
      <c r="H5602" s="21">
        <v>6</v>
      </c>
      <c r="I5602" s="20">
        <v>25.55</v>
      </c>
      <c r="J5602" s="20">
        <v>153.30000000000001</v>
      </c>
    </row>
    <row r="5603" spans="1:10" ht="25.95" customHeight="1">
      <c r="A5603" s="17" t="s">
        <v>1884</v>
      </c>
      <c r="B5603" s="19" t="s">
        <v>2090</v>
      </c>
      <c r="C5603" s="17" t="s">
        <v>78</v>
      </c>
      <c r="D5603" s="17" t="s">
        <v>2091</v>
      </c>
      <c r="E5603" s="396" t="s">
        <v>1887</v>
      </c>
      <c r="F5603" s="396"/>
      <c r="G5603" s="18" t="s">
        <v>1911</v>
      </c>
      <c r="H5603" s="21">
        <v>6</v>
      </c>
      <c r="I5603" s="20">
        <v>23.92</v>
      </c>
      <c r="J5603" s="20">
        <v>143.52000000000001</v>
      </c>
    </row>
    <row r="5604" spans="1:10" ht="39" customHeight="1">
      <c r="A5604" s="22" t="s">
        <v>1894</v>
      </c>
      <c r="B5604" s="24" t="s">
        <v>3570</v>
      </c>
      <c r="C5604" s="22" t="s">
        <v>72</v>
      </c>
      <c r="D5604" s="22" t="s">
        <v>3571</v>
      </c>
      <c r="E5604" s="397" t="s">
        <v>1928</v>
      </c>
      <c r="F5604" s="397"/>
      <c r="G5604" s="23" t="s">
        <v>268</v>
      </c>
      <c r="H5604" s="26">
        <v>1</v>
      </c>
      <c r="I5604" s="25">
        <v>3939.88</v>
      </c>
      <c r="J5604" s="25">
        <v>3939.88</v>
      </c>
    </row>
    <row r="5605" spans="1:10">
      <c r="A5605" s="38"/>
      <c r="B5605" s="38"/>
      <c r="C5605" s="38"/>
      <c r="D5605" s="38"/>
      <c r="E5605" s="38" t="s">
        <v>1897</v>
      </c>
      <c r="F5605" s="39">
        <v>214.02</v>
      </c>
      <c r="G5605" s="38" t="s">
        <v>1898</v>
      </c>
      <c r="H5605" s="39">
        <v>0</v>
      </c>
      <c r="I5605" s="38" t="s">
        <v>1899</v>
      </c>
      <c r="J5605" s="39">
        <v>214.02</v>
      </c>
    </row>
    <row r="5606" spans="1:10">
      <c r="A5606" s="38"/>
      <c r="B5606" s="38"/>
      <c r="C5606" s="38"/>
      <c r="D5606" s="38"/>
      <c r="E5606" s="38" t="s">
        <v>1900</v>
      </c>
      <c r="F5606" s="39">
        <v>868.52</v>
      </c>
      <c r="G5606" s="38"/>
      <c r="H5606" s="398" t="s">
        <v>1901</v>
      </c>
      <c r="I5606" s="398"/>
      <c r="J5606" s="39">
        <v>5105.22</v>
      </c>
    </row>
    <row r="5607" spans="1:10" ht="1.05" customHeight="1">
      <c r="A5607" s="16"/>
      <c r="B5607" s="16"/>
      <c r="C5607" s="16"/>
      <c r="D5607" s="16"/>
      <c r="E5607" s="16"/>
      <c r="F5607" s="16"/>
      <c r="G5607" s="16"/>
      <c r="H5607" s="16"/>
      <c r="I5607" s="16"/>
      <c r="J5607" s="16"/>
    </row>
    <row r="5608" spans="1:10" ht="18" customHeight="1">
      <c r="A5608" s="2" t="s">
        <v>1789</v>
      </c>
      <c r="B5608" s="4" t="s">
        <v>61</v>
      </c>
      <c r="C5608" s="2" t="s">
        <v>62</v>
      </c>
      <c r="D5608" s="2" t="s">
        <v>9</v>
      </c>
      <c r="E5608" s="391" t="s">
        <v>63</v>
      </c>
      <c r="F5608" s="391"/>
      <c r="G5608" s="3" t="s">
        <v>64</v>
      </c>
      <c r="H5608" s="4" t="s">
        <v>10</v>
      </c>
      <c r="I5608" s="4" t="s">
        <v>65</v>
      </c>
      <c r="J5608" s="4" t="s">
        <v>11</v>
      </c>
    </row>
    <row r="5609" spans="1:10" ht="52.05" customHeight="1">
      <c r="A5609" s="10" t="s">
        <v>1883</v>
      </c>
      <c r="B5609" s="12" t="s">
        <v>1790</v>
      </c>
      <c r="C5609" s="10" t="s">
        <v>72</v>
      </c>
      <c r="D5609" s="10" t="s">
        <v>1791</v>
      </c>
      <c r="E5609" s="395" t="s">
        <v>74</v>
      </c>
      <c r="F5609" s="395"/>
      <c r="G5609" s="11" t="s">
        <v>75</v>
      </c>
      <c r="H5609" s="15">
        <v>1</v>
      </c>
      <c r="I5609" s="13">
        <v>1806.88</v>
      </c>
      <c r="J5609" s="13">
        <v>1806.88</v>
      </c>
    </row>
    <row r="5610" spans="1:10" ht="25.95" customHeight="1">
      <c r="A5610" s="17" t="s">
        <v>1884</v>
      </c>
      <c r="B5610" s="19" t="s">
        <v>3511</v>
      </c>
      <c r="C5610" s="17" t="s">
        <v>78</v>
      </c>
      <c r="D5610" s="17" t="s">
        <v>3512</v>
      </c>
      <c r="E5610" s="396" t="s">
        <v>1887</v>
      </c>
      <c r="F5610" s="396"/>
      <c r="G5610" s="18" t="s">
        <v>1911</v>
      </c>
      <c r="H5610" s="21">
        <v>6</v>
      </c>
      <c r="I5610" s="20">
        <v>25.55</v>
      </c>
      <c r="J5610" s="20">
        <v>153.30000000000001</v>
      </c>
    </row>
    <row r="5611" spans="1:10" ht="25.95" customHeight="1">
      <c r="A5611" s="17" t="s">
        <v>1884</v>
      </c>
      <c r="B5611" s="19" t="s">
        <v>2090</v>
      </c>
      <c r="C5611" s="17" t="s">
        <v>78</v>
      </c>
      <c r="D5611" s="17" t="s">
        <v>2091</v>
      </c>
      <c r="E5611" s="396" t="s">
        <v>1887</v>
      </c>
      <c r="F5611" s="396"/>
      <c r="G5611" s="18" t="s">
        <v>1911</v>
      </c>
      <c r="H5611" s="21">
        <v>6</v>
      </c>
      <c r="I5611" s="20">
        <v>23.92</v>
      </c>
      <c r="J5611" s="20">
        <v>143.52000000000001</v>
      </c>
    </row>
    <row r="5612" spans="1:10" ht="39" customHeight="1">
      <c r="A5612" s="22" t="s">
        <v>1894</v>
      </c>
      <c r="B5612" s="24" t="s">
        <v>3572</v>
      </c>
      <c r="C5612" s="22" t="s">
        <v>72</v>
      </c>
      <c r="D5612" s="22" t="s">
        <v>3573</v>
      </c>
      <c r="E5612" s="397" t="s">
        <v>1928</v>
      </c>
      <c r="F5612" s="397"/>
      <c r="G5612" s="23" t="s">
        <v>268</v>
      </c>
      <c r="H5612" s="26">
        <v>1</v>
      </c>
      <c r="I5612" s="25">
        <v>1510.06</v>
      </c>
      <c r="J5612" s="25">
        <v>1510.06</v>
      </c>
    </row>
    <row r="5613" spans="1:10">
      <c r="A5613" s="38"/>
      <c r="B5613" s="38"/>
      <c r="C5613" s="38"/>
      <c r="D5613" s="38"/>
      <c r="E5613" s="38" t="s">
        <v>1897</v>
      </c>
      <c r="F5613" s="39">
        <v>214.02</v>
      </c>
      <c r="G5613" s="38" t="s">
        <v>1898</v>
      </c>
      <c r="H5613" s="39">
        <v>0</v>
      </c>
      <c r="I5613" s="38" t="s">
        <v>1899</v>
      </c>
      <c r="J5613" s="39">
        <v>214.02</v>
      </c>
    </row>
    <row r="5614" spans="1:10">
      <c r="A5614" s="38"/>
      <c r="B5614" s="38"/>
      <c r="C5614" s="38"/>
      <c r="D5614" s="38"/>
      <c r="E5614" s="38" t="s">
        <v>1900</v>
      </c>
      <c r="F5614" s="39">
        <v>370.41</v>
      </c>
      <c r="G5614" s="38"/>
      <c r="H5614" s="398" t="s">
        <v>1901</v>
      </c>
      <c r="I5614" s="398"/>
      <c r="J5614" s="39">
        <v>2177.29</v>
      </c>
    </row>
    <row r="5615" spans="1:10" ht="1.05" customHeight="1">
      <c r="A5615" s="16"/>
      <c r="B5615" s="16"/>
      <c r="C5615" s="16"/>
      <c r="D5615" s="16"/>
      <c r="E5615" s="16"/>
      <c r="F5615" s="16"/>
      <c r="G5615" s="16"/>
      <c r="H5615" s="16"/>
      <c r="I5615" s="16"/>
      <c r="J5615" s="16"/>
    </row>
    <row r="5616" spans="1:10" ht="18" customHeight="1">
      <c r="A5616" s="2" t="s">
        <v>1792</v>
      </c>
      <c r="B5616" s="4" t="s">
        <v>61</v>
      </c>
      <c r="C5616" s="2" t="s">
        <v>62</v>
      </c>
      <c r="D5616" s="2" t="s">
        <v>9</v>
      </c>
      <c r="E5616" s="391" t="s">
        <v>63</v>
      </c>
      <c r="F5616" s="391"/>
      <c r="G5616" s="3" t="s">
        <v>64</v>
      </c>
      <c r="H5616" s="4" t="s">
        <v>10</v>
      </c>
      <c r="I5616" s="4" t="s">
        <v>65</v>
      </c>
      <c r="J5616" s="4" t="s">
        <v>11</v>
      </c>
    </row>
    <row r="5617" spans="1:10" ht="52.05" customHeight="1">
      <c r="A5617" s="10" t="s">
        <v>1883</v>
      </c>
      <c r="B5617" s="12" t="s">
        <v>1793</v>
      </c>
      <c r="C5617" s="10" t="s">
        <v>72</v>
      </c>
      <c r="D5617" s="10" t="s">
        <v>1794</v>
      </c>
      <c r="E5617" s="395" t="s">
        <v>74</v>
      </c>
      <c r="F5617" s="395"/>
      <c r="G5617" s="11" t="s">
        <v>75</v>
      </c>
      <c r="H5617" s="15">
        <v>1</v>
      </c>
      <c r="I5617" s="13">
        <v>6446.13</v>
      </c>
      <c r="J5617" s="13">
        <v>6446.13</v>
      </c>
    </row>
    <row r="5618" spans="1:10" ht="25.95" customHeight="1">
      <c r="A5618" s="17" t="s">
        <v>1884</v>
      </c>
      <c r="B5618" s="19" t="s">
        <v>2090</v>
      </c>
      <c r="C5618" s="17" t="s">
        <v>78</v>
      </c>
      <c r="D5618" s="17" t="s">
        <v>2091</v>
      </c>
      <c r="E5618" s="396" t="s">
        <v>1887</v>
      </c>
      <c r="F5618" s="396"/>
      <c r="G5618" s="18" t="s">
        <v>1911</v>
      </c>
      <c r="H5618" s="21">
        <v>1.5920000000000001</v>
      </c>
      <c r="I5618" s="20">
        <v>23.92</v>
      </c>
      <c r="J5618" s="20">
        <v>38.08</v>
      </c>
    </row>
    <row r="5619" spans="1:10" ht="25.95" customHeight="1">
      <c r="A5619" s="17" t="s">
        <v>1884</v>
      </c>
      <c r="B5619" s="19" t="s">
        <v>3511</v>
      </c>
      <c r="C5619" s="17" t="s">
        <v>78</v>
      </c>
      <c r="D5619" s="17" t="s">
        <v>3512</v>
      </c>
      <c r="E5619" s="396" t="s">
        <v>1887</v>
      </c>
      <c r="F5619" s="396"/>
      <c r="G5619" s="18" t="s">
        <v>1911</v>
      </c>
      <c r="H5619" s="21">
        <v>1.5920000000000001</v>
      </c>
      <c r="I5619" s="20">
        <v>25.55</v>
      </c>
      <c r="J5619" s="20">
        <v>40.67</v>
      </c>
    </row>
    <row r="5620" spans="1:10" ht="52.05" customHeight="1">
      <c r="A5620" s="22" t="s">
        <v>1894</v>
      </c>
      <c r="B5620" s="24" t="s">
        <v>3574</v>
      </c>
      <c r="C5620" s="22" t="s">
        <v>72</v>
      </c>
      <c r="D5620" s="22" t="s">
        <v>3575</v>
      </c>
      <c r="E5620" s="397" t="s">
        <v>1928</v>
      </c>
      <c r="F5620" s="397"/>
      <c r="G5620" s="23" t="s">
        <v>268</v>
      </c>
      <c r="H5620" s="26">
        <v>1</v>
      </c>
      <c r="I5620" s="25">
        <v>6367.38</v>
      </c>
      <c r="J5620" s="25">
        <v>6367.38</v>
      </c>
    </row>
    <row r="5621" spans="1:10">
      <c r="A5621" s="38"/>
      <c r="B5621" s="38"/>
      <c r="C5621" s="38"/>
      <c r="D5621" s="38"/>
      <c r="E5621" s="38" t="s">
        <v>1897</v>
      </c>
      <c r="F5621" s="39">
        <v>56.78</v>
      </c>
      <c r="G5621" s="38" t="s">
        <v>1898</v>
      </c>
      <c r="H5621" s="39">
        <v>0</v>
      </c>
      <c r="I5621" s="38" t="s">
        <v>1899</v>
      </c>
      <c r="J5621" s="39">
        <v>56.78</v>
      </c>
    </row>
    <row r="5622" spans="1:10">
      <c r="A5622" s="38"/>
      <c r="B5622" s="38"/>
      <c r="C5622" s="38"/>
      <c r="D5622" s="38"/>
      <c r="E5622" s="38" t="s">
        <v>1900</v>
      </c>
      <c r="F5622" s="39">
        <v>1321.45</v>
      </c>
      <c r="G5622" s="38"/>
      <c r="H5622" s="398" t="s">
        <v>1901</v>
      </c>
      <c r="I5622" s="398"/>
      <c r="J5622" s="39">
        <v>7767.58</v>
      </c>
    </row>
    <row r="5623" spans="1:10" ht="1.05" customHeight="1">
      <c r="A5623" s="16"/>
      <c r="B5623" s="16"/>
      <c r="C5623" s="16"/>
      <c r="D5623" s="16"/>
      <c r="E5623" s="16"/>
      <c r="F5623" s="16"/>
      <c r="G5623" s="16"/>
      <c r="H5623" s="16"/>
      <c r="I5623" s="16"/>
      <c r="J5623" s="16"/>
    </row>
    <row r="5624" spans="1:10" ht="18" customHeight="1">
      <c r="A5624" s="2" t="s">
        <v>1795</v>
      </c>
      <c r="B5624" s="4" t="s">
        <v>61</v>
      </c>
      <c r="C5624" s="2" t="s">
        <v>62</v>
      </c>
      <c r="D5624" s="2" t="s">
        <v>9</v>
      </c>
      <c r="E5624" s="391" t="s">
        <v>63</v>
      </c>
      <c r="F5624" s="391"/>
      <c r="G5624" s="3" t="s">
        <v>64</v>
      </c>
      <c r="H5624" s="4" t="s">
        <v>10</v>
      </c>
      <c r="I5624" s="4" t="s">
        <v>65</v>
      </c>
      <c r="J5624" s="4" t="s">
        <v>11</v>
      </c>
    </row>
    <row r="5625" spans="1:10" ht="52.05" customHeight="1">
      <c r="A5625" s="10" t="s">
        <v>1883</v>
      </c>
      <c r="B5625" s="12" t="s">
        <v>1796</v>
      </c>
      <c r="C5625" s="10" t="s">
        <v>72</v>
      </c>
      <c r="D5625" s="10" t="s">
        <v>1797</v>
      </c>
      <c r="E5625" s="395" t="s">
        <v>74</v>
      </c>
      <c r="F5625" s="395"/>
      <c r="G5625" s="11" t="s">
        <v>75</v>
      </c>
      <c r="H5625" s="15">
        <v>1</v>
      </c>
      <c r="I5625" s="13">
        <v>3480.61</v>
      </c>
      <c r="J5625" s="13">
        <v>3480.61</v>
      </c>
    </row>
    <row r="5626" spans="1:10" ht="25.95" customHeight="1">
      <c r="A5626" s="17" t="s">
        <v>1884</v>
      </c>
      <c r="B5626" s="19" t="s">
        <v>3511</v>
      </c>
      <c r="C5626" s="17" t="s">
        <v>78</v>
      </c>
      <c r="D5626" s="17" t="s">
        <v>3512</v>
      </c>
      <c r="E5626" s="396" t="s">
        <v>1887</v>
      </c>
      <c r="F5626" s="396"/>
      <c r="G5626" s="18" t="s">
        <v>1911</v>
      </c>
      <c r="H5626" s="21">
        <v>6</v>
      </c>
      <c r="I5626" s="20">
        <v>25.55</v>
      </c>
      <c r="J5626" s="20">
        <v>153.30000000000001</v>
      </c>
    </row>
    <row r="5627" spans="1:10" ht="25.95" customHeight="1">
      <c r="A5627" s="17" t="s">
        <v>1884</v>
      </c>
      <c r="B5627" s="19" t="s">
        <v>2090</v>
      </c>
      <c r="C5627" s="17" t="s">
        <v>78</v>
      </c>
      <c r="D5627" s="17" t="s">
        <v>2091</v>
      </c>
      <c r="E5627" s="396" t="s">
        <v>1887</v>
      </c>
      <c r="F5627" s="396"/>
      <c r="G5627" s="18" t="s">
        <v>1911</v>
      </c>
      <c r="H5627" s="21">
        <v>6</v>
      </c>
      <c r="I5627" s="20">
        <v>23.92</v>
      </c>
      <c r="J5627" s="20">
        <v>143.52000000000001</v>
      </c>
    </row>
    <row r="5628" spans="1:10" ht="39" customHeight="1">
      <c r="A5628" s="22" t="s">
        <v>1894</v>
      </c>
      <c r="B5628" s="24" t="s">
        <v>3576</v>
      </c>
      <c r="C5628" s="22" t="s">
        <v>72</v>
      </c>
      <c r="D5628" s="22" t="s">
        <v>3577</v>
      </c>
      <c r="E5628" s="397" t="s">
        <v>1928</v>
      </c>
      <c r="F5628" s="397"/>
      <c r="G5628" s="23" t="s">
        <v>268</v>
      </c>
      <c r="H5628" s="26">
        <v>1</v>
      </c>
      <c r="I5628" s="25">
        <v>3183.79</v>
      </c>
      <c r="J5628" s="25">
        <v>3183.79</v>
      </c>
    </row>
    <row r="5629" spans="1:10">
      <c r="A5629" s="38"/>
      <c r="B5629" s="38"/>
      <c r="C5629" s="38"/>
      <c r="D5629" s="38"/>
      <c r="E5629" s="38" t="s">
        <v>1897</v>
      </c>
      <c r="F5629" s="39">
        <v>214.02</v>
      </c>
      <c r="G5629" s="38" t="s">
        <v>1898</v>
      </c>
      <c r="H5629" s="39">
        <v>0</v>
      </c>
      <c r="I5629" s="38" t="s">
        <v>1899</v>
      </c>
      <c r="J5629" s="39">
        <v>214.02</v>
      </c>
    </row>
    <row r="5630" spans="1:10">
      <c r="A5630" s="38"/>
      <c r="B5630" s="38"/>
      <c r="C5630" s="38"/>
      <c r="D5630" s="38"/>
      <c r="E5630" s="38" t="s">
        <v>1900</v>
      </c>
      <c r="F5630" s="39">
        <v>713.52</v>
      </c>
      <c r="G5630" s="38"/>
      <c r="H5630" s="398" t="s">
        <v>1901</v>
      </c>
      <c r="I5630" s="398"/>
      <c r="J5630" s="39">
        <v>4194.13</v>
      </c>
    </row>
    <row r="5631" spans="1:10" ht="1.05" customHeight="1">
      <c r="A5631" s="16"/>
      <c r="B5631" s="16"/>
      <c r="C5631" s="16"/>
      <c r="D5631" s="16"/>
      <c r="E5631" s="16"/>
      <c r="F5631" s="16"/>
      <c r="G5631" s="16"/>
      <c r="H5631" s="16"/>
      <c r="I5631" s="16"/>
      <c r="J5631" s="16"/>
    </row>
    <row r="5632" spans="1:10" ht="18" customHeight="1">
      <c r="A5632" s="2" t="s">
        <v>1798</v>
      </c>
      <c r="B5632" s="4" t="s">
        <v>61</v>
      </c>
      <c r="C5632" s="2" t="s">
        <v>62</v>
      </c>
      <c r="D5632" s="2" t="s">
        <v>9</v>
      </c>
      <c r="E5632" s="391" t="s">
        <v>63</v>
      </c>
      <c r="F5632" s="391"/>
      <c r="G5632" s="3" t="s">
        <v>64</v>
      </c>
      <c r="H5632" s="4" t="s">
        <v>10</v>
      </c>
      <c r="I5632" s="4" t="s">
        <v>65</v>
      </c>
      <c r="J5632" s="4" t="s">
        <v>11</v>
      </c>
    </row>
    <row r="5633" spans="1:10" ht="24" customHeight="1">
      <c r="A5633" s="10" t="s">
        <v>1883</v>
      </c>
      <c r="B5633" s="12" t="s">
        <v>1799</v>
      </c>
      <c r="C5633" s="10" t="s">
        <v>72</v>
      </c>
      <c r="D5633" s="10" t="s">
        <v>1800</v>
      </c>
      <c r="E5633" s="395" t="s">
        <v>74</v>
      </c>
      <c r="F5633" s="395"/>
      <c r="G5633" s="11" t="s">
        <v>75</v>
      </c>
      <c r="H5633" s="15">
        <v>1</v>
      </c>
      <c r="I5633" s="13">
        <v>106.31</v>
      </c>
      <c r="J5633" s="13">
        <v>106.31</v>
      </c>
    </row>
    <row r="5634" spans="1:10" ht="25.95" customHeight="1">
      <c r="A5634" s="17" t="s">
        <v>1884</v>
      </c>
      <c r="B5634" s="19" t="s">
        <v>2090</v>
      </c>
      <c r="C5634" s="17" t="s">
        <v>78</v>
      </c>
      <c r="D5634" s="17" t="s">
        <v>2091</v>
      </c>
      <c r="E5634" s="396" t="s">
        <v>1887</v>
      </c>
      <c r="F5634" s="396"/>
      <c r="G5634" s="18" t="s">
        <v>1911</v>
      </c>
      <c r="H5634" s="21">
        <v>0.25</v>
      </c>
      <c r="I5634" s="20">
        <v>23.92</v>
      </c>
      <c r="J5634" s="20">
        <v>5.98</v>
      </c>
    </row>
    <row r="5635" spans="1:10" ht="25.95" customHeight="1">
      <c r="A5635" s="17" t="s">
        <v>1884</v>
      </c>
      <c r="B5635" s="19" t="s">
        <v>3492</v>
      </c>
      <c r="C5635" s="17" t="s">
        <v>78</v>
      </c>
      <c r="D5635" s="17" t="s">
        <v>3493</v>
      </c>
      <c r="E5635" s="396" t="s">
        <v>1887</v>
      </c>
      <c r="F5635" s="396"/>
      <c r="G5635" s="18" t="s">
        <v>1911</v>
      </c>
      <c r="H5635" s="21">
        <v>0.25</v>
      </c>
      <c r="I5635" s="20">
        <v>28.91</v>
      </c>
      <c r="J5635" s="20">
        <v>7.22</v>
      </c>
    </row>
    <row r="5636" spans="1:10" ht="24" customHeight="1">
      <c r="A5636" s="22" t="s">
        <v>1894</v>
      </c>
      <c r="B5636" s="24" t="s">
        <v>3578</v>
      </c>
      <c r="C5636" s="22" t="s">
        <v>72</v>
      </c>
      <c r="D5636" s="22" t="s">
        <v>3579</v>
      </c>
      <c r="E5636" s="397" t="s">
        <v>1928</v>
      </c>
      <c r="F5636" s="397"/>
      <c r="G5636" s="23" t="s">
        <v>136</v>
      </c>
      <c r="H5636" s="26">
        <v>1</v>
      </c>
      <c r="I5636" s="25">
        <v>93.11</v>
      </c>
      <c r="J5636" s="25">
        <v>93.11</v>
      </c>
    </row>
    <row r="5637" spans="1:10">
      <c r="A5637" s="38"/>
      <c r="B5637" s="38"/>
      <c r="C5637" s="38"/>
      <c r="D5637" s="38"/>
      <c r="E5637" s="38" t="s">
        <v>1897</v>
      </c>
      <c r="F5637" s="39">
        <v>9.75</v>
      </c>
      <c r="G5637" s="38" t="s">
        <v>1898</v>
      </c>
      <c r="H5637" s="39">
        <v>0</v>
      </c>
      <c r="I5637" s="38" t="s">
        <v>1899</v>
      </c>
      <c r="J5637" s="39">
        <v>9.75</v>
      </c>
    </row>
    <row r="5638" spans="1:10">
      <c r="A5638" s="38"/>
      <c r="B5638" s="38"/>
      <c r="C5638" s="38"/>
      <c r="D5638" s="38"/>
      <c r="E5638" s="38" t="s">
        <v>1900</v>
      </c>
      <c r="F5638" s="39">
        <v>21.79</v>
      </c>
      <c r="G5638" s="38"/>
      <c r="H5638" s="398" t="s">
        <v>1901</v>
      </c>
      <c r="I5638" s="398"/>
      <c r="J5638" s="39">
        <v>128.1</v>
      </c>
    </row>
    <row r="5639" spans="1:10" ht="1.05" customHeight="1">
      <c r="A5639" s="16"/>
      <c r="B5639" s="16"/>
      <c r="C5639" s="16"/>
      <c r="D5639" s="16"/>
      <c r="E5639" s="16"/>
      <c r="F5639" s="16"/>
      <c r="G5639" s="16"/>
      <c r="H5639" s="16"/>
      <c r="I5639" s="16"/>
      <c r="J5639" s="16"/>
    </row>
    <row r="5640" spans="1:10" ht="18" customHeight="1">
      <c r="A5640" s="2" t="s">
        <v>1801</v>
      </c>
      <c r="B5640" s="4" t="s">
        <v>61</v>
      </c>
      <c r="C5640" s="2" t="s">
        <v>62</v>
      </c>
      <c r="D5640" s="2" t="s">
        <v>9</v>
      </c>
      <c r="E5640" s="391" t="s">
        <v>63</v>
      </c>
      <c r="F5640" s="391"/>
      <c r="G5640" s="3" t="s">
        <v>64</v>
      </c>
      <c r="H5640" s="4" t="s">
        <v>10</v>
      </c>
      <c r="I5640" s="4" t="s">
        <v>65</v>
      </c>
      <c r="J5640" s="4" t="s">
        <v>11</v>
      </c>
    </row>
    <row r="5641" spans="1:10" ht="24" customHeight="1">
      <c r="A5641" s="10" t="s">
        <v>1883</v>
      </c>
      <c r="B5641" s="12" t="s">
        <v>1802</v>
      </c>
      <c r="C5641" s="10" t="s">
        <v>72</v>
      </c>
      <c r="D5641" s="10" t="s">
        <v>1803</v>
      </c>
      <c r="E5641" s="395" t="s">
        <v>74</v>
      </c>
      <c r="F5641" s="395"/>
      <c r="G5641" s="11" t="s">
        <v>75</v>
      </c>
      <c r="H5641" s="15">
        <v>1</v>
      </c>
      <c r="I5641" s="13">
        <v>74.14</v>
      </c>
      <c r="J5641" s="13">
        <v>74.14</v>
      </c>
    </row>
    <row r="5642" spans="1:10" ht="25.95" customHeight="1">
      <c r="A5642" s="17" t="s">
        <v>1884</v>
      </c>
      <c r="B5642" s="19" t="s">
        <v>2090</v>
      </c>
      <c r="C5642" s="17" t="s">
        <v>78</v>
      </c>
      <c r="D5642" s="17" t="s">
        <v>2091</v>
      </c>
      <c r="E5642" s="396" t="s">
        <v>1887</v>
      </c>
      <c r="F5642" s="396"/>
      <c r="G5642" s="18" t="s">
        <v>1911</v>
      </c>
      <c r="H5642" s="21">
        <v>0.25</v>
      </c>
      <c r="I5642" s="20">
        <v>23.92</v>
      </c>
      <c r="J5642" s="20">
        <v>5.98</v>
      </c>
    </row>
    <row r="5643" spans="1:10" ht="25.95" customHeight="1">
      <c r="A5643" s="17" t="s">
        <v>1884</v>
      </c>
      <c r="B5643" s="19" t="s">
        <v>3492</v>
      </c>
      <c r="C5643" s="17" t="s">
        <v>78</v>
      </c>
      <c r="D5643" s="17" t="s">
        <v>3493</v>
      </c>
      <c r="E5643" s="396" t="s">
        <v>1887</v>
      </c>
      <c r="F5643" s="396"/>
      <c r="G5643" s="18" t="s">
        <v>1911</v>
      </c>
      <c r="H5643" s="21">
        <v>0.25</v>
      </c>
      <c r="I5643" s="20">
        <v>28.91</v>
      </c>
      <c r="J5643" s="20">
        <v>7.22</v>
      </c>
    </row>
    <row r="5644" spans="1:10" ht="24" customHeight="1">
      <c r="A5644" s="22" t="s">
        <v>1894</v>
      </c>
      <c r="B5644" s="24" t="s">
        <v>3581</v>
      </c>
      <c r="C5644" s="22" t="s">
        <v>72</v>
      </c>
      <c r="D5644" s="22" t="s">
        <v>1803</v>
      </c>
      <c r="E5644" s="397" t="s">
        <v>1928</v>
      </c>
      <c r="F5644" s="397"/>
      <c r="G5644" s="23" t="s">
        <v>136</v>
      </c>
      <c r="H5644" s="26">
        <v>1</v>
      </c>
      <c r="I5644" s="25">
        <v>60.94</v>
      </c>
      <c r="J5644" s="25">
        <v>60.94</v>
      </c>
    </row>
    <row r="5645" spans="1:10">
      <c r="A5645" s="38"/>
      <c r="B5645" s="38"/>
      <c r="C5645" s="38"/>
      <c r="D5645" s="38"/>
      <c r="E5645" s="38" t="s">
        <v>1897</v>
      </c>
      <c r="F5645" s="39">
        <v>9.75</v>
      </c>
      <c r="G5645" s="38" t="s">
        <v>1898</v>
      </c>
      <c r="H5645" s="39">
        <v>0</v>
      </c>
      <c r="I5645" s="38" t="s">
        <v>1899</v>
      </c>
      <c r="J5645" s="39">
        <v>9.75</v>
      </c>
    </row>
    <row r="5646" spans="1:10">
      <c r="A5646" s="38"/>
      <c r="B5646" s="38"/>
      <c r="C5646" s="38"/>
      <c r="D5646" s="38"/>
      <c r="E5646" s="38" t="s">
        <v>1900</v>
      </c>
      <c r="F5646" s="39">
        <v>15.19</v>
      </c>
      <c r="G5646" s="38"/>
      <c r="H5646" s="398" t="s">
        <v>1901</v>
      </c>
      <c r="I5646" s="398"/>
      <c r="J5646" s="39">
        <v>89.33</v>
      </c>
    </row>
    <row r="5647" spans="1:10" ht="1.05" customHeight="1">
      <c r="A5647" s="16"/>
      <c r="B5647" s="16"/>
      <c r="C5647" s="16"/>
      <c r="D5647" s="16"/>
      <c r="E5647" s="16"/>
      <c r="F5647" s="16"/>
      <c r="G5647" s="16"/>
      <c r="H5647" s="16"/>
      <c r="I5647" s="16"/>
      <c r="J5647" s="16"/>
    </row>
    <row r="5648" spans="1:10" ht="18" customHeight="1">
      <c r="A5648" s="2" t="s">
        <v>1804</v>
      </c>
      <c r="B5648" s="4" t="s">
        <v>61</v>
      </c>
      <c r="C5648" s="2" t="s">
        <v>62</v>
      </c>
      <c r="D5648" s="2" t="s">
        <v>9</v>
      </c>
      <c r="E5648" s="391" t="s">
        <v>63</v>
      </c>
      <c r="F5648" s="391"/>
      <c r="G5648" s="3" t="s">
        <v>64</v>
      </c>
      <c r="H5648" s="4" t="s">
        <v>10</v>
      </c>
      <c r="I5648" s="4" t="s">
        <v>65</v>
      </c>
      <c r="J5648" s="4" t="s">
        <v>11</v>
      </c>
    </row>
    <row r="5649" spans="1:10" ht="39" customHeight="1">
      <c r="A5649" s="10" t="s">
        <v>1883</v>
      </c>
      <c r="B5649" s="12" t="s">
        <v>1073</v>
      </c>
      <c r="C5649" s="10" t="s">
        <v>78</v>
      </c>
      <c r="D5649" s="10" t="s">
        <v>1074</v>
      </c>
      <c r="E5649" s="395" t="s">
        <v>1075</v>
      </c>
      <c r="F5649" s="395"/>
      <c r="G5649" s="11" t="s">
        <v>114</v>
      </c>
      <c r="H5649" s="15">
        <v>1</v>
      </c>
      <c r="I5649" s="13">
        <v>5.04</v>
      </c>
      <c r="J5649" s="13">
        <v>5.04</v>
      </c>
    </row>
    <row r="5650" spans="1:10" ht="25.95" customHeight="1">
      <c r="A5650" s="17" t="s">
        <v>1884</v>
      </c>
      <c r="B5650" s="19" t="s">
        <v>2969</v>
      </c>
      <c r="C5650" s="17" t="s">
        <v>78</v>
      </c>
      <c r="D5650" s="17" t="s">
        <v>2970</v>
      </c>
      <c r="E5650" s="396" t="s">
        <v>1887</v>
      </c>
      <c r="F5650" s="396"/>
      <c r="G5650" s="18" t="s">
        <v>1911</v>
      </c>
      <c r="H5650" s="21">
        <v>2.9000000000000001E-2</v>
      </c>
      <c r="I5650" s="20">
        <v>24.32</v>
      </c>
      <c r="J5650" s="20">
        <v>0.7</v>
      </c>
    </row>
    <row r="5651" spans="1:10" ht="24" customHeight="1">
      <c r="A5651" s="17" t="s">
        <v>1884</v>
      </c>
      <c r="B5651" s="19" t="s">
        <v>1971</v>
      </c>
      <c r="C5651" s="17" t="s">
        <v>78</v>
      </c>
      <c r="D5651" s="17" t="s">
        <v>1972</v>
      </c>
      <c r="E5651" s="396" t="s">
        <v>1887</v>
      </c>
      <c r="F5651" s="396"/>
      <c r="G5651" s="18" t="s">
        <v>1911</v>
      </c>
      <c r="H5651" s="21">
        <v>2.9000000000000001E-2</v>
      </c>
      <c r="I5651" s="20">
        <v>28.71</v>
      </c>
      <c r="J5651" s="20">
        <v>0.83</v>
      </c>
    </row>
    <row r="5652" spans="1:10" ht="25.95" customHeight="1">
      <c r="A5652" s="22" t="s">
        <v>1894</v>
      </c>
      <c r="B5652" s="24" t="s">
        <v>3035</v>
      </c>
      <c r="C5652" s="22" t="s">
        <v>78</v>
      </c>
      <c r="D5652" s="22" t="s">
        <v>3036</v>
      </c>
      <c r="E5652" s="397" t="s">
        <v>1928</v>
      </c>
      <c r="F5652" s="397"/>
      <c r="G5652" s="23" t="s">
        <v>268</v>
      </c>
      <c r="H5652" s="26">
        <v>9.4000000000000004E-3</v>
      </c>
      <c r="I5652" s="25">
        <v>6.98</v>
      </c>
      <c r="J5652" s="25">
        <v>0.06</v>
      </c>
    </row>
    <row r="5653" spans="1:10" ht="52.05" customHeight="1">
      <c r="A5653" s="22" t="s">
        <v>1894</v>
      </c>
      <c r="B5653" s="24" t="s">
        <v>3037</v>
      </c>
      <c r="C5653" s="22" t="s">
        <v>78</v>
      </c>
      <c r="D5653" s="22" t="s">
        <v>3038</v>
      </c>
      <c r="E5653" s="397" t="s">
        <v>1928</v>
      </c>
      <c r="F5653" s="397"/>
      <c r="G5653" s="23" t="s">
        <v>114</v>
      </c>
      <c r="H5653" s="26">
        <v>1.2434000000000001</v>
      </c>
      <c r="I5653" s="25">
        <v>2.78</v>
      </c>
      <c r="J5653" s="25">
        <v>3.45</v>
      </c>
    </row>
    <row r="5654" spans="1:10">
      <c r="A5654" s="38"/>
      <c r="B5654" s="38"/>
      <c r="C5654" s="38"/>
      <c r="D5654" s="38"/>
      <c r="E5654" s="38" t="s">
        <v>1897</v>
      </c>
      <c r="F5654" s="39">
        <v>1.1299999999999999</v>
      </c>
      <c r="G5654" s="38" t="s">
        <v>1898</v>
      </c>
      <c r="H5654" s="39">
        <v>0</v>
      </c>
      <c r="I5654" s="38" t="s">
        <v>1899</v>
      </c>
      <c r="J5654" s="39">
        <v>1.1299999999999999</v>
      </c>
    </row>
    <row r="5655" spans="1:10">
      <c r="A5655" s="38"/>
      <c r="B5655" s="38"/>
      <c r="C5655" s="38"/>
      <c r="D5655" s="38"/>
      <c r="E5655" s="38" t="s">
        <v>1900</v>
      </c>
      <c r="F5655" s="39">
        <v>1.03</v>
      </c>
      <c r="G5655" s="38"/>
      <c r="H5655" s="398" t="s">
        <v>1901</v>
      </c>
      <c r="I5655" s="398"/>
      <c r="J5655" s="39">
        <v>6.07</v>
      </c>
    </row>
    <row r="5656" spans="1:10" ht="1.05" customHeight="1">
      <c r="A5656" s="16"/>
      <c r="B5656" s="16"/>
      <c r="C5656" s="16"/>
      <c r="D5656" s="16"/>
      <c r="E5656" s="16"/>
      <c r="F5656" s="16"/>
      <c r="G5656" s="16"/>
      <c r="H5656" s="16"/>
      <c r="I5656" s="16"/>
      <c r="J5656" s="16"/>
    </row>
    <row r="5657" spans="1:10" ht="18" customHeight="1">
      <c r="A5657" s="2" t="s">
        <v>1805</v>
      </c>
      <c r="B5657" s="4" t="s">
        <v>61</v>
      </c>
      <c r="C5657" s="2" t="s">
        <v>62</v>
      </c>
      <c r="D5657" s="2" t="s">
        <v>9</v>
      </c>
      <c r="E5657" s="391" t="s">
        <v>63</v>
      </c>
      <c r="F5657" s="391"/>
      <c r="G5657" s="3" t="s">
        <v>64</v>
      </c>
      <c r="H5657" s="4" t="s">
        <v>10</v>
      </c>
      <c r="I5657" s="4" t="s">
        <v>65</v>
      </c>
      <c r="J5657" s="4" t="s">
        <v>11</v>
      </c>
    </row>
    <row r="5658" spans="1:10" ht="39" customHeight="1">
      <c r="A5658" s="10" t="s">
        <v>1883</v>
      </c>
      <c r="B5658" s="12" t="s">
        <v>1806</v>
      </c>
      <c r="C5658" s="10" t="s">
        <v>78</v>
      </c>
      <c r="D5658" s="10" t="s">
        <v>1807</v>
      </c>
      <c r="E5658" s="395" t="s">
        <v>1075</v>
      </c>
      <c r="F5658" s="395"/>
      <c r="G5658" s="11" t="s">
        <v>114</v>
      </c>
      <c r="H5658" s="15">
        <v>1</v>
      </c>
      <c r="I5658" s="13">
        <v>7.4</v>
      </c>
      <c r="J5658" s="13">
        <v>7.4</v>
      </c>
    </row>
    <row r="5659" spans="1:10" ht="25.95" customHeight="1">
      <c r="A5659" s="17" t="s">
        <v>1884</v>
      </c>
      <c r="B5659" s="19" t="s">
        <v>2969</v>
      </c>
      <c r="C5659" s="17" t="s">
        <v>78</v>
      </c>
      <c r="D5659" s="17" t="s">
        <v>2970</v>
      </c>
      <c r="E5659" s="396" t="s">
        <v>1887</v>
      </c>
      <c r="F5659" s="396"/>
      <c r="G5659" s="18" t="s">
        <v>1911</v>
      </c>
      <c r="H5659" s="21">
        <v>3.9E-2</v>
      </c>
      <c r="I5659" s="20">
        <v>24.32</v>
      </c>
      <c r="J5659" s="20">
        <v>0.94</v>
      </c>
    </row>
    <row r="5660" spans="1:10" ht="24" customHeight="1">
      <c r="A5660" s="17" t="s">
        <v>1884</v>
      </c>
      <c r="B5660" s="19" t="s">
        <v>1971</v>
      </c>
      <c r="C5660" s="17" t="s">
        <v>78</v>
      </c>
      <c r="D5660" s="17" t="s">
        <v>1972</v>
      </c>
      <c r="E5660" s="396" t="s">
        <v>1887</v>
      </c>
      <c r="F5660" s="396"/>
      <c r="G5660" s="18" t="s">
        <v>1911</v>
      </c>
      <c r="H5660" s="21">
        <v>3.9E-2</v>
      </c>
      <c r="I5660" s="20">
        <v>28.71</v>
      </c>
      <c r="J5660" s="20">
        <v>1.1100000000000001</v>
      </c>
    </row>
    <row r="5661" spans="1:10" ht="25.95" customHeight="1">
      <c r="A5661" s="22" t="s">
        <v>1894</v>
      </c>
      <c r="B5661" s="24" t="s">
        <v>3035</v>
      </c>
      <c r="C5661" s="22" t="s">
        <v>78</v>
      </c>
      <c r="D5661" s="22" t="s">
        <v>3036</v>
      </c>
      <c r="E5661" s="397" t="s">
        <v>1928</v>
      </c>
      <c r="F5661" s="397"/>
      <c r="G5661" s="23" t="s">
        <v>268</v>
      </c>
      <c r="H5661" s="26">
        <v>9.4000000000000004E-3</v>
      </c>
      <c r="I5661" s="25">
        <v>6.98</v>
      </c>
      <c r="J5661" s="25">
        <v>0.06</v>
      </c>
    </row>
    <row r="5662" spans="1:10" ht="52.05" customHeight="1">
      <c r="A5662" s="22" t="s">
        <v>1894</v>
      </c>
      <c r="B5662" s="24" t="s">
        <v>3583</v>
      </c>
      <c r="C5662" s="22" t="s">
        <v>78</v>
      </c>
      <c r="D5662" s="22" t="s">
        <v>3584</v>
      </c>
      <c r="E5662" s="397" t="s">
        <v>1928</v>
      </c>
      <c r="F5662" s="397"/>
      <c r="G5662" s="23" t="s">
        <v>114</v>
      </c>
      <c r="H5662" s="26">
        <v>1.2434000000000001</v>
      </c>
      <c r="I5662" s="25">
        <v>4.26</v>
      </c>
      <c r="J5662" s="25">
        <v>5.29</v>
      </c>
    </row>
    <row r="5663" spans="1:10">
      <c r="A5663" s="38"/>
      <c r="B5663" s="38"/>
      <c r="C5663" s="38"/>
      <c r="D5663" s="38"/>
      <c r="E5663" s="38" t="s">
        <v>1897</v>
      </c>
      <c r="F5663" s="39">
        <v>1.51</v>
      </c>
      <c r="G5663" s="38" t="s">
        <v>1898</v>
      </c>
      <c r="H5663" s="39">
        <v>0</v>
      </c>
      <c r="I5663" s="38" t="s">
        <v>1899</v>
      </c>
      <c r="J5663" s="39">
        <v>1.51</v>
      </c>
    </row>
    <row r="5664" spans="1:10">
      <c r="A5664" s="38"/>
      <c r="B5664" s="38"/>
      <c r="C5664" s="38"/>
      <c r="D5664" s="38"/>
      <c r="E5664" s="38" t="s">
        <v>1900</v>
      </c>
      <c r="F5664" s="39">
        <v>1.51</v>
      </c>
      <c r="G5664" s="38"/>
      <c r="H5664" s="398" t="s">
        <v>1901</v>
      </c>
      <c r="I5664" s="398"/>
      <c r="J5664" s="39">
        <v>8.91</v>
      </c>
    </row>
    <row r="5665" spans="1:10" ht="1.05" customHeight="1">
      <c r="A5665" s="16"/>
      <c r="B5665" s="16"/>
      <c r="C5665" s="16"/>
      <c r="D5665" s="16"/>
      <c r="E5665" s="16"/>
      <c r="F5665" s="16"/>
      <c r="G5665" s="16"/>
      <c r="H5665" s="16"/>
      <c r="I5665" s="16"/>
      <c r="J5665" s="16"/>
    </row>
    <row r="5666" spans="1:10" ht="18" customHeight="1">
      <c r="A5666" s="2" t="s">
        <v>1808</v>
      </c>
      <c r="B5666" s="4" t="s">
        <v>61</v>
      </c>
      <c r="C5666" s="2" t="s">
        <v>62</v>
      </c>
      <c r="D5666" s="2" t="s">
        <v>9</v>
      </c>
      <c r="E5666" s="391" t="s">
        <v>63</v>
      </c>
      <c r="F5666" s="391"/>
      <c r="G5666" s="3" t="s">
        <v>64</v>
      </c>
      <c r="H5666" s="4" t="s">
        <v>10</v>
      </c>
      <c r="I5666" s="4" t="s">
        <v>65</v>
      </c>
      <c r="J5666" s="4" t="s">
        <v>11</v>
      </c>
    </row>
    <row r="5667" spans="1:10" ht="25.95" customHeight="1">
      <c r="A5667" s="10" t="s">
        <v>1883</v>
      </c>
      <c r="B5667" s="12" t="s">
        <v>1809</v>
      </c>
      <c r="C5667" s="10" t="s">
        <v>72</v>
      </c>
      <c r="D5667" s="10" t="s">
        <v>1810</v>
      </c>
      <c r="E5667" s="395" t="s">
        <v>74</v>
      </c>
      <c r="F5667" s="395"/>
      <c r="G5667" s="11" t="s">
        <v>75</v>
      </c>
      <c r="H5667" s="15">
        <v>1</v>
      </c>
      <c r="I5667" s="13">
        <v>4843.38</v>
      </c>
      <c r="J5667" s="13">
        <v>4843.38</v>
      </c>
    </row>
    <row r="5668" spans="1:10" ht="24" customHeight="1">
      <c r="A5668" s="17" t="s">
        <v>1884</v>
      </c>
      <c r="B5668" s="19" t="s">
        <v>1909</v>
      </c>
      <c r="C5668" s="17" t="s">
        <v>78</v>
      </c>
      <c r="D5668" s="17" t="s">
        <v>1910</v>
      </c>
      <c r="E5668" s="396" t="s">
        <v>1887</v>
      </c>
      <c r="F5668" s="396"/>
      <c r="G5668" s="18" t="s">
        <v>1911</v>
      </c>
      <c r="H5668" s="21">
        <v>1.5</v>
      </c>
      <c r="I5668" s="20">
        <v>22.95</v>
      </c>
      <c r="J5668" s="20">
        <v>34.42</v>
      </c>
    </row>
    <row r="5669" spans="1:10" ht="25.95" customHeight="1">
      <c r="A5669" s="17" t="s">
        <v>1884</v>
      </c>
      <c r="B5669" s="19" t="s">
        <v>3586</v>
      </c>
      <c r="C5669" s="17" t="s">
        <v>78</v>
      </c>
      <c r="D5669" s="17" t="s">
        <v>3587</v>
      </c>
      <c r="E5669" s="396" t="s">
        <v>1887</v>
      </c>
      <c r="F5669" s="396"/>
      <c r="G5669" s="18" t="s">
        <v>128</v>
      </c>
      <c r="H5669" s="21">
        <v>2.0999999999999999E-3</v>
      </c>
      <c r="I5669" s="20">
        <v>4268.96</v>
      </c>
      <c r="J5669" s="20">
        <v>8.9600000000000009</v>
      </c>
    </row>
    <row r="5670" spans="1:10" ht="25.95" customHeight="1">
      <c r="A5670" s="22" t="s">
        <v>1894</v>
      </c>
      <c r="B5670" s="24" t="s">
        <v>3588</v>
      </c>
      <c r="C5670" s="22" t="s">
        <v>72</v>
      </c>
      <c r="D5670" s="22" t="s">
        <v>1810</v>
      </c>
      <c r="E5670" s="397" t="s">
        <v>1928</v>
      </c>
      <c r="F5670" s="397"/>
      <c r="G5670" s="23" t="s">
        <v>268</v>
      </c>
      <c r="H5670" s="26">
        <v>1</v>
      </c>
      <c r="I5670" s="25">
        <v>4800</v>
      </c>
      <c r="J5670" s="25">
        <v>4800</v>
      </c>
    </row>
    <row r="5671" spans="1:10">
      <c r="A5671" s="38"/>
      <c r="B5671" s="38"/>
      <c r="C5671" s="38"/>
      <c r="D5671" s="38"/>
      <c r="E5671" s="38" t="s">
        <v>1897</v>
      </c>
      <c r="F5671" s="39">
        <v>30.85</v>
      </c>
      <c r="G5671" s="38" t="s">
        <v>1898</v>
      </c>
      <c r="H5671" s="39">
        <v>0</v>
      </c>
      <c r="I5671" s="38" t="s">
        <v>1899</v>
      </c>
      <c r="J5671" s="39">
        <v>30.85</v>
      </c>
    </row>
    <row r="5672" spans="1:10">
      <c r="A5672" s="38"/>
      <c r="B5672" s="38"/>
      <c r="C5672" s="38"/>
      <c r="D5672" s="38"/>
      <c r="E5672" s="38" t="s">
        <v>1900</v>
      </c>
      <c r="F5672" s="39">
        <v>992.89</v>
      </c>
      <c r="G5672" s="38"/>
      <c r="H5672" s="398" t="s">
        <v>1901</v>
      </c>
      <c r="I5672" s="398"/>
      <c r="J5672" s="39">
        <v>5836.27</v>
      </c>
    </row>
    <row r="5673" spans="1:10" ht="1.05" customHeight="1">
      <c r="A5673" s="16"/>
      <c r="B5673" s="16"/>
      <c r="C5673" s="16"/>
      <c r="D5673" s="16"/>
      <c r="E5673" s="16"/>
      <c r="F5673" s="16"/>
      <c r="G5673" s="16"/>
      <c r="H5673" s="16"/>
      <c r="I5673" s="16"/>
      <c r="J5673" s="16"/>
    </row>
    <row r="5674" spans="1:10" ht="18" customHeight="1">
      <c r="A5674" s="2" t="s">
        <v>1811</v>
      </c>
      <c r="B5674" s="4" t="s">
        <v>61</v>
      </c>
      <c r="C5674" s="2" t="s">
        <v>62</v>
      </c>
      <c r="D5674" s="2" t="s">
        <v>9</v>
      </c>
      <c r="E5674" s="391" t="s">
        <v>63</v>
      </c>
      <c r="F5674" s="391"/>
      <c r="G5674" s="3" t="s">
        <v>64</v>
      </c>
      <c r="H5674" s="4" t="s">
        <v>10</v>
      </c>
      <c r="I5674" s="4" t="s">
        <v>65</v>
      </c>
      <c r="J5674" s="4" t="s">
        <v>11</v>
      </c>
    </row>
    <row r="5675" spans="1:10" ht="39" customHeight="1">
      <c r="A5675" s="10" t="s">
        <v>1883</v>
      </c>
      <c r="B5675" s="12" t="s">
        <v>1812</v>
      </c>
      <c r="C5675" s="10" t="s">
        <v>72</v>
      </c>
      <c r="D5675" s="10" t="s">
        <v>1813</v>
      </c>
      <c r="E5675" s="395" t="s">
        <v>74</v>
      </c>
      <c r="F5675" s="395"/>
      <c r="G5675" s="11" t="s">
        <v>75</v>
      </c>
      <c r="H5675" s="15">
        <v>1</v>
      </c>
      <c r="I5675" s="13">
        <v>1588.86</v>
      </c>
      <c r="J5675" s="13">
        <v>1588.86</v>
      </c>
    </row>
    <row r="5676" spans="1:10" ht="25.95" customHeight="1">
      <c r="A5676" s="17" t="s">
        <v>1884</v>
      </c>
      <c r="B5676" s="19" t="s">
        <v>3492</v>
      </c>
      <c r="C5676" s="17" t="s">
        <v>78</v>
      </c>
      <c r="D5676" s="17" t="s">
        <v>3493</v>
      </c>
      <c r="E5676" s="396" t="s">
        <v>1887</v>
      </c>
      <c r="F5676" s="396"/>
      <c r="G5676" s="18" t="s">
        <v>1911</v>
      </c>
      <c r="H5676" s="21">
        <v>0.2</v>
      </c>
      <c r="I5676" s="20">
        <v>28.91</v>
      </c>
      <c r="J5676" s="20">
        <v>5.78</v>
      </c>
    </row>
    <row r="5677" spans="1:10" ht="25.95" customHeight="1">
      <c r="A5677" s="22" t="s">
        <v>1894</v>
      </c>
      <c r="B5677" s="24" t="s">
        <v>3589</v>
      </c>
      <c r="C5677" s="22" t="s">
        <v>72</v>
      </c>
      <c r="D5677" s="22" t="s">
        <v>3590</v>
      </c>
      <c r="E5677" s="397" t="s">
        <v>1928</v>
      </c>
      <c r="F5677" s="397"/>
      <c r="G5677" s="23" t="s">
        <v>268</v>
      </c>
      <c r="H5677" s="26">
        <v>1</v>
      </c>
      <c r="I5677" s="25">
        <v>1583.08</v>
      </c>
      <c r="J5677" s="25">
        <v>1583.08</v>
      </c>
    </row>
    <row r="5678" spans="1:10">
      <c r="A5678" s="38"/>
      <c r="B5678" s="38"/>
      <c r="C5678" s="38"/>
      <c r="D5678" s="38"/>
      <c r="E5678" s="38" t="s">
        <v>1897</v>
      </c>
      <c r="F5678" s="39">
        <v>4.3899999999999997</v>
      </c>
      <c r="G5678" s="38" t="s">
        <v>1898</v>
      </c>
      <c r="H5678" s="39">
        <v>0</v>
      </c>
      <c r="I5678" s="38" t="s">
        <v>1899</v>
      </c>
      <c r="J5678" s="39">
        <v>4.3899999999999997</v>
      </c>
    </row>
    <row r="5679" spans="1:10">
      <c r="A5679" s="38"/>
      <c r="B5679" s="38"/>
      <c r="C5679" s="38"/>
      <c r="D5679" s="38"/>
      <c r="E5679" s="38" t="s">
        <v>1900</v>
      </c>
      <c r="F5679" s="39">
        <v>325.70999999999998</v>
      </c>
      <c r="G5679" s="38"/>
      <c r="H5679" s="398" t="s">
        <v>1901</v>
      </c>
      <c r="I5679" s="398"/>
      <c r="J5679" s="39">
        <v>1914.57</v>
      </c>
    </row>
    <row r="5680" spans="1:10" ht="1.05" customHeight="1">
      <c r="A5680" s="16"/>
      <c r="B5680" s="16"/>
      <c r="C5680" s="16"/>
      <c r="D5680" s="16"/>
      <c r="E5680" s="16"/>
      <c r="F5680" s="16"/>
      <c r="G5680" s="16"/>
      <c r="H5680" s="16"/>
      <c r="I5680" s="16"/>
      <c r="J5680" s="16"/>
    </row>
    <row r="5681" spans="1:10" ht="18" customHeight="1">
      <c r="A5681" s="2" t="s">
        <v>1814</v>
      </c>
      <c r="B5681" s="4" t="s">
        <v>61</v>
      </c>
      <c r="C5681" s="2" t="s">
        <v>62</v>
      </c>
      <c r="D5681" s="2" t="s">
        <v>9</v>
      </c>
      <c r="E5681" s="391" t="s">
        <v>63</v>
      </c>
      <c r="F5681" s="391"/>
      <c r="G5681" s="3" t="s">
        <v>64</v>
      </c>
      <c r="H5681" s="4" t="s">
        <v>10</v>
      </c>
      <c r="I5681" s="4" t="s">
        <v>65</v>
      </c>
      <c r="J5681" s="4" t="s">
        <v>11</v>
      </c>
    </row>
    <row r="5682" spans="1:10" ht="64.95" customHeight="1">
      <c r="A5682" s="10" t="s">
        <v>1883</v>
      </c>
      <c r="B5682" s="12" t="s">
        <v>1815</v>
      </c>
      <c r="C5682" s="10" t="s">
        <v>72</v>
      </c>
      <c r="D5682" s="10" t="s">
        <v>1816</v>
      </c>
      <c r="E5682" s="395" t="s">
        <v>74</v>
      </c>
      <c r="F5682" s="395"/>
      <c r="G5682" s="11" t="s">
        <v>75</v>
      </c>
      <c r="H5682" s="15">
        <v>1</v>
      </c>
      <c r="I5682" s="13">
        <v>7317.23</v>
      </c>
      <c r="J5682" s="13">
        <v>7317.23</v>
      </c>
    </row>
    <row r="5683" spans="1:10" ht="25.95" customHeight="1">
      <c r="A5683" s="17" t="s">
        <v>1884</v>
      </c>
      <c r="B5683" s="19" t="s">
        <v>3551</v>
      </c>
      <c r="C5683" s="17" t="s">
        <v>78</v>
      </c>
      <c r="D5683" s="17" t="s">
        <v>3552</v>
      </c>
      <c r="E5683" s="396" t="s">
        <v>1887</v>
      </c>
      <c r="F5683" s="396"/>
      <c r="G5683" s="18" t="s">
        <v>1911</v>
      </c>
      <c r="H5683" s="21">
        <v>1.5</v>
      </c>
      <c r="I5683" s="20">
        <v>23.28</v>
      </c>
      <c r="J5683" s="20">
        <v>34.92</v>
      </c>
    </row>
    <row r="5684" spans="1:10" ht="25.95" customHeight="1">
      <c r="A5684" s="17" t="s">
        <v>1884</v>
      </c>
      <c r="B5684" s="19" t="s">
        <v>2090</v>
      </c>
      <c r="C5684" s="17" t="s">
        <v>78</v>
      </c>
      <c r="D5684" s="17" t="s">
        <v>2091</v>
      </c>
      <c r="E5684" s="396" t="s">
        <v>1887</v>
      </c>
      <c r="F5684" s="396"/>
      <c r="G5684" s="18" t="s">
        <v>1911</v>
      </c>
      <c r="H5684" s="21">
        <v>1.5</v>
      </c>
      <c r="I5684" s="20">
        <v>23.92</v>
      </c>
      <c r="J5684" s="20">
        <v>35.880000000000003</v>
      </c>
    </row>
    <row r="5685" spans="1:10" ht="64.95" customHeight="1">
      <c r="A5685" s="22" t="s">
        <v>1894</v>
      </c>
      <c r="B5685" s="24" t="s">
        <v>3591</v>
      </c>
      <c r="C5685" s="22" t="s">
        <v>72</v>
      </c>
      <c r="D5685" s="22" t="s">
        <v>1816</v>
      </c>
      <c r="E5685" s="397" t="s">
        <v>1928</v>
      </c>
      <c r="F5685" s="397"/>
      <c r="G5685" s="23" t="s">
        <v>268</v>
      </c>
      <c r="H5685" s="26">
        <v>1</v>
      </c>
      <c r="I5685" s="25">
        <v>7246.43</v>
      </c>
      <c r="J5685" s="25">
        <v>7246.43</v>
      </c>
    </row>
    <row r="5686" spans="1:10">
      <c r="A5686" s="38"/>
      <c r="B5686" s="38"/>
      <c r="C5686" s="38"/>
      <c r="D5686" s="38"/>
      <c r="E5686" s="38" t="s">
        <v>1897</v>
      </c>
      <c r="F5686" s="39">
        <v>50.1</v>
      </c>
      <c r="G5686" s="38" t="s">
        <v>1898</v>
      </c>
      <c r="H5686" s="39">
        <v>0</v>
      </c>
      <c r="I5686" s="38" t="s">
        <v>1899</v>
      </c>
      <c r="J5686" s="39">
        <v>50.1</v>
      </c>
    </row>
    <row r="5687" spans="1:10">
      <c r="A5687" s="38"/>
      <c r="B5687" s="38"/>
      <c r="C5687" s="38"/>
      <c r="D5687" s="38"/>
      <c r="E5687" s="38" t="s">
        <v>1900</v>
      </c>
      <c r="F5687" s="39">
        <v>1500.03</v>
      </c>
      <c r="G5687" s="38"/>
      <c r="H5687" s="398" t="s">
        <v>1901</v>
      </c>
      <c r="I5687" s="398"/>
      <c r="J5687" s="39">
        <v>8817.26</v>
      </c>
    </row>
    <row r="5688" spans="1:10" ht="1.05" customHeight="1">
      <c r="A5688" s="16"/>
      <c r="B5688" s="16"/>
      <c r="C5688" s="16"/>
      <c r="D5688" s="16"/>
      <c r="E5688" s="16"/>
      <c r="F5688" s="16"/>
      <c r="G5688" s="16"/>
      <c r="H5688" s="16"/>
      <c r="I5688" s="16"/>
      <c r="J5688" s="16"/>
    </row>
    <row r="5689" spans="1:10" ht="18" customHeight="1">
      <c r="A5689" s="2" t="s">
        <v>1817</v>
      </c>
      <c r="B5689" s="4" t="s">
        <v>61</v>
      </c>
      <c r="C5689" s="2" t="s">
        <v>62</v>
      </c>
      <c r="D5689" s="2" t="s">
        <v>9</v>
      </c>
      <c r="E5689" s="391" t="s">
        <v>63</v>
      </c>
      <c r="F5689" s="391"/>
      <c r="G5689" s="3" t="s">
        <v>64</v>
      </c>
      <c r="H5689" s="4" t="s">
        <v>10</v>
      </c>
      <c r="I5689" s="4" t="s">
        <v>65</v>
      </c>
      <c r="J5689" s="4" t="s">
        <v>11</v>
      </c>
    </row>
    <row r="5690" spans="1:10" ht="78" customHeight="1">
      <c r="A5690" s="10" t="s">
        <v>1883</v>
      </c>
      <c r="B5690" s="12" t="s">
        <v>1818</v>
      </c>
      <c r="C5690" s="10" t="s">
        <v>72</v>
      </c>
      <c r="D5690" s="10" t="s">
        <v>1819</v>
      </c>
      <c r="E5690" s="395" t="s">
        <v>74</v>
      </c>
      <c r="F5690" s="395"/>
      <c r="G5690" s="11" t="s">
        <v>75</v>
      </c>
      <c r="H5690" s="15">
        <v>1</v>
      </c>
      <c r="I5690" s="13">
        <v>8181.4</v>
      </c>
      <c r="J5690" s="13">
        <v>8181.4</v>
      </c>
    </row>
    <row r="5691" spans="1:10" ht="25.95" customHeight="1">
      <c r="A5691" s="17" t="s">
        <v>1884</v>
      </c>
      <c r="B5691" s="19" t="s">
        <v>2090</v>
      </c>
      <c r="C5691" s="17" t="s">
        <v>78</v>
      </c>
      <c r="D5691" s="17" t="s">
        <v>2091</v>
      </c>
      <c r="E5691" s="396" t="s">
        <v>1887</v>
      </c>
      <c r="F5691" s="396"/>
      <c r="G5691" s="18" t="s">
        <v>1911</v>
      </c>
      <c r="H5691" s="21">
        <v>6</v>
      </c>
      <c r="I5691" s="20">
        <v>23.92</v>
      </c>
      <c r="J5691" s="20">
        <v>143.52000000000001</v>
      </c>
    </row>
    <row r="5692" spans="1:10" ht="25.95" customHeight="1">
      <c r="A5692" s="17" t="s">
        <v>1884</v>
      </c>
      <c r="B5692" s="19" t="s">
        <v>3511</v>
      </c>
      <c r="C5692" s="17" t="s">
        <v>78</v>
      </c>
      <c r="D5692" s="17" t="s">
        <v>3512</v>
      </c>
      <c r="E5692" s="396" t="s">
        <v>1887</v>
      </c>
      <c r="F5692" s="396"/>
      <c r="G5692" s="18" t="s">
        <v>1911</v>
      </c>
      <c r="H5692" s="21">
        <v>6</v>
      </c>
      <c r="I5692" s="20">
        <v>25.55</v>
      </c>
      <c r="J5692" s="20">
        <v>153.30000000000001</v>
      </c>
    </row>
    <row r="5693" spans="1:10" ht="78" customHeight="1">
      <c r="A5693" s="22" t="s">
        <v>1894</v>
      </c>
      <c r="B5693" s="24" t="s">
        <v>3592</v>
      </c>
      <c r="C5693" s="22" t="s">
        <v>72</v>
      </c>
      <c r="D5693" s="22" t="s">
        <v>1819</v>
      </c>
      <c r="E5693" s="397" t="s">
        <v>1928</v>
      </c>
      <c r="F5693" s="397"/>
      <c r="G5693" s="23" t="s">
        <v>268</v>
      </c>
      <c r="H5693" s="26">
        <v>1</v>
      </c>
      <c r="I5693" s="25">
        <v>7884.58</v>
      </c>
      <c r="J5693" s="25">
        <v>7884.58</v>
      </c>
    </row>
    <row r="5694" spans="1:10">
      <c r="A5694" s="38"/>
      <c r="B5694" s="38"/>
      <c r="C5694" s="38"/>
      <c r="D5694" s="38"/>
      <c r="E5694" s="38" t="s">
        <v>1897</v>
      </c>
      <c r="F5694" s="39">
        <v>214.02</v>
      </c>
      <c r="G5694" s="38" t="s">
        <v>1898</v>
      </c>
      <c r="H5694" s="39">
        <v>0</v>
      </c>
      <c r="I5694" s="38" t="s">
        <v>1899</v>
      </c>
      <c r="J5694" s="39">
        <v>214.02</v>
      </c>
    </row>
    <row r="5695" spans="1:10">
      <c r="A5695" s="38"/>
      <c r="B5695" s="38"/>
      <c r="C5695" s="38"/>
      <c r="D5695" s="38"/>
      <c r="E5695" s="38" t="s">
        <v>1900</v>
      </c>
      <c r="F5695" s="39">
        <v>1677.18</v>
      </c>
      <c r="G5695" s="38"/>
      <c r="H5695" s="398" t="s">
        <v>1901</v>
      </c>
      <c r="I5695" s="398"/>
      <c r="J5695" s="39">
        <v>9858.58</v>
      </c>
    </row>
    <row r="5696" spans="1:10" ht="1.05" customHeight="1">
      <c r="A5696" s="16"/>
      <c r="B5696" s="16"/>
      <c r="C5696" s="16"/>
      <c r="D5696" s="16"/>
      <c r="E5696" s="16"/>
      <c r="F5696" s="16"/>
      <c r="G5696" s="16"/>
      <c r="H5696" s="16"/>
      <c r="I5696" s="16"/>
      <c r="J5696" s="16"/>
    </row>
    <row r="5697" spans="1:10" ht="18" customHeight="1">
      <c r="A5697" s="2" t="s">
        <v>1820</v>
      </c>
      <c r="B5697" s="4" t="s">
        <v>61</v>
      </c>
      <c r="C5697" s="2" t="s">
        <v>62</v>
      </c>
      <c r="D5697" s="2" t="s">
        <v>9</v>
      </c>
      <c r="E5697" s="391" t="s">
        <v>63</v>
      </c>
      <c r="F5697" s="391"/>
      <c r="G5697" s="3" t="s">
        <v>64</v>
      </c>
      <c r="H5697" s="4" t="s">
        <v>10</v>
      </c>
      <c r="I5697" s="4" t="s">
        <v>65</v>
      </c>
      <c r="J5697" s="4" t="s">
        <v>11</v>
      </c>
    </row>
    <row r="5698" spans="1:10" ht="39" customHeight="1">
      <c r="A5698" s="10" t="s">
        <v>1883</v>
      </c>
      <c r="B5698" s="12" t="s">
        <v>1821</v>
      </c>
      <c r="C5698" s="10" t="s">
        <v>72</v>
      </c>
      <c r="D5698" s="10" t="s">
        <v>1822</v>
      </c>
      <c r="E5698" s="395" t="s">
        <v>74</v>
      </c>
      <c r="F5698" s="395"/>
      <c r="G5698" s="11" t="s">
        <v>75</v>
      </c>
      <c r="H5698" s="15">
        <v>1</v>
      </c>
      <c r="I5698" s="13">
        <v>375.95</v>
      </c>
      <c r="J5698" s="13">
        <v>375.95</v>
      </c>
    </row>
    <row r="5699" spans="1:10" ht="25.95" customHeight="1">
      <c r="A5699" s="17" t="s">
        <v>1884</v>
      </c>
      <c r="B5699" s="19" t="s">
        <v>3551</v>
      </c>
      <c r="C5699" s="17" t="s">
        <v>78</v>
      </c>
      <c r="D5699" s="17" t="s">
        <v>3552</v>
      </c>
      <c r="E5699" s="396" t="s">
        <v>1887</v>
      </c>
      <c r="F5699" s="396"/>
      <c r="G5699" s="18" t="s">
        <v>1911</v>
      </c>
      <c r="H5699" s="21">
        <v>2.4279999999999999</v>
      </c>
      <c r="I5699" s="20">
        <v>23.28</v>
      </c>
      <c r="J5699" s="20">
        <v>56.52</v>
      </c>
    </row>
    <row r="5700" spans="1:10" ht="25.95" customHeight="1">
      <c r="A5700" s="17" t="s">
        <v>1884</v>
      </c>
      <c r="B5700" s="19" t="s">
        <v>2090</v>
      </c>
      <c r="C5700" s="17" t="s">
        <v>78</v>
      </c>
      <c r="D5700" s="17" t="s">
        <v>2091</v>
      </c>
      <c r="E5700" s="396" t="s">
        <v>1887</v>
      </c>
      <c r="F5700" s="396"/>
      <c r="G5700" s="18" t="s">
        <v>1911</v>
      </c>
      <c r="H5700" s="21">
        <v>2.4279999999999999</v>
      </c>
      <c r="I5700" s="20">
        <v>23.92</v>
      </c>
      <c r="J5700" s="20">
        <v>58.07</v>
      </c>
    </row>
    <row r="5701" spans="1:10" ht="39" customHeight="1">
      <c r="A5701" s="22" t="s">
        <v>1894</v>
      </c>
      <c r="B5701" s="24" t="s">
        <v>3593</v>
      </c>
      <c r="C5701" s="22" t="s">
        <v>72</v>
      </c>
      <c r="D5701" s="22" t="s">
        <v>1822</v>
      </c>
      <c r="E5701" s="397" t="s">
        <v>1928</v>
      </c>
      <c r="F5701" s="397"/>
      <c r="G5701" s="23" t="s">
        <v>268</v>
      </c>
      <c r="H5701" s="26">
        <v>1</v>
      </c>
      <c r="I5701" s="25">
        <v>261.36</v>
      </c>
      <c r="J5701" s="25">
        <v>261.36</v>
      </c>
    </row>
    <row r="5702" spans="1:10">
      <c r="A5702" s="38"/>
      <c r="B5702" s="38"/>
      <c r="C5702" s="38"/>
      <c r="D5702" s="38"/>
      <c r="E5702" s="38" t="s">
        <v>1897</v>
      </c>
      <c r="F5702" s="39">
        <v>81.09</v>
      </c>
      <c r="G5702" s="38" t="s">
        <v>1898</v>
      </c>
      <c r="H5702" s="39">
        <v>0</v>
      </c>
      <c r="I5702" s="38" t="s">
        <v>1899</v>
      </c>
      <c r="J5702" s="39">
        <v>81.09</v>
      </c>
    </row>
    <row r="5703" spans="1:10">
      <c r="A5703" s="38"/>
      <c r="B5703" s="38"/>
      <c r="C5703" s="38"/>
      <c r="D5703" s="38"/>
      <c r="E5703" s="38" t="s">
        <v>1900</v>
      </c>
      <c r="F5703" s="39">
        <v>77.06</v>
      </c>
      <c r="G5703" s="38"/>
      <c r="H5703" s="398" t="s">
        <v>1901</v>
      </c>
      <c r="I5703" s="398"/>
      <c r="J5703" s="39">
        <v>453.01</v>
      </c>
    </row>
    <row r="5704" spans="1:10" ht="1.05" customHeight="1">
      <c r="A5704" s="16"/>
      <c r="B5704" s="16"/>
      <c r="C5704" s="16"/>
      <c r="D5704" s="16"/>
      <c r="E5704" s="16"/>
      <c r="F5704" s="16"/>
      <c r="G5704" s="16"/>
      <c r="H5704" s="16"/>
      <c r="I5704" s="16"/>
      <c r="J5704" s="16"/>
    </row>
    <row r="5705" spans="1:10" ht="18" customHeight="1">
      <c r="A5705" s="2" t="s">
        <v>1823</v>
      </c>
      <c r="B5705" s="4" t="s">
        <v>61</v>
      </c>
      <c r="C5705" s="2" t="s">
        <v>62</v>
      </c>
      <c r="D5705" s="2" t="s">
        <v>9</v>
      </c>
      <c r="E5705" s="391" t="s">
        <v>63</v>
      </c>
      <c r="F5705" s="391"/>
      <c r="G5705" s="3" t="s">
        <v>64</v>
      </c>
      <c r="H5705" s="4" t="s">
        <v>10</v>
      </c>
      <c r="I5705" s="4" t="s">
        <v>65</v>
      </c>
      <c r="J5705" s="4" t="s">
        <v>11</v>
      </c>
    </row>
    <row r="5706" spans="1:10" ht="52.05" customHeight="1">
      <c r="A5706" s="10" t="s">
        <v>1883</v>
      </c>
      <c r="B5706" s="12" t="s">
        <v>1824</v>
      </c>
      <c r="C5706" s="10" t="s">
        <v>72</v>
      </c>
      <c r="D5706" s="10" t="s">
        <v>1825</v>
      </c>
      <c r="E5706" s="395" t="s">
        <v>74</v>
      </c>
      <c r="F5706" s="395"/>
      <c r="G5706" s="11" t="s">
        <v>75</v>
      </c>
      <c r="H5706" s="15">
        <v>1</v>
      </c>
      <c r="I5706" s="13">
        <v>5116.8100000000004</v>
      </c>
      <c r="J5706" s="13">
        <v>5116.8100000000004</v>
      </c>
    </row>
    <row r="5707" spans="1:10" ht="25.95" customHeight="1">
      <c r="A5707" s="17" t="s">
        <v>1884</v>
      </c>
      <c r="B5707" s="19" t="s">
        <v>3492</v>
      </c>
      <c r="C5707" s="17" t="s">
        <v>78</v>
      </c>
      <c r="D5707" s="17" t="s">
        <v>3493</v>
      </c>
      <c r="E5707" s="396" t="s">
        <v>1887</v>
      </c>
      <c r="F5707" s="396"/>
      <c r="G5707" s="18" t="s">
        <v>1911</v>
      </c>
      <c r="H5707" s="21">
        <v>4</v>
      </c>
      <c r="I5707" s="20">
        <v>28.91</v>
      </c>
      <c r="J5707" s="20">
        <v>115.64</v>
      </c>
    </row>
    <row r="5708" spans="1:10" ht="25.95" customHeight="1">
      <c r="A5708" s="17" t="s">
        <v>1884</v>
      </c>
      <c r="B5708" s="19" t="s">
        <v>2090</v>
      </c>
      <c r="C5708" s="17" t="s">
        <v>78</v>
      </c>
      <c r="D5708" s="17" t="s">
        <v>2091</v>
      </c>
      <c r="E5708" s="396" t="s">
        <v>1887</v>
      </c>
      <c r="F5708" s="396"/>
      <c r="G5708" s="18" t="s">
        <v>1911</v>
      </c>
      <c r="H5708" s="21">
        <v>4</v>
      </c>
      <c r="I5708" s="20">
        <v>23.92</v>
      </c>
      <c r="J5708" s="20">
        <v>95.68</v>
      </c>
    </row>
    <row r="5709" spans="1:10" ht="39" customHeight="1">
      <c r="A5709" s="22" t="s">
        <v>1894</v>
      </c>
      <c r="B5709" s="24" t="s">
        <v>3594</v>
      </c>
      <c r="C5709" s="22" t="s">
        <v>72</v>
      </c>
      <c r="D5709" s="22" t="s">
        <v>3595</v>
      </c>
      <c r="E5709" s="397" t="s">
        <v>1928</v>
      </c>
      <c r="F5709" s="397"/>
      <c r="G5709" s="23" t="s">
        <v>268</v>
      </c>
      <c r="H5709" s="26">
        <v>1</v>
      </c>
      <c r="I5709" s="25">
        <v>4905.49</v>
      </c>
      <c r="J5709" s="25">
        <v>4905.49</v>
      </c>
    </row>
    <row r="5710" spans="1:10">
      <c r="A5710" s="38"/>
      <c r="B5710" s="38"/>
      <c r="C5710" s="38"/>
      <c r="D5710" s="38"/>
      <c r="E5710" s="38" t="s">
        <v>1897</v>
      </c>
      <c r="F5710" s="39">
        <v>156.12</v>
      </c>
      <c r="G5710" s="38" t="s">
        <v>1898</v>
      </c>
      <c r="H5710" s="39">
        <v>0</v>
      </c>
      <c r="I5710" s="38" t="s">
        <v>1899</v>
      </c>
      <c r="J5710" s="39">
        <v>156.12</v>
      </c>
    </row>
    <row r="5711" spans="1:10">
      <c r="A5711" s="38"/>
      <c r="B5711" s="38"/>
      <c r="C5711" s="38"/>
      <c r="D5711" s="38"/>
      <c r="E5711" s="38" t="s">
        <v>1900</v>
      </c>
      <c r="F5711" s="39">
        <v>1048.94</v>
      </c>
      <c r="G5711" s="38"/>
      <c r="H5711" s="398" t="s">
        <v>1901</v>
      </c>
      <c r="I5711" s="398"/>
      <c r="J5711" s="39">
        <v>6165.75</v>
      </c>
    </row>
    <row r="5712" spans="1:10" ht="1.05" customHeight="1">
      <c r="A5712" s="16"/>
      <c r="B5712" s="16"/>
      <c r="C5712" s="16"/>
      <c r="D5712" s="16"/>
      <c r="E5712" s="16"/>
      <c r="F5712" s="16"/>
      <c r="G5712" s="16"/>
      <c r="H5712" s="16"/>
      <c r="I5712" s="16"/>
      <c r="J5712" s="16"/>
    </row>
    <row r="5713" spans="1:10" ht="18" customHeight="1">
      <c r="A5713" s="2" t="s">
        <v>1826</v>
      </c>
      <c r="B5713" s="4" t="s">
        <v>61</v>
      </c>
      <c r="C5713" s="2" t="s">
        <v>62</v>
      </c>
      <c r="D5713" s="2" t="s">
        <v>9</v>
      </c>
      <c r="E5713" s="391" t="s">
        <v>63</v>
      </c>
      <c r="F5713" s="391"/>
      <c r="G5713" s="3" t="s">
        <v>64</v>
      </c>
      <c r="H5713" s="4" t="s">
        <v>10</v>
      </c>
      <c r="I5713" s="4" t="s">
        <v>65</v>
      </c>
      <c r="J5713" s="4" t="s">
        <v>11</v>
      </c>
    </row>
    <row r="5714" spans="1:10" ht="52.05" customHeight="1">
      <c r="A5714" s="10" t="s">
        <v>1883</v>
      </c>
      <c r="B5714" s="12" t="s">
        <v>1827</v>
      </c>
      <c r="C5714" s="10" t="s">
        <v>72</v>
      </c>
      <c r="D5714" s="10" t="s">
        <v>1828</v>
      </c>
      <c r="E5714" s="395" t="s">
        <v>204</v>
      </c>
      <c r="F5714" s="395"/>
      <c r="G5714" s="11" t="s">
        <v>136</v>
      </c>
      <c r="H5714" s="15">
        <v>1</v>
      </c>
      <c r="I5714" s="13">
        <v>228.44</v>
      </c>
      <c r="J5714" s="13">
        <v>228.44</v>
      </c>
    </row>
    <row r="5715" spans="1:10" ht="25.95" customHeight="1">
      <c r="A5715" s="17" t="s">
        <v>1884</v>
      </c>
      <c r="B5715" s="19" t="s">
        <v>3566</v>
      </c>
      <c r="C5715" s="17" t="s">
        <v>78</v>
      </c>
      <c r="D5715" s="17" t="s">
        <v>3567</v>
      </c>
      <c r="E5715" s="396" t="s">
        <v>1887</v>
      </c>
      <c r="F5715" s="396"/>
      <c r="G5715" s="18" t="s">
        <v>1911</v>
      </c>
      <c r="H5715" s="21">
        <v>0.42499999999999999</v>
      </c>
      <c r="I5715" s="20">
        <v>24.01</v>
      </c>
      <c r="J5715" s="20">
        <v>10.199999999999999</v>
      </c>
    </row>
    <row r="5716" spans="1:10" ht="25.95" customHeight="1">
      <c r="A5716" s="17" t="s">
        <v>1884</v>
      </c>
      <c r="B5716" s="19" t="s">
        <v>3551</v>
      </c>
      <c r="C5716" s="17" t="s">
        <v>78</v>
      </c>
      <c r="D5716" s="17" t="s">
        <v>3552</v>
      </c>
      <c r="E5716" s="396" t="s">
        <v>1887</v>
      </c>
      <c r="F5716" s="396"/>
      <c r="G5716" s="18" t="s">
        <v>1911</v>
      </c>
      <c r="H5716" s="21">
        <v>0.42499999999999999</v>
      </c>
      <c r="I5716" s="20">
        <v>23.28</v>
      </c>
      <c r="J5716" s="20">
        <v>9.89</v>
      </c>
    </row>
    <row r="5717" spans="1:10" ht="24" customHeight="1">
      <c r="A5717" s="22" t="s">
        <v>1894</v>
      </c>
      <c r="B5717" s="24" t="s">
        <v>3596</v>
      </c>
      <c r="C5717" s="22" t="s">
        <v>72</v>
      </c>
      <c r="D5717" s="22" t="s">
        <v>3597</v>
      </c>
      <c r="E5717" s="397" t="s">
        <v>1928</v>
      </c>
      <c r="F5717" s="397"/>
      <c r="G5717" s="23" t="s">
        <v>136</v>
      </c>
      <c r="H5717" s="26">
        <v>1.01</v>
      </c>
      <c r="I5717" s="25">
        <v>206.29</v>
      </c>
      <c r="J5717" s="25">
        <v>208.35</v>
      </c>
    </row>
    <row r="5718" spans="1:10">
      <c r="A5718" s="38"/>
      <c r="B5718" s="38"/>
      <c r="C5718" s="38"/>
      <c r="D5718" s="38"/>
      <c r="E5718" s="38" t="s">
        <v>1897</v>
      </c>
      <c r="F5718" s="39">
        <v>14.18</v>
      </c>
      <c r="G5718" s="38" t="s">
        <v>1898</v>
      </c>
      <c r="H5718" s="39">
        <v>0</v>
      </c>
      <c r="I5718" s="38" t="s">
        <v>1899</v>
      </c>
      <c r="J5718" s="39">
        <v>14.18</v>
      </c>
    </row>
    <row r="5719" spans="1:10">
      <c r="A5719" s="38"/>
      <c r="B5719" s="38"/>
      <c r="C5719" s="38"/>
      <c r="D5719" s="38"/>
      <c r="E5719" s="38" t="s">
        <v>1900</v>
      </c>
      <c r="F5719" s="39">
        <v>46.83</v>
      </c>
      <c r="G5719" s="38"/>
      <c r="H5719" s="398" t="s">
        <v>1901</v>
      </c>
      <c r="I5719" s="398"/>
      <c r="J5719" s="39">
        <v>275.27</v>
      </c>
    </row>
    <row r="5720" spans="1:10" ht="1.05" customHeight="1">
      <c r="A5720" s="16"/>
      <c r="B5720" s="16"/>
      <c r="C5720" s="16"/>
      <c r="D5720" s="16"/>
      <c r="E5720" s="16"/>
      <c r="F5720" s="16"/>
      <c r="G5720" s="16"/>
      <c r="H5720" s="16"/>
      <c r="I5720" s="16"/>
      <c r="J5720" s="16"/>
    </row>
    <row r="5721" spans="1:10" ht="18" customHeight="1">
      <c r="A5721" s="2" t="s">
        <v>1829</v>
      </c>
      <c r="B5721" s="4" t="s">
        <v>61</v>
      </c>
      <c r="C5721" s="2" t="s">
        <v>62</v>
      </c>
      <c r="D5721" s="2" t="s">
        <v>9</v>
      </c>
      <c r="E5721" s="391" t="s">
        <v>63</v>
      </c>
      <c r="F5721" s="391"/>
      <c r="G5721" s="3" t="s">
        <v>64</v>
      </c>
      <c r="H5721" s="4" t="s">
        <v>10</v>
      </c>
      <c r="I5721" s="4" t="s">
        <v>65</v>
      </c>
      <c r="J5721" s="4" t="s">
        <v>11</v>
      </c>
    </row>
    <row r="5722" spans="1:10" ht="25.95" customHeight="1">
      <c r="A5722" s="10" t="s">
        <v>1883</v>
      </c>
      <c r="B5722" s="12" t="s">
        <v>1830</v>
      </c>
      <c r="C5722" s="10" t="s">
        <v>72</v>
      </c>
      <c r="D5722" s="10" t="s">
        <v>1831</v>
      </c>
      <c r="E5722" s="395" t="s">
        <v>204</v>
      </c>
      <c r="F5722" s="395"/>
      <c r="G5722" s="11" t="s">
        <v>99</v>
      </c>
      <c r="H5722" s="15">
        <v>1</v>
      </c>
      <c r="I5722" s="13">
        <v>308.39</v>
      </c>
      <c r="J5722" s="13">
        <v>308.39</v>
      </c>
    </row>
    <row r="5723" spans="1:10" ht="25.95" customHeight="1">
      <c r="A5723" s="17" t="s">
        <v>1884</v>
      </c>
      <c r="B5723" s="19" t="s">
        <v>3566</v>
      </c>
      <c r="C5723" s="17" t="s">
        <v>78</v>
      </c>
      <c r="D5723" s="17" t="s">
        <v>3567</v>
      </c>
      <c r="E5723" s="396" t="s">
        <v>1887</v>
      </c>
      <c r="F5723" s="396"/>
      <c r="G5723" s="18" t="s">
        <v>1911</v>
      </c>
      <c r="H5723" s="21">
        <v>1.6830000000000001</v>
      </c>
      <c r="I5723" s="20">
        <v>24.01</v>
      </c>
      <c r="J5723" s="20">
        <v>40.4</v>
      </c>
    </row>
    <row r="5724" spans="1:10" ht="25.95" customHeight="1">
      <c r="A5724" s="17" t="s">
        <v>1884</v>
      </c>
      <c r="B5724" s="19" t="s">
        <v>3599</v>
      </c>
      <c r="C5724" s="17" t="s">
        <v>78</v>
      </c>
      <c r="D5724" s="17" t="s">
        <v>3600</v>
      </c>
      <c r="E5724" s="396" t="s">
        <v>1887</v>
      </c>
      <c r="F5724" s="396"/>
      <c r="G5724" s="18" t="s">
        <v>1911</v>
      </c>
      <c r="H5724" s="21">
        <v>1.6830000000000001</v>
      </c>
      <c r="I5724" s="20">
        <v>24</v>
      </c>
      <c r="J5724" s="20">
        <v>40.39</v>
      </c>
    </row>
    <row r="5725" spans="1:10" ht="24" customHeight="1">
      <c r="A5725" s="22" t="s">
        <v>1894</v>
      </c>
      <c r="B5725" s="24" t="s">
        <v>3601</v>
      </c>
      <c r="C5725" s="22" t="s">
        <v>72</v>
      </c>
      <c r="D5725" s="22" t="s">
        <v>3602</v>
      </c>
      <c r="E5725" s="397" t="s">
        <v>1928</v>
      </c>
      <c r="F5725" s="397"/>
      <c r="G5725" s="23" t="s">
        <v>99</v>
      </c>
      <c r="H5725" s="26">
        <v>1.1000000000000001</v>
      </c>
      <c r="I5725" s="25">
        <v>206.91</v>
      </c>
      <c r="J5725" s="25">
        <v>227.6</v>
      </c>
    </row>
    <row r="5726" spans="1:10">
      <c r="A5726" s="38"/>
      <c r="B5726" s="38"/>
      <c r="C5726" s="38"/>
      <c r="D5726" s="38"/>
      <c r="E5726" s="38" t="s">
        <v>1897</v>
      </c>
      <c r="F5726" s="39">
        <v>59.47</v>
      </c>
      <c r="G5726" s="38" t="s">
        <v>1898</v>
      </c>
      <c r="H5726" s="39">
        <v>0</v>
      </c>
      <c r="I5726" s="38" t="s">
        <v>1899</v>
      </c>
      <c r="J5726" s="39">
        <v>59.47</v>
      </c>
    </row>
    <row r="5727" spans="1:10">
      <c r="A5727" s="38"/>
      <c r="B5727" s="38"/>
      <c r="C5727" s="38"/>
      <c r="D5727" s="38"/>
      <c r="E5727" s="38" t="s">
        <v>1900</v>
      </c>
      <c r="F5727" s="39">
        <v>63.21</v>
      </c>
      <c r="G5727" s="38"/>
      <c r="H5727" s="398" t="s">
        <v>1901</v>
      </c>
      <c r="I5727" s="398"/>
      <c r="J5727" s="39">
        <v>371.6</v>
      </c>
    </row>
    <row r="5728" spans="1:10" ht="1.05" customHeight="1">
      <c r="A5728" s="16"/>
      <c r="B5728" s="16"/>
      <c r="C5728" s="16"/>
      <c r="D5728" s="16"/>
      <c r="E5728" s="16"/>
      <c r="F5728" s="16"/>
      <c r="G5728" s="16"/>
      <c r="H5728" s="16"/>
      <c r="I5728" s="16"/>
      <c r="J5728" s="16"/>
    </row>
    <row r="5729" spans="1:10" ht="18" customHeight="1">
      <c r="A5729" s="2" t="s">
        <v>1832</v>
      </c>
      <c r="B5729" s="4" t="s">
        <v>61</v>
      </c>
      <c r="C5729" s="2" t="s">
        <v>62</v>
      </c>
      <c r="D5729" s="2" t="s">
        <v>9</v>
      </c>
      <c r="E5729" s="391" t="s">
        <v>63</v>
      </c>
      <c r="F5729" s="391"/>
      <c r="G5729" s="3" t="s">
        <v>64</v>
      </c>
      <c r="H5729" s="4" t="s">
        <v>10</v>
      </c>
      <c r="I5729" s="4" t="s">
        <v>65</v>
      </c>
      <c r="J5729" s="4" t="s">
        <v>11</v>
      </c>
    </row>
    <row r="5730" spans="1:10" ht="39" customHeight="1">
      <c r="A5730" s="10" t="s">
        <v>1883</v>
      </c>
      <c r="B5730" s="12" t="s">
        <v>1833</v>
      </c>
      <c r="C5730" s="10" t="s">
        <v>72</v>
      </c>
      <c r="D5730" s="10" t="s">
        <v>1834</v>
      </c>
      <c r="E5730" s="395" t="s">
        <v>74</v>
      </c>
      <c r="F5730" s="395"/>
      <c r="G5730" s="11" t="s">
        <v>75</v>
      </c>
      <c r="H5730" s="15">
        <v>1</v>
      </c>
      <c r="I5730" s="13">
        <v>834.82</v>
      </c>
      <c r="J5730" s="13">
        <v>834.82</v>
      </c>
    </row>
    <row r="5731" spans="1:10" ht="25.95" customHeight="1">
      <c r="A5731" s="17" t="s">
        <v>1884</v>
      </c>
      <c r="B5731" s="19" t="s">
        <v>2090</v>
      </c>
      <c r="C5731" s="17" t="s">
        <v>78</v>
      </c>
      <c r="D5731" s="17" t="s">
        <v>2091</v>
      </c>
      <c r="E5731" s="396" t="s">
        <v>1887</v>
      </c>
      <c r="F5731" s="396"/>
      <c r="G5731" s="18" t="s">
        <v>1911</v>
      </c>
      <c r="H5731" s="21">
        <v>0.9</v>
      </c>
      <c r="I5731" s="20">
        <v>23.92</v>
      </c>
      <c r="J5731" s="20">
        <v>21.52</v>
      </c>
    </row>
    <row r="5732" spans="1:10" ht="25.95" customHeight="1">
      <c r="A5732" s="17" t="s">
        <v>1884</v>
      </c>
      <c r="B5732" s="19" t="s">
        <v>3492</v>
      </c>
      <c r="C5732" s="17" t="s">
        <v>78</v>
      </c>
      <c r="D5732" s="17" t="s">
        <v>3493</v>
      </c>
      <c r="E5732" s="396" t="s">
        <v>1887</v>
      </c>
      <c r="F5732" s="396"/>
      <c r="G5732" s="18" t="s">
        <v>1911</v>
      </c>
      <c r="H5732" s="21">
        <v>0.9</v>
      </c>
      <c r="I5732" s="20">
        <v>28.91</v>
      </c>
      <c r="J5732" s="20">
        <v>26.01</v>
      </c>
    </row>
    <row r="5733" spans="1:10" ht="25.95" customHeight="1">
      <c r="A5733" s="22" t="s">
        <v>1894</v>
      </c>
      <c r="B5733" s="24" t="s">
        <v>3603</v>
      </c>
      <c r="C5733" s="22" t="s">
        <v>72</v>
      </c>
      <c r="D5733" s="22" t="s">
        <v>3604</v>
      </c>
      <c r="E5733" s="397" t="s">
        <v>1928</v>
      </c>
      <c r="F5733" s="397"/>
      <c r="G5733" s="23" t="s">
        <v>268</v>
      </c>
      <c r="H5733" s="26">
        <v>1</v>
      </c>
      <c r="I5733" s="25">
        <v>787.29</v>
      </c>
      <c r="J5733" s="25">
        <v>787.29</v>
      </c>
    </row>
    <row r="5734" spans="1:10">
      <c r="A5734" s="38"/>
      <c r="B5734" s="38"/>
      <c r="C5734" s="38"/>
      <c r="D5734" s="38"/>
      <c r="E5734" s="38" t="s">
        <v>1897</v>
      </c>
      <c r="F5734" s="39">
        <v>35.119999999999997</v>
      </c>
      <c r="G5734" s="38" t="s">
        <v>1898</v>
      </c>
      <c r="H5734" s="39">
        <v>0</v>
      </c>
      <c r="I5734" s="38" t="s">
        <v>1899</v>
      </c>
      <c r="J5734" s="39">
        <v>35.119999999999997</v>
      </c>
    </row>
    <row r="5735" spans="1:10">
      <c r="A5735" s="38"/>
      <c r="B5735" s="38"/>
      <c r="C5735" s="38"/>
      <c r="D5735" s="38"/>
      <c r="E5735" s="38" t="s">
        <v>1900</v>
      </c>
      <c r="F5735" s="39">
        <v>171.13</v>
      </c>
      <c r="G5735" s="38"/>
      <c r="H5735" s="398" t="s">
        <v>1901</v>
      </c>
      <c r="I5735" s="398"/>
      <c r="J5735" s="39">
        <v>1005.95</v>
      </c>
    </row>
    <row r="5736" spans="1:10" ht="1.05" customHeight="1">
      <c r="A5736" s="16"/>
      <c r="B5736" s="16"/>
      <c r="C5736" s="16"/>
      <c r="D5736" s="16"/>
      <c r="E5736" s="16"/>
      <c r="F5736" s="16"/>
      <c r="G5736" s="16"/>
      <c r="H5736" s="16"/>
      <c r="I5736" s="16"/>
      <c r="J5736" s="16"/>
    </row>
    <row r="5737" spans="1:10" ht="18" customHeight="1">
      <c r="A5737" s="2" t="s">
        <v>1835</v>
      </c>
      <c r="B5737" s="4" t="s">
        <v>61</v>
      </c>
      <c r="C5737" s="2" t="s">
        <v>62</v>
      </c>
      <c r="D5737" s="2" t="s">
        <v>9</v>
      </c>
      <c r="E5737" s="391" t="s">
        <v>63</v>
      </c>
      <c r="F5737" s="391"/>
      <c r="G5737" s="3" t="s">
        <v>64</v>
      </c>
      <c r="H5737" s="4" t="s">
        <v>10</v>
      </c>
      <c r="I5737" s="4" t="s">
        <v>65</v>
      </c>
      <c r="J5737" s="4" t="s">
        <v>11</v>
      </c>
    </row>
    <row r="5738" spans="1:10" ht="39" customHeight="1">
      <c r="A5738" s="10" t="s">
        <v>1883</v>
      </c>
      <c r="B5738" s="12" t="s">
        <v>1836</v>
      </c>
      <c r="C5738" s="10" t="s">
        <v>78</v>
      </c>
      <c r="D5738" s="10" t="s">
        <v>1837</v>
      </c>
      <c r="E5738" s="395" t="s">
        <v>158</v>
      </c>
      <c r="F5738" s="395"/>
      <c r="G5738" s="11" t="s">
        <v>99</v>
      </c>
      <c r="H5738" s="15">
        <v>1</v>
      </c>
      <c r="I5738" s="13">
        <v>19.41</v>
      </c>
      <c r="J5738" s="13">
        <v>19.41</v>
      </c>
    </row>
    <row r="5739" spans="1:10" ht="24" customHeight="1">
      <c r="A5739" s="17" t="s">
        <v>1884</v>
      </c>
      <c r="B5739" s="19" t="s">
        <v>1935</v>
      </c>
      <c r="C5739" s="17" t="s">
        <v>78</v>
      </c>
      <c r="D5739" s="17" t="s">
        <v>1936</v>
      </c>
      <c r="E5739" s="396" t="s">
        <v>1887</v>
      </c>
      <c r="F5739" s="396"/>
      <c r="G5739" s="18" t="s">
        <v>1911</v>
      </c>
      <c r="H5739" s="21">
        <v>0.16309999999999999</v>
      </c>
      <c r="I5739" s="20">
        <v>28.34</v>
      </c>
      <c r="J5739" s="20">
        <v>4.62</v>
      </c>
    </row>
    <row r="5740" spans="1:10" ht="24" customHeight="1">
      <c r="A5740" s="17" t="s">
        <v>1884</v>
      </c>
      <c r="B5740" s="19" t="s">
        <v>1909</v>
      </c>
      <c r="C5740" s="17" t="s">
        <v>78</v>
      </c>
      <c r="D5740" s="17" t="s">
        <v>1910</v>
      </c>
      <c r="E5740" s="396" t="s">
        <v>1887</v>
      </c>
      <c r="F5740" s="396"/>
      <c r="G5740" s="18" t="s">
        <v>1911</v>
      </c>
      <c r="H5740" s="21">
        <v>4.4400000000000002E-2</v>
      </c>
      <c r="I5740" s="20">
        <v>22.95</v>
      </c>
      <c r="J5740" s="20">
        <v>1.01</v>
      </c>
    </row>
    <row r="5741" spans="1:10" ht="39" customHeight="1">
      <c r="A5741" s="17" t="s">
        <v>1884</v>
      </c>
      <c r="B5741" s="19" t="s">
        <v>2074</v>
      </c>
      <c r="C5741" s="17" t="s">
        <v>78</v>
      </c>
      <c r="D5741" s="17" t="s">
        <v>2075</v>
      </c>
      <c r="E5741" s="396" t="s">
        <v>1991</v>
      </c>
      <c r="F5741" s="396"/>
      <c r="G5741" s="18" t="s">
        <v>81</v>
      </c>
      <c r="H5741" s="21">
        <v>3.39E-2</v>
      </c>
      <c r="I5741" s="20">
        <v>406.77</v>
      </c>
      <c r="J5741" s="20">
        <v>13.78</v>
      </c>
    </row>
    <row r="5742" spans="1:10">
      <c r="A5742" s="38"/>
      <c r="B5742" s="38"/>
      <c r="C5742" s="38"/>
      <c r="D5742" s="38"/>
      <c r="E5742" s="38" t="s">
        <v>1897</v>
      </c>
      <c r="F5742" s="39">
        <v>6.06</v>
      </c>
      <c r="G5742" s="38" t="s">
        <v>1898</v>
      </c>
      <c r="H5742" s="39">
        <v>0</v>
      </c>
      <c r="I5742" s="38" t="s">
        <v>1899</v>
      </c>
      <c r="J5742" s="39">
        <v>6.06</v>
      </c>
    </row>
    <row r="5743" spans="1:10">
      <c r="A5743" s="38"/>
      <c r="B5743" s="38"/>
      <c r="C5743" s="38"/>
      <c r="D5743" s="38"/>
      <c r="E5743" s="38" t="s">
        <v>1900</v>
      </c>
      <c r="F5743" s="39">
        <v>3.97</v>
      </c>
      <c r="G5743" s="38"/>
      <c r="H5743" s="398" t="s">
        <v>1901</v>
      </c>
      <c r="I5743" s="398"/>
      <c r="J5743" s="39">
        <v>23.38</v>
      </c>
    </row>
    <row r="5744" spans="1:10" ht="1.05" customHeight="1">
      <c r="A5744" s="16"/>
      <c r="B5744" s="16"/>
      <c r="C5744" s="16"/>
      <c r="D5744" s="16"/>
      <c r="E5744" s="16"/>
      <c r="F5744" s="16"/>
      <c r="G5744" s="16"/>
      <c r="H5744" s="16"/>
      <c r="I5744" s="16"/>
      <c r="J5744" s="16"/>
    </row>
    <row r="5745" spans="1:10" ht="18" customHeight="1">
      <c r="A5745" s="2" t="s">
        <v>1838</v>
      </c>
      <c r="B5745" s="4" t="s">
        <v>61</v>
      </c>
      <c r="C5745" s="2" t="s">
        <v>62</v>
      </c>
      <c r="D5745" s="2" t="s">
        <v>9</v>
      </c>
      <c r="E5745" s="391" t="s">
        <v>63</v>
      </c>
      <c r="F5745" s="391"/>
      <c r="G5745" s="3" t="s">
        <v>64</v>
      </c>
      <c r="H5745" s="4" t="s">
        <v>10</v>
      </c>
      <c r="I5745" s="4" t="s">
        <v>65</v>
      </c>
      <c r="J5745" s="4" t="s">
        <v>11</v>
      </c>
    </row>
    <row r="5746" spans="1:10" ht="39" customHeight="1">
      <c r="A5746" s="10" t="s">
        <v>1883</v>
      </c>
      <c r="B5746" s="12" t="s">
        <v>256</v>
      </c>
      <c r="C5746" s="10" t="s">
        <v>78</v>
      </c>
      <c r="D5746" s="10" t="s">
        <v>1839</v>
      </c>
      <c r="E5746" s="395" t="s">
        <v>258</v>
      </c>
      <c r="F5746" s="395"/>
      <c r="G5746" s="11" t="s">
        <v>99</v>
      </c>
      <c r="H5746" s="15">
        <v>1</v>
      </c>
      <c r="I5746" s="13">
        <v>46.99</v>
      </c>
      <c r="J5746" s="13">
        <v>46.99</v>
      </c>
    </row>
    <row r="5747" spans="1:10" ht="24" customHeight="1">
      <c r="A5747" s="17" t="s">
        <v>1884</v>
      </c>
      <c r="B5747" s="19" t="s">
        <v>1909</v>
      </c>
      <c r="C5747" s="17" t="s">
        <v>78</v>
      </c>
      <c r="D5747" s="17" t="s">
        <v>1910</v>
      </c>
      <c r="E5747" s="396" t="s">
        <v>1887</v>
      </c>
      <c r="F5747" s="396"/>
      <c r="G5747" s="18" t="s">
        <v>1911</v>
      </c>
      <c r="H5747" s="21">
        <v>0.19500000000000001</v>
      </c>
      <c r="I5747" s="20">
        <v>22.95</v>
      </c>
      <c r="J5747" s="20">
        <v>4.47</v>
      </c>
    </row>
    <row r="5748" spans="1:10" ht="39" customHeight="1">
      <c r="A5748" s="17" t="s">
        <v>1884</v>
      </c>
      <c r="B5748" s="19" t="s">
        <v>2244</v>
      </c>
      <c r="C5748" s="17" t="s">
        <v>78</v>
      </c>
      <c r="D5748" s="17" t="s">
        <v>2245</v>
      </c>
      <c r="E5748" s="396" t="s">
        <v>1939</v>
      </c>
      <c r="F5748" s="396"/>
      <c r="G5748" s="18" t="s">
        <v>81</v>
      </c>
      <c r="H5748" s="21">
        <v>4.3099999999999999E-2</v>
      </c>
      <c r="I5748" s="20">
        <v>671.4</v>
      </c>
      <c r="J5748" s="20">
        <v>28.93</v>
      </c>
    </row>
    <row r="5749" spans="1:10" ht="24" customHeight="1">
      <c r="A5749" s="17" t="s">
        <v>1884</v>
      </c>
      <c r="B5749" s="19" t="s">
        <v>1935</v>
      </c>
      <c r="C5749" s="17" t="s">
        <v>78</v>
      </c>
      <c r="D5749" s="17" t="s">
        <v>1936</v>
      </c>
      <c r="E5749" s="396" t="s">
        <v>1887</v>
      </c>
      <c r="F5749" s="396"/>
      <c r="G5749" s="18" t="s">
        <v>1911</v>
      </c>
      <c r="H5749" s="21">
        <v>0.38900000000000001</v>
      </c>
      <c r="I5749" s="20">
        <v>28.34</v>
      </c>
      <c r="J5749" s="20">
        <v>11.02</v>
      </c>
    </row>
    <row r="5750" spans="1:10" ht="25.95" customHeight="1">
      <c r="A5750" s="22" t="s">
        <v>1894</v>
      </c>
      <c r="B5750" s="24" t="s">
        <v>2246</v>
      </c>
      <c r="C5750" s="22" t="s">
        <v>78</v>
      </c>
      <c r="D5750" s="22" t="s">
        <v>2247</v>
      </c>
      <c r="E5750" s="397" t="s">
        <v>1928</v>
      </c>
      <c r="F5750" s="397"/>
      <c r="G5750" s="23" t="s">
        <v>114</v>
      </c>
      <c r="H5750" s="26">
        <v>1.67</v>
      </c>
      <c r="I5750" s="25">
        <v>1.33</v>
      </c>
      <c r="J5750" s="25">
        <v>2.2200000000000002</v>
      </c>
    </row>
    <row r="5751" spans="1:10" ht="24" customHeight="1">
      <c r="A5751" s="22" t="s">
        <v>1894</v>
      </c>
      <c r="B5751" s="24" t="s">
        <v>2248</v>
      </c>
      <c r="C5751" s="22" t="s">
        <v>78</v>
      </c>
      <c r="D5751" s="22" t="s">
        <v>2249</v>
      </c>
      <c r="E5751" s="397" t="s">
        <v>1928</v>
      </c>
      <c r="F5751" s="397"/>
      <c r="G5751" s="23" t="s">
        <v>136</v>
      </c>
      <c r="H5751" s="26">
        <v>0.5</v>
      </c>
      <c r="I5751" s="25">
        <v>0.7</v>
      </c>
      <c r="J5751" s="25">
        <v>0.35</v>
      </c>
    </row>
    <row r="5752" spans="1:10">
      <c r="A5752" s="38"/>
      <c r="B5752" s="38"/>
      <c r="C5752" s="38"/>
      <c r="D5752" s="38"/>
      <c r="E5752" s="38" t="s">
        <v>1897</v>
      </c>
      <c r="F5752" s="39">
        <v>14.46</v>
      </c>
      <c r="G5752" s="38" t="s">
        <v>1898</v>
      </c>
      <c r="H5752" s="39">
        <v>0</v>
      </c>
      <c r="I5752" s="38" t="s">
        <v>1899</v>
      </c>
      <c r="J5752" s="39">
        <v>14.46</v>
      </c>
    </row>
    <row r="5753" spans="1:10">
      <c r="A5753" s="38"/>
      <c r="B5753" s="38"/>
      <c r="C5753" s="38"/>
      <c r="D5753" s="38"/>
      <c r="E5753" s="38" t="s">
        <v>1900</v>
      </c>
      <c r="F5753" s="39">
        <v>9.6300000000000008</v>
      </c>
      <c r="G5753" s="38"/>
      <c r="H5753" s="398" t="s">
        <v>1901</v>
      </c>
      <c r="I5753" s="398"/>
      <c r="J5753" s="39">
        <v>56.62</v>
      </c>
    </row>
    <row r="5754" spans="1:10" ht="1.05" customHeight="1">
      <c r="A5754" s="16"/>
      <c r="B5754" s="16"/>
      <c r="C5754" s="16"/>
      <c r="D5754" s="16"/>
      <c r="E5754" s="16"/>
      <c r="F5754" s="16"/>
      <c r="G5754" s="16"/>
      <c r="H5754" s="16"/>
      <c r="I5754" s="16"/>
      <c r="J5754" s="16"/>
    </row>
    <row r="5755" spans="1:10" ht="18" customHeight="1">
      <c r="A5755" s="2" t="s">
        <v>1840</v>
      </c>
      <c r="B5755" s="4" t="s">
        <v>61</v>
      </c>
      <c r="C5755" s="2" t="s">
        <v>62</v>
      </c>
      <c r="D5755" s="2" t="s">
        <v>9</v>
      </c>
      <c r="E5755" s="391" t="s">
        <v>63</v>
      </c>
      <c r="F5755" s="391"/>
      <c r="G5755" s="3" t="s">
        <v>64</v>
      </c>
      <c r="H5755" s="4" t="s">
        <v>10</v>
      </c>
      <c r="I5755" s="4" t="s">
        <v>65</v>
      </c>
      <c r="J5755" s="4" t="s">
        <v>11</v>
      </c>
    </row>
    <row r="5756" spans="1:10" ht="64.95" customHeight="1">
      <c r="A5756" s="10" t="s">
        <v>1883</v>
      </c>
      <c r="B5756" s="12" t="s">
        <v>1841</v>
      </c>
      <c r="C5756" s="10" t="s">
        <v>72</v>
      </c>
      <c r="D5756" s="10" t="s">
        <v>1842</v>
      </c>
      <c r="E5756" s="395" t="s">
        <v>74</v>
      </c>
      <c r="F5756" s="395"/>
      <c r="G5756" s="11" t="s">
        <v>75</v>
      </c>
      <c r="H5756" s="15">
        <v>1</v>
      </c>
      <c r="I5756" s="13">
        <v>507.19</v>
      </c>
      <c r="J5756" s="13">
        <v>507.19</v>
      </c>
    </row>
    <row r="5757" spans="1:10" ht="39" customHeight="1">
      <c r="A5757" s="17" t="s">
        <v>1884</v>
      </c>
      <c r="B5757" s="19" t="s">
        <v>3606</v>
      </c>
      <c r="C5757" s="17" t="s">
        <v>78</v>
      </c>
      <c r="D5757" s="17" t="s">
        <v>3607</v>
      </c>
      <c r="E5757" s="396" t="s">
        <v>1991</v>
      </c>
      <c r="F5757" s="396"/>
      <c r="G5757" s="18" t="s">
        <v>81</v>
      </c>
      <c r="H5757" s="21">
        <v>0.26</v>
      </c>
      <c r="I5757" s="20">
        <v>659.05</v>
      </c>
      <c r="J5757" s="20">
        <v>171.35</v>
      </c>
    </row>
    <row r="5758" spans="1:10" ht="25.95" customHeight="1">
      <c r="A5758" s="17" t="s">
        <v>1884</v>
      </c>
      <c r="B5758" s="19" t="s">
        <v>3608</v>
      </c>
      <c r="C5758" s="17" t="s">
        <v>78</v>
      </c>
      <c r="D5758" s="17" t="s">
        <v>3609</v>
      </c>
      <c r="E5758" s="396" t="s">
        <v>3610</v>
      </c>
      <c r="F5758" s="396"/>
      <c r="G5758" s="18" t="s">
        <v>99</v>
      </c>
      <c r="H5758" s="21">
        <v>0.45</v>
      </c>
      <c r="I5758" s="20">
        <v>145.79</v>
      </c>
      <c r="J5758" s="20">
        <v>65.599999999999994</v>
      </c>
    </row>
    <row r="5759" spans="1:10" ht="25.95" customHeight="1">
      <c r="A5759" s="17" t="s">
        <v>1884</v>
      </c>
      <c r="B5759" s="19" t="s">
        <v>3611</v>
      </c>
      <c r="C5759" s="17" t="s">
        <v>78</v>
      </c>
      <c r="D5759" s="17" t="s">
        <v>3612</v>
      </c>
      <c r="E5759" s="396" t="s">
        <v>211</v>
      </c>
      <c r="F5759" s="396"/>
      <c r="G5759" s="18" t="s">
        <v>99</v>
      </c>
      <c r="H5759" s="21">
        <v>2.64</v>
      </c>
      <c r="I5759" s="20">
        <v>39.36</v>
      </c>
      <c r="J5759" s="20">
        <v>103.91</v>
      </c>
    </row>
    <row r="5760" spans="1:10" ht="25.95" customHeight="1">
      <c r="A5760" s="17" t="s">
        <v>1884</v>
      </c>
      <c r="B5760" s="19" t="s">
        <v>3613</v>
      </c>
      <c r="C5760" s="17" t="s">
        <v>78</v>
      </c>
      <c r="D5760" s="17" t="s">
        <v>3614</v>
      </c>
      <c r="E5760" s="396" t="s">
        <v>85</v>
      </c>
      <c r="F5760" s="396"/>
      <c r="G5760" s="18" t="s">
        <v>81</v>
      </c>
      <c r="H5760" s="21">
        <v>0.4</v>
      </c>
      <c r="I5760" s="20">
        <v>80.17</v>
      </c>
      <c r="J5760" s="20">
        <v>32.06</v>
      </c>
    </row>
    <row r="5761" spans="1:10" ht="25.95" customHeight="1">
      <c r="A5761" s="17" t="s">
        <v>1884</v>
      </c>
      <c r="B5761" s="19" t="s">
        <v>3615</v>
      </c>
      <c r="C5761" s="17" t="s">
        <v>78</v>
      </c>
      <c r="D5761" s="17" t="s">
        <v>3616</v>
      </c>
      <c r="E5761" s="396" t="s">
        <v>849</v>
      </c>
      <c r="F5761" s="396"/>
      <c r="G5761" s="18" t="s">
        <v>81</v>
      </c>
      <c r="H5761" s="21">
        <v>0.26</v>
      </c>
      <c r="I5761" s="20">
        <v>309.77999999999997</v>
      </c>
      <c r="J5761" s="20">
        <v>80.540000000000006</v>
      </c>
    </row>
    <row r="5762" spans="1:10" ht="39" customHeight="1">
      <c r="A5762" s="17" t="s">
        <v>1884</v>
      </c>
      <c r="B5762" s="19" t="s">
        <v>3617</v>
      </c>
      <c r="C5762" s="17" t="s">
        <v>78</v>
      </c>
      <c r="D5762" s="17" t="s">
        <v>3618</v>
      </c>
      <c r="E5762" s="396" t="s">
        <v>453</v>
      </c>
      <c r="F5762" s="396"/>
      <c r="G5762" s="18" t="s">
        <v>99</v>
      </c>
      <c r="H5762" s="21">
        <v>0.75</v>
      </c>
      <c r="I5762" s="20">
        <v>23.23</v>
      </c>
      <c r="J5762" s="20">
        <v>17.420000000000002</v>
      </c>
    </row>
    <row r="5763" spans="1:10" ht="24" customHeight="1">
      <c r="A5763" s="17" t="s">
        <v>1884</v>
      </c>
      <c r="B5763" s="19" t="s">
        <v>3619</v>
      </c>
      <c r="C5763" s="17" t="s">
        <v>78</v>
      </c>
      <c r="D5763" s="17" t="s">
        <v>3620</v>
      </c>
      <c r="E5763" s="396" t="s">
        <v>80</v>
      </c>
      <c r="F5763" s="396"/>
      <c r="G5763" s="18" t="s">
        <v>81</v>
      </c>
      <c r="H5763" s="21">
        <v>0.4</v>
      </c>
      <c r="I5763" s="20">
        <v>90.78</v>
      </c>
      <c r="J5763" s="20">
        <v>36.31</v>
      </c>
    </row>
    <row r="5764" spans="1:10">
      <c r="A5764" s="38"/>
      <c r="B5764" s="38"/>
      <c r="C5764" s="38"/>
      <c r="D5764" s="38"/>
      <c r="E5764" s="38" t="s">
        <v>1897</v>
      </c>
      <c r="F5764" s="39">
        <v>131.56</v>
      </c>
      <c r="G5764" s="38" t="s">
        <v>1898</v>
      </c>
      <c r="H5764" s="39">
        <v>0</v>
      </c>
      <c r="I5764" s="38" t="s">
        <v>1899</v>
      </c>
      <c r="J5764" s="39">
        <v>131.56</v>
      </c>
    </row>
    <row r="5765" spans="1:10">
      <c r="A5765" s="38"/>
      <c r="B5765" s="38"/>
      <c r="C5765" s="38"/>
      <c r="D5765" s="38"/>
      <c r="E5765" s="38" t="s">
        <v>1900</v>
      </c>
      <c r="F5765" s="39">
        <v>103.97</v>
      </c>
      <c r="G5765" s="38"/>
      <c r="H5765" s="398" t="s">
        <v>1901</v>
      </c>
      <c r="I5765" s="398"/>
      <c r="J5765" s="39">
        <v>611.16</v>
      </c>
    </row>
    <row r="5766" spans="1:10" ht="1.05" customHeight="1">
      <c r="A5766" s="16"/>
      <c r="B5766" s="16"/>
      <c r="C5766" s="16"/>
      <c r="D5766" s="16"/>
      <c r="E5766" s="16"/>
      <c r="F5766" s="16"/>
      <c r="G5766" s="16"/>
      <c r="H5766" s="16"/>
      <c r="I5766" s="16"/>
      <c r="J5766" s="16"/>
    </row>
    <row r="5767" spans="1:10" ht="18" customHeight="1">
      <c r="A5767" s="2" t="s">
        <v>1843</v>
      </c>
      <c r="B5767" s="4" t="s">
        <v>61</v>
      </c>
      <c r="C5767" s="2" t="s">
        <v>62</v>
      </c>
      <c r="D5767" s="2" t="s">
        <v>9</v>
      </c>
      <c r="E5767" s="391" t="s">
        <v>63</v>
      </c>
      <c r="F5767" s="391"/>
      <c r="G5767" s="3" t="s">
        <v>64</v>
      </c>
      <c r="H5767" s="4" t="s">
        <v>10</v>
      </c>
      <c r="I5767" s="4" t="s">
        <v>65</v>
      </c>
      <c r="J5767" s="4" t="s">
        <v>11</v>
      </c>
    </row>
    <row r="5768" spans="1:10" ht="52.05" customHeight="1">
      <c r="A5768" s="10" t="s">
        <v>1883</v>
      </c>
      <c r="B5768" s="12" t="s">
        <v>1844</v>
      </c>
      <c r="C5768" s="10" t="s">
        <v>78</v>
      </c>
      <c r="D5768" s="10" t="s">
        <v>1845</v>
      </c>
      <c r="E5768" s="395" t="s">
        <v>1846</v>
      </c>
      <c r="F5768" s="395"/>
      <c r="G5768" s="11" t="s">
        <v>99</v>
      </c>
      <c r="H5768" s="15">
        <v>1</v>
      </c>
      <c r="I5768" s="13">
        <v>94.77</v>
      </c>
      <c r="J5768" s="13">
        <v>94.77</v>
      </c>
    </row>
    <row r="5769" spans="1:10" ht="24" customHeight="1">
      <c r="A5769" s="17" t="s">
        <v>1884</v>
      </c>
      <c r="B5769" s="19" t="s">
        <v>1935</v>
      </c>
      <c r="C5769" s="17" t="s">
        <v>78</v>
      </c>
      <c r="D5769" s="17" t="s">
        <v>1936</v>
      </c>
      <c r="E5769" s="396" t="s">
        <v>1887</v>
      </c>
      <c r="F5769" s="396"/>
      <c r="G5769" s="18" t="s">
        <v>1911</v>
      </c>
      <c r="H5769" s="21">
        <v>0.18820000000000001</v>
      </c>
      <c r="I5769" s="20">
        <v>28.34</v>
      </c>
      <c r="J5769" s="20">
        <v>5.33</v>
      </c>
    </row>
    <row r="5770" spans="1:10" ht="24" customHeight="1">
      <c r="A5770" s="17" t="s">
        <v>1884</v>
      </c>
      <c r="B5770" s="19" t="s">
        <v>1909</v>
      </c>
      <c r="C5770" s="17" t="s">
        <v>78</v>
      </c>
      <c r="D5770" s="17" t="s">
        <v>1910</v>
      </c>
      <c r="E5770" s="396" t="s">
        <v>1887</v>
      </c>
      <c r="F5770" s="396"/>
      <c r="G5770" s="18" t="s">
        <v>1911</v>
      </c>
      <c r="H5770" s="21">
        <v>0.31830000000000003</v>
      </c>
      <c r="I5770" s="20">
        <v>22.95</v>
      </c>
      <c r="J5770" s="20">
        <v>7.3</v>
      </c>
    </row>
    <row r="5771" spans="1:10" ht="39" customHeight="1">
      <c r="A5771" s="17" t="s">
        <v>1884</v>
      </c>
      <c r="B5771" s="19" t="s">
        <v>2293</v>
      </c>
      <c r="C5771" s="17" t="s">
        <v>78</v>
      </c>
      <c r="D5771" s="17" t="s">
        <v>2294</v>
      </c>
      <c r="E5771" s="396" t="s">
        <v>1991</v>
      </c>
      <c r="F5771" s="396"/>
      <c r="G5771" s="18" t="s">
        <v>81</v>
      </c>
      <c r="H5771" s="21">
        <v>9.8500000000000004E-2</v>
      </c>
      <c r="I5771" s="20">
        <v>486.29</v>
      </c>
      <c r="J5771" s="20">
        <v>47.89</v>
      </c>
    </row>
    <row r="5772" spans="1:10" ht="24" customHeight="1">
      <c r="A5772" s="17" t="s">
        <v>1884</v>
      </c>
      <c r="B5772" s="19" t="s">
        <v>1943</v>
      </c>
      <c r="C5772" s="17" t="s">
        <v>78</v>
      </c>
      <c r="D5772" s="17" t="s">
        <v>1944</v>
      </c>
      <c r="E5772" s="396" t="s">
        <v>1887</v>
      </c>
      <c r="F5772" s="396"/>
      <c r="G5772" s="18" t="s">
        <v>1911</v>
      </c>
      <c r="H5772" s="21">
        <v>0.13009999999999999</v>
      </c>
      <c r="I5772" s="20">
        <v>27.92</v>
      </c>
      <c r="J5772" s="20">
        <v>3.63</v>
      </c>
    </row>
    <row r="5773" spans="1:10" ht="39" customHeight="1">
      <c r="A5773" s="22" t="s">
        <v>1894</v>
      </c>
      <c r="B5773" s="24" t="s">
        <v>3621</v>
      </c>
      <c r="C5773" s="22" t="s">
        <v>78</v>
      </c>
      <c r="D5773" s="22" t="s">
        <v>3622</v>
      </c>
      <c r="E5773" s="397" t="s">
        <v>1928</v>
      </c>
      <c r="F5773" s="397"/>
      <c r="G5773" s="23" t="s">
        <v>99</v>
      </c>
      <c r="H5773" s="26">
        <v>1.0815999999999999</v>
      </c>
      <c r="I5773" s="25">
        <v>26.02</v>
      </c>
      <c r="J5773" s="25">
        <v>28.14</v>
      </c>
    </row>
    <row r="5774" spans="1:10" ht="25.95" customHeight="1">
      <c r="A5774" s="22" t="s">
        <v>1894</v>
      </c>
      <c r="B5774" s="24" t="s">
        <v>2059</v>
      </c>
      <c r="C5774" s="22" t="s">
        <v>78</v>
      </c>
      <c r="D5774" s="22" t="s">
        <v>2060</v>
      </c>
      <c r="E5774" s="397" t="s">
        <v>1928</v>
      </c>
      <c r="F5774" s="397"/>
      <c r="G5774" s="23" t="s">
        <v>2015</v>
      </c>
      <c r="H5774" s="26">
        <v>1.6999999999999999E-3</v>
      </c>
      <c r="I5774" s="25">
        <v>7.19</v>
      </c>
      <c r="J5774" s="25">
        <v>0.01</v>
      </c>
    </row>
    <row r="5775" spans="1:10" ht="24" customHeight="1">
      <c r="A5775" s="22" t="s">
        <v>1894</v>
      </c>
      <c r="B5775" s="24" t="s">
        <v>2016</v>
      </c>
      <c r="C5775" s="22" t="s">
        <v>78</v>
      </c>
      <c r="D5775" s="22" t="s">
        <v>2017</v>
      </c>
      <c r="E5775" s="397" t="s">
        <v>1928</v>
      </c>
      <c r="F5775" s="397"/>
      <c r="G5775" s="23" t="s">
        <v>136</v>
      </c>
      <c r="H5775" s="26">
        <v>2.4E-2</v>
      </c>
      <c r="I5775" s="25">
        <v>15.97</v>
      </c>
      <c r="J5775" s="25">
        <v>0.38</v>
      </c>
    </row>
    <row r="5776" spans="1:10" ht="25.95" customHeight="1">
      <c r="A5776" s="22" t="s">
        <v>1894</v>
      </c>
      <c r="B5776" s="24" t="s">
        <v>2063</v>
      </c>
      <c r="C5776" s="22" t="s">
        <v>78</v>
      </c>
      <c r="D5776" s="22" t="s">
        <v>2064</v>
      </c>
      <c r="E5776" s="397" t="s">
        <v>1928</v>
      </c>
      <c r="F5776" s="397"/>
      <c r="G5776" s="23" t="s">
        <v>114</v>
      </c>
      <c r="H5776" s="26">
        <v>0.2</v>
      </c>
      <c r="I5776" s="25">
        <v>3.73</v>
      </c>
      <c r="J5776" s="25">
        <v>0.74</v>
      </c>
    </row>
    <row r="5777" spans="1:10" ht="25.95" customHeight="1">
      <c r="A5777" s="22" t="s">
        <v>1894</v>
      </c>
      <c r="B5777" s="24" t="s">
        <v>1948</v>
      </c>
      <c r="C5777" s="22" t="s">
        <v>78</v>
      </c>
      <c r="D5777" s="22" t="s">
        <v>1949</v>
      </c>
      <c r="E5777" s="397" t="s">
        <v>1928</v>
      </c>
      <c r="F5777" s="397"/>
      <c r="G5777" s="23" t="s">
        <v>114</v>
      </c>
      <c r="H5777" s="26">
        <v>0.25</v>
      </c>
      <c r="I5777" s="25">
        <v>5.41</v>
      </c>
      <c r="J5777" s="25">
        <v>1.35</v>
      </c>
    </row>
    <row r="5778" spans="1:10">
      <c r="A5778" s="38"/>
      <c r="B5778" s="38"/>
      <c r="C5778" s="38"/>
      <c r="D5778" s="38"/>
      <c r="E5778" s="38" t="s">
        <v>1897</v>
      </c>
      <c r="F5778" s="39">
        <v>18.39</v>
      </c>
      <c r="G5778" s="38" t="s">
        <v>1898</v>
      </c>
      <c r="H5778" s="39">
        <v>0</v>
      </c>
      <c r="I5778" s="38" t="s">
        <v>1899</v>
      </c>
      <c r="J5778" s="39">
        <v>18.39</v>
      </c>
    </row>
    <row r="5779" spans="1:10">
      <c r="A5779" s="38"/>
      <c r="B5779" s="38"/>
      <c r="C5779" s="38"/>
      <c r="D5779" s="38"/>
      <c r="E5779" s="38" t="s">
        <v>1900</v>
      </c>
      <c r="F5779" s="39">
        <v>19.420000000000002</v>
      </c>
      <c r="G5779" s="38"/>
      <c r="H5779" s="398" t="s">
        <v>1901</v>
      </c>
      <c r="I5779" s="398"/>
      <c r="J5779" s="39">
        <v>114.19</v>
      </c>
    </row>
    <row r="5780" spans="1:10" ht="1.05" customHeight="1">
      <c r="A5780" s="16"/>
      <c r="B5780" s="16"/>
      <c r="C5780" s="16"/>
      <c r="D5780" s="16"/>
      <c r="E5780" s="16"/>
      <c r="F5780" s="16"/>
      <c r="G5780" s="16"/>
      <c r="H5780" s="16"/>
      <c r="I5780" s="16"/>
      <c r="J5780" s="16"/>
    </row>
    <row r="5781" spans="1:10" ht="18" customHeight="1">
      <c r="A5781" s="2" t="s">
        <v>1847</v>
      </c>
      <c r="B5781" s="4" t="s">
        <v>61</v>
      </c>
      <c r="C5781" s="2" t="s">
        <v>62</v>
      </c>
      <c r="D5781" s="2" t="s">
        <v>9</v>
      </c>
      <c r="E5781" s="391" t="s">
        <v>63</v>
      </c>
      <c r="F5781" s="391"/>
      <c r="G5781" s="3" t="s">
        <v>64</v>
      </c>
      <c r="H5781" s="4" t="s">
        <v>10</v>
      </c>
      <c r="I5781" s="4" t="s">
        <v>65</v>
      </c>
      <c r="J5781" s="4" t="s">
        <v>11</v>
      </c>
    </row>
    <row r="5782" spans="1:10" ht="25.95" customHeight="1">
      <c r="A5782" s="10" t="s">
        <v>1883</v>
      </c>
      <c r="B5782" s="12" t="s">
        <v>1848</v>
      </c>
      <c r="C5782" s="10" t="s">
        <v>78</v>
      </c>
      <c r="D5782" s="10" t="s">
        <v>3662</v>
      </c>
      <c r="E5782" s="395" t="s">
        <v>258</v>
      </c>
      <c r="F5782" s="395"/>
      <c r="G5782" s="11" t="s">
        <v>99</v>
      </c>
      <c r="H5782" s="15">
        <v>1</v>
      </c>
      <c r="I5782" s="13">
        <v>359.45</v>
      </c>
      <c r="J5782" s="13">
        <v>359.45</v>
      </c>
    </row>
    <row r="5783" spans="1:10" ht="24" customHeight="1">
      <c r="A5783" s="17" t="s">
        <v>1884</v>
      </c>
      <c r="B5783" s="19" t="s">
        <v>1909</v>
      </c>
      <c r="C5783" s="17" t="s">
        <v>78</v>
      </c>
      <c r="D5783" s="17" t="s">
        <v>1910</v>
      </c>
      <c r="E5783" s="396" t="s">
        <v>1887</v>
      </c>
      <c r="F5783" s="396"/>
      <c r="G5783" s="18" t="s">
        <v>1911</v>
      </c>
      <c r="H5783" s="21">
        <v>0.314</v>
      </c>
      <c r="I5783" s="20">
        <v>22.95</v>
      </c>
      <c r="J5783" s="20">
        <v>7.2</v>
      </c>
    </row>
    <row r="5784" spans="1:10" ht="24" customHeight="1">
      <c r="A5784" s="17" t="s">
        <v>1884</v>
      </c>
      <c r="B5784" s="19" t="s">
        <v>1935</v>
      </c>
      <c r="C5784" s="17" t="s">
        <v>78</v>
      </c>
      <c r="D5784" s="17" t="s">
        <v>1936</v>
      </c>
      <c r="E5784" s="396" t="s">
        <v>1887</v>
      </c>
      <c r="F5784" s="396"/>
      <c r="G5784" s="18" t="s">
        <v>1911</v>
      </c>
      <c r="H5784" s="21">
        <v>0.75349999999999995</v>
      </c>
      <c r="I5784" s="20">
        <v>28.34</v>
      </c>
      <c r="J5784" s="20">
        <v>21.35</v>
      </c>
    </row>
    <row r="5785" spans="1:10" ht="25.95" customHeight="1">
      <c r="A5785" s="22" t="s">
        <v>1894</v>
      </c>
      <c r="B5785" s="24" t="s">
        <v>2392</v>
      </c>
      <c r="C5785" s="22" t="s">
        <v>78</v>
      </c>
      <c r="D5785" s="22" t="s">
        <v>2393</v>
      </c>
      <c r="E5785" s="397" t="s">
        <v>1928</v>
      </c>
      <c r="F5785" s="397"/>
      <c r="G5785" s="23" t="s">
        <v>81</v>
      </c>
      <c r="H5785" s="26">
        <v>1.6000000000000001E-3</v>
      </c>
      <c r="I5785" s="25">
        <v>135</v>
      </c>
      <c r="J5785" s="25">
        <v>0.21</v>
      </c>
    </row>
    <row r="5786" spans="1:10" ht="25.95" customHeight="1">
      <c r="A5786" s="22" t="s">
        <v>1894</v>
      </c>
      <c r="B5786" s="24" t="s">
        <v>3624</v>
      </c>
      <c r="C5786" s="22" t="s">
        <v>78</v>
      </c>
      <c r="D5786" s="22" t="s">
        <v>3625</v>
      </c>
      <c r="E5786" s="397" t="s">
        <v>1928</v>
      </c>
      <c r="F5786" s="397"/>
      <c r="G5786" s="23" t="s">
        <v>99</v>
      </c>
      <c r="H5786" s="26">
        <v>1.06</v>
      </c>
      <c r="I5786" s="25">
        <v>301.27999999999997</v>
      </c>
      <c r="J5786" s="25">
        <v>319.35000000000002</v>
      </c>
    </row>
    <row r="5787" spans="1:10" ht="24" customHeight="1">
      <c r="A5787" s="22" t="s">
        <v>1894</v>
      </c>
      <c r="B5787" s="24" t="s">
        <v>3626</v>
      </c>
      <c r="C5787" s="22" t="s">
        <v>78</v>
      </c>
      <c r="D5787" s="22" t="s">
        <v>3627</v>
      </c>
      <c r="E5787" s="397" t="s">
        <v>1928</v>
      </c>
      <c r="F5787" s="397"/>
      <c r="G5787" s="23" t="s">
        <v>136</v>
      </c>
      <c r="H5787" s="26">
        <v>0.17499999999999999</v>
      </c>
      <c r="I5787" s="25">
        <v>41.12</v>
      </c>
      <c r="J5787" s="25">
        <v>7.19</v>
      </c>
    </row>
    <row r="5788" spans="1:10" ht="24" customHeight="1">
      <c r="A5788" s="22" t="s">
        <v>1894</v>
      </c>
      <c r="B5788" s="24" t="s">
        <v>2248</v>
      </c>
      <c r="C5788" s="22" t="s">
        <v>78</v>
      </c>
      <c r="D5788" s="22" t="s">
        <v>2249</v>
      </c>
      <c r="E5788" s="397" t="s">
        <v>1928</v>
      </c>
      <c r="F5788" s="397"/>
      <c r="G5788" s="23" t="s">
        <v>136</v>
      </c>
      <c r="H5788" s="26">
        <v>5.93</v>
      </c>
      <c r="I5788" s="25">
        <v>0.7</v>
      </c>
      <c r="J5788" s="25">
        <v>4.1500000000000004</v>
      </c>
    </row>
    <row r="5789" spans="1:10">
      <c r="A5789" s="38"/>
      <c r="B5789" s="38"/>
      <c r="C5789" s="38"/>
      <c r="D5789" s="38"/>
      <c r="E5789" s="38" t="s">
        <v>1897</v>
      </c>
      <c r="F5789" s="39">
        <v>21.18</v>
      </c>
      <c r="G5789" s="38" t="s">
        <v>1898</v>
      </c>
      <c r="H5789" s="39">
        <v>0</v>
      </c>
      <c r="I5789" s="38" t="s">
        <v>1899</v>
      </c>
      <c r="J5789" s="39">
        <v>21.18</v>
      </c>
    </row>
    <row r="5790" spans="1:10">
      <c r="A5790" s="38"/>
      <c r="B5790" s="38"/>
      <c r="C5790" s="38"/>
      <c r="D5790" s="38"/>
      <c r="E5790" s="38" t="s">
        <v>1900</v>
      </c>
      <c r="F5790" s="39">
        <v>73.680000000000007</v>
      </c>
      <c r="G5790" s="38"/>
      <c r="H5790" s="398" t="s">
        <v>1901</v>
      </c>
      <c r="I5790" s="398"/>
      <c r="J5790" s="39">
        <v>433.13</v>
      </c>
    </row>
    <row r="5791" spans="1:10" ht="1.05" customHeight="1">
      <c r="A5791" s="16"/>
      <c r="B5791" s="16"/>
      <c r="C5791" s="16"/>
      <c r="D5791" s="16"/>
      <c r="E5791" s="16"/>
      <c r="F5791" s="16"/>
      <c r="G5791" s="16"/>
      <c r="H5791" s="16"/>
      <c r="I5791" s="16"/>
      <c r="J5791" s="16"/>
    </row>
    <row r="5792" spans="1:10" ht="18" customHeight="1">
      <c r="A5792" s="2" t="s">
        <v>1850</v>
      </c>
      <c r="B5792" s="4" t="s">
        <v>61</v>
      </c>
      <c r="C5792" s="2" t="s">
        <v>62</v>
      </c>
      <c r="D5792" s="2" t="s">
        <v>9</v>
      </c>
      <c r="E5792" s="391" t="s">
        <v>63</v>
      </c>
      <c r="F5792" s="391"/>
      <c r="G5792" s="3" t="s">
        <v>64</v>
      </c>
      <c r="H5792" s="4" t="s">
        <v>10</v>
      </c>
      <c r="I5792" s="4" t="s">
        <v>65</v>
      </c>
      <c r="J5792" s="4" t="s">
        <v>11</v>
      </c>
    </row>
    <row r="5793" spans="1:10" ht="24" customHeight="1">
      <c r="A5793" s="10" t="s">
        <v>1883</v>
      </c>
      <c r="B5793" s="12" t="s">
        <v>1851</v>
      </c>
      <c r="C5793" s="10" t="s">
        <v>78</v>
      </c>
      <c r="D5793" s="10" t="s">
        <v>1852</v>
      </c>
      <c r="E5793" s="395" t="s">
        <v>1853</v>
      </c>
      <c r="F5793" s="395"/>
      <c r="G5793" s="11" t="s">
        <v>99</v>
      </c>
      <c r="H5793" s="15">
        <v>1</v>
      </c>
      <c r="I5793" s="13">
        <v>20.260000000000002</v>
      </c>
      <c r="J5793" s="13">
        <v>20.260000000000002</v>
      </c>
    </row>
    <row r="5794" spans="1:10" ht="24" customHeight="1">
      <c r="A5794" s="17" t="s">
        <v>1884</v>
      </c>
      <c r="B5794" s="19" t="s">
        <v>3629</v>
      </c>
      <c r="C5794" s="17" t="s">
        <v>78</v>
      </c>
      <c r="D5794" s="17" t="s">
        <v>3630</v>
      </c>
      <c r="E5794" s="396" t="s">
        <v>1887</v>
      </c>
      <c r="F5794" s="396"/>
      <c r="G5794" s="18" t="s">
        <v>1911</v>
      </c>
      <c r="H5794" s="21">
        <v>2.7699999999999999E-2</v>
      </c>
      <c r="I5794" s="20">
        <v>23.92</v>
      </c>
      <c r="J5794" s="20">
        <v>0.66</v>
      </c>
    </row>
    <row r="5795" spans="1:10" ht="24" customHeight="1">
      <c r="A5795" s="17" t="s">
        <v>1884</v>
      </c>
      <c r="B5795" s="19" t="s">
        <v>1909</v>
      </c>
      <c r="C5795" s="17" t="s">
        <v>78</v>
      </c>
      <c r="D5795" s="17" t="s">
        <v>1910</v>
      </c>
      <c r="E5795" s="396" t="s">
        <v>1887</v>
      </c>
      <c r="F5795" s="396"/>
      <c r="G5795" s="18" t="s">
        <v>1911</v>
      </c>
      <c r="H5795" s="21">
        <v>0.1386</v>
      </c>
      <c r="I5795" s="20">
        <v>22.95</v>
      </c>
      <c r="J5795" s="20">
        <v>3.18</v>
      </c>
    </row>
    <row r="5796" spans="1:10" ht="24" customHeight="1">
      <c r="A5796" s="22" t="s">
        <v>1894</v>
      </c>
      <c r="B5796" s="24" t="s">
        <v>3631</v>
      </c>
      <c r="C5796" s="22" t="s">
        <v>78</v>
      </c>
      <c r="D5796" s="22" t="s">
        <v>3632</v>
      </c>
      <c r="E5796" s="397" t="s">
        <v>1928</v>
      </c>
      <c r="F5796" s="397"/>
      <c r="G5796" s="23" t="s">
        <v>99</v>
      </c>
      <c r="H5796" s="26">
        <v>1</v>
      </c>
      <c r="I5796" s="25">
        <v>16.420000000000002</v>
      </c>
      <c r="J5796" s="25">
        <v>16.420000000000002</v>
      </c>
    </row>
    <row r="5797" spans="1:10">
      <c r="A5797" s="38"/>
      <c r="B5797" s="38"/>
      <c r="C5797" s="38"/>
      <c r="D5797" s="38"/>
      <c r="E5797" s="38" t="s">
        <v>1897</v>
      </c>
      <c r="F5797" s="39">
        <v>2.7</v>
      </c>
      <c r="G5797" s="38" t="s">
        <v>1898</v>
      </c>
      <c r="H5797" s="39">
        <v>0</v>
      </c>
      <c r="I5797" s="38" t="s">
        <v>1899</v>
      </c>
      <c r="J5797" s="39">
        <v>2.7</v>
      </c>
    </row>
    <row r="5798" spans="1:10">
      <c r="A5798" s="38"/>
      <c r="B5798" s="38"/>
      <c r="C5798" s="38"/>
      <c r="D5798" s="38"/>
      <c r="E5798" s="38" t="s">
        <v>1900</v>
      </c>
      <c r="F5798" s="39">
        <v>4.1500000000000004</v>
      </c>
      <c r="G5798" s="38"/>
      <c r="H5798" s="398" t="s">
        <v>1901</v>
      </c>
      <c r="I5798" s="398"/>
      <c r="J5798" s="39">
        <v>24.41</v>
      </c>
    </row>
    <row r="5799" spans="1:10" ht="1.05" customHeight="1">
      <c r="A5799" s="16"/>
      <c r="B5799" s="16"/>
      <c r="C5799" s="16"/>
      <c r="D5799" s="16"/>
      <c r="E5799" s="16"/>
      <c r="F5799" s="16"/>
      <c r="G5799" s="16"/>
      <c r="H5799" s="16"/>
      <c r="I5799" s="16"/>
      <c r="J5799" s="16"/>
    </row>
    <row r="5800" spans="1:10" ht="18" customHeight="1">
      <c r="A5800" s="2" t="s">
        <v>1854</v>
      </c>
      <c r="B5800" s="4" t="s">
        <v>61</v>
      </c>
      <c r="C5800" s="2" t="s">
        <v>62</v>
      </c>
      <c r="D5800" s="2" t="s">
        <v>9</v>
      </c>
      <c r="E5800" s="391" t="s">
        <v>63</v>
      </c>
      <c r="F5800" s="391"/>
      <c r="G5800" s="3" t="s">
        <v>64</v>
      </c>
      <c r="H5800" s="4" t="s">
        <v>10</v>
      </c>
      <c r="I5800" s="4" t="s">
        <v>65</v>
      </c>
      <c r="J5800" s="4" t="s">
        <v>11</v>
      </c>
    </row>
    <row r="5801" spans="1:10" ht="52.05" customHeight="1">
      <c r="A5801" s="10" t="s">
        <v>1883</v>
      </c>
      <c r="B5801" s="12" t="s">
        <v>1855</v>
      </c>
      <c r="C5801" s="10" t="s">
        <v>78</v>
      </c>
      <c r="D5801" s="10" t="s">
        <v>1856</v>
      </c>
      <c r="E5801" s="395" t="s">
        <v>1857</v>
      </c>
      <c r="F5801" s="395"/>
      <c r="G5801" s="11" t="s">
        <v>114</v>
      </c>
      <c r="H5801" s="15">
        <v>1</v>
      </c>
      <c r="I5801" s="13">
        <v>46.14</v>
      </c>
      <c r="J5801" s="13">
        <v>46.14</v>
      </c>
    </row>
    <row r="5802" spans="1:10" ht="24" customHeight="1">
      <c r="A5802" s="17" t="s">
        <v>1884</v>
      </c>
      <c r="B5802" s="19" t="s">
        <v>1935</v>
      </c>
      <c r="C5802" s="17" t="s">
        <v>78</v>
      </c>
      <c r="D5802" s="17" t="s">
        <v>1936</v>
      </c>
      <c r="E5802" s="396" t="s">
        <v>1887</v>
      </c>
      <c r="F5802" s="396"/>
      <c r="G5802" s="18" t="s">
        <v>1911</v>
      </c>
      <c r="H5802" s="21">
        <v>0.25900000000000001</v>
      </c>
      <c r="I5802" s="20">
        <v>28.34</v>
      </c>
      <c r="J5802" s="20">
        <v>7.34</v>
      </c>
    </row>
    <row r="5803" spans="1:10" ht="24" customHeight="1">
      <c r="A5803" s="17" t="s">
        <v>1884</v>
      </c>
      <c r="B5803" s="19" t="s">
        <v>1909</v>
      </c>
      <c r="C5803" s="17" t="s">
        <v>78</v>
      </c>
      <c r="D5803" s="17" t="s">
        <v>1910</v>
      </c>
      <c r="E5803" s="396" t="s">
        <v>1887</v>
      </c>
      <c r="F5803" s="396"/>
      <c r="G5803" s="18" t="s">
        <v>1911</v>
      </c>
      <c r="H5803" s="21">
        <v>0.25900000000000001</v>
      </c>
      <c r="I5803" s="20">
        <v>22.95</v>
      </c>
      <c r="J5803" s="20">
        <v>5.94</v>
      </c>
    </row>
    <row r="5804" spans="1:10" ht="25.95" customHeight="1">
      <c r="A5804" s="17" t="s">
        <v>1884</v>
      </c>
      <c r="B5804" s="19" t="s">
        <v>1937</v>
      </c>
      <c r="C5804" s="17" t="s">
        <v>78</v>
      </c>
      <c r="D5804" s="17" t="s">
        <v>1938</v>
      </c>
      <c r="E5804" s="396" t="s">
        <v>1939</v>
      </c>
      <c r="F5804" s="396"/>
      <c r="G5804" s="18" t="s">
        <v>81</v>
      </c>
      <c r="H5804" s="21">
        <v>1.1000000000000001E-3</v>
      </c>
      <c r="I5804" s="20">
        <v>679.2</v>
      </c>
      <c r="J5804" s="20">
        <v>0.74</v>
      </c>
    </row>
    <row r="5805" spans="1:10" ht="25.95" customHeight="1">
      <c r="A5805" s="22" t="s">
        <v>1894</v>
      </c>
      <c r="B5805" s="24" t="s">
        <v>3634</v>
      </c>
      <c r="C5805" s="22" t="s">
        <v>78</v>
      </c>
      <c r="D5805" s="22" t="s">
        <v>3635</v>
      </c>
      <c r="E5805" s="397" t="s">
        <v>1928</v>
      </c>
      <c r="F5805" s="397"/>
      <c r="G5805" s="23" t="s">
        <v>268</v>
      </c>
      <c r="H5805" s="26">
        <v>1.2563</v>
      </c>
      <c r="I5805" s="25">
        <v>24.86</v>
      </c>
      <c r="J5805" s="25">
        <v>31.23</v>
      </c>
    </row>
    <row r="5806" spans="1:10" ht="25.95" customHeight="1">
      <c r="A5806" s="22" t="s">
        <v>1894</v>
      </c>
      <c r="B5806" s="24" t="s">
        <v>2392</v>
      </c>
      <c r="C5806" s="22" t="s">
        <v>78</v>
      </c>
      <c r="D5806" s="22" t="s">
        <v>2393</v>
      </c>
      <c r="E5806" s="397" t="s">
        <v>1928</v>
      </c>
      <c r="F5806" s="397"/>
      <c r="G5806" s="23" t="s">
        <v>81</v>
      </c>
      <c r="H5806" s="26">
        <v>6.6E-3</v>
      </c>
      <c r="I5806" s="25">
        <v>135</v>
      </c>
      <c r="J5806" s="25">
        <v>0.89</v>
      </c>
    </row>
    <row r="5807" spans="1:10">
      <c r="A5807" s="38"/>
      <c r="B5807" s="38"/>
      <c r="C5807" s="38"/>
      <c r="D5807" s="38"/>
      <c r="E5807" s="38" t="s">
        <v>1897</v>
      </c>
      <c r="F5807" s="39">
        <v>9.86</v>
      </c>
      <c r="G5807" s="38" t="s">
        <v>1898</v>
      </c>
      <c r="H5807" s="39">
        <v>0</v>
      </c>
      <c r="I5807" s="38" t="s">
        <v>1899</v>
      </c>
      <c r="J5807" s="39">
        <v>9.86</v>
      </c>
    </row>
    <row r="5808" spans="1:10">
      <c r="A5808" s="38"/>
      <c r="B5808" s="38"/>
      <c r="C5808" s="38"/>
      <c r="D5808" s="38"/>
      <c r="E5808" s="38" t="s">
        <v>1900</v>
      </c>
      <c r="F5808" s="39">
        <v>9.4499999999999993</v>
      </c>
      <c r="G5808" s="38"/>
      <c r="H5808" s="398" t="s">
        <v>1901</v>
      </c>
      <c r="I5808" s="398"/>
      <c r="J5808" s="39">
        <v>55.59</v>
      </c>
    </row>
    <row r="5809" spans="1:10" ht="1.05" customHeight="1">
      <c r="A5809" s="16"/>
      <c r="B5809" s="16"/>
      <c r="C5809" s="16"/>
      <c r="D5809" s="16"/>
      <c r="E5809" s="16"/>
      <c r="F5809" s="16"/>
      <c r="G5809" s="16"/>
      <c r="H5809" s="16"/>
      <c r="I5809" s="16"/>
      <c r="J5809" s="16"/>
    </row>
    <row r="5810" spans="1:10" ht="18" customHeight="1">
      <c r="A5810" s="2" t="s">
        <v>1858</v>
      </c>
      <c r="B5810" s="4" t="s">
        <v>61</v>
      </c>
      <c r="C5810" s="2" t="s">
        <v>62</v>
      </c>
      <c r="D5810" s="2" t="s">
        <v>9</v>
      </c>
      <c r="E5810" s="391" t="s">
        <v>63</v>
      </c>
      <c r="F5810" s="391"/>
      <c r="G5810" s="3" t="s">
        <v>64</v>
      </c>
      <c r="H5810" s="4" t="s">
        <v>10</v>
      </c>
      <c r="I5810" s="4" t="s">
        <v>65</v>
      </c>
      <c r="J5810" s="4" t="s">
        <v>11</v>
      </c>
    </row>
    <row r="5811" spans="1:10" ht="24" customHeight="1">
      <c r="A5811" s="10" t="s">
        <v>1883</v>
      </c>
      <c r="B5811" s="12" t="s">
        <v>1859</v>
      </c>
      <c r="C5811" s="10" t="s">
        <v>78</v>
      </c>
      <c r="D5811" s="10" t="s">
        <v>1860</v>
      </c>
      <c r="E5811" s="395" t="s">
        <v>1853</v>
      </c>
      <c r="F5811" s="395"/>
      <c r="G5811" s="11" t="s">
        <v>268</v>
      </c>
      <c r="H5811" s="15">
        <v>1</v>
      </c>
      <c r="I5811" s="13">
        <v>72.75</v>
      </c>
      <c r="J5811" s="13">
        <v>72.75</v>
      </c>
    </row>
    <row r="5812" spans="1:10" ht="24" customHeight="1">
      <c r="A5812" s="17" t="s">
        <v>1884</v>
      </c>
      <c r="B5812" s="19" t="s">
        <v>1909</v>
      </c>
      <c r="C5812" s="17" t="s">
        <v>78</v>
      </c>
      <c r="D5812" s="17" t="s">
        <v>1910</v>
      </c>
      <c r="E5812" s="396" t="s">
        <v>1887</v>
      </c>
      <c r="F5812" s="396"/>
      <c r="G5812" s="18" t="s">
        <v>1911</v>
      </c>
      <c r="H5812" s="21">
        <v>5.4199999999999998E-2</v>
      </c>
      <c r="I5812" s="20">
        <v>22.95</v>
      </c>
      <c r="J5812" s="20">
        <v>1.24</v>
      </c>
    </row>
    <row r="5813" spans="1:10" ht="24" customHeight="1">
      <c r="A5813" s="17" t="s">
        <v>1884</v>
      </c>
      <c r="B5813" s="19" t="s">
        <v>3629</v>
      </c>
      <c r="C5813" s="17" t="s">
        <v>78</v>
      </c>
      <c r="D5813" s="17" t="s">
        <v>3630</v>
      </c>
      <c r="E5813" s="396" t="s">
        <v>1887</v>
      </c>
      <c r="F5813" s="396"/>
      <c r="G5813" s="18" t="s">
        <v>1911</v>
      </c>
      <c r="H5813" s="21">
        <v>1.0800000000000001E-2</v>
      </c>
      <c r="I5813" s="20">
        <v>23.92</v>
      </c>
      <c r="J5813" s="20">
        <v>0.25</v>
      </c>
    </row>
    <row r="5814" spans="1:10" ht="25.95" customHeight="1">
      <c r="A5814" s="22" t="s">
        <v>1894</v>
      </c>
      <c r="B5814" s="24" t="s">
        <v>2358</v>
      </c>
      <c r="C5814" s="22" t="s">
        <v>78</v>
      </c>
      <c r="D5814" s="22" t="s">
        <v>3636</v>
      </c>
      <c r="E5814" s="397" t="s">
        <v>1928</v>
      </c>
      <c r="F5814" s="397"/>
      <c r="G5814" s="23" t="s">
        <v>268</v>
      </c>
      <c r="H5814" s="26">
        <v>1</v>
      </c>
      <c r="I5814" s="25">
        <v>71.260000000000005</v>
      </c>
      <c r="J5814" s="25">
        <v>71.260000000000005</v>
      </c>
    </row>
    <row r="5815" spans="1:10">
      <c r="A5815" s="38"/>
      <c r="B5815" s="38"/>
      <c r="C5815" s="38"/>
      <c r="D5815" s="38"/>
      <c r="E5815" s="38" t="s">
        <v>1897</v>
      </c>
      <c r="F5815" s="39">
        <v>1.05</v>
      </c>
      <c r="G5815" s="38" t="s">
        <v>1898</v>
      </c>
      <c r="H5815" s="39">
        <v>0</v>
      </c>
      <c r="I5815" s="38" t="s">
        <v>1899</v>
      </c>
      <c r="J5815" s="39">
        <v>1.05</v>
      </c>
    </row>
    <row r="5816" spans="1:10">
      <c r="A5816" s="38"/>
      <c r="B5816" s="38"/>
      <c r="C5816" s="38"/>
      <c r="D5816" s="38"/>
      <c r="E5816" s="38" t="s">
        <v>1900</v>
      </c>
      <c r="F5816" s="39">
        <v>14.91</v>
      </c>
      <c r="G5816" s="38"/>
      <c r="H5816" s="398" t="s">
        <v>1901</v>
      </c>
      <c r="I5816" s="398"/>
      <c r="J5816" s="39">
        <v>87.66</v>
      </c>
    </row>
    <row r="5817" spans="1:10" ht="1.05" customHeight="1">
      <c r="A5817" s="16"/>
      <c r="B5817" s="16"/>
      <c r="C5817" s="16"/>
      <c r="D5817" s="16"/>
      <c r="E5817" s="16"/>
      <c r="F5817" s="16"/>
      <c r="G5817" s="16"/>
      <c r="H5817" s="16"/>
      <c r="I5817" s="16"/>
      <c r="J5817" s="16"/>
    </row>
    <row r="5818" spans="1:10" ht="18" customHeight="1">
      <c r="A5818" s="2" t="s">
        <v>1861</v>
      </c>
      <c r="B5818" s="4" t="s">
        <v>61</v>
      </c>
      <c r="C5818" s="2" t="s">
        <v>62</v>
      </c>
      <c r="D5818" s="2" t="s">
        <v>9</v>
      </c>
      <c r="E5818" s="391" t="s">
        <v>63</v>
      </c>
      <c r="F5818" s="391"/>
      <c r="G5818" s="3" t="s">
        <v>64</v>
      </c>
      <c r="H5818" s="4" t="s">
        <v>10</v>
      </c>
      <c r="I5818" s="4" t="s">
        <v>65</v>
      </c>
      <c r="J5818" s="4" t="s">
        <v>11</v>
      </c>
    </row>
    <row r="5819" spans="1:10" ht="25.95" customHeight="1">
      <c r="A5819" s="10" t="s">
        <v>1883</v>
      </c>
      <c r="B5819" s="12" t="s">
        <v>1862</v>
      </c>
      <c r="C5819" s="10" t="s">
        <v>78</v>
      </c>
      <c r="D5819" s="10" t="s">
        <v>1863</v>
      </c>
      <c r="E5819" s="395" t="s">
        <v>258</v>
      </c>
      <c r="F5819" s="395"/>
      <c r="G5819" s="11" t="s">
        <v>114</v>
      </c>
      <c r="H5819" s="15">
        <v>1</v>
      </c>
      <c r="I5819" s="13">
        <v>226.24</v>
      </c>
      <c r="J5819" s="13">
        <v>226.24</v>
      </c>
    </row>
    <row r="5820" spans="1:10" ht="24" customHeight="1">
      <c r="A5820" s="17" t="s">
        <v>1884</v>
      </c>
      <c r="B5820" s="19" t="s">
        <v>1935</v>
      </c>
      <c r="C5820" s="17" t="s">
        <v>78</v>
      </c>
      <c r="D5820" s="17" t="s">
        <v>1936</v>
      </c>
      <c r="E5820" s="396" t="s">
        <v>1887</v>
      </c>
      <c r="F5820" s="396"/>
      <c r="G5820" s="18" t="s">
        <v>1911</v>
      </c>
      <c r="H5820" s="21">
        <v>0.437</v>
      </c>
      <c r="I5820" s="20">
        <v>28.34</v>
      </c>
      <c r="J5820" s="20">
        <v>12.38</v>
      </c>
    </row>
    <row r="5821" spans="1:10" ht="24" customHeight="1">
      <c r="A5821" s="17" t="s">
        <v>1884</v>
      </c>
      <c r="B5821" s="19" t="s">
        <v>1909</v>
      </c>
      <c r="C5821" s="17" t="s">
        <v>78</v>
      </c>
      <c r="D5821" s="17" t="s">
        <v>1910</v>
      </c>
      <c r="E5821" s="396" t="s">
        <v>1887</v>
      </c>
      <c r="F5821" s="396"/>
      <c r="G5821" s="18" t="s">
        <v>1911</v>
      </c>
      <c r="H5821" s="21">
        <v>0.218</v>
      </c>
      <c r="I5821" s="20">
        <v>22.95</v>
      </c>
      <c r="J5821" s="20">
        <v>5</v>
      </c>
    </row>
    <row r="5822" spans="1:10" ht="24" customHeight="1">
      <c r="A5822" s="22" t="s">
        <v>1894</v>
      </c>
      <c r="B5822" s="24" t="s">
        <v>3637</v>
      </c>
      <c r="C5822" s="22" t="s">
        <v>78</v>
      </c>
      <c r="D5822" s="22" t="s">
        <v>3638</v>
      </c>
      <c r="E5822" s="397" t="s">
        <v>1928</v>
      </c>
      <c r="F5822" s="397"/>
      <c r="G5822" s="23" t="s">
        <v>136</v>
      </c>
      <c r="H5822" s="26">
        <v>1.2150000000000001</v>
      </c>
      <c r="I5822" s="25">
        <v>3.07</v>
      </c>
      <c r="J5822" s="25">
        <v>3.73</v>
      </c>
    </row>
    <row r="5823" spans="1:10" ht="25.95" customHeight="1">
      <c r="A5823" s="22" t="s">
        <v>1894</v>
      </c>
      <c r="B5823" s="24" t="s">
        <v>3639</v>
      </c>
      <c r="C5823" s="22" t="s">
        <v>78</v>
      </c>
      <c r="D5823" s="22" t="s">
        <v>3640</v>
      </c>
      <c r="E5823" s="397" t="s">
        <v>1928</v>
      </c>
      <c r="F5823" s="397"/>
      <c r="G5823" s="23" t="s">
        <v>99</v>
      </c>
      <c r="H5823" s="26">
        <v>0.25</v>
      </c>
      <c r="I5823" s="25">
        <v>819.9</v>
      </c>
      <c r="J5823" s="25">
        <v>204.97</v>
      </c>
    </row>
    <row r="5824" spans="1:10" ht="24" customHeight="1">
      <c r="A5824" s="22" t="s">
        <v>1894</v>
      </c>
      <c r="B5824" s="24" t="s">
        <v>2248</v>
      </c>
      <c r="C5824" s="22" t="s">
        <v>78</v>
      </c>
      <c r="D5824" s="22" t="s">
        <v>2249</v>
      </c>
      <c r="E5824" s="397" t="s">
        <v>1928</v>
      </c>
      <c r="F5824" s="397"/>
      <c r="G5824" s="23" t="s">
        <v>136</v>
      </c>
      <c r="H5824" s="26">
        <v>0.24</v>
      </c>
      <c r="I5824" s="25">
        <v>0.7</v>
      </c>
      <c r="J5824" s="25">
        <v>0.16</v>
      </c>
    </row>
    <row r="5825" spans="1:10">
      <c r="A5825" s="38"/>
      <c r="B5825" s="38"/>
      <c r="C5825" s="38"/>
      <c r="D5825" s="38"/>
      <c r="E5825" s="38" t="s">
        <v>1897</v>
      </c>
      <c r="F5825" s="39">
        <v>12.86</v>
      </c>
      <c r="G5825" s="38" t="s">
        <v>1898</v>
      </c>
      <c r="H5825" s="39">
        <v>0</v>
      </c>
      <c r="I5825" s="38" t="s">
        <v>1899</v>
      </c>
      <c r="J5825" s="39">
        <v>12.86</v>
      </c>
    </row>
    <row r="5826" spans="1:10">
      <c r="A5826" s="38"/>
      <c r="B5826" s="38"/>
      <c r="C5826" s="38"/>
      <c r="D5826" s="38"/>
      <c r="E5826" s="38" t="s">
        <v>1900</v>
      </c>
      <c r="F5826" s="39">
        <v>46.37</v>
      </c>
      <c r="G5826" s="38"/>
      <c r="H5826" s="398" t="s">
        <v>1901</v>
      </c>
      <c r="I5826" s="398"/>
      <c r="J5826" s="39">
        <v>272.61</v>
      </c>
    </row>
    <row r="5827" spans="1:10" ht="1.05" customHeight="1">
      <c r="A5827" s="16"/>
      <c r="B5827" s="16"/>
      <c r="C5827" s="16"/>
      <c r="D5827" s="16"/>
      <c r="E5827" s="16"/>
      <c r="F5827" s="16"/>
      <c r="G5827" s="16"/>
      <c r="H5827" s="16"/>
      <c r="I5827" s="16"/>
      <c r="J5827" s="16"/>
    </row>
    <row r="5828" spans="1:10" ht="18" customHeight="1">
      <c r="A5828" s="2" t="s">
        <v>1864</v>
      </c>
      <c r="B5828" s="4" t="s">
        <v>61</v>
      </c>
      <c r="C5828" s="2" t="s">
        <v>62</v>
      </c>
      <c r="D5828" s="2" t="s">
        <v>9</v>
      </c>
      <c r="E5828" s="391" t="s">
        <v>63</v>
      </c>
      <c r="F5828" s="391"/>
      <c r="G5828" s="3" t="s">
        <v>64</v>
      </c>
      <c r="H5828" s="4" t="s">
        <v>10</v>
      </c>
      <c r="I5828" s="4" t="s">
        <v>65</v>
      </c>
      <c r="J5828" s="4" t="s">
        <v>11</v>
      </c>
    </row>
    <row r="5829" spans="1:10" ht="39" customHeight="1">
      <c r="A5829" s="10" t="s">
        <v>1883</v>
      </c>
      <c r="B5829" s="12" t="s">
        <v>1865</v>
      </c>
      <c r="C5829" s="10" t="s">
        <v>78</v>
      </c>
      <c r="D5829" s="10" t="s">
        <v>1866</v>
      </c>
      <c r="E5829" s="395" t="s">
        <v>1867</v>
      </c>
      <c r="F5829" s="395"/>
      <c r="G5829" s="11" t="s">
        <v>99</v>
      </c>
      <c r="H5829" s="15">
        <v>1</v>
      </c>
      <c r="I5829" s="13">
        <v>77.48</v>
      </c>
      <c r="J5829" s="13">
        <v>77.48</v>
      </c>
    </row>
    <row r="5830" spans="1:10" ht="24" customHeight="1">
      <c r="A5830" s="17" t="s">
        <v>1884</v>
      </c>
      <c r="B5830" s="19" t="s">
        <v>3642</v>
      </c>
      <c r="C5830" s="17" t="s">
        <v>78</v>
      </c>
      <c r="D5830" s="17" t="s">
        <v>3643</v>
      </c>
      <c r="E5830" s="396" t="s">
        <v>1887</v>
      </c>
      <c r="F5830" s="396"/>
      <c r="G5830" s="18" t="s">
        <v>1911</v>
      </c>
      <c r="H5830" s="21">
        <v>0.3725</v>
      </c>
      <c r="I5830" s="20">
        <v>28.14</v>
      </c>
      <c r="J5830" s="20">
        <v>10.48</v>
      </c>
    </row>
    <row r="5831" spans="1:10" ht="52.05" customHeight="1">
      <c r="A5831" s="17" t="s">
        <v>1884</v>
      </c>
      <c r="B5831" s="19" t="s">
        <v>3644</v>
      </c>
      <c r="C5831" s="17" t="s">
        <v>78</v>
      </c>
      <c r="D5831" s="17" t="s">
        <v>3645</v>
      </c>
      <c r="E5831" s="396" t="s">
        <v>1907</v>
      </c>
      <c r="F5831" s="396"/>
      <c r="G5831" s="18" t="s">
        <v>1914</v>
      </c>
      <c r="H5831" s="21">
        <v>4.9099999999999998E-2</v>
      </c>
      <c r="I5831" s="20">
        <v>11.57</v>
      </c>
      <c r="J5831" s="20">
        <v>0.56000000000000005</v>
      </c>
    </row>
    <row r="5832" spans="1:10" ht="24" customHeight="1">
      <c r="A5832" s="17" t="s">
        <v>1884</v>
      </c>
      <c r="B5832" s="19" t="s">
        <v>1909</v>
      </c>
      <c r="C5832" s="17" t="s">
        <v>78</v>
      </c>
      <c r="D5832" s="17" t="s">
        <v>1910</v>
      </c>
      <c r="E5832" s="396" t="s">
        <v>1887</v>
      </c>
      <c r="F5832" s="396"/>
      <c r="G5832" s="18" t="s">
        <v>1911</v>
      </c>
      <c r="H5832" s="21">
        <v>0.3725</v>
      </c>
      <c r="I5832" s="20">
        <v>22.95</v>
      </c>
      <c r="J5832" s="20">
        <v>8.5399999999999991</v>
      </c>
    </row>
    <row r="5833" spans="1:10" ht="39" customHeight="1">
      <c r="A5833" s="17" t="s">
        <v>1884</v>
      </c>
      <c r="B5833" s="19" t="s">
        <v>2083</v>
      </c>
      <c r="C5833" s="17" t="s">
        <v>78</v>
      </c>
      <c r="D5833" s="17" t="s">
        <v>2084</v>
      </c>
      <c r="E5833" s="396" t="s">
        <v>1907</v>
      </c>
      <c r="F5833" s="396"/>
      <c r="G5833" s="18" t="s">
        <v>1914</v>
      </c>
      <c r="H5833" s="21">
        <v>4.1000000000000003E-3</v>
      </c>
      <c r="I5833" s="20">
        <v>10.68</v>
      </c>
      <c r="J5833" s="20">
        <v>0.04</v>
      </c>
    </row>
    <row r="5834" spans="1:10" ht="39" customHeight="1">
      <c r="A5834" s="17" t="s">
        <v>1884</v>
      </c>
      <c r="B5834" s="19" t="s">
        <v>3646</v>
      </c>
      <c r="C5834" s="17" t="s">
        <v>78</v>
      </c>
      <c r="D5834" s="17" t="s">
        <v>3647</v>
      </c>
      <c r="E5834" s="396" t="s">
        <v>1907</v>
      </c>
      <c r="F5834" s="396"/>
      <c r="G5834" s="18" t="s">
        <v>1908</v>
      </c>
      <c r="H5834" s="21">
        <v>0.18210000000000001</v>
      </c>
      <c r="I5834" s="20">
        <v>0.72</v>
      </c>
      <c r="J5834" s="20">
        <v>0.13</v>
      </c>
    </row>
    <row r="5835" spans="1:10" ht="52.05" customHeight="1">
      <c r="A5835" s="17" t="s">
        <v>1884</v>
      </c>
      <c r="B5835" s="19" t="s">
        <v>3648</v>
      </c>
      <c r="C5835" s="17" t="s">
        <v>78</v>
      </c>
      <c r="D5835" s="17" t="s">
        <v>3649</v>
      </c>
      <c r="E5835" s="396" t="s">
        <v>1907</v>
      </c>
      <c r="F5835" s="396"/>
      <c r="G5835" s="18" t="s">
        <v>1908</v>
      </c>
      <c r="H5835" s="21">
        <v>0.1371</v>
      </c>
      <c r="I5835" s="20">
        <v>1.1100000000000001</v>
      </c>
      <c r="J5835" s="20">
        <v>0.15</v>
      </c>
    </row>
    <row r="5836" spans="1:10" ht="25.95" customHeight="1">
      <c r="A5836" s="22" t="s">
        <v>1894</v>
      </c>
      <c r="B5836" s="24" t="s">
        <v>2392</v>
      </c>
      <c r="C5836" s="22" t="s">
        <v>78</v>
      </c>
      <c r="D5836" s="22" t="s">
        <v>2393</v>
      </c>
      <c r="E5836" s="397" t="s">
        <v>1928</v>
      </c>
      <c r="F5836" s="397"/>
      <c r="G5836" s="23" t="s">
        <v>81</v>
      </c>
      <c r="H5836" s="26">
        <v>5.6800000000000003E-2</v>
      </c>
      <c r="I5836" s="25">
        <v>135</v>
      </c>
      <c r="J5836" s="25">
        <v>7.66</v>
      </c>
    </row>
    <row r="5837" spans="1:10" ht="25.95" customHeight="1">
      <c r="A5837" s="22" t="s">
        <v>1894</v>
      </c>
      <c r="B5837" s="24" t="s">
        <v>3650</v>
      </c>
      <c r="C5837" s="22" t="s">
        <v>78</v>
      </c>
      <c r="D5837" s="22" t="s">
        <v>3651</v>
      </c>
      <c r="E5837" s="397" t="s">
        <v>1928</v>
      </c>
      <c r="F5837" s="397"/>
      <c r="G5837" s="23" t="s">
        <v>81</v>
      </c>
      <c r="H5837" s="26">
        <v>9.7999999999999997E-3</v>
      </c>
      <c r="I5837" s="25">
        <v>102.34</v>
      </c>
      <c r="J5837" s="25">
        <v>1</v>
      </c>
    </row>
    <row r="5838" spans="1:10" ht="52.05" customHeight="1">
      <c r="A5838" s="22" t="s">
        <v>1894</v>
      </c>
      <c r="B5838" s="24" t="s">
        <v>3652</v>
      </c>
      <c r="C5838" s="22" t="s">
        <v>78</v>
      </c>
      <c r="D5838" s="22" t="s">
        <v>3653</v>
      </c>
      <c r="E5838" s="397" t="s">
        <v>1928</v>
      </c>
      <c r="F5838" s="397"/>
      <c r="G5838" s="23" t="s">
        <v>99</v>
      </c>
      <c r="H5838" s="26">
        <v>1.03</v>
      </c>
      <c r="I5838" s="25">
        <v>47.5</v>
      </c>
      <c r="J5838" s="25">
        <v>48.92</v>
      </c>
    </row>
    <row r="5839" spans="1:10">
      <c r="A5839" s="38"/>
      <c r="B5839" s="38"/>
      <c r="C5839" s="38"/>
      <c r="D5839" s="38"/>
      <c r="E5839" s="38" t="s">
        <v>1897</v>
      </c>
      <c r="F5839" s="39">
        <v>13.9</v>
      </c>
      <c r="G5839" s="38" t="s">
        <v>1898</v>
      </c>
      <c r="H5839" s="39">
        <v>0</v>
      </c>
      <c r="I5839" s="38" t="s">
        <v>1899</v>
      </c>
      <c r="J5839" s="39">
        <v>13.9</v>
      </c>
    </row>
    <row r="5840" spans="1:10">
      <c r="A5840" s="38"/>
      <c r="B5840" s="38"/>
      <c r="C5840" s="38"/>
      <c r="D5840" s="38"/>
      <c r="E5840" s="38" t="s">
        <v>1900</v>
      </c>
      <c r="F5840" s="39">
        <v>15.88</v>
      </c>
      <c r="G5840" s="38"/>
      <c r="H5840" s="398" t="s">
        <v>1901</v>
      </c>
      <c r="I5840" s="398"/>
      <c r="J5840" s="39">
        <v>93.36</v>
      </c>
    </row>
    <row r="5841" spans="1:10" ht="1.05" customHeight="1">
      <c r="A5841" s="16"/>
      <c r="B5841" s="16"/>
      <c r="C5841" s="16"/>
      <c r="D5841" s="16"/>
      <c r="E5841" s="16"/>
      <c r="F5841" s="16"/>
      <c r="G5841" s="16"/>
      <c r="H5841" s="16"/>
      <c r="I5841" s="16"/>
      <c r="J5841" s="16"/>
    </row>
    <row r="5842" spans="1:10" ht="49.95" customHeight="1">
      <c r="A5842" s="385" t="s">
        <v>3663</v>
      </c>
      <c r="B5842" s="386"/>
      <c r="C5842" s="386"/>
      <c r="D5842" s="386"/>
      <c r="E5842" s="386"/>
      <c r="F5842" s="386"/>
      <c r="G5842" s="386"/>
      <c r="H5842" s="386"/>
      <c r="I5842" s="386"/>
      <c r="J5842" s="386"/>
    </row>
    <row r="5843" spans="1:10" ht="18" customHeight="1">
      <c r="A5843" s="2"/>
      <c r="B5843" s="4" t="s">
        <v>61</v>
      </c>
      <c r="C5843" s="2" t="s">
        <v>62</v>
      </c>
      <c r="D5843" s="2" t="s">
        <v>9</v>
      </c>
      <c r="E5843" s="391" t="s">
        <v>63</v>
      </c>
      <c r="F5843" s="391"/>
      <c r="G5843" s="3" t="s">
        <v>64</v>
      </c>
      <c r="H5843" s="4" t="s">
        <v>10</v>
      </c>
      <c r="I5843" s="4" t="s">
        <v>65</v>
      </c>
      <c r="J5843" s="4" t="s">
        <v>11</v>
      </c>
    </row>
    <row r="5844" spans="1:10" ht="25.95" customHeight="1">
      <c r="A5844" s="10" t="s">
        <v>1883</v>
      </c>
      <c r="B5844" s="12" t="s">
        <v>3611</v>
      </c>
      <c r="C5844" s="10" t="s">
        <v>78</v>
      </c>
      <c r="D5844" s="10" t="s">
        <v>3612</v>
      </c>
      <c r="E5844" s="395" t="s">
        <v>211</v>
      </c>
      <c r="F5844" s="395"/>
      <c r="G5844" s="11" t="s">
        <v>99</v>
      </c>
      <c r="H5844" s="15">
        <v>1</v>
      </c>
      <c r="I5844" s="13">
        <v>39.36</v>
      </c>
      <c r="J5844" s="13">
        <v>39.36</v>
      </c>
    </row>
    <row r="5845" spans="1:10" ht="24" customHeight="1">
      <c r="A5845" s="17" t="s">
        <v>1884</v>
      </c>
      <c r="B5845" s="19" t="s">
        <v>1935</v>
      </c>
      <c r="C5845" s="17" t="s">
        <v>78</v>
      </c>
      <c r="D5845" s="17" t="s">
        <v>1936</v>
      </c>
      <c r="E5845" s="396" t="s">
        <v>1887</v>
      </c>
      <c r="F5845" s="396"/>
      <c r="G5845" s="18" t="s">
        <v>1911</v>
      </c>
      <c r="H5845" s="21">
        <v>8.7999999999999995E-2</v>
      </c>
      <c r="I5845" s="20">
        <v>28.34</v>
      </c>
      <c r="J5845" s="20">
        <v>2.4900000000000002</v>
      </c>
    </row>
    <row r="5846" spans="1:10" ht="39" customHeight="1">
      <c r="A5846" s="17" t="s">
        <v>1884</v>
      </c>
      <c r="B5846" s="19" t="s">
        <v>3664</v>
      </c>
      <c r="C5846" s="17" t="s">
        <v>78</v>
      </c>
      <c r="D5846" s="17" t="s">
        <v>3665</v>
      </c>
      <c r="E5846" s="396" t="s">
        <v>1907</v>
      </c>
      <c r="F5846" s="396"/>
      <c r="G5846" s="18" t="s">
        <v>1914</v>
      </c>
      <c r="H5846" s="21">
        <v>7.0000000000000001E-3</v>
      </c>
      <c r="I5846" s="20">
        <v>10.7</v>
      </c>
      <c r="J5846" s="20">
        <v>7.0000000000000007E-2</v>
      </c>
    </row>
    <row r="5847" spans="1:10" ht="25.95" customHeight="1">
      <c r="A5847" s="22" t="s">
        <v>1894</v>
      </c>
      <c r="B5847" s="24" t="s">
        <v>3666</v>
      </c>
      <c r="C5847" s="22" t="s">
        <v>78</v>
      </c>
      <c r="D5847" s="22" t="s">
        <v>3667</v>
      </c>
      <c r="E5847" s="397" t="s">
        <v>1928</v>
      </c>
      <c r="F5847" s="397"/>
      <c r="G5847" s="23" t="s">
        <v>136</v>
      </c>
      <c r="H5847" s="26">
        <v>4</v>
      </c>
      <c r="I5847" s="25">
        <v>9.1999999999999993</v>
      </c>
      <c r="J5847" s="25">
        <v>36.799999999999997</v>
      </c>
    </row>
    <row r="5848" spans="1:10">
      <c r="A5848" s="38"/>
      <c r="B5848" s="38"/>
      <c r="C5848" s="38"/>
      <c r="D5848" s="38"/>
      <c r="E5848" s="38" t="s">
        <v>1897</v>
      </c>
      <c r="F5848" s="39">
        <v>1.88</v>
      </c>
      <c r="G5848" s="38" t="s">
        <v>1898</v>
      </c>
      <c r="H5848" s="39">
        <v>0</v>
      </c>
      <c r="I5848" s="38" t="s">
        <v>1899</v>
      </c>
      <c r="J5848" s="39">
        <v>1.88</v>
      </c>
    </row>
    <row r="5849" spans="1:10">
      <c r="A5849" s="38"/>
      <c r="B5849" s="38"/>
      <c r="C5849" s="38"/>
      <c r="D5849" s="38"/>
      <c r="E5849" s="38" t="s">
        <v>1900</v>
      </c>
      <c r="F5849" s="39">
        <v>8.06</v>
      </c>
      <c r="G5849" s="38"/>
      <c r="H5849" s="398" t="s">
        <v>1901</v>
      </c>
      <c r="I5849" s="398"/>
      <c r="J5849" s="39">
        <v>47.42</v>
      </c>
    </row>
    <row r="5850" spans="1:10" ht="1.05" customHeight="1">
      <c r="A5850" s="16"/>
      <c r="B5850" s="16"/>
      <c r="C5850" s="16"/>
      <c r="D5850" s="16"/>
      <c r="E5850" s="16"/>
      <c r="F5850" s="16"/>
      <c r="G5850" s="16"/>
      <c r="H5850" s="16"/>
      <c r="I5850" s="16"/>
      <c r="J5850" s="16"/>
    </row>
    <row r="5851" spans="1:10" ht="18" customHeight="1">
      <c r="A5851" s="2"/>
      <c r="B5851" s="4" t="s">
        <v>61</v>
      </c>
      <c r="C5851" s="2" t="s">
        <v>62</v>
      </c>
      <c r="D5851" s="2" t="s">
        <v>9</v>
      </c>
      <c r="E5851" s="391" t="s">
        <v>63</v>
      </c>
      <c r="F5851" s="391"/>
      <c r="G5851" s="3" t="s">
        <v>64</v>
      </c>
      <c r="H5851" s="4" t="s">
        <v>10</v>
      </c>
      <c r="I5851" s="4" t="s">
        <v>65</v>
      </c>
      <c r="J5851" s="4" t="s">
        <v>11</v>
      </c>
    </row>
    <row r="5852" spans="1:10" ht="24" customHeight="1">
      <c r="A5852" s="10" t="s">
        <v>1883</v>
      </c>
      <c r="B5852" s="12" t="s">
        <v>2033</v>
      </c>
      <c r="C5852" s="10" t="s">
        <v>78</v>
      </c>
      <c r="D5852" s="10" t="s">
        <v>2034</v>
      </c>
      <c r="E5852" s="395" t="s">
        <v>1887</v>
      </c>
      <c r="F5852" s="395"/>
      <c r="G5852" s="11" t="s">
        <v>1911</v>
      </c>
      <c r="H5852" s="15">
        <v>1</v>
      </c>
      <c r="I5852" s="13">
        <v>23.86</v>
      </c>
      <c r="J5852" s="13">
        <v>23.86</v>
      </c>
    </row>
    <row r="5853" spans="1:10" ht="25.95" customHeight="1">
      <c r="A5853" s="17" t="s">
        <v>1884</v>
      </c>
      <c r="B5853" s="19" t="s">
        <v>3668</v>
      </c>
      <c r="C5853" s="17" t="s">
        <v>78</v>
      </c>
      <c r="D5853" s="17" t="s">
        <v>3669</v>
      </c>
      <c r="E5853" s="396" t="s">
        <v>1887</v>
      </c>
      <c r="F5853" s="396"/>
      <c r="G5853" s="18" t="s">
        <v>1911</v>
      </c>
      <c r="H5853" s="21">
        <v>1</v>
      </c>
      <c r="I5853" s="20">
        <v>0.19</v>
      </c>
      <c r="J5853" s="20">
        <v>0.19</v>
      </c>
    </row>
    <row r="5854" spans="1:10" ht="25.95" customHeight="1">
      <c r="A5854" s="22" t="s">
        <v>1894</v>
      </c>
      <c r="B5854" s="24" t="s">
        <v>3670</v>
      </c>
      <c r="C5854" s="22" t="s">
        <v>78</v>
      </c>
      <c r="D5854" s="22" t="s">
        <v>3671</v>
      </c>
      <c r="E5854" s="397" t="s">
        <v>1928</v>
      </c>
      <c r="F5854" s="397"/>
      <c r="G5854" s="23" t="s">
        <v>1911</v>
      </c>
      <c r="H5854" s="26">
        <v>1</v>
      </c>
      <c r="I5854" s="25">
        <v>2.79</v>
      </c>
      <c r="J5854" s="25">
        <v>2.79</v>
      </c>
    </row>
    <row r="5855" spans="1:10" ht="25.95" customHeight="1">
      <c r="A5855" s="22" t="s">
        <v>1894</v>
      </c>
      <c r="B5855" s="24" t="s">
        <v>3672</v>
      </c>
      <c r="C5855" s="22" t="s">
        <v>78</v>
      </c>
      <c r="D5855" s="22" t="s">
        <v>3673</v>
      </c>
      <c r="E5855" s="397" t="s">
        <v>1928</v>
      </c>
      <c r="F5855" s="397"/>
      <c r="G5855" s="23" t="s">
        <v>1911</v>
      </c>
      <c r="H5855" s="26">
        <v>1</v>
      </c>
      <c r="I5855" s="25">
        <v>1.43</v>
      </c>
      <c r="J5855" s="25">
        <v>1.43</v>
      </c>
    </row>
    <row r="5856" spans="1:10" ht="24" customHeight="1">
      <c r="A5856" s="22" t="s">
        <v>1894</v>
      </c>
      <c r="B5856" s="24" t="s">
        <v>3674</v>
      </c>
      <c r="C5856" s="22" t="s">
        <v>78</v>
      </c>
      <c r="D5856" s="22" t="s">
        <v>3675</v>
      </c>
      <c r="E5856" s="397" t="s">
        <v>67</v>
      </c>
      <c r="F5856" s="397"/>
      <c r="G5856" s="23" t="s">
        <v>1911</v>
      </c>
      <c r="H5856" s="26">
        <v>1</v>
      </c>
      <c r="I5856" s="25">
        <v>16.739999999999998</v>
      </c>
      <c r="J5856" s="25">
        <v>16.739999999999998</v>
      </c>
    </row>
    <row r="5857" spans="1:10" ht="25.95" customHeight="1">
      <c r="A5857" s="22" t="s">
        <v>1894</v>
      </c>
      <c r="B5857" s="24" t="s">
        <v>3676</v>
      </c>
      <c r="C5857" s="22" t="s">
        <v>78</v>
      </c>
      <c r="D5857" s="22" t="s">
        <v>3677</v>
      </c>
      <c r="E5857" s="397" t="s">
        <v>1928</v>
      </c>
      <c r="F5857" s="397"/>
      <c r="G5857" s="23" t="s">
        <v>1911</v>
      </c>
      <c r="H5857" s="26">
        <v>1</v>
      </c>
      <c r="I5857" s="25">
        <v>0.08</v>
      </c>
      <c r="J5857" s="25">
        <v>0.08</v>
      </c>
    </row>
    <row r="5858" spans="1:10" ht="25.95" customHeight="1">
      <c r="A5858" s="22" t="s">
        <v>1894</v>
      </c>
      <c r="B5858" s="24" t="s">
        <v>3678</v>
      </c>
      <c r="C5858" s="22" t="s">
        <v>78</v>
      </c>
      <c r="D5858" s="22" t="s">
        <v>3679</v>
      </c>
      <c r="E5858" s="397" t="s">
        <v>1928</v>
      </c>
      <c r="F5858" s="397"/>
      <c r="G5858" s="23" t="s">
        <v>1911</v>
      </c>
      <c r="H5858" s="26">
        <v>1</v>
      </c>
      <c r="I5858" s="25">
        <v>1.31</v>
      </c>
      <c r="J5858" s="25">
        <v>1.31</v>
      </c>
    </row>
    <row r="5859" spans="1:10" ht="25.95" customHeight="1">
      <c r="A5859" s="22" t="s">
        <v>1894</v>
      </c>
      <c r="B5859" s="24" t="s">
        <v>3680</v>
      </c>
      <c r="C5859" s="22" t="s">
        <v>78</v>
      </c>
      <c r="D5859" s="22" t="s">
        <v>3681</v>
      </c>
      <c r="E5859" s="397" t="s">
        <v>1928</v>
      </c>
      <c r="F5859" s="397"/>
      <c r="G5859" s="23" t="s">
        <v>1911</v>
      </c>
      <c r="H5859" s="26">
        <v>1</v>
      </c>
      <c r="I5859" s="25">
        <v>0.78</v>
      </c>
      <c r="J5859" s="25">
        <v>0.78</v>
      </c>
    </row>
    <row r="5860" spans="1:10" ht="25.95" customHeight="1">
      <c r="A5860" s="22" t="s">
        <v>1894</v>
      </c>
      <c r="B5860" s="24" t="s">
        <v>3682</v>
      </c>
      <c r="C5860" s="22" t="s">
        <v>78</v>
      </c>
      <c r="D5860" s="22" t="s">
        <v>3683</v>
      </c>
      <c r="E5860" s="397" t="s">
        <v>1928</v>
      </c>
      <c r="F5860" s="397"/>
      <c r="G5860" s="23" t="s">
        <v>1911</v>
      </c>
      <c r="H5860" s="26">
        <v>1</v>
      </c>
      <c r="I5860" s="25">
        <v>0.54</v>
      </c>
      <c r="J5860" s="25">
        <v>0.54</v>
      </c>
    </row>
    <row r="5861" spans="1:10">
      <c r="A5861" s="38"/>
      <c r="B5861" s="38"/>
      <c r="C5861" s="38"/>
      <c r="D5861" s="38"/>
      <c r="E5861" s="38" t="s">
        <v>1897</v>
      </c>
      <c r="F5861" s="39">
        <v>16.93</v>
      </c>
      <c r="G5861" s="38" t="s">
        <v>1898</v>
      </c>
      <c r="H5861" s="39">
        <v>0</v>
      </c>
      <c r="I5861" s="38" t="s">
        <v>1899</v>
      </c>
      <c r="J5861" s="39">
        <v>16.93</v>
      </c>
    </row>
    <row r="5862" spans="1:10">
      <c r="A5862" s="38"/>
      <c r="B5862" s="38"/>
      <c r="C5862" s="38"/>
      <c r="D5862" s="38"/>
      <c r="E5862" s="38" t="s">
        <v>1900</v>
      </c>
      <c r="F5862" s="39">
        <v>4.8899999999999997</v>
      </c>
      <c r="G5862" s="38"/>
      <c r="H5862" s="398" t="s">
        <v>1901</v>
      </c>
      <c r="I5862" s="398"/>
      <c r="J5862" s="39">
        <v>28.75</v>
      </c>
    </row>
    <row r="5863" spans="1:10" ht="1.05" customHeight="1">
      <c r="A5863" s="16"/>
      <c r="B5863" s="16"/>
      <c r="C5863" s="16"/>
      <c r="D5863" s="16"/>
      <c r="E5863" s="16"/>
      <c r="F5863" s="16"/>
      <c r="G5863" s="16"/>
      <c r="H5863" s="16"/>
      <c r="I5863" s="16"/>
      <c r="J5863" s="16"/>
    </row>
    <row r="5864" spans="1:10" ht="18" customHeight="1">
      <c r="A5864" s="2"/>
      <c r="B5864" s="4" t="s">
        <v>61</v>
      </c>
      <c r="C5864" s="2" t="s">
        <v>62</v>
      </c>
      <c r="D5864" s="2" t="s">
        <v>9</v>
      </c>
      <c r="E5864" s="391" t="s">
        <v>63</v>
      </c>
      <c r="F5864" s="391"/>
      <c r="G5864" s="3" t="s">
        <v>64</v>
      </c>
      <c r="H5864" s="4" t="s">
        <v>10</v>
      </c>
      <c r="I5864" s="4" t="s">
        <v>65</v>
      </c>
      <c r="J5864" s="4" t="s">
        <v>11</v>
      </c>
    </row>
    <row r="5865" spans="1:10" ht="25.95" customHeight="1">
      <c r="A5865" s="10" t="s">
        <v>1883</v>
      </c>
      <c r="B5865" s="12" t="s">
        <v>1994</v>
      </c>
      <c r="C5865" s="10" t="s">
        <v>78</v>
      </c>
      <c r="D5865" s="10" t="s">
        <v>1995</v>
      </c>
      <c r="E5865" s="395" t="s">
        <v>1887</v>
      </c>
      <c r="F5865" s="395"/>
      <c r="G5865" s="11" t="s">
        <v>1911</v>
      </c>
      <c r="H5865" s="15">
        <v>1</v>
      </c>
      <c r="I5865" s="13">
        <v>23.69</v>
      </c>
      <c r="J5865" s="13">
        <v>23.69</v>
      </c>
    </row>
    <row r="5866" spans="1:10" ht="25.95" customHeight="1">
      <c r="A5866" s="17" t="s">
        <v>1884</v>
      </c>
      <c r="B5866" s="19" t="s">
        <v>3684</v>
      </c>
      <c r="C5866" s="17" t="s">
        <v>78</v>
      </c>
      <c r="D5866" s="17" t="s">
        <v>3685</v>
      </c>
      <c r="E5866" s="396" t="s">
        <v>1887</v>
      </c>
      <c r="F5866" s="396"/>
      <c r="G5866" s="18" t="s">
        <v>1911</v>
      </c>
      <c r="H5866" s="21">
        <v>1</v>
      </c>
      <c r="I5866" s="20">
        <v>0.24</v>
      </c>
      <c r="J5866" s="20">
        <v>0.24</v>
      </c>
    </row>
    <row r="5867" spans="1:10" ht="25.95" customHeight="1">
      <c r="A5867" s="22" t="s">
        <v>1894</v>
      </c>
      <c r="B5867" s="24" t="s">
        <v>3672</v>
      </c>
      <c r="C5867" s="22" t="s">
        <v>78</v>
      </c>
      <c r="D5867" s="22" t="s">
        <v>3673</v>
      </c>
      <c r="E5867" s="397" t="s">
        <v>1928</v>
      </c>
      <c r="F5867" s="397"/>
      <c r="G5867" s="23" t="s">
        <v>1911</v>
      </c>
      <c r="H5867" s="26">
        <v>1</v>
      </c>
      <c r="I5867" s="25">
        <v>1.43</v>
      </c>
      <c r="J5867" s="25">
        <v>1.43</v>
      </c>
    </row>
    <row r="5868" spans="1:10" ht="25.95" customHeight="1">
      <c r="A5868" s="22" t="s">
        <v>1894</v>
      </c>
      <c r="B5868" s="24" t="s">
        <v>3670</v>
      </c>
      <c r="C5868" s="22" t="s">
        <v>78</v>
      </c>
      <c r="D5868" s="22" t="s">
        <v>3671</v>
      </c>
      <c r="E5868" s="397" t="s">
        <v>1928</v>
      </c>
      <c r="F5868" s="397"/>
      <c r="G5868" s="23" t="s">
        <v>1911</v>
      </c>
      <c r="H5868" s="26">
        <v>1</v>
      </c>
      <c r="I5868" s="25">
        <v>2.79</v>
      </c>
      <c r="J5868" s="25">
        <v>2.79</v>
      </c>
    </row>
    <row r="5869" spans="1:10" ht="25.95" customHeight="1">
      <c r="A5869" s="22" t="s">
        <v>1894</v>
      </c>
      <c r="B5869" s="24" t="s">
        <v>3686</v>
      </c>
      <c r="C5869" s="22" t="s">
        <v>78</v>
      </c>
      <c r="D5869" s="22" t="s">
        <v>3687</v>
      </c>
      <c r="E5869" s="397" t="s">
        <v>1928</v>
      </c>
      <c r="F5869" s="397"/>
      <c r="G5869" s="23" t="s">
        <v>1911</v>
      </c>
      <c r="H5869" s="26">
        <v>1</v>
      </c>
      <c r="I5869" s="25">
        <v>0.44</v>
      </c>
      <c r="J5869" s="25">
        <v>0.44</v>
      </c>
    </row>
    <row r="5870" spans="1:10" ht="25.95" customHeight="1">
      <c r="A5870" s="22" t="s">
        <v>1894</v>
      </c>
      <c r="B5870" s="24" t="s">
        <v>3676</v>
      </c>
      <c r="C5870" s="22" t="s">
        <v>78</v>
      </c>
      <c r="D5870" s="22" t="s">
        <v>3677</v>
      </c>
      <c r="E5870" s="397" t="s">
        <v>1928</v>
      </c>
      <c r="F5870" s="397"/>
      <c r="G5870" s="23" t="s">
        <v>1911</v>
      </c>
      <c r="H5870" s="26">
        <v>1</v>
      </c>
      <c r="I5870" s="25">
        <v>0.08</v>
      </c>
      <c r="J5870" s="25">
        <v>0.08</v>
      </c>
    </row>
    <row r="5871" spans="1:10" ht="25.95" customHeight="1">
      <c r="A5871" s="22" t="s">
        <v>1894</v>
      </c>
      <c r="B5871" s="24" t="s">
        <v>3682</v>
      </c>
      <c r="C5871" s="22" t="s">
        <v>78</v>
      </c>
      <c r="D5871" s="22" t="s">
        <v>3683</v>
      </c>
      <c r="E5871" s="397" t="s">
        <v>1928</v>
      </c>
      <c r="F5871" s="397"/>
      <c r="G5871" s="23" t="s">
        <v>1911</v>
      </c>
      <c r="H5871" s="26">
        <v>1</v>
      </c>
      <c r="I5871" s="25">
        <v>0.54</v>
      </c>
      <c r="J5871" s="25">
        <v>0.54</v>
      </c>
    </row>
    <row r="5872" spans="1:10" ht="24" customHeight="1">
      <c r="A5872" s="22" t="s">
        <v>1894</v>
      </c>
      <c r="B5872" s="24" t="s">
        <v>3688</v>
      </c>
      <c r="C5872" s="22" t="s">
        <v>78</v>
      </c>
      <c r="D5872" s="22" t="s">
        <v>3689</v>
      </c>
      <c r="E5872" s="397" t="s">
        <v>67</v>
      </c>
      <c r="F5872" s="397"/>
      <c r="G5872" s="23" t="s">
        <v>1911</v>
      </c>
      <c r="H5872" s="26">
        <v>1</v>
      </c>
      <c r="I5872" s="25">
        <v>16.739999999999998</v>
      </c>
      <c r="J5872" s="25">
        <v>16.739999999999998</v>
      </c>
    </row>
    <row r="5873" spans="1:10" ht="25.95" customHeight="1">
      <c r="A5873" s="22" t="s">
        <v>1894</v>
      </c>
      <c r="B5873" s="24" t="s">
        <v>3690</v>
      </c>
      <c r="C5873" s="22" t="s">
        <v>78</v>
      </c>
      <c r="D5873" s="22" t="s">
        <v>3691</v>
      </c>
      <c r="E5873" s="397" t="s">
        <v>1928</v>
      </c>
      <c r="F5873" s="397"/>
      <c r="G5873" s="23" t="s">
        <v>1911</v>
      </c>
      <c r="H5873" s="26">
        <v>1</v>
      </c>
      <c r="I5873" s="25">
        <v>1.43</v>
      </c>
      <c r="J5873" s="25">
        <v>1.43</v>
      </c>
    </row>
    <row r="5874" spans="1:10">
      <c r="A5874" s="38"/>
      <c r="B5874" s="38"/>
      <c r="C5874" s="38"/>
      <c r="D5874" s="38"/>
      <c r="E5874" s="38" t="s">
        <v>1897</v>
      </c>
      <c r="F5874" s="39">
        <v>16.98</v>
      </c>
      <c r="G5874" s="38" t="s">
        <v>1898</v>
      </c>
      <c r="H5874" s="39">
        <v>0</v>
      </c>
      <c r="I5874" s="38" t="s">
        <v>1899</v>
      </c>
      <c r="J5874" s="39">
        <v>16.98</v>
      </c>
    </row>
    <row r="5875" spans="1:10">
      <c r="A5875" s="38"/>
      <c r="B5875" s="38"/>
      <c r="C5875" s="38"/>
      <c r="D5875" s="38"/>
      <c r="E5875" s="38" t="s">
        <v>1900</v>
      </c>
      <c r="F5875" s="39">
        <v>4.8499999999999996</v>
      </c>
      <c r="G5875" s="38"/>
      <c r="H5875" s="398" t="s">
        <v>1901</v>
      </c>
      <c r="I5875" s="398"/>
      <c r="J5875" s="39">
        <v>28.54</v>
      </c>
    </row>
    <row r="5876" spans="1:10" ht="1.05" customHeight="1">
      <c r="A5876" s="16"/>
      <c r="B5876" s="16"/>
      <c r="C5876" s="16"/>
      <c r="D5876" s="16"/>
      <c r="E5876" s="16"/>
      <c r="F5876" s="16"/>
      <c r="G5876" s="16"/>
      <c r="H5876" s="16"/>
      <c r="I5876" s="16"/>
      <c r="J5876" s="16"/>
    </row>
    <row r="5877" spans="1:10" ht="18" customHeight="1">
      <c r="A5877" s="2"/>
      <c r="B5877" s="4" t="s">
        <v>61</v>
      </c>
      <c r="C5877" s="2" t="s">
        <v>62</v>
      </c>
      <c r="D5877" s="2" t="s">
        <v>9</v>
      </c>
      <c r="E5877" s="391" t="s">
        <v>63</v>
      </c>
      <c r="F5877" s="391"/>
      <c r="G5877" s="3" t="s">
        <v>64</v>
      </c>
      <c r="H5877" s="4" t="s">
        <v>10</v>
      </c>
      <c r="I5877" s="4" t="s">
        <v>65</v>
      </c>
      <c r="J5877" s="4" t="s">
        <v>11</v>
      </c>
    </row>
    <row r="5878" spans="1:10" ht="25.95" customHeight="1">
      <c r="A5878" s="10" t="s">
        <v>1883</v>
      </c>
      <c r="B5878" s="12" t="s">
        <v>2202</v>
      </c>
      <c r="C5878" s="10" t="s">
        <v>78</v>
      </c>
      <c r="D5878" s="10" t="s">
        <v>2203</v>
      </c>
      <c r="E5878" s="395" t="s">
        <v>1887</v>
      </c>
      <c r="F5878" s="395"/>
      <c r="G5878" s="11" t="s">
        <v>1911</v>
      </c>
      <c r="H5878" s="15">
        <v>1</v>
      </c>
      <c r="I5878" s="13">
        <v>22.67</v>
      </c>
      <c r="J5878" s="13">
        <v>22.67</v>
      </c>
    </row>
    <row r="5879" spans="1:10" ht="25.95" customHeight="1">
      <c r="A5879" s="17" t="s">
        <v>1884</v>
      </c>
      <c r="B5879" s="19" t="s">
        <v>3692</v>
      </c>
      <c r="C5879" s="17" t="s">
        <v>78</v>
      </c>
      <c r="D5879" s="17" t="s">
        <v>3693</v>
      </c>
      <c r="E5879" s="396" t="s">
        <v>1887</v>
      </c>
      <c r="F5879" s="396"/>
      <c r="G5879" s="18" t="s">
        <v>1911</v>
      </c>
      <c r="H5879" s="21">
        <v>1</v>
      </c>
      <c r="I5879" s="20">
        <v>0.19</v>
      </c>
      <c r="J5879" s="20">
        <v>0.19</v>
      </c>
    </row>
    <row r="5880" spans="1:10" ht="25.95" customHeight="1">
      <c r="A5880" s="22" t="s">
        <v>1894</v>
      </c>
      <c r="B5880" s="24" t="s">
        <v>3670</v>
      </c>
      <c r="C5880" s="22" t="s">
        <v>78</v>
      </c>
      <c r="D5880" s="22" t="s">
        <v>3671</v>
      </c>
      <c r="E5880" s="397" t="s">
        <v>1928</v>
      </c>
      <c r="F5880" s="397"/>
      <c r="G5880" s="23" t="s">
        <v>1911</v>
      </c>
      <c r="H5880" s="26">
        <v>1</v>
      </c>
      <c r="I5880" s="25">
        <v>2.79</v>
      </c>
      <c r="J5880" s="25">
        <v>2.79</v>
      </c>
    </row>
    <row r="5881" spans="1:10" ht="25.95" customHeight="1">
      <c r="A5881" s="22" t="s">
        <v>1894</v>
      </c>
      <c r="B5881" s="24" t="s">
        <v>3676</v>
      </c>
      <c r="C5881" s="22" t="s">
        <v>78</v>
      </c>
      <c r="D5881" s="22" t="s">
        <v>3677</v>
      </c>
      <c r="E5881" s="397" t="s">
        <v>1928</v>
      </c>
      <c r="F5881" s="397"/>
      <c r="G5881" s="23" t="s">
        <v>1911</v>
      </c>
      <c r="H5881" s="26">
        <v>1</v>
      </c>
      <c r="I5881" s="25">
        <v>0.08</v>
      </c>
      <c r="J5881" s="25">
        <v>0.08</v>
      </c>
    </row>
    <row r="5882" spans="1:10" ht="25.95" customHeight="1">
      <c r="A5882" s="22" t="s">
        <v>1894</v>
      </c>
      <c r="B5882" s="24" t="s">
        <v>3672</v>
      </c>
      <c r="C5882" s="22" t="s">
        <v>78</v>
      </c>
      <c r="D5882" s="22" t="s">
        <v>3673</v>
      </c>
      <c r="E5882" s="397" t="s">
        <v>1928</v>
      </c>
      <c r="F5882" s="397"/>
      <c r="G5882" s="23" t="s">
        <v>1911</v>
      </c>
      <c r="H5882" s="26">
        <v>1</v>
      </c>
      <c r="I5882" s="25">
        <v>1.43</v>
      </c>
      <c r="J5882" s="25">
        <v>1.43</v>
      </c>
    </row>
    <row r="5883" spans="1:10" ht="25.95" customHeight="1">
      <c r="A5883" s="22" t="s">
        <v>1894</v>
      </c>
      <c r="B5883" s="24" t="s">
        <v>3682</v>
      </c>
      <c r="C5883" s="22" t="s">
        <v>78</v>
      </c>
      <c r="D5883" s="22" t="s">
        <v>3683</v>
      </c>
      <c r="E5883" s="397" t="s">
        <v>1928</v>
      </c>
      <c r="F5883" s="397"/>
      <c r="G5883" s="23" t="s">
        <v>1911</v>
      </c>
      <c r="H5883" s="26">
        <v>1</v>
      </c>
      <c r="I5883" s="25">
        <v>0.54</v>
      </c>
      <c r="J5883" s="25">
        <v>0.54</v>
      </c>
    </row>
    <row r="5884" spans="1:10" ht="25.95" customHeight="1">
      <c r="A5884" s="22" t="s">
        <v>1894</v>
      </c>
      <c r="B5884" s="24" t="s">
        <v>3694</v>
      </c>
      <c r="C5884" s="22" t="s">
        <v>78</v>
      </c>
      <c r="D5884" s="22" t="s">
        <v>3695</v>
      </c>
      <c r="E5884" s="397" t="s">
        <v>1928</v>
      </c>
      <c r="F5884" s="397"/>
      <c r="G5884" s="23" t="s">
        <v>1911</v>
      </c>
      <c r="H5884" s="26">
        <v>1</v>
      </c>
      <c r="I5884" s="25">
        <v>0.01</v>
      </c>
      <c r="J5884" s="25">
        <v>0.01</v>
      </c>
    </row>
    <row r="5885" spans="1:10" ht="25.95" customHeight="1">
      <c r="A5885" s="22" t="s">
        <v>1894</v>
      </c>
      <c r="B5885" s="24" t="s">
        <v>3696</v>
      </c>
      <c r="C5885" s="22" t="s">
        <v>78</v>
      </c>
      <c r="D5885" s="22" t="s">
        <v>3697</v>
      </c>
      <c r="E5885" s="397" t="s">
        <v>1928</v>
      </c>
      <c r="F5885" s="397"/>
      <c r="G5885" s="23" t="s">
        <v>1911</v>
      </c>
      <c r="H5885" s="26">
        <v>1</v>
      </c>
      <c r="I5885" s="25">
        <v>0.89</v>
      </c>
      <c r="J5885" s="25">
        <v>0.89</v>
      </c>
    </row>
    <row r="5886" spans="1:10" ht="24" customHeight="1">
      <c r="A5886" s="22" t="s">
        <v>1894</v>
      </c>
      <c r="B5886" s="24" t="s">
        <v>3698</v>
      </c>
      <c r="C5886" s="22" t="s">
        <v>78</v>
      </c>
      <c r="D5886" s="22" t="s">
        <v>3699</v>
      </c>
      <c r="E5886" s="397" t="s">
        <v>67</v>
      </c>
      <c r="F5886" s="397"/>
      <c r="G5886" s="23" t="s">
        <v>1911</v>
      </c>
      <c r="H5886" s="26">
        <v>1</v>
      </c>
      <c r="I5886" s="25">
        <v>16.739999999999998</v>
      </c>
      <c r="J5886" s="25">
        <v>16.739999999999998</v>
      </c>
    </row>
    <row r="5887" spans="1:10">
      <c r="A5887" s="38"/>
      <c r="B5887" s="38"/>
      <c r="C5887" s="38"/>
      <c r="D5887" s="38"/>
      <c r="E5887" s="38" t="s">
        <v>1897</v>
      </c>
      <c r="F5887" s="39">
        <v>16.93</v>
      </c>
      <c r="G5887" s="38" t="s">
        <v>1898</v>
      </c>
      <c r="H5887" s="39">
        <v>0</v>
      </c>
      <c r="I5887" s="38" t="s">
        <v>1899</v>
      </c>
      <c r="J5887" s="39">
        <v>16.93</v>
      </c>
    </row>
    <row r="5888" spans="1:10">
      <c r="A5888" s="38"/>
      <c r="B5888" s="38"/>
      <c r="C5888" s="38"/>
      <c r="D5888" s="38"/>
      <c r="E5888" s="38" t="s">
        <v>1900</v>
      </c>
      <c r="F5888" s="39">
        <v>4.6399999999999997</v>
      </c>
      <c r="G5888" s="38"/>
      <c r="H5888" s="398" t="s">
        <v>1901</v>
      </c>
      <c r="I5888" s="398"/>
      <c r="J5888" s="39">
        <v>27.31</v>
      </c>
    </row>
    <row r="5889" spans="1:10" ht="1.05" customHeight="1">
      <c r="A5889" s="16"/>
      <c r="B5889" s="16"/>
      <c r="C5889" s="16"/>
      <c r="D5889" s="16"/>
      <c r="E5889" s="16"/>
      <c r="F5889" s="16"/>
      <c r="G5889" s="16"/>
      <c r="H5889" s="16"/>
      <c r="I5889" s="16"/>
      <c r="J5889" s="16"/>
    </row>
    <row r="5890" spans="1:10" ht="18" customHeight="1">
      <c r="A5890" s="2"/>
      <c r="B5890" s="4" t="s">
        <v>61</v>
      </c>
      <c r="C5890" s="2" t="s">
        <v>62</v>
      </c>
      <c r="D5890" s="2" t="s">
        <v>9</v>
      </c>
      <c r="E5890" s="391" t="s">
        <v>63</v>
      </c>
      <c r="F5890" s="391"/>
      <c r="G5890" s="3" t="s">
        <v>64</v>
      </c>
      <c r="H5890" s="4" t="s">
        <v>10</v>
      </c>
      <c r="I5890" s="4" t="s">
        <v>65</v>
      </c>
      <c r="J5890" s="4" t="s">
        <v>11</v>
      </c>
    </row>
    <row r="5891" spans="1:10" ht="25.95" customHeight="1">
      <c r="A5891" s="10" t="s">
        <v>1883</v>
      </c>
      <c r="B5891" s="12" t="s">
        <v>3566</v>
      </c>
      <c r="C5891" s="10" t="s">
        <v>78</v>
      </c>
      <c r="D5891" s="10" t="s">
        <v>3567</v>
      </c>
      <c r="E5891" s="395" t="s">
        <v>1887</v>
      </c>
      <c r="F5891" s="395"/>
      <c r="G5891" s="11" t="s">
        <v>1911</v>
      </c>
      <c r="H5891" s="15">
        <v>1</v>
      </c>
      <c r="I5891" s="13">
        <v>24.01</v>
      </c>
      <c r="J5891" s="13">
        <v>24.01</v>
      </c>
    </row>
    <row r="5892" spans="1:10" ht="25.95" customHeight="1">
      <c r="A5892" s="17" t="s">
        <v>1884</v>
      </c>
      <c r="B5892" s="19" t="s">
        <v>3700</v>
      </c>
      <c r="C5892" s="17" t="s">
        <v>78</v>
      </c>
      <c r="D5892" s="17" t="s">
        <v>3701</v>
      </c>
      <c r="E5892" s="396" t="s">
        <v>1887</v>
      </c>
      <c r="F5892" s="396"/>
      <c r="G5892" s="18" t="s">
        <v>1911</v>
      </c>
      <c r="H5892" s="21">
        <v>1</v>
      </c>
      <c r="I5892" s="20">
        <v>0.19</v>
      </c>
      <c r="J5892" s="20">
        <v>0.19</v>
      </c>
    </row>
    <row r="5893" spans="1:10" ht="24" customHeight="1">
      <c r="A5893" s="22" t="s">
        <v>1894</v>
      </c>
      <c r="B5893" s="24" t="s">
        <v>3702</v>
      </c>
      <c r="C5893" s="22" t="s">
        <v>78</v>
      </c>
      <c r="D5893" s="22" t="s">
        <v>3703</v>
      </c>
      <c r="E5893" s="397" t="s">
        <v>67</v>
      </c>
      <c r="F5893" s="397"/>
      <c r="G5893" s="23" t="s">
        <v>1911</v>
      </c>
      <c r="H5893" s="26">
        <v>1</v>
      </c>
      <c r="I5893" s="25">
        <v>16.89</v>
      </c>
      <c r="J5893" s="25">
        <v>16.89</v>
      </c>
    </row>
    <row r="5894" spans="1:10" ht="25.95" customHeight="1">
      <c r="A5894" s="22" t="s">
        <v>1894</v>
      </c>
      <c r="B5894" s="24" t="s">
        <v>3682</v>
      </c>
      <c r="C5894" s="22" t="s">
        <v>78</v>
      </c>
      <c r="D5894" s="22" t="s">
        <v>3683</v>
      </c>
      <c r="E5894" s="397" t="s">
        <v>1928</v>
      </c>
      <c r="F5894" s="397"/>
      <c r="G5894" s="23" t="s">
        <v>1911</v>
      </c>
      <c r="H5894" s="26">
        <v>1</v>
      </c>
      <c r="I5894" s="25">
        <v>0.54</v>
      </c>
      <c r="J5894" s="25">
        <v>0.54</v>
      </c>
    </row>
    <row r="5895" spans="1:10" ht="25.95" customHeight="1">
      <c r="A5895" s="22" t="s">
        <v>1894</v>
      </c>
      <c r="B5895" s="24" t="s">
        <v>3672</v>
      </c>
      <c r="C5895" s="22" t="s">
        <v>78</v>
      </c>
      <c r="D5895" s="22" t="s">
        <v>3673</v>
      </c>
      <c r="E5895" s="397" t="s">
        <v>1928</v>
      </c>
      <c r="F5895" s="397"/>
      <c r="G5895" s="23" t="s">
        <v>1911</v>
      </c>
      <c r="H5895" s="26">
        <v>1</v>
      </c>
      <c r="I5895" s="25">
        <v>1.43</v>
      </c>
      <c r="J5895" s="25">
        <v>1.43</v>
      </c>
    </row>
    <row r="5896" spans="1:10" ht="25.95" customHeight="1">
      <c r="A5896" s="22" t="s">
        <v>1894</v>
      </c>
      <c r="B5896" s="24" t="s">
        <v>3670</v>
      </c>
      <c r="C5896" s="22" t="s">
        <v>78</v>
      </c>
      <c r="D5896" s="22" t="s">
        <v>3671</v>
      </c>
      <c r="E5896" s="397" t="s">
        <v>1928</v>
      </c>
      <c r="F5896" s="397"/>
      <c r="G5896" s="23" t="s">
        <v>1911</v>
      </c>
      <c r="H5896" s="26">
        <v>1</v>
      </c>
      <c r="I5896" s="25">
        <v>2.79</v>
      </c>
      <c r="J5896" s="25">
        <v>2.79</v>
      </c>
    </row>
    <row r="5897" spans="1:10" ht="25.95" customHeight="1">
      <c r="A5897" s="22" t="s">
        <v>1894</v>
      </c>
      <c r="B5897" s="24" t="s">
        <v>3676</v>
      </c>
      <c r="C5897" s="22" t="s">
        <v>78</v>
      </c>
      <c r="D5897" s="22" t="s">
        <v>3677</v>
      </c>
      <c r="E5897" s="397" t="s">
        <v>1928</v>
      </c>
      <c r="F5897" s="397"/>
      <c r="G5897" s="23" t="s">
        <v>1911</v>
      </c>
      <c r="H5897" s="26">
        <v>1</v>
      </c>
      <c r="I5897" s="25">
        <v>0.08</v>
      </c>
      <c r="J5897" s="25">
        <v>0.08</v>
      </c>
    </row>
    <row r="5898" spans="1:10" ht="25.95" customHeight="1">
      <c r="A5898" s="22" t="s">
        <v>1894</v>
      </c>
      <c r="B5898" s="24" t="s">
        <v>3678</v>
      </c>
      <c r="C5898" s="22" t="s">
        <v>78</v>
      </c>
      <c r="D5898" s="22" t="s">
        <v>3679</v>
      </c>
      <c r="E5898" s="397" t="s">
        <v>1928</v>
      </c>
      <c r="F5898" s="397"/>
      <c r="G5898" s="23" t="s">
        <v>1911</v>
      </c>
      <c r="H5898" s="26">
        <v>1</v>
      </c>
      <c r="I5898" s="25">
        <v>1.31</v>
      </c>
      <c r="J5898" s="25">
        <v>1.31</v>
      </c>
    </row>
    <row r="5899" spans="1:10" ht="25.95" customHeight="1">
      <c r="A5899" s="22" t="s">
        <v>1894</v>
      </c>
      <c r="B5899" s="24" t="s">
        <v>3680</v>
      </c>
      <c r="C5899" s="22" t="s">
        <v>78</v>
      </c>
      <c r="D5899" s="22" t="s">
        <v>3681</v>
      </c>
      <c r="E5899" s="397" t="s">
        <v>1928</v>
      </c>
      <c r="F5899" s="397"/>
      <c r="G5899" s="23" t="s">
        <v>1911</v>
      </c>
      <c r="H5899" s="26">
        <v>1</v>
      </c>
      <c r="I5899" s="25">
        <v>0.78</v>
      </c>
      <c r="J5899" s="25">
        <v>0.78</v>
      </c>
    </row>
    <row r="5900" spans="1:10">
      <c r="A5900" s="38"/>
      <c r="B5900" s="38"/>
      <c r="C5900" s="38"/>
      <c r="D5900" s="38"/>
      <c r="E5900" s="38" t="s">
        <v>1897</v>
      </c>
      <c r="F5900" s="39">
        <v>17.079999999999998</v>
      </c>
      <c r="G5900" s="38" t="s">
        <v>1898</v>
      </c>
      <c r="H5900" s="39">
        <v>0</v>
      </c>
      <c r="I5900" s="38" t="s">
        <v>1899</v>
      </c>
      <c r="J5900" s="39">
        <v>17.079999999999998</v>
      </c>
    </row>
    <row r="5901" spans="1:10">
      <c r="A5901" s="38"/>
      <c r="B5901" s="38"/>
      <c r="C5901" s="38"/>
      <c r="D5901" s="38"/>
      <c r="E5901" s="38" t="s">
        <v>1900</v>
      </c>
      <c r="F5901" s="39">
        <v>4.92</v>
      </c>
      <c r="G5901" s="38"/>
      <c r="H5901" s="398" t="s">
        <v>1901</v>
      </c>
      <c r="I5901" s="398"/>
      <c r="J5901" s="39">
        <v>28.93</v>
      </c>
    </row>
    <row r="5902" spans="1:10" ht="1.05" customHeight="1">
      <c r="A5902" s="16"/>
      <c r="B5902" s="16"/>
      <c r="C5902" s="16"/>
      <c r="D5902" s="16"/>
      <c r="E5902" s="16"/>
      <c r="F5902" s="16"/>
      <c r="G5902" s="16"/>
      <c r="H5902" s="16"/>
      <c r="I5902" s="16"/>
      <c r="J5902" s="16"/>
    </row>
    <row r="5903" spans="1:10" ht="18" customHeight="1">
      <c r="A5903" s="2"/>
      <c r="B5903" s="4" t="s">
        <v>61</v>
      </c>
      <c r="C5903" s="2" t="s">
        <v>62</v>
      </c>
      <c r="D5903" s="2" t="s">
        <v>9</v>
      </c>
      <c r="E5903" s="391" t="s">
        <v>63</v>
      </c>
      <c r="F5903" s="391"/>
      <c r="G5903" s="3" t="s">
        <v>64</v>
      </c>
      <c r="H5903" s="4" t="s">
        <v>10</v>
      </c>
      <c r="I5903" s="4" t="s">
        <v>65</v>
      </c>
      <c r="J5903" s="4" t="s">
        <v>11</v>
      </c>
    </row>
    <row r="5904" spans="1:10" ht="25.95" customHeight="1">
      <c r="A5904" s="10" t="s">
        <v>1883</v>
      </c>
      <c r="B5904" s="12" t="s">
        <v>2090</v>
      </c>
      <c r="C5904" s="10" t="s">
        <v>78</v>
      </c>
      <c r="D5904" s="10" t="s">
        <v>2091</v>
      </c>
      <c r="E5904" s="395" t="s">
        <v>1887</v>
      </c>
      <c r="F5904" s="395"/>
      <c r="G5904" s="11" t="s">
        <v>1911</v>
      </c>
      <c r="H5904" s="15">
        <v>1</v>
      </c>
      <c r="I5904" s="13">
        <v>23.92</v>
      </c>
      <c r="J5904" s="13">
        <v>23.92</v>
      </c>
    </row>
    <row r="5905" spans="1:10" ht="25.95" customHeight="1">
      <c r="A5905" s="17" t="s">
        <v>1884</v>
      </c>
      <c r="B5905" s="19" t="s">
        <v>3704</v>
      </c>
      <c r="C5905" s="17" t="s">
        <v>78</v>
      </c>
      <c r="D5905" s="17" t="s">
        <v>3705</v>
      </c>
      <c r="E5905" s="396" t="s">
        <v>1887</v>
      </c>
      <c r="F5905" s="396"/>
      <c r="G5905" s="18" t="s">
        <v>1911</v>
      </c>
      <c r="H5905" s="21">
        <v>1</v>
      </c>
      <c r="I5905" s="20">
        <v>0.19</v>
      </c>
      <c r="J5905" s="20">
        <v>0.19</v>
      </c>
    </row>
    <row r="5906" spans="1:10" ht="25.95" customHeight="1">
      <c r="A5906" s="22" t="s">
        <v>1894</v>
      </c>
      <c r="B5906" s="24" t="s">
        <v>3672</v>
      </c>
      <c r="C5906" s="22" t="s">
        <v>78</v>
      </c>
      <c r="D5906" s="22" t="s">
        <v>3673</v>
      </c>
      <c r="E5906" s="397" t="s">
        <v>1928</v>
      </c>
      <c r="F5906" s="397"/>
      <c r="G5906" s="23" t="s">
        <v>1911</v>
      </c>
      <c r="H5906" s="26">
        <v>1</v>
      </c>
      <c r="I5906" s="25">
        <v>1.43</v>
      </c>
      <c r="J5906" s="25">
        <v>1.43</v>
      </c>
    </row>
    <row r="5907" spans="1:10" ht="25.95" customHeight="1">
      <c r="A5907" s="22" t="s">
        <v>1894</v>
      </c>
      <c r="B5907" s="24" t="s">
        <v>3706</v>
      </c>
      <c r="C5907" s="22" t="s">
        <v>78</v>
      </c>
      <c r="D5907" s="22" t="s">
        <v>3707</v>
      </c>
      <c r="E5907" s="397" t="s">
        <v>1928</v>
      </c>
      <c r="F5907" s="397"/>
      <c r="G5907" s="23" t="s">
        <v>1911</v>
      </c>
      <c r="H5907" s="26">
        <v>1</v>
      </c>
      <c r="I5907" s="25">
        <v>0.61</v>
      </c>
      <c r="J5907" s="25">
        <v>0.61</v>
      </c>
    </row>
    <row r="5908" spans="1:10" ht="25.95" customHeight="1">
      <c r="A5908" s="22" t="s">
        <v>1894</v>
      </c>
      <c r="B5908" s="24" t="s">
        <v>3670</v>
      </c>
      <c r="C5908" s="22" t="s">
        <v>78</v>
      </c>
      <c r="D5908" s="22" t="s">
        <v>3671</v>
      </c>
      <c r="E5908" s="397" t="s">
        <v>1928</v>
      </c>
      <c r="F5908" s="397"/>
      <c r="G5908" s="23" t="s">
        <v>1911</v>
      </c>
      <c r="H5908" s="26">
        <v>1</v>
      </c>
      <c r="I5908" s="25">
        <v>2.79</v>
      </c>
      <c r="J5908" s="25">
        <v>2.79</v>
      </c>
    </row>
    <row r="5909" spans="1:10" ht="25.95" customHeight="1">
      <c r="A5909" s="22" t="s">
        <v>1894</v>
      </c>
      <c r="B5909" s="24" t="s">
        <v>3682</v>
      </c>
      <c r="C5909" s="22" t="s">
        <v>78</v>
      </c>
      <c r="D5909" s="22" t="s">
        <v>3683</v>
      </c>
      <c r="E5909" s="397" t="s">
        <v>1928</v>
      </c>
      <c r="F5909" s="397"/>
      <c r="G5909" s="23" t="s">
        <v>1911</v>
      </c>
      <c r="H5909" s="26">
        <v>1</v>
      </c>
      <c r="I5909" s="25">
        <v>0.54</v>
      </c>
      <c r="J5909" s="25">
        <v>0.54</v>
      </c>
    </row>
    <row r="5910" spans="1:10" ht="25.95" customHeight="1">
      <c r="A5910" s="22" t="s">
        <v>1894</v>
      </c>
      <c r="B5910" s="24" t="s">
        <v>3676</v>
      </c>
      <c r="C5910" s="22" t="s">
        <v>78</v>
      </c>
      <c r="D5910" s="22" t="s">
        <v>3677</v>
      </c>
      <c r="E5910" s="397" t="s">
        <v>1928</v>
      </c>
      <c r="F5910" s="397"/>
      <c r="G5910" s="23" t="s">
        <v>1911</v>
      </c>
      <c r="H5910" s="26">
        <v>1</v>
      </c>
      <c r="I5910" s="25">
        <v>0.08</v>
      </c>
      <c r="J5910" s="25">
        <v>0.08</v>
      </c>
    </row>
    <row r="5911" spans="1:10" ht="25.95" customHeight="1">
      <c r="A5911" s="22" t="s">
        <v>1894</v>
      </c>
      <c r="B5911" s="24" t="s">
        <v>3708</v>
      </c>
      <c r="C5911" s="22" t="s">
        <v>78</v>
      </c>
      <c r="D5911" s="22" t="s">
        <v>3709</v>
      </c>
      <c r="E5911" s="397" t="s">
        <v>1928</v>
      </c>
      <c r="F5911" s="397"/>
      <c r="G5911" s="23" t="s">
        <v>1911</v>
      </c>
      <c r="H5911" s="26">
        <v>1</v>
      </c>
      <c r="I5911" s="25">
        <v>1.39</v>
      </c>
      <c r="J5911" s="25">
        <v>1.39</v>
      </c>
    </row>
    <row r="5912" spans="1:10" ht="24" customHeight="1">
      <c r="A5912" s="22" t="s">
        <v>1894</v>
      </c>
      <c r="B5912" s="24" t="s">
        <v>3710</v>
      </c>
      <c r="C5912" s="22" t="s">
        <v>78</v>
      </c>
      <c r="D5912" s="22" t="s">
        <v>3711</v>
      </c>
      <c r="E5912" s="397" t="s">
        <v>67</v>
      </c>
      <c r="F5912" s="397"/>
      <c r="G5912" s="23" t="s">
        <v>1911</v>
      </c>
      <c r="H5912" s="26">
        <v>1</v>
      </c>
      <c r="I5912" s="25">
        <v>16.89</v>
      </c>
      <c r="J5912" s="25">
        <v>16.89</v>
      </c>
    </row>
    <row r="5913" spans="1:10">
      <c r="A5913" s="38"/>
      <c r="B5913" s="38"/>
      <c r="C5913" s="38"/>
      <c r="D5913" s="38"/>
      <c r="E5913" s="38" t="s">
        <v>1897</v>
      </c>
      <c r="F5913" s="39">
        <v>17.079999999999998</v>
      </c>
      <c r="G5913" s="38" t="s">
        <v>1898</v>
      </c>
      <c r="H5913" s="39">
        <v>0</v>
      </c>
      <c r="I5913" s="38" t="s">
        <v>1899</v>
      </c>
      <c r="J5913" s="39">
        <v>17.079999999999998</v>
      </c>
    </row>
    <row r="5914" spans="1:10">
      <c r="A5914" s="38"/>
      <c r="B5914" s="38"/>
      <c r="C5914" s="38"/>
      <c r="D5914" s="38"/>
      <c r="E5914" s="38" t="s">
        <v>1900</v>
      </c>
      <c r="F5914" s="39">
        <v>4.9000000000000004</v>
      </c>
      <c r="G5914" s="38"/>
      <c r="H5914" s="398" t="s">
        <v>1901</v>
      </c>
      <c r="I5914" s="398"/>
      <c r="J5914" s="39">
        <v>28.82</v>
      </c>
    </row>
    <row r="5915" spans="1:10" ht="1.05" customHeight="1">
      <c r="A5915" s="16"/>
      <c r="B5915" s="16"/>
      <c r="C5915" s="16"/>
      <c r="D5915" s="16"/>
      <c r="E5915" s="16"/>
      <c r="F5915" s="16"/>
      <c r="G5915" s="16"/>
      <c r="H5915" s="16"/>
      <c r="I5915" s="16"/>
      <c r="J5915" s="16"/>
    </row>
    <row r="5916" spans="1:10" ht="18" customHeight="1">
      <c r="A5916" s="2"/>
      <c r="B5916" s="4" t="s">
        <v>61</v>
      </c>
      <c r="C5916" s="2" t="s">
        <v>62</v>
      </c>
      <c r="D5916" s="2" t="s">
        <v>9</v>
      </c>
      <c r="E5916" s="391" t="s">
        <v>63</v>
      </c>
      <c r="F5916" s="391"/>
      <c r="G5916" s="3" t="s">
        <v>64</v>
      </c>
      <c r="H5916" s="4" t="s">
        <v>10</v>
      </c>
      <c r="I5916" s="4" t="s">
        <v>65</v>
      </c>
      <c r="J5916" s="4" t="s">
        <v>11</v>
      </c>
    </row>
    <row r="5917" spans="1:10" ht="39" customHeight="1">
      <c r="A5917" s="10" t="s">
        <v>1883</v>
      </c>
      <c r="B5917" s="12" t="s">
        <v>2152</v>
      </c>
      <c r="C5917" s="10" t="s">
        <v>78</v>
      </c>
      <c r="D5917" s="10" t="s">
        <v>2153</v>
      </c>
      <c r="E5917" s="395" t="s">
        <v>215</v>
      </c>
      <c r="F5917" s="395"/>
      <c r="G5917" s="11" t="s">
        <v>99</v>
      </c>
      <c r="H5917" s="15">
        <v>1</v>
      </c>
      <c r="I5917" s="13">
        <v>77.099999999999994</v>
      </c>
      <c r="J5917" s="13">
        <v>77.099999999999994</v>
      </c>
    </row>
    <row r="5918" spans="1:10" ht="24" customHeight="1">
      <c r="A5918" s="17" t="s">
        <v>1884</v>
      </c>
      <c r="B5918" s="19" t="s">
        <v>1935</v>
      </c>
      <c r="C5918" s="17" t="s">
        <v>78</v>
      </c>
      <c r="D5918" s="17" t="s">
        <v>1936</v>
      </c>
      <c r="E5918" s="396" t="s">
        <v>1887</v>
      </c>
      <c r="F5918" s="396"/>
      <c r="G5918" s="18" t="s">
        <v>1911</v>
      </c>
      <c r="H5918" s="21">
        <v>0.73</v>
      </c>
      <c r="I5918" s="20">
        <v>28.34</v>
      </c>
      <c r="J5918" s="20">
        <v>20.68</v>
      </c>
    </row>
    <row r="5919" spans="1:10" ht="24" customHeight="1">
      <c r="A5919" s="17" t="s">
        <v>1884</v>
      </c>
      <c r="B5919" s="19" t="s">
        <v>1909</v>
      </c>
      <c r="C5919" s="17" t="s">
        <v>78</v>
      </c>
      <c r="D5919" s="17" t="s">
        <v>1910</v>
      </c>
      <c r="E5919" s="396" t="s">
        <v>1887</v>
      </c>
      <c r="F5919" s="396"/>
      <c r="G5919" s="18" t="s">
        <v>1911</v>
      </c>
      <c r="H5919" s="21">
        <v>0.36499999999999999</v>
      </c>
      <c r="I5919" s="20">
        <v>22.95</v>
      </c>
      <c r="J5919" s="20">
        <v>8.3699999999999992</v>
      </c>
    </row>
    <row r="5920" spans="1:10" ht="52.05" customHeight="1">
      <c r="A5920" s="17" t="s">
        <v>1884</v>
      </c>
      <c r="B5920" s="19" t="s">
        <v>2135</v>
      </c>
      <c r="C5920" s="17" t="s">
        <v>78</v>
      </c>
      <c r="D5920" s="17" t="s">
        <v>2136</v>
      </c>
      <c r="E5920" s="396" t="s">
        <v>1939</v>
      </c>
      <c r="F5920" s="396"/>
      <c r="G5920" s="18" t="s">
        <v>81</v>
      </c>
      <c r="H5920" s="21">
        <v>8.6999999999999994E-3</v>
      </c>
      <c r="I5920" s="20">
        <v>698.58</v>
      </c>
      <c r="J5920" s="20">
        <v>6.07</v>
      </c>
    </row>
    <row r="5921" spans="1:10" ht="24" customHeight="1">
      <c r="A5921" s="22" t="s">
        <v>1894</v>
      </c>
      <c r="B5921" s="24" t="s">
        <v>2137</v>
      </c>
      <c r="C5921" s="22" t="s">
        <v>78</v>
      </c>
      <c r="D5921" s="22" t="s">
        <v>2138</v>
      </c>
      <c r="E5921" s="397" t="s">
        <v>1928</v>
      </c>
      <c r="F5921" s="397"/>
      <c r="G5921" s="23" t="s">
        <v>2139</v>
      </c>
      <c r="H5921" s="26">
        <v>5.0000000000000001E-3</v>
      </c>
      <c r="I5921" s="25">
        <v>45.25</v>
      </c>
      <c r="J5921" s="25">
        <v>0.22</v>
      </c>
    </row>
    <row r="5922" spans="1:10" ht="39" customHeight="1">
      <c r="A5922" s="22" t="s">
        <v>1894</v>
      </c>
      <c r="B5922" s="24" t="s">
        <v>3348</v>
      </c>
      <c r="C5922" s="22" t="s">
        <v>78</v>
      </c>
      <c r="D5922" s="22" t="s">
        <v>3349</v>
      </c>
      <c r="E5922" s="397" t="s">
        <v>1928</v>
      </c>
      <c r="F5922" s="397"/>
      <c r="G5922" s="23" t="s">
        <v>114</v>
      </c>
      <c r="H5922" s="26">
        <v>0.42</v>
      </c>
      <c r="I5922" s="25">
        <v>2.2999999999999998</v>
      </c>
      <c r="J5922" s="25">
        <v>0.96</v>
      </c>
    </row>
    <row r="5923" spans="1:10" ht="25.95" customHeight="1">
      <c r="A5923" s="22" t="s">
        <v>1894</v>
      </c>
      <c r="B5923" s="24" t="s">
        <v>3100</v>
      </c>
      <c r="C5923" s="22" t="s">
        <v>78</v>
      </c>
      <c r="D5923" s="22" t="s">
        <v>3101</v>
      </c>
      <c r="E5923" s="397" t="s">
        <v>1928</v>
      </c>
      <c r="F5923" s="397"/>
      <c r="G5923" s="23" t="s">
        <v>268</v>
      </c>
      <c r="H5923" s="26">
        <v>13.6</v>
      </c>
      <c r="I5923" s="25">
        <v>3</v>
      </c>
      <c r="J5923" s="25">
        <v>40.799999999999997</v>
      </c>
    </row>
    <row r="5924" spans="1:10">
      <c r="A5924" s="38"/>
      <c r="B5924" s="38"/>
      <c r="C5924" s="38"/>
      <c r="D5924" s="38"/>
      <c r="E5924" s="38" t="s">
        <v>1897</v>
      </c>
      <c r="F5924" s="39">
        <v>22.11</v>
      </c>
      <c r="G5924" s="38" t="s">
        <v>1898</v>
      </c>
      <c r="H5924" s="39">
        <v>0</v>
      </c>
      <c r="I5924" s="38" t="s">
        <v>1899</v>
      </c>
      <c r="J5924" s="39">
        <v>22.11</v>
      </c>
    </row>
    <row r="5925" spans="1:10">
      <c r="A5925" s="38"/>
      <c r="B5925" s="38"/>
      <c r="C5925" s="38"/>
      <c r="D5925" s="38"/>
      <c r="E5925" s="38" t="s">
        <v>1900</v>
      </c>
      <c r="F5925" s="39">
        <v>15.8</v>
      </c>
      <c r="G5925" s="38"/>
      <c r="H5925" s="398" t="s">
        <v>1901</v>
      </c>
      <c r="I5925" s="398"/>
      <c r="J5925" s="39">
        <v>92.9</v>
      </c>
    </row>
    <row r="5926" spans="1:10" ht="1.05" customHeight="1">
      <c r="A5926" s="16"/>
      <c r="B5926" s="16"/>
      <c r="C5926" s="16"/>
      <c r="D5926" s="16"/>
      <c r="E5926" s="16"/>
      <c r="F5926" s="16"/>
      <c r="G5926" s="16"/>
      <c r="H5926" s="16"/>
      <c r="I5926" s="16"/>
      <c r="J5926" s="16"/>
    </row>
    <row r="5927" spans="1:10" ht="18" customHeight="1">
      <c r="A5927" s="2"/>
      <c r="B5927" s="4" t="s">
        <v>61</v>
      </c>
      <c r="C5927" s="2" t="s">
        <v>62</v>
      </c>
      <c r="D5927" s="2" t="s">
        <v>9</v>
      </c>
      <c r="E5927" s="391" t="s">
        <v>63</v>
      </c>
      <c r="F5927" s="391"/>
      <c r="G5927" s="3" t="s">
        <v>64</v>
      </c>
      <c r="H5927" s="4" t="s">
        <v>10</v>
      </c>
      <c r="I5927" s="4" t="s">
        <v>65</v>
      </c>
      <c r="J5927" s="4" t="s">
        <v>11</v>
      </c>
    </row>
    <row r="5928" spans="1:10" ht="39" customHeight="1">
      <c r="A5928" s="10" t="s">
        <v>1883</v>
      </c>
      <c r="B5928" s="12" t="s">
        <v>2478</v>
      </c>
      <c r="C5928" s="10" t="s">
        <v>78</v>
      </c>
      <c r="D5928" s="10" t="s">
        <v>2479</v>
      </c>
      <c r="E5928" s="395" t="s">
        <v>1939</v>
      </c>
      <c r="F5928" s="395"/>
      <c r="G5928" s="11" t="s">
        <v>81</v>
      </c>
      <c r="H5928" s="15">
        <v>1</v>
      </c>
      <c r="I5928" s="13">
        <v>4152.84</v>
      </c>
      <c r="J5928" s="13">
        <v>4152.84</v>
      </c>
    </row>
    <row r="5929" spans="1:10" ht="39" customHeight="1">
      <c r="A5929" s="17" t="s">
        <v>1884</v>
      </c>
      <c r="B5929" s="19" t="s">
        <v>3712</v>
      </c>
      <c r="C5929" s="17" t="s">
        <v>78</v>
      </c>
      <c r="D5929" s="17" t="s">
        <v>3713</v>
      </c>
      <c r="E5929" s="396" t="s">
        <v>1907</v>
      </c>
      <c r="F5929" s="396"/>
      <c r="G5929" s="18" t="s">
        <v>1908</v>
      </c>
      <c r="H5929" s="21">
        <v>3.62</v>
      </c>
      <c r="I5929" s="20">
        <v>1.1299999999999999</v>
      </c>
      <c r="J5929" s="20">
        <v>4.09</v>
      </c>
    </row>
    <row r="5930" spans="1:10" ht="39" customHeight="1">
      <c r="A5930" s="17" t="s">
        <v>1884</v>
      </c>
      <c r="B5930" s="19" t="s">
        <v>3714</v>
      </c>
      <c r="C5930" s="17" t="s">
        <v>78</v>
      </c>
      <c r="D5930" s="17" t="s">
        <v>3715</v>
      </c>
      <c r="E5930" s="396" t="s">
        <v>1907</v>
      </c>
      <c r="F5930" s="396"/>
      <c r="G5930" s="18" t="s">
        <v>1914</v>
      </c>
      <c r="H5930" s="21">
        <v>1.1000000000000001</v>
      </c>
      <c r="I5930" s="20">
        <v>5.1100000000000003</v>
      </c>
      <c r="J5930" s="20">
        <v>5.62</v>
      </c>
    </row>
    <row r="5931" spans="1:10" ht="25.95" customHeight="1">
      <c r="A5931" s="17" t="s">
        <v>1884</v>
      </c>
      <c r="B5931" s="19" t="s">
        <v>3716</v>
      </c>
      <c r="C5931" s="17" t="s">
        <v>78</v>
      </c>
      <c r="D5931" s="17" t="s">
        <v>3717</v>
      </c>
      <c r="E5931" s="396" t="s">
        <v>1887</v>
      </c>
      <c r="F5931" s="396"/>
      <c r="G5931" s="18" t="s">
        <v>1911</v>
      </c>
      <c r="H5931" s="21">
        <v>4.72</v>
      </c>
      <c r="I5931" s="20">
        <v>21.49</v>
      </c>
      <c r="J5931" s="20">
        <v>101.43</v>
      </c>
    </row>
    <row r="5932" spans="1:10" ht="24" customHeight="1">
      <c r="A5932" s="22" t="s">
        <v>1894</v>
      </c>
      <c r="B5932" s="24" t="s">
        <v>3718</v>
      </c>
      <c r="C5932" s="22" t="s">
        <v>78</v>
      </c>
      <c r="D5932" s="22" t="s">
        <v>3719</v>
      </c>
      <c r="E5932" s="397" t="s">
        <v>1928</v>
      </c>
      <c r="F5932" s="397"/>
      <c r="G5932" s="23" t="s">
        <v>136</v>
      </c>
      <c r="H5932" s="26">
        <v>1981.23</v>
      </c>
      <c r="I5932" s="25">
        <v>2.04</v>
      </c>
      <c r="J5932" s="25">
        <v>4041.7</v>
      </c>
    </row>
    <row r="5933" spans="1:10">
      <c r="A5933" s="38"/>
      <c r="B5933" s="38"/>
      <c r="C5933" s="38"/>
      <c r="D5933" s="38"/>
      <c r="E5933" s="38" t="s">
        <v>1897</v>
      </c>
      <c r="F5933" s="39">
        <v>74.34</v>
      </c>
      <c r="G5933" s="38" t="s">
        <v>1898</v>
      </c>
      <c r="H5933" s="39">
        <v>0</v>
      </c>
      <c r="I5933" s="38" t="s">
        <v>1899</v>
      </c>
      <c r="J5933" s="39">
        <v>74.34</v>
      </c>
    </row>
    <row r="5934" spans="1:10">
      <c r="A5934" s="38"/>
      <c r="B5934" s="38"/>
      <c r="C5934" s="38"/>
      <c r="D5934" s="38"/>
      <c r="E5934" s="38" t="s">
        <v>1900</v>
      </c>
      <c r="F5934" s="39">
        <v>851.33</v>
      </c>
      <c r="G5934" s="38"/>
      <c r="H5934" s="398" t="s">
        <v>1901</v>
      </c>
      <c r="I5934" s="398"/>
      <c r="J5934" s="39">
        <v>5004.17</v>
      </c>
    </row>
    <row r="5935" spans="1:10" ht="1.05" customHeight="1">
      <c r="A5935" s="16"/>
      <c r="B5935" s="16"/>
      <c r="C5935" s="16"/>
      <c r="D5935" s="16"/>
      <c r="E5935" s="16"/>
      <c r="F5935" s="16"/>
      <c r="G5935" s="16"/>
      <c r="H5935" s="16"/>
      <c r="I5935" s="16"/>
      <c r="J5935" s="16"/>
    </row>
    <row r="5936" spans="1:10" ht="18" customHeight="1">
      <c r="A5936" s="2"/>
      <c r="B5936" s="4" t="s">
        <v>61</v>
      </c>
      <c r="C5936" s="2" t="s">
        <v>62</v>
      </c>
      <c r="D5936" s="2" t="s">
        <v>9</v>
      </c>
      <c r="E5936" s="391" t="s">
        <v>63</v>
      </c>
      <c r="F5936" s="391"/>
      <c r="G5936" s="3" t="s">
        <v>64</v>
      </c>
      <c r="H5936" s="4" t="s">
        <v>10</v>
      </c>
      <c r="I5936" s="4" t="s">
        <v>65</v>
      </c>
      <c r="J5936" s="4" t="s">
        <v>11</v>
      </c>
    </row>
    <row r="5937" spans="1:10" ht="52.05" customHeight="1">
      <c r="A5937" s="10" t="s">
        <v>1883</v>
      </c>
      <c r="B5937" s="12" t="s">
        <v>3174</v>
      </c>
      <c r="C5937" s="10" t="s">
        <v>78</v>
      </c>
      <c r="D5937" s="10" t="s">
        <v>3175</v>
      </c>
      <c r="E5937" s="395" t="s">
        <v>1939</v>
      </c>
      <c r="F5937" s="395"/>
      <c r="G5937" s="11" t="s">
        <v>81</v>
      </c>
      <c r="H5937" s="15">
        <v>1</v>
      </c>
      <c r="I5937" s="13">
        <v>801.34</v>
      </c>
      <c r="J5937" s="13">
        <v>801.34</v>
      </c>
    </row>
    <row r="5938" spans="1:10" ht="24" customHeight="1">
      <c r="A5938" s="17" t="s">
        <v>1884</v>
      </c>
      <c r="B5938" s="19" t="s">
        <v>1909</v>
      </c>
      <c r="C5938" s="17" t="s">
        <v>78</v>
      </c>
      <c r="D5938" s="17" t="s">
        <v>1910</v>
      </c>
      <c r="E5938" s="396" t="s">
        <v>1887</v>
      </c>
      <c r="F5938" s="396"/>
      <c r="G5938" s="18" t="s">
        <v>1911</v>
      </c>
      <c r="H5938" s="21">
        <v>11.23</v>
      </c>
      <c r="I5938" s="20">
        <v>22.95</v>
      </c>
      <c r="J5938" s="20">
        <v>257.72000000000003</v>
      </c>
    </row>
    <row r="5939" spans="1:10" ht="24" customHeight="1">
      <c r="A5939" s="22" t="s">
        <v>1894</v>
      </c>
      <c r="B5939" s="24" t="s">
        <v>2248</v>
      </c>
      <c r="C5939" s="22" t="s">
        <v>78</v>
      </c>
      <c r="D5939" s="22" t="s">
        <v>2249</v>
      </c>
      <c r="E5939" s="397" t="s">
        <v>1928</v>
      </c>
      <c r="F5939" s="397"/>
      <c r="G5939" s="23" t="s">
        <v>136</v>
      </c>
      <c r="H5939" s="26">
        <v>261.89</v>
      </c>
      <c r="I5939" s="25">
        <v>0.7</v>
      </c>
      <c r="J5939" s="25">
        <v>183.32</v>
      </c>
    </row>
    <row r="5940" spans="1:10" ht="25.95" customHeight="1">
      <c r="A5940" s="22" t="s">
        <v>1894</v>
      </c>
      <c r="B5940" s="24" t="s">
        <v>2392</v>
      </c>
      <c r="C5940" s="22" t="s">
        <v>78</v>
      </c>
      <c r="D5940" s="22" t="s">
        <v>2393</v>
      </c>
      <c r="E5940" s="397" t="s">
        <v>1928</v>
      </c>
      <c r="F5940" s="397"/>
      <c r="G5940" s="23" t="s">
        <v>81</v>
      </c>
      <c r="H5940" s="26">
        <v>1.1599999999999999</v>
      </c>
      <c r="I5940" s="25">
        <v>135</v>
      </c>
      <c r="J5940" s="25">
        <v>156.6</v>
      </c>
    </row>
    <row r="5941" spans="1:10" ht="24" customHeight="1">
      <c r="A5941" s="22" t="s">
        <v>1894</v>
      </c>
      <c r="B5941" s="24" t="s">
        <v>3720</v>
      </c>
      <c r="C5941" s="22" t="s">
        <v>78</v>
      </c>
      <c r="D5941" s="22" t="s">
        <v>3721</v>
      </c>
      <c r="E5941" s="397" t="s">
        <v>1928</v>
      </c>
      <c r="F5941" s="397"/>
      <c r="G5941" s="23" t="s">
        <v>136</v>
      </c>
      <c r="H5941" s="26">
        <v>116.4</v>
      </c>
      <c r="I5941" s="25">
        <v>1.75</v>
      </c>
      <c r="J5941" s="25">
        <v>203.7</v>
      </c>
    </row>
    <row r="5942" spans="1:10">
      <c r="A5942" s="38"/>
      <c r="B5942" s="38"/>
      <c r="C5942" s="38"/>
      <c r="D5942" s="38"/>
      <c r="E5942" s="38" t="s">
        <v>1897</v>
      </c>
      <c r="F5942" s="39">
        <v>180.91</v>
      </c>
      <c r="G5942" s="38" t="s">
        <v>1898</v>
      </c>
      <c r="H5942" s="39">
        <v>0</v>
      </c>
      <c r="I5942" s="38" t="s">
        <v>1899</v>
      </c>
      <c r="J5942" s="39">
        <v>180.91</v>
      </c>
    </row>
    <row r="5943" spans="1:10">
      <c r="A5943" s="38"/>
      <c r="B5943" s="38"/>
      <c r="C5943" s="38"/>
      <c r="D5943" s="38"/>
      <c r="E5943" s="38" t="s">
        <v>1900</v>
      </c>
      <c r="F5943" s="39">
        <v>164.27</v>
      </c>
      <c r="G5943" s="38"/>
      <c r="H5943" s="398" t="s">
        <v>1901</v>
      </c>
      <c r="I5943" s="398"/>
      <c r="J5943" s="39">
        <v>965.61</v>
      </c>
    </row>
    <row r="5944" spans="1:10" ht="1.05" customHeight="1">
      <c r="A5944" s="16"/>
      <c r="B5944" s="16"/>
      <c r="C5944" s="16"/>
      <c r="D5944" s="16"/>
      <c r="E5944" s="16"/>
      <c r="F5944" s="16"/>
      <c r="G5944" s="16"/>
      <c r="H5944" s="16"/>
      <c r="I5944" s="16"/>
      <c r="J5944" s="16"/>
    </row>
    <row r="5945" spans="1:10" ht="18" customHeight="1">
      <c r="A5945" s="2"/>
      <c r="B5945" s="4" t="s">
        <v>61</v>
      </c>
      <c r="C5945" s="2" t="s">
        <v>62</v>
      </c>
      <c r="D5945" s="2" t="s">
        <v>9</v>
      </c>
      <c r="E5945" s="391" t="s">
        <v>63</v>
      </c>
      <c r="F5945" s="391"/>
      <c r="G5945" s="3" t="s">
        <v>64</v>
      </c>
      <c r="H5945" s="4" t="s">
        <v>10</v>
      </c>
      <c r="I5945" s="4" t="s">
        <v>65</v>
      </c>
      <c r="J5945" s="4" t="s">
        <v>11</v>
      </c>
    </row>
    <row r="5946" spans="1:10" ht="52.05" customHeight="1">
      <c r="A5946" s="10" t="s">
        <v>1883</v>
      </c>
      <c r="B5946" s="12" t="s">
        <v>3344</v>
      </c>
      <c r="C5946" s="10" t="s">
        <v>78</v>
      </c>
      <c r="D5946" s="10" t="s">
        <v>3345</v>
      </c>
      <c r="E5946" s="395" t="s">
        <v>1939</v>
      </c>
      <c r="F5946" s="395"/>
      <c r="G5946" s="11" t="s">
        <v>81</v>
      </c>
      <c r="H5946" s="15">
        <v>1</v>
      </c>
      <c r="I5946" s="13">
        <v>842.87</v>
      </c>
      <c r="J5946" s="13">
        <v>842.87</v>
      </c>
    </row>
    <row r="5947" spans="1:10" ht="24" customHeight="1">
      <c r="A5947" s="17" t="s">
        <v>1884</v>
      </c>
      <c r="B5947" s="19" t="s">
        <v>1909</v>
      </c>
      <c r="C5947" s="17" t="s">
        <v>78</v>
      </c>
      <c r="D5947" s="17" t="s">
        <v>1910</v>
      </c>
      <c r="E5947" s="396" t="s">
        <v>1887</v>
      </c>
      <c r="F5947" s="396"/>
      <c r="G5947" s="18" t="s">
        <v>1911</v>
      </c>
      <c r="H5947" s="21">
        <v>11.1</v>
      </c>
      <c r="I5947" s="20">
        <v>22.95</v>
      </c>
      <c r="J5947" s="20">
        <v>254.74</v>
      </c>
    </row>
    <row r="5948" spans="1:10" ht="25.95" customHeight="1">
      <c r="A5948" s="22" t="s">
        <v>1894</v>
      </c>
      <c r="B5948" s="24" t="s">
        <v>2392</v>
      </c>
      <c r="C5948" s="22" t="s">
        <v>78</v>
      </c>
      <c r="D5948" s="22" t="s">
        <v>2393</v>
      </c>
      <c r="E5948" s="397" t="s">
        <v>1928</v>
      </c>
      <c r="F5948" s="397"/>
      <c r="G5948" s="23" t="s">
        <v>81</v>
      </c>
      <c r="H5948" s="26">
        <v>1.1399999999999999</v>
      </c>
      <c r="I5948" s="25">
        <v>135</v>
      </c>
      <c r="J5948" s="25">
        <v>153.9</v>
      </c>
    </row>
    <row r="5949" spans="1:10" ht="24" customHeight="1">
      <c r="A5949" s="22" t="s">
        <v>1894</v>
      </c>
      <c r="B5949" s="24" t="s">
        <v>3720</v>
      </c>
      <c r="C5949" s="22" t="s">
        <v>78</v>
      </c>
      <c r="D5949" s="22" t="s">
        <v>3721</v>
      </c>
      <c r="E5949" s="397" t="s">
        <v>1928</v>
      </c>
      <c r="F5949" s="397"/>
      <c r="G5949" s="23" t="s">
        <v>136</v>
      </c>
      <c r="H5949" s="26">
        <v>171.13</v>
      </c>
      <c r="I5949" s="25">
        <v>1.75</v>
      </c>
      <c r="J5949" s="25">
        <v>299.47000000000003</v>
      </c>
    </row>
    <row r="5950" spans="1:10" ht="24" customHeight="1">
      <c r="A5950" s="22" t="s">
        <v>1894</v>
      </c>
      <c r="B5950" s="24" t="s">
        <v>2248</v>
      </c>
      <c r="C5950" s="22" t="s">
        <v>78</v>
      </c>
      <c r="D5950" s="22" t="s">
        <v>2249</v>
      </c>
      <c r="E5950" s="397" t="s">
        <v>1928</v>
      </c>
      <c r="F5950" s="397"/>
      <c r="G5950" s="23" t="s">
        <v>136</v>
      </c>
      <c r="H5950" s="26">
        <v>192.52</v>
      </c>
      <c r="I5950" s="25">
        <v>0.7</v>
      </c>
      <c r="J5950" s="25">
        <v>134.76</v>
      </c>
    </row>
    <row r="5951" spans="1:10">
      <c r="A5951" s="38"/>
      <c r="B5951" s="38"/>
      <c r="C5951" s="38"/>
      <c r="D5951" s="38"/>
      <c r="E5951" s="38" t="s">
        <v>1897</v>
      </c>
      <c r="F5951" s="39">
        <v>178.82</v>
      </c>
      <c r="G5951" s="38" t="s">
        <v>1898</v>
      </c>
      <c r="H5951" s="39">
        <v>0</v>
      </c>
      <c r="I5951" s="38" t="s">
        <v>1899</v>
      </c>
      <c r="J5951" s="39">
        <v>178.82</v>
      </c>
    </row>
    <row r="5952" spans="1:10">
      <c r="A5952" s="38"/>
      <c r="B5952" s="38"/>
      <c r="C5952" s="38"/>
      <c r="D5952" s="38"/>
      <c r="E5952" s="38" t="s">
        <v>1900</v>
      </c>
      <c r="F5952" s="39">
        <v>172.78</v>
      </c>
      <c r="G5952" s="38"/>
      <c r="H5952" s="398" t="s">
        <v>1901</v>
      </c>
      <c r="I5952" s="398"/>
      <c r="J5952" s="39">
        <v>1015.65</v>
      </c>
    </row>
    <row r="5953" spans="1:10" ht="1.05" customHeight="1">
      <c r="A5953" s="16"/>
      <c r="B5953" s="16"/>
      <c r="C5953" s="16"/>
      <c r="D5953" s="16"/>
      <c r="E5953" s="16"/>
      <c r="F5953" s="16"/>
      <c r="G5953" s="16"/>
      <c r="H5953" s="16"/>
      <c r="I5953" s="16"/>
      <c r="J5953" s="16"/>
    </row>
    <row r="5954" spans="1:10" ht="18" customHeight="1">
      <c r="A5954" s="2"/>
      <c r="B5954" s="4" t="s">
        <v>61</v>
      </c>
      <c r="C5954" s="2" t="s">
        <v>62</v>
      </c>
      <c r="D5954" s="2" t="s">
        <v>9</v>
      </c>
      <c r="E5954" s="391" t="s">
        <v>63</v>
      </c>
      <c r="F5954" s="391"/>
      <c r="G5954" s="3" t="s">
        <v>64</v>
      </c>
      <c r="H5954" s="4" t="s">
        <v>10</v>
      </c>
      <c r="I5954" s="4" t="s">
        <v>65</v>
      </c>
      <c r="J5954" s="4" t="s">
        <v>11</v>
      </c>
    </row>
    <row r="5955" spans="1:10" ht="52.05" customHeight="1">
      <c r="A5955" s="10" t="s">
        <v>1883</v>
      </c>
      <c r="B5955" s="12" t="s">
        <v>2135</v>
      </c>
      <c r="C5955" s="10" t="s">
        <v>78</v>
      </c>
      <c r="D5955" s="10" t="s">
        <v>2136</v>
      </c>
      <c r="E5955" s="395" t="s">
        <v>1939</v>
      </c>
      <c r="F5955" s="395"/>
      <c r="G5955" s="11" t="s">
        <v>81</v>
      </c>
      <c r="H5955" s="15">
        <v>1</v>
      </c>
      <c r="I5955" s="13">
        <v>698.58</v>
      </c>
      <c r="J5955" s="13">
        <v>698.58</v>
      </c>
    </row>
    <row r="5956" spans="1:10" ht="52.05" customHeight="1">
      <c r="A5956" s="17" t="s">
        <v>1884</v>
      </c>
      <c r="B5956" s="19" t="s">
        <v>3722</v>
      </c>
      <c r="C5956" s="17" t="s">
        <v>78</v>
      </c>
      <c r="D5956" s="17" t="s">
        <v>3723</v>
      </c>
      <c r="E5956" s="396" t="s">
        <v>1907</v>
      </c>
      <c r="F5956" s="396"/>
      <c r="G5956" s="18" t="s">
        <v>1908</v>
      </c>
      <c r="H5956" s="21">
        <v>3.45</v>
      </c>
      <c r="I5956" s="20">
        <v>0.42</v>
      </c>
      <c r="J5956" s="20">
        <v>1.44</v>
      </c>
    </row>
    <row r="5957" spans="1:10" ht="25.95" customHeight="1">
      <c r="A5957" s="17" t="s">
        <v>1884</v>
      </c>
      <c r="B5957" s="19" t="s">
        <v>3716</v>
      </c>
      <c r="C5957" s="17" t="s">
        <v>78</v>
      </c>
      <c r="D5957" s="17" t="s">
        <v>3717</v>
      </c>
      <c r="E5957" s="396" t="s">
        <v>1887</v>
      </c>
      <c r="F5957" s="396"/>
      <c r="G5957" s="18" t="s">
        <v>1911</v>
      </c>
      <c r="H5957" s="21">
        <v>4.5</v>
      </c>
      <c r="I5957" s="20">
        <v>21.49</v>
      </c>
      <c r="J5957" s="20">
        <v>96.7</v>
      </c>
    </row>
    <row r="5958" spans="1:10" ht="52.05" customHeight="1">
      <c r="A5958" s="17" t="s">
        <v>1884</v>
      </c>
      <c r="B5958" s="19" t="s">
        <v>3724</v>
      </c>
      <c r="C5958" s="17" t="s">
        <v>78</v>
      </c>
      <c r="D5958" s="17" t="s">
        <v>3725</v>
      </c>
      <c r="E5958" s="396" t="s">
        <v>1907</v>
      </c>
      <c r="F5958" s="396"/>
      <c r="G5958" s="18" t="s">
        <v>1914</v>
      </c>
      <c r="H5958" s="21">
        <v>1.05</v>
      </c>
      <c r="I5958" s="20">
        <v>1.98</v>
      </c>
      <c r="J5958" s="20">
        <v>2.0699999999999998</v>
      </c>
    </row>
    <row r="5959" spans="1:10" ht="25.95" customHeight="1">
      <c r="A5959" s="22" t="s">
        <v>1894</v>
      </c>
      <c r="B5959" s="24" t="s">
        <v>2392</v>
      </c>
      <c r="C5959" s="22" t="s">
        <v>78</v>
      </c>
      <c r="D5959" s="22" t="s">
        <v>2393</v>
      </c>
      <c r="E5959" s="397" t="s">
        <v>1928</v>
      </c>
      <c r="F5959" s="397"/>
      <c r="G5959" s="23" t="s">
        <v>81</v>
      </c>
      <c r="H5959" s="26">
        <v>1.1599999999999999</v>
      </c>
      <c r="I5959" s="25">
        <v>135</v>
      </c>
      <c r="J5959" s="25">
        <v>156.6</v>
      </c>
    </row>
    <row r="5960" spans="1:10" ht="24" customHeight="1">
      <c r="A5960" s="22" t="s">
        <v>1894</v>
      </c>
      <c r="B5960" s="24" t="s">
        <v>3720</v>
      </c>
      <c r="C5960" s="22" t="s">
        <v>78</v>
      </c>
      <c r="D5960" s="22" t="s">
        <v>3721</v>
      </c>
      <c r="E5960" s="397" t="s">
        <v>1928</v>
      </c>
      <c r="F5960" s="397"/>
      <c r="G5960" s="23" t="s">
        <v>136</v>
      </c>
      <c r="H5960" s="26">
        <v>174.1</v>
      </c>
      <c r="I5960" s="25">
        <v>1.75</v>
      </c>
      <c r="J5960" s="25">
        <v>304.67</v>
      </c>
    </row>
    <row r="5961" spans="1:10" ht="24" customHeight="1">
      <c r="A5961" s="22" t="s">
        <v>1894</v>
      </c>
      <c r="B5961" s="24" t="s">
        <v>2248</v>
      </c>
      <c r="C5961" s="22" t="s">
        <v>78</v>
      </c>
      <c r="D5961" s="22" t="s">
        <v>2249</v>
      </c>
      <c r="E5961" s="397" t="s">
        <v>1928</v>
      </c>
      <c r="F5961" s="397"/>
      <c r="G5961" s="23" t="s">
        <v>136</v>
      </c>
      <c r="H5961" s="26">
        <v>195.86</v>
      </c>
      <c r="I5961" s="25">
        <v>0.7</v>
      </c>
      <c r="J5961" s="25">
        <v>137.1</v>
      </c>
    </row>
    <row r="5962" spans="1:10">
      <c r="A5962" s="38"/>
      <c r="B5962" s="38"/>
      <c r="C5962" s="38"/>
      <c r="D5962" s="38"/>
      <c r="E5962" s="38" t="s">
        <v>1897</v>
      </c>
      <c r="F5962" s="39">
        <v>70.87</v>
      </c>
      <c r="G5962" s="38" t="s">
        <v>1898</v>
      </c>
      <c r="H5962" s="39">
        <v>0</v>
      </c>
      <c r="I5962" s="38" t="s">
        <v>1899</v>
      </c>
      <c r="J5962" s="39">
        <v>70.87</v>
      </c>
    </row>
    <row r="5963" spans="1:10">
      <c r="A5963" s="38"/>
      <c r="B5963" s="38"/>
      <c r="C5963" s="38"/>
      <c r="D5963" s="38"/>
      <c r="E5963" s="38" t="s">
        <v>1900</v>
      </c>
      <c r="F5963" s="39">
        <v>143.19999999999999</v>
      </c>
      <c r="G5963" s="38"/>
      <c r="H5963" s="398" t="s">
        <v>1901</v>
      </c>
      <c r="I5963" s="398"/>
      <c r="J5963" s="39">
        <v>841.78</v>
      </c>
    </row>
    <row r="5964" spans="1:10" ht="1.05" customHeight="1">
      <c r="A5964" s="16"/>
      <c r="B5964" s="16"/>
      <c r="C5964" s="16"/>
      <c r="D5964" s="16"/>
      <c r="E5964" s="16"/>
      <c r="F5964" s="16"/>
      <c r="G5964" s="16"/>
      <c r="H5964" s="16"/>
      <c r="I5964" s="16"/>
      <c r="J5964" s="16"/>
    </row>
    <row r="5965" spans="1:10" ht="18" customHeight="1">
      <c r="A5965" s="2"/>
      <c r="B5965" s="4" t="s">
        <v>61</v>
      </c>
      <c r="C5965" s="2" t="s">
        <v>62</v>
      </c>
      <c r="D5965" s="2" t="s">
        <v>9</v>
      </c>
      <c r="E5965" s="391" t="s">
        <v>63</v>
      </c>
      <c r="F5965" s="391"/>
      <c r="G5965" s="3" t="s">
        <v>64</v>
      </c>
      <c r="H5965" s="4" t="s">
        <v>10</v>
      </c>
      <c r="I5965" s="4" t="s">
        <v>65</v>
      </c>
      <c r="J5965" s="4" t="s">
        <v>11</v>
      </c>
    </row>
    <row r="5966" spans="1:10" ht="52.05" customHeight="1">
      <c r="A5966" s="10" t="s">
        <v>1883</v>
      </c>
      <c r="B5966" s="12" t="s">
        <v>2182</v>
      </c>
      <c r="C5966" s="10" t="s">
        <v>78</v>
      </c>
      <c r="D5966" s="10" t="s">
        <v>2183</v>
      </c>
      <c r="E5966" s="395" t="s">
        <v>1939</v>
      </c>
      <c r="F5966" s="395"/>
      <c r="G5966" s="11" t="s">
        <v>81</v>
      </c>
      <c r="H5966" s="15">
        <v>1</v>
      </c>
      <c r="I5966" s="13">
        <v>665</v>
      </c>
      <c r="J5966" s="13">
        <v>665</v>
      </c>
    </row>
    <row r="5967" spans="1:10" ht="52.05" customHeight="1">
      <c r="A5967" s="17" t="s">
        <v>1884</v>
      </c>
      <c r="B5967" s="19" t="s">
        <v>2441</v>
      </c>
      <c r="C5967" s="17" t="s">
        <v>78</v>
      </c>
      <c r="D5967" s="17" t="s">
        <v>2442</v>
      </c>
      <c r="E5967" s="396" t="s">
        <v>1907</v>
      </c>
      <c r="F5967" s="396"/>
      <c r="G5967" s="18" t="s">
        <v>1914</v>
      </c>
      <c r="H5967" s="21">
        <v>0.85</v>
      </c>
      <c r="I5967" s="20">
        <v>5.65</v>
      </c>
      <c r="J5967" s="20">
        <v>4.8</v>
      </c>
    </row>
    <row r="5968" spans="1:10" ht="52.05" customHeight="1">
      <c r="A5968" s="17" t="s">
        <v>1884</v>
      </c>
      <c r="B5968" s="19" t="s">
        <v>2439</v>
      </c>
      <c r="C5968" s="17" t="s">
        <v>78</v>
      </c>
      <c r="D5968" s="17" t="s">
        <v>2440</v>
      </c>
      <c r="E5968" s="396" t="s">
        <v>1907</v>
      </c>
      <c r="F5968" s="396"/>
      <c r="G5968" s="18" t="s">
        <v>1908</v>
      </c>
      <c r="H5968" s="21">
        <v>2.8</v>
      </c>
      <c r="I5968" s="20">
        <v>1.73</v>
      </c>
      <c r="J5968" s="20">
        <v>4.84</v>
      </c>
    </row>
    <row r="5969" spans="1:10" ht="25.95" customHeight="1">
      <c r="A5969" s="17" t="s">
        <v>1884</v>
      </c>
      <c r="B5969" s="19" t="s">
        <v>3716</v>
      </c>
      <c r="C5969" s="17" t="s">
        <v>78</v>
      </c>
      <c r="D5969" s="17" t="s">
        <v>3717</v>
      </c>
      <c r="E5969" s="396" t="s">
        <v>1887</v>
      </c>
      <c r="F5969" s="396"/>
      <c r="G5969" s="18" t="s">
        <v>1911</v>
      </c>
      <c r="H5969" s="21">
        <v>3.65</v>
      </c>
      <c r="I5969" s="20">
        <v>21.49</v>
      </c>
      <c r="J5969" s="20">
        <v>78.430000000000007</v>
      </c>
    </row>
    <row r="5970" spans="1:10" ht="24" customHeight="1">
      <c r="A5970" s="17" t="s">
        <v>1884</v>
      </c>
      <c r="B5970" s="19" t="s">
        <v>1909</v>
      </c>
      <c r="C5970" s="17" t="s">
        <v>78</v>
      </c>
      <c r="D5970" s="17" t="s">
        <v>1910</v>
      </c>
      <c r="E5970" s="396" t="s">
        <v>1887</v>
      </c>
      <c r="F5970" s="396"/>
      <c r="G5970" s="18" t="s">
        <v>1911</v>
      </c>
      <c r="H5970" s="21">
        <v>0.79</v>
      </c>
      <c r="I5970" s="20">
        <v>22.95</v>
      </c>
      <c r="J5970" s="20">
        <v>18.13</v>
      </c>
    </row>
    <row r="5971" spans="1:10" ht="25.95" customHeight="1">
      <c r="A5971" s="22" t="s">
        <v>1894</v>
      </c>
      <c r="B5971" s="24" t="s">
        <v>2392</v>
      </c>
      <c r="C5971" s="22" t="s">
        <v>78</v>
      </c>
      <c r="D5971" s="22" t="s">
        <v>2393</v>
      </c>
      <c r="E5971" s="397" t="s">
        <v>1928</v>
      </c>
      <c r="F5971" s="397"/>
      <c r="G5971" s="23" t="s">
        <v>81</v>
      </c>
      <c r="H5971" s="26">
        <v>1.18</v>
      </c>
      <c r="I5971" s="25">
        <v>135</v>
      </c>
      <c r="J5971" s="25">
        <v>159.30000000000001</v>
      </c>
    </row>
    <row r="5972" spans="1:10" ht="24" customHeight="1">
      <c r="A5972" s="22" t="s">
        <v>1894</v>
      </c>
      <c r="B5972" s="24" t="s">
        <v>2248</v>
      </c>
      <c r="C5972" s="22" t="s">
        <v>78</v>
      </c>
      <c r="D5972" s="22" t="s">
        <v>2249</v>
      </c>
      <c r="E5972" s="397" t="s">
        <v>1928</v>
      </c>
      <c r="F5972" s="397"/>
      <c r="G5972" s="23" t="s">
        <v>136</v>
      </c>
      <c r="H5972" s="26">
        <v>177.12</v>
      </c>
      <c r="I5972" s="25">
        <v>0.7</v>
      </c>
      <c r="J5972" s="25">
        <v>123.98</v>
      </c>
    </row>
    <row r="5973" spans="1:10" ht="24" customHeight="1">
      <c r="A5973" s="22" t="s">
        <v>1894</v>
      </c>
      <c r="B5973" s="24" t="s">
        <v>3720</v>
      </c>
      <c r="C5973" s="22" t="s">
        <v>78</v>
      </c>
      <c r="D5973" s="22" t="s">
        <v>3721</v>
      </c>
      <c r="E5973" s="397" t="s">
        <v>1928</v>
      </c>
      <c r="F5973" s="397"/>
      <c r="G5973" s="23" t="s">
        <v>136</v>
      </c>
      <c r="H5973" s="26">
        <v>157.44</v>
      </c>
      <c r="I5973" s="25">
        <v>1.75</v>
      </c>
      <c r="J5973" s="25">
        <v>275.52</v>
      </c>
    </row>
    <row r="5974" spans="1:10">
      <c r="A5974" s="38"/>
      <c r="B5974" s="38"/>
      <c r="C5974" s="38"/>
      <c r="D5974" s="38"/>
      <c r="E5974" s="38" t="s">
        <v>1897</v>
      </c>
      <c r="F5974" s="39">
        <v>70.2</v>
      </c>
      <c r="G5974" s="38" t="s">
        <v>1898</v>
      </c>
      <c r="H5974" s="39">
        <v>0</v>
      </c>
      <c r="I5974" s="38" t="s">
        <v>1899</v>
      </c>
      <c r="J5974" s="39">
        <v>70.2</v>
      </c>
    </row>
    <row r="5975" spans="1:10">
      <c r="A5975" s="38"/>
      <c r="B5975" s="38"/>
      <c r="C5975" s="38"/>
      <c r="D5975" s="38"/>
      <c r="E5975" s="38" t="s">
        <v>1900</v>
      </c>
      <c r="F5975" s="39">
        <v>136.32</v>
      </c>
      <c r="G5975" s="38"/>
      <c r="H5975" s="398" t="s">
        <v>1901</v>
      </c>
      <c r="I5975" s="398"/>
      <c r="J5975" s="39">
        <v>801.32</v>
      </c>
    </row>
    <row r="5976" spans="1:10" ht="1.05" customHeight="1">
      <c r="A5976" s="16"/>
      <c r="B5976" s="16"/>
      <c r="C5976" s="16"/>
      <c r="D5976" s="16"/>
      <c r="E5976" s="16"/>
      <c r="F5976" s="16"/>
      <c r="G5976" s="16"/>
      <c r="H5976" s="16"/>
      <c r="I5976" s="16"/>
      <c r="J5976" s="16"/>
    </row>
    <row r="5977" spans="1:10" ht="18" customHeight="1">
      <c r="A5977" s="2"/>
      <c r="B5977" s="4" t="s">
        <v>61</v>
      </c>
      <c r="C5977" s="2" t="s">
        <v>62</v>
      </c>
      <c r="D5977" s="2" t="s">
        <v>9</v>
      </c>
      <c r="E5977" s="391" t="s">
        <v>63</v>
      </c>
      <c r="F5977" s="391"/>
      <c r="G5977" s="3" t="s">
        <v>64</v>
      </c>
      <c r="H5977" s="4" t="s">
        <v>10</v>
      </c>
      <c r="I5977" s="4" t="s">
        <v>65</v>
      </c>
      <c r="J5977" s="4" t="s">
        <v>11</v>
      </c>
    </row>
    <row r="5978" spans="1:10" ht="39" customHeight="1">
      <c r="A5978" s="10" t="s">
        <v>1883</v>
      </c>
      <c r="B5978" s="12" t="s">
        <v>3726</v>
      </c>
      <c r="C5978" s="10" t="s">
        <v>78</v>
      </c>
      <c r="D5978" s="10" t="s">
        <v>3727</v>
      </c>
      <c r="E5978" s="395" t="s">
        <v>1939</v>
      </c>
      <c r="F5978" s="395"/>
      <c r="G5978" s="11" t="s">
        <v>81</v>
      </c>
      <c r="H5978" s="15">
        <v>1</v>
      </c>
      <c r="I5978" s="13">
        <v>677.29</v>
      </c>
      <c r="J5978" s="13">
        <v>677.29</v>
      </c>
    </row>
    <row r="5979" spans="1:10" ht="24" customHeight="1">
      <c r="A5979" s="17" t="s">
        <v>1884</v>
      </c>
      <c r="B5979" s="19" t="s">
        <v>1909</v>
      </c>
      <c r="C5979" s="17" t="s">
        <v>78</v>
      </c>
      <c r="D5979" s="17" t="s">
        <v>1910</v>
      </c>
      <c r="E5979" s="396" t="s">
        <v>1887</v>
      </c>
      <c r="F5979" s="396"/>
      <c r="G5979" s="18" t="s">
        <v>1911</v>
      </c>
      <c r="H5979" s="21">
        <v>11.02</v>
      </c>
      <c r="I5979" s="20">
        <v>22.95</v>
      </c>
      <c r="J5979" s="20">
        <v>252.9</v>
      </c>
    </row>
    <row r="5980" spans="1:10" ht="24" customHeight="1">
      <c r="A5980" s="22" t="s">
        <v>1894</v>
      </c>
      <c r="B5980" s="24" t="s">
        <v>2248</v>
      </c>
      <c r="C5980" s="22" t="s">
        <v>78</v>
      </c>
      <c r="D5980" s="22" t="s">
        <v>2249</v>
      </c>
      <c r="E5980" s="397" t="s">
        <v>1928</v>
      </c>
      <c r="F5980" s="397"/>
      <c r="G5980" s="23" t="s">
        <v>136</v>
      </c>
      <c r="H5980" s="26">
        <v>422.63</v>
      </c>
      <c r="I5980" s="25">
        <v>0.7</v>
      </c>
      <c r="J5980" s="25">
        <v>295.83999999999997</v>
      </c>
    </row>
    <row r="5981" spans="1:10" ht="25.95" customHeight="1">
      <c r="A5981" s="22" t="s">
        <v>1894</v>
      </c>
      <c r="B5981" s="24" t="s">
        <v>3728</v>
      </c>
      <c r="C5981" s="22" t="s">
        <v>78</v>
      </c>
      <c r="D5981" s="22" t="s">
        <v>3729</v>
      </c>
      <c r="E5981" s="397" t="s">
        <v>1928</v>
      </c>
      <c r="F5981" s="397"/>
      <c r="G5981" s="23" t="s">
        <v>81</v>
      </c>
      <c r="H5981" s="26">
        <v>0.94</v>
      </c>
      <c r="I5981" s="25">
        <v>136.76</v>
      </c>
      <c r="J5981" s="25">
        <v>128.55000000000001</v>
      </c>
    </row>
    <row r="5982" spans="1:10">
      <c r="A5982" s="38"/>
      <c r="B5982" s="38"/>
      <c r="C5982" s="38"/>
      <c r="D5982" s="38"/>
      <c r="E5982" s="38" t="s">
        <v>1897</v>
      </c>
      <c r="F5982" s="39">
        <v>177.53</v>
      </c>
      <c r="G5982" s="38" t="s">
        <v>1898</v>
      </c>
      <c r="H5982" s="39">
        <v>0</v>
      </c>
      <c r="I5982" s="38" t="s">
        <v>1899</v>
      </c>
      <c r="J5982" s="39">
        <v>177.53</v>
      </c>
    </row>
    <row r="5983" spans="1:10">
      <c r="A5983" s="38"/>
      <c r="B5983" s="38"/>
      <c r="C5983" s="38"/>
      <c r="D5983" s="38"/>
      <c r="E5983" s="38" t="s">
        <v>1900</v>
      </c>
      <c r="F5983" s="39">
        <v>138.84</v>
      </c>
      <c r="G5983" s="38"/>
      <c r="H5983" s="398" t="s">
        <v>1901</v>
      </c>
      <c r="I5983" s="398"/>
      <c r="J5983" s="39">
        <v>816.13</v>
      </c>
    </row>
    <row r="5984" spans="1:10" ht="1.05" customHeight="1">
      <c r="A5984" s="16"/>
      <c r="B5984" s="16"/>
      <c r="C5984" s="16"/>
      <c r="D5984" s="16"/>
      <c r="E5984" s="16"/>
      <c r="F5984" s="16"/>
      <c r="G5984" s="16"/>
      <c r="H5984" s="16"/>
      <c r="I5984" s="16"/>
      <c r="J5984" s="16"/>
    </row>
    <row r="5985" spans="1:10" ht="18" customHeight="1">
      <c r="A5985" s="2"/>
      <c r="B5985" s="4" t="s">
        <v>61</v>
      </c>
      <c r="C5985" s="2" t="s">
        <v>62</v>
      </c>
      <c r="D5985" s="2" t="s">
        <v>9</v>
      </c>
      <c r="E5985" s="391" t="s">
        <v>63</v>
      </c>
      <c r="F5985" s="391"/>
      <c r="G5985" s="3" t="s">
        <v>64</v>
      </c>
      <c r="H5985" s="4" t="s">
        <v>10</v>
      </c>
      <c r="I5985" s="4" t="s">
        <v>65</v>
      </c>
      <c r="J5985" s="4" t="s">
        <v>11</v>
      </c>
    </row>
    <row r="5986" spans="1:10" ht="39" customHeight="1">
      <c r="A5986" s="10" t="s">
        <v>1883</v>
      </c>
      <c r="B5986" s="12" t="s">
        <v>2401</v>
      </c>
      <c r="C5986" s="10" t="s">
        <v>78</v>
      </c>
      <c r="D5986" s="10" t="s">
        <v>2402</v>
      </c>
      <c r="E5986" s="395" t="s">
        <v>1939</v>
      </c>
      <c r="F5986" s="395"/>
      <c r="G5986" s="11" t="s">
        <v>81</v>
      </c>
      <c r="H5986" s="15">
        <v>1</v>
      </c>
      <c r="I5986" s="13">
        <v>524.66999999999996</v>
      </c>
      <c r="J5986" s="13">
        <v>524.66999999999996</v>
      </c>
    </row>
    <row r="5987" spans="1:10" ht="52.05" customHeight="1">
      <c r="A5987" s="17" t="s">
        <v>1884</v>
      </c>
      <c r="B5987" s="19" t="s">
        <v>3724</v>
      </c>
      <c r="C5987" s="17" t="s">
        <v>78</v>
      </c>
      <c r="D5987" s="17" t="s">
        <v>3725</v>
      </c>
      <c r="E5987" s="396" t="s">
        <v>1907</v>
      </c>
      <c r="F5987" s="396"/>
      <c r="G5987" s="18" t="s">
        <v>1914</v>
      </c>
      <c r="H5987" s="21">
        <v>1.01</v>
      </c>
      <c r="I5987" s="20">
        <v>1.98</v>
      </c>
      <c r="J5987" s="20">
        <v>1.99</v>
      </c>
    </row>
    <row r="5988" spans="1:10" ht="52.05" customHeight="1">
      <c r="A5988" s="17" t="s">
        <v>1884</v>
      </c>
      <c r="B5988" s="19" t="s">
        <v>3722</v>
      </c>
      <c r="C5988" s="17" t="s">
        <v>78</v>
      </c>
      <c r="D5988" s="17" t="s">
        <v>3723</v>
      </c>
      <c r="E5988" s="396" t="s">
        <v>1907</v>
      </c>
      <c r="F5988" s="396"/>
      <c r="G5988" s="18" t="s">
        <v>1908</v>
      </c>
      <c r="H5988" s="21">
        <v>3.31</v>
      </c>
      <c r="I5988" s="20">
        <v>0.42</v>
      </c>
      <c r="J5988" s="20">
        <v>1.39</v>
      </c>
    </row>
    <row r="5989" spans="1:10" ht="25.95" customHeight="1">
      <c r="A5989" s="17" t="s">
        <v>1884</v>
      </c>
      <c r="B5989" s="19" t="s">
        <v>3716</v>
      </c>
      <c r="C5989" s="17" t="s">
        <v>78</v>
      </c>
      <c r="D5989" s="17" t="s">
        <v>3717</v>
      </c>
      <c r="E5989" s="396" t="s">
        <v>1887</v>
      </c>
      <c r="F5989" s="396"/>
      <c r="G5989" s="18" t="s">
        <v>1911</v>
      </c>
      <c r="H5989" s="21">
        <v>4.32</v>
      </c>
      <c r="I5989" s="20">
        <v>21.49</v>
      </c>
      <c r="J5989" s="20">
        <v>92.83</v>
      </c>
    </row>
    <row r="5990" spans="1:10" ht="24" customHeight="1">
      <c r="A5990" s="22" t="s">
        <v>1894</v>
      </c>
      <c r="B5990" s="24" t="s">
        <v>2248</v>
      </c>
      <c r="C5990" s="22" t="s">
        <v>78</v>
      </c>
      <c r="D5990" s="22" t="s">
        <v>2249</v>
      </c>
      <c r="E5990" s="397" t="s">
        <v>1928</v>
      </c>
      <c r="F5990" s="397"/>
      <c r="G5990" s="23" t="s">
        <v>136</v>
      </c>
      <c r="H5990" s="26">
        <v>426.49</v>
      </c>
      <c r="I5990" s="25">
        <v>0.7</v>
      </c>
      <c r="J5990" s="25">
        <v>298.54000000000002</v>
      </c>
    </row>
    <row r="5991" spans="1:10" ht="25.95" customHeight="1">
      <c r="A5991" s="22" t="s">
        <v>1894</v>
      </c>
      <c r="B5991" s="24" t="s">
        <v>3728</v>
      </c>
      <c r="C5991" s="22" t="s">
        <v>78</v>
      </c>
      <c r="D5991" s="22" t="s">
        <v>3729</v>
      </c>
      <c r="E5991" s="397" t="s">
        <v>1928</v>
      </c>
      <c r="F5991" s="397"/>
      <c r="G5991" s="23" t="s">
        <v>81</v>
      </c>
      <c r="H5991" s="26">
        <v>0.95</v>
      </c>
      <c r="I5991" s="25">
        <v>136.76</v>
      </c>
      <c r="J5991" s="25">
        <v>129.91999999999999</v>
      </c>
    </row>
    <row r="5992" spans="1:10">
      <c r="A5992" s="38"/>
      <c r="B5992" s="38"/>
      <c r="C5992" s="38"/>
      <c r="D5992" s="38"/>
      <c r="E5992" s="38" t="s">
        <v>1897</v>
      </c>
      <c r="F5992" s="39">
        <v>68.040000000000006</v>
      </c>
      <c r="G5992" s="38" t="s">
        <v>1898</v>
      </c>
      <c r="H5992" s="39">
        <v>0</v>
      </c>
      <c r="I5992" s="38" t="s">
        <v>1899</v>
      </c>
      <c r="J5992" s="39">
        <v>68.040000000000006</v>
      </c>
    </row>
    <row r="5993" spans="1:10">
      <c r="A5993" s="38"/>
      <c r="B5993" s="38"/>
      <c r="C5993" s="38"/>
      <c r="D5993" s="38"/>
      <c r="E5993" s="38" t="s">
        <v>1900</v>
      </c>
      <c r="F5993" s="39">
        <v>107.55</v>
      </c>
      <c r="G5993" s="38"/>
      <c r="H5993" s="398" t="s">
        <v>1901</v>
      </c>
      <c r="I5993" s="398"/>
      <c r="J5993" s="39">
        <v>632.22</v>
      </c>
    </row>
    <row r="5994" spans="1:10" ht="1.05" customHeight="1">
      <c r="A5994" s="16"/>
      <c r="B5994" s="16"/>
      <c r="C5994" s="16"/>
      <c r="D5994" s="16"/>
      <c r="E5994" s="16"/>
      <c r="F5994" s="16"/>
      <c r="G5994" s="16"/>
      <c r="H5994" s="16"/>
      <c r="I5994" s="16"/>
      <c r="J5994" s="16"/>
    </row>
    <row r="5995" spans="1:10" ht="18" customHeight="1">
      <c r="A5995" s="2"/>
      <c r="B5995" s="4" t="s">
        <v>61</v>
      </c>
      <c r="C5995" s="2" t="s">
        <v>62</v>
      </c>
      <c r="D5995" s="2" t="s">
        <v>9</v>
      </c>
      <c r="E5995" s="391" t="s">
        <v>63</v>
      </c>
      <c r="F5995" s="391"/>
      <c r="G5995" s="3" t="s">
        <v>64</v>
      </c>
      <c r="H5995" s="4" t="s">
        <v>10</v>
      </c>
      <c r="I5995" s="4" t="s">
        <v>65</v>
      </c>
      <c r="J5995" s="4" t="s">
        <v>11</v>
      </c>
    </row>
    <row r="5996" spans="1:10" ht="39" customHeight="1">
      <c r="A5996" s="10" t="s">
        <v>1883</v>
      </c>
      <c r="B5996" s="12" t="s">
        <v>3031</v>
      </c>
      <c r="C5996" s="10" t="s">
        <v>78</v>
      </c>
      <c r="D5996" s="10" t="s">
        <v>3032</v>
      </c>
      <c r="E5996" s="395" t="s">
        <v>1939</v>
      </c>
      <c r="F5996" s="395"/>
      <c r="G5996" s="11" t="s">
        <v>81</v>
      </c>
      <c r="H5996" s="15">
        <v>1</v>
      </c>
      <c r="I5996" s="13">
        <v>714.91</v>
      </c>
      <c r="J5996" s="13">
        <v>714.91</v>
      </c>
    </row>
    <row r="5997" spans="1:10" ht="25.95" customHeight="1">
      <c r="A5997" s="17" t="s">
        <v>1884</v>
      </c>
      <c r="B5997" s="19" t="s">
        <v>3716</v>
      </c>
      <c r="C5997" s="17" t="s">
        <v>78</v>
      </c>
      <c r="D5997" s="17" t="s">
        <v>3717</v>
      </c>
      <c r="E5997" s="396" t="s">
        <v>1887</v>
      </c>
      <c r="F5997" s="396"/>
      <c r="G5997" s="18" t="s">
        <v>1911</v>
      </c>
      <c r="H5997" s="21">
        <v>3.75</v>
      </c>
      <c r="I5997" s="20">
        <v>21.49</v>
      </c>
      <c r="J5997" s="20">
        <v>80.58</v>
      </c>
    </row>
    <row r="5998" spans="1:10" ht="52.05" customHeight="1">
      <c r="A5998" s="17" t="s">
        <v>1884</v>
      </c>
      <c r="B5998" s="19" t="s">
        <v>3724</v>
      </c>
      <c r="C5998" s="17" t="s">
        <v>78</v>
      </c>
      <c r="D5998" s="17" t="s">
        <v>3725</v>
      </c>
      <c r="E5998" s="396" t="s">
        <v>1907</v>
      </c>
      <c r="F5998" s="396"/>
      <c r="G5998" s="18" t="s">
        <v>1914</v>
      </c>
      <c r="H5998" s="21">
        <v>0.87</v>
      </c>
      <c r="I5998" s="20">
        <v>1.98</v>
      </c>
      <c r="J5998" s="20">
        <v>1.72</v>
      </c>
    </row>
    <row r="5999" spans="1:10" ht="52.05" customHeight="1">
      <c r="A5999" s="17" t="s">
        <v>1884</v>
      </c>
      <c r="B5999" s="19" t="s">
        <v>3722</v>
      </c>
      <c r="C5999" s="17" t="s">
        <v>78</v>
      </c>
      <c r="D5999" s="17" t="s">
        <v>3723</v>
      </c>
      <c r="E5999" s="396" t="s">
        <v>1907</v>
      </c>
      <c r="F5999" s="396"/>
      <c r="G5999" s="18" t="s">
        <v>1908</v>
      </c>
      <c r="H5999" s="21">
        <v>2.88</v>
      </c>
      <c r="I5999" s="20">
        <v>0.42</v>
      </c>
      <c r="J5999" s="20">
        <v>1.2</v>
      </c>
    </row>
    <row r="6000" spans="1:10" ht="25.95" customHeight="1">
      <c r="A6000" s="22" t="s">
        <v>1894</v>
      </c>
      <c r="B6000" s="24" t="s">
        <v>2392</v>
      </c>
      <c r="C6000" s="22" t="s">
        <v>78</v>
      </c>
      <c r="D6000" s="22" t="s">
        <v>2393</v>
      </c>
      <c r="E6000" s="397" t="s">
        <v>1928</v>
      </c>
      <c r="F6000" s="397"/>
      <c r="G6000" s="23" t="s">
        <v>81</v>
      </c>
      <c r="H6000" s="26">
        <v>1.08</v>
      </c>
      <c r="I6000" s="25">
        <v>135</v>
      </c>
      <c r="J6000" s="25">
        <v>145.80000000000001</v>
      </c>
    </row>
    <row r="6001" spans="1:10" ht="24" customHeight="1">
      <c r="A6001" s="22" t="s">
        <v>1894</v>
      </c>
      <c r="B6001" s="24" t="s">
        <v>2248</v>
      </c>
      <c r="C6001" s="22" t="s">
        <v>78</v>
      </c>
      <c r="D6001" s="22" t="s">
        <v>2249</v>
      </c>
      <c r="E6001" s="397" t="s">
        <v>1928</v>
      </c>
      <c r="F6001" s="397"/>
      <c r="G6001" s="23" t="s">
        <v>136</v>
      </c>
      <c r="H6001" s="26">
        <v>486</v>
      </c>
      <c r="I6001" s="25">
        <v>0.7</v>
      </c>
      <c r="J6001" s="25">
        <v>340.2</v>
      </c>
    </row>
    <row r="6002" spans="1:10" ht="39" customHeight="1">
      <c r="A6002" s="22" t="s">
        <v>1894</v>
      </c>
      <c r="B6002" s="24" t="s">
        <v>3730</v>
      </c>
      <c r="C6002" s="22" t="s">
        <v>78</v>
      </c>
      <c r="D6002" s="22" t="s">
        <v>3731</v>
      </c>
      <c r="E6002" s="397" t="s">
        <v>1928</v>
      </c>
      <c r="F6002" s="397"/>
      <c r="G6002" s="23" t="s">
        <v>2015</v>
      </c>
      <c r="H6002" s="26">
        <v>19.440000000000001</v>
      </c>
      <c r="I6002" s="25">
        <v>7.48</v>
      </c>
      <c r="J6002" s="25">
        <v>145.41</v>
      </c>
    </row>
    <row r="6003" spans="1:10">
      <c r="A6003" s="38"/>
      <c r="B6003" s="38"/>
      <c r="C6003" s="38"/>
      <c r="D6003" s="38"/>
      <c r="E6003" s="38" t="s">
        <v>1897</v>
      </c>
      <c r="F6003" s="39">
        <v>59.06</v>
      </c>
      <c r="G6003" s="38" t="s">
        <v>1898</v>
      </c>
      <c r="H6003" s="39">
        <v>0</v>
      </c>
      <c r="I6003" s="38" t="s">
        <v>1899</v>
      </c>
      <c r="J6003" s="39">
        <v>59.06</v>
      </c>
    </row>
    <row r="6004" spans="1:10">
      <c r="A6004" s="38"/>
      <c r="B6004" s="38"/>
      <c r="C6004" s="38"/>
      <c r="D6004" s="38"/>
      <c r="E6004" s="38" t="s">
        <v>1900</v>
      </c>
      <c r="F6004" s="39">
        <v>146.55000000000001</v>
      </c>
      <c r="G6004" s="38"/>
      <c r="H6004" s="398" t="s">
        <v>1901</v>
      </c>
      <c r="I6004" s="398"/>
      <c r="J6004" s="39">
        <v>861.46</v>
      </c>
    </row>
    <row r="6005" spans="1:10" ht="1.05" customHeight="1">
      <c r="A6005" s="16"/>
      <c r="B6005" s="16"/>
      <c r="C6005" s="16"/>
      <c r="D6005" s="16"/>
      <c r="E6005" s="16"/>
      <c r="F6005" s="16"/>
      <c r="G6005" s="16"/>
      <c r="H6005" s="16"/>
      <c r="I6005" s="16"/>
      <c r="J6005" s="16"/>
    </row>
    <row r="6006" spans="1:10" ht="18" customHeight="1">
      <c r="A6006" s="2"/>
      <c r="B6006" s="4" t="s">
        <v>61</v>
      </c>
      <c r="C6006" s="2" t="s">
        <v>62</v>
      </c>
      <c r="D6006" s="2" t="s">
        <v>9</v>
      </c>
      <c r="E6006" s="391" t="s">
        <v>63</v>
      </c>
      <c r="F6006" s="391"/>
      <c r="G6006" s="3" t="s">
        <v>64</v>
      </c>
      <c r="H6006" s="4" t="s">
        <v>10</v>
      </c>
      <c r="I6006" s="4" t="s">
        <v>65</v>
      </c>
      <c r="J6006" s="4" t="s">
        <v>11</v>
      </c>
    </row>
    <row r="6007" spans="1:10" ht="39" customHeight="1">
      <c r="A6007" s="10" t="s">
        <v>1883</v>
      </c>
      <c r="B6007" s="12" t="s">
        <v>2258</v>
      </c>
      <c r="C6007" s="10" t="s">
        <v>78</v>
      </c>
      <c r="D6007" s="10" t="s">
        <v>2259</v>
      </c>
      <c r="E6007" s="395" t="s">
        <v>1939</v>
      </c>
      <c r="F6007" s="395"/>
      <c r="G6007" s="11" t="s">
        <v>81</v>
      </c>
      <c r="H6007" s="15">
        <v>1</v>
      </c>
      <c r="I6007" s="13">
        <v>830.62</v>
      </c>
      <c r="J6007" s="13">
        <v>830.62</v>
      </c>
    </row>
    <row r="6008" spans="1:10" ht="24" customHeight="1">
      <c r="A6008" s="17" t="s">
        <v>1884</v>
      </c>
      <c r="B6008" s="19" t="s">
        <v>1909</v>
      </c>
      <c r="C6008" s="17" t="s">
        <v>78</v>
      </c>
      <c r="D6008" s="17" t="s">
        <v>1910</v>
      </c>
      <c r="E6008" s="396" t="s">
        <v>1887</v>
      </c>
      <c r="F6008" s="396"/>
      <c r="G6008" s="18" t="s">
        <v>1911</v>
      </c>
      <c r="H6008" s="21">
        <v>11.65</v>
      </c>
      <c r="I6008" s="20">
        <v>22.95</v>
      </c>
      <c r="J6008" s="20">
        <v>267.36</v>
      </c>
    </row>
    <row r="6009" spans="1:10" ht="25.95" customHeight="1">
      <c r="A6009" s="22" t="s">
        <v>1894</v>
      </c>
      <c r="B6009" s="24" t="s">
        <v>2392</v>
      </c>
      <c r="C6009" s="22" t="s">
        <v>78</v>
      </c>
      <c r="D6009" s="22" t="s">
        <v>2393</v>
      </c>
      <c r="E6009" s="397" t="s">
        <v>1928</v>
      </c>
      <c r="F6009" s="397"/>
      <c r="G6009" s="23" t="s">
        <v>81</v>
      </c>
      <c r="H6009" s="26">
        <v>1.25</v>
      </c>
      <c r="I6009" s="25">
        <v>135</v>
      </c>
      <c r="J6009" s="25">
        <v>168.75</v>
      </c>
    </row>
    <row r="6010" spans="1:10" ht="24" customHeight="1">
      <c r="A6010" s="22" t="s">
        <v>1894</v>
      </c>
      <c r="B6010" s="24" t="s">
        <v>2248</v>
      </c>
      <c r="C6010" s="22" t="s">
        <v>78</v>
      </c>
      <c r="D6010" s="22" t="s">
        <v>2249</v>
      </c>
      <c r="E6010" s="397" t="s">
        <v>1928</v>
      </c>
      <c r="F6010" s="397"/>
      <c r="G6010" s="23" t="s">
        <v>136</v>
      </c>
      <c r="H6010" s="26">
        <v>563.59</v>
      </c>
      <c r="I6010" s="25">
        <v>0.7</v>
      </c>
      <c r="J6010" s="25">
        <v>394.51</v>
      </c>
    </row>
    <row r="6011" spans="1:10">
      <c r="A6011" s="38"/>
      <c r="B6011" s="38"/>
      <c r="C6011" s="38"/>
      <c r="D6011" s="38"/>
      <c r="E6011" s="38" t="s">
        <v>1897</v>
      </c>
      <c r="F6011" s="39">
        <v>187.68</v>
      </c>
      <c r="G6011" s="38" t="s">
        <v>1898</v>
      </c>
      <c r="H6011" s="39">
        <v>0</v>
      </c>
      <c r="I6011" s="38" t="s">
        <v>1899</v>
      </c>
      <c r="J6011" s="39">
        <v>187.68</v>
      </c>
    </row>
    <row r="6012" spans="1:10">
      <c r="A6012" s="38"/>
      <c r="B6012" s="38"/>
      <c r="C6012" s="38"/>
      <c r="D6012" s="38"/>
      <c r="E6012" s="38" t="s">
        <v>1900</v>
      </c>
      <c r="F6012" s="39">
        <v>170.27</v>
      </c>
      <c r="G6012" s="38"/>
      <c r="H6012" s="398" t="s">
        <v>1901</v>
      </c>
      <c r="I6012" s="398"/>
      <c r="J6012" s="39">
        <v>1000.89</v>
      </c>
    </row>
    <row r="6013" spans="1:10" ht="1.05" customHeight="1">
      <c r="A6013" s="16"/>
      <c r="B6013" s="16"/>
      <c r="C6013" s="16"/>
      <c r="D6013" s="16"/>
      <c r="E6013" s="16"/>
      <c r="F6013" s="16"/>
      <c r="G6013" s="16"/>
      <c r="H6013" s="16"/>
      <c r="I6013" s="16"/>
      <c r="J6013" s="16"/>
    </row>
    <row r="6014" spans="1:10" ht="18" customHeight="1">
      <c r="A6014" s="2"/>
      <c r="B6014" s="4" t="s">
        <v>61</v>
      </c>
      <c r="C6014" s="2" t="s">
        <v>62</v>
      </c>
      <c r="D6014" s="2" t="s">
        <v>9</v>
      </c>
      <c r="E6014" s="391" t="s">
        <v>63</v>
      </c>
      <c r="F6014" s="391"/>
      <c r="G6014" s="3" t="s">
        <v>64</v>
      </c>
      <c r="H6014" s="4" t="s">
        <v>10</v>
      </c>
      <c r="I6014" s="4" t="s">
        <v>65</v>
      </c>
      <c r="J6014" s="4" t="s">
        <v>11</v>
      </c>
    </row>
    <row r="6015" spans="1:10" ht="39" customHeight="1">
      <c r="A6015" s="10" t="s">
        <v>1883</v>
      </c>
      <c r="B6015" s="12" t="s">
        <v>2244</v>
      </c>
      <c r="C6015" s="10" t="s">
        <v>78</v>
      </c>
      <c r="D6015" s="10" t="s">
        <v>2245</v>
      </c>
      <c r="E6015" s="395" t="s">
        <v>1939</v>
      </c>
      <c r="F6015" s="395"/>
      <c r="G6015" s="11" t="s">
        <v>81</v>
      </c>
      <c r="H6015" s="15">
        <v>1</v>
      </c>
      <c r="I6015" s="13">
        <v>671.4</v>
      </c>
      <c r="J6015" s="13">
        <v>671.4</v>
      </c>
    </row>
    <row r="6016" spans="1:10" ht="25.95" customHeight="1">
      <c r="A6016" s="17" t="s">
        <v>1884</v>
      </c>
      <c r="B6016" s="19" t="s">
        <v>3716</v>
      </c>
      <c r="C6016" s="17" t="s">
        <v>78</v>
      </c>
      <c r="D6016" s="17" t="s">
        <v>3717</v>
      </c>
      <c r="E6016" s="396" t="s">
        <v>1887</v>
      </c>
      <c r="F6016" s="396"/>
      <c r="G6016" s="18" t="s">
        <v>1911</v>
      </c>
      <c r="H6016" s="21">
        <v>4.42</v>
      </c>
      <c r="I6016" s="20">
        <v>21.49</v>
      </c>
      <c r="J6016" s="20">
        <v>94.98</v>
      </c>
    </row>
    <row r="6017" spans="1:10" ht="52.05" customHeight="1">
      <c r="A6017" s="17" t="s">
        <v>1884</v>
      </c>
      <c r="B6017" s="19" t="s">
        <v>3724</v>
      </c>
      <c r="C6017" s="17" t="s">
        <v>78</v>
      </c>
      <c r="D6017" s="17" t="s">
        <v>3725</v>
      </c>
      <c r="E6017" s="396" t="s">
        <v>1907</v>
      </c>
      <c r="F6017" s="396"/>
      <c r="G6017" s="18" t="s">
        <v>1914</v>
      </c>
      <c r="H6017" s="21">
        <v>1.03</v>
      </c>
      <c r="I6017" s="20">
        <v>1.98</v>
      </c>
      <c r="J6017" s="20">
        <v>2.0299999999999998</v>
      </c>
    </row>
    <row r="6018" spans="1:10" ht="52.05" customHeight="1">
      <c r="A6018" s="17" t="s">
        <v>1884</v>
      </c>
      <c r="B6018" s="19" t="s">
        <v>3722</v>
      </c>
      <c r="C6018" s="17" t="s">
        <v>78</v>
      </c>
      <c r="D6018" s="17" t="s">
        <v>3723</v>
      </c>
      <c r="E6018" s="396" t="s">
        <v>1907</v>
      </c>
      <c r="F6018" s="396"/>
      <c r="G6018" s="18" t="s">
        <v>1908</v>
      </c>
      <c r="H6018" s="21">
        <v>3.39</v>
      </c>
      <c r="I6018" s="20">
        <v>0.42</v>
      </c>
      <c r="J6018" s="20">
        <v>1.42</v>
      </c>
    </row>
    <row r="6019" spans="1:10" ht="24" customHeight="1">
      <c r="A6019" s="22" t="s">
        <v>1894</v>
      </c>
      <c r="B6019" s="24" t="s">
        <v>2248</v>
      </c>
      <c r="C6019" s="22" t="s">
        <v>78</v>
      </c>
      <c r="D6019" s="22" t="s">
        <v>2249</v>
      </c>
      <c r="E6019" s="397" t="s">
        <v>1928</v>
      </c>
      <c r="F6019" s="397"/>
      <c r="G6019" s="23" t="s">
        <v>136</v>
      </c>
      <c r="H6019" s="26">
        <v>573.61</v>
      </c>
      <c r="I6019" s="25">
        <v>0.7</v>
      </c>
      <c r="J6019" s="25">
        <v>401.52</v>
      </c>
    </row>
    <row r="6020" spans="1:10" ht="25.95" customHeight="1">
      <c r="A6020" s="22" t="s">
        <v>1894</v>
      </c>
      <c r="B6020" s="24" t="s">
        <v>2392</v>
      </c>
      <c r="C6020" s="22" t="s">
        <v>78</v>
      </c>
      <c r="D6020" s="22" t="s">
        <v>2393</v>
      </c>
      <c r="E6020" s="397" t="s">
        <v>1928</v>
      </c>
      <c r="F6020" s="397"/>
      <c r="G6020" s="23" t="s">
        <v>81</v>
      </c>
      <c r="H6020" s="26">
        <v>1.27</v>
      </c>
      <c r="I6020" s="25">
        <v>135</v>
      </c>
      <c r="J6020" s="25">
        <v>171.45</v>
      </c>
    </row>
    <row r="6021" spans="1:10">
      <c r="A6021" s="38"/>
      <c r="B6021" s="38"/>
      <c r="C6021" s="38"/>
      <c r="D6021" s="38"/>
      <c r="E6021" s="38" t="s">
        <v>1897</v>
      </c>
      <c r="F6021" s="39">
        <v>69.61</v>
      </c>
      <c r="G6021" s="38" t="s">
        <v>1898</v>
      </c>
      <c r="H6021" s="39">
        <v>0</v>
      </c>
      <c r="I6021" s="38" t="s">
        <v>1899</v>
      </c>
      <c r="J6021" s="39">
        <v>69.61</v>
      </c>
    </row>
    <row r="6022" spans="1:10">
      <c r="A6022" s="38"/>
      <c r="B6022" s="38"/>
      <c r="C6022" s="38"/>
      <c r="D6022" s="38"/>
      <c r="E6022" s="38" t="s">
        <v>1900</v>
      </c>
      <c r="F6022" s="39">
        <v>137.63</v>
      </c>
      <c r="G6022" s="38"/>
      <c r="H6022" s="398" t="s">
        <v>1901</v>
      </c>
      <c r="I6022" s="398"/>
      <c r="J6022" s="39">
        <v>809.03</v>
      </c>
    </row>
    <row r="6023" spans="1:10" ht="1.05" customHeight="1">
      <c r="A6023" s="16"/>
      <c r="B6023" s="16"/>
      <c r="C6023" s="16"/>
      <c r="D6023" s="16"/>
      <c r="E6023" s="16"/>
      <c r="F6023" s="16"/>
      <c r="G6023" s="16"/>
      <c r="H6023" s="16"/>
      <c r="I6023" s="16"/>
      <c r="J6023" s="16"/>
    </row>
    <row r="6024" spans="1:10" ht="18" customHeight="1">
      <c r="A6024" s="2"/>
      <c r="B6024" s="4" t="s">
        <v>61</v>
      </c>
      <c r="C6024" s="2" t="s">
        <v>62</v>
      </c>
      <c r="D6024" s="2" t="s">
        <v>9</v>
      </c>
      <c r="E6024" s="391" t="s">
        <v>63</v>
      </c>
      <c r="F6024" s="391"/>
      <c r="G6024" s="3" t="s">
        <v>64</v>
      </c>
      <c r="H6024" s="4" t="s">
        <v>10</v>
      </c>
      <c r="I6024" s="4" t="s">
        <v>65</v>
      </c>
      <c r="J6024" s="4" t="s">
        <v>11</v>
      </c>
    </row>
    <row r="6025" spans="1:10" ht="25.95" customHeight="1">
      <c r="A6025" s="10" t="s">
        <v>1883</v>
      </c>
      <c r="B6025" s="12" t="s">
        <v>1937</v>
      </c>
      <c r="C6025" s="10" t="s">
        <v>78</v>
      </c>
      <c r="D6025" s="10" t="s">
        <v>1938</v>
      </c>
      <c r="E6025" s="395" t="s">
        <v>1939</v>
      </c>
      <c r="F6025" s="395"/>
      <c r="G6025" s="11" t="s">
        <v>81</v>
      </c>
      <c r="H6025" s="15">
        <v>1</v>
      </c>
      <c r="I6025" s="13">
        <v>679.2</v>
      </c>
      <c r="J6025" s="13">
        <v>679.2</v>
      </c>
    </row>
    <row r="6026" spans="1:10" ht="24" customHeight="1">
      <c r="A6026" s="17" t="s">
        <v>1884</v>
      </c>
      <c r="B6026" s="19" t="s">
        <v>1909</v>
      </c>
      <c r="C6026" s="17" t="s">
        <v>78</v>
      </c>
      <c r="D6026" s="17" t="s">
        <v>1910</v>
      </c>
      <c r="E6026" s="396" t="s">
        <v>1887</v>
      </c>
      <c r="F6026" s="396"/>
      <c r="G6026" s="18" t="s">
        <v>1911</v>
      </c>
      <c r="H6026" s="21">
        <v>8.57</v>
      </c>
      <c r="I6026" s="20">
        <v>22.95</v>
      </c>
      <c r="J6026" s="20">
        <v>196.68</v>
      </c>
    </row>
    <row r="6027" spans="1:10" ht="24" customHeight="1">
      <c r="A6027" s="22" t="s">
        <v>1894</v>
      </c>
      <c r="B6027" s="24" t="s">
        <v>2248</v>
      </c>
      <c r="C6027" s="22" t="s">
        <v>78</v>
      </c>
      <c r="D6027" s="22" t="s">
        <v>2249</v>
      </c>
      <c r="E6027" s="397" t="s">
        <v>1928</v>
      </c>
      <c r="F6027" s="397"/>
      <c r="G6027" s="23" t="s">
        <v>136</v>
      </c>
      <c r="H6027" s="26">
        <v>482.96</v>
      </c>
      <c r="I6027" s="25">
        <v>0.7</v>
      </c>
      <c r="J6027" s="25">
        <v>338.07</v>
      </c>
    </row>
    <row r="6028" spans="1:10" ht="25.95" customHeight="1">
      <c r="A6028" s="22" t="s">
        <v>1894</v>
      </c>
      <c r="B6028" s="24" t="s">
        <v>2392</v>
      </c>
      <c r="C6028" s="22" t="s">
        <v>78</v>
      </c>
      <c r="D6028" s="22" t="s">
        <v>2393</v>
      </c>
      <c r="E6028" s="397" t="s">
        <v>1928</v>
      </c>
      <c r="F6028" s="397"/>
      <c r="G6028" s="23" t="s">
        <v>81</v>
      </c>
      <c r="H6028" s="26">
        <v>1.07</v>
      </c>
      <c r="I6028" s="25">
        <v>135</v>
      </c>
      <c r="J6028" s="25">
        <v>144.44999999999999</v>
      </c>
    </row>
    <row r="6029" spans="1:10">
      <c r="A6029" s="38"/>
      <c r="B6029" s="38"/>
      <c r="C6029" s="38"/>
      <c r="D6029" s="38"/>
      <c r="E6029" s="38" t="s">
        <v>1897</v>
      </c>
      <c r="F6029" s="39">
        <v>138.06</v>
      </c>
      <c r="G6029" s="38" t="s">
        <v>1898</v>
      </c>
      <c r="H6029" s="39">
        <v>0</v>
      </c>
      <c r="I6029" s="38" t="s">
        <v>1899</v>
      </c>
      <c r="J6029" s="39">
        <v>138.06</v>
      </c>
    </row>
    <row r="6030" spans="1:10">
      <c r="A6030" s="38"/>
      <c r="B6030" s="38"/>
      <c r="C6030" s="38"/>
      <c r="D6030" s="38"/>
      <c r="E6030" s="38" t="s">
        <v>1900</v>
      </c>
      <c r="F6030" s="39">
        <v>139.22999999999999</v>
      </c>
      <c r="G6030" s="38"/>
      <c r="H6030" s="398" t="s">
        <v>1901</v>
      </c>
      <c r="I6030" s="398"/>
      <c r="J6030" s="39">
        <v>818.43</v>
      </c>
    </row>
    <row r="6031" spans="1:10" ht="1.05" customHeight="1">
      <c r="A6031" s="16"/>
      <c r="B6031" s="16"/>
      <c r="C6031" s="16"/>
      <c r="D6031" s="16"/>
      <c r="E6031" s="16"/>
      <c r="F6031" s="16"/>
      <c r="G6031" s="16"/>
      <c r="H6031" s="16"/>
      <c r="I6031" s="16"/>
      <c r="J6031" s="16"/>
    </row>
    <row r="6032" spans="1:10" ht="18" customHeight="1">
      <c r="A6032" s="2"/>
      <c r="B6032" s="4" t="s">
        <v>61</v>
      </c>
      <c r="C6032" s="2" t="s">
        <v>62</v>
      </c>
      <c r="D6032" s="2" t="s">
        <v>9</v>
      </c>
      <c r="E6032" s="391" t="s">
        <v>63</v>
      </c>
      <c r="F6032" s="391"/>
      <c r="G6032" s="3" t="s">
        <v>64</v>
      </c>
      <c r="H6032" s="4" t="s">
        <v>10</v>
      </c>
      <c r="I6032" s="4" t="s">
        <v>65</v>
      </c>
      <c r="J6032" s="4" t="s">
        <v>11</v>
      </c>
    </row>
    <row r="6033" spans="1:10" ht="39" customHeight="1">
      <c r="A6033" s="10" t="s">
        <v>1883</v>
      </c>
      <c r="B6033" s="12" t="s">
        <v>2145</v>
      </c>
      <c r="C6033" s="10" t="s">
        <v>78</v>
      </c>
      <c r="D6033" s="10" t="s">
        <v>2146</v>
      </c>
      <c r="E6033" s="395" t="s">
        <v>1939</v>
      </c>
      <c r="F6033" s="395"/>
      <c r="G6033" s="11" t="s">
        <v>81</v>
      </c>
      <c r="H6033" s="15">
        <v>1</v>
      </c>
      <c r="I6033" s="13">
        <v>559.14</v>
      </c>
      <c r="J6033" s="13">
        <v>559.14</v>
      </c>
    </row>
    <row r="6034" spans="1:10" ht="25.95" customHeight="1">
      <c r="A6034" s="17" t="s">
        <v>1884</v>
      </c>
      <c r="B6034" s="19" t="s">
        <v>3716</v>
      </c>
      <c r="C6034" s="17" t="s">
        <v>78</v>
      </c>
      <c r="D6034" s="17" t="s">
        <v>3717</v>
      </c>
      <c r="E6034" s="396" t="s">
        <v>1887</v>
      </c>
      <c r="F6034" s="396"/>
      <c r="G6034" s="18" t="s">
        <v>1911</v>
      </c>
      <c r="H6034" s="21">
        <v>2.44</v>
      </c>
      <c r="I6034" s="20">
        <v>21.49</v>
      </c>
      <c r="J6034" s="20">
        <v>52.43</v>
      </c>
    </row>
    <row r="6035" spans="1:10" ht="52.05" customHeight="1">
      <c r="A6035" s="17" t="s">
        <v>1884</v>
      </c>
      <c r="B6035" s="19" t="s">
        <v>2441</v>
      </c>
      <c r="C6035" s="17" t="s">
        <v>78</v>
      </c>
      <c r="D6035" s="17" t="s">
        <v>2442</v>
      </c>
      <c r="E6035" s="396" t="s">
        <v>1907</v>
      </c>
      <c r="F6035" s="396"/>
      <c r="G6035" s="18" t="s">
        <v>1914</v>
      </c>
      <c r="H6035" s="21">
        <v>0.56999999999999995</v>
      </c>
      <c r="I6035" s="20">
        <v>5.65</v>
      </c>
      <c r="J6035" s="20">
        <v>3.22</v>
      </c>
    </row>
    <row r="6036" spans="1:10" ht="24" customHeight="1">
      <c r="A6036" s="17" t="s">
        <v>1884</v>
      </c>
      <c r="B6036" s="19" t="s">
        <v>1909</v>
      </c>
      <c r="C6036" s="17" t="s">
        <v>78</v>
      </c>
      <c r="D6036" s="17" t="s">
        <v>1910</v>
      </c>
      <c r="E6036" s="396" t="s">
        <v>1887</v>
      </c>
      <c r="F6036" s="396"/>
      <c r="G6036" s="18" t="s">
        <v>1911</v>
      </c>
      <c r="H6036" s="21">
        <v>0.75</v>
      </c>
      <c r="I6036" s="20">
        <v>22.95</v>
      </c>
      <c r="J6036" s="20">
        <v>17.21</v>
      </c>
    </row>
    <row r="6037" spans="1:10" ht="52.05" customHeight="1">
      <c r="A6037" s="17" t="s">
        <v>1884</v>
      </c>
      <c r="B6037" s="19" t="s">
        <v>2439</v>
      </c>
      <c r="C6037" s="17" t="s">
        <v>78</v>
      </c>
      <c r="D6037" s="17" t="s">
        <v>2440</v>
      </c>
      <c r="E6037" s="396" t="s">
        <v>1907</v>
      </c>
      <c r="F6037" s="396"/>
      <c r="G6037" s="18" t="s">
        <v>1908</v>
      </c>
      <c r="H6037" s="21">
        <v>1.87</v>
      </c>
      <c r="I6037" s="20">
        <v>1.73</v>
      </c>
      <c r="J6037" s="20">
        <v>3.23</v>
      </c>
    </row>
    <row r="6038" spans="1:10" ht="25.95" customHeight="1">
      <c r="A6038" s="22" t="s">
        <v>1894</v>
      </c>
      <c r="B6038" s="24" t="s">
        <v>2392</v>
      </c>
      <c r="C6038" s="22" t="s">
        <v>78</v>
      </c>
      <c r="D6038" s="22" t="s">
        <v>2393</v>
      </c>
      <c r="E6038" s="397" t="s">
        <v>1928</v>
      </c>
      <c r="F6038" s="397"/>
      <c r="G6038" s="23" t="s">
        <v>81</v>
      </c>
      <c r="H6038" s="26">
        <v>1.07</v>
      </c>
      <c r="I6038" s="25">
        <v>135</v>
      </c>
      <c r="J6038" s="25">
        <v>144.44999999999999</v>
      </c>
    </row>
    <row r="6039" spans="1:10" ht="24" customHeight="1">
      <c r="A6039" s="22" t="s">
        <v>1894</v>
      </c>
      <c r="B6039" s="24" t="s">
        <v>2248</v>
      </c>
      <c r="C6039" s="22" t="s">
        <v>78</v>
      </c>
      <c r="D6039" s="22" t="s">
        <v>2249</v>
      </c>
      <c r="E6039" s="397" t="s">
        <v>1928</v>
      </c>
      <c r="F6039" s="397"/>
      <c r="G6039" s="23" t="s">
        <v>136</v>
      </c>
      <c r="H6039" s="26">
        <v>483.72</v>
      </c>
      <c r="I6039" s="25">
        <v>0.7</v>
      </c>
      <c r="J6039" s="25">
        <v>338.6</v>
      </c>
    </row>
    <row r="6040" spans="1:10">
      <c r="A6040" s="38"/>
      <c r="B6040" s="38"/>
      <c r="C6040" s="38"/>
      <c r="D6040" s="38"/>
      <c r="E6040" s="38" t="s">
        <v>1897</v>
      </c>
      <c r="F6040" s="39">
        <v>50.51</v>
      </c>
      <c r="G6040" s="38" t="s">
        <v>1898</v>
      </c>
      <c r="H6040" s="39">
        <v>0</v>
      </c>
      <c r="I6040" s="38" t="s">
        <v>1899</v>
      </c>
      <c r="J6040" s="39">
        <v>50.51</v>
      </c>
    </row>
    <row r="6041" spans="1:10">
      <c r="A6041" s="38"/>
      <c r="B6041" s="38"/>
      <c r="C6041" s="38"/>
      <c r="D6041" s="38"/>
      <c r="E6041" s="38" t="s">
        <v>1900</v>
      </c>
      <c r="F6041" s="39">
        <v>114.62</v>
      </c>
      <c r="G6041" s="38"/>
      <c r="H6041" s="398" t="s">
        <v>1901</v>
      </c>
      <c r="I6041" s="398"/>
      <c r="J6041" s="39">
        <v>673.76</v>
      </c>
    </row>
    <row r="6042" spans="1:10" ht="1.05" customHeight="1">
      <c r="A6042" s="16"/>
      <c r="B6042" s="16"/>
      <c r="C6042" s="16"/>
      <c r="D6042" s="16"/>
      <c r="E6042" s="16"/>
      <c r="F6042" s="16"/>
      <c r="G6042" s="16"/>
      <c r="H6042" s="16"/>
      <c r="I6042" s="16"/>
      <c r="J6042" s="16"/>
    </row>
    <row r="6043" spans="1:10" ht="18" customHeight="1">
      <c r="A6043" s="2"/>
      <c r="B6043" s="4" t="s">
        <v>61</v>
      </c>
      <c r="C6043" s="2" t="s">
        <v>62</v>
      </c>
      <c r="D6043" s="2" t="s">
        <v>9</v>
      </c>
      <c r="E6043" s="391" t="s">
        <v>63</v>
      </c>
      <c r="F6043" s="391"/>
      <c r="G6043" s="3" t="s">
        <v>64</v>
      </c>
      <c r="H6043" s="4" t="s">
        <v>10</v>
      </c>
      <c r="I6043" s="4" t="s">
        <v>65</v>
      </c>
      <c r="J6043" s="4" t="s">
        <v>11</v>
      </c>
    </row>
    <row r="6044" spans="1:10" ht="39" customHeight="1">
      <c r="A6044" s="10" t="s">
        <v>1883</v>
      </c>
      <c r="B6044" s="12" t="s">
        <v>3029</v>
      </c>
      <c r="C6044" s="10" t="s">
        <v>78</v>
      </c>
      <c r="D6044" s="10" t="s">
        <v>3030</v>
      </c>
      <c r="E6044" s="395" t="s">
        <v>1939</v>
      </c>
      <c r="F6044" s="395"/>
      <c r="G6044" s="11" t="s">
        <v>81</v>
      </c>
      <c r="H6044" s="15">
        <v>1</v>
      </c>
      <c r="I6044" s="13">
        <v>483.28</v>
      </c>
      <c r="J6044" s="13">
        <v>483.28</v>
      </c>
    </row>
    <row r="6045" spans="1:10" ht="25.95" customHeight="1">
      <c r="A6045" s="17" t="s">
        <v>1884</v>
      </c>
      <c r="B6045" s="19" t="s">
        <v>3716</v>
      </c>
      <c r="C6045" s="17" t="s">
        <v>78</v>
      </c>
      <c r="D6045" s="17" t="s">
        <v>3717</v>
      </c>
      <c r="E6045" s="396" t="s">
        <v>1887</v>
      </c>
      <c r="F6045" s="396"/>
      <c r="G6045" s="18" t="s">
        <v>1911</v>
      </c>
      <c r="H6045" s="21">
        <v>4.6399999999999997</v>
      </c>
      <c r="I6045" s="20">
        <v>21.49</v>
      </c>
      <c r="J6045" s="20">
        <v>99.71</v>
      </c>
    </row>
    <row r="6046" spans="1:10" ht="52.05" customHeight="1">
      <c r="A6046" s="17" t="s">
        <v>1884</v>
      </c>
      <c r="B6046" s="19" t="s">
        <v>3722</v>
      </c>
      <c r="C6046" s="17" t="s">
        <v>78</v>
      </c>
      <c r="D6046" s="17" t="s">
        <v>3723</v>
      </c>
      <c r="E6046" s="396" t="s">
        <v>1907</v>
      </c>
      <c r="F6046" s="396"/>
      <c r="G6046" s="18" t="s">
        <v>1908</v>
      </c>
      <c r="H6046" s="21">
        <v>3.56</v>
      </c>
      <c r="I6046" s="20">
        <v>0.42</v>
      </c>
      <c r="J6046" s="20">
        <v>1.49</v>
      </c>
    </row>
    <row r="6047" spans="1:10" ht="52.05" customHeight="1">
      <c r="A6047" s="17" t="s">
        <v>1884</v>
      </c>
      <c r="B6047" s="19" t="s">
        <v>3724</v>
      </c>
      <c r="C6047" s="17" t="s">
        <v>78</v>
      </c>
      <c r="D6047" s="17" t="s">
        <v>3725</v>
      </c>
      <c r="E6047" s="396" t="s">
        <v>1907</v>
      </c>
      <c r="F6047" s="396"/>
      <c r="G6047" s="18" t="s">
        <v>1914</v>
      </c>
      <c r="H6047" s="21">
        <v>1.08</v>
      </c>
      <c r="I6047" s="20">
        <v>1.98</v>
      </c>
      <c r="J6047" s="20">
        <v>2.13</v>
      </c>
    </row>
    <row r="6048" spans="1:10" ht="25.95" customHeight="1">
      <c r="A6048" s="22" t="s">
        <v>1894</v>
      </c>
      <c r="B6048" s="24" t="s">
        <v>3728</v>
      </c>
      <c r="C6048" s="22" t="s">
        <v>78</v>
      </c>
      <c r="D6048" s="22" t="s">
        <v>3729</v>
      </c>
      <c r="E6048" s="397" t="s">
        <v>1928</v>
      </c>
      <c r="F6048" s="397"/>
      <c r="G6048" s="23" t="s">
        <v>81</v>
      </c>
      <c r="H6048" s="26">
        <v>1.02</v>
      </c>
      <c r="I6048" s="25">
        <v>136.76</v>
      </c>
      <c r="J6048" s="25">
        <v>139.49</v>
      </c>
    </row>
    <row r="6049" spans="1:10" ht="24" customHeight="1">
      <c r="A6049" s="22" t="s">
        <v>1894</v>
      </c>
      <c r="B6049" s="24" t="s">
        <v>2248</v>
      </c>
      <c r="C6049" s="22" t="s">
        <v>78</v>
      </c>
      <c r="D6049" s="22" t="s">
        <v>2249</v>
      </c>
      <c r="E6049" s="397" t="s">
        <v>1928</v>
      </c>
      <c r="F6049" s="397"/>
      <c r="G6049" s="23" t="s">
        <v>136</v>
      </c>
      <c r="H6049" s="26">
        <v>343.52</v>
      </c>
      <c r="I6049" s="25">
        <v>0.7</v>
      </c>
      <c r="J6049" s="25">
        <v>240.46</v>
      </c>
    </row>
    <row r="6050" spans="1:10">
      <c r="A6050" s="38"/>
      <c r="B6050" s="38"/>
      <c r="C6050" s="38"/>
      <c r="D6050" s="38"/>
      <c r="E6050" s="38" t="s">
        <v>1897</v>
      </c>
      <c r="F6050" s="39">
        <v>73.08</v>
      </c>
      <c r="G6050" s="38" t="s">
        <v>1898</v>
      </c>
      <c r="H6050" s="39">
        <v>0</v>
      </c>
      <c r="I6050" s="38" t="s">
        <v>1899</v>
      </c>
      <c r="J6050" s="39">
        <v>73.08</v>
      </c>
    </row>
    <row r="6051" spans="1:10">
      <c r="A6051" s="38"/>
      <c r="B6051" s="38"/>
      <c r="C6051" s="38"/>
      <c r="D6051" s="38"/>
      <c r="E6051" s="38" t="s">
        <v>1900</v>
      </c>
      <c r="F6051" s="39">
        <v>99.07</v>
      </c>
      <c r="G6051" s="38"/>
      <c r="H6051" s="398" t="s">
        <v>1901</v>
      </c>
      <c r="I6051" s="398"/>
      <c r="J6051" s="39">
        <v>582.35</v>
      </c>
    </row>
    <row r="6052" spans="1:10" ht="1.05" customHeight="1">
      <c r="A6052" s="16"/>
      <c r="B6052" s="16"/>
      <c r="C6052" s="16"/>
      <c r="D6052" s="16"/>
      <c r="E6052" s="16"/>
      <c r="F6052" s="16"/>
      <c r="G6052" s="16"/>
      <c r="H6052" s="16"/>
      <c r="I6052" s="16"/>
      <c r="J6052" s="16"/>
    </row>
    <row r="6053" spans="1:10" ht="18" customHeight="1">
      <c r="A6053" s="2"/>
      <c r="B6053" s="4" t="s">
        <v>61</v>
      </c>
      <c r="C6053" s="2" t="s">
        <v>62</v>
      </c>
      <c r="D6053" s="2" t="s">
        <v>9</v>
      </c>
      <c r="E6053" s="391" t="s">
        <v>63</v>
      </c>
      <c r="F6053" s="391"/>
      <c r="G6053" s="3" t="s">
        <v>64</v>
      </c>
      <c r="H6053" s="4" t="s">
        <v>10</v>
      </c>
      <c r="I6053" s="4" t="s">
        <v>65</v>
      </c>
      <c r="J6053" s="4" t="s">
        <v>11</v>
      </c>
    </row>
    <row r="6054" spans="1:10" ht="39" customHeight="1">
      <c r="A6054" s="10" t="s">
        <v>1883</v>
      </c>
      <c r="B6054" s="12" t="s">
        <v>2434</v>
      </c>
      <c r="C6054" s="10" t="s">
        <v>78</v>
      </c>
      <c r="D6054" s="10" t="s">
        <v>2435</v>
      </c>
      <c r="E6054" s="395" t="s">
        <v>1939</v>
      </c>
      <c r="F6054" s="395"/>
      <c r="G6054" s="11" t="s">
        <v>81</v>
      </c>
      <c r="H6054" s="15">
        <v>1</v>
      </c>
      <c r="I6054" s="13">
        <v>613.5</v>
      </c>
      <c r="J6054" s="13">
        <v>613.5</v>
      </c>
    </row>
    <row r="6055" spans="1:10" ht="25.95" customHeight="1">
      <c r="A6055" s="17" t="s">
        <v>1884</v>
      </c>
      <c r="B6055" s="19" t="s">
        <v>3716</v>
      </c>
      <c r="C6055" s="17" t="s">
        <v>78</v>
      </c>
      <c r="D6055" s="17" t="s">
        <v>3717</v>
      </c>
      <c r="E6055" s="396" t="s">
        <v>1887</v>
      </c>
      <c r="F6055" s="396"/>
      <c r="G6055" s="18" t="s">
        <v>1911</v>
      </c>
      <c r="H6055" s="21">
        <v>4.8499999999999996</v>
      </c>
      <c r="I6055" s="20">
        <v>21.49</v>
      </c>
      <c r="J6055" s="20">
        <v>104.22</v>
      </c>
    </row>
    <row r="6056" spans="1:10" ht="52.05" customHeight="1">
      <c r="A6056" s="17" t="s">
        <v>1884</v>
      </c>
      <c r="B6056" s="19" t="s">
        <v>3722</v>
      </c>
      <c r="C6056" s="17" t="s">
        <v>78</v>
      </c>
      <c r="D6056" s="17" t="s">
        <v>3723</v>
      </c>
      <c r="E6056" s="396" t="s">
        <v>1907</v>
      </c>
      <c r="F6056" s="396"/>
      <c r="G6056" s="18" t="s">
        <v>1908</v>
      </c>
      <c r="H6056" s="21">
        <v>3.72</v>
      </c>
      <c r="I6056" s="20">
        <v>0.42</v>
      </c>
      <c r="J6056" s="20">
        <v>1.56</v>
      </c>
    </row>
    <row r="6057" spans="1:10" ht="52.05" customHeight="1">
      <c r="A6057" s="17" t="s">
        <v>1884</v>
      </c>
      <c r="B6057" s="19" t="s">
        <v>3724</v>
      </c>
      <c r="C6057" s="17" t="s">
        <v>78</v>
      </c>
      <c r="D6057" s="17" t="s">
        <v>3725</v>
      </c>
      <c r="E6057" s="396" t="s">
        <v>1907</v>
      </c>
      <c r="F6057" s="396"/>
      <c r="G6057" s="18" t="s">
        <v>1914</v>
      </c>
      <c r="H6057" s="21">
        <v>1.1299999999999999</v>
      </c>
      <c r="I6057" s="20">
        <v>1.98</v>
      </c>
      <c r="J6057" s="20">
        <v>2.23</v>
      </c>
    </row>
    <row r="6058" spans="1:10" ht="24" customHeight="1">
      <c r="A6058" s="22" t="s">
        <v>1894</v>
      </c>
      <c r="B6058" s="24" t="s">
        <v>2248</v>
      </c>
      <c r="C6058" s="22" t="s">
        <v>78</v>
      </c>
      <c r="D6058" s="22" t="s">
        <v>2249</v>
      </c>
      <c r="E6058" s="397" t="s">
        <v>1928</v>
      </c>
      <c r="F6058" s="397"/>
      <c r="G6058" s="23" t="s">
        <v>136</v>
      </c>
      <c r="H6058" s="26">
        <v>459.85</v>
      </c>
      <c r="I6058" s="25">
        <v>0.7</v>
      </c>
      <c r="J6058" s="25">
        <v>321.89</v>
      </c>
    </row>
    <row r="6059" spans="1:10" ht="25.95" customHeight="1">
      <c r="A6059" s="22" t="s">
        <v>1894</v>
      </c>
      <c r="B6059" s="24" t="s">
        <v>2392</v>
      </c>
      <c r="C6059" s="22" t="s">
        <v>78</v>
      </c>
      <c r="D6059" s="22" t="s">
        <v>2393</v>
      </c>
      <c r="E6059" s="397" t="s">
        <v>1928</v>
      </c>
      <c r="F6059" s="397"/>
      <c r="G6059" s="23" t="s">
        <v>81</v>
      </c>
      <c r="H6059" s="26">
        <v>1.36</v>
      </c>
      <c r="I6059" s="25">
        <v>135</v>
      </c>
      <c r="J6059" s="25">
        <v>183.6</v>
      </c>
    </row>
    <row r="6060" spans="1:10">
      <c r="A6060" s="38"/>
      <c r="B6060" s="38"/>
      <c r="C6060" s="38"/>
      <c r="D6060" s="38"/>
      <c r="E6060" s="38" t="s">
        <v>1897</v>
      </c>
      <c r="F6060" s="39">
        <v>76.38</v>
      </c>
      <c r="G6060" s="38" t="s">
        <v>1898</v>
      </c>
      <c r="H6060" s="39">
        <v>0</v>
      </c>
      <c r="I6060" s="38" t="s">
        <v>1899</v>
      </c>
      <c r="J6060" s="39">
        <v>76.38</v>
      </c>
    </row>
    <row r="6061" spans="1:10">
      <c r="A6061" s="38"/>
      <c r="B6061" s="38"/>
      <c r="C6061" s="38"/>
      <c r="D6061" s="38"/>
      <c r="E6061" s="38" t="s">
        <v>1900</v>
      </c>
      <c r="F6061" s="39">
        <v>125.76</v>
      </c>
      <c r="G6061" s="38"/>
      <c r="H6061" s="398" t="s">
        <v>1901</v>
      </c>
      <c r="I6061" s="398"/>
      <c r="J6061" s="39">
        <v>739.26</v>
      </c>
    </row>
    <row r="6062" spans="1:10" ht="1.05" customHeight="1">
      <c r="A6062" s="16"/>
      <c r="B6062" s="16"/>
      <c r="C6062" s="16"/>
      <c r="D6062" s="16"/>
      <c r="E6062" s="16"/>
      <c r="F6062" s="16"/>
      <c r="G6062" s="16"/>
      <c r="H6062" s="16"/>
      <c r="I6062" s="16"/>
      <c r="J6062" s="16"/>
    </row>
    <row r="6063" spans="1:10" ht="18" customHeight="1">
      <c r="A6063" s="2"/>
      <c r="B6063" s="4" t="s">
        <v>61</v>
      </c>
      <c r="C6063" s="2" t="s">
        <v>62</v>
      </c>
      <c r="D6063" s="2" t="s">
        <v>9</v>
      </c>
      <c r="E6063" s="391" t="s">
        <v>63</v>
      </c>
      <c r="F6063" s="391"/>
      <c r="G6063" s="3" t="s">
        <v>64</v>
      </c>
      <c r="H6063" s="4" t="s">
        <v>10</v>
      </c>
      <c r="I6063" s="4" t="s">
        <v>65</v>
      </c>
      <c r="J6063" s="4" t="s">
        <v>11</v>
      </c>
    </row>
    <row r="6064" spans="1:10" ht="64.95" customHeight="1">
      <c r="A6064" s="10" t="s">
        <v>1883</v>
      </c>
      <c r="B6064" s="12" t="s">
        <v>2165</v>
      </c>
      <c r="C6064" s="10" t="s">
        <v>78</v>
      </c>
      <c r="D6064" s="10" t="s">
        <v>2166</v>
      </c>
      <c r="E6064" s="395" t="s">
        <v>1939</v>
      </c>
      <c r="F6064" s="395"/>
      <c r="G6064" s="11" t="s">
        <v>81</v>
      </c>
      <c r="H6064" s="15">
        <v>1</v>
      </c>
      <c r="I6064" s="13">
        <v>469.1</v>
      </c>
      <c r="J6064" s="13">
        <v>469.1</v>
      </c>
    </row>
    <row r="6065" spans="1:10" ht="25.95" customHeight="1">
      <c r="A6065" s="17" t="s">
        <v>1884</v>
      </c>
      <c r="B6065" s="19" t="s">
        <v>3716</v>
      </c>
      <c r="C6065" s="17" t="s">
        <v>78</v>
      </c>
      <c r="D6065" s="17" t="s">
        <v>3717</v>
      </c>
      <c r="E6065" s="396" t="s">
        <v>1887</v>
      </c>
      <c r="F6065" s="396"/>
      <c r="G6065" s="18" t="s">
        <v>1911</v>
      </c>
      <c r="H6065" s="21">
        <v>4.33</v>
      </c>
      <c r="I6065" s="20">
        <v>21.49</v>
      </c>
      <c r="J6065" s="20">
        <v>93.05</v>
      </c>
    </row>
    <row r="6066" spans="1:10" ht="52.05" customHeight="1">
      <c r="A6066" s="17" t="s">
        <v>1884</v>
      </c>
      <c r="B6066" s="19" t="s">
        <v>3724</v>
      </c>
      <c r="C6066" s="17" t="s">
        <v>78</v>
      </c>
      <c r="D6066" s="17" t="s">
        <v>3725</v>
      </c>
      <c r="E6066" s="396" t="s">
        <v>1907</v>
      </c>
      <c r="F6066" s="396"/>
      <c r="G6066" s="18" t="s">
        <v>1914</v>
      </c>
      <c r="H6066" s="21">
        <v>3.3319999999999999</v>
      </c>
      <c r="I6066" s="20">
        <v>1.98</v>
      </c>
      <c r="J6066" s="20">
        <v>6.59</v>
      </c>
    </row>
    <row r="6067" spans="1:10" ht="52.05" customHeight="1">
      <c r="A6067" s="17" t="s">
        <v>1884</v>
      </c>
      <c r="B6067" s="19" t="s">
        <v>3722</v>
      </c>
      <c r="C6067" s="17" t="s">
        <v>78</v>
      </c>
      <c r="D6067" s="17" t="s">
        <v>3723</v>
      </c>
      <c r="E6067" s="396" t="s">
        <v>1907</v>
      </c>
      <c r="F6067" s="396"/>
      <c r="G6067" s="18" t="s">
        <v>1908</v>
      </c>
      <c r="H6067" s="21">
        <v>1.01</v>
      </c>
      <c r="I6067" s="20">
        <v>0.42</v>
      </c>
      <c r="J6067" s="20">
        <v>0.42</v>
      </c>
    </row>
    <row r="6068" spans="1:10" ht="25.95" customHeight="1">
      <c r="A6068" s="22" t="s">
        <v>1894</v>
      </c>
      <c r="B6068" s="24" t="s">
        <v>2392</v>
      </c>
      <c r="C6068" s="22" t="s">
        <v>78</v>
      </c>
      <c r="D6068" s="22" t="s">
        <v>2393</v>
      </c>
      <c r="E6068" s="397" t="s">
        <v>1928</v>
      </c>
      <c r="F6068" s="397"/>
      <c r="G6068" s="23" t="s">
        <v>81</v>
      </c>
      <c r="H6068" s="26">
        <v>1.27</v>
      </c>
      <c r="I6068" s="25">
        <v>135</v>
      </c>
      <c r="J6068" s="25">
        <v>171.45</v>
      </c>
    </row>
    <row r="6069" spans="1:10" ht="24" customHeight="1">
      <c r="A6069" s="22" t="s">
        <v>1894</v>
      </c>
      <c r="B6069" s="24" t="s">
        <v>2248</v>
      </c>
      <c r="C6069" s="22" t="s">
        <v>78</v>
      </c>
      <c r="D6069" s="22" t="s">
        <v>2249</v>
      </c>
      <c r="E6069" s="397" t="s">
        <v>1928</v>
      </c>
      <c r="F6069" s="397"/>
      <c r="G6069" s="23" t="s">
        <v>136</v>
      </c>
      <c r="H6069" s="26">
        <v>281.52999999999997</v>
      </c>
      <c r="I6069" s="25">
        <v>0.7</v>
      </c>
      <c r="J6069" s="25">
        <v>197.07</v>
      </c>
    </row>
    <row r="6070" spans="1:10" ht="39" customHeight="1">
      <c r="A6070" s="22" t="s">
        <v>1894</v>
      </c>
      <c r="B6070" s="24" t="s">
        <v>3732</v>
      </c>
      <c r="C6070" s="22" t="s">
        <v>78</v>
      </c>
      <c r="D6070" s="22" t="s">
        <v>3733</v>
      </c>
      <c r="E6070" s="397" t="s">
        <v>1928</v>
      </c>
      <c r="F6070" s="397"/>
      <c r="G6070" s="23" t="s">
        <v>2015</v>
      </c>
      <c r="H6070" s="26">
        <v>6.3E-2</v>
      </c>
      <c r="I6070" s="25">
        <v>8.2799999999999994</v>
      </c>
      <c r="J6070" s="25">
        <v>0.52</v>
      </c>
    </row>
    <row r="6071" spans="1:10">
      <c r="A6071" s="38"/>
      <c r="B6071" s="38"/>
      <c r="C6071" s="38"/>
      <c r="D6071" s="38"/>
      <c r="E6071" s="38" t="s">
        <v>1897</v>
      </c>
      <c r="F6071" s="39">
        <v>68.19</v>
      </c>
      <c r="G6071" s="38" t="s">
        <v>1898</v>
      </c>
      <c r="H6071" s="39">
        <v>0</v>
      </c>
      <c r="I6071" s="38" t="s">
        <v>1899</v>
      </c>
      <c r="J6071" s="39">
        <v>68.19</v>
      </c>
    </row>
    <row r="6072" spans="1:10">
      <c r="A6072" s="38"/>
      <c r="B6072" s="38"/>
      <c r="C6072" s="38"/>
      <c r="D6072" s="38"/>
      <c r="E6072" s="38" t="s">
        <v>1900</v>
      </c>
      <c r="F6072" s="39">
        <v>96.16</v>
      </c>
      <c r="G6072" s="38"/>
      <c r="H6072" s="398" t="s">
        <v>1901</v>
      </c>
      <c r="I6072" s="398"/>
      <c r="J6072" s="39">
        <v>565.26</v>
      </c>
    </row>
    <row r="6073" spans="1:10" ht="1.05" customHeight="1">
      <c r="A6073" s="16"/>
      <c r="B6073" s="16"/>
      <c r="C6073" s="16"/>
      <c r="D6073" s="16"/>
      <c r="E6073" s="16"/>
      <c r="F6073" s="16"/>
      <c r="G6073" s="16"/>
      <c r="H6073" s="16"/>
      <c r="I6073" s="16"/>
      <c r="J6073" s="16"/>
    </row>
    <row r="6074" spans="1:10" ht="18" customHeight="1">
      <c r="A6074" s="2"/>
      <c r="B6074" s="4" t="s">
        <v>61</v>
      </c>
      <c r="C6074" s="2" t="s">
        <v>62</v>
      </c>
      <c r="D6074" s="2" t="s">
        <v>9</v>
      </c>
      <c r="E6074" s="391" t="s">
        <v>63</v>
      </c>
      <c r="F6074" s="391"/>
      <c r="G6074" s="3" t="s">
        <v>64</v>
      </c>
      <c r="H6074" s="4" t="s">
        <v>10</v>
      </c>
      <c r="I6074" s="4" t="s">
        <v>65</v>
      </c>
      <c r="J6074" s="4" t="s">
        <v>11</v>
      </c>
    </row>
    <row r="6075" spans="1:10" ht="24" customHeight="1">
      <c r="A6075" s="10" t="s">
        <v>1883</v>
      </c>
      <c r="B6075" s="12" t="s">
        <v>2031</v>
      </c>
      <c r="C6075" s="10" t="s">
        <v>78</v>
      </c>
      <c r="D6075" s="10" t="s">
        <v>2032</v>
      </c>
      <c r="E6075" s="395" t="s">
        <v>1887</v>
      </c>
      <c r="F6075" s="395"/>
      <c r="G6075" s="11" t="s">
        <v>1911</v>
      </c>
      <c r="H6075" s="15">
        <v>1</v>
      </c>
      <c r="I6075" s="13">
        <v>28.14</v>
      </c>
      <c r="J6075" s="13">
        <v>28.14</v>
      </c>
    </row>
    <row r="6076" spans="1:10" ht="25.95" customHeight="1">
      <c r="A6076" s="17" t="s">
        <v>1884</v>
      </c>
      <c r="B6076" s="19" t="s">
        <v>3734</v>
      </c>
      <c r="C6076" s="17" t="s">
        <v>78</v>
      </c>
      <c r="D6076" s="17" t="s">
        <v>3735</v>
      </c>
      <c r="E6076" s="396" t="s">
        <v>1887</v>
      </c>
      <c r="F6076" s="396"/>
      <c r="G6076" s="18" t="s">
        <v>1911</v>
      </c>
      <c r="H6076" s="21">
        <v>1</v>
      </c>
      <c r="I6076" s="20">
        <v>0.24</v>
      </c>
      <c r="J6076" s="20">
        <v>0.24</v>
      </c>
    </row>
    <row r="6077" spans="1:10" ht="25.95" customHeight="1">
      <c r="A6077" s="22" t="s">
        <v>1894</v>
      </c>
      <c r="B6077" s="24" t="s">
        <v>3670</v>
      </c>
      <c r="C6077" s="22" t="s">
        <v>78</v>
      </c>
      <c r="D6077" s="22" t="s">
        <v>3671</v>
      </c>
      <c r="E6077" s="397" t="s">
        <v>1928</v>
      </c>
      <c r="F6077" s="397"/>
      <c r="G6077" s="23" t="s">
        <v>1911</v>
      </c>
      <c r="H6077" s="26">
        <v>1</v>
      </c>
      <c r="I6077" s="25">
        <v>2.79</v>
      </c>
      <c r="J6077" s="25">
        <v>2.79</v>
      </c>
    </row>
    <row r="6078" spans="1:10" ht="25.95" customHeight="1">
      <c r="A6078" s="22" t="s">
        <v>1894</v>
      </c>
      <c r="B6078" s="24" t="s">
        <v>3680</v>
      </c>
      <c r="C6078" s="22" t="s">
        <v>78</v>
      </c>
      <c r="D6078" s="22" t="s">
        <v>3681</v>
      </c>
      <c r="E6078" s="397" t="s">
        <v>1928</v>
      </c>
      <c r="F6078" s="397"/>
      <c r="G6078" s="23" t="s">
        <v>1911</v>
      </c>
      <c r="H6078" s="26">
        <v>1</v>
      </c>
      <c r="I6078" s="25">
        <v>0.78</v>
      </c>
      <c r="J6078" s="25">
        <v>0.78</v>
      </c>
    </row>
    <row r="6079" spans="1:10" ht="25.95" customHeight="1">
      <c r="A6079" s="22" t="s">
        <v>1894</v>
      </c>
      <c r="B6079" s="24" t="s">
        <v>3678</v>
      </c>
      <c r="C6079" s="22" t="s">
        <v>78</v>
      </c>
      <c r="D6079" s="22" t="s">
        <v>3679</v>
      </c>
      <c r="E6079" s="397" t="s">
        <v>1928</v>
      </c>
      <c r="F6079" s="397"/>
      <c r="G6079" s="23" t="s">
        <v>1911</v>
      </c>
      <c r="H6079" s="26">
        <v>1</v>
      </c>
      <c r="I6079" s="25">
        <v>1.31</v>
      </c>
      <c r="J6079" s="25">
        <v>1.31</v>
      </c>
    </row>
    <row r="6080" spans="1:10" ht="24" customHeight="1">
      <c r="A6080" s="22" t="s">
        <v>1894</v>
      </c>
      <c r="B6080" s="24" t="s">
        <v>3736</v>
      </c>
      <c r="C6080" s="22" t="s">
        <v>78</v>
      </c>
      <c r="D6080" s="22" t="s">
        <v>3737</v>
      </c>
      <c r="E6080" s="397" t="s">
        <v>67</v>
      </c>
      <c r="F6080" s="397"/>
      <c r="G6080" s="23" t="s">
        <v>1911</v>
      </c>
      <c r="H6080" s="26">
        <v>1</v>
      </c>
      <c r="I6080" s="25">
        <v>20.97</v>
      </c>
      <c r="J6080" s="25">
        <v>20.97</v>
      </c>
    </row>
    <row r="6081" spans="1:10" ht="25.95" customHeight="1">
      <c r="A6081" s="22" t="s">
        <v>1894</v>
      </c>
      <c r="B6081" s="24" t="s">
        <v>3672</v>
      </c>
      <c r="C6081" s="22" t="s">
        <v>78</v>
      </c>
      <c r="D6081" s="22" t="s">
        <v>3673</v>
      </c>
      <c r="E6081" s="397" t="s">
        <v>1928</v>
      </c>
      <c r="F6081" s="397"/>
      <c r="G6081" s="23" t="s">
        <v>1911</v>
      </c>
      <c r="H6081" s="26">
        <v>1</v>
      </c>
      <c r="I6081" s="25">
        <v>1.43</v>
      </c>
      <c r="J6081" s="25">
        <v>1.43</v>
      </c>
    </row>
    <row r="6082" spans="1:10" ht="25.95" customHeight="1">
      <c r="A6082" s="22" t="s">
        <v>1894</v>
      </c>
      <c r="B6082" s="24" t="s">
        <v>3682</v>
      </c>
      <c r="C6082" s="22" t="s">
        <v>78</v>
      </c>
      <c r="D6082" s="22" t="s">
        <v>3683</v>
      </c>
      <c r="E6082" s="397" t="s">
        <v>1928</v>
      </c>
      <c r="F6082" s="397"/>
      <c r="G6082" s="23" t="s">
        <v>1911</v>
      </c>
      <c r="H6082" s="26">
        <v>1</v>
      </c>
      <c r="I6082" s="25">
        <v>0.54</v>
      </c>
      <c r="J6082" s="25">
        <v>0.54</v>
      </c>
    </row>
    <row r="6083" spans="1:10" ht="25.95" customHeight="1">
      <c r="A6083" s="22" t="s">
        <v>1894</v>
      </c>
      <c r="B6083" s="24" t="s">
        <v>3676</v>
      </c>
      <c r="C6083" s="22" t="s">
        <v>78</v>
      </c>
      <c r="D6083" s="22" t="s">
        <v>3677</v>
      </c>
      <c r="E6083" s="397" t="s">
        <v>1928</v>
      </c>
      <c r="F6083" s="397"/>
      <c r="G6083" s="23" t="s">
        <v>1911</v>
      </c>
      <c r="H6083" s="26">
        <v>1</v>
      </c>
      <c r="I6083" s="25">
        <v>0.08</v>
      </c>
      <c r="J6083" s="25">
        <v>0.08</v>
      </c>
    </row>
    <row r="6084" spans="1:10">
      <c r="A6084" s="38"/>
      <c r="B6084" s="38"/>
      <c r="C6084" s="38"/>
      <c r="D6084" s="38"/>
      <c r="E6084" s="38" t="s">
        <v>1897</v>
      </c>
      <c r="F6084" s="39">
        <v>21.21</v>
      </c>
      <c r="G6084" s="38" t="s">
        <v>1898</v>
      </c>
      <c r="H6084" s="39">
        <v>0</v>
      </c>
      <c r="I6084" s="38" t="s">
        <v>1899</v>
      </c>
      <c r="J6084" s="39">
        <v>21.21</v>
      </c>
    </row>
    <row r="6085" spans="1:10">
      <c r="A6085" s="38"/>
      <c r="B6085" s="38"/>
      <c r="C6085" s="38"/>
      <c r="D6085" s="38"/>
      <c r="E6085" s="38" t="s">
        <v>1900</v>
      </c>
      <c r="F6085" s="39">
        <v>5.76</v>
      </c>
      <c r="G6085" s="38"/>
      <c r="H6085" s="398" t="s">
        <v>1901</v>
      </c>
      <c r="I6085" s="398"/>
      <c r="J6085" s="39">
        <v>33.9</v>
      </c>
    </row>
    <row r="6086" spans="1:10" ht="1.05" customHeight="1">
      <c r="A6086" s="16"/>
      <c r="B6086" s="16"/>
      <c r="C6086" s="16"/>
      <c r="D6086" s="16"/>
      <c r="E6086" s="16"/>
      <c r="F6086" s="16"/>
      <c r="G6086" s="16"/>
      <c r="H6086" s="16"/>
      <c r="I6086" s="16"/>
      <c r="J6086" s="16"/>
    </row>
    <row r="6087" spans="1:10" ht="18" customHeight="1">
      <c r="A6087" s="2"/>
      <c r="B6087" s="4" t="s">
        <v>61</v>
      </c>
      <c r="C6087" s="2" t="s">
        <v>62</v>
      </c>
      <c r="D6087" s="2" t="s">
        <v>9</v>
      </c>
      <c r="E6087" s="391" t="s">
        <v>63</v>
      </c>
      <c r="F6087" s="391"/>
      <c r="G6087" s="3" t="s">
        <v>64</v>
      </c>
      <c r="H6087" s="4" t="s">
        <v>10</v>
      </c>
      <c r="I6087" s="4" t="s">
        <v>65</v>
      </c>
      <c r="J6087" s="4" t="s">
        <v>11</v>
      </c>
    </row>
    <row r="6088" spans="1:10" ht="39" customHeight="1">
      <c r="A6088" s="10" t="s">
        <v>1883</v>
      </c>
      <c r="B6088" s="12" t="s">
        <v>2187</v>
      </c>
      <c r="C6088" s="10" t="s">
        <v>78</v>
      </c>
      <c r="D6088" s="10" t="s">
        <v>2188</v>
      </c>
      <c r="E6088" s="395" t="s">
        <v>181</v>
      </c>
      <c r="F6088" s="395"/>
      <c r="G6088" s="11" t="s">
        <v>136</v>
      </c>
      <c r="H6088" s="15">
        <v>1</v>
      </c>
      <c r="I6088" s="13">
        <v>15.74</v>
      </c>
      <c r="J6088" s="13">
        <v>15.74</v>
      </c>
    </row>
    <row r="6089" spans="1:10" ht="25.95" customHeight="1">
      <c r="A6089" s="17" t="s">
        <v>1884</v>
      </c>
      <c r="B6089" s="19" t="s">
        <v>3738</v>
      </c>
      <c r="C6089" s="17" t="s">
        <v>78</v>
      </c>
      <c r="D6089" s="17" t="s">
        <v>3739</v>
      </c>
      <c r="E6089" s="396" t="s">
        <v>181</v>
      </c>
      <c r="F6089" s="396"/>
      <c r="G6089" s="18" t="s">
        <v>136</v>
      </c>
      <c r="H6089" s="21">
        <v>1</v>
      </c>
      <c r="I6089" s="20">
        <v>11.35</v>
      </c>
      <c r="J6089" s="20">
        <v>11.35</v>
      </c>
    </row>
    <row r="6090" spans="1:10" ht="24" customHeight="1">
      <c r="A6090" s="17" t="s">
        <v>1884</v>
      </c>
      <c r="B6090" s="19" t="s">
        <v>2031</v>
      </c>
      <c r="C6090" s="17" t="s">
        <v>78</v>
      </c>
      <c r="D6090" s="17" t="s">
        <v>2032</v>
      </c>
      <c r="E6090" s="396" t="s">
        <v>1887</v>
      </c>
      <c r="F6090" s="396"/>
      <c r="G6090" s="18" t="s">
        <v>1911</v>
      </c>
      <c r="H6090" s="21">
        <v>0.1055</v>
      </c>
      <c r="I6090" s="20">
        <v>28.14</v>
      </c>
      <c r="J6090" s="20">
        <v>2.96</v>
      </c>
    </row>
    <row r="6091" spans="1:10" ht="24" customHeight="1">
      <c r="A6091" s="17" t="s">
        <v>1884</v>
      </c>
      <c r="B6091" s="19" t="s">
        <v>2033</v>
      </c>
      <c r="C6091" s="17" t="s">
        <v>78</v>
      </c>
      <c r="D6091" s="17" t="s">
        <v>2034</v>
      </c>
      <c r="E6091" s="396" t="s">
        <v>1887</v>
      </c>
      <c r="F6091" s="396"/>
      <c r="G6091" s="18" t="s">
        <v>1911</v>
      </c>
      <c r="H6091" s="21">
        <v>1.72E-2</v>
      </c>
      <c r="I6091" s="20">
        <v>23.86</v>
      </c>
      <c r="J6091" s="20">
        <v>0.41</v>
      </c>
    </row>
    <row r="6092" spans="1:10" ht="25.95" customHeight="1">
      <c r="A6092" s="22" t="s">
        <v>1894</v>
      </c>
      <c r="B6092" s="24" t="s">
        <v>2037</v>
      </c>
      <c r="C6092" s="22" t="s">
        <v>78</v>
      </c>
      <c r="D6092" s="22" t="s">
        <v>2038</v>
      </c>
      <c r="E6092" s="397" t="s">
        <v>1928</v>
      </c>
      <c r="F6092" s="397"/>
      <c r="G6092" s="23" t="s">
        <v>136</v>
      </c>
      <c r="H6092" s="26">
        <v>2.5000000000000001E-2</v>
      </c>
      <c r="I6092" s="25">
        <v>16.5</v>
      </c>
      <c r="J6092" s="25">
        <v>0.41</v>
      </c>
    </row>
    <row r="6093" spans="1:10" ht="39" customHeight="1">
      <c r="A6093" s="22" t="s">
        <v>1894</v>
      </c>
      <c r="B6093" s="24" t="s">
        <v>2035</v>
      </c>
      <c r="C6093" s="22" t="s">
        <v>78</v>
      </c>
      <c r="D6093" s="22" t="s">
        <v>2036</v>
      </c>
      <c r="E6093" s="397" t="s">
        <v>1928</v>
      </c>
      <c r="F6093" s="397"/>
      <c r="G6093" s="23" t="s">
        <v>268</v>
      </c>
      <c r="H6093" s="26">
        <v>2.8159999999999998</v>
      </c>
      <c r="I6093" s="25">
        <v>0.22</v>
      </c>
      <c r="J6093" s="25">
        <v>0.61</v>
      </c>
    </row>
    <row r="6094" spans="1:10">
      <c r="A6094" s="38"/>
      <c r="B6094" s="38"/>
      <c r="C6094" s="38"/>
      <c r="D6094" s="38"/>
      <c r="E6094" s="38" t="s">
        <v>1897</v>
      </c>
      <c r="F6094" s="39">
        <v>4.74</v>
      </c>
      <c r="G6094" s="38" t="s">
        <v>1898</v>
      </c>
      <c r="H6094" s="39">
        <v>0</v>
      </c>
      <c r="I6094" s="38" t="s">
        <v>1899</v>
      </c>
      <c r="J6094" s="39">
        <v>4.74</v>
      </c>
    </row>
    <row r="6095" spans="1:10">
      <c r="A6095" s="38"/>
      <c r="B6095" s="38"/>
      <c r="C6095" s="38"/>
      <c r="D6095" s="38"/>
      <c r="E6095" s="38" t="s">
        <v>1900</v>
      </c>
      <c r="F6095" s="39">
        <v>3.22</v>
      </c>
      <c r="G6095" s="38"/>
      <c r="H6095" s="398" t="s">
        <v>1901</v>
      </c>
      <c r="I6095" s="398"/>
      <c r="J6095" s="39">
        <v>18.96</v>
      </c>
    </row>
    <row r="6096" spans="1:10" ht="1.05" customHeight="1">
      <c r="A6096" s="16"/>
      <c r="B6096" s="16"/>
      <c r="C6096" s="16"/>
      <c r="D6096" s="16"/>
      <c r="E6096" s="16"/>
      <c r="F6096" s="16"/>
      <c r="G6096" s="16"/>
      <c r="H6096" s="16"/>
      <c r="I6096" s="16"/>
      <c r="J6096" s="16"/>
    </row>
    <row r="6097" spans="1:10" ht="18" customHeight="1">
      <c r="A6097" s="2"/>
      <c r="B6097" s="4" t="s">
        <v>61</v>
      </c>
      <c r="C6097" s="2" t="s">
        <v>62</v>
      </c>
      <c r="D6097" s="2" t="s">
        <v>9</v>
      </c>
      <c r="E6097" s="391" t="s">
        <v>63</v>
      </c>
      <c r="F6097" s="391"/>
      <c r="G6097" s="3" t="s">
        <v>64</v>
      </c>
      <c r="H6097" s="4" t="s">
        <v>10</v>
      </c>
      <c r="I6097" s="4" t="s">
        <v>65</v>
      </c>
      <c r="J6097" s="4" t="s">
        <v>11</v>
      </c>
    </row>
    <row r="6098" spans="1:10" ht="39" customHeight="1">
      <c r="A6098" s="10" t="s">
        <v>1883</v>
      </c>
      <c r="B6098" s="12" t="s">
        <v>3740</v>
      </c>
      <c r="C6098" s="10" t="s">
        <v>78</v>
      </c>
      <c r="D6098" s="10" t="s">
        <v>3741</v>
      </c>
      <c r="E6098" s="395" t="s">
        <v>181</v>
      </c>
      <c r="F6098" s="395"/>
      <c r="G6098" s="11" t="s">
        <v>136</v>
      </c>
      <c r="H6098" s="15">
        <v>1</v>
      </c>
      <c r="I6098" s="13">
        <v>13.76</v>
      </c>
      <c r="J6098" s="13">
        <v>13.76</v>
      </c>
    </row>
    <row r="6099" spans="1:10" ht="25.95" customHeight="1">
      <c r="A6099" s="17" t="s">
        <v>1884</v>
      </c>
      <c r="B6099" s="19" t="s">
        <v>2029</v>
      </c>
      <c r="C6099" s="17" t="s">
        <v>78</v>
      </c>
      <c r="D6099" s="17" t="s">
        <v>2030</v>
      </c>
      <c r="E6099" s="396" t="s">
        <v>181</v>
      </c>
      <c r="F6099" s="396"/>
      <c r="G6099" s="18" t="s">
        <v>136</v>
      </c>
      <c r="H6099" s="21">
        <v>1</v>
      </c>
      <c r="I6099" s="20">
        <v>10.220000000000001</v>
      </c>
      <c r="J6099" s="20">
        <v>10.220000000000001</v>
      </c>
    </row>
    <row r="6100" spans="1:10" ht="24" customHeight="1">
      <c r="A6100" s="17" t="s">
        <v>1884</v>
      </c>
      <c r="B6100" s="19" t="s">
        <v>2033</v>
      </c>
      <c r="C6100" s="17" t="s">
        <v>78</v>
      </c>
      <c r="D6100" s="17" t="s">
        <v>2034</v>
      </c>
      <c r="E6100" s="396" t="s">
        <v>1887</v>
      </c>
      <c r="F6100" s="396"/>
      <c r="G6100" s="18" t="s">
        <v>1911</v>
      </c>
      <c r="H6100" s="21">
        <v>1.3599999999999999E-2</v>
      </c>
      <c r="I6100" s="20">
        <v>23.86</v>
      </c>
      <c r="J6100" s="20">
        <v>0.32</v>
      </c>
    </row>
    <row r="6101" spans="1:10" ht="24" customHeight="1">
      <c r="A6101" s="17" t="s">
        <v>1884</v>
      </c>
      <c r="B6101" s="19" t="s">
        <v>2031</v>
      </c>
      <c r="C6101" s="17" t="s">
        <v>78</v>
      </c>
      <c r="D6101" s="17" t="s">
        <v>2032</v>
      </c>
      <c r="E6101" s="396" t="s">
        <v>1887</v>
      </c>
      <c r="F6101" s="396"/>
      <c r="G6101" s="18" t="s">
        <v>1911</v>
      </c>
      <c r="H6101" s="21">
        <v>8.3599999999999994E-2</v>
      </c>
      <c r="I6101" s="20">
        <v>28.14</v>
      </c>
      <c r="J6101" s="20">
        <v>2.35</v>
      </c>
    </row>
    <row r="6102" spans="1:10" ht="39" customHeight="1">
      <c r="A6102" s="22" t="s">
        <v>1894</v>
      </c>
      <c r="B6102" s="24" t="s">
        <v>2035</v>
      </c>
      <c r="C6102" s="22" t="s">
        <v>78</v>
      </c>
      <c r="D6102" s="22" t="s">
        <v>2036</v>
      </c>
      <c r="E6102" s="397" t="s">
        <v>1928</v>
      </c>
      <c r="F6102" s="397"/>
      <c r="G6102" s="23" t="s">
        <v>268</v>
      </c>
      <c r="H6102" s="26">
        <v>2.1179999999999999</v>
      </c>
      <c r="I6102" s="25">
        <v>0.22</v>
      </c>
      <c r="J6102" s="25">
        <v>0.46</v>
      </c>
    </row>
    <row r="6103" spans="1:10" ht="25.95" customHeight="1">
      <c r="A6103" s="22" t="s">
        <v>1894</v>
      </c>
      <c r="B6103" s="24" t="s">
        <v>2037</v>
      </c>
      <c r="C6103" s="22" t="s">
        <v>78</v>
      </c>
      <c r="D6103" s="22" t="s">
        <v>2038</v>
      </c>
      <c r="E6103" s="397" t="s">
        <v>1928</v>
      </c>
      <c r="F6103" s="397"/>
      <c r="G6103" s="23" t="s">
        <v>136</v>
      </c>
      <c r="H6103" s="26">
        <v>2.5000000000000001E-2</v>
      </c>
      <c r="I6103" s="25">
        <v>16.5</v>
      </c>
      <c r="J6103" s="25">
        <v>0.41</v>
      </c>
    </row>
    <row r="6104" spans="1:10">
      <c r="A6104" s="38"/>
      <c r="B6104" s="38"/>
      <c r="C6104" s="38"/>
      <c r="D6104" s="38"/>
      <c r="E6104" s="38" t="s">
        <v>1897</v>
      </c>
      <c r="F6104" s="39">
        <v>3.39</v>
      </c>
      <c r="G6104" s="38" t="s">
        <v>1898</v>
      </c>
      <c r="H6104" s="39">
        <v>0</v>
      </c>
      <c r="I6104" s="38" t="s">
        <v>1899</v>
      </c>
      <c r="J6104" s="39">
        <v>3.39</v>
      </c>
    </row>
    <row r="6105" spans="1:10">
      <c r="A6105" s="38"/>
      <c r="B6105" s="38"/>
      <c r="C6105" s="38"/>
      <c r="D6105" s="38"/>
      <c r="E6105" s="38" t="s">
        <v>1900</v>
      </c>
      <c r="F6105" s="39">
        <v>2.82</v>
      </c>
      <c r="G6105" s="38"/>
      <c r="H6105" s="398" t="s">
        <v>1901</v>
      </c>
      <c r="I6105" s="398"/>
      <c r="J6105" s="39">
        <v>16.579999999999998</v>
      </c>
    </row>
    <row r="6106" spans="1:10" ht="1.05" customHeight="1">
      <c r="A6106" s="16"/>
      <c r="B6106" s="16"/>
      <c r="C6106" s="16"/>
      <c r="D6106" s="16"/>
      <c r="E6106" s="16"/>
      <c r="F6106" s="16"/>
      <c r="G6106" s="16"/>
      <c r="H6106" s="16"/>
      <c r="I6106" s="16"/>
      <c r="J6106" s="16"/>
    </row>
    <row r="6107" spans="1:10" ht="18" customHeight="1">
      <c r="A6107" s="2"/>
      <c r="B6107" s="4" t="s">
        <v>61</v>
      </c>
      <c r="C6107" s="2" t="s">
        <v>62</v>
      </c>
      <c r="D6107" s="2" t="s">
        <v>9</v>
      </c>
      <c r="E6107" s="391" t="s">
        <v>63</v>
      </c>
      <c r="F6107" s="391"/>
      <c r="G6107" s="3" t="s">
        <v>64</v>
      </c>
      <c r="H6107" s="4" t="s">
        <v>10</v>
      </c>
      <c r="I6107" s="4" t="s">
        <v>65</v>
      </c>
      <c r="J6107" s="4" t="s">
        <v>11</v>
      </c>
    </row>
    <row r="6108" spans="1:10" ht="25.95" customHeight="1">
      <c r="A6108" s="10" t="s">
        <v>1883</v>
      </c>
      <c r="B6108" s="12" t="s">
        <v>2159</v>
      </c>
      <c r="C6108" s="10" t="s">
        <v>78</v>
      </c>
      <c r="D6108" s="10" t="s">
        <v>2160</v>
      </c>
      <c r="E6108" s="395" t="s">
        <v>2161</v>
      </c>
      <c r="F6108" s="395"/>
      <c r="G6108" s="11" t="s">
        <v>136</v>
      </c>
      <c r="H6108" s="15">
        <v>1</v>
      </c>
      <c r="I6108" s="13">
        <v>14.81</v>
      </c>
      <c r="J6108" s="13">
        <v>14.81</v>
      </c>
    </row>
    <row r="6109" spans="1:10" ht="25.95" customHeight="1">
      <c r="A6109" s="17" t="s">
        <v>1884</v>
      </c>
      <c r="B6109" s="19" t="s">
        <v>2043</v>
      </c>
      <c r="C6109" s="17" t="s">
        <v>78</v>
      </c>
      <c r="D6109" s="17" t="s">
        <v>2044</v>
      </c>
      <c r="E6109" s="396" t="s">
        <v>181</v>
      </c>
      <c r="F6109" s="396"/>
      <c r="G6109" s="18" t="s">
        <v>136</v>
      </c>
      <c r="H6109" s="21">
        <v>1</v>
      </c>
      <c r="I6109" s="20">
        <v>10.33</v>
      </c>
      <c r="J6109" s="20">
        <v>10.33</v>
      </c>
    </row>
    <row r="6110" spans="1:10" ht="24" customHeight="1">
      <c r="A6110" s="17" t="s">
        <v>1884</v>
      </c>
      <c r="B6110" s="19" t="s">
        <v>2031</v>
      </c>
      <c r="C6110" s="17" t="s">
        <v>78</v>
      </c>
      <c r="D6110" s="17" t="s">
        <v>2032</v>
      </c>
      <c r="E6110" s="396" t="s">
        <v>1887</v>
      </c>
      <c r="F6110" s="396"/>
      <c r="G6110" s="18" t="s">
        <v>1911</v>
      </c>
      <c r="H6110" s="21">
        <v>0.1206</v>
      </c>
      <c r="I6110" s="20">
        <v>28.14</v>
      </c>
      <c r="J6110" s="20">
        <v>3.39</v>
      </c>
    </row>
    <row r="6111" spans="1:10" ht="24" customHeight="1">
      <c r="A6111" s="17" t="s">
        <v>1884</v>
      </c>
      <c r="B6111" s="19" t="s">
        <v>2033</v>
      </c>
      <c r="C6111" s="17" t="s">
        <v>78</v>
      </c>
      <c r="D6111" s="17" t="s">
        <v>2034</v>
      </c>
      <c r="E6111" s="396" t="s">
        <v>1887</v>
      </c>
      <c r="F6111" s="396"/>
      <c r="G6111" s="18" t="s">
        <v>1911</v>
      </c>
      <c r="H6111" s="21">
        <v>1.9699999999999999E-2</v>
      </c>
      <c r="I6111" s="20">
        <v>23.86</v>
      </c>
      <c r="J6111" s="20">
        <v>0.47</v>
      </c>
    </row>
    <row r="6112" spans="1:10" ht="39" customHeight="1">
      <c r="A6112" s="22" t="s">
        <v>1894</v>
      </c>
      <c r="B6112" s="24" t="s">
        <v>2035</v>
      </c>
      <c r="C6112" s="22" t="s">
        <v>78</v>
      </c>
      <c r="D6112" s="22" t="s">
        <v>2036</v>
      </c>
      <c r="E6112" s="397" t="s">
        <v>1928</v>
      </c>
      <c r="F6112" s="397"/>
      <c r="G6112" s="23" t="s">
        <v>268</v>
      </c>
      <c r="H6112" s="26">
        <v>0.97</v>
      </c>
      <c r="I6112" s="25">
        <v>0.22</v>
      </c>
      <c r="J6112" s="25">
        <v>0.21</v>
      </c>
    </row>
    <row r="6113" spans="1:10" ht="25.95" customHeight="1">
      <c r="A6113" s="22" t="s">
        <v>1894</v>
      </c>
      <c r="B6113" s="24" t="s">
        <v>2037</v>
      </c>
      <c r="C6113" s="22" t="s">
        <v>78</v>
      </c>
      <c r="D6113" s="22" t="s">
        <v>2038</v>
      </c>
      <c r="E6113" s="397" t="s">
        <v>1928</v>
      </c>
      <c r="F6113" s="397"/>
      <c r="G6113" s="23" t="s">
        <v>136</v>
      </c>
      <c r="H6113" s="26">
        <v>2.5000000000000001E-2</v>
      </c>
      <c r="I6113" s="25">
        <v>16.5</v>
      </c>
      <c r="J6113" s="25">
        <v>0.41</v>
      </c>
    </row>
    <row r="6114" spans="1:10">
      <c r="A6114" s="38"/>
      <c r="B6114" s="38"/>
      <c r="C6114" s="38"/>
      <c r="D6114" s="38"/>
      <c r="E6114" s="38" t="s">
        <v>1897</v>
      </c>
      <c r="F6114" s="39">
        <v>3.61</v>
      </c>
      <c r="G6114" s="38" t="s">
        <v>1898</v>
      </c>
      <c r="H6114" s="39">
        <v>0</v>
      </c>
      <c r="I6114" s="38" t="s">
        <v>1899</v>
      </c>
      <c r="J6114" s="39">
        <v>3.61</v>
      </c>
    </row>
    <row r="6115" spans="1:10">
      <c r="A6115" s="38"/>
      <c r="B6115" s="38"/>
      <c r="C6115" s="38"/>
      <c r="D6115" s="38"/>
      <c r="E6115" s="38" t="s">
        <v>1900</v>
      </c>
      <c r="F6115" s="39">
        <v>3.03</v>
      </c>
      <c r="G6115" s="38"/>
      <c r="H6115" s="398" t="s">
        <v>1901</v>
      </c>
      <c r="I6115" s="398"/>
      <c r="J6115" s="39">
        <v>17.84</v>
      </c>
    </row>
    <row r="6116" spans="1:10" ht="1.05" customHeight="1">
      <c r="A6116" s="16"/>
      <c r="B6116" s="16"/>
      <c r="C6116" s="16"/>
      <c r="D6116" s="16"/>
      <c r="E6116" s="16"/>
      <c r="F6116" s="16"/>
      <c r="G6116" s="16"/>
      <c r="H6116" s="16"/>
      <c r="I6116" s="16"/>
      <c r="J6116" s="16"/>
    </row>
    <row r="6117" spans="1:10" ht="18" customHeight="1">
      <c r="A6117" s="2"/>
      <c r="B6117" s="4" t="s">
        <v>61</v>
      </c>
      <c r="C6117" s="2" t="s">
        <v>62</v>
      </c>
      <c r="D6117" s="2" t="s">
        <v>9</v>
      </c>
      <c r="E6117" s="391" t="s">
        <v>63</v>
      </c>
      <c r="F6117" s="391"/>
      <c r="G6117" s="3" t="s">
        <v>64</v>
      </c>
      <c r="H6117" s="4" t="s">
        <v>10</v>
      </c>
      <c r="I6117" s="4" t="s">
        <v>65</v>
      </c>
      <c r="J6117" s="4" t="s">
        <v>11</v>
      </c>
    </row>
    <row r="6118" spans="1:10" ht="24" customHeight="1">
      <c r="A6118" s="10" t="s">
        <v>1883</v>
      </c>
      <c r="B6118" s="12" t="s">
        <v>2735</v>
      </c>
      <c r="C6118" s="10" t="s">
        <v>78</v>
      </c>
      <c r="D6118" s="10" t="s">
        <v>2736</v>
      </c>
      <c r="E6118" s="395" t="s">
        <v>1887</v>
      </c>
      <c r="F6118" s="395"/>
      <c r="G6118" s="11" t="s">
        <v>1911</v>
      </c>
      <c r="H6118" s="15">
        <v>1</v>
      </c>
      <c r="I6118" s="13">
        <v>17.88</v>
      </c>
      <c r="J6118" s="13">
        <v>17.88</v>
      </c>
    </row>
    <row r="6119" spans="1:10" ht="25.95" customHeight="1">
      <c r="A6119" s="17" t="s">
        <v>1884</v>
      </c>
      <c r="B6119" s="19" t="s">
        <v>3742</v>
      </c>
      <c r="C6119" s="17" t="s">
        <v>78</v>
      </c>
      <c r="D6119" s="17" t="s">
        <v>3743</v>
      </c>
      <c r="E6119" s="396" t="s">
        <v>1887</v>
      </c>
      <c r="F6119" s="396"/>
      <c r="G6119" s="18" t="s">
        <v>1911</v>
      </c>
      <c r="H6119" s="21">
        <v>1</v>
      </c>
      <c r="I6119" s="20">
        <v>0.17</v>
      </c>
      <c r="J6119" s="20">
        <v>0.17</v>
      </c>
    </row>
    <row r="6120" spans="1:10" ht="25.95" customHeight="1">
      <c r="A6120" s="22" t="s">
        <v>1894</v>
      </c>
      <c r="B6120" s="24" t="s">
        <v>3682</v>
      </c>
      <c r="C6120" s="22" t="s">
        <v>78</v>
      </c>
      <c r="D6120" s="22" t="s">
        <v>3683</v>
      </c>
      <c r="E6120" s="397" t="s">
        <v>1928</v>
      </c>
      <c r="F6120" s="397"/>
      <c r="G6120" s="23" t="s">
        <v>1911</v>
      </c>
      <c r="H6120" s="26">
        <v>1</v>
      </c>
      <c r="I6120" s="25">
        <v>0.54</v>
      </c>
      <c r="J6120" s="25">
        <v>0.54</v>
      </c>
    </row>
    <row r="6121" spans="1:10" ht="25.95" customHeight="1">
      <c r="A6121" s="22" t="s">
        <v>1894</v>
      </c>
      <c r="B6121" s="24" t="s">
        <v>3670</v>
      </c>
      <c r="C6121" s="22" t="s">
        <v>78</v>
      </c>
      <c r="D6121" s="22" t="s">
        <v>3671</v>
      </c>
      <c r="E6121" s="397" t="s">
        <v>1928</v>
      </c>
      <c r="F6121" s="397"/>
      <c r="G6121" s="23" t="s">
        <v>1911</v>
      </c>
      <c r="H6121" s="26">
        <v>1</v>
      </c>
      <c r="I6121" s="25">
        <v>2.79</v>
      </c>
      <c r="J6121" s="25">
        <v>2.79</v>
      </c>
    </row>
    <row r="6122" spans="1:10" ht="25.95" customHeight="1">
      <c r="A6122" s="22" t="s">
        <v>1894</v>
      </c>
      <c r="B6122" s="24" t="s">
        <v>3676</v>
      </c>
      <c r="C6122" s="22" t="s">
        <v>78</v>
      </c>
      <c r="D6122" s="22" t="s">
        <v>3677</v>
      </c>
      <c r="E6122" s="397" t="s">
        <v>1928</v>
      </c>
      <c r="F6122" s="397"/>
      <c r="G6122" s="23" t="s">
        <v>1911</v>
      </c>
      <c r="H6122" s="26">
        <v>1</v>
      </c>
      <c r="I6122" s="25">
        <v>0.08</v>
      </c>
      <c r="J6122" s="25">
        <v>0.08</v>
      </c>
    </row>
    <row r="6123" spans="1:10" ht="25.95" customHeight="1">
      <c r="A6123" s="22" t="s">
        <v>1894</v>
      </c>
      <c r="B6123" s="24" t="s">
        <v>3694</v>
      </c>
      <c r="C6123" s="22" t="s">
        <v>78</v>
      </c>
      <c r="D6123" s="22" t="s">
        <v>3695</v>
      </c>
      <c r="E6123" s="397" t="s">
        <v>1928</v>
      </c>
      <c r="F6123" s="397"/>
      <c r="G6123" s="23" t="s">
        <v>1911</v>
      </c>
      <c r="H6123" s="26">
        <v>1</v>
      </c>
      <c r="I6123" s="25">
        <v>0.01</v>
      </c>
      <c r="J6123" s="25">
        <v>0.01</v>
      </c>
    </row>
    <row r="6124" spans="1:10" ht="24" customHeight="1">
      <c r="A6124" s="22" t="s">
        <v>1894</v>
      </c>
      <c r="B6124" s="24" t="s">
        <v>3744</v>
      </c>
      <c r="C6124" s="22" t="s">
        <v>78</v>
      </c>
      <c r="D6124" s="22" t="s">
        <v>3745</v>
      </c>
      <c r="E6124" s="397" t="s">
        <v>67</v>
      </c>
      <c r="F6124" s="397"/>
      <c r="G6124" s="23" t="s">
        <v>1911</v>
      </c>
      <c r="H6124" s="26">
        <v>1</v>
      </c>
      <c r="I6124" s="25">
        <v>11.97</v>
      </c>
      <c r="J6124" s="25">
        <v>11.97</v>
      </c>
    </row>
    <row r="6125" spans="1:10" ht="25.95" customHeight="1">
      <c r="A6125" s="22" t="s">
        <v>1894</v>
      </c>
      <c r="B6125" s="24" t="s">
        <v>3696</v>
      </c>
      <c r="C6125" s="22" t="s">
        <v>78</v>
      </c>
      <c r="D6125" s="22" t="s">
        <v>3697</v>
      </c>
      <c r="E6125" s="397" t="s">
        <v>1928</v>
      </c>
      <c r="F6125" s="397"/>
      <c r="G6125" s="23" t="s">
        <v>1911</v>
      </c>
      <c r="H6125" s="26">
        <v>1</v>
      </c>
      <c r="I6125" s="25">
        <v>0.89</v>
      </c>
      <c r="J6125" s="25">
        <v>0.89</v>
      </c>
    </row>
    <row r="6126" spans="1:10" ht="25.95" customHeight="1">
      <c r="A6126" s="22" t="s">
        <v>1894</v>
      </c>
      <c r="B6126" s="24" t="s">
        <v>3672</v>
      </c>
      <c r="C6126" s="22" t="s">
        <v>78</v>
      </c>
      <c r="D6126" s="22" t="s">
        <v>3673</v>
      </c>
      <c r="E6126" s="397" t="s">
        <v>1928</v>
      </c>
      <c r="F6126" s="397"/>
      <c r="G6126" s="23" t="s">
        <v>1911</v>
      </c>
      <c r="H6126" s="26">
        <v>1</v>
      </c>
      <c r="I6126" s="25">
        <v>1.43</v>
      </c>
      <c r="J6126" s="25">
        <v>1.43</v>
      </c>
    </row>
    <row r="6127" spans="1:10">
      <c r="A6127" s="38"/>
      <c r="B6127" s="38"/>
      <c r="C6127" s="38"/>
      <c r="D6127" s="38"/>
      <c r="E6127" s="38" t="s">
        <v>1897</v>
      </c>
      <c r="F6127" s="39">
        <v>12.14</v>
      </c>
      <c r="G6127" s="38" t="s">
        <v>1898</v>
      </c>
      <c r="H6127" s="39">
        <v>0</v>
      </c>
      <c r="I6127" s="38" t="s">
        <v>1899</v>
      </c>
      <c r="J6127" s="39">
        <v>12.14</v>
      </c>
    </row>
    <row r="6128" spans="1:10">
      <c r="A6128" s="38"/>
      <c r="B6128" s="38"/>
      <c r="C6128" s="38"/>
      <c r="D6128" s="38"/>
      <c r="E6128" s="38" t="s">
        <v>1900</v>
      </c>
      <c r="F6128" s="39">
        <v>3.66</v>
      </c>
      <c r="G6128" s="38"/>
      <c r="H6128" s="398" t="s">
        <v>1901</v>
      </c>
      <c r="I6128" s="398"/>
      <c r="J6128" s="39">
        <v>21.54</v>
      </c>
    </row>
    <row r="6129" spans="1:10" ht="1.05" customHeight="1">
      <c r="A6129" s="16"/>
      <c r="B6129" s="16"/>
      <c r="C6129" s="16"/>
      <c r="D6129" s="16"/>
      <c r="E6129" s="16"/>
      <c r="F6129" s="16"/>
      <c r="G6129" s="16"/>
      <c r="H6129" s="16"/>
      <c r="I6129" s="16"/>
      <c r="J6129" s="16"/>
    </row>
    <row r="6130" spans="1:10" ht="18" customHeight="1">
      <c r="A6130" s="2"/>
      <c r="B6130" s="4" t="s">
        <v>61</v>
      </c>
      <c r="C6130" s="2" t="s">
        <v>62</v>
      </c>
      <c r="D6130" s="2" t="s">
        <v>9</v>
      </c>
      <c r="E6130" s="391" t="s">
        <v>63</v>
      </c>
      <c r="F6130" s="391"/>
      <c r="G6130" s="3" t="s">
        <v>64</v>
      </c>
      <c r="H6130" s="4" t="s">
        <v>10</v>
      </c>
      <c r="I6130" s="4" t="s">
        <v>65</v>
      </c>
      <c r="J6130" s="4" t="s">
        <v>11</v>
      </c>
    </row>
    <row r="6131" spans="1:10" ht="25.95" customHeight="1">
      <c r="A6131" s="10" t="s">
        <v>1883</v>
      </c>
      <c r="B6131" s="12" t="s">
        <v>3613</v>
      </c>
      <c r="C6131" s="10" t="s">
        <v>78</v>
      </c>
      <c r="D6131" s="10" t="s">
        <v>3614</v>
      </c>
      <c r="E6131" s="395" t="s">
        <v>85</v>
      </c>
      <c r="F6131" s="395"/>
      <c r="G6131" s="11" t="s">
        <v>81</v>
      </c>
      <c r="H6131" s="15">
        <v>1</v>
      </c>
      <c r="I6131" s="13">
        <v>80.17</v>
      </c>
      <c r="J6131" s="13">
        <v>80.17</v>
      </c>
    </row>
    <row r="6132" spans="1:10" ht="24" customHeight="1">
      <c r="A6132" s="17" t="s">
        <v>1884</v>
      </c>
      <c r="B6132" s="19" t="s">
        <v>1909</v>
      </c>
      <c r="C6132" s="17" t="s">
        <v>78</v>
      </c>
      <c r="D6132" s="17" t="s">
        <v>1910</v>
      </c>
      <c r="E6132" s="396" t="s">
        <v>1887</v>
      </c>
      <c r="F6132" s="396"/>
      <c r="G6132" s="18" t="s">
        <v>1911</v>
      </c>
      <c r="H6132" s="21">
        <v>0.78659999999999997</v>
      </c>
      <c r="I6132" s="20">
        <v>22.95</v>
      </c>
      <c r="J6132" s="20">
        <v>18.05</v>
      </c>
    </row>
    <row r="6133" spans="1:10" ht="64.95" customHeight="1">
      <c r="A6133" s="17" t="s">
        <v>1884</v>
      </c>
      <c r="B6133" s="19" t="s">
        <v>1924</v>
      </c>
      <c r="C6133" s="17" t="s">
        <v>78</v>
      </c>
      <c r="D6133" s="17" t="s">
        <v>1925</v>
      </c>
      <c r="E6133" s="396" t="s">
        <v>1907</v>
      </c>
      <c r="F6133" s="396"/>
      <c r="G6133" s="18" t="s">
        <v>1914</v>
      </c>
      <c r="H6133" s="21">
        <v>5.4000000000000003E-3</v>
      </c>
      <c r="I6133" s="20">
        <v>327.82</v>
      </c>
      <c r="J6133" s="20">
        <v>1.77</v>
      </c>
    </row>
    <row r="6134" spans="1:10" ht="64.95" customHeight="1">
      <c r="A6134" s="17" t="s">
        <v>1884</v>
      </c>
      <c r="B6134" s="19" t="s">
        <v>1920</v>
      </c>
      <c r="C6134" s="17" t="s">
        <v>78</v>
      </c>
      <c r="D6134" s="17" t="s">
        <v>1921</v>
      </c>
      <c r="E6134" s="396" t="s">
        <v>1907</v>
      </c>
      <c r="F6134" s="396"/>
      <c r="G6134" s="18" t="s">
        <v>1908</v>
      </c>
      <c r="H6134" s="21">
        <v>5.9999999999999995E-4</v>
      </c>
      <c r="I6134" s="20">
        <v>72.709999999999994</v>
      </c>
      <c r="J6134" s="20">
        <v>0.04</v>
      </c>
    </row>
    <row r="6135" spans="1:10" ht="39" customHeight="1">
      <c r="A6135" s="17" t="s">
        <v>1884</v>
      </c>
      <c r="B6135" s="19" t="s">
        <v>1916</v>
      </c>
      <c r="C6135" s="17" t="s">
        <v>78</v>
      </c>
      <c r="D6135" s="17" t="s">
        <v>1917</v>
      </c>
      <c r="E6135" s="396" t="s">
        <v>1907</v>
      </c>
      <c r="F6135" s="396"/>
      <c r="G6135" s="18" t="s">
        <v>1914</v>
      </c>
      <c r="H6135" s="21">
        <v>0.19620000000000001</v>
      </c>
      <c r="I6135" s="20">
        <v>33.07</v>
      </c>
      <c r="J6135" s="20">
        <v>6.48</v>
      </c>
    </row>
    <row r="6136" spans="1:10" ht="25.95" customHeight="1">
      <c r="A6136" s="22" t="s">
        <v>1894</v>
      </c>
      <c r="B6136" s="24" t="s">
        <v>1926</v>
      </c>
      <c r="C6136" s="22" t="s">
        <v>78</v>
      </c>
      <c r="D6136" s="22" t="s">
        <v>1927</v>
      </c>
      <c r="E6136" s="397" t="s">
        <v>1928</v>
      </c>
      <c r="F6136" s="397"/>
      <c r="G6136" s="23" t="s">
        <v>81</v>
      </c>
      <c r="H6136" s="26">
        <v>1.3889</v>
      </c>
      <c r="I6136" s="25">
        <v>38.76</v>
      </c>
      <c r="J6136" s="25">
        <v>53.83</v>
      </c>
    </row>
    <row r="6137" spans="1:10">
      <c r="A6137" s="38"/>
      <c r="B6137" s="38"/>
      <c r="C6137" s="38"/>
      <c r="D6137" s="38"/>
      <c r="E6137" s="38" t="s">
        <v>1897</v>
      </c>
      <c r="F6137" s="39">
        <v>16.43</v>
      </c>
      <c r="G6137" s="38" t="s">
        <v>1898</v>
      </c>
      <c r="H6137" s="39">
        <v>0</v>
      </c>
      <c r="I6137" s="38" t="s">
        <v>1899</v>
      </c>
      <c r="J6137" s="39">
        <v>16.43</v>
      </c>
    </row>
    <row r="6138" spans="1:10">
      <c r="A6138" s="38"/>
      <c r="B6138" s="38"/>
      <c r="C6138" s="38"/>
      <c r="D6138" s="38"/>
      <c r="E6138" s="38" t="s">
        <v>1900</v>
      </c>
      <c r="F6138" s="39">
        <v>16.43</v>
      </c>
      <c r="G6138" s="38"/>
      <c r="H6138" s="398" t="s">
        <v>1901</v>
      </c>
      <c r="I6138" s="398"/>
      <c r="J6138" s="39">
        <v>96.6</v>
      </c>
    </row>
    <row r="6139" spans="1:10" ht="1.05" customHeight="1">
      <c r="A6139" s="16"/>
      <c r="B6139" s="16"/>
      <c r="C6139" s="16"/>
      <c r="D6139" s="16"/>
      <c r="E6139" s="16"/>
      <c r="F6139" s="16"/>
      <c r="G6139" s="16"/>
      <c r="H6139" s="16"/>
      <c r="I6139" s="16"/>
      <c r="J6139" s="16"/>
    </row>
    <row r="6140" spans="1:10" ht="18" customHeight="1">
      <c r="A6140" s="2"/>
      <c r="B6140" s="4" t="s">
        <v>61</v>
      </c>
      <c r="C6140" s="2" t="s">
        <v>62</v>
      </c>
      <c r="D6140" s="2" t="s">
        <v>9</v>
      </c>
      <c r="E6140" s="391" t="s">
        <v>63</v>
      </c>
      <c r="F6140" s="391"/>
      <c r="G6140" s="3" t="s">
        <v>64</v>
      </c>
      <c r="H6140" s="4" t="s">
        <v>10</v>
      </c>
      <c r="I6140" s="4" t="s">
        <v>65</v>
      </c>
      <c r="J6140" s="4" t="s">
        <v>11</v>
      </c>
    </row>
    <row r="6141" spans="1:10" ht="25.95" customHeight="1">
      <c r="A6141" s="10" t="s">
        <v>1883</v>
      </c>
      <c r="B6141" s="12" t="s">
        <v>2969</v>
      </c>
      <c r="C6141" s="10" t="s">
        <v>78</v>
      </c>
      <c r="D6141" s="10" t="s">
        <v>2970</v>
      </c>
      <c r="E6141" s="395" t="s">
        <v>1887</v>
      </c>
      <c r="F6141" s="395"/>
      <c r="G6141" s="11" t="s">
        <v>1911</v>
      </c>
      <c r="H6141" s="15">
        <v>1</v>
      </c>
      <c r="I6141" s="13">
        <v>24.32</v>
      </c>
      <c r="J6141" s="13">
        <v>24.32</v>
      </c>
    </row>
    <row r="6142" spans="1:10" ht="25.95" customHeight="1">
      <c r="A6142" s="17" t="s">
        <v>1884</v>
      </c>
      <c r="B6142" s="19" t="s">
        <v>3746</v>
      </c>
      <c r="C6142" s="17" t="s">
        <v>78</v>
      </c>
      <c r="D6142" s="17" t="s">
        <v>3747</v>
      </c>
      <c r="E6142" s="396" t="s">
        <v>1887</v>
      </c>
      <c r="F6142" s="396"/>
      <c r="G6142" s="18" t="s">
        <v>1911</v>
      </c>
      <c r="H6142" s="21">
        <v>1</v>
      </c>
      <c r="I6142" s="20">
        <v>0.62</v>
      </c>
      <c r="J6142" s="20">
        <v>0.62</v>
      </c>
    </row>
    <row r="6143" spans="1:10" ht="25.95" customHeight="1">
      <c r="A6143" s="22" t="s">
        <v>1894</v>
      </c>
      <c r="B6143" s="24" t="s">
        <v>3748</v>
      </c>
      <c r="C6143" s="22" t="s">
        <v>78</v>
      </c>
      <c r="D6143" s="22" t="s">
        <v>3749</v>
      </c>
      <c r="E6143" s="397" t="s">
        <v>1928</v>
      </c>
      <c r="F6143" s="397"/>
      <c r="G6143" s="23" t="s">
        <v>1911</v>
      </c>
      <c r="H6143" s="26">
        <v>1</v>
      </c>
      <c r="I6143" s="25">
        <v>0.86</v>
      </c>
      <c r="J6143" s="25">
        <v>0.86</v>
      </c>
    </row>
    <row r="6144" spans="1:10" ht="25.95" customHeight="1">
      <c r="A6144" s="22" t="s">
        <v>1894</v>
      </c>
      <c r="B6144" s="24" t="s">
        <v>3676</v>
      </c>
      <c r="C6144" s="22" t="s">
        <v>78</v>
      </c>
      <c r="D6144" s="22" t="s">
        <v>3677</v>
      </c>
      <c r="E6144" s="397" t="s">
        <v>1928</v>
      </c>
      <c r="F6144" s="397"/>
      <c r="G6144" s="23" t="s">
        <v>1911</v>
      </c>
      <c r="H6144" s="26">
        <v>1</v>
      </c>
      <c r="I6144" s="25">
        <v>0.08</v>
      </c>
      <c r="J6144" s="25">
        <v>0.08</v>
      </c>
    </row>
    <row r="6145" spans="1:10" ht="25.95" customHeight="1">
      <c r="A6145" s="22" t="s">
        <v>1894</v>
      </c>
      <c r="B6145" s="24" t="s">
        <v>3682</v>
      </c>
      <c r="C6145" s="22" t="s">
        <v>78</v>
      </c>
      <c r="D6145" s="22" t="s">
        <v>3683</v>
      </c>
      <c r="E6145" s="397" t="s">
        <v>1928</v>
      </c>
      <c r="F6145" s="397"/>
      <c r="G6145" s="23" t="s">
        <v>1911</v>
      </c>
      <c r="H6145" s="26">
        <v>1</v>
      </c>
      <c r="I6145" s="25">
        <v>0.54</v>
      </c>
      <c r="J6145" s="25">
        <v>0.54</v>
      </c>
    </row>
    <row r="6146" spans="1:10" ht="25.95" customHeight="1">
      <c r="A6146" s="22" t="s">
        <v>1894</v>
      </c>
      <c r="B6146" s="24" t="s">
        <v>3750</v>
      </c>
      <c r="C6146" s="22" t="s">
        <v>78</v>
      </c>
      <c r="D6146" s="22" t="s">
        <v>3751</v>
      </c>
      <c r="E6146" s="397" t="s">
        <v>1928</v>
      </c>
      <c r="F6146" s="397"/>
      <c r="G6146" s="23" t="s">
        <v>1911</v>
      </c>
      <c r="H6146" s="26">
        <v>1</v>
      </c>
      <c r="I6146" s="25">
        <v>1.26</v>
      </c>
      <c r="J6146" s="25">
        <v>1.26</v>
      </c>
    </row>
    <row r="6147" spans="1:10" ht="25.95" customHeight="1">
      <c r="A6147" s="22" t="s">
        <v>1894</v>
      </c>
      <c r="B6147" s="24" t="s">
        <v>3670</v>
      </c>
      <c r="C6147" s="22" t="s">
        <v>78</v>
      </c>
      <c r="D6147" s="22" t="s">
        <v>3671</v>
      </c>
      <c r="E6147" s="397" t="s">
        <v>1928</v>
      </c>
      <c r="F6147" s="397"/>
      <c r="G6147" s="23" t="s">
        <v>1911</v>
      </c>
      <c r="H6147" s="26">
        <v>1</v>
      </c>
      <c r="I6147" s="25">
        <v>2.79</v>
      </c>
      <c r="J6147" s="25">
        <v>2.79</v>
      </c>
    </row>
    <row r="6148" spans="1:10" ht="24" customHeight="1">
      <c r="A6148" s="22" t="s">
        <v>1894</v>
      </c>
      <c r="B6148" s="24" t="s">
        <v>3752</v>
      </c>
      <c r="C6148" s="22" t="s">
        <v>78</v>
      </c>
      <c r="D6148" s="22" t="s">
        <v>3753</v>
      </c>
      <c r="E6148" s="397" t="s">
        <v>67</v>
      </c>
      <c r="F6148" s="397"/>
      <c r="G6148" s="23" t="s">
        <v>1911</v>
      </c>
      <c r="H6148" s="26">
        <v>1</v>
      </c>
      <c r="I6148" s="25">
        <v>16.739999999999998</v>
      </c>
      <c r="J6148" s="25">
        <v>16.739999999999998</v>
      </c>
    </row>
    <row r="6149" spans="1:10" ht="25.95" customHeight="1">
      <c r="A6149" s="22" t="s">
        <v>1894</v>
      </c>
      <c r="B6149" s="24" t="s">
        <v>3672</v>
      </c>
      <c r="C6149" s="22" t="s">
        <v>78</v>
      </c>
      <c r="D6149" s="22" t="s">
        <v>3673</v>
      </c>
      <c r="E6149" s="397" t="s">
        <v>1928</v>
      </c>
      <c r="F6149" s="397"/>
      <c r="G6149" s="23" t="s">
        <v>1911</v>
      </c>
      <c r="H6149" s="26">
        <v>1</v>
      </c>
      <c r="I6149" s="25">
        <v>1.43</v>
      </c>
      <c r="J6149" s="25">
        <v>1.43</v>
      </c>
    </row>
    <row r="6150" spans="1:10">
      <c r="A6150" s="38"/>
      <c r="B6150" s="38"/>
      <c r="C6150" s="38"/>
      <c r="D6150" s="38"/>
      <c r="E6150" s="38" t="s">
        <v>1897</v>
      </c>
      <c r="F6150" s="39">
        <v>17.36</v>
      </c>
      <c r="G6150" s="38" t="s">
        <v>1898</v>
      </c>
      <c r="H6150" s="39">
        <v>0</v>
      </c>
      <c r="I6150" s="38" t="s">
        <v>1899</v>
      </c>
      <c r="J6150" s="39">
        <v>17.36</v>
      </c>
    </row>
    <row r="6151" spans="1:10">
      <c r="A6151" s="38"/>
      <c r="B6151" s="38"/>
      <c r="C6151" s="38"/>
      <c r="D6151" s="38"/>
      <c r="E6151" s="38" t="s">
        <v>1900</v>
      </c>
      <c r="F6151" s="39">
        <v>4.9800000000000004</v>
      </c>
      <c r="G6151" s="38"/>
      <c r="H6151" s="398" t="s">
        <v>1901</v>
      </c>
      <c r="I6151" s="398"/>
      <c r="J6151" s="39">
        <v>29.3</v>
      </c>
    </row>
    <row r="6152" spans="1:10" ht="1.05" customHeight="1">
      <c r="A6152" s="16"/>
      <c r="B6152" s="16"/>
      <c r="C6152" s="16"/>
      <c r="D6152" s="16"/>
      <c r="E6152" s="16"/>
      <c r="F6152" s="16"/>
      <c r="G6152" s="16"/>
      <c r="H6152" s="16"/>
      <c r="I6152" s="16"/>
      <c r="J6152" s="16"/>
    </row>
    <row r="6153" spans="1:10" ht="18" customHeight="1">
      <c r="A6153" s="2"/>
      <c r="B6153" s="4" t="s">
        <v>61</v>
      </c>
      <c r="C6153" s="2" t="s">
        <v>62</v>
      </c>
      <c r="D6153" s="2" t="s">
        <v>9</v>
      </c>
      <c r="E6153" s="391" t="s">
        <v>63</v>
      </c>
      <c r="F6153" s="391"/>
      <c r="G6153" s="3" t="s">
        <v>64</v>
      </c>
      <c r="H6153" s="4" t="s">
        <v>10</v>
      </c>
      <c r="I6153" s="4" t="s">
        <v>65</v>
      </c>
      <c r="J6153" s="4" t="s">
        <v>11</v>
      </c>
    </row>
    <row r="6154" spans="1:10" ht="25.95" customHeight="1">
      <c r="A6154" s="10" t="s">
        <v>1883</v>
      </c>
      <c r="B6154" s="12" t="s">
        <v>1959</v>
      </c>
      <c r="C6154" s="10" t="s">
        <v>78</v>
      </c>
      <c r="D6154" s="10" t="s">
        <v>1960</v>
      </c>
      <c r="E6154" s="395" t="s">
        <v>1887</v>
      </c>
      <c r="F6154" s="395"/>
      <c r="G6154" s="11" t="s">
        <v>1911</v>
      </c>
      <c r="H6154" s="15">
        <v>1</v>
      </c>
      <c r="I6154" s="13">
        <v>23.32</v>
      </c>
      <c r="J6154" s="13">
        <v>23.32</v>
      </c>
    </row>
    <row r="6155" spans="1:10" ht="39" customHeight="1">
      <c r="A6155" s="17" t="s">
        <v>1884</v>
      </c>
      <c r="B6155" s="19" t="s">
        <v>3754</v>
      </c>
      <c r="C6155" s="17" t="s">
        <v>78</v>
      </c>
      <c r="D6155" s="17" t="s">
        <v>3755</v>
      </c>
      <c r="E6155" s="396" t="s">
        <v>1887</v>
      </c>
      <c r="F6155" s="396"/>
      <c r="G6155" s="18" t="s">
        <v>1911</v>
      </c>
      <c r="H6155" s="21">
        <v>1</v>
      </c>
      <c r="I6155" s="20">
        <v>0.3</v>
      </c>
      <c r="J6155" s="20">
        <v>0.3</v>
      </c>
    </row>
    <row r="6156" spans="1:10" ht="25.95" customHeight="1">
      <c r="A6156" s="22" t="s">
        <v>1894</v>
      </c>
      <c r="B6156" s="24" t="s">
        <v>3670</v>
      </c>
      <c r="C6156" s="22" t="s">
        <v>78</v>
      </c>
      <c r="D6156" s="22" t="s">
        <v>3671</v>
      </c>
      <c r="E6156" s="397" t="s">
        <v>1928</v>
      </c>
      <c r="F6156" s="397"/>
      <c r="G6156" s="23" t="s">
        <v>1911</v>
      </c>
      <c r="H6156" s="26">
        <v>1</v>
      </c>
      <c r="I6156" s="25">
        <v>2.79</v>
      </c>
      <c r="J6156" s="25">
        <v>2.79</v>
      </c>
    </row>
    <row r="6157" spans="1:10" ht="25.95" customHeight="1">
      <c r="A6157" s="22" t="s">
        <v>1894</v>
      </c>
      <c r="B6157" s="24" t="s">
        <v>3756</v>
      </c>
      <c r="C6157" s="22" t="s">
        <v>78</v>
      </c>
      <c r="D6157" s="22" t="s">
        <v>3757</v>
      </c>
      <c r="E6157" s="397" t="s">
        <v>1928</v>
      </c>
      <c r="F6157" s="397"/>
      <c r="G6157" s="23" t="s">
        <v>1911</v>
      </c>
      <c r="H6157" s="26">
        <v>1</v>
      </c>
      <c r="I6157" s="25">
        <v>0.31</v>
      </c>
      <c r="J6157" s="25">
        <v>0.31</v>
      </c>
    </row>
    <row r="6158" spans="1:10" ht="25.95" customHeight="1">
      <c r="A6158" s="22" t="s">
        <v>1894</v>
      </c>
      <c r="B6158" s="24" t="s">
        <v>3676</v>
      </c>
      <c r="C6158" s="22" t="s">
        <v>78</v>
      </c>
      <c r="D6158" s="22" t="s">
        <v>3677</v>
      </c>
      <c r="E6158" s="397" t="s">
        <v>1928</v>
      </c>
      <c r="F6158" s="397"/>
      <c r="G6158" s="23" t="s">
        <v>1911</v>
      </c>
      <c r="H6158" s="26">
        <v>1</v>
      </c>
      <c r="I6158" s="25">
        <v>0.08</v>
      </c>
      <c r="J6158" s="25">
        <v>0.08</v>
      </c>
    </row>
    <row r="6159" spans="1:10" ht="25.95" customHeight="1">
      <c r="A6159" s="22" t="s">
        <v>1894</v>
      </c>
      <c r="B6159" s="24" t="s">
        <v>3758</v>
      </c>
      <c r="C6159" s="22" t="s">
        <v>78</v>
      </c>
      <c r="D6159" s="22" t="s">
        <v>3759</v>
      </c>
      <c r="E6159" s="397" t="s">
        <v>1928</v>
      </c>
      <c r="F6159" s="397"/>
      <c r="G6159" s="23" t="s">
        <v>1911</v>
      </c>
      <c r="H6159" s="26">
        <v>1</v>
      </c>
      <c r="I6159" s="25">
        <v>1.1299999999999999</v>
      </c>
      <c r="J6159" s="25">
        <v>1.1299999999999999</v>
      </c>
    </row>
    <row r="6160" spans="1:10" ht="25.95" customHeight="1">
      <c r="A6160" s="22" t="s">
        <v>1894</v>
      </c>
      <c r="B6160" s="24" t="s">
        <v>3682</v>
      </c>
      <c r="C6160" s="22" t="s">
        <v>78</v>
      </c>
      <c r="D6160" s="22" t="s">
        <v>3683</v>
      </c>
      <c r="E6160" s="397" t="s">
        <v>1928</v>
      </c>
      <c r="F6160" s="397"/>
      <c r="G6160" s="23" t="s">
        <v>1911</v>
      </c>
      <c r="H6160" s="26">
        <v>1</v>
      </c>
      <c r="I6160" s="25">
        <v>0.54</v>
      </c>
      <c r="J6160" s="25">
        <v>0.54</v>
      </c>
    </row>
    <row r="6161" spans="1:10" ht="25.95" customHeight="1">
      <c r="A6161" s="22" t="s">
        <v>1894</v>
      </c>
      <c r="B6161" s="24" t="s">
        <v>3672</v>
      </c>
      <c r="C6161" s="22" t="s">
        <v>78</v>
      </c>
      <c r="D6161" s="22" t="s">
        <v>3673</v>
      </c>
      <c r="E6161" s="397" t="s">
        <v>1928</v>
      </c>
      <c r="F6161" s="397"/>
      <c r="G6161" s="23" t="s">
        <v>1911</v>
      </c>
      <c r="H6161" s="26">
        <v>1</v>
      </c>
      <c r="I6161" s="25">
        <v>1.43</v>
      </c>
      <c r="J6161" s="25">
        <v>1.43</v>
      </c>
    </row>
    <row r="6162" spans="1:10" ht="25.95" customHeight="1">
      <c r="A6162" s="22" t="s">
        <v>1894</v>
      </c>
      <c r="B6162" s="24" t="s">
        <v>3760</v>
      </c>
      <c r="C6162" s="22" t="s">
        <v>78</v>
      </c>
      <c r="D6162" s="22" t="s">
        <v>3761</v>
      </c>
      <c r="E6162" s="397" t="s">
        <v>67</v>
      </c>
      <c r="F6162" s="397"/>
      <c r="G6162" s="23" t="s">
        <v>1911</v>
      </c>
      <c r="H6162" s="26">
        <v>1</v>
      </c>
      <c r="I6162" s="25">
        <v>16.739999999999998</v>
      </c>
      <c r="J6162" s="25">
        <v>16.739999999999998</v>
      </c>
    </row>
    <row r="6163" spans="1:10">
      <c r="A6163" s="38"/>
      <c r="B6163" s="38"/>
      <c r="C6163" s="38"/>
      <c r="D6163" s="38"/>
      <c r="E6163" s="38" t="s">
        <v>1897</v>
      </c>
      <c r="F6163" s="39">
        <v>17.04</v>
      </c>
      <c r="G6163" s="38" t="s">
        <v>1898</v>
      </c>
      <c r="H6163" s="39">
        <v>0</v>
      </c>
      <c r="I6163" s="38" t="s">
        <v>1899</v>
      </c>
      <c r="J6163" s="39">
        <v>17.04</v>
      </c>
    </row>
    <row r="6164" spans="1:10">
      <c r="A6164" s="38"/>
      <c r="B6164" s="38"/>
      <c r="C6164" s="38"/>
      <c r="D6164" s="38"/>
      <c r="E6164" s="38" t="s">
        <v>1900</v>
      </c>
      <c r="F6164" s="39">
        <v>4.78</v>
      </c>
      <c r="G6164" s="38"/>
      <c r="H6164" s="398" t="s">
        <v>1901</v>
      </c>
      <c r="I6164" s="398"/>
      <c r="J6164" s="39">
        <v>28.1</v>
      </c>
    </row>
    <row r="6165" spans="1:10" ht="1.05" customHeight="1">
      <c r="A6165" s="16"/>
      <c r="B6165" s="16"/>
      <c r="C6165" s="16"/>
      <c r="D6165" s="16"/>
      <c r="E6165" s="16"/>
      <c r="F6165" s="16"/>
      <c r="G6165" s="16"/>
      <c r="H6165" s="16"/>
      <c r="I6165" s="16"/>
      <c r="J6165" s="16"/>
    </row>
    <row r="6166" spans="1:10" ht="18" customHeight="1">
      <c r="A6166" s="2"/>
      <c r="B6166" s="4" t="s">
        <v>61</v>
      </c>
      <c r="C6166" s="2" t="s">
        <v>62</v>
      </c>
      <c r="D6166" s="2" t="s">
        <v>9</v>
      </c>
      <c r="E6166" s="391" t="s">
        <v>63</v>
      </c>
      <c r="F6166" s="391"/>
      <c r="G6166" s="3" t="s">
        <v>64</v>
      </c>
      <c r="H6166" s="4" t="s">
        <v>10</v>
      </c>
      <c r="I6166" s="4" t="s">
        <v>65</v>
      </c>
      <c r="J6166" s="4" t="s">
        <v>11</v>
      </c>
    </row>
    <row r="6167" spans="1:10" ht="25.95" customHeight="1">
      <c r="A6167" s="10" t="s">
        <v>1883</v>
      </c>
      <c r="B6167" s="12" t="s">
        <v>2345</v>
      </c>
      <c r="C6167" s="10" t="s">
        <v>78</v>
      </c>
      <c r="D6167" s="10" t="s">
        <v>2346</v>
      </c>
      <c r="E6167" s="395" t="s">
        <v>1887</v>
      </c>
      <c r="F6167" s="395"/>
      <c r="G6167" s="11" t="s">
        <v>1911</v>
      </c>
      <c r="H6167" s="15">
        <v>1</v>
      </c>
      <c r="I6167" s="13">
        <v>23.86</v>
      </c>
      <c r="J6167" s="13">
        <v>23.86</v>
      </c>
    </row>
    <row r="6168" spans="1:10" ht="25.95" customHeight="1">
      <c r="A6168" s="17" t="s">
        <v>1884</v>
      </c>
      <c r="B6168" s="19" t="s">
        <v>3762</v>
      </c>
      <c r="C6168" s="17" t="s">
        <v>78</v>
      </c>
      <c r="D6168" s="17" t="s">
        <v>3763</v>
      </c>
      <c r="E6168" s="396" t="s">
        <v>1887</v>
      </c>
      <c r="F6168" s="396"/>
      <c r="G6168" s="18" t="s">
        <v>1911</v>
      </c>
      <c r="H6168" s="21">
        <v>1</v>
      </c>
      <c r="I6168" s="20">
        <v>0.19</v>
      </c>
      <c r="J6168" s="20">
        <v>0.19</v>
      </c>
    </row>
    <row r="6169" spans="1:10" ht="24" customHeight="1">
      <c r="A6169" s="22" t="s">
        <v>1894</v>
      </c>
      <c r="B6169" s="24" t="s">
        <v>3764</v>
      </c>
      <c r="C6169" s="22" t="s">
        <v>78</v>
      </c>
      <c r="D6169" s="22" t="s">
        <v>3765</v>
      </c>
      <c r="E6169" s="397" t="s">
        <v>67</v>
      </c>
      <c r="F6169" s="397"/>
      <c r="G6169" s="23" t="s">
        <v>1911</v>
      </c>
      <c r="H6169" s="26">
        <v>1</v>
      </c>
      <c r="I6169" s="25">
        <v>16.739999999999998</v>
      </c>
      <c r="J6169" s="25">
        <v>16.739999999999998</v>
      </c>
    </row>
    <row r="6170" spans="1:10" ht="25.95" customHeight="1">
      <c r="A6170" s="22" t="s">
        <v>1894</v>
      </c>
      <c r="B6170" s="24" t="s">
        <v>3680</v>
      </c>
      <c r="C6170" s="22" t="s">
        <v>78</v>
      </c>
      <c r="D6170" s="22" t="s">
        <v>3681</v>
      </c>
      <c r="E6170" s="397" t="s">
        <v>1928</v>
      </c>
      <c r="F6170" s="397"/>
      <c r="G6170" s="23" t="s">
        <v>1911</v>
      </c>
      <c r="H6170" s="26">
        <v>1</v>
      </c>
      <c r="I6170" s="25">
        <v>0.78</v>
      </c>
      <c r="J6170" s="25">
        <v>0.78</v>
      </c>
    </row>
    <row r="6171" spans="1:10" ht="25.95" customHeight="1">
      <c r="A6171" s="22" t="s">
        <v>1894</v>
      </c>
      <c r="B6171" s="24" t="s">
        <v>3678</v>
      </c>
      <c r="C6171" s="22" t="s">
        <v>78</v>
      </c>
      <c r="D6171" s="22" t="s">
        <v>3679</v>
      </c>
      <c r="E6171" s="397" t="s">
        <v>1928</v>
      </c>
      <c r="F6171" s="397"/>
      <c r="G6171" s="23" t="s">
        <v>1911</v>
      </c>
      <c r="H6171" s="26">
        <v>1</v>
      </c>
      <c r="I6171" s="25">
        <v>1.31</v>
      </c>
      <c r="J6171" s="25">
        <v>1.31</v>
      </c>
    </row>
    <row r="6172" spans="1:10" ht="25.95" customHeight="1">
      <c r="A6172" s="22" t="s">
        <v>1894</v>
      </c>
      <c r="B6172" s="24" t="s">
        <v>3670</v>
      </c>
      <c r="C6172" s="22" t="s">
        <v>78</v>
      </c>
      <c r="D6172" s="22" t="s">
        <v>3671</v>
      </c>
      <c r="E6172" s="397" t="s">
        <v>1928</v>
      </c>
      <c r="F6172" s="397"/>
      <c r="G6172" s="23" t="s">
        <v>1911</v>
      </c>
      <c r="H6172" s="26">
        <v>1</v>
      </c>
      <c r="I6172" s="25">
        <v>2.79</v>
      </c>
      <c r="J6172" s="25">
        <v>2.79</v>
      </c>
    </row>
    <row r="6173" spans="1:10" ht="25.95" customHeight="1">
      <c r="A6173" s="22" t="s">
        <v>1894</v>
      </c>
      <c r="B6173" s="24" t="s">
        <v>3672</v>
      </c>
      <c r="C6173" s="22" t="s">
        <v>78</v>
      </c>
      <c r="D6173" s="22" t="s">
        <v>3673</v>
      </c>
      <c r="E6173" s="397" t="s">
        <v>1928</v>
      </c>
      <c r="F6173" s="397"/>
      <c r="G6173" s="23" t="s">
        <v>1911</v>
      </c>
      <c r="H6173" s="26">
        <v>1</v>
      </c>
      <c r="I6173" s="25">
        <v>1.43</v>
      </c>
      <c r="J6173" s="25">
        <v>1.43</v>
      </c>
    </row>
    <row r="6174" spans="1:10" ht="25.95" customHeight="1">
      <c r="A6174" s="22" t="s">
        <v>1894</v>
      </c>
      <c r="B6174" s="24" t="s">
        <v>3682</v>
      </c>
      <c r="C6174" s="22" t="s">
        <v>78</v>
      </c>
      <c r="D6174" s="22" t="s">
        <v>3683</v>
      </c>
      <c r="E6174" s="397" t="s">
        <v>1928</v>
      </c>
      <c r="F6174" s="397"/>
      <c r="G6174" s="23" t="s">
        <v>1911</v>
      </c>
      <c r="H6174" s="26">
        <v>1</v>
      </c>
      <c r="I6174" s="25">
        <v>0.54</v>
      </c>
      <c r="J6174" s="25">
        <v>0.54</v>
      </c>
    </row>
    <row r="6175" spans="1:10" ht="25.95" customHeight="1">
      <c r="A6175" s="22" t="s">
        <v>1894</v>
      </c>
      <c r="B6175" s="24" t="s">
        <v>3676</v>
      </c>
      <c r="C6175" s="22" t="s">
        <v>78</v>
      </c>
      <c r="D6175" s="22" t="s">
        <v>3677</v>
      </c>
      <c r="E6175" s="397" t="s">
        <v>1928</v>
      </c>
      <c r="F6175" s="397"/>
      <c r="G6175" s="23" t="s">
        <v>1911</v>
      </c>
      <c r="H6175" s="26">
        <v>1</v>
      </c>
      <c r="I6175" s="25">
        <v>0.08</v>
      </c>
      <c r="J6175" s="25">
        <v>0.08</v>
      </c>
    </row>
    <row r="6176" spans="1:10">
      <c r="A6176" s="38"/>
      <c r="B6176" s="38"/>
      <c r="C6176" s="38"/>
      <c r="D6176" s="38"/>
      <c r="E6176" s="38" t="s">
        <v>1897</v>
      </c>
      <c r="F6176" s="39">
        <v>16.93</v>
      </c>
      <c r="G6176" s="38" t="s">
        <v>1898</v>
      </c>
      <c r="H6176" s="39">
        <v>0</v>
      </c>
      <c r="I6176" s="38" t="s">
        <v>1899</v>
      </c>
      <c r="J6176" s="39">
        <v>16.93</v>
      </c>
    </row>
    <row r="6177" spans="1:10">
      <c r="A6177" s="38"/>
      <c r="B6177" s="38"/>
      <c r="C6177" s="38"/>
      <c r="D6177" s="38"/>
      <c r="E6177" s="38" t="s">
        <v>1900</v>
      </c>
      <c r="F6177" s="39">
        <v>4.8899999999999997</v>
      </c>
      <c r="G6177" s="38"/>
      <c r="H6177" s="398" t="s">
        <v>1901</v>
      </c>
      <c r="I6177" s="398"/>
      <c r="J6177" s="39">
        <v>28.75</v>
      </c>
    </row>
    <row r="6178" spans="1:10" ht="1.05" customHeight="1">
      <c r="A6178" s="16"/>
      <c r="B6178" s="16"/>
      <c r="C6178" s="16"/>
      <c r="D6178" s="16"/>
      <c r="E6178" s="16"/>
      <c r="F6178" s="16"/>
      <c r="G6178" s="16"/>
      <c r="H6178" s="16"/>
      <c r="I6178" s="16"/>
      <c r="J6178" s="16"/>
    </row>
    <row r="6179" spans="1:10" ht="18" customHeight="1">
      <c r="A6179" s="2"/>
      <c r="B6179" s="4" t="s">
        <v>61</v>
      </c>
      <c r="C6179" s="2" t="s">
        <v>62</v>
      </c>
      <c r="D6179" s="2" t="s">
        <v>9</v>
      </c>
      <c r="E6179" s="391" t="s">
        <v>63</v>
      </c>
      <c r="F6179" s="391"/>
      <c r="G6179" s="3" t="s">
        <v>64</v>
      </c>
      <c r="H6179" s="4" t="s">
        <v>10</v>
      </c>
      <c r="I6179" s="4" t="s">
        <v>65</v>
      </c>
      <c r="J6179" s="4" t="s">
        <v>11</v>
      </c>
    </row>
    <row r="6180" spans="1:10" ht="25.95" customHeight="1">
      <c r="A6180" s="10" t="s">
        <v>1883</v>
      </c>
      <c r="B6180" s="12" t="s">
        <v>2406</v>
      </c>
      <c r="C6180" s="10" t="s">
        <v>78</v>
      </c>
      <c r="D6180" s="10" t="s">
        <v>2407</v>
      </c>
      <c r="E6180" s="395" t="s">
        <v>1887</v>
      </c>
      <c r="F6180" s="395"/>
      <c r="G6180" s="11" t="s">
        <v>1911</v>
      </c>
      <c r="H6180" s="15">
        <v>1</v>
      </c>
      <c r="I6180" s="13">
        <v>28.2</v>
      </c>
      <c r="J6180" s="13">
        <v>28.2</v>
      </c>
    </row>
    <row r="6181" spans="1:10" ht="25.95" customHeight="1">
      <c r="A6181" s="17" t="s">
        <v>1884</v>
      </c>
      <c r="B6181" s="19" t="s">
        <v>3766</v>
      </c>
      <c r="C6181" s="17" t="s">
        <v>78</v>
      </c>
      <c r="D6181" s="17" t="s">
        <v>3767</v>
      </c>
      <c r="E6181" s="396" t="s">
        <v>1887</v>
      </c>
      <c r="F6181" s="396"/>
      <c r="G6181" s="18" t="s">
        <v>1911</v>
      </c>
      <c r="H6181" s="21">
        <v>1</v>
      </c>
      <c r="I6181" s="20">
        <v>0.3</v>
      </c>
      <c r="J6181" s="20">
        <v>0.3</v>
      </c>
    </row>
    <row r="6182" spans="1:10" ht="24" customHeight="1">
      <c r="A6182" s="22" t="s">
        <v>1894</v>
      </c>
      <c r="B6182" s="24" t="s">
        <v>3768</v>
      </c>
      <c r="C6182" s="22" t="s">
        <v>78</v>
      </c>
      <c r="D6182" s="22" t="s">
        <v>3769</v>
      </c>
      <c r="E6182" s="397" t="s">
        <v>67</v>
      </c>
      <c r="F6182" s="397"/>
      <c r="G6182" s="23" t="s">
        <v>1911</v>
      </c>
      <c r="H6182" s="26">
        <v>1</v>
      </c>
      <c r="I6182" s="25">
        <v>20.97</v>
      </c>
      <c r="J6182" s="25">
        <v>20.97</v>
      </c>
    </row>
    <row r="6183" spans="1:10" ht="25.95" customHeight="1">
      <c r="A6183" s="22" t="s">
        <v>1894</v>
      </c>
      <c r="B6183" s="24" t="s">
        <v>3672</v>
      </c>
      <c r="C6183" s="22" t="s">
        <v>78</v>
      </c>
      <c r="D6183" s="22" t="s">
        <v>3673</v>
      </c>
      <c r="E6183" s="397" t="s">
        <v>1928</v>
      </c>
      <c r="F6183" s="397"/>
      <c r="G6183" s="23" t="s">
        <v>1911</v>
      </c>
      <c r="H6183" s="26">
        <v>1</v>
      </c>
      <c r="I6183" s="25">
        <v>1.43</v>
      </c>
      <c r="J6183" s="25">
        <v>1.43</v>
      </c>
    </row>
    <row r="6184" spans="1:10" ht="25.95" customHeight="1">
      <c r="A6184" s="22" t="s">
        <v>1894</v>
      </c>
      <c r="B6184" s="24" t="s">
        <v>3682</v>
      </c>
      <c r="C6184" s="22" t="s">
        <v>78</v>
      </c>
      <c r="D6184" s="22" t="s">
        <v>3683</v>
      </c>
      <c r="E6184" s="397" t="s">
        <v>1928</v>
      </c>
      <c r="F6184" s="397"/>
      <c r="G6184" s="23" t="s">
        <v>1911</v>
      </c>
      <c r="H6184" s="26">
        <v>1</v>
      </c>
      <c r="I6184" s="25">
        <v>0.54</v>
      </c>
      <c r="J6184" s="25">
        <v>0.54</v>
      </c>
    </row>
    <row r="6185" spans="1:10" ht="25.95" customHeight="1">
      <c r="A6185" s="22" t="s">
        <v>1894</v>
      </c>
      <c r="B6185" s="24" t="s">
        <v>3676</v>
      </c>
      <c r="C6185" s="22" t="s">
        <v>78</v>
      </c>
      <c r="D6185" s="22" t="s">
        <v>3677</v>
      </c>
      <c r="E6185" s="397" t="s">
        <v>1928</v>
      </c>
      <c r="F6185" s="397"/>
      <c r="G6185" s="23" t="s">
        <v>1911</v>
      </c>
      <c r="H6185" s="26">
        <v>1</v>
      </c>
      <c r="I6185" s="25">
        <v>0.08</v>
      </c>
      <c r="J6185" s="25">
        <v>0.08</v>
      </c>
    </row>
    <row r="6186" spans="1:10" ht="25.95" customHeight="1">
      <c r="A6186" s="22" t="s">
        <v>1894</v>
      </c>
      <c r="B6186" s="24" t="s">
        <v>3678</v>
      </c>
      <c r="C6186" s="22" t="s">
        <v>78</v>
      </c>
      <c r="D6186" s="22" t="s">
        <v>3679</v>
      </c>
      <c r="E6186" s="397" t="s">
        <v>1928</v>
      </c>
      <c r="F6186" s="397"/>
      <c r="G6186" s="23" t="s">
        <v>1911</v>
      </c>
      <c r="H6186" s="26">
        <v>1</v>
      </c>
      <c r="I6186" s="25">
        <v>1.31</v>
      </c>
      <c r="J6186" s="25">
        <v>1.31</v>
      </c>
    </row>
    <row r="6187" spans="1:10" ht="25.95" customHeight="1">
      <c r="A6187" s="22" t="s">
        <v>1894</v>
      </c>
      <c r="B6187" s="24" t="s">
        <v>3670</v>
      </c>
      <c r="C6187" s="22" t="s">
        <v>78</v>
      </c>
      <c r="D6187" s="22" t="s">
        <v>3671</v>
      </c>
      <c r="E6187" s="397" t="s">
        <v>1928</v>
      </c>
      <c r="F6187" s="397"/>
      <c r="G6187" s="23" t="s">
        <v>1911</v>
      </c>
      <c r="H6187" s="26">
        <v>1</v>
      </c>
      <c r="I6187" s="25">
        <v>2.79</v>
      </c>
      <c r="J6187" s="25">
        <v>2.79</v>
      </c>
    </row>
    <row r="6188" spans="1:10" ht="25.95" customHeight="1">
      <c r="A6188" s="22" t="s">
        <v>1894</v>
      </c>
      <c r="B6188" s="24" t="s">
        <v>3680</v>
      </c>
      <c r="C6188" s="22" t="s">
        <v>78</v>
      </c>
      <c r="D6188" s="22" t="s">
        <v>3681</v>
      </c>
      <c r="E6188" s="397" t="s">
        <v>1928</v>
      </c>
      <c r="F6188" s="397"/>
      <c r="G6188" s="23" t="s">
        <v>1911</v>
      </c>
      <c r="H6188" s="26">
        <v>1</v>
      </c>
      <c r="I6188" s="25">
        <v>0.78</v>
      </c>
      <c r="J6188" s="25">
        <v>0.78</v>
      </c>
    </row>
    <row r="6189" spans="1:10">
      <c r="A6189" s="38"/>
      <c r="B6189" s="38"/>
      <c r="C6189" s="38"/>
      <c r="D6189" s="38"/>
      <c r="E6189" s="38" t="s">
        <v>1897</v>
      </c>
      <c r="F6189" s="39">
        <v>21.27</v>
      </c>
      <c r="G6189" s="38" t="s">
        <v>1898</v>
      </c>
      <c r="H6189" s="39">
        <v>0</v>
      </c>
      <c r="I6189" s="38" t="s">
        <v>1899</v>
      </c>
      <c r="J6189" s="39">
        <v>21.27</v>
      </c>
    </row>
    <row r="6190" spans="1:10">
      <c r="A6190" s="38"/>
      <c r="B6190" s="38"/>
      <c r="C6190" s="38"/>
      <c r="D6190" s="38"/>
      <c r="E6190" s="38" t="s">
        <v>1900</v>
      </c>
      <c r="F6190" s="39">
        <v>5.78</v>
      </c>
      <c r="G6190" s="38"/>
      <c r="H6190" s="398" t="s">
        <v>1901</v>
      </c>
      <c r="I6190" s="398"/>
      <c r="J6190" s="39">
        <v>33.979999999999997</v>
      </c>
    </row>
    <row r="6191" spans="1:10" ht="1.05" customHeight="1">
      <c r="A6191" s="16"/>
      <c r="B6191" s="16"/>
      <c r="C6191" s="16"/>
      <c r="D6191" s="16"/>
      <c r="E6191" s="16"/>
      <c r="F6191" s="16"/>
      <c r="G6191" s="16"/>
      <c r="H6191" s="16"/>
      <c r="I6191" s="16"/>
      <c r="J6191" s="16"/>
    </row>
    <row r="6192" spans="1:10" ht="18" customHeight="1">
      <c r="A6192" s="2"/>
      <c r="B6192" s="4" t="s">
        <v>61</v>
      </c>
      <c r="C6192" s="2" t="s">
        <v>62</v>
      </c>
      <c r="D6192" s="2" t="s">
        <v>9</v>
      </c>
      <c r="E6192" s="391" t="s">
        <v>63</v>
      </c>
      <c r="F6192" s="391"/>
      <c r="G6192" s="3" t="s">
        <v>64</v>
      </c>
      <c r="H6192" s="4" t="s">
        <v>10</v>
      </c>
      <c r="I6192" s="4" t="s">
        <v>65</v>
      </c>
      <c r="J6192" s="4" t="s">
        <v>11</v>
      </c>
    </row>
    <row r="6193" spans="1:10" ht="39" customHeight="1">
      <c r="A6193" s="10" t="s">
        <v>1883</v>
      </c>
      <c r="B6193" s="12" t="s">
        <v>2819</v>
      </c>
      <c r="C6193" s="10" t="s">
        <v>78</v>
      </c>
      <c r="D6193" s="10" t="s">
        <v>2820</v>
      </c>
      <c r="E6193" s="395" t="s">
        <v>1907</v>
      </c>
      <c r="F6193" s="395"/>
      <c r="G6193" s="11" t="s">
        <v>1908</v>
      </c>
      <c r="H6193" s="15">
        <v>1</v>
      </c>
      <c r="I6193" s="13">
        <v>81.98</v>
      </c>
      <c r="J6193" s="13">
        <v>81.98</v>
      </c>
    </row>
    <row r="6194" spans="1:10" ht="25.95" customHeight="1">
      <c r="A6194" s="17" t="s">
        <v>1884</v>
      </c>
      <c r="B6194" s="19" t="s">
        <v>3770</v>
      </c>
      <c r="C6194" s="17" t="s">
        <v>78</v>
      </c>
      <c r="D6194" s="17" t="s">
        <v>3771</v>
      </c>
      <c r="E6194" s="396" t="s">
        <v>1887</v>
      </c>
      <c r="F6194" s="396"/>
      <c r="G6194" s="18" t="s">
        <v>1911</v>
      </c>
      <c r="H6194" s="21">
        <v>2</v>
      </c>
      <c r="I6194" s="20">
        <v>21.52</v>
      </c>
      <c r="J6194" s="20">
        <v>43.04</v>
      </c>
    </row>
    <row r="6195" spans="1:10" ht="25.95" customHeight="1">
      <c r="A6195" s="17" t="s">
        <v>1884</v>
      </c>
      <c r="B6195" s="19" t="s">
        <v>3772</v>
      </c>
      <c r="C6195" s="17" t="s">
        <v>78</v>
      </c>
      <c r="D6195" s="17" t="s">
        <v>3773</v>
      </c>
      <c r="E6195" s="396" t="s">
        <v>3774</v>
      </c>
      <c r="F6195" s="396"/>
      <c r="G6195" s="18" t="s">
        <v>1911</v>
      </c>
      <c r="H6195" s="21">
        <v>1</v>
      </c>
      <c r="I6195" s="20">
        <v>9.18</v>
      </c>
      <c r="J6195" s="20">
        <v>9.18</v>
      </c>
    </row>
    <row r="6196" spans="1:10" ht="39" customHeight="1">
      <c r="A6196" s="17" t="s">
        <v>1884</v>
      </c>
      <c r="B6196" s="19" t="s">
        <v>3775</v>
      </c>
      <c r="C6196" s="17" t="s">
        <v>78</v>
      </c>
      <c r="D6196" s="17" t="s">
        <v>3776</v>
      </c>
      <c r="E6196" s="396" t="s">
        <v>3774</v>
      </c>
      <c r="F6196" s="396"/>
      <c r="G6196" s="18" t="s">
        <v>1911</v>
      </c>
      <c r="H6196" s="21">
        <v>1</v>
      </c>
      <c r="I6196" s="20">
        <v>29.76</v>
      </c>
      <c r="J6196" s="20">
        <v>29.76</v>
      </c>
    </row>
    <row r="6197" spans="1:10">
      <c r="A6197" s="38"/>
      <c r="B6197" s="38"/>
      <c r="C6197" s="38"/>
      <c r="D6197" s="38"/>
      <c r="E6197" s="38" t="s">
        <v>1897</v>
      </c>
      <c r="F6197" s="39">
        <v>31.56</v>
      </c>
      <c r="G6197" s="38" t="s">
        <v>1898</v>
      </c>
      <c r="H6197" s="39">
        <v>0</v>
      </c>
      <c r="I6197" s="38" t="s">
        <v>1899</v>
      </c>
      <c r="J6197" s="39">
        <v>31.56</v>
      </c>
    </row>
    <row r="6198" spans="1:10">
      <c r="A6198" s="38"/>
      <c r="B6198" s="38"/>
      <c r="C6198" s="38"/>
      <c r="D6198" s="38"/>
      <c r="E6198" s="38" t="s">
        <v>1900</v>
      </c>
      <c r="F6198" s="39">
        <v>16.8</v>
      </c>
      <c r="G6198" s="38"/>
      <c r="H6198" s="398" t="s">
        <v>1901</v>
      </c>
      <c r="I6198" s="398"/>
      <c r="J6198" s="39">
        <v>98.78</v>
      </c>
    </row>
    <row r="6199" spans="1:10" ht="1.05" customHeight="1">
      <c r="A6199" s="16"/>
      <c r="B6199" s="16"/>
      <c r="C6199" s="16"/>
      <c r="D6199" s="16"/>
      <c r="E6199" s="16"/>
      <c r="F6199" s="16"/>
      <c r="G6199" s="16"/>
      <c r="H6199" s="16"/>
      <c r="I6199" s="16"/>
      <c r="J6199" s="16"/>
    </row>
    <row r="6200" spans="1:10" ht="18" customHeight="1">
      <c r="A6200" s="2"/>
      <c r="B6200" s="4" t="s">
        <v>61</v>
      </c>
      <c r="C6200" s="2" t="s">
        <v>62</v>
      </c>
      <c r="D6200" s="2" t="s">
        <v>9</v>
      </c>
      <c r="E6200" s="391" t="s">
        <v>63</v>
      </c>
      <c r="F6200" s="391"/>
      <c r="G6200" s="3" t="s">
        <v>64</v>
      </c>
      <c r="H6200" s="4" t="s">
        <v>10</v>
      </c>
      <c r="I6200" s="4" t="s">
        <v>65</v>
      </c>
      <c r="J6200" s="4" t="s">
        <v>11</v>
      </c>
    </row>
    <row r="6201" spans="1:10" ht="39" customHeight="1">
      <c r="A6201" s="10" t="s">
        <v>1883</v>
      </c>
      <c r="B6201" s="12" t="s">
        <v>2815</v>
      </c>
      <c r="C6201" s="10" t="s">
        <v>78</v>
      </c>
      <c r="D6201" s="10" t="s">
        <v>2816</v>
      </c>
      <c r="E6201" s="395" t="s">
        <v>1907</v>
      </c>
      <c r="F6201" s="395"/>
      <c r="G6201" s="11" t="s">
        <v>1914</v>
      </c>
      <c r="H6201" s="15">
        <v>1</v>
      </c>
      <c r="I6201" s="13">
        <v>207.54</v>
      </c>
      <c r="J6201" s="13">
        <v>207.54</v>
      </c>
    </row>
    <row r="6202" spans="1:10" ht="25.95" customHeight="1">
      <c r="A6202" s="17" t="s">
        <v>1884</v>
      </c>
      <c r="B6202" s="19" t="s">
        <v>3772</v>
      </c>
      <c r="C6202" s="17" t="s">
        <v>78</v>
      </c>
      <c r="D6202" s="17" t="s">
        <v>3773</v>
      </c>
      <c r="E6202" s="396" t="s">
        <v>3774</v>
      </c>
      <c r="F6202" s="396"/>
      <c r="G6202" s="18" t="s">
        <v>1911</v>
      </c>
      <c r="H6202" s="21">
        <v>1</v>
      </c>
      <c r="I6202" s="20">
        <v>9.18</v>
      </c>
      <c r="J6202" s="20">
        <v>9.18</v>
      </c>
    </row>
    <row r="6203" spans="1:10" ht="39" customHeight="1">
      <c r="A6203" s="17" t="s">
        <v>1884</v>
      </c>
      <c r="B6203" s="19" t="s">
        <v>3775</v>
      </c>
      <c r="C6203" s="17" t="s">
        <v>78</v>
      </c>
      <c r="D6203" s="17" t="s">
        <v>3776</v>
      </c>
      <c r="E6203" s="396" t="s">
        <v>3774</v>
      </c>
      <c r="F6203" s="396"/>
      <c r="G6203" s="18" t="s">
        <v>1911</v>
      </c>
      <c r="H6203" s="21">
        <v>1</v>
      </c>
      <c r="I6203" s="20">
        <v>29.76</v>
      </c>
      <c r="J6203" s="20">
        <v>29.76</v>
      </c>
    </row>
    <row r="6204" spans="1:10" ht="39" customHeight="1">
      <c r="A6204" s="17" t="s">
        <v>1884</v>
      </c>
      <c r="B6204" s="19" t="s">
        <v>3777</v>
      </c>
      <c r="C6204" s="17" t="s">
        <v>78</v>
      </c>
      <c r="D6204" s="17" t="s">
        <v>3778</v>
      </c>
      <c r="E6204" s="396" t="s">
        <v>3774</v>
      </c>
      <c r="F6204" s="396"/>
      <c r="G6204" s="18" t="s">
        <v>1911</v>
      </c>
      <c r="H6204" s="21">
        <v>1</v>
      </c>
      <c r="I6204" s="20">
        <v>27.94</v>
      </c>
      <c r="J6204" s="20">
        <v>27.94</v>
      </c>
    </row>
    <row r="6205" spans="1:10" ht="39" customHeight="1">
      <c r="A6205" s="17" t="s">
        <v>1884</v>
      </c>
      <c r="B6205" s="19" t="s">
        <v>3779</v>
      </c>
      <c r="C6205" s="17" t="s">
        <v>78</v>
      </c>
      <c r="D6205" s="17" t="s">
        <v>3780</v>
      </c>
      <c r="E6205" s="396" t="s">
        <v>3774</v>
      </c>
      <c r="F6205" s="396"/>
      <c r="G6205" s="18" t="s">
        <v>1911</v>
      </c>
      <c r="H6205" s="21">
        <v>1</v>
      </c>
      <c r="I6205" s="20">
        <v>97.62</v>
      </c>
      <c r="J6205" s="20">
        <v>97.62</v>
      </c>
    </row>
    <row r="6206" spans="1:10" ht="25.95" customHeight="1">
      <c r="A6206" s="17" t="s">
        <v>1884</v>
      </c>
      <c r="B6206" s="19" t="s">
        <v>3770</v>
      </c>
      <c r="C6206" s="17" t="s">
        <v>78</v>
      </c>
      <c r="D6206" s="17" t="s">
        <v>3771</v>
      </c>
      <c r="E6206" s="396" t="s">
        <v>1887</v>
      </c>
      <c r="F6206" s="396"/>
      <c r="G6206" s="18" t="s">
        <v>1911</v>
      </c>
      <c r="H6206" s="21">
        <v>2</v>
      </c>
      <c r="I6206" s="20">
        <v>21.52</v>
      </c>
      <c r="J6206" s="20">
        <v>43.04</v>
      </c>
    </row>
    <row r="6207" spans="1:10">
      <c r="A6207" s="38"/>
      <c r="B6207" s="38"/>
      <c r="C6207" s="38"/>
      <c r="D6207" s="38"/>
      <c r="E6207" s="38" t="s">
        <v>1897</v>
      </c>
      <c r="F6207" s="39">
        <v>31.56</v>
      </c>
      <c r="G6207" s="38" t="s">
        <v>1898</v>
      </c>
      <c r="H6207" s="39">
        <v>0</v>
      </c>
      <c r="I6207" s="38" t="s">
        <v>1899</v>
      </c>
      <c r="J6207" s="39">
        <v>31.56</v>
      </c>
    </row>
    <row r="6208" spans="1:10">
      <c r="A6208" s="38"/>
      <c r="B6208" s="38"/>
      <c r="C6208" s="38"/>
      <c r="D6208" s="38"/>
      <c r="E6208" s="38" t="s">
        <v>1900</v>
      </c>
      <c r="F6208" s="39">
        <v>42.54</v>
      </c>
      <c r="G6208" s="38"/>
      <c r="H6208" s="398" t="s">
        <v>1901</v>
      </c>
      <c r="I6208" s="398"/>
      <c r="J6208" s="39">
        <v>250.08</v>
      </c>
    </row>
    <row r="6209" spans="1:10" ht="1.05" customHeight="1">
      <c r="A6209" s="16"/>
      <c r="B6209" s="16"/>
      <c r="C6209" s="16"/>
      <c r="D6209" s="16"/>
      <c r="E6209" s="16"/>
      <c r="F6209" s="16"/>
      <c r="G6209" s="16"/>
      <c r="H6209" s="16"/>
      <c r="I6209" s="16"/>
      <c r="J6209" s="16"/>
    </row>
    <row r="6210" spans="1:10" ht="18" customHeight="1">
      <c r="A6210" s="2"/>
      <c r="B6210" s="4" t="s">
        <v>61</v>
      </c>
      <c r="C6210" s="2" t="s">
        <v>62</v>
      </c>
      <c r="D6210" s="2" t="s">
        <v>9</v>
      </c>
      <c r="E6210" s="391" t="s">
        <v>63</v>
      </c>
      <c r="F6210" s="391"/>
      <c r="G6210" s="3" t="s">
        <v>64</v>
      </c>
      <c r="H6210" s="4" t="s">
        <v>10</v>
      </c>
      <c r="I6210" s="4" t="s">
        <v>65</v>
      </c>
      <c r="J6210" s="4" t="s">
        <v>11</v>
      </c>
    </row>
    <row r="6211" spans="1:10" ht="39" customHeight="1">
      <c r="A6211" s="10" t="s">
        <v>1883</v>
      </c>
      <c r="B6211" s="12" t="s">
        <v>3775</v>
      </c>
      <c r="C6211" s="10" t="s">
        <v>78</v>
      </c>
      <c r="D6211" s="10" t="s">
        <v>3776</v>
      </c>
      <c r="E6211" s="395" t="s">
        <v>3774</v>
      </c>
      <c r="F6211" s="395"/>
      <c r="G6211" s="11" t="s">
        <v>1911</v>
      </c>
      <c r="H6211" s="15">
        <v>1</v>
      </c>
      <c r="I6211" s="13">
        <v>29.76</v>
      </c>
      <c r="J6211" s="13">
        <v>29.76</v>
      </c>
    </row>
    <row r="6212" spans="1:10" ht="25.95" customHeight="1">
      <c r="A6212" s="22" t="s">
        <v>1894</v>
      </c>
      <c r="B6212" s="24" t="s">
        <v>3781</v>
      </c>
      <c r="C6212" s="22" t="s">
        <v>78</v>
      </c>
      <c r="D6212" s="22" t="s">
        <v>3782</v>
      </c>
      <c r="E6212" s="397" t="s">
        <v>3500</v>
      </c>
      <c r="F6212" s="397"/>
      <c r="G6212" s="23" t="s">
        <v>268</v>
      </c>
      <c r="H6212" s="26">
        <v>4.57E-5</v>
      </c>
      <c r="I6212" s="25">
        <v>651367.18000000005</v>
      </c>
      <c r="J6212" s="25">
        <v>29.76</v>
      </c>
    </row>
    <row r="6213" spans="1:10">
      <c r="A6213" s="38"/>
      <c r="B6213" s="38"/>
      <c r="C6213" s="38"/>
      <c r="D6213" s="38"/>
      <c r="E6213" s="38" t="s">
        <v>1897</v>
      </c>
      <c r="F6213" s="39">
        <v>0</v>
      </c>
      <c r="G6213" s="38" t="s">
        <v>1898</v>
      </c>
      <c r="H6213" s="39">
        <v>0</v>
      </c>
      <c r="I6213" s="38" t="s">
        <v>1899</v>
      </c>
      <c r="J6213" s="39">
        <v>0</v>
      </c>
    </row>
    <row r="6214" spans="1:10">
      <c r="A6214" s="38"/>
      <c r="B6214" s="38"/>
      <c r="C6214" s="38"/>
      <c r="D6214" s="38"/>
      <c r="E6214" s="38" t="s">
        <v>1900</v>
      </c>
      <c r="F6214" s="39">
        <v>6.1</v>
      </c>
      <c r="G6214" s="38"/>
      <c r="H6214" s="398" t="s">
        <v>1901</v>
      </c>
      <c r="I6214" s="398"/>
      <c r="J6214" s="39">
        <v>35.86</v>
      </c>
    </row>
    <row r="6215" spans="1:10" ht="1.05" customHeight="1">
      <c r="A6215" s="16"/>
      <c r="B6215" s="16"/>
      <c r="C6215" s="16"/>
      <c r="D6215" s="16"/>
      <c r="E6215" s="16"/>
      <c r="F6215" s="16"/>
      <c r="G6215" s="16"/>
      <c r="H6215" s="16"/>
      <c r="I6215" s="16"/>
      <c r="J6215" s="16"/>
    </row>
    <row r="6216" spans="1:10" ht="18" customHeight="1">
      <c r="A6216" s="2"/>
      <c r="B6216" s="4" t="s">
        <v>61</v>
      </c>
      <c r="C6216" s="2" t="s">
        <v>62</v>
      </c>
      <c r="D6216" s="2" t="s">
        <v>9</v>
      </c>
      <c r="E6216" s="391" t="s">
        <v>63</v>
      </c>
      <c r="F6216" s="391"/>
      <c r="G6216" s="3" t="s">
        <v>64</v>
      </c>
      <c r="H6216" s="4" t="s">
        <v>10</v>
      </c>
      <c r="I6216" s="4" t="s">
        <v>65</v>
      </c>
      <c r="J6216" s="4" t="s">
        <v>11</v>
      </c>
    </row>
    <row r="6217" spans="1:10" ht="25.95" customHeight="1">
      <c r="A6217" s="10" t="s">
        <v>1883</v>
      </c>
      <c r="B6217" s="12" t="s">
        <v>3772</v>
      </c>
      <c r="C6217" s="10" t="s">
        <v>78</v>
      </c>
      <c r="D6217" s="10" t="s">
        <v>3773</v>
      </c>
      <c r="E6217" s="395" t="s">
        <v>3774</v>
      </c>
      <c r="F6217" s="395"/>
      <c r="G6217" s="11" t="s">
        <v>1911</v>
      </c>
      <c r="H6217" s="15">
        <v>1</v>
      </c>
      <c r="I6217" s="13">
        <v>9.18</v>
      </c>
      <c r="J6217" s="13">
        <v>9.18</v>
      </c>
    </row>
    <row r="6218" spans="1:10" ht="25.95" customHeight="1">
      <c r="A6218" s="22" t="s">
        <v>1894</v>
      </c>
      <c r="B6218" s="24" t="s">
        <v>3781</v>
      </c>
      <c r="C6218" s="22" t="s">
        <v>78</v>
      </c>
      <c r="D6218" s="22" t="s">
        <v>3782</v>
      </c>
      <c r="E6218" s="397" t="s">
        <v>3500</v>
      </c>
      <c r="F6218" s="397"/>
      <c r="G6218" s="23" t="s">
        <v>268</v>
      </c>
      <c r="H6218" s="26">
        <v>1.4100000000000001E-5</v>
      </c>
      <c r="I6218" s="25">
        <v>651367.18000000005</v>
      </c>
      <c r="J6218" s="25">
        <v>9.18</v>
      </c>
    </row>
    <row r="6219" spans="1:10">
      <c r="A6219" s="38"/>
      <c r="B6219" s="38"/>
      <c r="C6219" s="38"/>
      <c r="D6219" s="38"/>
      <c r="E6219" s="38" t="s">
        <v>1897</v>
      </c>
      <c r="F6219" s="39">
        <v>0</v>
      </c>
      <c r="G6219" s="38" t="s">
        <v>1898</v>
      </c>
      <c r="H6219" s="39">
        <v>0</v>
      </c>
      <c r="I6219" s="38" t="s">
        <v>1899</v>
      </c>
      <c r="J6219" s="39">
        <v>0</v>
      </c>
    </row>
    <row r="6220" spans="1:10">
      <c r="A6220" s="38"/>
      <c r="B6220" s="38"/>
      <c r="C6220" s="38"/>
      <c r="D6220" s="38"/>
      <c r="E6220" s="38" t="s">
        <v>1900</v>
      </c>
      <c r="F6220" s="39">
        <v>1.88</v>
      </c>
      <c r="G6220" s="38"/>
      <c r="H6220" s="398" t="s">
        <v>1901</v>
      </c>
      <c r="I6220" s="398"/>
      <c r="J6220" s="39">
        <v>11.06</v>
      </c>
    </row>
    <row r="6221" spans="1:10" ht="1.05" customHeight="1">
      <c r="A6221" s="16"/>
      <c r="B6221" s="16"/>
      <c r="C6221" s="16"/>
      <c r="D6221" s="16"/>
      <c r="E6221" s="16"/>
      <c r="F6221" s="16"/>
      <c r="G6221" s="16"/>
      <c r="H6221" s="16"/>
      <c r="I6221" s="16"/>
      <c r="J6221" s="16"/>
    </row>
    <row r="6222" spans="1:10" ht="18" customHeight="1">
      <c r="A6222" s="2"/>
      <c r="B6222" s="4" t="s">
        <v>61</v>
      </c>
      <c r="C6222" s="2" t="s">
        <v>62</v>
      </c>
      <c r="D6222" s="2" t="s">
        <v>9</v>
      </c>
      <c r="E6222" s="391" t="s">
        <v>63</v>
      </c>
      <c r="F6222" s="391"/>
      <c r="G6222" s="3" t="s">
        <v>64</v>
      </c>
      <c r="H6222" s="4" t="s">
        <v>10</v>
      </c>
      <c r="I6222" s="4" t="s">
        <v>65</v>
      </c>
      <c r="J6222" s="4" t="s">
        <v>11</v>
      </c>
    </row>
    <row r="6223" spans="1:10" ht="39" customHeight="1">
      <c r="A6223" s="10" t="s">
        <v>1883</v>
      </c>
      <c r="B6223" s="12" t="s">
        <v>3777</v>
      </c>
      <c r="C6223" s="10" t="s">
        <v>78</v>
      </c>
      <c r="D6223" s="10" t="s">
        <v>3778</v>
      </c>
      <c r="E6223" s="395" t="s">
        <v>3774</v>
      </c>
      <c r="F6223" s="395"/>
      <c r="G6223" s="11" t="s">
        <v>1911</v>
      </c>
      <c r="H6223" s="15">
        <v>1</v>
      </c>
      <c r="I6223" s="13">
        <v>27.94</v>
      </c>
      <c r="J6223" s="13">
        <v>27.94</v>
      </c>
    </row>
    <row r="6224" spans="1:10" ht="25.95" customHeight="1">
      <c r="A6224" s="22" t="s">
        <v>1894</v>
      </c>
      <c r="B6224" s="24" t="s">
        <v>3781</v>
      </c>
      <c r="C6224" s="22" t="s">
        <v>78</v>
      </c>
      <c r="D6224" s="22" t="s">
        <v>3782</v>
      </c>
      <c r="E6224" s="397" t="s">
        <v>3500</v>
      </c>
      <c r="F6224" s="397"/>
      <c r="G6224" s="23" t="s">
        <v>268</v>
      </c>
      <c r="H6224" s="26">
        <v>4.2899999999999999E-5</v>
      </c>
      <c r="I6224" s="25">
        <v>651367.18000000005</v>
      </c>
      <c r="J6224" s="25">
        <v>27.94</v>
      </c>
    </row>
    <row r="6225" spans="1:10">
      <c r="A6225" s="38"/>
      <c r="B6225" s="38"/>
      <c r="C6225" s="38"/>
      <c r="D6225" s="38"/>
      <c r="E6225" s="38" t="s">
        <v>1897</v>
      </c>
      <c r="F6225" s="39">
        <v>0</v>
      </c>
      <c r="G6225" s="38" t="s">
        <v>1898</v>
      </c>
      <c r="H6225" s="39">
        <v>0</v>
      </c>
      <c r="I6225" s="38" t="s">
        <v>1899</v>
      </c>
      <c r="J6225" s="39">
        <v>0</v>
      </c>
    </row>
    <row r="6226" spans="1:10">
      <c r="A6226" s="38"/>
      <c r="B6226" s="38"/>
      <c r="C6226" s="38"/>
      <c r="D6226" s="38"/>
      <c r="E6226" s="38" t="s">
        <v>1900</v>
      </c>
      <c r="F6226" s="39">
        <v>5.72</v>
      </c>
      <c r="G6226" s="38"/>
      <c r="H6226" s="398" t="s">
        <v>1901</v>
      </c>
      <c r="I6226" s="398"/>
      <c r="J6226" s="39">
        <v>33.659999999999997</v>
      </c>
    </row>
    <row r="6227" spans="1:10" ht="1.05" customHeight="1">
      <c r="A6227" s="16"/>
      <c r="B6227" s="16"/>
      <c r="C6227" s="16"/>
      <c r="D6227" s="16"/>
      <c r="E6227" s="16"/>
      <c r="F6227" s="16"/>
      <c r="G6227" s="16"/>
      <c r="H6227" s="16"/>
      <c r="I6227" s="16"/>
      <c r="J6227" s="16"/>
    </row>
    <row r="6228" spans="1:10" ht="18" customHeight="1">
      <c r="A6228" s="2"/>
      <c r="B6228" s="4" t="s">
        <v>61</v>
      </c>
      <c r="C6228" s="2" t="s">
        <v>62</v>
      </c>
      <c r="D6228" s="2" t="s">
        <v>9</v>
      </c>
      <c r="E6228" s="391" t="s">
        <v>63</v>
      </c>
      <c r="F6228" s="391"/>
      <c r="G6228" s="3" t="s">
        <v>64</v>
      </c>
      <c r="H6228" s="4" t="s">
        <v>10</v>
      </c>
      <c r="I6228" s="4" t="s">
        <v>65</v>
      </c>
      <c r="J6228" s="4" t="s">
        <v>11</v>
      </c>
    </row>
    <row r="6229" spans="1:10" ht="39" customHeight="1">
      <c r="A6229" s="10" t="s">
        <v>1883</v>
      </c>
      <c r="B6229" s="12" t="s">
        <v>3779</v>
      </c>
      <c r="C6229" s="10" t="s">
        <v>78</v>
      </c>
      <c r="D6229" s="10" t="s">
        <v>3780</v>
      </c>
      <c r="E6229" s="395" t="s">
        <v>3774</v>
      </c>
      <c r="F6229" s="395"/>
      <c r="G6229" s="11" t="s">
        <v>1911</v>
      </c>
      <c r="H6229" s="15">
        <v>1</v>
      </c>
      <c r="I6229" s="13">
        <v>97.62</v>
      </c>
      <c r="J6229" s="13">
        <v>97.62</v>
      </c>
    </row>
    <row r="6230" spans="1:10" ht="25.95" customHeight="1">
      <c r="A6230" s="22" t="s">
        <v>1894</v>
      </c>
      <c r="B6230" s="24" t="s">
        <v>3783</v>
      </c>
      <c r="C6230" s="22" t="s">
        <v>78</v>
      </c>
      <c r="D6230" s="22" t="s">
        <v>3784</v>
      </c>
      <c r="E6230" s="397" t="s">
        <v>1928</v>
      </c>
      <c r="F6230" s="397"/>
      <c r="G6230" s="23" t="s">
        <v>2015</v>
      </c>
      <c r="H6230" s="26">
        <v>15.52</v>
      </c>
      <c r="I6230" s="25">
        <v>6.29</v>
      </c>
      <c r="J6230" s="25">
        <v>97.62</v>
      </c>
    </row>
    <row r="6231" spans="1:10">
      <c r="A6231" s="38"/>
      <c r="B6231" s="38"/>
      <c r="C6231" s="38"/>
      <c r="D6231" s="38"/>
      <c r="E6231" s="38" t="s">
        <v>1897</v>
      </c>
      <c r="F6231" s="39">
        <v>0</v>
      </c>
      <c r="G6231" s="38" t="s">
        <v>1898</v>
      </c>
      <c r="H6231" s="39">
        <v>0</v>
      </c>
      <c r="I6231" s="38" t="s">
        <v>1899</v>
      </c>
      <c r="J6231" s="39">
        <v>0</v>
      </c>
    </row>
    <row r="6232" spans="1:10">
      <c r="A6232" s="38"/>
      <c r="B6232" s="38"/>
      <c r="C6232" s="38"/>
      <c r="D6232" s="38"/>
      <c r="E6232" s="38" t="s">
        <v>1900</v>
      </c>
      <c r="F6232" s="39">
        <v>20.010000000000002</v>
      </c>
      <c r="G6232" s="38"/>
      <c r="H6232" s="398" t="s">
        <v>1901</v>
      </c>
      <c r="I6232" s="398"/>
      <c r="J6232" s="39">
        <v>117.63</v>
      </c>
    </row>
    <row r="6233" spans="1:10" ht="1.05" customHeight="1">
      <c r="A6233" s="16"/>
      <c r="B6233" s="16"/>
      <c r="C6233" s="16"/>
      <c r="D6233" s="16"/>
      <c r="E6233" s="16"/>
      <c r="F6233" s="16"/>
      <c r="G6233" s="16"/>
      <c r="H6233" s="16"/>
      <c r="I6233" s="16"/>
      <c r="J6233" s="16"/>
    </row>
    <row r="6234" spans="1:10" ht="18" customHeight="1">
      <c r="A6234" s="2"/>
      <c r="B6234" s="4" t="s">
        <v>61</v>
      </c>
      <c r="C6234" s="2" t="s">
        <v>62</v>
      </c>
      <c r="D6234" s="2" t="s">
        <v>9</v>
      </c>
      <c r="E6234" s="391" t="s">
        <v>63</v>
      </c>
      <c r="F6234" s="391"/>
      <c r="G6234" s="3" t="s">
        <v>64</v>
      </c>
      <c r="H6234" s="4" t="s">
        <v>10</v>
      </c>
      <c r="I6234" s="4" t="s">
        <v>65</v>
      </c>
      <c r="J6234" s="4" t="s">
        <v>11</v>
      </c>
    </row>
    <row r="6235" spans="1:10" ht="52.05" customHeight="1">
      <c r="A6235" s="10" t="s">
        <v>1883</v>
      </c>
      <c r="B6235" s="12" t="s">
        <v>3722</v>
      </c>
      <c r="C6235" s="10" t="s">
        <v>78</v>
      </c>
      <c r="D6235" s="10" t="s">
        <v>3723</v>
      </c>
      <c r="E6235" s="395" t="s">
        <v>1907</v>
      </c>
      <c r="F6235" s="395"/>
      <c r="G6235" s="11" t="s">
        <v>1908</v>
      </c>
      <c r="H6235" s="15">
        <v>1</v>
      </c>
      <c r="I6235" s="13">
        <v>0.42</v>
      </c>
      <c r="J6235" s="13">
        <v>0.42</v>
      </c>
    </row>
    <row r="6236" spans="1:10" ht="39" customHeight="1">
      <c r="A6236" s="17" t="s">
        <v>1884</v>
      </c>
      <c r="B6236" s="19" t="s">
        <v>3785</v>
      </c>
      <c r="C6236" s="17" t="s">
        <v>78</v>
      </c>
      <c r="D6236" s="17" t="s">
        <v>3786</v>
      </c>
      <c r="E6236" s="396" t="s">
        <v>3774</v>
      </c>
      <c r="F6236" s="396"/>
      <c r="G6236" s="18" t="s">
        <v>1911</v>
      </c>
      <c r="H6236" s="21">
        <v>1</v>
      </c>
      <c r="I6236" s="20">
        <v>0.08</v>
      </c>
      <c r="J6236" s="20">
        <v>0.08</v>
      </c>
    </row>
    <row r="6237" spans="1:10" ht="52.05" customHeight="1">
      <c r="A6237" s="17" t="s">
        <v>1884</v>
      </c>
      <c r="B6237" s="19" t="s">
        <v>3787</v>
      </c>
      <c r="C6237" s="17" t="s">
        <v>78</v>
      </c>
      <c r="D6237" s="17" t="s">
        <v>3788</v>
      </c>
      <c r="E6237" s="396" t="s">
        <v>3774</v>
      </c>
      <c r="F6237" s="396"/>
      <c r="G6237" s="18" t="s">
        <v>1911</v>
      </c>
      <c r="H6237" s="21">
        <v>1</v>
      </c>
      <c r="I6237" s="20">
        <v>0.34</v>
      </c>
      <c r="J6237" s="20">
        <v>0.34</v>
      </c>
    </row>
    <row r="6238" spans="1:10">
      <c r="A6238" s="38"/>
      <c r="B6238" s="38"/>
      <c r="C6238" s="38"/>
      <c r="D6238" s="38"/>
      <c r="E6238" s="38" t="s">
        <v>1897</v>
      </c>
      <c r="F6238" s="39">
        <v>0</v>
      </c>
      <c r="G6238" s="38" t="s">
        <v>1898</v>
      </c>
      <c r="H6238" s="39">
        <v>0</v>
      </c>
      <c r="I6238" s="38" t="s">
        <v>1899</v>
      </c>
      <c r="J6238" s="39">
        <v>0</v>
      </c>
    </row>
    <row r="6239" spans="1:10">
      <c r="A6239" s="38"/>
      <c r="B6239" s="38"/>
      <c r="C6239" s="38"/>
      <c r="D6239" s="38"/>
      <c r="E6239" s="38" t="s">
        <v>1900</v>
      </c>
      <c r="F6239" s="39">
        <v>0.08</v>
      </c>
      <c r="G6239" s="38"/>
      <c r="H6239" s="398" t="s">
        <v>1901</v>
      </c>
      <c r="I6239" s="398"/>
      <c r="J6239" s="39">
        <v>0.5</v>
      </c>
    </row>
    <row r="6240" spans="1:10" ht="1.05" customHeight="1">
      <c r="A6240" s="16"/>
      <c r="B6240" s="16"/>
      <c r="C6240" s="16"/>
      <c r="D6240" s="16"/>
      <c r="E6240" s="16"/>
      <c r="F6240" s="16"/>
      <c r="G6240" s="16"/>
      <c r="H6240" s="16"/>
      <c r="I6240" s="16"/>
      <c r="J6240" s="16"/>
    </row>
    <row r="6241" spans="1:10" ht="18" customHeight="1">
      <c r="A6241" s="2"/>
      <c r="B6241" s="4" t="s">
        <v>61</v>
      </c>
      <c r="C6241" s="2" t="s">
        <v>62</v>
      </c>
      <c r="D6241" s="2" t="s">
        <v>9</v>
      </c>
      <c r="E6241" s="391" t="s">
        <v>63</v>
      </c>
      <c r="F6241" s="391"/>
      <c r="G6241" s="3" t="s">
        <v>64</v>
      </c>
      <c r="H6241" s="4" t="s">
        <v>10</v>
      </c>
      <c r="I6241" s="4" t="s">
        <v>65</v>
      </c>
      <c r="J6241" s="4" t="s">
        <v>11</v>
      </c>
    </row>
    <row r="6242" spans="1:10" ht="52.05" customHeight="1">
      <c r="A6242" s="10" t="s">
        <v>1883</v>
      </c>
      <c r="B6242" s="12" t="s">
        <v>3724</v>
      </c>
      <c r="C6242" s="10" t="s">
        <v>78</v>
      </c>
      <c r="D6242" s="10" t="s">
        <v>3725</v>
      </c>
      <c r="E6242" s="395" t="s">
        <v>1907</v>
      </c>
      <c r="F6242" s="395"/>
      <c r="G6242" s="11" t="s">
        <v>1914</v>
      </c>
      <c r="H6242" s="15">
        <v>1</v>
      </c>
      <c r="I6242" s="13">
        <v>1.98</v>
      </c>
      <c r="J6242" s="13">
        <v>1.98</v>
      </c>
    </row>
    <row r="6243" spans="1:10" ht="52.05" customHeight="1">
      <c r="A6243" s="17" t="s">
        <v>1884</v>
      </c>
      <c r="B6243" s="19" t="s">
        <v>3789</v>
      </c>
      <c r="C6243" s="17" t="s">
        <v>78</v>
      </c>
      <c r="D6243" s="17" t="s">
        <v>3790</v>
      </c>
      <c r="E6243" s="396" t="s">
        <v>3774</v>
      </c>
      <c r="F6243" s="396"/>
      <c r="G6243" s="18" t="s">
        <v>1911</v>
      </c>
      <c r="H6243" s="21">
        <v>1</v>
      </c>
      <c r="I6243" s="20">
        <v>0.38</v>
      </c>
      <c r="J6243" s="20">
        <v>0.38</v>
      </c>
    </row>
    <row r="6244" spans="1:10" ht="52.05" customHeight="1">
      <c r="A6244" s="17" t="s">
        <v>1884</v>
      </c>
      <c r="B6244" s="19" t="s">
        <v>3787</v>
      </c>
      <c r="C6244" s="17" t="s">
        <v>78</v>
      </c>
      <c r="D6244" s="17" t="s">
        <v>3788</v>
      </c>
      <c r="E6244" s="396" t="s">
        <v>3774</v>
      </c>
      <c r="F6244" s="396"/>
      <c r="G6244" s="18" t="s">
        <v>1911</v>
      </c>
      <c r="H6244" s="21">
        <v>1</v>
      </c>
      <c r="I6244" s="20">
        <v>0.34</v>
      </c>
      <c r="J6244" s="20">
        <v>0.34</v>
      </c>
    </row>
    <row r="6245" spans="1:10" ht="52.05" customHeight="1">
      <c r="A6245" s="17" t="s">
        <v>1884</v>
      </c>
      <c r="B6245" s="19" t="s">
        <v>3791</v>
      </c>
      <c r="C6245" s="17" t="s">
        <v>78</v>
      </c>
      <c r="D6245" s="17" t="s">
        <v>3792</v>
      </c>
      <c r="E6245" s="396" t="s">
        <v>3774</v>
      </c>
      <c r="F6245" s="396"/>
      <c r="G6245" s="18" t="s">
        <v>1911</v>
      </c>
      <c r="H6245" s="21">
        <v>1</v>
      </c>
      <c r="I6245" s="20">
        <v>1.18</v>
      </c>
      <c r="J6245" s="20">
        <v>1.18</v>
      </c>
    </row>
    <row r="6246" spans="1:10" ht="39" customHeight="1">
      <c r="A6246" s="17" t="s">
        <v>1884</v>
      </c>
      <c r="B6246" s="19" t="s">
        <v>3785</v>
      </c>
      <c r="C6246" s="17" t="s">
        <v>78</v>
      </c>
      <c r="D6246" s="17" t="s">
        <v>3786</v>
      </c>
      <c r="E6246" s="396" t="s">
        <v>3774</v>
      </c>
      <c r="F6246" s="396"/>
      <c r="G6246" s="18" t="s">
        <v>1911</v>
      </c>
      <c r="H6246" s="21">
        <v>1</v>
      </c>
      <c r="I6246" s="20">
        <v>0.08</v>
      </c>
      <c r="J6246" s="20">
        <v>0.08</v>
      </c>
    </row>
    <row r="6247" spans="1:10">
      <c r="A6247" s="38"/>
      <c r="B6247" s="38"/>
      <c r="C6247" s="38"/>
      <c r="D6247" s="38"/>
      <c r="E6247" s="38" t="s">
        <v>1897</v>
      </c>
      <c r="F6247" s="39">
        <v>0</v>
      </c>
      <c r="G6247" s="38" t="s">
        <v>1898</v>
      </c>
      <c r="H6247" s="39">
        <v>0</v>
      </c>
      <c r="I6247" s="38" t="s">
        <v>1899</v>
      </c>
      <c r="J6247" s="39">
        <v>0</v>
      </c>
    </row>
    <row r="6248" spans="1:10">
      <c r="A6248" s="38"/>
      <c r="B6248" s="38"/>
      <c r="C6248" s="38"/>
      <c r="D6248" s="38"/>
      <c r="E6248" s="38" t="s">
        <v>1900</v>
      </c>
      <c r="F6248" s="39">
        <v>0.4</v>
      </c>
      <c r="G6248" s="38"/>
      <c r="H6248" s="398" t="s">
        <v>1901</v>
      </c>
      <c r="I6248" s="398"/>
      <c r="J6248" s="39">
        <v>2.38</v>
      </c>
    </row>
    <row r="6249" spans="1:10" ht="1.05" customHeight="1">
      <c r="A6249" s="16"/>
      <c r="B6249" s="16"/>
      <c r="C6249" s="16"/>
      <c r="D6249" s="16"/>
      <c r="E6249" s="16"/>
      <c r="F6249" s="16"/>
      <c r="G6249" s="16"/>
      <c r="H6249" s="16"/>
      <c r="I6249" s="16"/>
      <c r="J6249" s="16"/>
    </row>
    <row r="6250" spans="1:10" ht="18" customHeight="1">
      <c r="A6250" s="2"/>
      <c r="B6250" s="4" t="s">
        <v>61</v>
      </c>
      <c r="C6250" s="2" t="s">
        <v>62</v>
      </c>
      <c r="D6250" s="2" t="s">
        <v>9</v>
      </c>
      <c r="E6250" s="391" t="s">
        <v>63</v>
      </c>
      <c r="F6250" s="391"/>
      <c r="G6250" s="3" t="s">
        <v>64</v>
      </c>
      <c r="H6250" s="4" t="s">
        <v>10</v>
      </c>
      <c r="I6250" s="4" t="s">
        <v>65</v>
      </c>
      <c r="J6250" s="4" t="s">
        <v>11</v>
      </c>
    </row>
    <row r="6251" spans="1:10" ht="52.05" customHeight="1">
      <c r="A6251" s="10" t="s">
        <v>1883</v>
      </c>
      <c r="B6251" s="12" t="s">
        <v>3787</v>
      </c>
      <c r="C6251" s="10" t="s">
        <v>78</v>
      </c>
      <c r="D6251" s="10" t="s">
        <v>3788</v>
      </c>
      <c r="E6251" s="395" t="s">
        <v>3774</v>
      </c>
      <c r="F6251" s="395"/>
      <c r="G6251" s="11" t="s">
        <v>1911</v>
      </c>
      <c r="H6251" s="15">
        <v>1</v>
      </c>
      <c r="I6251" s="13">
        <v>0.34</v>
      </c>
      <c r="J6251" s="13">
        <v>0.34</v>
      </c>
    </row>
    <row r="6252" spans="1:10" ht="39" customHeight="1">
      <c r="A6252" s="22" t="s">
        <v>1894</v>
      </c>
      <c r="B6252" s="24" t="s">
        <v>3793</v>
      </c>
      <c r="C6252" s="22" t="s">
        <v>78</v>
      </c>
      <c r="D6252" s="22" t="s">
        <v>3794</v>
      </c>
      <c r="E6252" s="397" t="s">
        <v>3500</v>
      </c>
      <c r="F6252" s="397"/>
      <c r="G6252" s="23" t="s">
        <v>268</v>
      </c>
      <c r="H6252" s="26">
        <v>6.3999999999999997E-5</v>
      </c>
      <c r="I6252" s="25">
        <v>5450</v>
      </c>
      <c r="J6252" s="25">
        <v>0.34</v>
      </c>
    </row>
    <row r="6253" spans="1:10">
      <c r="A6253" s="38"/>
      <c r="B6253" s="38"/>
      <c r="C6253" s="38"/>
      <c r="D6253" s="38"/>
      <c r="E6253" s="38" t="s">
        <v>1897</v>
      </c>
      <c r="F6253" s="39">
        <v>0</v>
      </c>
      <c r="G6253" s="38" t="s">
        <v>1898</v>
      </c>
      <c r="H6253" s="39">
        <v>0</v>
      </c>
      <c r="I6253" s="38" t="s">
        <v>1899</v>
      </c>
      <c r="J6253" s="39">
        <v>0</v>
      </c>
    </row>
    <row r="6254" spans="1:10">
      <c r="A6254" s="38"/>
      <c r="B6254" s="38"/>
      <c r="C6254" s="38"/>
      <c r="D6254" s="38"/>
      <c r="E6254" s="38" t="s">
        <v>1900</v>
      </c>
      <c r="F6254" s="39">
        <v>0.06</v>
      </c>
      <c r="G6254" s="38"/>
      <c r="H6254" s="398" t="s">
        <v>1901</v>
      </c>
      <c r="I6254" s="398"/>
      <c r="J6254" s="39">
        <v>0.4</v>
      </c>
    </row>
    <row r="6255" spans="1:10" ht="1.05" customHeight="1">
      <c r="A6255" s="16"/>
      <c r="B6255" s="16"/>
      <c r="C6255" s="16"/>
      <c r="D6255" s="16"/>
      <c r="E6255" s="16"/>
      <c r="F6255" s="16"/>
      <c r="G6255" s="16"/>
      <c r="H6255" s="16"/>
      <c r="I6255" s="16"/>
      <c r="J6255" s="16"/>
    </row>
    <row r="6256" spans="1:10" ht="18" customHeight="1">
      <c r="A6256" s="2"/>
      <c r="B6256" s="4" t="s">
        <v>61</v>
      </c>
      <c r="C6256" s="2" t="s">
        <v>62</v>
      </c>
      <c r="D6256" s="2" t="s">
        <v>9</v>
      </c>
      <c r="E6256" s="391" t="s">
        <v>63</v>
      </c>
      <c r="F6256" s="391"/>
      <c r="G6256" s="3" t="s">
        <v>64</v>
      </c>
      <c r="H6256" s="4" t="s">
        <v>10</v>
      </c>
      <c r="I6256" s="4" t="s">
        <v>65</v>
      </c>
      <c r="J6256" s="4" t="s">
        <v>11</v>
      </c>
    </row>
    <row r="6257" spans="1:10" ht="39" customHeight="1">
      <c r="A6257" s="10" t="s">
        <v>1883</v>
      </c>
      <c r="B6257" s="12" t="s">
        <v>3785</v>
      </c>
      <c r="C6257" s="10" t="s">
        <v>78</v>
      </c>
      <c r="D6257" s="10" t="s">
        <v>3786</v>
      </c>
      <c r="E6257" s="395" t="s">
        <v>3774</v>
      </c>
      <c r="F6257" s="395"/>
      <c r="G6257" s="11" t="s">
        <v>1911</v>
      </c>
      <c r="H6257" s="15">
        <v>1</v>
      </c>
      <c r="I6257" s="13">
        <v>0.08</v>
      </c>
      <c r="J6257" s="13">
        <v>0.08</v>
      </c>
    </row>
    <row r="6258" spans="1:10" ht="39" customHeight="1">
      <c r="A6258" s="22" t="s">
        <v>1894</v>
      </c>
      <c r="B6258" s="24" t="s">
        <v>3793</v>
      </c>
      <c r="C6258" s="22" t="s">
        <v>78</v>
      </c>
      <c r="D6258" s="22" t="s">
        <v>3794</v>
      </c>
      <c r="E6258" s="397" t="s">
        <v>3500</v>
      </c>
      <c r="F6258" s="397"/>
      <c r="G6258" s="23" t="s">
        <v>268</v>
      </c>
      <c r="H6258" s="26">
        <v>1.4800000000000001E-5</v>
      </c>
      <c r="I6258" s="25">
        <v>5450</v>
      </c>
      <c r="J6258" s="25">
        <v>0.08</v>
      </c>
    </row>
    <row r="6259" spans="1:10">
      <c r="A6259" s="38"/>
      <c r="B6259" s="38"/>
      <c r="C6259" s="38"/>
      <c r="D6259" s="38"/>
      <c r="E6259" s="38" t="s">
        <v>1897</v>
      </c>
      <c r="F6259" s="39">
        <v>0</v>
      </c>
      <c r="G6259" s="38" t="s">
        <v>1898</v>
      </c>
      <c r="H6259" s="39">
        <v>0</v>
      </c>
      <c r="I6259" s="38" t="s">
        <v>1899</v>
      </c>
      <c r="J6259" s="39">
        <v>0</v>
      </c>
    </row>
    <row r="6260" spans="1:10">
      <c r="A6260" s="38"/>
      <c r="B6260" s="38"/>
      <c r="C6260" s="38"/>
      <c r="D6260" s="38"/>
      <c r="E6260" s="38" t="s">
        <v>1900</v>
      </c>
      <c r="F6260" s="39">
        <v>0.01</v>
      </c>
      <c r="G6260" s="38"/>
      <c r="H6260" s="398" t="s">
        <v>1901</v>
      </c>
      <c r="I6260" s="398"/>
      <c r="J6260" s="39">
        <v>0.09</v>
      </c>
    </row>
    <row r="6261" spans="1:10" ht="1.05" customHeight="1">
      <c r="A6261" s="16"/>
      <c r="B6261" s="16"/>
      <c r="C6261" s="16"/>
      <c r="D6261" s="16"/>
      <c r="E6261" s="16"/>
      <c r="F6261" s="16"/>
      <c r="G6261" s="16"/>
      <c r="H6261" s="16"/>
      <c r="I6261" s="16"/>
      <c r="J6261" s="16"/>
    </row>
    <row r="6262" spans="1:10" ht="18" customHeight="1">
      <c r="A6262" s="2"/>
      <c r="B6262" s="4" t="s">
        <v>61</v>
      </c>
      <c r="C6262" s="2" t="s">
        <v>62</v>
      </c>
      <c r="D6262" s="2" t="s">
        <v>9</v>
      </c>
      <c r="E6262" s="391" t="s">
        <v>63</v>
      </c>
      <c r="F6262" s="391"/>
      <c r="G6262" s="3" t="s">
        <v>64</v>
      </c>
      <c r="H6262" s="4" t="s">
        <v>10</v>
      </c>
      <c r="I6262" s="4" t="s">
        <v>65</v>
      </c>
      <c r="J6262" s="4" t="s">
        <v>11</v>
      </c>
    </row>
    <row r="6263" spans="1:10" ht="52.05" customHeight="1">
      <c r="A6263" s="10" t="s">
        <v>1883</v>
      </c>
      <c r="B6263" s="12" t="s">
        <v>3789</v>
      </c>
      <c r="C6263" s="10" t="s">
        <v>78</v>
      </c>
      <c r="D6263" s="10" t="s">
        <v>3790</v>
      </c>
      <c r="E6263" s="395" t="s">
        <v>3774</v>
      </c>
      <c r="F6263" s="395"/>
      <c r="G6263" s="11" t="s">
        <v>1911</v>
      </c>
      <c r="H6263" s="15">
        <v>1</v>
      </c>
      <c r="I6263" s="13">
        <v>0.38</v>
      </c>
      <c r="J6263" s="13">
        <v>0.38</v>
      </c>
    </row>
    <row r="6264" spans="1:10" ht="39" customHeight="1">
      <c r="A6264" s="22" t="s">
        <v>1894</v>
      </c>
      <c r="B6264" s="24" t="s">
        <v>3793</v>
      </c>
      <c r="C6264" s="22" t="s">
        <v>78</v>
      </c>
      <c r="D6264" s="22" t="s">
        <v>3794</v>
      </c>
      <c r="E6264" s="397" t="s">
        <v>3500</v>
      </c>
      <c r="F6264" s="397"/>
      <c r="G6264" s="23" t="s">
        <v>268</v>
      </c>
      <c r="H6264" s="26">
        <v>6.9999999999999994E-5</v>
      </c>
      <c r="I6264" s="25">
        <v>5450</v>
      </c>
      <c r="J6264" s="25">
        <v>0.38</v>
      </c>
    </row>
    <row r="6265" spans="1:10">
      <c r="A6265" s="38"/>
      <c r="B6265" s="38"/>
      <c r="C6265" s="38"/>
      <c r="D6265" s="38"/>
      <c r="E6265" s="38" t="s">
        <v>1897</v>
      </c>
      <c r="F6265" s="39">
        <v>0</v>
      </c>
      <c r="G6265" s="38" t="s">
        <v>1898</v>
      </c>
      <c r="H6265" s="39">
        <v>0</v>
      </c>
      <c r="I6265" s="38" t="s">
        <v>1899</v>
      </c>
      <c r="J6265" s="39">
        <v>0</v>
      </c>
    </row>
    <row r="6266" spans="1:10">
      <c r="A6266" s="38"/>
      <c r="B6266" s="38"/>
      <c r="C6266" s="38"/>
      <c r="D6266" s="38"/>
      <c r="E6266" s="38" t="s">
        <v>1900</v>
      </c>
      <c r="F6266" s="39">
        <v>7.0000000000000007E-2</v>
      </c>
      <c r="G6266" s="38"/>
      <c r="H6266" s="398" t="s">
        <v>1901</v>
      </c>
      <c r="I6266" s="398"/>
      <c r="J6266" s="39">
        <v>0.45</v>
      </c>
    </row>
    <row r="6267" spans="1:10" ht="1.05" customHeight="1">
      <c r="A6267" s="16"/>
      <c r="B6267" s="16"/>
      <c r="C6267" s="16"/>
      <c r="D6267" s="16"/>
      <c r="E6267" s="16"/>
      <c r="F6267" s="16"/>
      <c r="G6267" s="16"/>
      <c r="H6267" s="16"/>
      <c r="I6267" s="16"/>
      <c r="J6267" s="16"/>
    </row>
    <row r="6268" spans="1:10" ht="18" customHeight="1">
      <c r="A6268" s="2"/>
      <c r="B6268" s="4" t="s">
        <v>61</v>
      </c>
      <c r="C6268" s="2" t="s">
        <v>62</v>
      </c>
      <c r="D6268" s="2" t="s">
        <v>9</v>
      </c>
      <c r="E6268" s="391" t="s">
        <v>63</v>
      </c>
      <c r="F6268" s="391"/>
      <c r="G6268" s="3" t="s">
        <v>64</v>
      </c>
      <c r="H6268" s="4" t="s">
        <v>10</v>
      </c>
      <c r="I6268" s="4" t="s">
        <v>65</v>
      </c>
      <c r="J6268" s="4" t="s">
        <v>11</v>
      </c>
    </row>
    <row r="6269" spans="1:10" ht="52.05" customHeight="1">
      <c r="A6269" s="10" t="s">
        <v>1883</v>
      </c>
      <c r="B6269" s="12" t="s">
        <v>3791</v>
      </c>
      <c r="C6269" s="10" t="s">
        <v>78</v>
      </c>
      <c r="D6269" s="10" t="s">
        <v>3792</v>
      </c>
      <c r="E6269" s="395" t="s">
        <v>3774</v>
      </c>
      <c r="F6269" s="395"/>
      <c r="G6269" s="11" t="s">
        <v>1911</v>
      </c>
      <c r="H6269" s="15">
        <v>1</v>
      </c>
      <c r="I6269" s="13">
        <v>1.18</v>
      </c>
      <c r="J6269" s="13">
        <v>1.18</v>
      </c>
    </row>
    <row r="6270" spans="1:10" ht="25.95" customHeight="1">
      <c r="A6270" s="22" t="s">
        <v>1894</v>
      </c>
      <c r="B6270" s="24" t="s">
        <v>3795</v>
      </c>
      <c r="C6270" s="22" t="s">
        <v>78</v>
      </c>
      <c r="D6270" s="22" t="s">
        <v>3796</v>
      </c>
      <c r="E6270" s="397" t="s">
        <v>3797</v>
      </c>
      <c r="F6270" s="397"/>
      <c r="G6270" s="23" t="s">
        <v>3798</v>
      </c>
      <c r="H6270" s="26">
        <v>1.25</v>
      </c>
      <c r="I6270" s="25">
        <v>0.95</v>
      </c>
      <c r="J6270" s="25">
        <v>1.18</v>
      </c>
    </row>
    <row r="6271" spans="1:10">
      <c r="A6271" s="38"/>
      <c r="B6271" s="38"/>
      <c r="C6271" s="38"/>
      <c r="D6271" s="38"/>
      <c r="E6271" s="38" t="s">
        <v>1897</v>
      </c>
      <c r="F6271" s="39">
        <v>0</v>
      </c>
      <c r="G6271" s="38" t="s">
        <v>1898</v>
      </c>
      <c r="H6271" s="39">
        <v>0</v>
      </c>
      <c r="I6271" s="38" t="s">
        <v>1899</v>
      </c>
      <c r="J6271" s="39">
        <v>0</v>
      </c>
    </row>
    <row r="6272" spans="1:10">
      <c r="A6272" s="38"/>
      <c r="B6272" s="38"/>
      <c r="C6272" s="38"/>
      <c r="D6272" s="38"/>
      <c r="E6272" s="38" t="s">
        <v>1900</v>
      </c>
      <c r="F6272" s="39">
        <v>0.24</v>
      </c>
      <c r="G6272" s="38"/>
      <c r="H6272" s="398" t="s">
        <v>1901</v>
      </c>
      <c r="I6272" s="398"/>
      <c r="J6272" s="39">
        <v>1.42</v>
      </c>
    </row>
    <row r="6273" spans="1:10" ht="1.05" customHeight="1">
      <c r="A6273" s="16"/>
      <c r="B6273" s="16"/>
      <c r="C6273" s="16"/>
      <c r="D6273" s="16"/>
      <c r="E6273" s="16"/>
      <c r="F6273" s="16"/>
      <c r="G6273" s="16"/>
      <c r="H6273" s="16"/>
      <c r="I6273" s="16"/>
      <c r="J6273" s="16"/>
    </row>
    <row r="6274" spans="1:10" ht="18" customHeight="1">
      <c r="A6274" s="2"/>
      <c r="B6274" s="4" t="s">
        <v>61</v>
      </c>
      <c r="C6274" s="2" t="s">
        <v>62</v>
      </c>
      <c r="D6274" s="2" t="s">
        <v>9</v>
      </c>
      <c r="E6274" s="391" t="s">
        <v>63</v>
      </c>
      <c r="F6274" s="391"/>
      <c r="G6274" s="3" t="s">
        <v>64</v>
      </c>
      <c r="H6274" s="4" t="s">
        <v>10</v>
      </c>
      <c r="I6274" s="4" t="s">
        <v>65</v>
      </c>
      <c r="J6274" s="4" t="s">
        <v>11</v>
      </c>
    </row>
    <row r="6275" spans="1:10" ht="52.05" customHeight="1">
      <c r="A6275" s="10" t="s">
        <v>1883</v>
      </c>
      <c r="B6275" s="12" t="s">
        <v>2439</v>
      </c>
      <c r="C6275" s="10" t="s">
        <v>78</v>
      </c>
      <c r="D6275" s="10" t="s">
        <v>2440</v>
      </c>
      <c r="E6275" s="395" t="s">
        <v>1907</v>
      </c>
      <c r="F6275" s="395"/>
      <c r="G6275" s="11" t="s">
        <v>1908</v>
      </c>
      <c r="H6275" s="15">
        <v>1</v>
      </c>
      <c r="I6275" s="13">
        <v>1.73</v>
      </c>
      <c r="J6275" s="13">
        <v>1.73</v>
      </c>
    </row>
    <row r="6276" spans="1:10" ht="39" customHeight="1">
      <c r="A6276" s="17" t="s">
        <v>1884</v>
      </c>
      <c r="B6276" s="19" t="s">
        <v>3799</v>
      </c>
      <c r="C6276" s="17" t="s">
        <v>78</v>
      </c>
      <c r="D6276" s="17" t="s">
        <v>3800</v>
      </c>
      <c r="E6276" s="396" t="s">
        <v>3774</v>
      </c>
      <c r="F6276" s="396"/>
      <c r="G6276" s="18" t="s">
        <v>1911</v>
      </c>
      <c r="H6276" s="21">
        <v>1</v>
      </c>
      <c r="I6276" s="20">
        <v>0.32</v>
      </c>
      <c r="J6276" s="20">
        <v>0.32</v>
      </c>
    </row>
    <row r="6277" spans="1:10" ht="52.05" customHeight="1">
      <c r="A6277" s="17" t="s">
        <v>1884</v>
      </c>
      <c r="B6277" s="19" t="s">
        <v>3801</v>
      </c>
      <c r="C6277" s="17" t="s">
        <v>78</v>
      </c>
      <c r="D6277" s="17" t="s">
        <v>3802</v>
      </c>
      <c r="E6277" s="396" t="s">
        <v>3774</v>
      </c>
      <c r="F6277" s="396"/>
      <c r="G6277" s="18" t="s">
        <v>1911</v>
      </c>
      <c r="H6277" s="21">
        <v>1</v>
      </c>
      <c r="I6277" s="20">
        <v>1.41</v>
      </c>
      <c r="J6277" s="20">
        <v>1.41</v>
      </c>
    </row>
    <row r="6278" spans="1:10">
      <c r="A6278" s="38"/>
      <c r="B6278" s="38"/>
      <c r="C6278" s="38"/>
      <c r="D6278" s="38"/>
      <c r="E6278" s="38" t="s">
        <v>1897</v>
      </c>
      <c r="F6278" s="39">
        <v>0</v>
      </c>
      <c r="G6278" s="38" t="s">
        <v>1898</v>
      </c>
      <c r="H6278" s="39">
        <v>0</v>
      </c>
      <c r="I6278" s="38" t="s">
        <v>1899</v>
      </c>
      <c r="J6278" s="39">
        <v>0</v>
      </c>
    </row>
    <row r="6279" spans="1:10">
      <c r="A6279" s="38"/>
      <c r="B6279" s="38"/>
      <c r="C6279" s="38"/>
      <c r="D6279" s="38"/>
      <c r="E6279" s="38" t="s">
        <v>1900</v>
      </c>
      <c r="F6279" s="39">
        <v>0.35</v>
      </c>
      <c r="G6279" s="38"/>
      <c r="H6279" s="398" t="s">
        <v>1901</v>
      </c>
      <c r="I6279" s="398"/>
      <c r="J6279" s="39">
        <v>2.08</v>
      </c>
    </row>
    <row r="6280" spans="1:10" ht="1.05" customHeight="1">
      <c r="A6280" s="16"/>
      <c r="B6280" s="16"/>
      <c r="C6280" s="16"/>
      <c r="D6280" s="16"/>
      <c r="E6280" s="16"/>
      <c r="F6280" s="16"/>
      <c r="G6280" s="16"/>
      <c r="H6280" s="16"/>
      <c r="I6280" s="16"/>
      <c r="J6280" s="16"/>
    </row>
    <row r="6281" spans="1:10" ht="18" customHeight="1">
      <c r="A6281" s="2"/>
      <c r="B6281" s="4" t="s">
        <v>61</v>
      </c>
      <c r="C6281" s="2" t="s">
        <v>62</v>
      </c>
      <c r="D6281" s="2" t="s">
        <v>9</v>
      </c>
      <c r="E6281" s="391" t="s">
        <v>63</v>
      </c>
      <c r="F6281" s="391"/>
      <c r="G6281" s="3" t="s">
        <v>64</v>
      </c>
      <c r="H6281" s="4" t="s">
        <v>10</v>
      </c>
      <c r="I6281" s="4" t="s">
        <v>65</v>
      </c>
      <c r="J6281" s="4" t="s">
        <v>11</v>
      </c>
    </row>
    <row r="6282" spans="1:10" ht="52.05" customHeight="1">
      <c r="A6282" s="10" t="s">
        <v>1883</v>
      </c>
      <c r="B6282" s="12" t="s">
        <v>2441</v>
      </c>
      <c r="C6282" s="10" t="s">
        <v>78</v>
      </c>
      <c r="D6282" s="10" t="s">
        <v>2442</v>
      </c>
      <c r="E6282" s="395" t="s">
        <v>1907</v>
      </c>
      <c r="F6282" s="395"/>
      <c r="G6282" s="11" t="s">
        <v>1914</v>
      </c>
      <c r="H6282" s="15">
        <v>1</v>
      </c>
      <c r="I6282" s="13">
        <v>5.65</v>
      </c>
      <c r="J6282" s="13">
        <v>5.65</v>
      </c>
    </row>
    <row r="6283" spans="1:10" ht="52.05" customHeight="1">
      <c r="A6283" s="17" t="s">
        <v>1884</v>
      </c>
      <c r="B6283" s="19" t="s">
        <v>3803</v>
      </c>
      <c r="C6283" s="17" t="s">
        <v>78</v>
      </c>
      <c r="D6283" s="17" t="s">
        <v>3804</v>
      </c>
      <c r="E6283" s="396" t="s">
        <v>3774</v>
      </c>
      <c r="F6283" s="396"/>
      <c r="G6283" s="18" t="s">
        <v>1911</v>
      </c>
      <c r="H6283" s="21">
        <v>1</v>
      </c>
      <c r="I6283" s="20">
        <v>1.55</v>
      </c>
      <c r="J6283" s="20">
        <v>1.55</v>
      </c>
    </row>
    <row r="6284" spans="1:10" ht="39" customHeight="1">
      <c r="A6284" s="17" t="s">
        <v>1884</v>
      </c>
      <c r="B6284" s="19" t="s">
        <v>3799</v>
      </c>
      <c r="C6284" s="17" t="s">
        <v>78</v>
      </c>
      <c r="D6284" s="17" t="s">
        <v>3800</v>
      </c>
      <c r="E6284" s="396" t="s">
        <v>3774</v>
      </c>
      <c r="F6284" s="396"/>
      <c r="G6284" s="18" t="s">
        <v>1911</v>
      </c>
      <c r="H6284" s="21">
        <v>1</v>
      </c>
      <c r="I6284" s="20">
        <v>0.32</v>
      </c>
      <c r="J6284" s="20">
        <v>0.32</v>
      </c>
    </row>
    <row r="6285" spans="1:10" ht="52.05" customHeight="1">
      <c r="A6285" s="17" t="s">
        <v>1884</v>
      </c>
      <c r="B6285" s="19" t="s">
        <v>3805</v>
      </c>
      <c r="C6285" s="17" t="s">
        <v>78</v>
      </c>
      <c r="D6285" s="17" t="s">
        <v>3806</v>
      </c>
      <c r="E6285" s="396" t="s">
        <v>3774</v>
      </c>
      <c r="F6285" s="396"/>
      <c r="G6285" s="18" t="s">
        <v>1911</v>
      </c>
      <c r="H6285" s="21">
        <v>1</v>
      </c>
      <c r="I6285" s="20">
        <v>2.37</v>
      </c>
      <c r="J6285" s="20">
        <v>2.37</v>
      </c>
    </row>
    <row r="6286" spans="1:10" ht="52.05" customHeight="1">
      <c r="A6286" s="17" t="s">
        <v>1884</v>
      </c>
      <c r="B6286" s="19" t="s">
        <v>3801</v>
      </c>
      <c r="C6286" s="17" t="s">
        <v>78</v>
      </c>
      <c r="D6286" s="17" t="s">
        <v>3802</v>
      </c>
      <c r="E6286" s="396" t="s">
        <v>3774</v>
      </c>
      <c r="F6286" s="396"/>
      <c r="G6286" s="18" t="s">
        <v>1911</v>
      </c>
      <c r="H6286" s="21">
        <v>1</v>
      </c>
      <c r="I6286" s="20">
        <v>1.41</v>
      </c>
      <c r="J6286" s="20">
        <v>1.41</v>
      </c>
    </row>
    <row r="6287" spans="1:10">
      <c r="A6287" s="38"/>
      <c r="B6287" s="38"/>
      <c r="C6287" s="38"/>
      <c r="D6287" s="38"/>
      <c r="E6287" s="38" t="s">
        <v>1897</v>
      </c>
      <c r="F6287" s="39">
        <v>0</v>
      </c>
      <c r="G6287" s="38" t="s">
        <v>1898</v>
      </c>
      <c r="H6287" s="39">
        <v>0</v>
      </c>
      <c r="I6287" s="38" t="s">
        <v>1899</v>
      </c>
      <c r="J6287" s="39">
        <v>0</v>
      </c>
    </row>
    <row r="6288" spans="1:10">
      <c r="A6288" s="38"/>
      <c r="B6288" s="38"/>
      <c r="C6288" s="38"/>
      <c r="D6288" s="38"/>
      <c r="E6288" s="38" t="s">
        <v>1900</v>
      </c>
      <c r="F6288" s="39">
        <v>1.1499999999999999</v>
      </c>
      <c r="G6288" s="38"/>
      <c r="H6288" s="398" t="s">
        <v>1901</v>
      </c>
      <c r="I6288" s="398"/>
      <c r="J6288" s="39">
        <v>6.8</v>
      </c>
    </row>
    <row r="6289" spans="1:10" ht="1.05" customHeight="1">
      <c r="A6289" s="16"/>
      <c r="B6289" s="16"/>
      <c r="C6289" s="16"/>
      <c r="D6289" s="16"/>
      <c r="E6289" s="16"/>
      <c r="F6289" s="16"/>
      <c r="G6289" s="16"/>
      <c r="H6289" s="16"/>
      <c r="I6289" s="16"/>
      <c r="J6289" s="16"/>
    </row>
    <row r="6290" spans="1:10" ht="18" customHeight="1">
      <c r="A6290" s="2"/>
      <c r="B6290" s="4" t="s">
        <v>61</v>
      </c>
      <c r="C6290" s="2" t="s">
        <v>62</v>
      </c>
      <c r="D6290" s="2" t="s">
        <v>9</v>
      </c>
      <c r="E6290" s="391" t="s">
        <v>63</v>
      </c>
      <c r="F6290" s="391"/>
      <c r="G6290" s="3" t="s">
        <v>64</v>
      </c>
      <c r="H6290" s="4" t="s">
        <v>10</v>
      </c>
      <c r="I6290" s="4" t="s">
        <v>65</v>
      </c>
      <c r="J6290" s="4" t="s">
        <v>11</v>
      </c>
    </row>
    <row r="6291" spans="1:10" ht="52.05" customHeight="1">
      <c r="A6291" s="10" t="s">
        <v>1883</v>
      </c>
      <c r="B6291" s="12" t="s">
        <v>3801</v>
      </c>
      <c r="C6291" s="10" t="s">
        <v>78</v>
      </c>
      <c r="D6291" s="10" t="s">
        <v>3802</v>
      </c>
      <c r="E6291" s="395" t="s">
        <v>3774</v>
      </c>
      <c r="F6291" s="395"/>
      <c r="G6291" s="11" t="s">
        <v>1911</v>
      </c>
      <c r="H6291" s="15">
        <v>1</v>
      </c>
      <c r="I6291" s="13">
        <v>1.41</v>
      </c>
      <c r="J6291" s="13">
        <v>1.41</v>
      </c>
    </row>
    <row r="6292" spans="1:10" ht="39" customHeight="1">
      <c r="A6292" s="22" t="s">
        <v>1894</v>
      </c>
      <c r="B6292" s="24" t="s">
        <v>3807</v>
      </c>
      <c r="C6292" s="22" t="s">
        <v>78</v>
      </c>
      <c r="D6292" s="22" t="s">
        <v>3808</v>
      </c>
      <c r="E6292" s="397" t="s">
        <v>3500</v>
      </c>
      <c r="F6292" s="397"/>
      <c r="G6292" s="23" t="s">
        <v>268</v>
      </c>
      <c r="H6292" s="26">
        <v>6.3999999999999997E-5</v>
      </c>
      <c r="I6292" s="25">
        <v>22169.49</v>
      </c>
      <c r="J6292" s="25">
        <v>1.41</v>
      </c>
    </row>
    <row r="6293" spans="1:10">
      <c r="A6293" s="38"/>
      <c r="B6293" s="38"/>
      <c r="C6293" s="38"/>
      <c r="D6293" s="38"/>
      <c r="E6293" s="38" t="s">
        <v>1897</v>
      </c>
      <c r="F6293" s="39">
        <v>0</v>
      </c>
      <c r="G6293" s="38" t="s">
        <v>1898</v>
      </c>
      <c r="H6293" s="39">
        <v>0</v>
      </c>
      <c r="I6293" s="38" t="s">
        <v>1899</v>
      </c>
      <c r="J6293" s="39">
        <v>0</v>
      </c>
    </row>
    <row r="6294" spans="1:10">
      <c r="A6294" s="38"/>
      <c r="B6294" s="38"/>
      <c r="C6294" s="38"/>
      <c r="D6294" s="38"/>
      <c r="E6294" s="38" t="s">
        <v>1900</v>
      </c>
      <c r="F6294" s="39">
        <v>0.28000000000000003</v>
      </c>
      <c r="G6294" s="38"/>
      <c r="H6294" s="398" t="s">
        <v>1901</v>
      </c>
      <c r="I6294" s="398"/>
      <c r="J6294" s="39">
        <v>1.69</v>
      </c>
    </row>
    <row r="6295" spans="1:10" ht="1.05" customHeight="1">
      <c r="A6295" s="16"/>
      <c r="B6295" s="16"/>
      <c r="C6295" s="16"/>
      <c r="D6295" s="16"/>
      <c r="E6295" s="16"/>
      <c r="F6295" s="16"/>
      <c r="G6295" s="16"/>
      <c r="H6295" s="16"/>
      <c r="I6295" s="16"/>
      <c r="J6295" s="16"/>
    </row>
    <row r="6296" spans="1:10" ht="18" customHeight="1">
      <c r="A6296" s="2"/>
      <c r="B6296" s="4" t="s">
        <v>61</v>
      </c>
      <c r="C6296" s="2" t="s">
        <v>62</v>
      </c>
      <c r="D6296" s="2" t="s">
        <v>9</v>
      </c>
      <c r="E6296" s="391" t="s">
        <v>63</v>
      </c>
      <c r="F6296" s="391"/>
      <c r="G6296" s="3" t="s">
        <v>64</v>
      </c>
      <c r="H6296" s="4" t="s">
        <v>10</v>
      </c>
      <c r="I6296" s="4" t="s">
        <v>65</v>
      </c>
      <c r="J6296" s="4" t="s">
        <v>11</v>
      </c>
    </row>
    <row r="6297" spans="1:10" ht="39" customHeight="1">
      <c r="A6297" s="10" t="s">
        <v>1883</v>
      </c>
      <c r="B6297" s="12" t="s">
        <v>3799</v>
      </c>
      <c r="C6297" s="10" t="s">
        <v>78</v>
      </c>
      <c r="D6297" s="10" t="s">
        <v>3800</v>
      </c>
      <c r="E6297" s="395" t="s">
        <v>3774</v>
      </c>
      <c r="F6297" s="395"/>
      <c r="G6297" s="11" t="s">
        <v>1911</v>
      </c>
      <c r="H6297" s="15">
        <v>1</v>
      </c>
      <c r="I6297" s="13">
        <v>0.32</v>
      </c>
      <c r="J6297" s="13">
        <v>0.32</v>
      </c>
    </row>
    <row r="6298" spans="1:10" ht="39" customHeight="1">
      <c r="A6298" s="22" t="s">
        <v>1894</v>
      </c>
      <c r="B6298" s="24" t="s">
        <v>3807</v>
      </c>
      <c r="C6298" s="22" t="s">
        <v>78</v>
      </c>
      <c r="D6298" s="22" t="s">
        <v>3808</v>
      </c>
      <c r="E6298" s="397" t="s">
        <v>3500</v>
      </c>
      <c r="F6298" s="397"/>
      <c r="G6298" s="23" t="s">
        <v>268</v>
      </c>
      <c r="H6298" s="26">
        <v>1.4800000000000001E-5</v>
      </c>
      <c r="I6298" s="25">
        <v>22169.49</v>
      </c>
      <c r="J6298" s="25">
        <v>0.32</v>
      </c>
    </row>
    <row r="6299" spans="1:10">
      <c r="A6299" s="38"/>
      <c r="B6299" s="38"/>
      <c r="C6299" s="38"/>
      <c r="D6299" s="38"/>
      <c r="E6299" s="38" t="s">
        <v>1897</v>
      </c>
      <c r="F6299" s="39">
        <v>0</v>
      </c>
      <c r="G6299" s="38" t="s">
        <v>1898</v>
      </c>
      <c r="H6299" s="39">
        <v>0</v>
      </c>
      <c r="I6299" s="38" t="s">
        <v>1899</v>
      </c>
      <c r="J6299" s="39">
        <v>0</v>
      </c>
    </row>
    <row r="6300" spans="1:10">
      <c r="A6300" s="38"/>
      <c r="B6300" s="38"/>
      <c r="C6300" s="38"/>
      <c r="D6300" s="38"/>
      <c r="E6300" s="38" t="s">
        <v>1900</v>
      </c>
      <c r="F6300" s="39">
        <v>0.06</v>
      </c>
      <c r="G6300" s="38"/>
      <c r="H6300" s="398" t="s">
        <v>1901</v>
      </c>
      <c r="I6300" s="398"/>
      <c r="J6300" s="39">
        <v>0.38</v>
      </c>
    </row>
    <row r="6301" spans="1:10" ht="1.05" customHeight="1">
      <c r="A6301" s="16"/>
      <c r="B6301" s="16"/>
      <c r="C6301" s="16"/>
      <c r="D6301" s="16"/>
      <c r="E6301" s="16"/>
      <c r="F6301" s="16"/>
      <c r="G6301" s="16"/>
      <c r="H6301" s="16"/>
      <c r="I6301" s="16"/>
      <c r="J6301" s="16"/>
    </row>
    <row r="6302" spans="1:10" ht="18" customHeight="1">
      <c r="A6302" s="2"/>
      <c r="B6302" s="4" t="s">
        <v>61</v>
      </c>
      <c r="C6302" s="2" t="s">
        <v>62</v>
      </c>
      <c r="D6302" s="2" t="s">
        <v>9</v>
      </c>
      <c r="E6302" s="391" t="s">
        <v>63</v>
      </c>
      <c r="F6302" s="391"/>
      <c r="G6302" s="3" t="s">
        <v>64</v>
      </c>
      <c r="H6302" s="4" t="s">
        <v>10</v>
      </c>
      <c r="I6302" s="4" t="s">
        <v>65</v>
      </c>
      <c r="J6302" s="4" t="s">
        <v>11</v>
      </c>
    </row>
    <row r="6303" spans="1:10" ht="52.05" customHeight="1">
      <c r="A6303" s="10" t="s">
        <v>1883</v>
      </c>
      <c r="B6303" s="12" t="s">
        <v>3803</v>
      </c>
      <c r="C6303" s="10" t="s">
        <v>78</v>
      </c>
      <c r="D6303" s="10" t="s">
        <v>3804</v>
      </c>
      <c r="E6303" s="395" t="s">
        <v>3774</v>
      </c>
      <c r="F6303" s="395"/>
      <c r="G6303" s="11" t="s">
        <v>1911</v>
      </c>
      <c r="H6303" s="15">
        <v>1</v>
      </c>
      <c r="I6303" s="13">
        <v>1.55</v>
      </c>
      <c r="J6303" s="13">
        <v>1.55</v>
      </c>
    </row>
    <row r="6304" spans="1:10" ht="39" customHeight="1">
      <c r="A6304" s="22" t="s">
        <v>1894</v>
      </c>
      <c r="B6304" s="24" t="s">
        <v>3807</v>
      </c>
      <c r="C6304" s="22" t="s">
        <v>78</v>
      </c>
      <c r="D6304" s="22" t="s">
        <v>3808</v>
      </c>
      <c r="E6304" s="397" t="s">
        <v>3500</v>
      </c>
      <c r="F6304" s="397"/>
      <c r="G6304" s="23" t="s">
        <v>268</v>
      </c>
      <c r="H6304" s="26">
        <v>6.9999999999999994E-5</v>
      </c>
      <c r="I6304" s="25">
        <v>22169.49</v>
      </c>
      <c r="J6304" s="25">
        <v>1.55</v>
      </c>
    </row>
    <row r="6305" spans="1:10">
      <c r="A6305" s="38"/>
      <c r="B6305" s="38"/>
      <c r="C6305" s="38"/>
      <c r="D6305" s="38"/>
      <c r="E6305" s="38" t="s">
        <v>1897</v>
      </c>
      <c r="F6305" s="39">
        <v>0</v>
      </c>
      <c r="G6305" s="38" t="s">
        <v>1898</v>
      </c>
      <c r="H6305" s="39">
        <v>0</v>
      </c>
      <c r="I6305" s="38" t="s">
        <v>1899</v>
      </c>
      <c r="J6305" s="39">
        <v>0</v>
      </c>
    </row>
    <row r="6306" spans="1:10">
      <c r="A6306" s="38"/>
      <c r="B6306" s="38"/>
      <c r="C6306" s="38"/>
      <c r="D6306" s="38"/>
      <c r="E6306" s="38" t="s">
        <v>1900</v>
      </c>
      <c r="F6306" s="39">
        <v>0.31</v>
      </c>
      <c r="G6306" s="38"/>
      <c r="H6306" s="398" t="s">
        <v>1901</v>
      </c>
      <c r="I6306" s="398"/>
      <c r="J6306" s="39">
        <v>1.86</v>
      </c>
    </row>
    <row r="6307" spans="1:10" ht="1.05" customHeight="1">
      <c r="A6307" s="16"/>
      <c r="B6307" s="16"/>
      <c r="C6307" s="16"/>
      <c r="D6307" s="16"/>
      <c r="E6307" s="16"/>
      <c r="F6307" s="16"/>
      <c r="G6307" s="16"/>
      <c r="H6307" s="16"/>
      <c r="I6307" s="16"/>
      <c r="J6307" s="16"/>
    </row>
    <row r="6308" spans="1:10" ht="18" customHeight="1">
      <c r="A6308" s="2"/>
      <c r="B6308" s="4" t="s">
        <v>61</v>
      </c>
      <c r="C6308" s="2" t="s">
        <v>62</v>
      </c>
      <c r="D6308" s="2" t="s">
        <v>9</v>
      </c>
      <c r="E6308" s="391" t="s">
        <v>63</v>
      </c>
      <c r="F6308" s="391"/>
      <c r="G6308" s="3" t="s">
        <v>64</v>
      </c>
      <c r="H6308" s="4" t="s">
        <v>10</v>
      </c>
      <c r="I6308" s="4" t="s">
        <v>65</v>
      </c>
      <c r="J6308" s="4" t="s">
        <v>11</v>
      </c>
    </row>
    <row r="6309" spans="1:10" ht="52.05" customHeight="1">
      <c r="A6309" s="10" t="s">
        <v>1883</v>
      </c>
      <c r="B6309" s="12" t="s">
        <v>3805</v>
      </c>
      <c r="C6309" s="10" t="s">
        <v>78</v>
      </c>
      <c r="D6309" s="10" t="s">
        <v>3806</v>
      </c>
      <c r="E6309" s="395" t="s">
        <v>3774</v>
      </c>
      <c r="F6309" s="395"/>
      <c r="G6309" s="11" t="s">
        <v>1911</v>
      </c>
      <c r="H6309" s="15">
        <v>1</v>
      </c>
      <c r="I6309" s="13">
        <v>2.37</v>
      </c>
      <c r="J6309" s="13">
        <v>2.37</v>
      </c>
    </row>
    <row r="6310" spans="1:10" ht="25.95" customHeight="1">
      <c r="A6310" s="22" t="s">
        <v>1894</v>
      </c>
      <c r="B6310" s="24" t="s">
        <v>3795</v>
      </c>
      <c r="C6310" s="22" t="s">
        <v>78</v>
      </c>
      <c r="D6310" s="22" t="s">
        <v>3796</v>
      </c>
      <c r="E6310" s="397" t="s">
        <v>3797</v>
      </c>
      <c r="F6310" s="397"/>
      <c r="G6310" s="23" t="s">
        <v>3798</v>
      </c>
      <c r="H6310" s="26">
        <v>2.5</v>
      </c>
      <c r="I6310" s="25">
        <v>0.95</v>
      </c>
      <c r="J6310" s="25">
        <v>2.37</v>
      </c>
    </row>
    <row r="6311" spans="1:10">
      <c r="A6311" s="38"/>
      <c r="B6311" s="38"/>
      <c r="C6311" s="38"/>
      <c r="D6311" s="38"/>
      <c r="E6311" s="38" t="s">
        <v>1897</v>
      </c>
      <c r="F6311" s="39">
        <v>0</v>
      </c>
      <c r="G6311" s="38" t="s">
        <v>1898</v>
      </c>
      <c r="H6311" s="39">
        <v>0</v>
      </c>
      <c r="I6311" s="38" t="s">
        <v>1899</v>
      </c>
      <c r="J6311" s="39">
        <v>0</v>
      </c>
    </row>
    <row r="6312" spans="1:10">
      <c r="A6312" s="38"/>
      <c r="B6312" s="38"/>
      <c r="C6312" s="38"/>
      <c r="D6312" s="38"/>
      <c r="E6312" s="38" t="s">
        <v>1900</v>
      </c>
      <c r="F6312" s="39">
        <v>0.48</v>
      </c>
      <c r="G6312" s="38"/>
      <c r="H6312" s="398" t="s">
        <v>1901</v>
      </c>
      <c r="I6312" s="398"/>
      <c r="J6312" s="39">
        <v>2.85</v>
      </c>
    </row>
    <row r="6313" spans="1:10" ht="1.05" customHeight="1">
      <c r="A6313" s="16"/>
      <c r="B6313" s="16"/>
      <c r="C6313" s="16"/>
      <c r="D6313" s="16"/>
      <c r="E6313" s="16"/>
      <c r="F6313" s="16"/>
      <c r="G6313" s="16"/>
      <c r="H6313" s="16"/>
      <c r="I6313" s="16"/>
      <c r="J6313" s="16"/>
    </row>
    <row r="6314" spans="1:10" ht="18" customHeight="1">
      <c r="A6314" s="2"/>
      <c r="B6314" s="4" t="s">
        <v>61</v>
      </c>
      <c r="C6314" s="2" t="s">
        <v>62</v>
      </c>
      <c r="D6314" s="2" t="s">
        <v>9</v>
      </c>
      <c r="E6314" s="391" t="s">
        <v>63</v>
      </c>
      <c r="F6314" s="391"/>
      <c r="G6314" s="3" t="s">
        <v>64</v>
      </c>
      <c r="H6314" s="4" t="s">
        <v>10</v>
      </c>
      <c r="I6314" s="4" t="s">
        <v>65</v>
      </c>
      <c r="J6314" s="4" t="s">
        <v>11</v>
      </c>
    </row>
    <row r="6315" spans="1:10" ht="64.95" customHeight="1">
      <c r="A6315" s="10" t="s">
        <v>1883</v>
      </c>
      <c r="B6315" s="12" t="s">
        <v>2368</v>
      </c>
      <c r="C6315" s="10" t="s">
        <v>78</v>
      </c>
      <c r="D6315" s="10" t="s">
        <v>2369</v>
      </c>
      <c r="E6315" s="395" t="s">
        <v>291</v>
      </c>
      <c r="F6315" s="395"/>
      <c r="G6315" s="11" t="s">
        <v>99</v>
      </c>
      <c r="H6315" s="15">
        <v>1</v>
      </c>
      <c r="I6315" s="13">
        <v>541.24</v>
      </c>
      <c r="J6315" s="13">
        <v>541.24</v>
      </c>
    </row>
    <row r="6316" spans="1:10" ht="24" customHeight="1">
      <c r="A6316" s="17" t="s">
        <v>1884</v>
      </c>
      <c r="B6316" s="19" t="s">
        <v>1935</v>
      </c>
      <c r="C6316" s="17" t="s">
        <v>78</v>
      </c>
      <c r="D6316" s="17" t="s">
        <v>1936</v>
      </c>
      <c r="E6316" s="396" t="s">
        <v>1887</v>
      </c>
      <c r="F6316" s="396"/>
      <c r="G6316" s="18" t="s">
        <v>1911</v>
      </c>
      <c r="H6316" s="21">
        <v>0.7422493</v>
      </c>
      <c r="I6316" s="20">
        <v>28.34</v>
      </c>
      <c r="J6316" s="20">
        <v>21.03</v>
      </c>
    </row>
    <row r="6317" spans="1:10" ht="24" customHeight="1">
      <c r="A6317" s="17" t="s">
        <v>1884</v>
      </c>
      <c r="B6317" s="19" t="s">
        <v>1909</v>
      </c>
      <c r="C6317" s="17" t="s">
        <v>78</v>
      </c>
      <c r="D6317" s="17" t="s">
        <v>1910</v>
      </c>
      <c r="E6317" s="396" t="s">
        <v>1887</v>
      </c>
      <c r="F6317" s="396"/>
      <c r="G6317" s="18" t="s">
        <v>1911</v>
      </c>
      <c r="H6317" s="21">
        <v>0.37112469999999997</v>
      </c>
      <c r="I6317" s="20">
        <v>22.95</v>
      </c>
      <c r="J6317" s="20">
        <v>8.51</v>
      </c>
    </row>
    <row r="6318" spans="1:10" ht="39" customHeight="1">
      <c r="A6318" s="22" t="s">
        <v>1894</v>
      </c>
      <c r="B6318" s="24" t="s">
        <v>2326</v>
      </c>
      <c r="C6318" s="22" t="s">
        <v>78</v>
      </c>
      <c r="D6318" s="22" t="s">
        <v>2327</v>
      </c>
      <c r="E6318" s="397" t="s">
        <v>1928</v>
      </c>
      <c r="F6318" s="397"/>
      <c r="G6318" s="23" t="s">
        <v>268</v>
      </c>
      <c r="H6318" s="26">
        <v>17.413</v>
      </c>
      <c r="I6318" s="25">
        <v>0.25</v>
      </c>
      <c r="J6318" s="25">
        <v>4.3499999999999996</v>
      </c>
    </row>
    <row r="6319" spans="1:10" ht="24" customHeight="1">
      <c r="A6319" s="22" t="s">
        <v>1894</v>
      </c>
      <c r="B6319" s="24" t="s">
        <v>2330</v>
      </c>
      <c r="C6319" s="22" t="s">
        <v>78</v>
      </c>
      <c r="D6319" s="22" t="s">
        <v>2331</v>
      </c>
      <c r="E6319" s="397" t="s">
        <v>1928</v>
      </c>
      <c r="F6319" s="397"/>
      <c r="G6319" s="23" t="s">
        <v>268</v>
      </c>
      <c r="H6319" s="26">
        <v>1.1688000000000001</v>
      </c>
      <c r="I6319" s="25">
        <v>23.7</v>
      </c>
      <c r="J6319" s="25">
        <v>27.7</v>
      </c>
    </row>
    <row r="6320" spans="1:10" ht="52.05" customHeight="1">
      <c r="A6320" s="22" t="s">
        <v>1894</v>
      </c>
      <c r="B6320" s="24" t="s">
        <v>3809</v>
      </c>
      <c r="C6320" s="22" t="s">
        <v>78</v>
      </c>
      <c r="D6320" s="22" t="s">
        <v>3810</v>
      </c>
      <c r="E6320" s="397" t="s">
        <v>1928</v>
      </c>
      <c r="F6320" s="397"/>
      <c r="G6320" s="23" t="s">
        <v>99</v>
      </c>
      <c r="H6320" s="26">
        <v>1</v>
      </c>
      <c r="I6320" s="25">
        <v>479.65</v>
      </c>
      <c r="J6320" s="25">
        <v>479.65</v>
      </c>
    </row>
    <row r="6321" spans="1:10">
      <c r="A6321" s="38"/>
      <c r="B6321" s="38"/>
      <c r="C6321" s="38"/>
      <c r="D6321" s="38"/>
      <c r="E6321" s="38" t="s">
        <v>1897</v>
      </c>
      <c r="F6321" s="39">
        <v>21.86</v>
      </c>
      <c r="G6321" s="38" t="s">
        <v>1898</v>
      </c>
      <c r="H6321" s="39">
        <v>0</v>
      </c>
      <c r="I6321" s="38" t="s">
        <v>1899</v>
      </c>
      <c r="J6321" s="39">
        <v>21.86</v>
      </c>
    </row>
    <row r="6322" spans="1:10">
      <c r="A6322" s="38"/>
      <c r="B6322" s="38"/>
      <c r="C6322" s="38"/>
      <c r="D6322" s="38"/>
      <c r="E6322" s="38" t="s">
        <v>1900</v>
      </c>
      <c r="F6322" s="39">
        <v>110.95</v>
      </c>
      <c r="G6322" s="38"/>
      <c r="H6322" s="398" t="s">
        <v>1901</v>
      </c>
      <c r="I6322" s="398"/>
      <c r="J6322" s="39">
        <v>652.19000000000005</v>
      </c>
    </row>
    <row r="6323" spans="1:10" ht="1.05" customHeight="1">
      <c r="A6323" s="16"/>
      <c r="B6323" s="16"/>
      <c r="C6323" s="16"/>
      <c r="D6323" s="16"/>
      <c r="E6323" s="16"/>
      <c r="F6323" s="16"/>
      <c r="G6323" s="16"/>
      <c r="H6323" s="16"/>
      <c r="I6323" s="16"/>
      <c r="J6323" s="16"/>
    </row>
    <row r="6324" spans="1:10" ht="18" customHeight="1">
      <c r="A6324" s="2"/>
      <c r="B6324" s="4" t="s">
        <v>61</v>
      </c>
      <c r="C6324" s="2" t="s">
        <v>62</v>
      </c>
      <c r="D6324" s="2" t="s">
        <v>9</v>
      </c>
      <c r="E6324" s="391" t="s">
        <v>63</v>
      </c>
      <c r="F6324" s="391"/>
      <c r="G6324" s="3" t="s">
        <v>64</v>
      </c>
      <c r="H6324" s="4" t="s">
        <v>10</v>
      </c>
      <c r="I6324" s="4" t="s">
        <v>65</v>
      </c>
      <c r="J6324" s="4" t="s">
        <v>11</v>
      </c>
    </row>
    <row r="6325" spans="1:10" ht="24" customHeight="1">
      <c r="A6325" s="10" t="s">
        <v>1883</v>
      </c>
      <c r="B6325" s="12" t="s">
        <v>3642</v>
      </c>
      <c r="C6325" s="10" t="s">
        <v>78</v>
      </c>
      <c r="D6325" s="10" t="s">
        <v>3643</v>
      </c>
      <c r="E6325" s="395" t="s">
        <v>1887</v>
      </c>
      <c r="F6325" s="395"/>
      <c r="G6325" s="11" t="s">
        <v>1911</v>
      </c>
      <c r="H6325" s="15">
        <v>1</v>
      </c>
      <c r="I6325" s="13">
        <v>28.14</v>
      </c>
      <c r="J6325" s="13">
        <v>28.14</v>
      </c>
    </row>
    <row r="6326" spans="1:10" ht="25.95" customHeight="1">
      <c r="A6326" s="17" t="s">
        <v>1884</v>
      </c>
      <c r="B6326" s="19" t="s">
        <v>3811</v>
      </c>
      <c r="C6326" s="17" t="s">
        <v>78</v>
      </c>
      <c r="D6326" s="17" t="s">
        <v>3812</v>
      </c>
      <c r="E6326" s="396" t="s">
        <v>1887</v>
      </c>
      <c r="F6326" s="396"/>
      <c r="G6326" s="18" t="s">
        <v>1911</v>
      </c>
      <c r="H6326" s="21">
        <v>1</v>
      </c>
      <c r="I6326" s="20">
        <v>0.24</v>
      </c>
      <c r="J6326" s="20">
        <v>0.24</v>
      </c>
    </row>
    <row r="6327" spans="1:10" ht="25.95" customHeight="1">
      <c r="A6327" s="22" t="s">
        <v>1894</v>
      </c>
      <c r="B6327" s="24" t="s">
        <v>3672</v>
      </c>
      <c r="C6327" s="22" t="s">
        <v>78</v>
      </c>
      <c r="D6327" s="22" t="s">
        <v>3673</v>
      </c>
      <c r="E6327" s="397" t="s">
        <v>1928</v>
      </c>
      <c r="F6327" s="397"/>
      <c r="G6327" s="23" t="s">
        <v>1911</v>
      </c>
      <c r="H6327" s="26">
        <v>1</v>
      </c>
      <c r="I6327" s="25">
        <v>1.43</v>
      </c>
      <c r="J6327" s="25">
        <v>1.43</v>
      </c>
    </row>
    <row r="6328" spans="1:10" ht="25.95" customHeight="1">
      <c r="A6328" s="22" t="s">
        <v>1894</v>
      </c>
      <c r="B6328" s="24" t="s">
        <v>3682</v>
      </c>
      <c r="C6328" s="22" t="s">
        <v>78</v>
      </c>
      <c r="D6328" s="22" t="s">
        <v>3683</v>
      </c>
      <c r="E6328" s="397" t="s">
        <v>1928</v>
      </c>
      <c r="F6328" s="397"/>
      <c r="G6328" s="23" t="s">
        <v>1911</v>
      </c>
      <c r="H6328" s="26">
        <v>1</v>
      </c>
      <c r="I6328" s="25">
        <v>0.54</v>
      </c>
      <c r="J6328" s="25">
        <v>0.54</v>
      </c>
    </row>
    <row r="6329" spans="1:10" ht="25.95" customHeight="1">
      <c r="A6329" s="22" t="s">
        <v>1894</v>
      </c>
      <c r="B6329" s="24" t="s">
        <v>3670</v>
      </c>
      <c r="C6329" s="22" t="s">
        <v>78</v>
      </c>
      <c r="D6329" s="22" t="s">
        <v>3671</v>
      </c>
      <c r="E6329" s="397" t="s">
        <v>1928</v>
      </c>
      <c r="F6329" s="397"/>
      <c r="G6329" s="23" t="s">
        <v>1911</v>
      </c>
      <c r="H6329" s="26">
        <v>1</v>
      </c>
      <c r="I6329" s="25">
        <v>2.79</v>
      </c>
      <c r="J6329" s="25">
        <v>2.79</v>
      </c>
    </row>
    <row r="6330" spans="1:10" ht="25.95" customHeight="1">
      <c r="A6330" s="22" t="s">
        <v>1894</v>
      </c>
      <c r="B6330" s="24" t="s">
        <v>3676</v>
      </c>
      <c r="C6330" s="22" t="s">
        <v>78</v>
      </c>
      <c r="D6330" s="22" t="s">
        <v>3677</v>
      </c>
      <c r="E6330" s="397" t="s">
        <v>1928</v>
      </c>
      <c r="F6330" s="397"/>
      <c r="G6330" s="23" t="s">
        <v>1911</v>
      </c>
      <c r="H6330" s="26">
        <v>1</v>
      </c>
      <c r="I6330" s="25">
        <v>0.08</v>
      </c>
      <c r="J6330" s="25">
        <v>0.08</v>
      </c>
    </row>
    <row r="6331" spans="1:10" ht="24" customHeight="1">
      <c r="A6331" s="22" t="s">
        <v>1894</v>
      </c>
      <c r="B6331" s="24" t="s">
        <v>3813</v>
      </c>
      <c r="C6331" s="22" t="s">
        <v>78</v>
      </c>
      <c r="D6331" s="22" t="s">
        <v>3814</v>
      </c>
      <c r="E6331" s="397" t="s">
        <v>67</v>
      </c>
      <c r="F6331" s="397"/>
      <c r="G6331" s="23" t="s">
        <v>1911</v>
      </c>
      <c r="H6331" s="26">
        <v>1</v>
      </c>
      <c r="I6331" s="25">
        <v>20.97</v>
      </c>
      <c r="J6331" s="25">
        <v>20.97</v>
      </c>
    </row>
    <row r="6332" spans="1:10" ht="25.95" customHeight="1">
      <c r="A6332" s="22" t="s">
        <v>1894</v>
      </c>
      <c r="B6332" s="24" t="s">
        <v>3680</v>
      </c>
      <c r="C6332" s="22" t="s">
        <v>78</v>
      </c>
      <c r="D6332" s="22" t="s">
        <v>3681</v>
      </c>
      <c r="E6332" s="397" t="s">
        <v>1928</v>
      </c>
      <c r="F6332" s="397"/>
      <c r="G6332" s="23" t="s">
        <v>1911</v>
      </c>
      <c r="H6332" s="26">
        <v>1</v>
      </c>
      <c r="I6332" s="25">
        <v>0.78</v>
      </c>
      <c r="J6332" s="25">
        <v>0.78</v>
      </c>
    </row>
    <row r="6333" spans="1:10" ht="25.95" customHeight="1">
      <c r="A6333" s="22" t="s">
        <v>1894</v>
      </c>
      <c r="B6333" s="24" t="s">
        <v>3678</v>
      </c>
      <c r="C6333" s="22" t="s">
        <v>78</v>
      </c>
      <c r="D6333" s="22" t="s">
        <v>3679</v>
      </c>
      <c r="E6333" s="397" t="s">
        <v>1928</v>
      </c>
      <c r="F6333" s="397"/>
      <c r="G6333" s="23" t="s">
        <v>1911</v>
      </c>
      <c r="H6333" s="26">
        <v>1</v>
      </c>
      <c r="I6333" s="25">
        <v>1.31</v>
      </c>
      <c r="J6333" s="25">
        <v>1.31</v>
      </c>
    </row>
    <row r="6334" spans="1:10">
      <c r="A6334" s="38"/>
      <c r="B6334" s="38"/>
      <c r="C6334" s="38"/>
      <c r="D6334" s="38"/>
      <c r="E6334" s="38" t="s">
        <v>1897</v>
      </c>
      <c r="F6334" s="39">
        <v>21.21</v>
      </c>
      <c r="G6334" s="38" t="s">
        <v>1898</v>
      </c>
      <c r="H6334" s="39">
        <v>0</v>
      </c>
      <c r="I6334" s="38" t="s">
        <v>1899</v>
      </c>
      <c r="J6334" s="39">
        <v>21.21</v>
      </c>
    </row>
    <row r="6335" spans="1:10">
      <c r="A6335" s="38"/>
      <c r="B6335" s="38"/>
      <c r="C6335" s="38"/>
      <c r="D6335" s="38"/>
      <c r="E6335" s="38" t="s">
        <v>1900</v>
      </c>
      <c r="F6335" s="39">
        <v>5.76</v>
      </c>
      <c r="G6335" s="38"/>
      <c r="H6335" s="398" t="s">
        <v>1901</v>
      </c>
      <c r="I6335" s="398"/>
      <c r="J6335" s="39">
        <v>33.9</v>
      </c>
    </row>
    <row r="6336" spans="1:10" ht="1.05" customHeight="1">
      <c r="A6336" s="16"/>
      <c r="B6336" s="16"/>
      <c r="C6336" s="16"/>
      <c r="D6336" s="16"/>
      <c r="E6336" s="16"/>
      <c r="F6336" s="16"/>
      <c r="G6336" s="16"/>
      <c r="H6336" s="16"/>
      <c r="I6336" s="16"/>
      <c r="J6336" s="16"/>
    </row>
    <row r="6337" spans="1:10" ht="18" customHeight="1">
      <c r="A6337" s="2"/>
      <c r="B6337" s="4" t="s">
        <v>61</v>
      </c>
      <c r="C6337" s="2" t="s">
        <v>62</v>
      </c>
      <c r="D6337" s="2" t="s">
        <v>9</v>
      </c>
      <c r="E6337" s="391" t="s">
        <v>63</v>
      </c>
      <c r="F6337" s="391"/>
      <c r="G6337" s="3" t="s">
        <v>64</v>
      </c>
      <c r="H6337" s="4" t="s">
        <v>10</v>
      </c>
      <c r="I6337" s="4" t="s">
        <v>65</v>
      </c>
      <c r="J6337" s="4" t="s">
        <v>11</v>
      </c>
    </row>
    <row r="6338" spans="1:10" ht="52.05" customHeight="1">
      <c r="A6338" s="10" t="s">
        <v>1883</v>
      </c>
      <c r="B6338" s="12" t="s">
        <v>1932</v>
      </c>
      <c r="C6338" s="10" t="s">
        <v>78</v>
      </c>
      <c r="D6338" s="10" t="s">
        <v>1933</v>
      </c>
      <c r="E6338" s="395" t="s">
        <v>1907</v>
      </c>
      <c r="F6338" s="395"/>
      <c r="G6338" s="11" t="s">
        <v>1908</v>
      </c>
      <c r="H6338" s="15">
        <v>1</v>
      </c>
      <c r="I6338" s="13">
        <v>81.8</v>
      </c>
      <c r="J6338" s="13">
        <v>81.8</v>
      </c>
    </row>
    <row r="6339" spans="1:10" ht="25.95" customHeight="1">
      <c r="A6339" s="17" t="s">
        <v>1884</v>
      </c>
      <c r="B6339" s="19" t="s">
        <v>3815</v>
      </c>
      <c r="C6339" s="17" t="s">
        <v>78</v>
      </c>
      <c r="D6339" s="17" t="s">
        <v>3816</v>
      </c>
      <c r="E6339" s="396" t="s">
        <v>1887</v>
      </c>
      <c r="F6339" s="396"/>
      <c r="G6339" s="18" t="s">
        <v>1911</v>
      </c>
      <c r="H6339" s="21">
        <v>1</v>
      </c>
      <c r="I6339" s="20">
        <v>27.64</v>
      </c>
      <c r="J6339" s="20">
        <v>27.64</v>
      </c>
    </row>
    <row r="6340" spans="1:10" ht="52.05" customHeight="1">
      <c r="A6340" s="17" t="s">
        <v>1884</v>
      </c>
      <c r="B6340" s="19" t="s">
        <v>3817</v>
      </c>
      <c r="C6340" s="17" t="s">
        <v>78</v>
      </c>
      <c r="D6340" s="17" t="s">
        <v>3818</v>
      </c>
      <c r="E6340" s="396" t="s">
        <v>3774</v>
      </c>
      <c r="F6340" s="396"/>
      <c r="G6340" s="18" t="s">
        <v>1911</v>
      </c>
      <c r="H6340" s="21">
        <v>1</v>
      </c>
      <c r="I6340" s="20">
        <v>5.09</v>
      </c>
      <c r="J6340" s="20">
        <v>5.09</v>
      </c>
    </row>
    <row r="6341" spans="1:10" ht="52.05" customHeight="1">
      <c r="A6341" s="17" t="s">
        <v>1884</v>
      </c>
      <c r="B6341" s="19" t="s">
        <v>3819</v>
      </c>
      <c r="C6341" s="17" t="s">
        <v>78</v>
      </c>
      <c r="D6341" s="17" t="s">
        <v>3820</v>
      </c>
      <c r="E6341" s="396" t="s">
        <v>3774</v>
      </c>
      <c r="F6341" s="396"/>
      <c r="G6341" s="18" t="s">
        <v>1911</v>
      </c>
      <c r="H6341" s="21">
        <v>1</v>
      </c>
      <c r="I6341" s="20">
        <v>12.59</v>
      </c>
      <c r="J6341" s="20">
        <v>12.59</v>
      </c>
    </row>
    <row r="6342" spans="1:10" ht="52.05" customHeight="1">
      <c r="A6342" s="17" t="s">
        <v>1884</v>
      </c>
      <c r="B6342" s="19" t="s">
        <v>3821</v>
      </c>
      <c r="C6342" s="17" t="s">
        <v>78</v>
      </c>
      <c r="D6342" s="17" t="s">
        <v>3822</v>
      </c>
      <c r="E6342" s="396" t="s">
        <v>3774</v>
      </c>
      <c r="F6342" s="396"/>
      <c r="G6342" s="18" t="s">
        <v>1911</v>
      </c>
      <c r="H6342" s="21">
        <v>1</v>
      </c>
      <c r="I6342" s="20">
        <v>36.479999999999997</v>
      </c>
      <c r="J6342" s="20">
        <v>36.479999999999997</v>
      </c>
    </row>
    <row r="6343" spans="1:10">
      <c r="A6343" s="38"/>
      <c r="B6343" s="38"/>
      <c r="C6343" s="38"/>
      <c r="D6343" s="38"/>
      <c r="E6343" s="38" t="s">
        <v>1897</v>
      </c>
      <c r="F6343" s="39">
        <v>21.9</v>
      </c>
      <c r="G6343" s="38" t="s">
        <v>1898</v>
      </c>
      <c r="H6343" s="39">
        <v>0</v>
      </c>
      <c r="I6343" s="38" t="s">
        <v>1899</v>
      </c>
      <c r="J6343" s="39">
        <v>21.9</v>
      </c>
    </row>
    <row r="6344" spans="1:10">
      <c r="A6344" s="38"/>
      <c r="B6344" s="38"/>
      <c r="C6344" s="38"/>
      <c r="D6344" s="38"/>
      <c r="E6344" s="38" t="s">
        <v>1900</v>
      </c>
      <c r="F6344" s="39">
        <v>16.760000000000002</v>
      </c>
      <c r="G6344" s="38"/>
      <c r="H6344" s="398" t="s">
        <v>1901</v>
      </c>
      <c r="I6344" s="398"/>
      <c r="J6344" s="39">
        <v>98.56</v>
      </c>
    </row>
    <row r="6345" spans="1:10" ht="1.05" customHeight="1">
      <c r="A6345" s="16"/>
      <c r="B6345" s="16"/>
      <c r="C6345" s="16"/>
      <c r="D6345" s="16"/>
      <c r="E6345" s="16"/>
      <c r="F6345" s="16"/>
      <c r="G6345" s="16"/>
      <c r="H6345" s="16"/>
      <c r="I6345" s="16"/>
      <c r="J6345" s="16"/>
    </row>
    <row r="6346" spans="1:10" ht="18" customHeight="1">
      <c r="A6346" s="2"/>
      <c r="B6346" s="4" t="s">
        <v>61</v>
      </c>
      <c r="C6346" s="2" t="s">
        <v>62</v>
      </c>
      <c r="D6346" s="2" t="s">
        <v>9</v>
      </c>
      <c r="E6346" s="391" t="s">
        <v>63</v>
      </c>
      <c r="F6346" s="391"/>
      <c r="G6346" s="3" t="s">
        <v>64</v>
      </c>
      <c r="H6346" s="4" t="s">
        <v>10</v>
      </c>
      <c r="I6346" s="4" t="s">
        <v>65</v>
      </c>
      <c r="J6346" s="4" t="s">
        <v>11</v>
      </c>
    </row>
    <row r="6347" spans="1:10" ht="52.05" customHeight="1">
      <c r="A6347" s="10" t="s">
        <v>1883</v>
      </c>
      <c r="B6347" s="12" t="s">
        <v>1930</v>
      </c>
      <c r="C6347" s="10" t="s">
        <v>78</v>
      </c>
      <c r="D6347" s="10" t="s">
        <v>1931</v>
      </c>
      <c r="E6347" s="395" t="s">
        <v>1907</v>
      </c>
      <c r="F6347" s="395"/>
      <c r="G6347" s="11" t="s">
        <v>1914</v>
      </c>
      <c r="H6347" s="15">
        <v>1</v>
      </c>
      <c r="I6347" s="13">
        <v>328.91</v>
      </c>
      <c r="J6347" s="13">
        <v>328.91</v>
      </c>
    </row>
    <row r="6348" spans="1:10" ht="52.05" customHeight="1">
      <c r="A6348" s="17" t="s">
        <v>1884</v>
      </c>
      <c r="B6348" s="19" t="s">
        <v>3819</v>
      </c>
      <c r="C6348" s="17" t="s">
        <v>78</v>
      </c>
      <c r="D6348" s="17" t="s">
        <v>3820</v>
      </c>
      <c r="E6348" s="396" t="s">
        <v>3774</v>
      </c>
      <c r="F6348" s="396"/>
      <c r="G6348" s="18" t="s">
        <v>1911</v>
      </c>
      <c r="H6348" s="21">
        <v>1</v>
      </c>
      <c r="I6348" s="20">
        <v>12.59</v>
      </c>
      <c r="J6348" s="20">
        <v>12.59</v>
      </c>
    </row>
    <row r="6349" spans="1:10" ht="52.05" customHeight="1">
      <c r="A6349" s="17" t="s">
        <v>1884</v>
      </c>
      <c r="B6349" s="19" t="s">
        <v>3821</v>
      </c>
      <c r="C6349" s="17" t="s">
        <v>78</v>
      </c>
      <c r="D6349" s="17" t="s">
        <v>3822</v>
      </c>
      <c r="E6349" s="396" t="s">
        <v>3774</v>
      </c>
      <c r="F6349" s="396"/>
      <c r="G6349" s="18" t="s">
        <v>1911</v>
      </c>
      <c r="H6349" s="21">
        <v>1</v>
      </c>
      <c r="I6349" s="20">
        <v>36.479999999999997</v>
      </c>
      <c r="J6349" s="20">
        <v>36.479999999999997</v>
      </c>
    </row>
    <row r="6350" spans="1:10" ht="52.05" customHeight="1">
      <c r="A6350" s="17" t="s">
        <v>1884</v>
      </c>
      <c r="B6350" s="19" t="s">
        <v>3817</v>
      </c>
      <c r="C6350" s="17" t="s">
        <v>78</v>
      </c>
      <c r="D6350" s="17" t="s">
        <v>3818</v>
      </c>
      <c r="E6350" s="396" t="s">
        <v>3774</v>
      </c>
      <c r="F6350" s="396"/>
      <c r="G6350" s="18" t="s">
        <v>1911</v>
      </c>
      <c r="H6350" s="21">
        <v>1</v>
      </c>
      <c r="I6350" s="20">
        <v>5.09</v>
      </c>
      <c r="J6350" s="20">
        <v>5.09</v>
      </c>
    </row>
    <row r="6351" spans="1:10" ht="25.95" customHeight="1">
      <c r="A6351" s="17" t="s">
        <v>1884</v>
      </c>
      <c r="B6351" s="19" t="s">
        <v>3815</v>
      </c>
      <c r="C6351" s="17" t="s">
        <v>78</v>
      </c>
      <c r="D6351" s="17" t="s">
        <v>3816</v>
      </c>
      <c r="E6351" s="396" t="s">
        <v>1887</v>
      </c>
      <c r="F6351" s="396"/>
      <c r="G6351" s="18" t="s">
        <v>1911</v>
      </c>
      <c r="H6351" s="21">
        <v>1</v>
      </c>
      <c r="I6351" s="20">
        <v>27.64</v>
      </c>
      <c r="J6351" s="20">
        <v>27.64</v>
      </c>
    </row>
    <row r="6352" spans="1:10" ht="52.05" customHeight="1">
      <c r="A6352" s="17" t="s">
        <v>1884</v>
      </c>
      <c r="B6352" s="19" t="s">
        <v>3823</v>
      </c>
      <c r="C6352" s="17" t="s">
        <v>78</v>
      </c>
      <c r="D6352" s="17" t="s">
        <v>3824</v>
      </c>
      <c r="E6352" s="396" t="s">
        <v>3774</v>
      </c>
      <c r="F6352" s="396"/>
      <c r="G6352" s="18" t="s">
        <v>1911</v>
      </c>
      <c r="H6352" s="21">
        <v>1</v>
      </c>
      <c r="I6352" s="20">
        <v>185.36</v>
      </c>
      <c r="J6352" s="20">
        <v>185.36</v>
      </c>
    </row>
    <row r="6353" spans="1:10" ht="52.05" customHeight="1">
      <c r="A6353" s="17" t="s">
        <v>1884</v>
      </c>
      <c r="B6353" s="19" t="s">
        <v>3825</v>
      </c>
      <c r="C6353" s="17" t="s">
        <v>78</v>
      </c>
      <c r="D6353" s="17" t="s">
        <v>3826</v>
      </c>
      <c r="E6353" s="396" t="s">
        <v>3774</v>
      </c>
      <c r="F6353" s="396"/>
      <c r="G6353" s="18" t="s">
        <v>1911</v>
      </c>
      <c r="H6353" s="21">
        <v>1</v>
      </c>
      <c r="I6353" s="20">
        <v>61.75</v>
      </c>
      <c r="J6353" s="20">
        <v>61.75</v>
      </c>
    </row>
    <row r="6354" spans="1:10">
      <c r="A6354" s="38"/>
      <c r="B6354" s="38"/>
      <c r="C6354" s="38"/>
      <c r="D6354" s="38"/>
      <c r="E6354" s="38" t="s">
        <v>1897</v>
      </c>
      <c r="F6354" s="39">
        <v>21.9</v>
      </c>
      <c r="G6354" s="38" t="s">
        <v>1898</v>
      </c>
      <c r="H6354" s="39">
        <v>0</v>
      </c>
      <c r="I6354" s="38" t="s">
        <v>1899</v>
      </c>
      <c r="J6354" s="39">
        <v>21.9</v>
      </c>
    </row>
    <row r="6355" spans="1:10">
      <c r="A6355" s="38"/>
      <c r="B6355" s="38"/>
      <c r="C6355" s="38"/>
      <c r="D6355" s="38"/>
      <c r="E6355" s="38" t="s">
        <v>1900</v>
      </c>
      <c r="F6355" s="39">
        <v>67.42</v>
      </c>
      <c r="G6355" s="38"/>
      <c r="H6355" s="398" t="s">
        <v>1901</v>
      </c>
      <c r="I6355" s="398"/>
      <c r="J6355" s="39">
        <v>396.33</v>
      </c>
    </row>
    <row r="6356" spans="1:10" ht="1.05" customHeight="1">
      <c r="A6356" s="16"/>
      <c r="B6356" s="16"/>
      <c r="C6356" s="16"/>
      <c r="D6356" s="16"/>
      <c r="E6356" s="16"/>
      <c r="F6356" s="16"/>
      <c r="G6356" s="16"/>
      <c r="H6356" s="16"/>
      <c r="I6356" s="16"/>
      <c r="J6356" s="16"/>
    </row>
    <row r="6357" spans="1:10" ht="18" customHeight="1">
      <c r="A6357" s="2"/>
      <c r="B6357" s="4" t="s">
        <v>61</v>
      </c>
      <c r="C6357" s="2" t="s">
        <v>62</v>
      </c>
      <c r="D6357" s="2" t="s">
        <v>9</v>
      </c>
      <c r="E6357" s="391" t="s">
        <v>63</v>
      </c>
      <c r="F6357" s="391"/>
      <c r="G6357" s="3" t="s">
        <v>64</v>
      </c>
      <c r="H6357" s="4" t="s">
        <v>10</v>
      </c>
      <c r="I6357" s="4" t="s">
        <v>65</v>
      </c>
      <c r="J6357" s="4" t="s">
        <v>11</v>
      </c>
    </row>
    <row r="6358" spans="1:10" ht="52.05" customHeight="1">
      <c r="A6358" s="10" t="s">
        <v>1883</v>
      </c>
      <c r="B6358" s="12" t="s">
        <v>3821</v>
      </c>
      <c r="C6358" s="10" t="s">
        <v>78</v>
      </c>
      <c r="D6358" s="10" t="s">
        <v>3822</v>
      </c>
      <c r="E6358" s="395" t="s">
        <v>3774</v>
      </c>
      <c r="F6358" s="395"/>
      <c r="G6358" s="11" t="s">
        <v>1911</v>
      </c>
      <c r="H6358" s="15">
        <v>1</v>
      </c>
      <c r="I6358" s="13">
        <v>36.479999999999997</v>
      </c>
      <c r="J6358" s="13">
        <v>36.479999999999997</v>
      </c>
    </row>
    <row r="6359" spans="1:10" ht="39" customHeight="1">
      <c r="A6359" s="22" t="s">
        <v>1894</v>
      </c>
      <c r="B6359" s="24" t="s">
        <v>3827</v>
      </c>
      <c r="C6359" s="22" t="s">
        <v>78</v>
      </c>
      <c r="D6359" s="22" t="s">
        <v>3828</v>
      </c>
      <c r="E6359" s="397" t="s">
        <v>3500</v>
      </c>
      <c r="F6359" s="397"/>
      <c r="G6359" s="23" t="s">
        <v>268</v>
      </c>
      <c r="H6359" s="26">
        <v>6.0300000000000002E-5</v>
      </c>
      <c r="I6359" s="25">
        <v>237841.37</v>
      </c>
      <c r="J6359" s="25">
        <v>14.34</v>
      </c>
    </row>
    <row r="6360" spans="1:10" ht="52.05" customHeight="1">
      <c r="A6360" s="22" t="s">
        <v>1894</v>
      </c>
      <c r="B6360" s="24" t="s">
        <v>3829</v>
      </c>
      <c r="C6360" s="22" t="s">
        <v>78</v>
      </c>
      <c r="D6360" s="22" t="s">
        <v>3830</v>
      </c>
      <c r="E6360" s="397" t="s">
        <v>3500</v>
      </c>
      <c r="F6360" s="397"/>
      <c r="G6360" s="23" t="s">
        <v>268</v>
      </c>
      <c r="H6360" s="26">
        <v>3.4199999999999998E-5</v>
      </c>
      <c r="I6360" s="25">
        <v>647484.18999999994</v>
      </c>
      <c r="J6360" s="25">
        <v>22.14</v>
      </c>
    </row>
    <row r="6361" spans="1:10">
      <c r="A6361" s="38"/>
      <c r="B6361" s="38"/>
      <c r="C6361" s="38"/>
      <c r="D6361" s="38"/>
      <c r="E6361" s="38" t="s">
        <v>1897</v>
      </c>
      <c r="F6361" s="39">
        <v>0</v>
      </c>
      <c r="G6361" s="38" t="s">
        <v>1898</v>
      </c>
      <c r="H6361" s="39">
        <v>0</v>
      </c>
      <c r="I6361" s="38" t="s">
        <v>1899</v>
      </c>
      <c r="J6361" s="39">
        <v>0</v>
      </c>
    </row>
    <row r="6362" spans="1:10">
      <c r="A6362" s="38"/>
      <c r="B6362" s="38"/>
      <c r="C6362" s="38"/>
      <c r="D6362" s="38"/>
      <c r="E6362" s="38" t="s">
        <v>1900</v>
      </c>
      <c r="F6362" s="39">
        <v>7.47</v>
      </c>
      <c r="G6362" s="38"/>
      <c r="H6362" s="398" t="s">
        <v>1901</v>
      </c>
      <c r="I6362" s="398"/>
      <c r="J6362" s="39">
        <v>43.95</v>
      </c>
    </row>
    <row r="6363" spans="1:10" ht="1.05" customHeight="1">
      <c r="A6363" s="16"/>
      <c r="B6363" s="16"/>
      <c r="C6363" s="16"/>
      <c r="D6363" s="16"/>
      <c r="E6363" s="16"/>
      <c r="F6363" s="16"/>
      <c r="G6363" s="16"/>
      <c r="H6363" s="16"/>
      <c r="I6363" s="16"/>
      <c r="J6363" s="16"/>
    </row>
    <row r="6364" spans="1:10" ht="18" customHeight="1">
      <c r="A6364" s="2"/>
      <c r="B6364" s="4" t="s">
        <v>61</v>
      </c>
      <c r="C6364" s="2" t="s">
        <v>62</v>
      </c>
      <c r="D6364" s="2" t="s">
        <v>9</v>
      </c>
      <c r="E6364" s="391" t="s">
        <v>63</v>
      </c>
      <c r="F6364" s="391"/>
      <c r="G6364" s="3" t="s">
        <v>64</v>
      </c>
      <c r="H6364" s="4" t="s">
        <v>10</v>
      </c>
      <c r="I6364" s="4" t="s">
        <v>65</v>
      </c>
      <c r="J6364" s="4" t="s">
        <v>11</v>
      </c>
    </row>
    <row r="6365" spans="1:10" ht="52.05" customHeight="1">
      <c r="A6365" s="10" t="s">
        <v>1883</v>
      </c>
      <c r="B6365" s="12" t="s">
        <v>3817</v>
      </c>
      <c r="C6365" s="10" t="s">
        <v>78</v>
      </c>
      <c r="D6365" s="10" t="s">
        <v>3818</v>
      </c>
      <c r="E6365" s="395" t="s">
        <v>3774</v>
      </c>
      <c r="F6365" s="395"/>
      <c r="G6365" s="11" t="s">
        <v>1911</v>
      </c>
      <c r="H6365" s="15">
        <v>1</v>
      </c>
      <c r="I6365" s="13">
        <v>5.09</v>
      </c>
      <c r="J6365" s="13">
        <v>5.09</v>
      </c>
    </row>
    <row r="6366" spans="1:10" ht="39" customHeight="1">
      <c r="A6366" s="22" t="s">
        <v>1894</v>
      </c>
      <c r="B6366" s="24" t="s">
        <v>3827</v>
      </c>
      <c r="C6366" s="22" t="s">
        <v>78</v>
      </c>
      <c r="D6366" s="22" t="s">
        <v>3828</v>
      </c>
      <c r="E6366" s="397" t="s">
        <v>3500</v>
      </c>
      <c r="F6366" s="397"/>
      <c r="G6366" s="23" t="s">
        <v>268</v>
      </c>
      <c r="H6366" s="26">
        <v>5.9000000000000003E-6</v>
      </c>
      <c r="I6366" s="25">
        <v>237841.37</v>
      </c>
      <c r="J6366" s="25">
        <v>1.4</v>
      </c>
    </row>
    <row r="6367" spans="1:10" ht="52.05" customHeight="1">
      <c r="A6367" s="22" t="s">
        <v>1894</v>
      </c>
      <c r="B6367" s="24" t="s">
        <v>3829</v>
      </c>
      <c r="C6367" s="22" t="s">
        <v>78</v>
      </c>
      <c r="D6367" s="22" t="s">
        <v>3830</v>
      </c>
      <c r="E6367" s="397" t="s">
        <v>3500</v>
      </c>
      <c r="F6367" s="397"/>
      <c r="G6367" s="23" t="s">
        <v>268</v>
      </c>
      <c r="H6367" s="26">
        <v>5.6999999999999996E-6</v>
      </c>
      <c r="I6367" s="25">
        <v>647484.18999999994</v>
      </c>
      <c r="J6367" s="25">
        <v>3.69</v>
      </c>
    </row>
    <row r="6368" spans="1:10">
      <c r="A6368" s="38"/>
      <c r="B6368" s="38"/>
      <c r="C6368" s="38"/>
      <c r="D6368" s="38"/>
      <c r="E6368" s="38" t="s">
        <v>1897</v>
      </c>
      <c r="F6368" s="39">
        <v>0</v>
      </c>
      <c r="G6368" s="38" t="s">
        <v>1898</v>
      </c>
      <c r="H6368" s="39">
        <v>0</v>
      </c>
      <c r="I6368" s="38" t="s">
        <v>1899</v>
      </c>
      <c r="J6368" s="39">
        <v>0</v>
      </c>
    </row>
    <row r="6369" spans="1:10">
      <c r="A6369" s="38"/>
      <c r="B6369" s="38"/>
      <c r="C6369" s="38"/>
      <c r="D6369" s="38"/>
      <c r="E6369" s="38" t="s">
        <v>1900</v>
      </c>
      <c r="F6369" s="39">
        <v>1.04</v>
      </c>
      <c r="G6369" s="38"/>
      <c r="H6369" s="398" t="s">
        <v>1901</v>
      </c>
      <c r="I6369" s="398"/>
      <c r="J6369" s="39">
        <v>6.13</v>
      </c>
    </row>
    <row r="6370" spans="1:10" ht="1.05" customHeight="1">
      <c r="A6370" s="16"/>
      <c r="B6370" s="16"/>
      <c r="C6370" s="16"/>
      <c r="D6370" s="16"/>
      <c r="E6370" s="16"/>
      <c r="F6370" s="16"/>
      <c r="G6370" s="16"/>
      <c r="H6370" s="16"/>
      <c r="I6370" s="16"/>
      <c r="J6370" s="16"/>
    </row>
    <row r="6371" spans="1:10" ht="18" customHeight="1">
      <c r="A6371" s="2"/>
      <c r="B6371" s="4" t="s">
        <v>61</v>
      </c>
      <c r="C6371" s="2" t="s">
        <v>62</v>
      </c>
      <c r="D6371" s="2" t="s">
        <v>9</v>
      </c>
      <c r="E6371" s="391" t="s">
        <v>63</v>
      </c>
      <c r="F6371" s="391"/>
      <c r="G6371" s="3" t="s">
        <v>64</v>
      </c>
      <c r="H6371" s="4" t="s">
        <v>10</v>
      </c>
      <c r="I6371" s="4" t="s">
        <v>65</v>
      </c>
      <c r="J6371" s="4" t="s">
        <v>11</v>
      </c>
    </row>
    <row r="6372" spans="1:10" ht="52.05" customHeight="1">
      <c r="A6372" s="10" t="s">
        <v>1883</v>
      </c>
      <c r="B6372" s="12" t="s">
        <v>3819</v>
      </c>
      <c r="C6372" s="10" t="s">
        <v>78</v>
      </c>
      <c r="D6372" s="10" t="s">
        <v>3820</v>
      </c>
      <c r="E6372" s="395" t="s">
        <v>3774</v>
      </c>
      <c r="F6372" s="395"/>
      <c r="G6372" s="11" t="s">
        <v>1911</v>
      </c>
      <c r="H6372" s="15">
        <v>1</v>
      </c>
      <c r="I6372" s="13">
        <v>12.59</v>
      </c>
      <c r="J6372" s="13">
        <v>12.59</v>
      </c>
    </row>
    <row r="6373" spans="1:10" ht="39" customHeight="1">
      <c r="A6373" s="22" t="s">
        <v>1894</v>
      </c>
      <c r="B6373" s="24" t="s">
        <v>3827</v>
      </c>
      <c r="C6373" s="22" t="s">
        <v>78</v>
      </c>
      <c r="D6373" s="22" t="s">
        <v>3828</v>
      </c>
      <c r="E6373" s="397" t="s">
        <v>3500</v>
      </c>
      <c r="F6373" s="397"/>
      <c r="G6373" s="23" t="s">
        <v>268</v>
      </c>
      <c r="H6373" s="26">
        <v>1.4600000000000001E-5</v>
      </c>
      <c r="I6373" s="25">
        <v>237841.37</v>
      </c>
      <c r="J6373" s="25">
        <v>3.47</v>
      </c>
    </row>
    <row r="6374" spans="1:10" ht="52.05" customHeight="1">
      <c r="A6374" s="22" t="s">
        <v>1894</v>
      </c>
      <c r="B6374" s="24" t="s">
        <v>3829</v>
      </c>
      <c r="C6374" s="22" t="s">
        <v>78</v>
      </c>
      <c r="D6374" s="22" t="s">
        <v>3830</v>
      </c>
      <c r="E6374" s="397" t="s">
        <v>3500</v>
      </c>
      <c r="F6374" s="397"/>
      <c r="G6374" s="23" t="s">
        <v>268</v>
      </c>
      <c r="H6374" s="26">
        <v>1.4100000000000001E-5</v>
      </c>
      <c r="I6374" s="25">
        <v>647484.18999999994</v>
      </c>
      <c r="J6374" s="25">
        <v>9.1199999999999992</v>
      </c>
    </row>
    <row r="6375" spans="1:10">
      <c r="A6375" s="38"/>
      <c r="B6375" s="38"/>
      <c r="C6375" s="38"/>
      <c r="D6375" s="38"/>
      <c r="E6375" s="38" t="s">
        <v>1897</v>
      </c>
      <c r="F6375" s="39">
        <v>0</v>
      </c>
      <c r="G6375" s="38" t="s">
        <v>1898</v>
      </c>
      <c r="H6375" s="39">
        <v>0</v>
      </c>
      <c r="I6375" s="38" t="s">
        <v>1899</v>
      </c>
      <c r="J6375" s="39">
        <v>0</v>
      </c>
    </row>
    <row r="6376" spans="1:10">
      <c r="A6376" s="38"/>
      <c r="B6376" s="38"/>
      <c r="C6376" s="38"/>
      <c r="D6376" s="38"/>
      <c r="E6376" s="38" t="s">
        <v>1900</v>
      </c>
      <c r="F6376" s="39">
        <v>2.58</v>
      </c>
      <c r="G6376" s="38"/>
      <c r="H6376" s="398" t="s">
        <v>1901</v>
      </c>
      <c r="I6376" s="398"/>
      <c r="J6376" s="39">
        <v>15.17</v>
      </c>
    </row>
    <row r="6377" spans="1:10" ht="1.05" customHeight="1">
      <c r="A6377" s="16"/>
      <c r="B6377" s="16"/>
      <c r="C6377" s="16"/>
      <c r="D6377" s="16"/>
      <c r="E6377" s="16"/>
      <c r="F6377" s="16"/>
      <c r="G6377" s="16"/>
      <c r="H6377" s="16"/>
      <c r="I6377" s="16"/>
      <c r="J6377" s="16"/>
    </row>
    <row r="6378" spans="1:10" ht="18" customHeight="1">
      <c r="A6378" s="2"/>
      <c r="B6378" s="4" t="s">
        <v>61</v>
      </c>
      <c r="C6378" s="2" t="s">
        <v>62</v>
      </c>
      <c r="D6378" s="2" t="s">
        <v>9</v>
      </c>
      <c r="E6378" s="391" t="s">
        <v>63</v>
      </c>
      <c r="F6378" s="391"/>
      <c r="G6378" s="3" t="s">
        <v>64</v>
      </c>
      <c r="H6378" s="4" t="s">
        <v>10</v>
      </c>
      <c r="I6378" s="4" t="s">
        <v>65</v>
      </c>
      <c r="J6378" s="4" t="s">
        <v>11</v>
      </c>
    </row>
    <row r="6379" spans="1:10" ht="52.05" customHeight="1">
      <c r="A6379" s="10" t="s">
        <v>1883</v>
      </c>
      <c r="B6379" s="12" t="s">
        <v>3825</v>
      </c>
      <c r="C6379" s="10" t="s">
        <v>78</v>
      </c>
      <c r="D6379" s="10" t="s">
        <v>3826</v>
      </c>
      <c r="E6379" s="395" t="s">
        <v>3774</v>
      </c>
      <c r="F6379" s="395"/>
      <c r="G6379" s="11" t="s">
        <v>1911</v>
      </c>
      <c r="H6379" s="15">
        <v>1</v>
      </c>
      <c r="I6379" s="13">
        <v>61.75</v>
      </c>
      <c r="J6379" s="13">
        <v>61.75</v>
      </c>
    </row>
    <row r="6380" spans="1:10" ht="39" customHeight="1">
      <c r="A6380" s="22" t="s">
        <v>1894</v>
      </c>
      <c r="B6380" s="24" t="s">
        <v>3827</v>
      </c>
      <c r="C6380" s="22" t="s">
        <v>78</v>
      </c>
      <c r="D6380" s="22" t="s">
        <v>3828</v>
      </c>
      <c r="E6380" s="397" t="s">
        <v>3500</v>
      </c>
      <c r="F6380" s="397"/>
      <c r="G6380" s="23" t="s">
        <v>268</v>
      </c>
      <c r="H6380" s="26">
        <v>8.4900000000000004E-5</v>
      </c>
      <c r="I6380" s="25">
        <v>237841.37</v>
      </c>
      <c r="J6380" s="25">
        <v>20.190000000000001</v>
      </c>
    </row>
    <row r="6381" spans="1:10" ht="52.05" customHeight="1">
      <c r="A6381" s="22" t="s">
        <v>1894</v>
      </c>
      <c r="B6381" s="24" t="s">
        <v>3829</v>
      </c>
      <c r="C6381" s="22" t="s">
        <v>78</v>
      </c>
      <c r="D6381" s="22" t="s">
        <v>3830</v>
      </c>
      <c r="E6381" s="397" t="s">
        <v>3500</v>
      </c>
      <c r="F6381" s="397"/>
      <c r="G6381" s="23" t="s">
        <v>268</v>
      </c>
      <c r="H6381" s="26">
        <v>6.4200000000000002E-5</v>
      </c>
      <c r="I6381" s="25">
        <v>647484.18999999994</v>
      </c>
      <c r="J6381" s="25">
        <v>41.56</v>
      </c>
    </row>
    <row r="6382" spans="1:10">
      <c r="A6382" s="38"/>
      <c r="B6382" s="38"/>
      <c r="C6382" s="38"/>
      <c r="D6382" s="38"/>
      <c r="E6382" s="38" t="s">
        <v>1897</v>
      </c>
      <c r="F6382" s="39">
        <v>0</v>
      </c>
      <c r="G6382" s="38" t="s">
        <v>1898</v>
      </c>
      <c r="H6382" s="39">
        <v>0</v>
      </c>
      <c r="I6382" s="38" t="s">
        <v>1899</v>
      </c>
      <c r="J6382" s="39">
        <v>0</v>
      </c>
    </row>
    <row r="6383" spans="1:10">
      <c r="A6383" s="38"/>
      <c r="B6383" s="38"/>
      <c r="C6383" s="38"/>
      <c r="D6383" s="38"/>
      <c r="E6383" s="38" t="s">
        <v>1900</v>
      </c>
      <c r="F6383" s="39">
        <v>12.65</v>
      </c>
      <c r="G6383" s="38"/>
      <c r="H6383" s="398" t="s">
        <v>1901</v>
      </c>
      <c r="I6383" s="398"/>
      <c r="J6383" s="39">
        <v>74.400000000000006</v>
      </c>
    </row>
    <row r="6384" spans="1:10" ht="1.05" customHeight="1">
      <c r="A6384" s="16"/>
      <c r="B6384" s="16"/>
      <c r="C6384" s="16"/>
      <c r="D6384" s="16"/>
      <c r="E6384" s="16"/>
      <c r="F6384" s="16"/>
      <c r="G6384" s="16"/>
      <c r="H6384" s="16"/>
      <c r="I6384" s="16"/>
      <c r="J6384" s="16"/>
    </row>
    <row r="6385" spans="1:10" ht="18" customHeight="1">
      <c r="A6385" s="2"/>
      <c r="B6385" s="4" t="s">
        <v>61</v>
      </c>
      <c r="C6385" s="2" t="s">
        <v>62</v>
      </c>
      <c r="D6385" s="2" t="s">
        <v>9</v>
      </c>
      <c r="E6385" s="391" t="s">
        <v>63</v>
      </c>
      <c r="F6385" s="391"/>
      <c r="G6385" s="3" t="s">
        <v>64</v>
      </c>
      <c r="H6385" s="4" t="s">
        <v>10</v>
      </c>
      <c r="I6385" s="4" t="s">
        <v>65</v>
      </c>
      <c r="J6385" s="4" t="s">
        <v>11</v>
      </c>
    </row>
    <row r="6386" spans="1:10" ht="52.05" customHeight="1">
      <c r="A6386" s="10" t="s">
        <v>1883</v>
      </c>
      <c r="B6386" s="12" t="s">
        <v>3823</v>
      </c>
      <c r="C6386" s="10" t="s">
        <v>78</v>
      </c>
      <c r="D6386" s="10" t="s">
        <v>3824</v>
      </c>
      <c r="E6386" s="395" t="s">
        <v>3774</v>
      </c>
      <c r="F6386" s="395"/>
      <c r="G6386" s="11" t="s">
        <v>1911</v>
      </c>
      <c r="H6386" s="15">
        <v>1</v>
      </c>
      <c r="I6386" s="13">
        <v>185.36</v>
      </c>
      <c r="J6386" s="13">
        <v>185.36</v>
      </c>
    </row>
    <row r="6387" spans="1:10" ht="25.95" customHeight="1">
      <c r="A6387" s="22" t="s">
        <v>1894</v>
      </c>
      <c r="B6387" s="24" t="s">
        <v>3783</v>
      </c>
      <c r="C6387" s="22" t="s">
        <v>78</v>
      </c>
      <c r="D6387" s="22" t="s">
        <v>3784</v>
      </c>
      <c r="E6387" s="397" t="s">
        <v>1928</v>
      </c>
      <c r="F6387" s="397"/>
      <c r="G6387" s="23" t="s">
        <v>2015</v>
      </c>
      <c r="H6387" s="26">
        <v>29.47</v>
      </c>
      <c r="I6387" s="25">
        <v>6.29</v>
      </c>
      <c r="J6387" s="25">
        <v>185.36</v>
      </c>
    </row>
    <row r="6388" spans="1:10">
      <c r="A6388" s="38"/>
      <c r="B6388" s="38"/>
      <c r="C6388" s="38"/>
      <c r="D6388" s="38"/>
      <c r="E6388" s="38" t="s">
        <v>1897</v>
      </c>
      <c r="F6388" s="39">
        <v>0</v>
      </c>
      <c r="G6388" s="38" t="s">
        <v>1898</v>
      </c>
      <c r="H6388" s="39">
        <v>0</v>
      </c>
      <c r="I6388" s="38" t="s">
        <v>1899</v>
      </c>
      <c r="J6388" s="39">
        <v>0</v>
      </c>
    </row>
    <row r="6389" spans="1:10">
      <c r="A6389" s="38"/>
      <c r="B6389" s="38"/>
      <c r="C6389" s="38"/>
      <c r="D6389" s="38"/>
      <c r="E6389" s="38" t="s">
        <v>1900</v>
      </c>
      <c r="F6389" s="39">
        <v>37.99</v>
      </c>
      <c r="G6389" s="38"/>
      <c r="H6389" s="398" t="s">
        <v>1901</v>
      </c>
      <c r="I6389" s="398"/>
      <c r="J6389" s="39">
        <v>223.35</v>
      </c>
    </row>
    <row r="6390" spans="1:10" ht="1.05" customHeight="1">
      <c r="A6390" s="16"/>
      <c r="B6390" s="16"/>
      <c r="C6390" s="16"/>
      <c r="D6390" s="16"/>
      <c r="E6390" s="16"/>
      <c r="F6390" s="16"/>
      <c r="G6390" s="16"/>
      <c r="H6390" s="16"/>
      <c r="I6390" s="16"/>
      <c r="J6390" s="16"/>
    </row>
    <row r="6391" spans="1:10" ht="18" customHeight="1">
      <c r="A6391" s="2"/>
      <c r="B6391" s="4" t="s">
        <v>61</v>
      </c>
      <c r="C6391" s="2" t="s">
        <v>62</v>
      </c>
      <c r="D6391" s="2" t="s">
        <v>9</v>
      </c>
      <c r="E6391" s="391" t="s">
        <v>63</v>
      </c>
      <c r="F6391" s="391"/>
      <c r="G6391" s="3" t="s">
        <v>64</v>
      </c>
      <c r="H6391" s="4" t="s">
        <v>10</v>
      </c>
      <c r="I6391" s="4" t="s">
        <v>65</v>
      </c>
      <c r="J6391" s="4" t="s">
        <v>11</v>
      </c>
    </row>
    <row r="6392" spans="1:10" ht="64.95" customHeight="1">
      <c r="A6392" s="10" t="s">
        <v>1883</v>
      </c>
      <c r="B6392" s="12" t="s">
        <v>1920</v>
      </c>
      <c r="C6392" s="10" t="s">
        <v>78</v>
      </c>
      <c r="D6392" s="10" t="s">
        <v>1921</v>
      </c>
      <c r="E6392" s="395" t="s">
        <v>1907</v>
      </c>
      <c r="F6392" s="395"/>
      <c r="G6392" s="11" t="s">
        <v>1908</v>
      </c>
      <c r="H6392" s="15">
        <v>1</v>
      </c>
      <c r="I6392" s="13">
        <v>72.709999999999994</v>
      </c>
      <c r="J6392" s="13">
        <v>72.709999999999994</v>
      </c>
    </row>
    <row r="6393" spans="1:10" ht="64.95" customHeight="1">
      <c r="A6393" s="17" t="s">
        <v>1884</v>
      </c>
      <c r="B6393" s="19" t="s">
        <v>3831</v>
      </c>
      <c r="C6393" s="17" t="s">
        <v>78</v>
      </c>
      <c r="D6393" s="17" t="s">
        <v>3832</v>
      </c>
      <c r="E6393" s="396" t="s">
        <v>3774</v>
      </c>
      <c r="F6393" s="396"/>
      <c r="G6393" s="18" t="s">
        <v>1911</v>
      </c>
      <c r="H6393" s="21">
        <v>1</v>
      </c>
      <c r="I6393" s="20">
        <v>11.51</v>
      </c>
      <c r="J6393" s="20">
        <v>11.51</v>
      </c>
    </row>
    <row r="6394" spans="1:10" ht="24" customHeight="1">
      <c r="A6394" s="17" t="s">
        <v>1884</v>
      </c>
      <c r="B6394" s="19" t="s">
        <v>3833</v>
      </c>
      <c r="C6394" s="17" t="s">
        <v>78</v>
      </c>
      <c r="D6394" s="17" t="s">
        <v>3834</v>
      </c>
      <c r="E6394" s="396" t="s">
        <v>1887</v>
      </c>
      <c r="F6394" s="396"/>
      <c r="G6394" s="18" t="s">
        <v>1911</v>
      </c>
      <c r="H6394" s="21">
        <v>1</v>
      </c>
      <c r="I6394" s="20">
        <v>26.81</v>
      </c>
      <c r="J6394" s="20">
        <v>26.81</v>
      </c>
    </row>
    <row r="6395" spans="1:10" ht="64.95" customHeight="1">
      <c r="A6395" s="17" t="s">
        <v>1884</v>
      </c>
      <c r="B6395" s="19" t="s">
        <v>3835</v>
      </c>
      <c r="C6395" s="17" t="s">
        <v>78</v>
      </c>
      <c r="D6395" s="17" t="s">
        <v>3836</v>
      </c>
      <c r="E6395" s="396" t="s">
        <v>3774</v>
      </c>
      <c r="F6395" s="396"/>
      <c r="G6395" s="18" t="s">
        <v>1911</v>
      </c>
      <c r="H6395" s="21">
        <v>1</v>
      </c>
      <c r="I6395" s="20">
        <v>4.6399999999999997</v>
      </c>
      <c r="J6395" s="20">
        <v>4.6399999999999997</v>
      </c>
    </row>
    <row r="6396" spans="1:10" ht="64.95" customHeight="1">
      <c r="A6396" s="17" t="s">
        <v>1884</v>
      </c>
      <c r="B6396" s="19" t="s">
        <v>3837</v>
      </c>
      <c r="C6396" s="17" t="s">
        <v>78</v>
      </c>
      <c r="D6396" s="17" t="s">
        <v>3838</v>
      </c>
      <c r="E6396" s="396" t="s">
        <v>3774</v>
      </c>
      <c r="F6396" s="396"/>
      <c r="G6396" s="18" t="s">
        <v>1911</v>
      </c>
      <c r="H6396" s="21">
        <v>1</v>
      </c>
      <c r="I6396" s="20">
        <v>29.75</v>
      </c>
      <c r="J6396" s="20">
        <v>29.75</v>
      </c>
    </row>
    <row r="6397" spans="1:10">
      <c r="A6397" s="38"/>
      <c r="B6397" s="38"/>
      <c r="C6397" s="38"/>
      <c r="D6397" s="38"/>
      <c r="E6397" s="38" t="s">
        <v>1897</v>
      </c>
      <c r="F6397" s="39">
        <v>21.07</v>
      </c>
      <c r="G6397" s="38" t="s">
        <v>1898</v>
      </c>
      <c r="H6397" s="39">
        <v>0</v>
      </c>
      <c r="I6397" s="38" t="s">
        <v>1899</v>
      </c>
      <c r="J6397" s="39">
        <v>21.07</v>
      </c>
    </row>
    <row r="6398" spans="1:10">
      <c r="A6398" s="38"/>
      <c r="B6398" s="38"/>
      <c r="C6398" s="38"/>
      <c r="D6398" s="38"/>
      <c r="E6398" s="38" t="s">
        <v>1900</v>
      </c>
      <c r="F6398" s="39">
        <v>14.9</v>
      </c>
      <c r="G6398" s="38"/>
      <c r="H6398" s="398" t="s">
        <v>1901</v>
      </c>
      <c r="I6398" s="398"/>
      <c r="J6398" s="39">
        <v>87.61</v>
      </c>
    </row>
    <row r="6399" spans="1:10" ht="1.05" customHeight="1">
      <c r="A6399" s="16"/>
      <c r="B6399" s="16"/>
      <c r="C6399" s="16"/>
      <c r="D6399" s="16"/>
      <c r="E6399" s="16"/>
      <c r="F6399" s="16"/>
      <c r="G6399" s="16"/>
      <c r="H6399" s="16"/>
      <c r="I6399" s="16"/>
      <c r="J6399" s="16"/>
    </row>
    <row r="6400" spans="1:10" ht="18" customHeight="1">
      <c r="A6400" s="2"/>
      <c r="B6400" s="4" t="s">
        <v>61</v>
      </c>
      <c r="C6400" s="2" t="s">
        <v>62</v>
      </c>
      <c r="D6400" s="2" t="s">
        <v>9</v>
      </c>
      <c r="E6400" s="391" t="s">
        <v>63</v>
      </c>
      <c r="F6400" s="391"/>
      <c r="G6400" s="3" t="s">
        <v>64</v>
      </c>
      <c r="H6400" s="4" t="s">
        <v>10</v>
      </c>
      <c r="I6400" s="4" t="s">
        <v>65</v>
      </c>
      <c r="J6400" s="4" t="s">
        <v>11</v>
      </c>
    </row>
    <row r="6401" spans="1:10" ht="64.95" customHeight="1">
      <c r="A6401" s="10" t="s">
        <v>1883</v>
      </c>
      <c r="B6401" s="12" t="s">
        <v>1924</v>
      </c>
      <c r="C6401" s="10" t="s">
        <v>78</v>
      </c>
      <c r="D6401" s="10" t="s">
        <v>1925</v>
      </c>
      <c r="E6401" s="395" t="s">
        <v>1907</v>
      </c>
      <c r="F6401" s="395"/>
      <c r="G6401" s="11" t="s">
        <v>1914</v>
      </c>
      <c r="H6401" s="15">
        <v>1</v>
      </c>
      <c r="I6401" s="13">
        <v>327.82</v>
      </c>
      <c r="J6401" s="13">
        <v>327.82</v>
      </c>
    </row>
    <row r="6402" spans="1:10" ht="64.95" customHeight="1">
      <c r="A6402" s="17" t="s">
        <v>1884</v>
      </c>
      <c r="B6402" s="19" t="s">
        <v>3839</v>
      </c>
      <c r="C6402" s="17" t="s">
        <v>78</v>
      </c>
      <c r="D6402" s="17" t="s">
        <v>3840</v>
      </c>
      <c r="E6402" s="396" t="s">
        <v>3774</v>
      </c>
      <c r="F6402" s="396"/>
      <c r="G6402" s="18" t="s">
        <v>1911</v>
      </c>
      <c r="H6402" s="21">
        <v>1</v>
      </c>
      <c r="I6402" s="20">
        <v>52.83</v>
      </c>
      <c r="J6402" s="20">
        <v>52.83</v>
      </c>
    </row>
    <row r="6403" spans="1:10" ht="64.95" customHeight="1">
      <c r="A6403" s="17" t="s">
        <v>1884</v>
      </c>
      <c r="B6403" s="19" t="s">
        <v>3841</v>
      </c>
      <c r="C6403" s="17" t="s">
        <v>78</v>
      </c>
      <c r="D6403" s="17" t="s">
        <v>3842</v>
      </c>
      <c r="E6403" s="396" t="s">
        <v>3774</v>
      </c>
      <c r="F6403" s="396"/>
      <c r="G6403" s="18" t="s">
        <v>1911</v>
      </c>
      <c r="H6403" s="21">
        <v>1</v>
      </c>
      <c r="I6403" s="20">
        <v>202.28</v>
      </c>
      <c r="J6403" s="20">
        <v>202.28</v>
      </c>
    </row>
    <row r="6404" spans="1:10" ht="64.95" customHeight="1">
      <c r="A6404" s="17" t="s">
        <v>1884</v>
      </c>
      <c r="B6404" s="19" t="s">
        <v>3837</v>
      </c>
      <c r="C6404" s="17" t="s">
        <v>78</v>
      </c>
      <c r="D6404" s="17" t="s">
        <v>3838</v>
      </c>
      <c r="E6404" s="396" t="s">
        <v>3774</v>
      </c>
      <c r="F6404" s="396"/>
      <c r="G6404" s="18" t="s">
        <v>1911</v>
      </c>
      <c r="H6404" s="21">
        <v>1</v>
      </c>
      <c r="I6404" s="20">
        <v>29.75</v>
      </c>
      <c r="J6404" s="20">
        <v>29.75</v>
      </c>
    </row>
    <row r="6405" spans="1:10" ht="64.95" customHeight="1">
      <c r="A6405" s="17" t="s">
        <v>1884</v>
      </c>
      <c r="B6405" s="19" t="s">
        <v>3835</v>
      </c>
      <c r="C6405" s="17" t="s">
        <v>78</v>
      </c>
      <c r="D6405" s="17" t="s">
        <v>3836</v>
      </c>
      <c r="E6405" s="396" t="s">
        <v>3774</v>
      </c>
      <c r="F6405" s="396"/>
      <c r="G6405" s="18" t="s">
        <v>1911</v>
      </c>
      <c r="H6405" s="21">
        <v>1</v>
      </c>
      <c r="I6405" s="20">
        <v>4.6399999999999997</v>
      </c>
      <c r="J6405" s="20">
        <v>4.6399999999999997</v>
      </c>
    </row>
    <row r="6406" spans="1:10" ht="64.95" customHeight="1">
      <c r="A6406" s="17" t="s">
        <v>1884</v>
      </c>
      <c r="B6406" s="19" t="s">
        <v>3831</v>
      </c>
      <c r="C6406" s="17" t="s">
        <v>78</v>
      </c>
      <c r="D6406" s="17" t="s">
        <v>3832</v>
      </c>
      <c r="E6406" s="396" t="s">
        <v>3774</v>
      </c>
      <c r="F6406" s="396"/>
      <c r="G6406" s="18" t="s">
        <v>1911</v>
      </c>
      <c r="H6406" s="21">
        <v>1</v>
      </c>
      <c r="I6406" s="20">
        <v>11.51</v>
      </c>
      <c r="J6406" s="20">
        <v>11.51</v>
      </c>
    </row>
    <row r="6407" spans="1:10" ht="24" customHeight="1">
      <c r="A6407" s="17" t="s">
        <v>1884</v>
      </c>
      <c r="B6407" s="19" t="s">
        <v>3833</v>
      </c>
      <c r="C6407" s="17" t="s">
        <v>78</v>
      </c>
      <c r="D6407" s="17" t="s">
        <v>3834</v>
      </c>
      <c r="E6407" s="396" t="s">
        <v>1887</v>
      </c>
      <c r="F6407" s="396"/>
      <c r="G6407" s="18" t="s">
        <v>1911</v>
      </c>
      <c r="H6407" s="21">
        <v>1</v>
      </c>
      <c r="I6407" s="20">
        <v>26.81</v>
      </c>
      <c r="J6407" s="20">
        <v>26.81</v>
      </c>
    </row>
    <row r="6408" spans="1:10">
      <c r="A6408" s="38"/>
      <c r="B6408" s="38"/>
      <c r="C6408" s="38"/>
      <c r="D6408" s="38"/>
      <c r="E6408" s="38" t="s">
        <v>1897</v>
      </c>
      <c r="F6408" s="39">
        <v>21.07</v>
      </c>
      <c r="G6408" s="38" t="s">
        <v>1898</v>
      </c>
      <c r="H6408" s="39">
        <v>0</v>
      </c>
      <c r="I6408" s="38" t="s">
        <v>1899</v>
      </c>
      <c r="J6408" s="39">
        <v>21.07</v>
      </c>
    </row>
    <row r="6409" spans="1:10">
      <c r="A6409" s="38"/>
      <c r="B6409" s="38"/>
      <c r="C6409" s="38"/>
      <c r="D6409" s="38"/>
      <c r="E6409" s="38" t="s">
        <v>1900</v>
      </c>
      <c r="F6409" s="39">
        <v>67.2</v>
      </c>
      <c r="G6409" s="38"/>
      <c r="H6409" s="398" t="s">
        <v>1901</v>
      </c>
      <c r="I6409" s="398"/>
      <c r="J6409" s="39">
        <v>395.02</v>
      </c>
    </row>
    <row r="6410" spans="1:10" ht="1.05" customHeight="1">
      <c r="A6410" s="16"/>
      <c r="B6410" s="16"/>
      <c r="C6410" s="16"/>
      <c r="D6410" s="16"/>
      <c r="E6410" s="16"/>
      <c r="F6410" s="16"/>
      <c r="G6410" s="16"/>
      <c r="H6410" s="16"/>
      <c r="I6410" s="16"/>
      <c r="J6410" s="16"/>
    </row>
    <row r="6411" spans="1:10" ht="18" customHeight="1">
      <c r="A6411" s="2"/>
      <c r="B6411" s="4" t="s">
        <v>61</v>
      </c>
      <c r="C6411" s="2" t="s">
        <v>62</v>
      </c>
      <c r="D6411" s="2" t="s">
        <v>9</v>
      </c>
      <c r="E6411" s="391" t="s">
        <v>63</v>
      </c>
      <c r="F6411" s="391"/>
      <c r="G6411" s="3" t="s">
        <v>64</v>
      </c>
      <c r="H6411" s="4" t="s">
        <v>10</v>
      </c>
      <c r="I6411" s="4" t="s">
        <v>65</v>
      </c>
      <c r="J6411" s="4" t="s">
        <v>11</v>
      </c>
    </row>
    <row r="6412" spans="1:10" ht="64.95" customHeight="1">
      <c r="A6412" s="10" t="s">
        <v>1883</v>
      </c>
      <c r="B6412" s="12" t="s">
        <v>3837</v>
      </c>
      <c r="C6412" s="10" t="s">
        <v>78</v>
      </c>
      <c r="D6412" s="10" t="s">
        <v>3838</v>
      </c>
      <c r="E6412" s="395" t="s">
        <v>3774</v>
      </c>
      <c r="F6412" s="395"/>
      <c r="G6412" s="11" t="s">
        <v>1911</v>
      </c>
      <c r="H6412" s="15">
        <v>1</v>
      </c>
      <c r="I6412" s="13">
        <v>29.75</v>
      </c>
      <c r="J6412" s="13">
        <v>29.75</v>
      </c>
    </row>
    <row r="6413" spans="1:10" ht="52.05" customHeight="1">
      <c r="A6413" s="22" t="s">
        <v>1894</v>
      </c>
      <c r="B6413" s="24" t="s">
        <v>3843</v>
      </c>
      <c r="C6413" s="22" t="s">
        <v>78</v>
      </c>
      <c r="D6413" s="22" t="s">
        <v>3844</v>
      </c>
      <c r="E6413" s="397" t="s">
        <v>3500</v>
      </c>
      <c r="F6413" s="397"/>
      <c r="G6413" s="23" t="s">
        <v>268</v>
      </c>
      <c r="H6413" s="26">
        <v>3.43E-5</v>
      </c>
      <c r="I6413" s="25">
        <v>729621.6</v>
      </c>
      <c r="J6413" s="25">
        <v>25.02</v>
      </c>
    </row>
    <row r="6414" spans="1:10" ht="52.05" customHeight="1">
      <c r="A6414" s="22" t="s">
        <v>1894</v>
      </c>
      <c r="B6414" s="24" t="s">
        <v>3845</v>
      </c>
      <c r="C6414" s="22" t="s">
        <v>78</v>
      </c>
      <c r="D6414" s="22" t="s">
        <v>3846</v>
      </c>
      <c r="E6414" s="397" t="s">
        <v>3500</v>
      </c>
      <c r="F6414" s="397"/>
      <c r="G6414" s="23" t="s">
        <v>268</v>
      </c>
      <c r="H6414" s="26">
        <v>5.5099999999999998E-5</v>
      </c>
      <c r="I6414" s="25">
        <v>85950</v>
      </c>
      <c r="J6414" s="25">
        <v>4.7300000000000004</v>
      </c>
    </row>
    <row r="6415" spans="1:10">
      <c r="A6415" s="38"/>
      <c r="B6415" s="38"/>
      <c r="C6415" s="38"/>
      <c r="D6415" s="38"/>
      <c r="E6415" s="38" t="s">
        <v>1897</v>
      </c>
      <c r="F6415" s="39">
        <v>0</v>
      </c>
      <c r="G6415" s="38" t="s">
        <v>1898</v>
      </c>
      <c r="H6415" s="39">
        <v>0</v>
      </c>
      <c r="I6415" s="38" t="s">
        <v>1899</v>
      </c>
      <c r="J6415" s="39">
        <v>0</v>
      </c>
    </row>
    <row r="6416" spans="1:10">
      <c r="A6416" s="38"/>
      <c r="B6416" s="38"/>
      <c r="C6416" s="38"/>
      <c r="D6416" s="38"/>
      <c r="E6416" s="38" t="s">
        <v>1900</v>
      </c>
      <c r="F6416" s="39">
        <v>6.09</v>
      </c>
      <c r="G6416" s="38"/>
      <c r="H6416" s="398" t="s">
        <v>1901</v>
      </c>
      <c r="I6416" s="398"/>
      <c r="J6416" s="39">
        <v>35.840000000000003</v>
      </c>
    </row>
    <row r="6417" spans="1:10" ht="1.05" customHeight="1">
      <c r="A6417" s="16"/>
      <c r="B6417" s="16"/>
      <c r="C6417" s="16"/>
      <c r="D6417" s="16"/>
      <c r="E6417" s="16"/>
      <c r="F6417" s="16"/>
      <c r="G6417" s="16"/>
      <c r="H6417" s="16"/>
      <c r="I6417" s="16"/>
      <c r="J6417" s="16"/>
    </row>
    <row r="6418" spans="1:10" ht="18" customHeight="1">
      <c r="A6418" s="2"/>
      <c r="B6418" s="4" t="s">
        <v>61</v>
      </c>
      <c r="C6418" s="2" t="s">
        <v>62</v>
      </c>
      <c r="D6418" s="2" t="s">
        <v>9</v>
      </c>
      <c r="E6418" s="391" t="s">
        <v>63</v>
      </c>
      <c r="F6418" s="391"/>
      <c r="G6418" s="3" t="s">
        <v>64</v>
      </c>
      <c r="H6418" s="4" t="s">
        <v>10</v>
      </c>
      <c r="I6418" s="4" t="s">
        <v>65</v>
      </c>
      <c r="J6418" s="4" t="s">
        <v>11</v>
      </c>
    </row>
    <row r="6419" spans="1:10" ht="64.95" customHeight="1">
      <c r="A6419" s="10" t="s">
        <v>1883</v>
      </c>
      <c r="B6419" s="12" t="s">
        <v>3835</v>
      </c>
      <c r="C6419" s="10" t="s">
        <v>78</v>
      </c>
      <c r="D6419" s="10" t="s">
        <v>3836</v>
      </c>
      <c r="E6419" s="395" t="s">
        <v>3774</v>
      </c>
      <c r="F6419" s="395"/>
      <c r="G6419" s="11" t="s">
        <v>1911</v>
      </c>
      <c r="H6419" s="15">
        <v>1</v>
      </c>
      <c r="I6419" s="13">
        <v>4.6399999999999997</v>
      </c>
      <c r="J6419" s="13">
        <v>4.6399999999999997</v>
      </c>
    </row>
    <row r="6420" spans="1:10" ht="52.05" customHeight="1">
      <c r="A6420" s="22" t="s">
        <v>1894</v>
      </c>
      <c r="B6420" s="24" t="s">
        <v>3843</v>
      </c>
      <c r="C6420" s="22" t="s">
        <v>78</v>
      </c>
      <c r="D6420" s="22" t="s">
        <v>3844</v>
      </c>
      <c r="E6420" s="397" t="s">
        <v>3500</v>
      </c>
      <c r="F6420" s="397"/>
      <c r="G6420" s="23" t="s">
        <v>268</v>
      </c>
      <c r="H6420" s="26">
        <v>5.6999999999999996E-6</v>
      </c>
      <c r="I6420" s="25">
        <v>729621.6</v>
      </c>
      <c r="J6420" s="25">
        <v>4.1500000000000004</v>
      </c>
    </row>
    <row r="6421" spans="1:10" ht="52.05" customHeight="1">
      <c r="A6421" s="22" t="s">
        <v>1894</v>
      </c>
      <c r="B6421" s="24" t="s">
        <v>3845</v>
      </c>
      <c r="C6421" s="22" t="s">
        <v>78</v>
      </c>
      <c r="D6421" s="22" t="s">
        <v>3846</v>
      </c>
      <c r="E6421" s="397" t="s">
        <v>3500</v>
      </c>
      <c r="F6421" s="397"/>
      <c r="G6421" s="23" t="s">
        <v>268</v>
      </c>
      <c r="H6421" s="26">
        <v>5.8000000000000004E-6</v>
      </c>
      <c r="I6421" s="25">
        <v>85950</v>
      </c>
      <c r="J6421" s="25">
        <v>0.49</v>
      </c>
    </row>
    <row r="6422" spans="1:10">
      <c r="A6422" s="38"/>
      <c r="B6422" s="38"/>
      <c r="C6422" s="38"/>
      <c r="D6422" s="38"/>
      <c r="E6422" s="38" t="s">
        <v>1897</v>
      </c>
      <c r="F6422" s="39">
        <v>0</v>
      </c>
      <c r="G6422" s="38" t="s">
        <v>1898</v>
      </c>
      <c r="H6422" s="39">
        <v>0</v>
      </c>
      <c r="I6422" s="38" t="s">
        <v>1899</v>
      </c>
      <c r="J6422" s="39">
        <v>0</v>
      </c>
    </row>
    <row r="6423" spans="1:10">
      <c r="A6423" s="38"/>
      <c r="B6423" s="38"/>
      <c r="C6423" s="38"/>
      <c r="D6423" s="38"/>
      <c r="E6423" s="38" t="s">
        <v>1900</v>
      </c>
      <c r="F6423" s="39">
        <v>0.95</v>
      </c>
      <c r="G6423" s="38"/>
      <c r="H6423" s="398" t="s">
        <v>1901</v>
      </c>
      <c r="I6423" s="398"/>
      <c r="J6423" s="39">
        <v>5.59</v>
      </c>
    </row>
    <row r="6424" spans="1:10" ht="1.05" customHeight="1">
      <c r="A6424" s="16"/>
      <c r="B6424" s="16"/>
      <c r="C6424" s="16"/>
      <c r="D6424" s="16"/>
      <c r="E6424" s="16"/>
      <c r="F6424" s="16"/>
      <c r="G6424" s="16"/>
      <c r="H6424" s="16"/>
      <c r="I6424" s="16"/>
      <c r="J6424" s="16"/>
    </row>
    <row r="6425" spans="1:10" ht="18" customHeight="1">
      <c r="A6425" s="2"/>
      <c r="B6425" s="4" t="s">
        <v>61</v>
      </c>
      <c r="C6425" s="2" t="s">
        <v>62</v>
      </c>
      <c r="D6425" s="2" t="s">
        <v>9</v>
      </c>
      <c r="E6425" s="391" t="s">
        <v>63</v>
      </c>
      <c r="F6425" s="391"/>
      <c r="G6425" s="3" t="s">
        <v>64</v>
      </c>
      <c r="H6425" s="4" t="s">
        <v>10</v>
      </c>
      <c r="I6425" s="4" t="s">
        <v>65</v>
      </c>
      <c r="J6425" s="4" t="s">
        <v>11</v>
      </c>
    </row>
    <row r="6426" spans="1:10" ht="64.95" customHeight="1">
      <c r="A6426" s="10" t="s">
        <v>1883</v>
      </c>
      <c r="B6426" s="12" t="s">
        <v>3831</v>
      </c>
      <c r="C6426" s="10" t="s">
        <v>78</v>
      </c>
      <c r="D6426" s="10" t="s">
        <v>3832</v>
      </c>
      <c r="E6426" s="395" t="s">
        <v>3774</v>
      </c>
      <c r="F6426" s="395"/>
      <c r="G6426" s="11" t="s">
        <v>1911</v>
      </c>
      <c r="H6426" s="15">
        <v>1</v>
      </c>
      <c r="I6426" s="13">
        <v>11.51</v>
      </c>
      <c r="J6426" s="13">
        <v>11.51</v>
      </c>
    </row>
    <row r="6427" spans="1:10" ht="52.05" customHeight="1">
      <c r="A6427" s="22" t="s">
        <v>1894</v>
      </c>
      <c r="B6427" s="24" t="s">
        <v>3843</v>
      </c>
      <c r="C6427" s="22" t="s">
        <v>78</v>
      </c>
      <c r="D6427" s="22" t="s">
        <v>3844</v>
      </c>
      <c r="E6427" s="397" t="s">
        <v>3500</v>
      </c>
      <c r="F6427" s="397"/>
      <c r="G6427" s="23" t="s">
        <v>268</v>
      </c>
      <c r="H6427" s="26">
        <v>1.4100000000000001E-5</v>
      </c>
      <c r="I6427" s="25">
        <v>729621.6</v>
      </c>
      <c r="J6427" s="25">
        <v>10.28</v>
      </c>
    </row>
    <row r="6428" spans="1:10" ht="52.05" customHeight="1">
      <c r="A6428" s="22" t="s">
        <v>1894</v>
      </c>
      <c r="B6428" s="24" t="s">
        <v>3845</v>
      </c>
      <c r="C6428" s="22" t="s">
        <v>78</v>
      </c>
      <c r="D6428" s="22" t="s">
        <v>3846</v>
      </c>
      <c r="E6428" s="397" t="s">
        <v>3500</v>
      </c>
      <c r="F6428" s="397"/>
      <c r="G6428" s="23" t="s">
        <v>268</v>
      </c>
      <c r="H6428" s="26">
        <v>1.4399999999999999E-5</v>
      </c>
      <c r="I6428" s="25">
        <v>85950</v>
      </c>
      <c r="J6428" s="25">
        <v>1.23</v>
      </c>
    </row>
    <row r="6429" spans="1:10">
      <c r="A6429" s="38"/>
      <c r="B6429" s="38"/>
      <c r="C6429" s="38"/>
      <c r="D6429" s="38"/>
      <c r="E6429" s="38" t="s">
        <v>1897</v>
      </c>
      <c r="F6429" s="39">
        <v>0</v>
      </c>
      <c r="G6429" s="38" t="s">
        <v>1898</v>
      </c>
      <c r="H6429" s="39">
        <v>0</v>
      </c>
      <c r="I6429" s="38" t="s">
        <v>1899</v>
      </c>
      <c r="J6429" s="39">
        <v>0</v>
      </c>
    </row>
    <row r="6430" spans="1:10">
      <c r="A6430" s="38"/>
      <c r="B6430" s="38"/>
      <c r="C6430" s="38"/>
      <c r="D6430" s="38"/>
      <c r="E6430" s="38" t="s">
        <v>1900</v>
      </c>
      <c r="F6430" s="39">
        <v>2.35</v>
      </c>
      <c r="G6430" s="38"/>
      <c r="H6430" s="398" t="s">
        <v>1901</v>
      </c>
      <c r="I6430" s="398"/>
      <c r="J6430" s="39">
        <v>13.86</v>
      </c>
    </row>
    <row r="6431" spans="1:10" ht="1.05" customHeight="1">
      <c r="A6431" s="16"/>
      <c r="B6431" s="16"/>
      <c r="C6431" s="16"/>
      <c r="D6431" s="16"/>
      <c r="E6431" s="16"/>
      <c r="F6431" s="16"/>
      <c r="G6431" s="16"/>
      <c r="H6431" s="16"/>
      <c r="I6431" s="16"/>
      <c r="J6431" s="16"/>
    </row>
    <row r="6432" spans="1:10" ht="18" customHeight="1">
      <c r="A6432" s="2"/>
      <c r="B6432" s="4" t="s">
        <v>61</v>
      </c>
      <c r="C6432" s="2" t="s">
        <v>62</v>
      </c>
      <c r="D6432" s="2" t="s">
        <v>9</v>
      </c>
      <c r="E6432" s="391" t="s">
        <v>63</v>
      </c>
      <c r="F6432" s="391"/>
      <c r="G6432" s="3" t="s">
        <v>64</v>
      </c>
      <c r="H6432" s="4" t="s">
        <v>10</v>
      </c>
      <c r="I6432" s="4" t="s">
        <v>65</v>
      </c>
      <c r="J6432" s="4" t="s">
        <v>11</v>
      </c>
    </row>
    <row r="6433" spans="1:10" ht="64.95" customHeight="1">
      <c r="A6433" s="10" t="s">
        <v>1883</v>
      </c>
      <c r="B6433" s="12" t="s">
        <v>3839</v>
      </c>
      <c r="C6433" s="10" t="s">
        <v>78</v>
      </c>
      <c r="D6433" s="10" t="s">
        <v>3840</v>
      </c>
      <c r="E6433" s="395" t="s">
        <v>3774</v>
      </c>
      <c r="F6433" s="395"/>
      <c r="G6433" s="11" t="s">
        <v>1911</v>
      </c>
      <c r="H6433" s="15">
        <v>1</v>
      </c>
      <c r="I6433" s="13">
        <v>52.83</v>
      </c>
      <c r="J6433" s="13">
        <v>52.83</v>
      </c>
    </row>
    <row r="6434" spans="1:10" ht="52.05" customHeight="1">
      <c r="A6434" s="22" t="s">
        <v>1894</v>
      </c>
      <c r="B6434" s="24" t="s">
        <v>3843</v>
      </c>
      <c r="C6434" s="22" t="s">
        <v>78</v>
      </c>
      <c r="D6434" s="22" t="s">
        <v>3844</v>
      </c>
      <c r="E6434" s="397" t="s">
        <v>3500</v>
      </c>
      <c r="F6434" s="397"/>
      <c r="G6434" s="23" t="s">
        <v>268</v>
      </c>
      <c r="H6434" s="26">
        <v>6.4300000000000004E-5</v>
      </c>
      <c r="I6434" s="25">
        <v>729621.6</v>
      </c>
      <c r="J6434" s="25">
        <v>46.91</v>
      </c>
    </row>
    <row r="6435" spans="1:10" ht="52.05" customHeight="1">
      <c r="A6435" s="22" t="s">
        <v>1894</v>
      </c>
      <c r="B6435" s="24" t="s">
        <v>3845</v>
      </c>
      <c r="C6435" s="22" t="s">
        <v>78</v>
      </c>
      <c r="D6435" s="22" t="s">
        <v>3846</v>
      </c>
      <c r="E6435" s="397" t="s">
        <v>3500</v>
      </c>
      <c r="F6435" s="397"/>
      <c r="G6435" s="23" t="s">
        <v>268</v>
      </c>
      <c r="H6435" s="26">
        <v>6.8899999999999994E-5</v>
      </c>
      <c r="I6435" s="25">
        <v>85950</v>
      </c>
      <c r="J6435" s="25">
        <v>5.92</v>
      </c>
    </row>
    <row r="6436" spans="1:10">
      <c r="A6436" s="38"/>
      <c r="B6436" s="38"/>
      <c r="C6436" s="38"/>
      <c r="D6436" s="38"/>
      <c r="E6436" s="38" t="s">
        <v>1897</v>
      </c>
      <c r="F6436" s="39">
        <v>0</v>
      </c>
      <c r="G6436" s="38" t="s">
        <v>1898</v>
      </c>
      <c r="H6436" s="39">
        <v>0</v>
      </c>
      <c r="I6436" s="38" t="s">
        <v>1899</v>
      </c>
      <c r="J6436" s="39">
        <v>0</v>
      </c>
    </row>
    <row r="6437" spans="1:10">
      <c r="A6437" s="38"/>
      <c r="B6437" s="38"/>
      <c r="C6437" s="38"/>
      <c r="D6437" s="38"/>
      <c r="E6437" s="38" t="s">
        <v>1900</v>
      </c>
      <c r="F6437" s="39">
        <v>10.83</v>
      </c>
      <c r="G6437" s="38"/>
      <c r="H6437" s="398" t="s">
        <v>1901</v>
      </c>
      <c r="I6437" s="398"/>
      <c r="J6437" s="39">
        <v>63.66</v>
      </c>
    </row>
    <row r="6438" spans="1:10" ht="1.05" customHeight="1">
      <c r="A6438" s="16"/>
      <c r="B6438" s="16"/>
      <c r="C6438" s="16"/>
      <c r="D6438" s="16"/>
      <c r="E6438" s="16"/>
      <c r="F6438" s="16"/>
      <c r="G6438" s="16"/>
      <c r="H6438" s="16"/>
      <c r="I6438" s="16"/>
      <c r="J6438" s="16"/>
    </row>
    <row r="6439" spans="1:10" ht="18" customHeight="1">
      <c r="A6439" s="2"/>
      <c r="B6439" s="4" t="s">
        <v>61</v>
      </c>
      <c r="C6439" s="2" t="s">
        <v>62</v>
      </c>
      <c r="D6439" s="2" t="s">
        <v>9</v>
      </c>
      <c r="E6439" s="391" t="s">
        <v>63</v>
      </c>
      <c r="F6439" s="391"/>
      <c r="G6439" s="3" t="s">
        <v>64</v>
      </c>
      <c r="H6439" s="4" t="s">
        <v>10</v>
      </c>
      <c r="I6439" s="4" t="s">
        <v>65</v>
      </c>
      <c r="J6439" s="4" t="s">
        <v>11</v>
      </c>
    </row>
    <row r="6440" spans="1:10" ht="64.95" customHeight="1">
      <c r="A6440" s="10" t="s">
        <v>1883</v>
      </c>
      <c r="B6440" s="12" t="s">
        <v>3841</v>
      </c>
      <c r="C6440" s="10" t="s">
        <v>78</v>
      </c>
      <c r="D6440" s="10" t="s">
        <v>3842</v>
      </c>
      <c r="E6440" s="395" t="s">
        <v>3774</v>
      </c>
      <c r="F6440" s="395"/>
      <c r="G6440" s="11" t="s">
        <v>1911</v>
      </c>
      <c r="H6440" s="15">
        <v>1</v>
      </c>
      <c r="I6440" s="13">
        <v>202.28</v>
      </c>
      <c r="J6440" s="13">
        <v>202.28</v>
      </c>
    </row>
    <row r="6441" spans="1:10" ht="25.95" customHeight="1">
      <c r="A6441" s="22" t="s">
        <v>1894</v>
      </c>
      <c r="B6441" s="24" t="s">
        <v>3783</v>
      </c>
      <c r="C6441" s="22" t="s">
        <v>78</v>
      </c>
      <c r="D6441" s="22" t="s">
        <v>3784</v>
      </c>
      <c r="E6441" s="397" t="s">
        <v>1928</v>
      </c>
      <c r="F6441" s="397"/>
      <c r="G6441" s="23" t="s">
        <v>2015</v>
      </c>
      <c r="H6441" s="26">
        <v>32.159999999999997</v>
      </c>
      <c r="I6441" s="25">
        <v>6.29</v>
      </c>
      <c r="J6441" s="25">
        <v>202.28</v>
      </c>
    </row>
    <row r="6442" spans="1:10">
      <c r="A6442" s="38"/>
      <c r="B6442" s="38"/>
      <c r="C6442" s="38"/>
      <c r="D6442" s="38"/>
      <c r="E6442" s="38" t="s">
        <v>1897</v>
      </c>
      <c r="F6442" s="39">
        <v>0</v>
      </c>
      <c r="G6442" s="38" t="s">
        <v>1898</v>
      </c>
      <c r="H6442" s="39">
        <v>0</v>
      </c>
      <c r="I6442" s="38" t="s">
        <v>1899</v>
      </c>
      <c r="J6442" s="39">
        <v>0</v>
      </c>
    </row>
    <row r="6443" spans="1:10">
      <c r="A6443" s="38"/>
      <c r="B6443" s="38"/>
      <c r="C6443" s="38"/>
      <c r="D6443" s="38"/>
      <c r="E6443" s="38" t="s">
        <v>1900</v>
      </c>
      <c r="F6443" s="39">
        <v>41.46</v>
      </c>
      <c r="G6443" s="38"/>
      <c r="H6443" s="398" t="s">
        <v>1901</v>
      </c>
      <c r="I6443" s="398"/>
      <c r="J6443" s="39">
        <v>243.74</v>
      </c>
    </row>
    <row r="6444" spans="1:10" ht="1.05" customHeight="1">
      <c r="A6444" s="16"/>
      <c r="B6444" s="16"/>
      <c r="C6444" s="16"/>
      <c r="D6444" s="16"/>
      <c r="E6444" s="16"/>
      <c r="F6444" s="16"/>
      <c r="G6444" s="16"/>
      <c r="H6444" s="16"/>
      <c r="I6444" s="16"/>
      <c r="J6444" s="16"/>
    </row>
    <row r="6445" spans="1:10" ht="18" customHeight="1">
      <c r="A6445" s="2"/>
      <c r="B6445" s="4" t="s">
        <v>61</v>
      </c>
      <c r="C6445" s="2" t="s">
        <v>62</v>
      </c>
      <c r="D6445" s="2" t="s">
        <v>9</v>
      </c>
      <c r="E6445" s="391" t="s">
        <v>63</v>
      </c>
      <c r="F6445" s="391"/>
      <c r="G6445" s="3" t="s">
        <v>64</v>
      </c>
      <c r="H6445" s="4" t="s">
        <v>10</v>
      </c>
      <c r="I6445" s="4" t="s">
        <v>65</v>
      </c>
      <c r="J6445" s="4" t="s">
        <v>11</v>
      </c>
    </row>
    <row r="6446" spans="1:10" ht="25.95" customHeight="1">
      <c r="A6446" s="10" t="s">
        <v>1883</v>
      </c>
      <c r="B6446" s="12" t="s">
        <v>2299</v>
      </c>
      <c r="C6446" s="10" t="s">
        <v>78</v>
      </c>
      <c r="D6446" s="10" t="s">
        <v>2300</v>
      </c>
      <c r="E6446" s="395" t="s">
        <v>1887</v>
      </c>
      <c r="F6446" s="395"/>
      <c r="G6446" s="11" t="s">
        <v>1911</v>
      </c>
      <c r="H6446" s="15">
        <v>1</v>
      </c>
      <c r="I6446" s="13">
        <v>26.97</v>
      </c>
      <c r="J6446" s="13">
        <v>26.97</v>
      </c>
    </row>
    <row r="6447" spans="1:10" ht="25.95" customHeight="1">
      <c r="A6447" s="17" t="s">
        <v>1884</v>
      </c>
      <c r="B6447" s="19" t="s">
        <v>3847</v>
      </c>
      <c r="C6447" s="17" t="s">
        <v>78</v>
      </c>
      <c r="D6447" s="17" t="s">
        <v>3848</v>
      </c>
      <c r="E6447" s="396" t="s">
        <v>1887</v>
      </c>
      <c r="F6447" s="396"/>
      <c r="G6447" s="18" t="s">
        <v>1911</v>
      </c>
      <c r="H6447" s="21">
        <v>1</v>
      </c>
      <c r="I6447" s="20">
        <v>0.28999999999999998</v>
      </c>
      <c r="J6447" s="20">
        <v>0.28999999999999998</v>
      </c>
    </row>
    <row r="6448" spans="1:10" ht="24" customHeight="1">
      <c r="A6448" s="22" t="s">
        <v>1894</v>
      </c>
      <c r="B6448" s="24" t="s">
        <v>3849</v>
      </c>
      <c r="C6448" s="22" t="s">
        <v>78</v>
      </c>
      <c r="D6448" s="22" t="s">
        <v>3850</v>
      </c>
      <c r="E6448" s="397" t="s">
        <v>67</v>
      </c>
      <c r="F6448" s="397"/>
      <c r="G6448" s="23" t="s">
        <v>1911</v>
      </c>
      <c r="H6448" s="26">
        <v>1</v>
      </c>
      <c r="I6448" s="25">
        <v>19.97</v>
      </c>
      <c r="J6448" s="25">
        <v>19.97</v>
      </c>
    </row>
    <row r="6449" spans="1:10" ht="25.95" customHeight="1">
      <c r="A6449" s="22" t="s">
        <v>1894</v>
      </c>
      <c r="B6449" s="24" t="s">
        <v>3686</v>
      </c>
      <c r="C6449" s="22" t="s">
        <v>78</v>
      </c>
      <c r="D6449" s="22" t="s">
        <v>3687</v>
      </c>
      <c r="E6449" s="397" t="s">
        <v>1928</v>
      </c>
      <c r="F6449" s="397"/>
      <c r="G6449" s="23" t="s">
        <v>1911</v>
      </c>
      <c r="H6449" s="26">
        <v>1</v>
      </c>
      <c r="I6449" s="25">
        <v>0.44</v>
      </c>
      <c r="J6449" s="25">
        <v>0.44</v>
      </c>
    </row>
    <row r="6450" spans="1:10" ht="25.95" customHeight="1">
      <c r="A6450" s="22" t="s">
        <v>1894</v>
      </c>
      <c r="B6450" s="24" t="s">
        <v>3690</v>
      </c>
      <c r="C6450" s="22" t="s">
        <v>78</v>
      </c>
      <c r="D6450" s="22" t="s">
        <v>3691</v>
      </c>
      <c r="E6450" s="397" t="s">
        <v>1928</v>
      </c>
      <c r="F6450" s="397"/>
      <c r="G6450" s="23" t="s">
        <v>1911</v>
      </c>
      <c r="H6450" s="26">
        <v>1</v>
      </c>
      <c r="I6450" s="25">
        <v>1.43</v>
      </c>
      <c r="J6450" s="25">
        <v>1.43</v>
      </c>
    </row>
    <row r="6451" spans="1:10" ht="25.95" customHeight="1">
      <c r="A6451" s="22" t="s">
        <v>1894</v>
      </c>
      <c r="B6451" s="24" t="s">
        <v>3672</v>
      </c>
      <c r="C6451" s="22" t="s">
        <v>78</v>
      </c>
      <c r="D6451" s="22" t="s">
        <v>3673</v>
      </c>
      <c r="E6451" s="397" t="s">
        <v>1928</v>
      </c>
      <c r="F6451" s="397"/>
      <c r="G6451" s="23" t="s">
        <v>1911</v>
      </c>
      <c r="H6451" s="26">
        <v>1</v>
      </c>
      <c r="I6451" s="25">
        <v>1.43</v>
      </c>
      <c r="J6451" s="25">
        <v>1.43</v>
      </c>
    </row>
    <row r="6452" spans="1:10" ht="25.95" customHeight="1">
      <c r="A6452" s="22" t="s">
        <v>1894</v>
      </c>
      <c r="B6452" s="24" t="s">
        <v>3682</v>
      </c>
      <c r="C6452" s="22" t="s">
        <v>78</v>
      </c>
      <c r="D6452" s="22" t="s">
        <v>3683</v>
      </c>
      <c r="E6452" s="397" t="s">
        <v>1928</v>
      </c>
      <c r="F6452" s="397"/>
      <c r="G6452" s="23" t="s">
        <v>1911</v>
      </c>
      <c r="H6452" s="26">
        <v>1</v>
      </c>
      <c r="I6452" s="25">
        <v>0.54</v>
      </c>
      <c r="J6452" s="25">
        <v>0.54</v>
      </c>
    </row>
    <row r="6453" spans="1:10" ht="25.95" customHeight="1">
      <c r="A6453" s="22" t="s">
        <v>1894</v>
      </c>
      <c r="B6453" s="24" t="s">
        <v>3670</v>
      </c>
      <c r="C6453" s="22" t="s">
        <v>78</v>
      </c>
      <c r="D6453" s="22" t="s">
        <v>3671</v>
      </c>
      <c r="E6453" s="397" t="s">
        <v>1928</v>
      </c>
      <c r="F6453" s="397"/>
      <c r="G6453" s="23" t="s">
        <v>1911</v>
      </c>
      <c r="H6453" s="26">
        <v>1</v>
      </c>
      <c r="I6453" s="25">
        <v>2.79</v>
      </c>
      <c r="J6453" s="25">
        <v>2.79</v>
      </c>
    </row>
    <row r="6454" spans="1:10" ht="25.95" customHeight="1">
      <c r="A6454" s="22" t="s">
        <v>1894</v>
      </c>
      <c r="B6454" s="24" t="s">
        <v>3676</v>
      </c>
      <c r="C6454" s="22" t="s">
        <v>78</v>
      </c>
      <c r="D6454" s="22" t="s">
        <v>3677</v>
      </c>
      <c r="E6454" s="397" t="s">
        <v>1928</v>
      </c>
      <c r="F6454" s="397"/>
      <c r="G6454" s="23" t="s">
        <v>1911</v>
      </c>
      <c r="H6454" s="26">
        <v>1</v>
      </c>
      <c r="I6454" s="25">
        <v>0.08</v>
      </c>
      <c r="J6454" s="25">
        <v>0.08</v>
      </c>
    </row>
    <row r="6455" spans="1:10">
      <c r="A6455" s="38"/>
      <c r="B6455" s="38"/>
      <c r="C6455" s="38"/>
      <c r="D6455" s="38"/>
      <c r="E6455" s="38" t="s">
        <v>1897</v>
      </c>
      <c r="F6455" s="39">
        <v>20.260000000000002</v>
      </c>
      <c r="G6455" s="38" t="s">
        <v>1898</v>
      </c>
      <c r="H6455" s="39">
        <v>0</v>
      </c>
      <c r="I6455" s="38" t="s">
        <v>1899</v>
      </c>
      <c r="J6455" s="39">
        <v>20.260000000000002</v>
      </c>
    </row>
    <row r="6456" spans="1:10">
      <c r="A6456" s="38"/>
      <c r="B6456" s="38"/>
      <c r="C6456" s="38"/>
      <c r="D6456" s="38"/>
      <c r="E6456" s="38" t="s">
        <v>1900</v>
      </c>
      <c r="F6456" s="39">
        <v>5.52</v>
      </c>
      <c r="G6456" s="38"/>
      <c r="H6456" s="398" t="s">
        <v>1901</v>
      </c>
      <c r="I6456" s="398"/>
      <c r="J6456" s="39">
        <v>32.49</v>
      </c>
    </row>
    <row r="6457" spans="1:10" ht="1.05" customHeight="1">
      <c r="A6457" s="16"/>
      <c r="B6457" s="16"/>
      <c r="C6457" s="16"/>
      <c r="D6457" s="16"/>
      <c r="E6457" s="16"/>
      <c r="F6457" s="16"/>
      <c r="G6457" s="16"/>
      <c r="H6457" s="16"/>
      <c r="I6457" s="16"/>
      <c r="J6457" s="16"/>
    </row>
    <row r="6458" spans="1:10" ht="18" customHeight="1">
      <c r="A6458" s="2"/>
      <c r="B6458" s="4" t="s">
        <v>61</v>
      </c>
      <c r="C6458" s="2" t="s">
        <v>62</v>
      </c>
      <c r="D6458" s="2" t="s">
        <v>9</v>
      </c>
      <c r="E6458" s="391" t="s">
        <v>63</v>
      </c>
      <c r="F6458" s="391"/>
      <c r="G6458" s="3" t="s">
        <v>64</v>
      </c>
      <c r="H6458" s="4" t="s">
        <v>10</v>
      </c>
      <c r="I6458" s="4" t="s">
        <v>65</v>
      </c>
      <c r="J6458" s="4" t="s">
        <v>11</v>
      </c>
    </row>
    <row r="6459" spans="1:10" ht="24" customHeight="1">
      <c r="A6459" s="10" t="s">
        <v>1883</v>
      </c>
      <c r="B6459" s="12" t="s">
        <v>1943</v>
      </c>
      <c r="C6459" s="10" t="s">
        <v>78</v>
      </c>
      <c r="D6459" s="10" t="s">
        <v>1944</v>
      </c>
      <c r="E6459" s="395" t="s">
        <v>1887</v>
      </c>
      <c r="F6459" s="395"/>
      <c r="G6459" s="11" t="s">
        <v>1911</v>
      </c>
      <c r="H6459" s="15">
        <v>1</v>
      </c>
      <c r="I6459" s="13">
        <v>27.92</v>
      </c>
      <c r="J6459" s="13">
        <v>27.92</v>
      </c>
    </row>
    <row r="6460" spans="1:10" ht="25.95" customHeight="1">
      <c r="A6460" s="17" t="s">
        <v>1884</v>
      </c>
      <c r="B6460" s="19" t="s">
        <v>3851</v>
      </c>
      <c r="C6460" s="17" t="s">
        <v>78</v>
      </c>
      <c r="D6460" s="17" t="s">
        <v>3852</v>
      </c>
      <c r="E6460" s="396" t="s">
        <v>1887</v>
      </c>
      <c r="F6460" s="396"/>
      <c r="G6460" s="18" t="s">
        <v>1911</v>
      </c>
      <c r="H6460" s="21">
        <v>1</v>
      </c>
      <c r="I6460" s="20">
        <v>0.24</v>
      </c>
      <c r="J6460" s="20">
        <v>0.24</v>
      </c>
    </row>
    <row r="6461" spans="1:10" ht="24" customHeight="1">
      <c r="A6461" s="22" t="s">
        <v>1894</v>
      </c>
      <c r="B6461" s="24" t="s">
        <v>3853</v>
      </c>
      <c r="C6461" s="22" t="s">
        <v>78</v>
      </c>
      <c r="D6461" s="22" t="s">
        <v>3854</v>
      </c>
      <c r="E6461" s="397" t="s">
        <v>67</v>
      </c>
      <c r="F6461" s="397"/>
      <c r="G6461" s="23" t="s">
        <v>1911</v>
      </c>
      <c r="H6461" s="26">
        <v>1</v>
      </c>
      <c r="I6461" s="25">
        <v>20.97</v>
      </c>
      <c r="J6461" s="25">
        <v>20.97</v>
      </c>
    </row>
    <row r="6462" spans="1:10" ht="25.95" customHeight="1">
      <c r="A6462" s="22" t="s">
        <v>1894</v>
      </c>
      <c r="B6462" s="24" t="s">
        <v>3686</v>
      </c>
      <c r="C6462" s="22" t="s">
        <v>78</v>
      </c>
      <c r="D6462" s="22" t="s">
        <v>3687</v>
      </c>
      <c r="E6462" s="397" t="s">
        <v>1928</v>
      </c>
      <c r="F6462" s="397"/>
      <c r="G6462" s="23" t="s">
        <v>1911</v>
      </c>
      <c r="H6462" s="26">
        <v>1</v>
      </c>
      <c r="I6462" s="25">
        <v>0.44</v>
      </c>
      <c r="J6462" s="25">
        <v>0.44</v>
      </c>
    </row>
    <row r="6463" spans="1:10" ht="25.95" customHeight="1">
      <c r="A6463" s="22" t="s">
        <v>1894</v>
      </c>
      <c r="B6463" s="24" t="s">
        <v>3682</v>
      </c>
      <c r="C6463" s="22" t="s">
        <v>78</v>
      </c>
      <c r="D6463" s="22" t="s">
        <v>3683</v>
      </c>
      <c r="E6463" s="397" t="s">
        <v>1928</v>
      </c>
      <c r="F6463" s="397"/>
      <c r="G6463" s="23" t="s">
        <v>1911</v>
      </c>
      <c r="H6463" s="26">
        <v>1</v>
      </c>
      <c r="I6463" s="25">
        <v>0.54</v>
      </c>
      <c r="J6463" s="25">
        <v>0.54</v>
      </c>
    </row>
    <row r="6464" spans="1:10" ht="25.95" customHeight="1">
      <c r="A6464" s="22" t="s">
        <v>1894</v>
      </c>
      <c r="B6464" s="24" t="s">
        <v>3676</v>
      </c>
      <c r="C6464" s="22" t="s">
        <v>78</v>
      </c>
      <c r="D6464" s="22" t="s">
        <v>3677</v>
      </c>
      <c r="E6464" s="397" t="s">
        <v>1928</v>
      </c>
      <c r="F6464" s="397"/>
      <c r="G6464" s="23" t="s">
        <v>1911</v>
      </c>
      <c r="H6464" s="26">
        <v>1</v>
      </c>
      <c r="I6464" s="25">
        <v>0.08</v>
      </c>
      <c r="J6464" s="25">
        <v>0.08</v>
      </c>
    </row>
    <row r="6465" spans="1:10" ht="25.95" customHeight="1">
      <c r="A6465" s="22" t="s">
        <v>1894</v>
      </c>
      <c r="B6465" s="24" t="s">
        <v>3672</v>
      </c>
      <c r="C6465" s="22" t="s">
        <v>78</v>
      </c>
      <c r="D6465" s="22" t="s">
        <v>3673</v>
      </c>
      <c r="E6465" s="397" t="s">
        <v>1928</v>
      </c>
      <c r="F6465" s="397"/>
      <c r="G6465" s="23" t="s">
        <v>1911</v>
      </c>
      <c r="H6465" s="26">
        <v>1</v>
      </c>
      <c r="I6465" s="25">
        <v>1.43</v>
      </c>
      <c r="J6465" s="25">
        <v>1.43</v>
      </c>
    </row>
    <row r="6466" spans="1:10" ht="25.95" customHeight="1">
      <c r="A6466" s="22" t="s">
        <v>1894</v>
      </c>
      <c r="B6466" s="24" t="s">
        <v>3690</v>
      </c>
      <c r="C6466" s="22" t="s">
        <v>78</v>
      </c>
      <c r="D6466" s="22" t="s">
        <v>3691</v>
      </c>
      <c r="E6466" s="397" t="s">
        <v>1928</v>
      </c>
      <c r="F6466" s="397"/>
      <c r="G6466" s="23" t="s">
        <v>1911</v>
      </c>
      <c r="H6466" s="26">
        <v>1</v>
      </c>
      <c r="I6466" s="25">
        <v>1.43</v>
      </c>
      <c r="J6466" s="25">
        <v>1.43</v>
      </c>
    </row>
    <row r="6467" spans="1:10" ht="25.95" customHeight="1">
      <c r="A6467" s="22" t="s">
        <v>1894</v>
      </c>
      <c r="B6467" s="24" t="s">
        <v>3670</v>
      </c>
      <c r="C6467" s="22" t="s">
        <v>78</v>
      </c>
      <c r="D6467" s="22" t="s">
        <v>3671</v>
      </c>
      <c r="E6467" s="397" t="s">
        <v>1928</v>
      </c>
      <c r="F6467" s="397"/>
      <c r="G6467" s="23" t="s">
        <v>1911</v>
      </c>
      <c r="H6467" s="26">
        <v>1</v>
      </c>
      <c r="I6467" s="25">
        <v>2.79</v>
      </c>
      <c r="J6467" s="25">
        <v>2.79</v>
      </c>
    </row>
    <row r="6468" spans="1:10">
      <c r="A6468" s="38"/>
      <c r="B6468" s="38"/>
      <c r="C6468" s="38"/>
      <c r="D6468" s="38"/>
      <c r="E6468" s="38" t="s">
        <v>1897</v>
      </c>
      <c r="F6468" s="39">
        <v>21.21</v>
      </c>
      <c r="G6468" s="38" t="s">
        <v>1898</v>
      </c>
      <c r="H6468" s="39">
        <v>0</v>
      </c>
      <c r="I6468" s="38" t="s">
        <v>1899</v>
      </c>
      <c r="J6468" s="39">
        <v>21.21</v>
      </c>
    </row>
    <row r="6469" spans="1:10">
      <c r="A6469" s="38"/>
      <c r="B6469" s="38"/>
      <c r="C6469" s="38"/>
      <c r="D6469" s="38"/>
      <c r="E6469" s="38" t="s">
        <v>1900</v>
      </c>
      <c r="F6469" s="39">
        <v>5.72</v>
      </c>
      <c r="G6469" s="38"/>
      <c r="H6469" s="398" t="s">
        <v>1901</v>
      </c>
      <c r="I6469" s="398"/>
      <c r="J6469" s="39">
        <v>33.64</v>
      </c>
    </row>
    <row r="6470" spans="1:10" ht="1.05" customHeight="1">
      <c r="A6470" s="16"/>
      <c r="B6470" s="16"/>
      <c r="C6470" s="16"/>
      <c r="D6470" s="16"/>
      <c r="E6470" s="16"/>
      <c r="F6470" s="16"/>
      <c r="G6470" s="16"/>
      <c r="H6470" s="16"/>
      <c r="I6470" s="16"/>
      <c r="J6470" s="16"/>
    </row>
    <row r="6471" spans="1:10" ht="18" customHeight="1">
      <c r="A6471" s="2"/>
      <c r="B6471" s="4" t="s">
        <v>61</v>
      </c>
      <c r="C6471" s="2" t="s">
        <v>62</v>
      </c>
      <c r="D6471" s="2" t="s">
        <v>9</v>
      </c>
      <c r="E6471" s="391" t="s">
        <v>63</v>
      </c>
      <c r="F6471" s="391"/>
      <c r="G6471" s="3" t="s">
        <v>64</v>
      </c>
      <c r="H6471" s="4" t="s">
        <v>10</v>
      </c>
      <c r="I6471" s="4" t="s">
        <v>65</v>
      </c>
      <c r="J6471" s="4" t="s">
        <v>11</v>
      </c>
    </row>
    <row r="6472" spans="1:10" ht="52.05" customHeight="1">
      <c r="A6472" s="10" t="s">
        <v>1883</v>
      </c>
      <c r="B6472" s="12" t="s">
        <v>2154</v>
      </c>
      <c r="C6472" s="10" t="s">
        <v>78</v>
      </c>
      <c r="D6472" s="10" t="s">
        <v>2155</v>
      </c>
      <c r="E6472" s="395" t="s">
        <v>360</v>
      </c>
      <c r="F6472" s="395"/>
      <c r="G6472" s="11" t="s">
        <v>99</v>
      </c>
      <c r="H6472" s="15">
        <v>1</v>
      </c>
      <c r="I6472" s="13">
        <v>7.51</v>
      </c>
      <c r="J6472" s="13">
        <v>7.51</v>
      </c>
    </row>
    <row r="6473" spans="1:10" ht="24" customHeight="1">
      <c r="A6473" s="17" t="s">
        <v>1884</v>
      </c>
      <c r="B6473" s="19" t="s">
        <v>1909</v>
      </c>
      <c r="C6473" s="17" t="s">
        <v>78</v>
      </c>
      <c r="D6473" s="17" t="s">
        <v>1910</v>
      </c>
      <c r="E6473" s="396" t="s">
        <v>1887</v>
      </c>
      <c r="F6473" s="396"/>
      <c r="G6473" s="18" t="s">
        <v>1911</v>
      </c>
      <c r="H6473" s="21">
        <v>4.65E-2</v>
      </c>
      <c r="I6473" s="20">
        <v>22.95</v>
      </c>
      <c r="J6473" s="20">
        <v>1.06</v>
      </c>
    </row>
    <row r="6474" spans="1:10" ht="39" customHeight="1">
      <c r="A6474" s="17" t="s">
        <v>1884</v>
      </c>
      <c r="B6474" s="19" t="s">
        <v>3726</v>
      </c>
      <c r="C6474" s="17" t="s">
        <v>78</v>
      </c>
      <c r="D6474" s="17" t="s">
        <v>3727</v>
      </c>
      <c r="E6474" s="396" t="s">
        <v>1939</v>
      </c>
      <c r="F6474" s="396"/>
      <c r="G6474" s="18" t="s">
        <v>81</v>
      </c>
      <c r="H6474" s="21">
        <v>3.7000000000000002E-3</v>
      </c>
      <c r="I6474" s="20">
        <v>677.29</v>
      </c>
      <c r="J6474" s="20">
        <v>2.5</v>
      </c>
    </row>
    <row r="6475" spans="1:10" ht="24" customHeight="1">
      <c r="A6475" s="17" t="s">
        <v>1884</v>
      </c>
      <c r="B6475" s="19" t="s">
        <v>1935</v>
      </c>
      <c r="C6475" s="17" t="s">
        <v>78</v>
      </c>
      <c r="D6475" s="17" t="s">
        <v>1936</v>
      </c>
      <c r="E6475" s="396" t="s">
        <v>1887</v>
      </c>
      <c r="F6475" s="396"/>
      <c r="G6475" s="18" t="s">
        <v>1911</v>
      </c>
      <c r="H6475" s="21">
        <v>0.1394</v>
      </c>
      <c r="I6475" s="20">
        <v>28.34</v>
      </c>
      <c r="J6475" s="20">
        <v>3.95</v>
      </c>
    </row>
    <row r="6476" spans="1:10">
      <c r="A6476" s="38"/>
      <c r="B6476" s="38"/>
      <c r="C6476" s="38"/>
      <c r="D6476" s="38"/>
      <c r="E6476" s="38" t="s">
        <v>1897</v>
      </c>
      <c r="F6476" s="39">
        <v>4.37</v>
      </c>
      <c r="G6476" s="38" t="s">
        <v>1898</v>
      </c>
      <c r="H6476" s="39">
        <v>0</v>
      </c>
      <c r="I6476" s="38" t="s">
        <v>1899</v>
      </c>
      <c r="J6476" s="39">
        <v>4.37</v>
      </c>
    </row>
    <row r="6477" spans="1:10">
      <c r="A6477" s="38"/>
      <c r="B6477" s="38"/>
      <c r="C6477" s="38"/>
      <c r="D6477" s="38"/>
      <c r="E6477" s="38" t="s">
        <v>1900</v>
      </c>
      <c r="F6477" s="39">
        <v>1.53</v>
      </c>
      <c r="G6477" s="38"/>
      <c r="H6477" s="398" t="s">
        <v>1901</v>
      </c>
      <c r="I6477" s="398"/>
      <c r="J6477" s="39">
        <v>9.0399999999999991</v>
      </c>
    </row>
    <row r="6478" spans="1:10" ht="1.05" customHeight="1">
      <c r="A6478" s="16"/>
      <c r="B6478" s="16"/>
      <c r="C6478" s="16"/>
      <c r="D6478" s="16"/>
      <c r="E6478" s="16"/>
      <c r="F6478" s="16"/>
      <c r="G6478" s="16"/>
      <c r="H6478" s="16"/>
      <c r="I6478" s="16"/>
      <c r="J6478" s="16"/>
    </row>
    <row r="6479" spans="1:10" ht="18" customHeight="1">
      <c r="A6479" s="2"/>
      <c r="B6479" s="4" t="s">
        <v>61</v>
      </c>
      <c r="C6479" s="2" t="s">
        <v>62</v>
      </c>
      <c r="D6479" s="2" t="s">
        <v>9</v>
      </c>
      <c r="E6479" s="391" t="s">
        <v>63</v>
      </c>
      <c r="F6479" s="391"/>
      <c r="G6479" s="3" t="s">
        <v>64</v>
      </c>
      <c r="H6479" s="4" t="s">
        <v>10</v>
      </c>
      <c r="I6479" s="4" t="s">
        <v>65</v>
      </c>
      <c r="J6479" s="4" t="s">
        <v>11</v>
      </c>
    </row>
    <row r="6480" spans="1:10" ht="39" customHeight="1">
      <c r="A6480" s="10" t="s">
        <v>1883</v>
      </c>
      <c r="B6480" s="12" t="s">
        <v>3855</v>
      </c>
      <c r="C6480" s="10" t="s">
        <v>78</v>
      </c>
      <c r="D6480" s="10" t="s">
        <v>3856</v>
      </c>
      <c r="E6480" s="395" t="s">
        <v>1907</v>
      </c>
      <c r="F6480" s="395"/>
      <c r="G6480" s="11" t="s">
        <v>1908</v>
      </c>
      <c r="H6480" s="15">
        <v>1</v>
      </c>
      <c r="I6480" s="13">
        <v>25.4</v>
      </c>
      <c r="J6480" s="13">
        <v>25.4</v>
      </c>
    </row>
    <row r="6481" spans="1:10" ht="25.95" customHeight="1">
      <c r="A6481" s="17" t="s">
        <v>1884</v>
      </c>
      <c r="B6481" s="19" t="s">
        <v>3857</v>
      </c>
      <c r="C6481" s="17" t="s">
        <v>78</v>
      </c>
      <c r="D6481" s="17" t="s">
        <v>3858</v>
      </c>
      <c r="E6481" s="396" t="s">
        <v>1887</v>
      </c>
      <c r="F6481" s="396"/>
      <c r="G6481" s="18" t="s">
        <v>1911</v>
      </c>
      <c r="H6481" s="21">
        <v>1</v>
      </c>
      <c r="I6481" s="20">
        <v>24.34</v>
      </c>
      <c r="J6481" s="20">
        <v>24.34</v>
      </c>
    </row>
    <row r="6482" spans="1:10" ht="39" customHeight="1">
      <c r="A6482" s="17" t="s">
        <v>1884</v>
      </c>
      <c r="B6482" s="19" t="s">
        <v>3859</v>
      </c>
      <c r="C6482" s="17" t="s">
        <v>78</v>
      </c>
      <c r="D6482" s="17" t="s">
        <v>3860</v>
      </c>
      <c r="E6482" s="396" t="s">
        <v>3774</v>
      </c>
      <c r="F6482" s="396"/>
      <c r="G6482" s="18" t="s">
        <v>1911</v>
      </c>
      <c r="H6482" s="21">
        <v>1</v>
      </c>
      <c r="I6482" s="20">
        <v>0.22</v>
      </c>
      <c r="J6482" s="20">
        <v>0.22</v>
      </c>
    </row>
    <row r="6483" spans="1:10" ht="39" customHeight="1">
      <c r="A6483" s="17" t="s">
        <v>1884</v>
      </c>
      <c r="B6483" s="19" t="s">
        <v>3861</v>
      </c>
      <c r="C6483" s="17" t="s">
        <v>78</v>
      </c>
      <c r="D6483" s="17" t="s">
        <v>3862</v>
      </c>
      <c r="E6483" s="396" t="s">
        <v>3774</v>
      </c>
      <c r="F6483" s="396"/>
      <c r="G6483" s="18" t="s">
        <v>1911</v>
      </c>
      <c r="H6483" s="21">
        <v>1</v>
      </c>
      <c r="I6483" s="20">
        <v>0.84</v>
      </c>
      <c r="J6483" s="20">
        <v>0.84</v>
      </c>
    </row>
    <row r="6484" spans="1:10">
      <c r="A6484" s="38"/>
      <c r="B6484" s="38"/>
      <c r="C6484" s="38"/>
      <c r="D6484" s="38"/>
      <c r="E6484" s="38" t="s">
        <v>1897</v>
      </c>
      <c r="F6484" s="39">
        <v>18.600000000000001</v>
      </c>
      <c r="G6484" s="38" t="s">
        <v>1898</v>
      </c>
      <c r="H6484" s="39">
        <v>0</v>
      </c>
      <c r="I6484" s="38" t="s">
        <v>1899</v>
      </c>
      <c r="J6484" s="39">
        <v>18.600000000000001</v>
      </c>
    </row>
    <row r="6485" spans="1:10">
      <c r="A6485" s="38"/>
      <c r="B6485" s="38"/>
      <c r="C6485" s="38"/>
      <c r="D6485" s="38"/>
      <c r="E6485" s="38" t="s">
        <v>1900</v>
      </c>
      <c r="F6485" s="39">
        <v>5.2</v>
      </c>
      <c r="G6485" s="38"/>
      <c r="H6485" s="398" t="s">
        <v>1901</v>
      </c>
      <c r="I6485" s="398"/>
      <c r="J6485" s="39">
        <v>30.6</v>
      </c>
    </row>
    <row r="6486" spans="1:10" ht="1.05" customHeight="1">
      <c r="A6486" s="16"/>
      <c r="B6486" s="16"/>
      <c r="C6486" s="16"/>
      <c r="D6486" s="16"/>
      <c r="E6486" s="16"/>
      <c r="F6486" s="16"/>
      <c r="G6486" s="16"/>
      <c r="H6486" s="16"/>
      <c r="I6486" s="16"/>
      <c r="J6486" s="16"/>
    </row>
    <row r="6487" spans="1:10" ht="18" customHeight="1">
      <c r="A6487" s="2"/>
      <c r="B6487" s="4" t="s">
        <v>61</v>
      </c>
      <c r="C6487" s="2" t="s">
        <v>62</v>
      </c>
      <c r="D6487" s="2" t="s">
        <v>9</v>
      </c>
      <c r="E6487" s="391" t="s">
        <v>63</v>
      </c>
      <c r="F6487" s="391"/>
      <c r="G6487" s="3" t="s">
        <v>64</v>
      </c>
      <c r="H6487" s="4" t="s">
        <v>10</v>
      </c>
      <c r="I6487" s="4" t="s">
        <v>65</v>
      </c>
      <c r="J6487" s="4" t="s">
        <v>11</v>
      </c>
    </row>
    <row r="6488" spans="1:10" ht="39" customHeight="1">
      <c r="A6488" s="10" t="s">
        <v>1883</v>
      </c>
      <c r="B6488" s="12" t="s">
        <v>1916</v>
      </c>
      <c r="C6488" s="10" t="s">
        <v>78</v>
      </c>
      <c r="D6488" s="10" t="s">
        <v>1917</v>
      </c>
      <c r="E6488" s="395" t="s">
        <v>1907</v>
      </c>
      <c r="F6488" s="395"/>
      <c r="G6488" s="11" t="s">
        <v>1914</v>
      </c>
      <c r="H6488" s="15">
        <v>1</v>
      </c>
      <c r="I6488" s="13">
        <v>33.07</v>
      </c>
      <c r="J6488" s="13">
        <v>33.07</v>
      </c>
    </row>
    <row r="6489" spans="1:10" ht="39" customHeight="1">
      <c r="A6489" s="17" t="s">
        <v>1884</v>
      </c>
      <c r="B6489" s="19" t="s">
        <v>3859</v>
      </c>
      <c r="C6489" s="17" t="s">
        <v>78</v>
      </c>
      <c r="D6489" s="17" t="s">
        <v>3860</v>
      </c>
      <c r="E6489" s="396" t="s">
        <v>3774</v>
      </c>
      <c r="F6489" s="396"/>
      <c r="G6489" s="18" t="s">
        <v>1911</v>
      </c>
      <c r="H6489" s="21">
        <v>1</v>
      </c>
      <c r="I6489" s="20">
        <v>0.22</v>
      </c>
      <c r="J6489" s="20">
        <v>0.22</v>
      </c>
    </row>
    <row r="6490" spans="1:10" ht="39" customHeight="1">
      <c r="A6490" s="17" t="s">
        <v>1884</v>
      </c>
      <c r="B6490" s="19" t="s">
        <v>3863</v>
      </c>
      <c r="C6490" s="17" t="s">
        <v>78</v>
      </c>
      <c r="D6490" s="17" t="s">
        <v>3864</v>
      </c>
      <c r="E6490" s="396" t="s">
        <v>3774</v>
      </c>
      <c r="F6490" s="396"/>
      <c r="G6490" s="18" t="s">
        <v>1911</v>
      </c>
      <c r="H6490" s="21">
        <v>1</v>
      </c>
      <c r="I6490" s="20">
        <v>6.62</v>
      </c>
      <c r="J6490" s="20">
        <v>6.62</v>
      </c>
    </row>
    <row r="6491" spans="1:10" ht="39" customHeight="1">
      <c r="A6491" s="17" t="s">
        <v>1884</v>
      </c>
      <c r="B6491" s="19" t="s">
        <v>3861</v>
      </c>
      <c r="C6491" s="17" t="s">
        <v>78</v>
      </c>
      <c r="D6491" s="17" t="s">
        <v>3862</v>
      </c>
      <c r="E6491" s="396" t="s">
        <v>3774</v>
      </c>
      <c r="F6491" s="396"/>
      <c r="G6491" s="18" t="s">
        <v>1911</v>
      </c>
      <c r="H6491" s="21">
        <v>1</v>
      </c>
      <c r="I6491" s="20">
        <v>0.84</v>
      </c>
      <c r="J6491" s="20">
        <v>0.84</v>
      </c>
    </row>
    <row r="6492" spans="1:10" ht="25.95" customHeight="1">
      <c r="A6492" s="17" t="s">
        <v>1884</v>
      </c>
      <c r="B6492" s="19" t="s">
        <v>3857</v>
      </c>
      <c r="C6492" s="17" t="s">
        <v>78</v>
      </c>
      <c r="D6492" s="17" t="s">
        <v>3858</v>
      </c>
      <c r="E6492" s="396" t="s">
        <v>1887</v>
      </c>
      <c r="F6492" s="396"/>
      <c r="G6492" s="18" t="s">
        <v>1911</v>
      </c>
      <c r="H6492" s="21">
        <v>1</v>
      </c>
      <c r="I6492" s="20">
        <v>24.34</v>
      </c>
      <c r="J6492" s="20">
        <v>24.34</v>
      </c>
    </row>
    <row r="6493" spans="1:10" ht="39" customHeight="1">
      <c r="A6493" s="17" t="s">
        <v>1884</v>
      </c>
      <c r="B6493" s="19" t="s">
        <v>3865</v>
      </c>
      <c r="C6493" s="17" t="s">
        <v>78</v>
      </c>
      <c r="D6493" s="17" t="s">
        <v>3866</v>
      </c>
      <c r="E6493" s="396" t="s">
        <v>3774</v>
      </c>
      <c r="F6493" s="396"/>
      <c r="G6493" s="18" t="s">
        <v>1911</v>
      </c>
      <c r="H6493" s="21">
        <v>1</v>
      </c>
      <c r="I6493" s="20">
        <v>1.05</v>
      </c>
      <c r="J6493" s="20">
        <v>1.05</v>
      </c>
    </row>
    <row r="6494" spans="1:10">
      <c r="A6494" s="38"/>
      <c r="B6494" s="38"/>
      <c r="C6494" s="38"/>
      <c r="D6494" s="38"/>
      <c r="E6494" s="38" t="s">
        <v>1897</v>
      </c>
      <c r="F6494" s="39">
        <v>18.600000000000001</v>
      </c>
      <c r="G6494" s="38" t="s">
        <v>1898</v>
      </c>
      <c r="H6494" s="39">
        <v>0</v>
      </c>
      <c r="I6494" s="38" t="s">
        <v>1899</v>
      </c>
      <c r="J6494" s="39">
        <v>18.600000000000001</v>
      </c>
    </row>
    <row r="6495" spans="1:10">
      <c r="A6495" s="38"/>
      <c r="B6495" s="38"/>
      <c r="C6495" s="38"/>
      <c r="D6495" s="38"/>
      <c r="E6495" s="38" t="s">
        <v>1900</v>
      </c>
      <c r="F6495" s="39">
        <v>6.77</v>
      </c>
      <c r="G6495" s="38"/>
      <c r="H6495" s="398" t="s">
        <v>1901</v>
      </c>
      <c r="I6495" s="398"/>
      <c r="J6495" s="39">
        <v>39.840000000000003</v>
      </c>
    </row>
    <row r="6496" spans="1:10" ht="1.05" customHeight="1">
      <c r="A6496" s="16"/>
      <c r="B6496" s="16"/>
      <c r="C6496" s="16"/>
      <c r="D6496" s="16"/>
      <c r="E6496" s="16"/>
      <c r="F6496" s="16"/>
      <c r="G6496" s="16"/>
      <c r="H6496" s="16"/>
      <c r="I6496" s="16"/>
      <c r="J6496" s="16"/>
    </row>
    <row r="6497" spans="1:10" ht="18" customHeight="1">
      <c r="A6497" s="2"/>
      <c r="B6497" s="4" t="s">
        <v>61</v>
      </c>
      <c r="C6497" s="2" t="s">
        <v>62</v>
      </c>
      <c r="D6497" s="2" t="s">
        <v>9</v>
      </c>
      <c r="E6497" s="391" t="s">
        <v>63</v>
      </c>
      <c r="F6497" s="391"/>
      <c r="G6497" s="3" t="s">
        <v>64</v>
      </c>
      <c r="H6497" s="4" t="s">
        <v>10</v>
      </c>
      <c r="I6497" s="4" t="s">
        <v>65</v>
      </c>
      <c r="J6497" s="4" t="s">
        <v>11</v>
      </c>
    </row>
    <row r="6498" spans="1:10" ht="39" customHeight="1">
      <c r="A6498" s="10" t="s">
        <v>1883</v>
      </c>
      <c r="B6498" s="12" t="s">
        <v>3861</v>
      </c>
      <c r="C6498" s="10" t="s">
        <v>78</v>
      </c>
      <c r="D6498" s="10" t="s">
        <v>3862</v>
      </c>
      <c r="E6498" s="395" t="s">
        <v>3774</v>
      </c>
      <c r="F6498" s="395"/>
      <c r="G6498" s="11" t="s">
        <v>1911</v>
      </c>
      <c r="H6498" s="15">
        <v>1</v>
      </c>
      <c r="I6498" s="13">
        <v>0.84</v>
      </c>
      <c r="J6498" s="13">
        <v>0.84</v>
      </c>
    </row>
    <row r="6499" spans="1:10" ht="25.95" customHeight="1">
      <c r="A6499" s="22" t="s">
        <v>1894</v>
      </c>
      <c r="B6499" s="24" t="s">
        <v>3867</v>
      </c>
      <c r="C6499" s="22" t="s">
        <v>78</v>
      </c>
      <c r="D6499" s="22" t="s">
        <v>3868</v>
      </c>
      <c r="E6499" s="397" t="s">
        <v>3500</v>
      </c>
      <c r="F6499" s="397"/>
      <c r="G6499" s="23" t="s">
        <v>268</v>
      </c>
      <c r="H6499" s="26">
        <v>5.3300000000000001E-5</v>
      </c>
      <c r="I6499" s="25">
        <v>15839.74</v>
      </c>
      <c r="J6499" s="25">
        <v>0.84</v>
      </c>
    </row>
    <row r="6500" spans="1:10">
      <c r="A6500" s="38"/>
      <c r="B6500" s="38"/>
      <c r="C6500" s="38"/>
      <c r="D6500" s="38"/>
      <c r="E6500" s="38" t="s">
        <v>1897</v>
      </c>
      <c r="F6500" s="39">
        <v>0</v>
      </c>
      <c r="G6500" s="38" t="s">
        <v>1898</v>
      </c>
      <c r="H6500" s="39">
        <v>0</v>
      </c>
      <c r="I6500" s="38" t="s">
        <v>1899</v>
      </c>
      <c r="J6500" s="39">
        <v>0</v>
      </c>
    </row>
    <row r="6501" spans="1:10">
      <c r="A6501" s="38"/>
      <c r="B6501" s="38"/>
      <c r="C6501" s="38"/>
      <c r="D6501" s="38"/>
      <c r="E6501" s="38" t="s">
        <v>1900</v>
      </c>
      <c r="F6501" s="39">
        <v>0.17</v>
      </c>
      <c r="G6501" s="38"/>
      <c r="H6501" s="398" t="s">
        <v>1901</v>
      </c>
      <c r="I6501" s="398"/>
      <c r="J6501" s="39">
        <v>1.01</v>
      </c>
    </row>
    <row r="6502" spans="1:10" ht="1.05" customHeight="1">
      <c r="A6502" s="16"/>
      <c r="B6502" s="16"/>
      <c r="C6502" s="16"/>
      <c r="D6502" s="16"/>
      <c r="E6502" s="16"/>
      <c r="F6502" s="16"/>
      <c r="G6502" s="16"/>
      <c r="H6502" s="16"/>
      <c r="I6502" s="16"/>
      <c r="J6502" s="16"/>
    </row>
    <row r="6503" spans="1:10" ht="18" customHeight="1">
      <c r="A6503" s="2"/>
      <c r="B6503" s="4" t="s">
        <v>61</v>
      </c>
      <c r="C6503" s="2" t="s">
        <v>62</v>
      </c>
      <c r="D6503" s="2" t="s">
        <v>9</v>
      </c>
      <c r="E6503" s="391" t="s">
        <v>63</v>
      </c>
      <c r="F6503" s="391"/>
      <c r="G6503" s="3" t="s">
        <v>64</v>
      </c>
      <c r="H6503" s="4" t="s">
        <v>10</v>
      </c>
      <c r="I6503" s="4" t="s">
        <v>65</v>
      </c>
      <c r="J6503" s="4" t="s">
        <v>11</v>
      </c>
    </row>
    <row r="6504" spans="1:10" ht="39" customHeight="1">
      <c r="A6504" s="10" t="s">
        <v>1883</v>
      </c>
      <c r="B6504" s="12" t="s">
        <v>3859</v>
      </c>
      <c r="C6504" s="10" t="s">
        <v>78</v>
      </c>
      <c r="D6504" s="10" t="s">
        <v>3860</v>
      </c>
      <c r="E6504" s="395" t="s">
        <v>3774</v>
      </c>
      <c r="F6504" s="395"/>
      <c r="G6504" s="11" t="s">
        <v>1911</v>
      </c>
      <c r="H6504" s="15">
        <v>1</v>
      </c>
      <c r="I6504" s="13">
        <v>0.22</v>
      </c>
      <c r="J6504" s="13">
        <v>0.22</v>
      </c>
    </row>
    <row r="6505" spans="1:10" ht="25.95" customHeight="1">
      <c r="A6505" s="22" t="s">
        <v>1894</v>
      </c>
      <c r="B6505" s="24" t="s">
        <v>3867</v>
      </c>
      <c r="C6505" s="22" t="s">
        <v>78</v>
      </c>
      <c r="D6505" s="22" t="s">
        <v>3868</v>
      </c>
      <c r="E6505" s="397" t="s">
        <v>3500</v>
      </c>
      <c r="F6505" s="397"/>
      <c r="G6505" s="23" t="s">
        <v>268</v>
      </c>
      <c r="H6505" s="26">
        <v>1.43E-5</v>
      </c>
      <c r="I6505" s="25">
        <v>15839.74</v>
      </c>
      <c r="J6505" s="25">
        <v>0.22</v>
      </c>
    </row>
    <row r="6506" spans="1:10">
      <c r="A6506" s="38"/>
      <c r="B6506" s="38"/>
      <c r="C6506" s="38"/>
      <c r="D6506" s="38"/>
      <c r="E6506" s="38" t="s">
        <v>1897</v>
      </c>
      <c r="F6506" s="39">
        <v>0</v>
      </c>
      <c r="G6506" s="38" t="s">
        <v>1898</v>
      </c>
      <c r="H6506" s="39">
        <v>0</v>
      </c>
      <c r="I6506" s="38" t="s">
        <v>1899</v>
      </c>
      <c r="J6506" s="39">
        <v>0</v>
      </c>
    </row>
    <row r="6507" spans="1:10">
      <c r="A6507" s="38"/>
      <c r="B6507" s="38"/>
      <c r="C6507" s="38"/>
      <c r="D6507" s="38"/>
      <c r="E6507" s="38" t="s">
        <v>1900</v>
      </c>
      <c r="F6507" s="39">
        <v>0.04</v>
      </c>
      <c r="G6507" s="38"/>
      <c r="H6507" s="398" t="s">
        <v>1901</v>
      </c>
      <c r="I6507" s="398"/>
      <c r="J6507" s="39">
        <v>0.26</v>
      </c>
    </row>
    <row r="6508" spans="1:10" ht="1.05" customHeight="1">
      <c r="A6508" s="16"/>
      <c r="B6508" s="16"/>
      <c r="C6508" s="16"/>
      <c r="D6508" s="16"/>
      <c r="E6508" s="16"/>
      <c r="F6508" s="16"/>
      <c r="G6508" s="16"/>
      <c r="H6508" s="16"/>
      <c r="I6508" s="16"/>
      <c r="J6508" s="16"/>
    </row>
    <row r="6509" spans="1:10" ht="18" customHeight="1">
      <c r="A6509" s="2"/>
      <c r="B6509" s="4" t="s">
        <v>61</v>
      </c>
      <c r="C6509" s="2" t="s">
        <v>62</v>
      </c>
      <c r="D6509" s="2" t="s">
        <v>9</v>
      </c>
      <c r="E6509" s="391" t="s">
        <v>63</v>
      </c>
      <c r="F6509" s="391"/>
      <c r="G6509" s="3" t="s">
        <v>64</v>
      </c>
      <c r="H6509" s="4" t="s">
        <v>10</v>
      </c>
      <c r="I6509" s="4" t="s">
        <v>65</v>
      </c>
      <c r="J6509" s="4" t="s">
        <v>11</v>
      </c>
    </row>
    <row r="6510" spans="1:10" ht="39" customHeight="1">
      <c r="A6510" s="10" t="s">
        <v>1883</v>
      </c>
      <c r="B6510" s="12" t="s">
        <v>3865</v>
      </c>
      <c r="C6510" s="10" t="s">
        <v>78</v>
      </c>
      <c r="D6510" s="10" t="s">
        <v>3866</v>
      </c>
      <c r="E6510" s="395" t="s">
        <v>3774</v>
      </c>
      <c r="F6510" s="395"/>
      <c r="G6510" s="11" t="s">
        <v>1911</v>
      </c>
      <c r="H6510" s="15">
        <v>1</v>
      </c>
      <c r="I6510" s="13">
        <v>1.05</v>
      </c>
      <c r="J6510" s="13">
        <v>1.05</v>
      </c>
    </row>
    <row r="6511" spans="1:10" ht="25.95" customHeight="1">
      <c r="A6511" s="22" t="s">
        <v>1894</v>
      </c>
      <c r="B6511" s="24" t="s">
        <v>3867</v>
      </c>
      <c r="C6511" s="22" t="s">
        <v>78</v>
      </c>
      <c r="D6511" s="22" t="s">
        <v>3868</v>
      </c>
      <c r="E6511" s="397" t="s">
        <v>3500</v>
      </c>
      <c r="F6511" s="397"/>
      <c r="G6511" s="23" t="s">
        <v>268</v>
      </c>
      <c r="H6511" s="26">
        <v>6.6699999999999995E-5</v>
      </c>
      <c r="I6511" s="25">
        <v>15839.74</v>
      </c>
      <c r="J6511" s="25">
        <v>1.05</v>
      </c>
    </row>
    <row r="6512" spans="1:10">
      <c r="A6512" s="38"/>
      <c r="B6512" s="38"/>
      <c r="C6512" s="38"/>
      <c r="D6512" s="38"/>
      <c r="E6512" s="38" t="s">
        <v>1897</v>
      </c>
      <c r="F6512" s="39">
        <v>0</v>
      </c>
      <c r="G6512" s="38" t="s">
        <v>1898</v>
      </c>
      <c r="H6512" s="39">
        <v>0</v>
      </c>
      <c r="I6512" s="38" t="s">
        <v>1899</v>
      </c>
      <c r="J6512" s="39">
        <v>0</v>
      </c>
    </row>
    <row r="6513" spans="1:10">
      <c r="A6513" s="38"/>
      <c r="B6513" s="38"/>
      <c r="C6513" s="38"/>
      <c r="D6513" s="38"/>
      <c r="E6513" s="38" t="s">
        <v>1900</v>
      </c>
      <c r="F6513" s="39">
        <v>0.21</v>
      </c>
      <c r="G6513" s="38"/>
      <c r="H6513" s="398" t="s">
        <v>1901</v>
      </c>
      <c r="I6513" s="398"/>
      <c r="J6513" s="39">
        <v>1.26</v>
      </c>
    </row>
    <row r="6514" spans="1:10" ht="1.05" customHeight="1">
      <c r="A6514" s="16"/>
      <c r="B6514" s="16"/>
      <c r="C6514" s="16"/>
      <c r="D6514" s="16"/>
      <c r="E6514" s="16"/>
      <c r="F6514" s="16"/>
      <c r="G6514" s="16"/>
      <c r="H6514" s="16"/>
      <c r="I6514" s="16"/>
      <c r="J6514" s="16"/>
    </row>
    <row r="6515" spans="1:10" ht="18" customHeight="1">
      <c r="A6515" s="2"/>
      <c r="B6515" s="4" t="s">
        <v>61</v>
      </c>
      <c r="C6515" s="2" t="s">
        <v>62</v>
      </c>
      <c r="D6515" s="2" t="s">
        <v>9</v>
      </c>
      <c r="E6515" s="391" t="s">
        <v>63</v>
      </c>
      <c r="F6515" s="391"/>
      <c r="G6515" s="3" t="s">
        <v>64</v>
      </c>
      <c r="H6515" s="4" t="s">
        <v>10</v>
      </c>
      <c r="I6515" s="4" t="s">
        <v>65</v>
      </c>
      <c r="J6515" s="4" t="s">
        <v>11</v>
      </c>
    </row>
    <row r="6516" spans="1:10" ht="39" customHeight="1">
      <c r="A6516" s="10" t="s">
        <v>1883</v>
      </c>
      <c r="B6516" s="12" t="s">
        <v>3863</v>
      </c>
      <c r="C6516" s="10" t="s">
        <v>78</v>
      </c>
      <c r="D6516" s="10" t="s">
        <v>3864</v>
      </c>
      <c r="E6516" s="395" t="s">
        <v>3774</v>
      </c>
      <c r="F6516" s="395"/>
      <c r="G6516" s="11" t="s">
        <v>1911</v>
      </c>
      <c r="H6516" s="15">
        <v>1</v>
      </c>
      <c r="I6516" s="13">
        <v>6.62</v>
      </c>
      <c r="J6516" s="13">
        <v>6.62</v>
      </c>
    </row>
    <row r="6517" spans="1:10" ht="24" customHeight="1">
      <c r="A6517" s="22" t="s">
        <v>1894</v>
      </c>
      <c r="B6517" s="24" t="s">
        <v>3869</v>
      </c>
      <c r="C6517" s="22" t="s">
        <v>78</v>
      </c>
      <c r="D6517" s="22" t="s">
        <v>3870</v>
      </c>
      <c r="E6517" s="397" t="s">
        <v>1928</v>
      </c>
      <c r="F6517" s="397"/>
      <c r="G6517" s="23" t="s">
        <v>2015</v>
      </c>
      <c r="H6517" s="26">
        <v>1.03</v>
      </c>
      <c r="I6517" s="25">
        <v>6.43</v>
      </c>
      <c r="J6517" s="25">
        <v>6.62</v>
      </c>
    </row>
    <row r="6518" spans="1:10">
      <c r="A6518" s="38"/>
      <c r="B6518" s="38"/>
      <c r="C6518" s="38"/>
      <c r="D6518" s="38"/>
      <c r="E6518" s="38" t="s">
        <v>1897</v>
      </c>
      <c r="F6518" s="39">
        <v>0</v>
      </c>
      <c r="G6518" s="38" t="s">
        <v>1898</v>
      </c>
      <c r="H6518" s="39">
        <v>0</v>
      </c>
      <c r="I6518" s="38" t="s">
        <v>1899</v>
      </c>
      <c r="J6518" s="39">
        <v>0</v>
      </c>
    </row>
    <row r="6519" spans="1:10">
      <c r="A6519" s="38"/>
      <c r="B6519" s="38"/>
      <c r="C6519" s="38"/>
      <c r="D6519" s="38"/>
      <c r="E6519" s="38" t="s">
        <v>1900</v>
      </c>
      <c r="F6519" s="39">
        <v>1.35</v>
      </c>
      <c r="G6519" s="38"/>
      <c r="H6519" s="398" t="s">
        <v>1901</v>
      </c>
      <c r="I6519" s="398"/>
      <c r="J6519" s="39">
        <v>7.97</v>
      </c>
    </row>
    <row r="6520" spans="1:10" ht="1.05" customHeight="1">
      <c r="A6520" s="16"/>
      <c r="B6520" s="16"/>
      <c r="C6520" s="16"/>
      <c r="D6520" s="16"/>
      <c r="E6520" s="16"/>
      <c r="F6520" s="16"/>
      <c r="G6520" s="16"/>
      <c r="H6520" s="16"/>
      <c r="I6520" s="16"/>
      <c r="J6520" s="16"/>
    </row>
    <row r="6521" spans="1:10" ht="18" customHeight="1">
      <c r="A6521" s="2"/>
      <c r="B6521" s="4" t="s">
        <v>61</v>
      </c>
      <c r="C6521" s="2" t="s">
        <v>62</v>
      </c>
      <c r="D6521" s="2" t="s">
        <v>9</v>
      </c>
      <c r="E6521" s="391" t="s">
        <v>63</v>
      </c>
      <c r="F6521" s="391"/>
      <c r="G6521" s="3" t="s">
        <v>64</v>
      </c>
      <c r="H6521" s="4" t="s">
        <v>10</v>
      </c>
      <c r="I6521" s="4" t="s">
        <v>65</v>
      </c>
      <c r="J6521" s="4" t="s">
        <v>11</v>
      </c>
    </row>
    <row r="6522" spans="1:10" ht="39" customHeight="1">
      <c r="A6522" s="10" t="s">
        <v>1883</v>
      </c>
      <c r="B6522" s="12" t="s">
        <v>2427</v>
      </c>
      <c r="C6522" s="10" t="s">
        <v>78</v>
      </c>
      <c r="D6522" s="10" t="s">
        <v>2428</v>
      </c>
      <c r="E6522" s="395" t="s">
        <v>1907</v>
      </c>
      <c r="F6522" s="395"/>
      <c r="G6522" s="11" t="s">
        <v>1908</v>
      </c>
      <c r="H6522" s="15">
        <v>1</v>
      </c>
      <c r="I6522" s="13">
        <v>0.86</v>
      </c>
      <c r="J6522" s="13">
        <v>0.86</v>
      </c>
    </row>
    <row r="6523" spans="1:10" ht="39" customHeight="1">
      <c r="A6523" s="17" t="s">
        <v>1884</v>
      </c>
      <c r="B6523" s="19" t="s">
        <v>3871</v>
      </c>
      <c r="C6523" s="17" t="s">
        <v>78</v>
      </c>
      <c r="D6523" s="17" t="s">
        <v>3872</v>
      </c>
      <c r="E6523" s="396" t="s">
        <v>3774</v>
      </c>
      <c r="F6523" s="396"/>
      <c r="G6523" s="18" t="s">
        <v>1911</v>
      </c>
      <c r="H6523" s="21">
        <v>1</v>
      </c>
      <c r="I6523" s="20">
        <v>0.68</v>
      </c>
      <c r="J6523" s="20">
        <v>0.68</v>
      </c>
    </row>
    <row r="6524" spans="1:10" ht="25.95" customHeight="1">
      <c r="A6524" s="17" t="s">
        <v>1884</v>
      </c>
      <c r="B6524" s="19" t="s">
        <v>3873</v>
      </c>
      <c r="C6524" s="17" t="s">
        <v>78</v>
      </c>
      <c r="D6524" s="17" t="s">
        <v>3874</v>
      </c>
      <c r="E6524" s="396" t="s">
        <v>3774</v>
      </c>
      <c r="F6524" s="396"/>
      <c r="G6524" s="18" t="s">
        <v>1911</v>
      </c>
      <c r="H6524" s="21">
        <v>1</v>
      </c>
      <c r="I6524" s="20">
        <v>0.18</v>
      </c>
      <c r="J6524" s="20">
        <v>0.18</v>
      </c>
    </row>
    <row r="6525" spans="1:10">
      <c r="A6525" s="38"/>
      <c r="B6525" s="38"/>
      <c r="C6525" s="38"/>
      <c r="D6525" s="38"/>
      <c r="E6525" s="38" t="s">
        <v>1897</v>
      </c>
      <c r="F6525" s="39">
        <v>0</v>
      </c>
      <c r="G6525" s="38" t="s">
        <v>1898</v>
      </c>
      <c r="H6525" s="39">
        <v>0</v>
      </c>
      <c r="I6525" s="38" t="s">
        <v>1899</v>
      </c>
      <c r="J6525" s="39">
        <v>0</v>
      </c>
    </row>
    <row r="6526" spans="1:10">
      <c r="A6526" s="38"/>
      <c r="B6526" s="38"/>
      <c r="C6526" s="38"/>
      <c r="D6526" s="38"/>
      <c r="E6526" s="38" t="s">
        <v>1900</v>
      </c>
      <c r="F6526" s="39">
        <v>0.17</v>
      </c>
      <c r="G6526" s="38"/>
      <c r="H6526" s="398" t="s">
        <v>1901</v>
      </c>
      <c r="I6526" s="398"/>
      <c r="J6526" s="39">
        <v>1.03</v>
      </c>
    </row>
    <row r="6527" spans="1:10" ht="1.05" customHeight="1">
      <c r="A6527" s="16"/>
      <c r="B6527" s="16"/>
      <c r="C6527" s="16"/>
      <c r="D6527" s="16"/>
      <c r="E6527" s="16"/>
      <c r="F6527" s="16"/>
      <c r="G6527" s="16"/>
      <c r="H6527" s="16"/>
      <c r="I6527" s="16"/>
      <c r="J6527" s="16"/>
    </row>
    <row r="6528" spans="1:10" ht="18" customHeight="1">
      <c r="A6528" s="2"/>
      <c r="B6528" s="4" t="s">
        <v>61</v>
      </c>
      <c r="C6528" s="2" t="s">
        <v>62</v>
      </c>
      <c r="D6528" s="2" t="s">
        <v>9</v>
      </c>
      <c r="E6528" s="391" t="s">
        <v>63</v>
      </c>
      <c r="F6528" s="391"/>
      <c r="G6528" s="3" t="s">
        <v>64</v>
      </c>
      <c r="H6528" s="4" t="s">
        <v>10</v>
      </c>
      <c r="I6528" s="4" t="s">
        <v>65</v>
      </c>
      <c r="J6528" s="4" t="s">
        <v>11</v>
      </c>
    </row>
    <row r="6529" spans="1:10" ht="39" customHeight="1">
      <c r="A6529" s="10" t="s">
        <v>1883</v>
      </c>
      <c r="B6529" s="12" t="s">
        <v>2429</v>
      </c>
      <c r="C6529" s="10" t="s">
        <v>78</v>
      </c>
      <c r="D6529" s="10" t="s">
        <v>2430</v>
      </c>
      <c r="E6529" s="395" t="s">
        <v>1907</v>
      </c>
      <c r="F6529" s="395"/>
      <c r="G6529" s="11" t="s">
        <v>1914</v>
      </c>
      <c r="H6529" s="15">
        <v>1</v>
      </c>
      <c r="I6529" s="13">
        <v>6.72</v>
      </c>
      <c r="J6529" s="13">
        <v>6.72</v>
      </c>
    </row>
    <row r="6530" spans="1:10" ht="39" customHeight="1">
      <c r="A6530" s="17" t="s">
        <v>1884</v>
      </c>
      <c r="B6530" s="19" t="s">
        <v>3875</v>
      </c>
      <c r="C6530" s="17" t="s">
        <v>78</v>
      </c>
      <c r="D6530" s="17" t="s">
        <v>3876</v>
      </c>
      <c r="E6530" s="396" t="s">
        <v>3774</v>
      </c>
      <c r="F6530" s="396"/>
      <c r="G6530" s="18" t="s">
        <v>1911</v>
      </c>
      <c r="H6530" s="21">
        <v>1</v>
      </c>
      <c r="I6530" s="20">
        <v>5.01</v>
      </c>
      <c r="J6530" s="20">
        <v>5.01</v>
      </c>
    </row>
    <row r="6531" spans="1:10" ht="25.95" customHeight="1">
      <c r="A6531" s="17" t="s">
        <v>1884</v>
      </c>
      <c r="B6531" s="19" t="s">
        <v>3873</v>
      </c>
      <c r="C6531" s="17" t="s">
        <v>78</v>
      </c>
      <c r="D6531" s="17" t="s">
        <v>3874</v>
      </c>
      <c r="E6531" s="396" t="s">
        <v>3774</v>
      </c>
      <c r="F6531" s="396"/>
      <c r="G6531" s="18" t="s">
        <v>1911</v>
      </c>
      <c r="H6531" s="21">
        <v>1</v>
      </c>
      <c r="I6531" s="20">
        <v>0.18</v>
      </c>
      <c r="J6531" s="20">
        <v>0.18</v>
      </c>
    </row>
    <row r="6532" spans="1:10" ht="39" customHeight="1">
      <c r="A6532" s="17" t="s">
        <v>1884</v>
      </c>
      <c r="B6532" s="19" t="s">
        <v>3877</v>
      </c>
      <c r="C6532" s="17" t="s">
        <v>78</v>
      </c>
      <c r="D6532" s="17" t="s">
        <v>3878</v>
      </c>
      <c r="E6532" s="396" t="s">
        <v>3774</v>
      </c>
      <c r="F6532" s="396"/>
      <c r="G6532" s="18" t="s">
        <v>1911</v>
      </c>
      <c r="H6532" s="21">
        <v>1</v>
      </c>
      <c r="I6532" s="20">
        <v>0.85</v>
      </c>
      <c r="J6532" s="20">
        <v>0.85</v>
      </c>
    </row>
    <row r="6533" spans="1:10" ht="39" customHeight="1">
      <c r="A6533" s="17" t="s">
        <v>1884</v>
      </c>
      <c r="B6533" s="19" t="s">
        <v>3871</v>
      </c>
      <c r="C6533" s="17" t="s">
        <v>78</v>
      </c>
      <c r="D6533" s="17" t="s">
        <v>3872</v>
      </c>
      <c r="E6533" s="396" t="s">
        <v>3774</v>
      </c>
      <c r="F6533" s="396"/>
      <c r="G6533" s="18" t="s">
        <v>1911</v>
      </c>
      <c r="H6533" s="21">
        <v>1</v>
      </c>
      <c r="I6533" s="20">
        <v>0.68</v>
      </c>
      <c r="J6533" s="20">
        <v>0.68</v>
      </c>
    </row>
    <row r="6534" spans="1:10">
      <c r="A6534" s="38"/>
      <c r="B6534" s="38"/>
      <c r="C6534" s="38"/>
      <c r="D6534" s="38"/>
      <c r="E6534" s="38" t="s">
        <v>1897</v>
      </c>
      <c r="F6534" s="39">
        <v>0</v>
      </c>
      <c r="G6534" s="38" t="s">
        <v>1898</v>
      </c>
      <c r="H6534" s="39">
        <v>0</v>
      </c>
      <c r="I6534" s="38" t="s">
        <v>1899</v>
      </c>
      <c r="J6534" s="39">
        <v>0</v>
      </c>
    </row>
    <row r="6535" spans="1:10">
      <c r="A6535" s="38"/>
      <c r="B6535" s="38"/>
      <c r="C6535" s="38"/>
      <c r="D6535" s="38"/>
      <c r="E6535" s="38" t="s">
        <v>1900</v>
      </c>
      <c r="F6535" s="39">
        <v>1.37</v>
      </c>
      <c r="G6535" s="38"/>
      <c r="H6535" s="398" t="s">
        <v>1901</v>
      </c>
      <c r="I6535" s="398"/>
      <c r="J6535" s="39">
        <v>8.09</v>
      </c>
    </row>
    <row r="6536" spans="1:10" ht="1.05" customHeight="1">
      <c r="A6536" s="16"/>
      <c r="B6536" s="16"/>
      <c r="C6536" s="16"/>
      <c r="D6536" s="16"/>
      <c r="E6536" s="16"/>
      <c r="F6536" s="16"/>
      <c r="G6536" s="16"/>
      <c r="H6536" s="16"/>
      <c r="I6536" s="16"/>
      <c r="J6536" s="16"/>
    </row>
    <row r="6537" spans="1:10" ht="18" customHeight="1">
      <c r="A6537" s="2"/>
      <c r="B6537" s="4" t="s">
        <v>61</v>
      </c>
      <c r="C6537" s="2" t="s">
        <v>62</v>
      </c>
      <c r="D6537" s="2" t="s">
        <v>9</v>
      </c>
      <c r="E6537" s="391" t="s">
        <v>63</v>
      </c>
      <c r="F6537" s="391"/>
      <c r="G6537" s="3" t="s">
        <v>64</v>
      </c>
      <c r="H6537" s="4" t="s">
        <v>10</v>
      </c>
      <c r="I6537" s="4" t="s">
        <v>65</v>
      </c>
      <c r="J6537" s="4" t="s">
        <v>11</v>
      </c>
    </row>
    <row r="6538" spans="1:10" ht="39" customHeight="1">
      <c r="A6538" s="10" t="s">
        <v>1883</v>
      </c>
      <c r="B6538" s="12" t="s">
        <v>3871</v>
      </c>
      <c r="C6538" s="10" t="s">
        <v>78</v>
      </c>
      <c r="D6538" s="10" t="s">
        <v>3872</v>
      </c>
      <c r="E6538" s="395" t="s">
        <v>3774</v>
      </c>
      <c r="F6538" s="395"/>
      <c r="G6538" s="11" t="s">
        <v>1911</v>
      </c>
      <c r="H6538" s="15">
        <v>1</v>
      </c>
      <c r="I6538" s="13">
        <v>0.68</v>
      </c>
      <c r="J6538" s="13">
        <v>0.68</v>
      </c>
    </row>
    <row r="6539" spans="1:10" ht="64.95" customHeight="1">
      <c r="A6539" s="22" t="s">
        <v>1894</v>
      </c>
      <c r="B6539" s="24" t="s">
        <v>3879</v>
      </c>
      <c r="C6539" s="22" t="s">
        <v>78</v>
      </c>
      <c r="D6539" s="22" t="s">
        <v>3880</v>
      </c>
      <c r="E6539" s="397" t="s">
        <v>3500</v>
      </c>
      <c r="F6539" s="397"/>
      <c r="G6539" s="23" t="s">
        <v>268</v>
      </c>
      <c r="H6539" s="26">
        <v>5.3300000000000001E-5</v>
      </c>
      <c r="I6539" s="25">
        <v>12782.95</v>
      </c>
      <c r="J6539" s="25">
        <v>0.68</v>
      </c>
    </row>
    <row r="6540" spans="1:10">
      <c r="A6540" s="38"/>
      <c r="B6540" s="38"/>
      <c r="C6540" s="38"/>
      <c r="D6540" s="38"/>
      <c r="E6540" s="38" t="s">
        <v>1897</v>
      </c>
      <c r="F6540" s="39">
        <v>0</v>
      </c>
      <c r="G6540" s="38" t="s">
        <v>1898</v>
      </c>
      <c r="H6540" s="39">
        <v>0</v>
      </c>
      <c r="I6540" s="38" t="s">
        <v>1899</v>
      </c>
      <c r="J6540" s="39">
        <v>0</v>
      </c>
    </row>
    <row r="6541" spans="1:10">
      <c r="A6541" s="38"/>
      <c r="B6541" s="38"/>
      <c r="C6541" s="38"/>
      <c r="D6541" s="38"/>
      <c r="E6541" s="38" t="s">
        <v>1900</v>
      </c>
      <c r="F6541" s="39">
        <v>0.13</v>
      </c>
      <c r="G6541" s="38"/>
      <c r="H6541" s="398" t="s">
        <v>1901</v>
      </c>
      <c r="I6541" s="398"/>
      <c r="J6541" s="39">
        <v>0.81</v>
      </c>
    </row>
    <row r="6542" spans="1:10" ht="1.05" customHeight="1">
      <c r="A6542" s="16"/>
      <c r="B6542" s="16"/>
      <c r="C6542" s="16"/>
      <c r="D6542" s="16"/>
      <c r="E6542" s="16"/>
      <c r="F6542" s="16"/>
      <c r="G6542" s="16"/>
      <c r="H6542" s="16"/>
      <c r="I6542" s="16"/>
      <c r="J6542" s="16"/>
    </row>
    <row r="6543" spans="1:10" ht="18" customHeight="1">
      <c r="A6543" s="2"/>
      <c r="B6543" s="4" t="s">
        <v>61</v>
      </c>
      <c r="C6543" s="2" t="s">
        <v>62</v>
      </c>
      <c r="D6543" s="2" t="s">
        <v>9</v>
      </c>
      <c r="E6543" s="391" t="s">
        <v>63</v>
      </c>
      <c r="F6543" s="391"/>
      <c r="G6543" s="3" t="s">
        <v>64</v>
      </c>
      <c r="H6543" s="4" t="s">
        <v>10</v>
      </c>
      <c r="I6543" s="4" t="s">
        <v>65</v>
      </c>
      <c r="J6543" s="4" t="s">
        <v>11</v>
      </c>
    </row>
    <row r="6544" spans="1:10" ht="25.95" customHeight="1">
      <c r="A6544" s="10" t="s">
        <v>1883</v>
      </c>
      <c r="B6544" s="12" t="s">
        <v>3873</v>
      </c>
      <c r="C6544" s="10" t="s">
        <v>78</v>
      </c>
      <c r="D6544" s="10" t="s">
        <v>3874</v>
      </c>
      <c r="E6544" s="395" t="s">
        <v>3774</v>
      </c>
      <c r="F6544" s="395"/>
      <c r="G6544" s="11" t="s">
        <v>1911</v>
      </c>
      <c r="H6544" s="15">
        <v>1</v>
      </c>
      <c r="I6544" s="13">
        <v>0.18</v>
      </c>
      <c r="J6544" s="13">
        <v>0.18</v>
      </c>
    </row>
    <row r="6545" spans="1:10" ht="64.95" customHeight="1">
      <c r="A6545" s="22" t="s">
        <v>1894</v>
      </c>
      <c r="B6545" s="24" t="s">
        <v>3879</v>
      </c>
      <c r="C6545" s="22" t="s">
        <v>78</v>
      </c>
      <c r="D6545" s="22" t="s">
        <v>3880</v>
      </c>
      <c r="E6545" s="397" t="s">
        <v>3500</v>
      </c>
      <c r="F6545" s="397"/>
      <c r="G6545" s="23" t="s">
        <v>268</v>
      </c>
      <c r="H6545" s="26">
        <v>1.43E-5</v>
      </c>
      <c r="I6545" s="25">
        <v>12782.95</v>
      </c>
      <c r="J6545" s="25">
        <v>0.18</v>
      </c>
    </row>
    <row r="6546" spans="1:10">
      <c r="A6546" s="38"/>
      <c r="B6546" s="38"/>
      <c r="C6546" s="38"/>
      <c r="D6546" s="38"/>
      <c r="E6546" s="38" t="s">
        <v>1897</v>
      </c>
      <c r="F6546" s="39">
        <v>0</v>
      </c>
      <c r="G6546" s="38" t="s">
        <v>1898</v>
      </c>
      <c r="H6546" s="39">
        <v>0</v>
      </c>
      <c r="I6546" s="38" t="s">
        <v>1899</v>
      </c>
      <c r="J6546" s="39">
        <v>0</v>
      </c>
    </row>
    <row r="6547" spans="1:10">
      <c r="A6547" s="38"/>
      <c r="B6547" s="38"/>
      <c r="C6547" s="38"/>
      <c r="D6547" s="38"/>
      <c r="E6547" s="38" t="s">
        <v>1900</v>
      </c>
      <c r="F6547" s="39">
        <v>0.03</v>
      </c>
      <c r="G6547" s="38"/>
      <c r="H6547" s="398" t="s">
        <v>1901</v>
      </c>
      <c r="I6547" s="398"/>
      <c r="J6547" s="39">
        <v>0.21</v>
      </c>
    </row>
    <row r="6548" spans="1:10" ht="1.05" customHeight="1">
      <c r="A6548" s="16"/>
      <c r="B6548" s="16"/>
      <c r="C6548" s="16"/>
      <c r="D6548" s="16"/>
      <c r="E6548" s="16"/>
      <c r="F6548" s="16"/>
      <c r="G6548" s="16"/>
      <c r="H6548" s="16"/>
      <c r="I6548" s="16"/>
      <c r="J6548" s="16"/>
    </row>
    <row r="6549" spans="1:10" ht="18" customHeight="1">
      <c r="A6549" s="2"/>
      <c r="B6549" s="4" t="s">
        <v>61</v>
      </c>
      <c r="C6549" s="2" t="s">
        <v>62</v>
      </c>
      <c r="D6549" s="2" t="s">
        <v>9</v>
      </c>
      <c r="E6549" s="391" t="s">
        <v>63</v>
      </c>
      <c r="F6549" s="391"/>
      <c r="G6549" s="3" t="s">
        <v>64</v>
      </c>
      <c r="H6549" s="4" t="s">
        <v>10</v>
      </c>
      <c r="I6549" s="4" t="s">
        <v>65</v>
      </c>
      <c r="J6549" s="4" t="s">
        <v>11</v>
      </c>
    </row>
    <row r="6550" spans="1:10" ht="39" customHeight="1">
      <c r="A6550" s="10" t="s">
        <v>1883</v>
      </c>
      <c r="B6550" s="12" t="s">
        <v>3877</v>
      </c>
      <c r="C6550" s="10" t="s">
        <v>78</v>
      </c>
      <c r="D6550" s="10" t="s">
        <v>3878</v>
      </c>
      <c r="E6550" s="395" t="s">
        <v>3774</v>
      </c>
      <c r="F6550" s="395"/>
      <c r="G6550" s="11" t="s">
        <v>1911</v>
      </c>
      <c r="H6550" s="15">
        <v>1</v>
      </c>
      <c r="I6550" s="13">
        <v>0.85</v>
      </c>
      <c r="J6550" s="13">
        <v>0.85</v>
      </c>
    </row>
    <row r="6551" spans="1:10" ht="64.95" customHeight="1">
      <c r="A6551" s="22" t="s">
        <v>1894</v>
      </c>
      <c r="B6551" s="24" t="s">
        <v>3879</v>
      </c>
      <c r="C6551" s="22" t="s">
        <v>78</v>
      </c>
      <c r="D6551" s="22" t="s">
        <v>3880</v>
      </c>
      <c r="E6551" s="397" t="s">
        <v>3500</v>
      </c>
      <c r="F6551" s="397"/>
      <c r="G6551" s="23" t="s">
        <v>268</v>
      </c>
      <c r="H6551" s="26">
        <v>6.6699999999999995E-5</v>
      </c>
      <c r="I6551" s="25">
        <v>12782.95</v>
      </c>
      <c r="J6551" s="25">
        <v>0.85</v>
      </c>
    </row>
    <row r="6552" spans="1:10">
      <c r="A6552" s="38"/>
      <c r="B6552" s="38"/>
      <c r="C6552" s="38"/>
      <c r="D6552" s="38"/>
      <c r="E6552" s="38" t="s">
        <v>1897</v>
      </c>
      <c r="F6552" s="39">
        <v>0</v>
      </c>
      <c r="G6552" s="38" t="s">
        <v>1898</v>
      </c>
      <c r="H6552" s="39">
        <v>0</v>
      </c>
      <c r="I6552" s="38" t="s">
        <v>1899</v>
      </c>
      <c r="J6552" s="39">
        <v>0</v>
      </c>
    </row>
    <row r="6553" spans="1:10">
      <c r="A6553" s="38"/>
      <c r="B6553" s="38"/>
      <c r="C6553" s="38"/>
      <c r="D6553" s="38"/>
      <c r="E6553" s="38" t="s">
        <v>1900</v>
      </c>
      <c r="F6553" s="39">
        <v>0.17</v>
      </c>
      <c r="G6553" s="38"/>
      <c r="H6553" s="398" t="s">
        <v>1901</v>
      </c>
      <c r="I6553" s="398"/>
      <c r="J6553" s="39">
        <v>1.02</v>
      </c>
    </row>
    <row r="6554" spans="1:10" ht="1.05" customHeight="1">
      <c r="A6554" s="16"/>
      <c r="B6554" s="16"/>
      <c r="C6554" s="16"/>
      <c r="D6554" s="16"/>
      <c r="E6554" s="16"/>
      <c r="F6554" s="16"/>
      <c r="G6554" s="16"/>
      <c r="H6554" s="16"/>
      <c r="I6554" s="16"/>
      <c r="J6554" s="16"/>
    </row>
    <row r="6555" spans="1:10" ht="18" customHeight="1">
      <c r="A6555" s="2"/>
      <c r="B6555" s="4" t="s">
        <v>61</v>
      </c>
      <c r="C6555" s="2" t="s">
        <v>62</v>
      </c>
      <c r="D6555" s="2" t="s">
        <v>9</v>
      </c>
      <c r="E6555" s="391" t="s">
        <v>63</v>
      </c>
      <c r="F6555" s="391"/>
      <c r="G6555" s="3" t="s">
        <v>64</v>
      </c>
      <c r="H6555" s="4" t="s">
        <v>10</v>
      </c>
      <c r="I6555" s="4" t="s">
        <v>65</v>
      </c>
      <c r="J6555" s="4" t="s">
        <v>11</v>
      </c>
    </row>
    <row r="6556" spans="1:10" ht="39" customHeight="1">
      <c r="A6556" s="10" t="s">
        <v>1883</v>
      </c>
      <c r="B6556" s="12" t="s">
        <v>3875</v>
      </c>
      <c r="C6556" s="10" t="s">
        <v>78</v>
      </c>
      <c r="D6556" s="10" t="s">
        <v>3876</v>
      </c>
      <c r="E6556" s="395" t="s">
        <v>3774</v>
      </c>
      <c r="F6556" s="395"/>
      <c r="G6556" s="11" t="s">
        <v>1911</v>
      </c>
      <c r="H6556" s="15">
        <v>1</v>
      </c>
      <c r="I6556" s="13">
        <v>5.01</v>
      </c>
      <c r="J6556" s="13">
        <v>5.01</v>
      </c>
    </row>
    <row r="6557" spans="1:10" ht="24" customHeight="1">
      <c r="A6557" s="22" t="s">
        <v>1894</v>
      </c>
      <c r="B6557" s="24" t="s">
        <v>3869</v>
      </c>
      <c r="C6557" s="22" t="s">
        <v>78</v>
      </c>
      <c r="D6557" s="22" t="s">
        <v>3870</v>
      </c>
      <c r="E6557" s="397" t="s">
        <v>1928</v>
      </c>
      <c r="F6557" s="397"/>
      <c r="G6557" s="23" t="s">
        <v>2015</v>
      </c>
      <c r="H6557" s="26">
        <v>0.78</v>
      </c>
      <c r="I6557" s="25">
        <v>6.43</v>
      </c>
      <c r="J6557" s="25">
        <v>5.01</v>
      </c>
    </row>
    <row r="6558" spans="1:10">
      <c r="A6558" s="38"/>
      <c r="B6558" s="38"/>
      <c r="C6558" s="38"/>
      <c r="D6558" s="38"/>
      <c r="E6558" s="38" t="s">
        <v>1897</v>
      </c>
      <c r="F6558" s="39">
        <v>0</v>
      </c>
      <c r="G6558" s="38" t="s">
        <v>1898</v>
      </c>
      <c r="H6558" s="39">
        <v>0</v>
      </c>
      <c r="I6558" s="38" t="s">
        <v>1899</v>
      </c>
      <c r="J6558" s="39">
        <v>0</v>
      </c>
    </row>
    <row r="6559" spans="1:10">
      <c r="A6559" s="38"/>
      <c r="B6559" s="38"/>
      <c r="C6559" s="38"/>
      <c r="D6559" s="38"/>
      <c r="E6559" s="38" t="s">
        <v>1900</v>
      </c>
      <c r="F6559" s="39">
        <v>1.02</v>
      </c>
      <c r="G6559" s="38"/>
      <c r="H6559" s="398" t="s">
        <v>1901</v>
      </c>
      <c r="I6559" s="398"/>
      <c r="J6559" s="39">
        <v>6.03</v>
      </c>
    </row>
    <row r="6560" spans="1:10" ht="1.05" customHeight="1">
      <c r="A6560" s="16"/>
      <c r="B6560" s="16"/>
      <c r="C6560" s="16"/>
      <c r="D6560" s="16"/>
      <c r="E6560" s="16"/>
      <c r="F6560" s="16"/>
      <c r="G6560" s="16"/>
      <c r="H6560" s="16"/>
      <c r="I6560" s="16"/>
      <c r="J6560" s="16"/>
    </row>
    <row r="6561" spans="1:10" ht="18" customHeight="1">
      <c r="A6561" s="2"/>
      <c r="B6561" s="4" t="s">
        <v>61</v>
      </c>
      <c r="C6561" s="2" t="s">
        <v>62</v>
      </c>
      <c r="D6561" s="2" t="s">
        <v>9</v>
      </c>
      <c r="E6561" s="391" t="s">
        <v>63</v>
      </c>
      <c r="F6561" s="391"/>
      <c r="G6561" s="3" t="s">
        <v>64</v>
      </c>
      <c r="H6561" s="4" t="s">
        <v>10</v>
      </c>
      <c r="I6561" s="4" t="s">
        <v>65</v>
      </c>
      <c r="J6561" s="4" t="s">
        <v>11</v>
      </c>
    </row>
    <row r="6562" spans="1:10" ht="39" customHeight="1">
      <c r="A6562" s="10" t="s">
        <v>1883</v>
      </c>
      <c r="B6562" s="12" t="s">
        <v>2122</v>
      </c>
      <c r="C6562" s="10" t="s">
        <v>78</v>
      </c>
      <c r="D6562" s="10" t="s">
        <v>2123</v>
      </c>
      <c r="E6562" s="395" t="s">
        <v>849</v>
      </c>
      <c r="F6562" s="395"/>
      <c r="G6562" s="11" t="s">
        <v>81</v>
      </c>
      <c r="H6562" s="15">
        <v>1</v>
      </c>
      <c r="I6562" s="13">
        <v>629.75</v>
      </c>
      <c r="J6562" s="13">
        <v>629.75</v>
      </c>
    </row>
    <row r="6563" spans="1:10" ht="24" customHeight="1">
      <c r="A6563" s="17" t="s">
        <v>1884</v>
      </c>
      <c r="B6563" s="19" t="s">
        <v>1935</v>
      </c>
      <c r="C6563" s="17" t="s">
        <v>78</v>
      </c>
      <c r="D6563" s="17" t="s">
        <v>1936</v>
      </c>
      <c r="E6563" s="396" t="s">
        <v>1887</v>
      </c>
      <c r="F6563" s="396"/>
      <c r="G6563" s="18" t="s">
        <v>1911</v>
      </c>
      <c r="H6563" s="21">
        <v>1.119</v>
      </c>
      <c r="I6563" s="20">
        <v>28.34</v>
      </c>
      <c r="J6563" s="20">
        <v>31.71</v>
      </c>
    </row>
    <row r="6564" spans="1:10" ht="39" customHeight="1">
      <c r="A6564" s="17" t="s">
        <v>1884</v>
      </c>
      <c r="B6564" s="19" t="s">
        <v>2054</v>
      </c>
      <c r="C6564" s="17" t="s">
        <v>78</v>
      </c>
      <c r="D6564" s="17" t="s">
        <v>2055</v>
      </c>
      <c r="E6564" s="396" t="s">
        <v>1907</v>
      </c>
      <c r="F6564" s="396"/>
      <c r="G6564" s="18" t="s">
        <v>1908</v>
      </c>
      <c r="H6564" s="21">
        <v>0.17899999999999999</v>
      </c>
      <c r="I6564" s="20">
        <v>0.53</v>
      </c>
      <c r="J6564" s="20">
        <v>0.09</v>
      </c>
    </row>
    <row r="6565" spans="1:10" ht="24" customHeight="1">
      <c r="A6565" s="17" t="s">
        <v>1884</v>
      </c>
      <c r="B6565" s="19" t="s">
        <v>1943</v>
      </c>
      <c r="C6565" s="17" t="s">
        <v>78</v>
      </c>
      <c r="D6565" s="17" t="s">
        <v>1944</v>
      </c>
      <c r="E6565" s="396" t="s">
        <v>1887</v>
      </c>
      <c r="F6565" s="396"/>
      <c r="G6565" s="18" t="s">
        <v>1911</v>
      </c>
      <c r="H6565" s="21">
        <v>0.186</v>
      </c>
      <c r="I6565" s="20">
        <v>27.92</v>
      </c>
      <c r="J6565" s="20">
        <v>5.19</v>
      </c>
    </row>
    <row r="6566" spans="1:10" ht="24" customHeight="1">
      <c r="A6566" s="17" t="s">
        <v>1884</v>
      </c>
      <c r="B6566" s="19" t="s">
        <v>1909</v>
      </c>
      <c r="C6566" s="17" t="s">
        <v>78</v>
      </c>
      <c r="D6566" s="17" t="s">
        <v>1910</v>
      </c>
      <c r="E6566" s="396" t="s">
        <v>1887</v>
      </c>
      <c r="F6566" s="396"/>
      <c r="G6566" s="18" t="s">
        <v>1911</v>
      </c>
      <c r="H6566" s="21">
        <v>1.1919999999999999</v>
      </c>
      <c r="I6566" s="20">
        <v>22.95</v>
      </c>
      <c r="J6566" s="20">
        <v>27.35</v>
      </c>
    </row>
    <row r="6567" spans="1:10" ht="39" customHeight="1">
      <c r="A6567" s="17" t="s">
        <v>1884</v>
      </c>
      <c r="B6567" s="19" t="s">
        <v>2052</v>
      </c>
      <c r="C6567" s="17" t="s">
        <v>78</v>
      </c>
      <c r="D6567" s="17" t="s">
        <v>2053</v>
      </c>
      <c r="E6567" s="396" t="s">
        <v>1907</v>
      </c>
      <c r="F6567" s="396"/>
      <c r="G6567" s="18" t="s">
        <v>1914</v>
      </c>
      <c r="H6567" s="21">
        <v>0.19400000000000001</v>
      </c>
      <c r="I6567" s="20">
        <v>1.35</v>
      </c>
      <c r="J6567" s="20">
        <v>0.26</v>
      </c>
    </row>
    <row r="6568" spans="1:10" ht="52.05" customHeight="1">
      <c r="A6568" s="22" t="s">
        <v>1894</v>
      </c>
      <c r="B6568" s="24" t="s">
        <v>2834</v>
      </c>
      <c r="C6568" s="22" t="s">
        <v>78</v>
      </c>
      <c r="D6568" s="22" t="s">
        <v>2835</v>
      </c>
      <c r="E6568" s="397" t="s">
        <v>1928</v>
      </c>
      <c r="F6568" s="397"/>
      <c r="G6568" s="23" t="s">
        <v>81</v>
      </c>
      <c r="H6568" s="26">
        <v>1.103</v>
      </c>
      <c r="I6568" s="25">
        <v>512.38</v>
      </c>
      <c r="J6568" s="25">
        <v>565.15</v>
      </c>
    </row>
    <row r="6569" spans="1:10">
      <c r="A6569" s="38"/>
      <c r="B6569" s="38"/>
      <c r="C6569" s="38"/>
      <c r="D6569" s="38"/>
      <c r="E6569" s="38" t="s">
        <v>1897</v>
      </c>
      <c r="F6569" s="39">
        <v>47.09</v>
      </c>
      <c r="G6569" s="38" t="s">
        <v>1898</v>
      </c>
      <c r="H6569" s="39">
        <v>0</v>
      </c>
      <c r="I6569" s="38" t="s">
        <v>1899</v>
      </c>
      <c r="J6569" s="39">
        <v>47.09</v>
      </c>
    </row>
    <row r="6570" spans="1:10">
      <c r="A6570" s="38"/>
      <c r="B6570" s="38"/>
      <c r="C6570" s="38"/>
      <c r="D6570" s="38"/>
      <c r="E6570" s="38" t="s">
        <v>1900</v>
      </c>
      <c r="F6570" s="39">
        <v>129.09</v>
      </c>
      <c r="G6570" s="38"/>
      <c r="H6570" s="398" t="s">
        <v>1901</v>
      </c>
      <c r="I6570" s="398"/>
      <c r="J6570" s="39">
        <v>758.84</v>
      </c>
    </row>
    <row r="6571" spans="1:10" ht="1.05" customHeight="1">
      <c r="A6571" s="16"/>
      <c r="B6571" s="16"/>
      <c r="C6571" s="16"/>
      <c r="D6571" s="16"/>
      <c r="E6571" s="16"/>
      <c r="F6571" s="16"/>
      <c r="G6571" s="16"/>
      <c r="H6571" s="16"/>
      <c r="I6571" s="16"/>
      <c r="J6571" s="16"/>
    </row>
    <row r="6572" spans="1:10" ht="18" customHeight="1">
      <c r="A6572" s="2"/>
      <c r="B6572" s="4" t="s">
        <v>61</v>
      </c>
      <c r="C6572" s="2" t="s">
        <v>62</v>
      </c>
      <c r="D6572" s="2" t="s">
        <v>9</v>
      </c>
      <c r="E6572" s="391" t="s">
        <v>63</v>
      </c>
      <c r="F6572" s="391"/>
      <c r="G6572" s="3" t="s">
        <v>64</v>
      </c>
      <c r="H6572" s="4" t="s">
        <v>10</v>
      </c>
      <c r="I6572" s="4" t="s">
        <v>65</v>
      </c>
      <c r="J6572" s="4" t="s">
        <v>11</v>
      </c>
    </row>
    <row r="6573" spans="1:10" ht="39" customHeight="1">
      <c r="A6573" s="10" t="s">
        <v>1883</v>
      </c>
      <c r="B6573" s="12" t="s">
        <v>2270</v>
      </c>
      <c r="C6573" s="10" t="s">
        <v>78</v>
      </c>
      <c r="D6573" s="10" t="s">
        <v>2271</v>
      </c>
      <c r="E6573" s="395" t="s">
        <v>1991</v>
      </c>
      <c r="F6573" s="395"/>
      <c r="G6573" s="11" t="s">
        <v>81</v>
      </c>
      <c r="H6573" s="15">
        <v>1</v>
      </c>
      <c r="I6573" s="13">
        <v>665.93</v>
      </c>
      <c r="J6573" s="13">
        <v>665.93</v>
      </c>
    </row>
    <row r="6574" spans="1:10" ht="24" customHeight="1">
      <c r="A6574" s="17" t="s">
        <v>1884</v>
      </c>
      <c r="B6574" s="19" t="s">
        <v>1909</v>
      </c>
      <c r="C6574" s="17" t="s">
        <v>78</v>
      </c>
      <c r="D6574" s="17" t="s">
        <v>1910</v>
      </c>
      <c r="E6574" s="396" t="s">
        <v>1887</v>
      </c>
      <c r="F6574" s="396"/>
      <c r="G6574" s="18" t="s">
        <v>1911</v>
      </c>
      <c r="H6574" s="21">
        <v>6.2382999999999997</v>
      </c>
      <c r="I6574" s="20">
        <v>22.95</v>
      </c>
      <c r="J6574" s="20">
        <v>143.16</v>
      </c>
    </row>
    <row r="6575" spans="1:10" ht="25.95" customHeight="1">
      <c r="A6575" s="22" t="s">
        <v>1894</v>
      </c>
      <c r="B6575" s="24" t="s">
        <v>2392</v>
      </c>
      <c r="C6575" s="22" t="s">
        <v>78</v>
      </c>
      <c r="D6575" s="22" t="s">
        <v>2393</v>
      </c>
      <c r="E6575" s="397" t="s">
        <v>1928</v>
      </c>
      <c r="F6575" s="397"/>
      <c r="G6575" s="23" t="s">
        <v>81</v>
      </c>
      <c r="H6575" s="26">
        <v>0.83479999999999999</v>
      </c>
      <c r="I6575" s="25">
        <v>135</v>
      </c>
      <c r="J6575" s="25">
        <v>112.69</v>
      </c>
    </row>
    <row r="6576" spans="1:10" ht="25.95" customHeight="1">
      <c r="A6576" s="22" t="s">
        <v>1894</v>
      </c>
      <c r="B6576" s="24" t="s">
        <v>3881</v>
      </c>
      <c r="C6576" s="22" t="s">
        <v>78</v>
      </c>
      <c r="D6576" s="22" t="s">
        <v>3882</v>
      </c>
      <c r="E6576" s="397" t="s">
        <v>1928</v>
      </c>
      <c r="F6576" s="397"/>
      <c r="G6576" s="23" t="s">
        <v>81</v>
      </c>
      <c r="H6576" s="26">
        <v>0.59460000000000002</v>
      </c>
      <c r="I6576" s="25">
        <v>356.17</v>
      </c>
      <c r="J6576" s="25">
        <v>211.77</v>
      </c>
    </row>
    <row r="6577" spans="1:10" ht="24" customHeight="1">
      <c r="A6577" s="22" t="s">
        <v>1894</v>
      </c>
      <c r="B6577" s="24" t="s">
        <v>2248</v>
      </c>
      <c r="C6577" s="22" t="s">
        <v>78</v>
      </c>
      <c r="D6577" s="22" t="s">
        <v>2249</v>
      </c>
      <c r="E6577" s="397" t="s">
        <v>1928</v>
      </c>
      <c r="F6577" s="397"/>
      <c r="G6577" s="23" t="s">
        <v>136</v>
      </c>
      <c r="H6577" s="26">
        <v>283.30919999999998</v>
      </c>
      <c r="I6577" s="25">
        <v>0.7</v>
      </c>
      <c r="J6577" s="25">
        <v>198.31</v>
      </c>
    </row>
    <row r="6578" spans="1:10">
      <c r="A6578" s="38"/>
      <c r="B6578" s="38"/>
      <c r="C6578" s="38"/>
      <c r="D6578" s="38"/>
      <c r="E6578" s="38" t="s">
        <v>1897</v>
      </c>
      <c r="F6578" s="39">
        <v>100.49</v>
      </c>
      <c r="G6578" s="38" t="s">
        <v>1898</v>
      </c>
      <c r="H6578" s="39">
        <v>0</v>
      </c>
      <c r="I6578" s="38" t="s">
        <v>1899</v>
      </c>
      <c r="J6578" s="39">
        <v>100.49</v>
      </c>
    </row>
    <row r="6579" spans="1:10">
      <c r="A6579" s="38"/>
      <c r="B6579" s="38"/>
      <c r="C6579" s="38"/>
      <c r="D6579" s="38"/>
      <c r="E6579" s="38" t="s">
        <v>1900</v>
      </c>
      <c r="F6579" s="39">
        <v>136.51</v>
      </c>
      <c r="G6579" s="38"/>
      <c r="H6579" s="398" t="s">
        <v>1901</v>
      </c>
      <c r="I6579" s="398"/>
      <c r="J6579" s="39">
        <v>802.44</v>
      </c>
    </row>
    <row r="6580" spans="1:10" ht="1.05" customHeight="1">
      <c r="A6580" s="16"/>
      <c r="B6580" s="16"/>
      <c r="C6580" s="16"/>
      <c r="D6580" s="16"/>
      <c r="E6580" s="16"/>
      <c r="F6580" s="16"/>
      <c r="G6580" s="16"/>
      <c r="H6580" s="16"/>
      <c r="I6580" s="16"/>
      <c r="J6580" s="16"/>
    </row>
    <row r="6581" spans="1:10" ht="18" customHeight="1">
      <c r="A6581" s="2"/>
      <c r="B6581" s="4" t="s">
        <v>61</v>
      </c>
      <c r="C6581" s="2" t="s">
        <v>62</v>
      </c>
      <c r="D6581" s="2" t="s">
        <v>9</v>
      </c>
      <c r="E6581" s="391" t="s">
        <v>63</v>
      </c>
      <c r="F6581" s="391"/>
      <c r="G6581" s="3" t="s">
        <v>64</v>
      </c>
      <c r="H6581" s="4" t="s">
        <v>10</v>
      </c>
      <c r="I6581" s="4" t="s">
        <v>65</v>
      </c>
      <c r="J6581" s="4" t="s">
        <v>11</v>
      </c>
    </row>
    <row r="6582" spans="1:10" ht="39" customHeight="1">
      <c r="A6582" s="10" t="s">
        <v>1883</v>
      </c>
      <c r="B6582" s="12" t="s">
        <v>2293</v>
      </c>
      <c r="C6582" s="10" t="s">
        <v>78</v>
      </c>
      <c r="D6582" s="10" t="s">
        <v>2294</v>
      </c>
      <c r="E6582" s="395" t="s">
        <v>1991</v>
      </c>
      <c r="F6582" s="395"/>
      <c r="G6582" s="11" t="s">
        <v>81</v>
      </c>
      <c r="H6582" s="15">
        <v>1</v>
      </c>
      <c r="I6582" s="13">
        <v>486.29</v>
      </c>
      <c r="J6582" s="13">
        <v>486.29</v>
      </c>
    </row>
    <row r="6583" spans="1:10" ht="52.05" customHeight="1">
      <c r="A6583" s="17" t="s">
        <v>1884</v>
      </c>
      <c r="B6583" s="19" t="s">
        <v>3724</v>
      </c>
      <c r="C6583" s="17" t="s">
        <v>78</v>
      </c>
      <c r="D6583" s="17" t="s">
        <v>3725</v>
      </c>
      <c r="E6583" s="396" t="s">
        <v>1907</v>
      </c>
      <c r="F6583" s="396"/>
      <c r="G6583" s="18" t="s">
        <v>1914</v>
      </c>
      <c r="H6583" s="21">
        <v>0.82589999999999997</v>
      </c>
      <c r="I6583" s="20">
        <v>1.98</v>
      </c>
      <c r="J6583" s="20">
        <v>1.63</v>
      </c>
    </row>
    <row r="6584" spans="1:10" ht="25.95" customHeight="1">
      <c r="A6584" s="17" t="s">
        <v>1884</v>
      </c>
      <c r="B6584" s="19" t="s">
        <v>3716</v>
      </c>
      <c r="C6584" s="17" t="s">
        <v>78</v>
      </c>
      <c r="D6584" s="17" t="s">
        <v>3717</v>
      </c>
      <c r="E6584" s="396" t="s">
        <v>1887</v>
      </c>
      <c r="F6584" s="396"/>
      <c r="G6584" s="18" t="s">
        <v>1911</v>
      </c>
      <c r="H6584" s="21">
        <v>1.6046</v>
      </c>
      <c r="I6584" s="20">
        <v>21.49</v>
      </c>
      <c r="J6584" s="20">
        <v>34.479999999999997</v>
      </c>
    </row>
    <row r="6585" spans="1:10" ht="24" customHeight="1">
      <c r="A6585" s="17" t="s">
        <v>1884</v>
      </c>
      <c r="B6585" s="19" t="s">
        <v>1909</v>
      </c>
      <c r="C6585" s="17" t="s">
        <v>78</v>
      </c>
      <c r="D6585" s="17" t="s">
        <v>1910</v>
      </c>
      <c r="E6585" s="396" t="s">
        <v>1887</v>
      </c>
      <c r="F6585" s="396"/>
      <c r="G6585" s="18" t="s">
        <v>1911</v>
      </c>
      <c r="H6585" s="21">
        <v>2.5333000000000001</v>
      </c>
      <c r="I6585" s="20">
        <v>22.95</v>
      </c>
      <c r="J6585" s="20">
        <v>58.13</v>
      </c>
    </row>
    <row r="6586" spans="1:10" ht="52.05" customHeight="1">
      <c r="A6586" s="17" t="s">
        <v>1884</v>
      </c>
      <c r="B6586" s="19" t="s">
        <v>3722</v>
      </c>
      <c r="C6586" s="17" t="s">
        <v>78</v>
      </c>
      <c r="D6586" s="17" t="s">
        <v>3723</v>
      </c>
      <c r="E6586" s="396" t="s">
        <v>1907</v>
      </c>
      <c r="F6586" s="396"/>
      <c r="G6586" s="18" t="s">
        <v>1908</v>
      </c>
      <c r="H6586" s="21">
        <v>0.77869999999999995</v>
      </c>
      <c r="I6586" s="20">
        <v>0.42</v>
      </c>
      <c r="J6586" s="20">
        <v>0.32</v>
      </c>
    </row>
    <row r="6587" spans="1:10" ht="25.95" customHeight="1">
      <c r="A6587" s="22" t="s">
        <v>1894</v>
      </c>
      <c r="B6587" s="24" t="s">
        <v>2392</v>
      </c>
      <c r="C6587" s="22" t="s">
        <v>78</v>
      </c>
      <c r="D6587" s="22" t="s">
        <v>2393</v>
      </c>
      <c r="E6587" s="397" t="s">
        <v>1928</v>
      </c>
      <c r="F6587" s="397"/>
      <c r="G6587" s="23" t="s">
        <v>81</v>
      </c>
      <c r="H6587" s="26">
        <v>0.75580000000000003</v>
      </c>
      <c r="I6587" s="25">
        <v>135</v>
      </c>
      <c r="J6587" s="25">
        <v>102.03</v>
      </c>
    </row>
    <row r="6588" spans="1:10" ht="25.95" customHeight="1">
      <c r="A6588" s="22" t="s">
        <v>1894</v>
      </c>
      <c r="B6588" s="24" t="s">
        <v>2276</v>
      </c>
      <c r="C6588" s="22" t="s">
        <v>78</v>
      </c>
      <c r="D6588" s="22" t="s">
        <v>2277</v>
      </c>
      <c r="E6588" s="397" t="s">
        <v>1928</v>
      </c>
      <c r="F6588" s="397"/>
      <c r="G6588" s="23" t="s">
        <v>81</v>
      </c>
      <c r="H6588" s="26">
        <v>0.58720000000000006</v>
      </c>
      <c r="I6588" s="25">
        <v>108.35</v>
      </c>
      <c r="J6588" s="25">
        <v>63.62</v>
      </c>
    </row>
    <row r="6589" spans="1:10" ht="24" customHeight="1">
      <c r="A6589" s="22" t="s">
        <v>1894</v>
      </c>
      <c r="B6589" s="24" t="s">
        <v>2248</v>
      </c>
      <c r="C6589" s="22" t="s">
        <v>78</v>
      </c>
      <c r="D6589" s="22" t="s">
        <v>2249</v>
      </c>
      <c r="E6589" s="397" t="s">
        <v>1928</v>
      </c>
      <c r="F6589" s="397"/>
      <c r="G6589" s="23" t="s">
        <v>136</v>
      </c>
      <c r="H6589" s="26">
        <v>322.97770000000003</v>
      </c>
      <c r="I6589" s="25">
        <v>0.7</v>
      </c>
      <c r="J6589" s="25">
        <v>226.08</v>
      </c>
    </row>
    <row r="6590" spans="1:10">
      <c r="A6590" s="38"/>
      <c r="B6590" s="38"/>
      <c r="C6590" s="38"/>
      <c r="D6590" s="38"/>
      <c r="E6590" s="38" t="s">
        <v>1897</v>
      </c>
      <c r="F6590" s="39">
        <v>66.08</v>
      </c>
      <c r="G6590" s="38" t="s">
        <v>1898</v>
      </c>
      <c r="H6590" s="39">
        <v>0</v>
      </c>
      <c r="I6590" s="38" t="s">
        <v>1899</v>
      </c>
      <c r="J6590" s="39">
        <v>66.08</v>
      </c>
    </row>
    <row r="6591" spans="1:10">
      <c r="A6591" s="38"/>
      <c r="B6591" s="38"/>
      <c r="C6591" s="38"/>
      <c r="D6591" s="38"/>
      <c r="E6591" s="38" t="s">
        <v>1900</v>
      </c>
      <c r="F6591" s="39">
        <v>99.68</v>
      </c>
      <c r="G6591" s="38"/>
      <c r="H6591" s="398" t="s">
        <v>1901</v>
      </c>
      <c r="I6591" s="398"/>
      <c r="J6591" s="39">
        <v>585.97</v>
      </c>
    </row>
    <row r="6592" spans="1:10" ht="1.05" customHeight="1">
      <c r="A6592" s="16"/>
      <c r="B6592" s="16"/>
      <c r="C6592" s="16"/>
      <c r="D6592" s="16"/>
      <c r="E6592" s="16"/>
      <c r="F6592" s="16"/>
      <c r="G6592" s="16"/>
      <c r="H6592" s="16"/>
      <c r="I6592" s="16"/>
      <c r="J6592" s="16"/>
    </row>
    <row r="6593" spans="1:10" ht="18" customHeight="1">
      <c r="A6593" s="2"/>
      <c r="B6593" s="4" t="s">
        <v>61</v>
      </c>
      <c r="C6593" s="2" t="s">
        <v>62</v>
      </c>
      <c r="D6593" s="2" t="s">
        <v>9</v>
      </c>
      <c r="E6593" s="391" t="s">
        <v>63</v>
      </c>
      <c r="F6593" s="391"/>
      <c r="G6593" s="3" t="s">
        <v>64</v>
      </c>
      <c r="H6593" s="4" t="s">
        <v>10</v>
      </c>
      <c r="I6593" s="4" t="s">
        <v>65</v>
      </c>
      <c r="J6593" s="4" t="s">
        <v>11</v>
      </c>
    </row>
    <row r="6594" spans="1:10" ht="39" customHeight="1">
      <c r="A6594" s="10" t="s">
        <v>1883</v>
      </c>
      <c r="B6594" s="12" t="s">
        <v>2150</v>
      </c>
      <c r="C6594" s="10" t="s">
        <v>78</v>
      </c>
      <c r="D6594" s="10" t="s">
        <v>2151</v>
      </c>
      <c r="E6594" s="395" t="s">
        <v>1991</v>
      </c>
      <c r="F6594" s="395"/>
      <c r="G6594" s="11" t="s">
        <v>81</v>
      </c>
      <c r="H6594" s="15">
        <v>1</v>
      </c>
      <c r="I6594" s="13">
        <v>473.1</v>
      </c>
      <c r="J6594" s="13">
        <v>473.1</v>
      </c>
    </row>
    <row r="6595" spans="1:10" ht="25.95" customHeight="1">
      <c r="A6595" s="17" t="s">
        <v>1884</v>
      </c>
      <c r="B6595" s="19" t="s">
        <v>3716</v>
      </c>
      <c r="C6595" s="17" t="s">
        <v>78</v>
      </c>
      <c r="D6595" s="17" t="s">
        <v>3717</v>
      </c>
      <c r="E6595" s="396" t="s">
        <v>1887</v>
      </c>
      <c r="F6595" s="396"/>
      <c r="G6595" s="18" t="s">
        <v>1911</v>
      </c>
      <c r="H6595" s="21">
        <v>1.2767999999999999</v>
      </c>
      <c r="I6595" s="20">
        <v>21.49</v>
      </c>
      <c r="J6595" s="20">
        <v>27.43</v>
      </c>
    </row>
    <row r="6596" spans="1:10" ht="52.05" customHeight="1">
      <c r="A6596" s="17" t="s">
        <v>1884</v>
      </c>
      <c r="B6596" s="19" t="s">
        <v>2441</v>
      </c>
      <c r="C6596" s="17" t="s">
        <v>78</v>
      </c>
      <c r="D6596" s="17" t="s">
        <v>2442</v>
      </c>
      <c r="E6596" s="396" t="s">
        <v>1907</v>
      </c>
      <c r="F6596" s="396"/>
      <c r="G6596" s="18" t="s">
        <v>1914</v>
      </c>
      <c r="H6596" s="21">
        <v>0.65720000000000001</v>
      </c>
      <c r="I6596" s="20">
        <v>5.65</v>
      </c>
      <c r="J6596" s="20">
        <v>3.71</v>
      </c>
    </row>
    <row r="6597" spans="1:10" ht="52.05" customHeight="1">
      <c r="A6597" s="17" t="s">
        <v>1884</v>
      </c>
      <c r="B6597" s="19" t="s">
        <v>2439</v>
      </c>
      <c r="C6597" s="17" t="s">
        <v>78</v>
      </c>
      <c r="D6597" s="17" t="s">
        <v>2440</v>
      </c>
      <c r="E6597" s="396" t="s">
        <v>1907</v>
      </c>
      <c r="F6597" s="396"/>
      <c r="G6597" s="18" t="s">
        <v>1908</v>
      </c>
      <c r="H6597" s="21">
        <v>0.61970000000000003</v>
      </c>
      <c r="I6597" s="20">
        <v>1.73</v>
      </c>
      <c r="J6597" s="20">
        <v>1.07</v>
      </c>
    </row>
    <row r="6598" spans="1:10" ht="24" customHeight="1">
      <c r="A6598" s="17" t="s">
        <v>1884</v>
      </c>
      <c r="B6598" s="19" t="s">
        <v>1909</v>
      </c>
      <c r="C6598" s="17" t="s">
        <v>78</v>
      </c>
      <c r="D6598" s="17" t="s">
        <v>1910</v>
      </c>
      <c r="E6598" s="396" t="s">
        <v>1887</v>
      </c>
      <c r="F6598" s="396"/>
      <c r="G6598" s="18" t="s">
        <v>1911</v>
      </c>
      <c r="H6598" s="21">
        <v>2.0266999999999999</v>
      </c>
      <c r="I6598" s="20">
        <v>22.95</v>
      </c>
      <c r="J6598" s="20">
        <v>46.51</v>
      </c>
    </row>
    <row r="6599" spans="1:10" ht="25.95" customHeight="1">
      <c r="A6599" s="22" t="s">
        <v>1894</v>
      </c>
      <c r="B6599" s="24" t="s">
        <v>2392</v>
      </c>
      <c r="C6599" s="22" t="s">
        <v>78</v>
      </c>
      <c r="D6599" s="22" t="s">
        <v>2393</v>
      </c>
      <c r="E6599" s="397" t="s">
        <v>1928</v>
      </c>
      <c r="F6599" s="397"/>
      <c r="G6599" s="23" t="s">
        <v>81</v>
      </c>
      <c r="H6599" s="26">
        <v>0.76090000000000002</v>
      </c>
      <c r="I6599" s="25">
        <v>135</v>
      </c>
      <c r="J6599" s="25">
        <v>102.72</v>
      </c>
    </row>
    <row r="6600" spans="1:10" ht="24" customHeight="1">
      <c r="A6600" s="22" t="s">
        <v>1894</v>
      </c>
      <c r="B6600" s="24" t="s">
        <v>2248</v>
      </c>
      <c r="C6600" s="22" t="s">
        <v>78</v>
      </c>
      <c r="D6600" s="22" t="s">
        <v>2249</v>
      </c>
      <c r="E6600" s="397" t="s">
        <v>1928</v>
      </c>
      <c r="F6600" s="397"/>
      <c r="G6600" s="23" t="s">
        <v>136</v>
      </c>
      <c r="H6600" s="26">
        <v>325.15890000000002</v>
      </c>
      <c r="I6600" s="25">
        <v>0.7</v>
      </c>
      <c r="J6600" s="25">
        <v>227.61</v>
      </c>
    </row>
    <row r="6601" spans="1:10" ht="25.95" customHeight="1">
      <c r="A6601" s="22" t="s">
        <v>1894</v>
      </c>
      <c r="B6601" s="24" t="s">
        <v>2276</v>
      </c>
      <c r="C6601" s="22" t="s">
        <v>78</v>
      </c>
      <c r="D6601" s="22" t="s">
        <v>2277</v>
      </c>
      <c r="E6601" s="397" t="s">
        <v>1928</v>
      </c>
      <c r="F6601" s="397"/>
      <c r="G6601" s="23" t="s">
        <v>81</v>
      </c>
      <c r="H6601" s="26">
        <v>0.59119999999999995</v>
      </c>
      <c r="I6601" s="25">
        <v>108.35</v>
      </c>
      <c r="J6601" s="25">
        <v>64.05</v>
      </c>
    </row>
    <row r="6602" spans="1:10">
      <c r="A6602" s="38"/>
      <c r="B6602" s="38"/>
      <c r="C6602" s="38"/>
      <c r="D6602" s="38"/>
      <c r="E6602" s="38" t="s">
        <v>1897</v>
      </c>
      <c r="F6602" s="39">
        <v>52.75</v>
      </c>
      <c r="G6602" s="38" t="s">
        <v>1898</v>
      </c>
      <c r="H6602" s="39">
        <v>0</v>
      </c>
      <c r="I6602" s="38" t="s">
        <v>1899</v>
      </c>
      <c r="J6602" s="39">
        <v>52.75</v>
      </c>
    </row>
    <row r="6603" spans="1:10">
      <c r="A6603" s="38"/>
      <c r="B6603" s="38"/>
      <c r="C6603" s="38"/>
      <c r="D6603" s="38"/>
      <c r="E6603" s="38" t="s">
        <v>1900</v>
      </c>
      <c r="F6603" s="39">
        <v>96.98</v>
      </c>
      <c r="G6603" s="38"/>
      <c r="H6603" s="398" t="s">
        <v>1901</v>
      </c>
      <c r="I6603" s="398"/>
      <c r="J6603" s="39">
        <v>570.08000000000004</v>
      </c>
    </row>
    <row r="6604" spans="1:10" ht="1.05" customHeight="1">
      <c r="A6604" s="16"/>
      <c r="B6604" s="16"/>
      <c r="C6604" s="16"/>
      <c r="D6604" s="16"/>
      <c r="E6604" s="16"/>
      <c r="F6604" s="16"/>
      <c r="G6604" s="16"/>
      <c r="H6604" s="16"/>
      <c r="I6604" s="16"/>
      <c r="J6604" s="16"/>
    </row>
    <row r="6605" spans="1:10" ht="18" customHeight="1">
      <c r="A6605" s="2"/>
      <c r="B6605" s="4" t="s">
        <v>61</v>
      </c>
      <c r="C6605" s="2" t="s">
        <v>62</v>
      </c>
      <c r="D6605" s="2" t="s">
        <v>9</v>
      </c>
      <c r="E6605" s="391" t="s">
        <v>63</v>
      </c>
      <c r="F6605" s="391"/>
      <c r="G6605" s="3" t="s">
        <v>64</v>
      </c>
      <c r="H6605" s="4" t="s">
        <v>10</v>
      </c>
      <c r="I6605" s="4" t="s">
        <v>65</v>
      </c>
      <c r="J6605" s="4" t="s">
        <v>11</v>
      </c>
    </row>
    <row r="6606" spans="1:10" ht="39" customHeight="1">
      <c r="A6606" s="10" t="s">
        <v>1883</v>
      </c>
      <c r="B6606" s="12" t="s">
        <v>3606</v>
      </c>
      <c r="C6606" s="10" t="s">
        <v>78</v>
      </c>
      <c r="D6606" s="10" t="s">
        <v>3607</v>
      </c>
      <c r="E6606" s="395" t="s">
        <v>1991</v>
      </c>
      <c r="F6606" s="395"/>
      <c r="G6606" s="11" t="s">
        <v>81</v>
      </c>
      <c r="H6606" s="15">
        <v>1</v>
      </c>
      <c r="I6606" s="13">
        <v>659.05</v>
      </c>
      <c r="J6606" s="13">
        <v>659.05</v>
      </c>
    </row>
    <row r="6607" spans="1:10" ht="52.05" customHeight="1">
      <c r="A6607" s="17" t="s">
        <v>1884</v>
      </c>
      <c r="B6607" s="19" t="s">
        <v>3722</v>
      </c>
      <c r="C6607" s="17" t="s">
        <v>78</v>
      </c>
      <c r="D6607" s="17" t="s">
        <v>3723</v>
      </c>
      <c r="E6607" s="396" t="s">
        <v>1907</v>
      </c>
      <c r="F6607" s="396"/>
      <c r="G6607" s="18" t="s">
        <v>1908</v>
      </c>
      <c r="H6607" s="21">
        <v>0.69020000000000004</v>
      </c>
      <c r="I6607" s="20">
        <v>0.42</v>
      </c>
      <c r="J6607" s="20">
        <v>0.28000000000000003</v>
      </c>
    </row>
    <row r="6608" spans="1:10" ht="24" customHeight="1">
      <c r="A6608" s="17" t="s">
        <v>1884</v>
      </c>
      <c r="B6608" s="19" t="s">
        <v>1909</v>
      </c>
      <c r="C6608" s="17" t="s">
        <v>78</v>
      </c>
      <c r="D6608" s="17" t="s">
        <v>1910</v>
      </c>
      <c r="E6608" s="396" t="s">
        <v>1887</v>
      </c>
      <c r="F6608" s="396"/>
      <c r="G6608" s="18" t="s">
        <v>1911</v>
      </c>
      <c r="H6608" s="21">
        <v>2.2483</v>
      </c>
      <c r="I6608" s="20">
        <v>22.95</v>
      </c>
      <c r="J6608" s="20">
        <v>51.59</v>
      </c>
    </row>
    <row r="6609" spans="1:10" ht="25.95" customHeight="1">
      <c r="A6609" s="17" t="s">
        <v>1884</v>
      </c>
      <c r="B6609" s="19" t="s">
        <v>3716</v>
      </c>
      <c r="C6609" s="17" t="s">
        <v>78</v>
      </c>
      <c r="D6609" s="17" t="s">
        <v>3717</v>
      </c>
      <c r="E6609" s="396" t="s">
        <v>1887</v>
      </c>
      <c r="F6609" s="396"/>
      <c r="G6609" s="18" t="s">
        <v>1911</v>
      </c>
      <c r="H6609" s="21">
        <v>1.4221999999999999</v>
      </c>
      <c r="I6609" s="20">
        <v>21.49</v>
      </c>
      <c r="J6609" s="20">
        <v>30.56</v>
      </c>
    </row>
    <row r="6610" spans="1:10" ht="52.05" customHeight="1">
      <c r="A6610" s="17" t="s">
        <v>1884</v>
      </c>
      <c r="B6610" s="19" t="s">
        <v>3724</v>
      </c>
      <c r="C6610" s="17" t="s">
        <v>78</v>
      </c>
      <c r="D6610" s="17" t="s">
        <v>3725</v>
      </c>
      <c r="E6610" s="396" t="s">
        <v>1907</v>
      </c>
      <c r="F6610" s="396"/>
      <c r="G6610" s="18" t="s">
        <v>1914</v>
      </c>
      <c r="H6610" s="21">
        <v>0.73199999999999998</v>
      </c>
      <c r="I6610" s="20">
        <v>1.98</v>
      </c>
      <c r="J6610" s="20">
        <v>1.44</v>
      </c>
    </row>
    <row r="6611" spans="1:10" ht="24" customHeight="1">
      <c r="A6611" s="22" t="s">
        <v>1894</v>
      </c>
      <c r="B6611" s="24" t="s">
        <v>2248</v>
      </c>
      <c r="C6611" s="22" t="s">
        <v>78</v>
      </c>
      <c r="D6611" s="22" t="s">
        <v>2249</v>
      </c>
      <c r="E6611" s="397" t="s">
        <v>1928</v>
      </c>
      <c r="F6611" s="397"/>
      <c r="G6611" s="23" t="s">
        <v>136</v>
      </c>
      <c r="H6611" s="26">
        <v>381.6832</v>
      </c>
      <c r="I6611" s="25">
        <v>0.7</v>
      </c>
      <c r="J6611" s="25">
        <v>267.17</v>
      </c>
    </row>
    <row r="6612" spans="1:10" ht="25.95" customHeight="1">
      <c r="A6612" s="22" t="s">
        <v>1894</v>
      </c>
      <c r="B6612" s="24" t="s">
        <v>2392</v>
      </c>
      <c r="C6612" s="22" t="s">
        <v>78</v>
      </c>
      <c r="D6612" s="22" t="s">
        <v>2393</v>
      </c>
      <c r="E6612" s="397" t="s">
        <v>1928</v>
      </c>
      <c r="F6612" s="397"/>
      <c r="G6612" s="23" t="s">
        <v>81</v>
      </c>
      <c r="H6612" s="26">
        <v>0.72770000000000001</v>
      </c>
      <c r="I6612" s="25">
        <v>135</v>
      </c>
      <c r="J6612" s="25">
        <v>98.23</v>
      </c>
    </row>
    <row r="6613" spans="1:10" ht="25.95" customHeight="1">
      <c r="A6613" s="22" t="s">
        <v>1894</v>
      </c>
      <c r="B6613" s="24" t="s">
        <v>3881</v>
      </c>
      <c r="C6613" s="22" t="s">
        <v>78</v>
      </c>
      <c r="D6613" s="22" t="s">
        <v>3882</v>
      </c>
      <c r="E6613" s="397" t="s">
        <v>1928</v>
      </c>
      <c r="F6613" s="397"/>
      <c r="G6613" s="23" t="s">
        <v>81</v>
      </c>
      <c r="H6613" s="26">
        <v>0.58899999999999997</v>
      </c>
      <c r="I6613" s="25">
        <v>356.17</v>
      </c>
      <c r="J6613" s="25">
        <v>209.78</v>
      </c>
    </row>
    <row r="6614" spans="1:10">
      <c r="A6614" s="38"/>
      <c r="B6614" s="38"/>
      <c r="C6614" s="38"/>
      <c r="D6614" s="38"/>
      <c r="E6614" s="38" t="s">
        <v>1897</v>
      </c>
      <c r="F6614" s="39">
        <v>58.61</v>
      </c>
      <c r="G6614" s="38" t="s">
        <v>1898</v>
      </c>
      <c r="H6614" s="39">
        <v>0</v>
      </c>
      <c r="I6614" s="38" t="s">
        <v>1899</v>
      </c>
      <c r="J6614" s="39">
        <v>58.61</v>
      </c>
    </row>
    <row r="6615" spans="1:10">
      <c r="A6615" s="38"/>
      <c r="B6615" s="38"/>
      <c r="C6615" s="38"/>
      <c r="D6615" s="38"/>
      <c r="E6615" s="38" t="s">
        <v>1900</v>
      </c>
      <c r="F6615" s="39">
        <v>135.1</v>
      </c>
      <c r="G6615" s="38"/>
      <c r="H6615" s="398" t="s">
        <v>1901</v>
      </c>
      <c r="I6615" s="398"/>
      <c r="J6615" s="39">
        <v>794.15</v>
      </c>
    </row>
    <row r="6616" spans="1:10" ht="1.05" customHeight="1">
      <c r="A6616" s="16"/>
      <c r="B6616" s="16"/>
      <c r="C6616" s="16"/>
      <c r="D6616" s="16"/>
      <c r="E6616" s="16"/>
      <c r="F6616" s="16"/>
      <c r="G6616" s="16"/>
      <c r="H6616" s="16"/>
      <c r="I6616" s="16"/>
      <c r="J6616" s="16"/>
    </row>
    <row r="6617" spans="1:10" ht="18" customHeight="1">
      <c r="A6617" s="2"/>
      <c r="B6617" s="4" t="s">
        <v>61</v>
      </c>
      <c r="C6617" s="2" t="s">
        <v>62</v>
      </c>
      <c r="D6617" s="2" t="s">
        <v>9</v>
      </c>
      <c r="E6617" s="391" t="s">
        <v>63</v>
      </c>
      <c r="F6617" s="391"/>
      <c r="G6617" s="3" t="s">
        <v>64</v>
      </c>
      <c r="H6617" s="4" t="s">
        <v>10</v>
      </c>
      <c r="I6617" s="4" t="s">
        <v>65</v>
      </c>
      <c r="J6617" s="4" t="s">
        <v>11</v>
      </c>
    </row>
    <row r="6618" spans="1:10" ht="39" customHeight="1">
      <c r="A6618" s="10" t="s">
        <v>1883</v>
      </c>
      <c r="B6618" s="12" t="s">
        <v>3883</v>
      </c>
      <c r="C6618" s="10" t="s">
        <v>78</v>
      </c>
      <c r="D6618" s="10" t="s">
        <v>3884</v>
      </c>
      <c r="E6618" s="395" t="s">
        <v>1991</v>
      </c>
      <c r="F6618" s="395"/>
      <c r="G6618" s="11" t="s">
        <v>81</v>
      </c>
      <c r="H6618" s="15">
        <v>1</v>
      </c>
      <c r="I6618" s="13">
        <v>495.32</v>
      </c>
      <c r="J6618" s="13">
        <v>495.32</v>
      </c>
    </row>
    <row r="6619" spans="1:10" ht="25.95" customHeight="1">
      <c r="A6619" s="17" t="s">
        <v>1884</v>
      </c>
      <c r="B6619" s="19" t="s">
        <v>3716</v>
      </c>
      <c r="C6619" s="17" t="s">
        <v>78</v>
      </c>
      <c r="D6619" s="17" t="s">
        <v>3717</v>
      </c>
      <c r="E6619" s="396" t="s">
        <v>1887</v>
      </c>
      <c r="F6619" s="396"/>
      <c r="G6619" s="18" t="s">
        <v>1911</v>
      </c>
      <c r="H6619" s="21">
        <v>1.2501</v>
      </c>
      <c r="I6619" s="20">
        <v>21.49</v>
      </c>
      <c r="J6619" s="20">
        <v>26.86</v>
      </c>
    </row>
    <row r="6620" spans="1:10" ht="52.05" customHeight="1">
      <c r="A6620" s="17" t="s">
        <v>1884</v>
      </c>
      <c r="B6620" s="19" t="s">
        <v>2439</v>
      </c>
      <c r="C6620" s="17" t="s">
        <v>78</v>
      </c>
      <c r="D6620" s="17" t="s">
        <v>2440</v>
      </c>
      <c r="E6620" s="396" t="s">
        <v>1907</v>
      </c>
      <c r="F6620" s="396"/>
      <c r="G6620" s="18" t="s">
        <v>1908</v>
      </c>
      <c r="H6620" s="21">
        <v>0.60670000000000002</v>
      </c>
      <c r="I6620" s="20">
        <v>1.73</v>
      </c>
      <c r="J6620" s="20">
        <v>1.04</v>
      </c>
    </row>
    <row r="6621" spans="1:10" ht="52.05" customHeight="1">
      <c r="A6621" s="17" t="s">
        <v>1884</v>
      </c>
      <c r="B6621" s="19" t="s">
        <v>2441</v>
      </c>
      <c r="C6621" s="17" t="s">
        <v>78</v>
      </c>
      <c r="D6621" s="17" t="s">
        <v>2442</v>
      </c>
      <c r="E6621" s="396" t="s">
        <v>1907</v>
      </c>
      <c r="F6621" s="396"/>
      <c r="G6621" s="18" t="s">
        <v>1914</v>
      </c>
      <c r="H6621" s="21">
        <v>0.64339999999999997</v>
      </c>
      <c r="I6621" s="20">
        <v>5.65</v>
      </c>
      <c r="J6621" s="20">
        <v>3.63</v>
      </c>
    </row>
    <row r="6622" spans="1:10" ht="24" customHeight="1">
      <c r="A6622" s="17" t="s">
        <v>1884</v>
      </c>
      <c r="B6622" s="19" t="s">
        <v>1909</v>
      </c>
      <c r="C6622" s="17" t="s">
        <v>78</v>
      </c>
      <c r="D6622" s="17" t="s">
        <v>1910</v>
      </c>
      <c r="E6622" s="396" t="s">
        <v>1887</v>
      </c>
      <c r="F6622" s="396"/>
      <c r="G6622" s="18" t="s">
        <v>1911</v>
      </c>
      <c r="H6622" s="21">
        <v>1.9792000000000001</v>
      </c>
      <c r="I6622" s="20">
        <v>22.95</v>
      </c>
      <c r="J6622" s="20">
        <v>45.42</v>
      </c>
    </row>
    <row r="6623" spans="1:10" ht="25.95" customHeight="1">
      <c r="A6623" s="22" t="s">
        <v>1894</v>
      </c>
      <c r="B6623" s="24" t="s">
        <v>2392</v>
      </c>
      <c r="C6623" s="22" t="s">
        <v>78</v>
      </c>
      <c r="D6623" s="22" t="s">
        <v>2393</v>
      </c>
      <c r="E6623" s="397" t="s">
        <v>1928</v>
      </c>
      <c r="F6623" s="397"/>
      <c r="G6623" s="23" t="s">
        <v>81</v>
      </c>
      <c r="H6623" s="26">
        <v>0.72750000000000004</v>
      </c>
      <c r="I6623" s="25">
        <v>135</v>
      </c>
      <c r="J6623" s="25">
        <v>98.21</v>
      </c>
    </row>
    <row r="6624" spans="1:10" ht="25.95" customHeight="1">
      <c r="A6624" s="22" t="s">
        <v>1894</v>
      </c>
      <c r="B6624" s="24" t="s">
        <v>2276</v>
      </c>
      <c r="C6624" s="22" t="s">
        <v>78</v>
      </c>
      <c r="D6624" s="22" t="s">
        <v>2277</v>
      </c>
      <c r="E6624" s="397" t="s">
        <v>1928</v>
      </c>
      <c r="F6624" s="397"/>
      <c r="G6624" s="23" t="s">
        <v>81</v>
      </c>
      <c r="H6624" s="26">
        <v>0.59719999999999995</v>
      </c>
      <c r="I6624" s="25">
        <v>108.35</v>
      </c>
      <c r="J6624" s="25">
        <v>64.7</v>
      </c>
    </row>
    <row r="6625" spans="1:10" ht="24" customHeight="1">
      <c r="A6625" s="22" t="s">
        <v>1894</v>
      </c>
      <c r="B6625" s="24" t="s">
        <v>2248</v>
      </c>
      <c r="C6625" s="22" t="s">
        <v>78</v>
      </c>
      <c r="D6625" s="22" t="s">
        <v>2249</v>
      </c>
      <c r="E6625" s="397" t="s">
        <v>1928</v>
      </c>
      <c r="F6625" s="397"/>
      <c r="G6625" s="23" t="s">
        <v>136</v>
      </c>
      <c r="H6625" s="26">
        <v>364.94330000000002</v>
      </c>
      <c r="I6625" s="25">
        <v>0.7</v>
      </c>
      <c r="J6625" s="25">
        <v>255.46</v>
      </c>
    </row>
    <row r="6626" spans="1:10">
      <c r="A6626" s="38"/>
      <c r="B6626" s="38"/>
      <c r="C6626" s="38"/>
      <c r="D6626" s="38"/>
      <c r="E6626" s="38" t="s">
        <v>1897</v>
      </c>
      <c r="F6626" s="39">
        <v>51.56</v>
      </c>
      <c r="G6626" s="38" t="s">
        <v>1898</v>
      </c>
      <c r="H6626" s="39">
        <v>0</v>
      </c>
      <c r="I6626" s="38" t="s">
        <v>1899</v>
      </c>
      <c r="J6626" s="39">
        <v>51.56</v>
      </c>
    </row>
    <row r="6627" spans="1:10">
      <c r="A6627" s="38"/>
      <c r="B6627" s="38"/>
      <c r="C6627" s="38"/>
      <c r="D6627" s="38"/>
      <c r="E6627" s="38" t="s">
        <v>1900</v>
      </c>
      <c r="F6627" s="39">
        <v>101.54</v>
      </c>
      <c r="G6627" s="38"/>
      <c r="H6627" s="398" t="s">
        <v>1901</v>
      </c>
      <c r="I6627" s="398"/>
      <c r="J6627" s="39">
        <v>596.86</v>
      </c>
    </row>
    <row r="6628" spans="1:10" ht="1.05" customHeight="1">
      <c r="A6628" s="16"/>
      <c r="B6628" s="16"/>
      <c r="C6628" s="16"/>
      <c r="D6628" s="16"/>
      <c r="E6628" s="16"/>
      <c r="F6628" s="16"/>
      <c r="G6628" s="16"/>
      <c r="H6628" s="16"/>
      <c r="I6628" s="16"/>
      <c r="J6628" s="16"/>
    </row>
    <row r="6629" spans="1:10" ht="18" customHeight="1">
      <c r="A6629" s="2"/>
      <c r="B6629" s="4" t="s">
        <v>61</v>
      </c>
      <c r="C6629" s="2" t="s">
        <v>62</v>
      </c>
      <c r="D6629" s="2" t="s">
        <v>9</v>
      </c>
      <c r="E6629" s="391" t="s">
        <v>63</v>
      </c>
      <c r="F6629" s="391"/>
      <c r="G6629" s="3" t="s">
        <v>64</v>
      </c>
      <c r="H6629" s="4" t="s">
        <v>10</v>
      </c>
      <c r="I6629" s="4" t="s">
        <v>65</v>
      </c>
      <c r="J6629" s="4" t="s">
        <v>11</v>
      </c>
    </row>
    <row r="6630" spans="1:10" ht="39" customHeight="1">
      <c r="A6630" s="10" t="s">
        <v>1883</v>
      </c>
      <c r="B6630" s="12" t="s">
        <v>3885</v>
      </c>
      <c r="C6630" s="10" t="s">
        <v>78</v>
      </c>
      <c r="D6630" s="10" t="s">
        <v>3886</v>
      </c>
      <c r="E6630" s="395" t="s">
        <v>1991</v>
      </c>
      <c r="F6630" s="395"/>
      <c r="G6630" s="11" t="s">
        <v>81</v>
      </c>
      <c r="H6630" s="15">
        <v>1</v>
      </c>
      <c r="I6630" s="13">
        <v>510.45</v>
      </c>
      <c r="J6630" s="13">
        <v>510.45</v>
      </c>
    </row>
    <row r="6631" spans="1:10" ht="52.05" customHeight="1">
      <c r="A6631" s="17" t="s">
        <v>1884</v>
      </c>
      <c r="B6631" s="19" t="s">
        <v>2439</v>
      </c>
      <c r="C6631" s="17" t="s">
        <v>78</v>
      </c>
      <c r="D6631" s="17" t="s">
        <v>2440</v>
      </c>
      <c r="E6631" s="396" t="s">
        <v>1907</v>
      </c>
      <c r="F6631" s="396"/>
      <c r="G6631" s="18" t="s">
        <v>1908</v>
      </c>
      <c r="H6631" s="21">
        <v>0.6018</v>
      </c>
      <c r="I6631" s="20">
        <v>1.73</v>
      </c>
      <c r="J6631" s="20">
        <v>1.04</v>
      </c>
    </row>
    <row r="6632" spans="1:10" ht="25.95" customHeight="1">
      <c r="A6632" s="17" t="s">
        <v>1884</v>
      </c>
      <c r="B6632" s="19" t="s">
        <v>3716</v>
      </c>
      <c r="C6632" s="17" t="s">
        <v>78</v>
      </c>
      <c r="D6632" s="17" t="s">
        <v>3717</v>
      </c>
      <c r="E6632" s="396" t="s">
        <v>1887</v>
      </c>
      <c r="F6632" s="396"/>
      <c r="G6632" s="18" t="s">
        <v>1911</v>
      </c>
      <c r="H6632" s="21">
        <v>1.24</v>
      </c>
      <c r="I6632" s="20">
        <v>21.49</v>
      </c>
      <c r="J6632" s="20">
        <v>26.64</v>
      </c>
    </row>
    <row r="6633" spans="1:10" ht="52.05" customHeight="1">
      <c r="A6633" s="17" t="s">
        <v>1884</v>
      </c>
      <c r="B6633" s="19" t="s">
        <v>2441</v>
      </c>
      <c r="C6633" s="17" t="s">
        <v>78</v>
      </c>
      <c r="D6633" s="17" t="s">
        <v>2442</v>
      </c>
      <c r="E6633" s="396" t="s">
        <v>1907</v>
      </c>
      <c r="F6633" s="396"/>
      <c r="G6633" s="18" t="s">
        <v>1914</v>
      </c>
      <c r="H6633" s="21">
        <v>0.63819999999999999</v>
      </c>
      <c r="I6633" s="20">
        <v>5.65</v>
      </c>
      <c r="J6633" s="20">
        <v>3.6</v>
      </c>
    </row>
    <row r="6634" spans="1:10" ht="24" customHeight="1">
      <c r="A6634" s="17" t="s">
        <v>1884</v>
      </c>
      <c r="B6634" s="19" t="s">
        <v>1909</v>
      </c>
      <c r="C6634" s="17" t="s">
        <v>78</v>
      </c>
      <c r="D6634" s="17" t="s">
        <v>1910</v>
      </c>
      <c r="E6634" s="396" t="s">
        <v>1887</v>
      </c>
      <c r="F6634" s="396"/>
      <c r="G6634" s="18" t="s">
        <v>1911</v>
      </c>
      <c r="H6634" s="21">
        <v>1.9633</v>
      </c>
      <c r="I6634" s="20">
        <v>22.95</v>
      </c>
      <c r="J6634" s="20">
        <v>45.05</v>
      </c>
    </row>
    <row r="6635" spans="1:10" ht="25.95" customHeight="1">
      <c r="A6635" s="22" t="s">
        <v>1894</v>
      </c>
      <c r="B6635" s="24" t="s">
        <v>2392</v>
      </c>
      <c r="C6635" s="22" t="s">
        <v>78</v>
      </c>
      <c r="D6635" s="22" t="s">
        <v>2393</v>
      </c>
      <c r="E6635" s="397" t="s">
        <v>1928</v>
      </c>
      <c r="F6635" s="397"/>
      <c r="G6635" s="23" t="s">
        <v>81</v>
      </c>
      <c r="H6635" s="26">
        <v>0.71189999999999998</v>
      </c>
      <c r="I6635" s="25">
        <v>135</v>
      </c>
      <c r="J6635" s="25">
        <v>96.1</v>
      </c>
    </row>
    <row r="6636" spans="1:10" ht="24" customHeight="1">
      <c r="A6636" s="22" t="s">
        <v>1894</v>
      </c>
      <c r="B6636" s="24" t="s">
        <v>2248</v>
      </c>
      <c r="C6636" s="22" t="s">
        <v>78</v>
      </c>
      <c r="D6636" s="22" t="s">
        <v>2249</v>
      </c>
      <c r="E6636" s="397" t="s">
        <v>1928</v>
      </c>
      <c r="F6636" s="397"/>
      <c r="G6636" s="23" t="s">
        <v>136</v>
      </c>
      <c r="H6636" s="26">
        <v>391.16629999999998</v>
      </c>
      <c r="I6636" s="25">
        <v>0.7</v>
      </c>
      <c r="J6636" s="25">
        <v>273.81</v>
      </c>
    </row>
    <row r="6637" spans="1:10" ht="25.95" customHeight="1">
      <c r="A6637" s="22" t="s">
        <v>1894</v>
      </c>
      <c r="B6637" s="24" t="s">
        <v>2276</v>
      </c>
      <c r="C6637" s="22" t="s">
        <v>78</v>
      </c>
      <c r="D6637" s="22" t="s">
        <v>2277</v>
      </c>
      <c r="E6637" s="397" t="s">
        <v>1928</v>
      </c>
      <c r="F6637" s="397"/>
      <c r="G6637" s="23" t="s">
        <v>81</v>
      </c>
      <c r="H6637" s="26">
        <v>0.5927</v>
      </c>
      <c r="I6637" s="25">
        <v>108.35</v>
      </c>
      <c r="J6637" s="25">
        <v>64.209999999999994</v>
      </c>
    </row>
    <row r="6638" spans="1:10">
      <c r="A6638" s="38"/>
      <c r="B6638" s="38"/>
      <c r="C6638" s="38"/>
      <c r="D6638" s="38"/>
      <c r="E6638" s="38" t="s">
        <v>1897</v>
      </c>
      <c r="F6638" s="39">
        <v>51.15</v>
      </c>
      <c r="G6638" s="38" t="s">
        <v>1898</v>
      </c>
      <c r="H6638" s="39">
        <v>0</v>
      </c>
      <c r="I6638" s="38" t="s">
        <v>1899</v>
      </c>
      <c r="J6638" s="39">
        <v>51.15</v>
      </c>
    </row>
    <row r="6639" spans="1:10">
      <c r="A6639" s="38"/>
      <c r="B6639" s="38"/>
      <c r="C6639" s="38"/>
      <c r="D6639" s="38"/>
      <c r="E6639" s="38" t="s">
        <v>1900</v>
      </c>
      <c r="F6639" s="39">
        <v>104.64</v>
      </c>
      <c r="G6639" s="38"/>
      <c r="H6639" s="398" t="s">
        <v>1901</v>
      </c>
      <c r="I6639" s="398"/>
      <c r="J6639" s="39">
        <v>615.09</v>
      </c>
    </row>
    <row r="6640" spans="1:10" ht="1.05" customHeight="1">
      <c r="A6640" s="16"/>
      <c r="B6640" s="16"/>
      <c r="C6640" s="16"/>
      <c r="D6640" s="16"/>
      <c r="E6640" s="16"/>
      <c r="F6640" s="16"/>
      <c r="G6640" s="16"/>
      <c r="H6640" s="16"/>
      <c r="I6640" s="16"/>
      <c r="J6640" s="16"/>
    </row>
    <row r="6641" spans="1:10" ht="18" customHeight="1">
      <c r="A6641" s="2"/>
      <c r="B6641" s="4" t="s">
        <v>61</v>
      </c>
      <c r="C6641" s="2" t="s">
        <v>62</v>
      </c>
      <c r="D6641" s="2" t="s">
        <v>9</v>
      </c>
      <c r="E6641" s="391" t="s">
        <v>63</v>
      </c>
      <c r="F6641" s="391"/>
      <c r="G6641" s="3" t="s">
        <v>64</v>
      </c>
      <c r="H6641" s="4" t="s">
        <v>10</v>
      </c>
      <c r="I6641" s="4" t="s">
        <v>65</v>
      </c>
      <c r="J6641" s="4" t="s">
        <v>11</v>
      </c>
    </row>
    <row r="6642" spans="1:10" ht="39" customHeight="1">
      <c r="A6642" s="10" t="s">
        <v>1883</v>
      </c>
      <c r="B6642" s="12" t="s">
        <v>1989</v>
      </c>
      <c r="C6642" s="10" t="s">
        <v>78</v>
      </c>
      <c r="D6642" s="10" t="s">
        <v>1990</v>
      </c>
      <c r="E6642" s="395" t="s">
        <v>1991</v>
      </c>
      <c r="F6642" s="395"/>
      <c r="G6642" s="11" t="s">
        <v>81</v>
      </c>
      <c r="H6642" s="15">
        <v>1</v>
      </c>
      <c r="I6642" s="13">
        <v>477.45</v>
      </c>
      <c r="J6642" s="13">
        <v>477.45</v>
      </c>
    </row>
    <row r="6643" spans="1:10" ht="24" customHeight="1">
      <c r="A6643" s="17" t="s">
        <v>1884</v>
      </c>
      <c r="B6643" s="19" t="s">
        <v>1909</v>
      </c>
      <c r="C6643" s="17" t="s">
        <v>78</v>
      </c>
      <c r="D6643" s="17" t="s">
        <v>1910</v>
      </c>
      <c r="E6643" s="396" t="s">
        <v>1887</v>
      </c>
      <c r="F6643" s="396"/>
      <c r="G6643" s="18" t="s">
        <v>1911</v>
      </c>
      <c r="H6643" s="21">
        <v>6.2858000000000001</v>
      </c>
      <c r="I6643" s="20">
        <v>22.95</v>
      </c>
      <c r="J6643" s="20">
        <v>144.25</v>
      </c>
    </row>
    <row r="6644" spans="1:10" ht="25.95" customHeight="1">
      <c r="A6644" s="22" t="s">
        <v>1894</v>
      </c>
      <c r="B6644" s="24" t="s">
        <v>2392</v>
      </c>
      <c r="C6644" s="22" t="s">
        <v>78</v>
      </c>
      <c r="D6644" s="22" t="s">
        <v>2393</v>
      </c>
      <c r="E6644" s="397" t="s">
        <v>1928</v>
      </c>
      <c r="F6644" s="397"/>
      <c r="G6644" s="23" t="s">
        <v>81</v>
      </c>
      <c r="H6644" s="26">
        <v>0.8538</v>
      </c>
      <c r="I6644" s="25">
        <v>135</v>
      </c>
      <c r="J6644" s="25">
        <v>115.26</v>
      </c>
    </row>
    <row r="6645" spans="1:10" ht="24" customHeight="1">
      <c r="A6645" s="22" t="s">
        <v>1894</v>
      </c>
      <c r="B6645" s="24" t="s">
        <v>2248</v>
      </c>
      <c r="C6645" s="22" t="s">
        <v>78</v>
      </c>
      <c r="D6645" s="22" t="s">
        <v>2249</v>
      </c>
      <c r="E6645" s="397" t="s">
        <v>1928</v>
      </c>
      <c r="F6645" s="397"/>
      <c r="G6645" s="23" t="s">
        <v>136</v>
      </c>
      <c r="H6645" s="26">
        <v>218.93</v>
      </c>
      <c r="I6645" s="25">
        <v>0.7</v>
      </c>
      <c r="J6645" s="25">
        <v>153.25</v>
      </c>
    </row>
    <row r="6646" spans="1:10" ht="25.95" customHeight="1">
      <c r="A6646" s="22" t="s">
        <v>1894</v>
      </c>
      <c r="B6646" s="24" t="s">
        <v>2276</v>
      </c>
      <c r="C6646" s="22" t="s">
        <v>78</v>
      </c>
      <c r="D6646" s="22" t="s">
        <v>2277</v>
      </c>
      <c r="E6646" s="397" t="s">
        <v>1928</v>
      </c>
      <c r="F6646" s="397"/>
      <c r="G6646" s="23" t="s">
        <v>81</v>
      </c>
      <c r="H6646" s="26">
        <v>0.59709999999999996</v>
      </c>
      <c r="I6646" s="25">
        <v>108.35</v>
      </c>
      <c r="J6646" s="25">
        <v>64.69</v>
      </c>
    </row>
    <row r="6647" spans="1:10">
      <c r="A6647" s="38"/>
      <c r="B6647" s="38"/>
      <c r="C6647" s="38"/>
      <c r="D6647" s="38"/>
      <c r="E6647" s="38" t="s">
        <v>1897</v>
      </c>
      <c r="F6647" s="39">
        <v>101.26</v>
      </c>
      <c r="G6647" s="38" t="s">
        <v>1898</v>
      </c>
      <c r="H6647" s="39">
        <v>0</v>
      </c>
      <c r="I6647" s="38" t="s">
        <v>1899</v>
      </c>
      <c r="J6647" s="39">
        <v>101.26</v>
      </c>
    </row>
    <row r="6648" spans="1:10">
      <c r="A6648" s="38"/>
      <c r="B6648" s="38"/>
      <c r="C6648" s="38"/>
      <c r="D6648" s="38"/>
      <c r="E6648" s="38" t="s">
        <v>1900</v>
      </c>
      <c r="F6648" s="39">
        <v>97.87</v>
      </c>
      <c r="G6648" s="38"/>
      <c r="H6648" s="398" t="s">
        <v>1901</v>
      </c>
      <c r="I6648" s="398"/>
      <c r="J6648" s="39">
        <v>575.32000000000005</v>
      </c>
    </row>
    <row r="6649" spans="1:10" ht="1.05" customHeight="1">
      <c r="A6649" s="16"/>
      <c r="B6649" s="16"/>
      <c r="C6649" s="16"/>
      <c r="D6649" s="16"/>
      <c r="E6649" s="16"/>
      <c r="F6649" s="16"/>
      <c r="G6649" s="16"/>
      <c r="H6649" s="16"/>
      <c r="I6649" s="16"/>
      <c r="J6649" s="16"/>
    </row>
    <row r="6650" spans="1:10" ht="18" customHeight="1">
      <c r="A6650" s="2"/>
      <c r="B6650" s="4" t="s">
        <v>61</v>
      </c>
      <c r="C6650" s="2" t="s">
        <v>62</v>
      </c>
      <c r="D6650" s="2" t="s">
        <v>9</v>
      </c>
      <c r="E6650" s="391" t="s">
        <v>63</v>
      </c>
      <c r="F6650" s="391"/>
      <c r="G6650" s="3" t="s">
        <v>64</v>
      </c>
      <c r="H6650" s="4" t="s">
        <v>10</v>
      </c>
      <c r="I6650" s="4" t="s">
        <v>65</v>
      </c>
      <c r="J6650" s="4" t="s">
        <v>11</v>
      </c>
    </row>
    <row r="6651" spans="1:10" ht="39" customHeight="1">
      <c r="A6651" s="10" t="s">
        <v>1883</v>
      </c>
      <c r="B6651" s="12" t="s">
        <v>2074</v>
      </c>
      <c r="C6651" s="10" t="s">
        <v>78</v>
      </c>
      <c r="D6651" s="10" t="s">
        <v>2075</v>
      </c>
      <c r="E6651" s="395" t="s">
        <v>1991</v>
      </c>
      <c r="F6651" s="395"/>
      <c r="G6651" s="11" t="s">
        <v>81</v>
      </c>
      <c r="H6651" s="15">
        <v>1</v>
      </c>
      <c r="I6651" s="13">
        <v>406.77</v>
      </c>
      <c r="J6651" s="13">
        <v>406.77</v>
      </c>
    </row>
    <row r="6652" spans="1:10" ht="24" customHeight="1">
      <c r="A6652" s="17" t="s">
        <v>1884</v>
      </c>
      <c r="B6652" s="19" t="s">
        <v>1909</v>
      </c>
      <c r="C6652" s="17" t="s">
        <v>78</v>
      </c>
      <c r="D6652" s="17" t="s">
        <v>1910</v>
      </c>
      <c r="E6652" s="396" t="s">
        <v>1887</v>
      </c>
      <c r="F6652" s="396"/>
      <c r="G6652" s="18" t="s">
        <v>1911</v>
      </c>
      <c r="H6652" s="21">
        <v>2.1057999999999999</v>
      </c>
      <c r="I6652" s="20">
        <v>22.95</v>
      </c>
      <c r="J6652" s="20">
        <v>48.32</v>
      </c>
    </row>
    <row r="6653" spans="1:10" ht="52.05" customHeight="1">
      <c r="A6653" s="17" t="s">
        <v>1884</v>
      </c>
      <c r="B6653" s="19" t="s">
        <v>2441</v>
      </c>
      <c r="C6653" s="17" t="s">
        <v>78</v>
      </c>
      <c r="D6653" s="17" t="s">
        <v>2442</v>
      </c>
      <c r="E6653" s="396" t="s">
        <v>1907</v>
      </c>
      <c r="F6653" s="396"/>
      <c r="G6653" s="18" t="s">
        <v>1914</v>
      </c>
      <c r="H6653" s="21">
        <v>0.68530000000000002</v>
      </c>
      <c r="I6653" s="20">
        <v>5.65</v>
      </c>
      <c r="J6653" s="20">
        <v>3.87</v>
      </c>
    </row>
    <row r="6654" spans="1:10" ht="52.05" customHeight="1">
      <c r="A6654" s="17" t="s">
        <v>1884</v>
      </c>
      <c r="B6654" s="19" t="s">
        <v>2439</v>
      </c>
      <c r="C6654" s="17" t="s">
        <v>78</v>
      </c>
      <c r="D6654" s="17" t="s">
        <v>2440</v>
      </c>
      <c r="E6654" s="396" t="s">
        <v>1907</v>
      </c>
      <c r="F6654" s="396"/>
      <c r="G6654" s="18" t="s">
        <v>1908</v>
      </c>
      <c r="H6654" s="21">
        <v>0.6462</v>
      </c>
      <c r="I6654" s="20">
        <v>1.73</v>
      </c>
      <c r="J6654" s="20">
        <v>1.1100000000000001</v>
      </c>
    </row>
    <row r="6655" spans="1:10" ht="25.95" customHeight="1">
      <c r="A6655" s="17" t="s">
        <v>1884</v>
      </c>
      <c r="B6655" s="19" t="s">
        <v>3716</v>
      </c>
      <c r="C6655" s="17" t="s">
        <v>78</v>
      </c>
      <c r="D6655" s="17" t="s">
        <v>3717</v>
      </c>
      <c r="E6655" s="396" t="s">
        <v>1887</v>
      </c>
      <c r="F6655" s="396"/>
      <c r="G6655" s="18" t="s">
        <v>1911</v>
      </c>
      <c r="H6655" s="21">
        <v>1.3314999999999999</v>
      </c>
      <c r="I6655" s="20">
        <v>21.49</v>
      </c>
      <c r="J6655" s="20">
        <v>28.61</v>
      </c>
    </row>
    <row r="6656" spans="1:10" ht="25.95" customHeight="1">
      <c r="A6656" s="22" t="s">
        <v>1894</v>
      </c>
      <c r="B6656" s="24" t="s">
        <v>2392</v>
      </c>
      <c r="C6656" s="22" t="s">
        <v>78</v>
      </c>
      <c r="D6656" s="22" t="s">
        <v>2393</v>
      </c>
      <c r="E6656" s="397" t="s">
        <v>1928</v>
      </c>
      <c r="F6656" s="397"/>
      <c r="G6656" s="23" t="s">
        <v>81</v>
      </c>
      <c r="H6656" s="26">
        <v>0.83250000000000002</v>
      </c>
      <c r="I6656" s="25">
        <v>135</v>
      </c>
      <c r="J6656" s="25">
        <v>112.38</v>
      </c>
    </row>
    <row r="6657" spans="1:10" ht="24" customHeight="1">
      <c r="A6657" s="22" t="s">
        <v>1894</v>
      </c>
      <c r="B6657" s="24" t="s">
        <v>2248</v>
      </c>
      <c r="C6657" s="22" t="s">
        <v>78</v>
      </c>
      <c r="D6657" s="22" t="s">
        <v>2249</v>
      </c>
      <c r="E6657" s="397" t="s">
        <v>1928</v>
      </c>
      <c r="F6657" s="397"/>
      <c r="G6657" s="23" t="s">
        <v>136</v>
      </c>
      <c r="H6657" s="26">
        <v>213.45310000000001</v>
      </c>
      <c r="I6657" s="25">
        <v>0.7</v>
      </c>
      <c r="J6657" s="25">
        <v>149.41</v>
      </c>
    </row>
    <row r="6658" spans="1:10" ht="25.95" customHeight="1">
      <c r="A6658" s="22" t="s">
        <v>1894</v>
      </c>
      <c r="B6658" s="24" t="s">
        <v>2276</v>
      </c>
      <c r="C6658" s="22" t="s">
        <v>78</v>
      </c>
      <c r="D6658" s="22" t="s">
        <v>2277</v>
      </c>
      <c r="E6658" s="397" t="s">
        <v>1928</v>
      </c>
      <c r="F6658" s="397"/>
      <c r="G6658" s="23" t="s">
        <v>81</v>
      </c>
      <c r="H6658" s="26">
        <v>0.58209999999999995</v>
      </c>
      <c r="I6658" s="25">
        <v>108.35</v>
      </c>
      <c r="J6658" s="25">
        <v>63.07</v>
      </c>
    </row>
    <row r="6659" spans="1:10">
      <c r="A6659" s="38"/>
      <c r="B6659" s="38"/>
      <c r="C6659" s="38"/>
      <c r="D6659" s="38"/>
      <c r="E6659" s="38" t="s">
        <v>1897</v>
      </c>
      <c r="F6659" s="39">
        <v>54.89</v>
      </c>
      <c r="G6659" s="38" t="s">
        <v>1898</v>
      </c>
      <c r="H6659" s="39">
        <v>0</v>
      </c>
      <c r="I6659" s="38" t="s">
        <v>1899</v>
      </c>
      <c r="J6659" s="39">
        <v>54.89</v>
      </c>
    </row>
    <row r="6660" spans="1:10">
      <c r="A6660" s="38"/>
      <c r="B6660" s="38"/>
      <c r="C6660" s="38"/>
      <c r="D6660" s="38"/>
      <c r="E6660" s="38" t="s">
        <v>1900</v>
      </c>
      <c r="F6660" s="39">
        <v>83.38</v>
      </c>
      <c r="G6660" s="38"/>
      <c r="H6660" s="398" t="s">
        <v>1901</v>
      </c>
      <c r="I6660" s="398"/>
      <c r="J6660" s="39">
        <v>490.15</v>
      </c>
    </row>
    <row r="6661" spans="1:10" ht="1.05" customHeight="1">
      <c r="A6661" s="16"/>
      <c r="B6661" s="16"/>
      <c r="C6661" s="16"/>
      <c r="D6661" s="16"/>
      <c r="E6661" s="16"/>
      <c r="F6661" s="16"/>
      <c r="G6661" s="16"/>
      <c r="H6661" s="16"/>
      <c r="I6661" s="16"/>
      <c r="J6661" s="16"/>
    </row>
    <row r="6662" spans="1:10" ht="18" customHeight="1">
      <c r="A6662" s="2"/>
      <c r="B6662" s="4" t="s">
        <v>61</v>
      </c>
      <c r="C6662" s="2" t="s">
        <v>62</v>
      </c>
      <c r="D6662" s="2" t="s">
        <v>9</v>
      </c>
      <c r="E6662" s="391" t="s">
        <v>63</v>
      </c>
      <c r="F6662" s="391"/>
      <c r="G6662" s="3" t="s">
        <v>64</v>
      </c>
      <c r="H6662" s="4" t="s">
        <v>10</v>
      </c>
      <c r="I6662" s="4" t="s">
        <v>65</v>
      </c>
      <c r="J6662" s="4" t="s">
        <v>11</v>
      </c>
    </row>
    <row r="6663" spans="1:10" ht="25.95" customHeight="1">
      <c r="A6663" s="10" t="s">
        <v>1883</v>
      </c>
      <c r="B6663" s="12" t="s">
        <v>2352</v>
      </c>
      <c r="C6663" s="10" t="s">
        <v>78</v>
      </c>
      <c r="D6663" s="10" t="s">
        <v>2353</v>
      </c>
      <c r="E6663" s="395" t="s">
        <v>2354</v>
      </c>
      <c r="F6663" s="395"/>
      <c r="G6663" s="11" t="s">
        <v>114</v>
      </c>
      <c r="H6663" s="15">
        <v>1</v>
      </c>
      <c r="I6663" s="13">
        <v>101.34</v>
      </c>
      <c r="J6663" s="13">
        <v>101.34</v>
      </c>
    </row>
    <row r="6664" spans="1:10" ht="24" customHeight="1">
      <c r="A6664" s="17" t="s">
        <v>1884</v>
      </c>
      <c r="B6664" s="19" t="s">
        <v>2343</v>
      </c>
      <c r="C6664" s="17" t="s">
        <v>78</v>
      </c>
      <c r="D6664" s="17" t="s">
        <v>2344</v>
      </c>
      <c r="E6664" s="396" t="s">
        <v>1887</v>
      </c>
      <c r="F6664" s="396"/>
      <c r="G6664" s="18" t="s">
        <v>1911</v>
      </c>
      <c r="H6664" s="21">
        <v>0.94799999999999995</v>
      </c>
      <c r="I6664" s="20">
        <v>28.14</v>
      </c>
      <c r="J6664" s="20">
        <v>26.67</v>
      </c>
    </row>
    <row r="6665" spans="1:10" ht="25.95" customHeight="1">
      <c r="A6665" s="17" t="s">
        <v>1884</v>
      </c>
      <c r="B6665" s="19" t="s">
        <v>2345</v>
      </c>
      <c r="C6665" s="17" t="s">
        <v>78</v>
      </c>
      <c r="D6665" s="17" t="s">
        <v>2346</v>
      </c>
      <c r="E6665" s="396" t="s">
        <v>1887</v>
      </c>
      <c r="F6665" s="396"/>
      <c r="G6665" s="18" t="s">
        <v>1911</v>
      </c>
      <c r="H6665" s="21">
        <v>0.77800000000000002</v>
      </c>
      <c r="I6665" s="20">
        <v>23.86</v>
      </c>
      <c r="J6665" s="20">
        <v>18.559999999999999</v>
      </c>
    </row>
    <row r="6666" spans="1:10" ht="39" customHeight="1">
      <c r="A6666" s="22" t="s">
        <v>1894</v>
      </c>
      <c r="B6666" s="24" t="s">
        <v>3887</v>
      </c>
      <c r="C6666" s="22" t="s">
        <v>78</v>
      </c>
      <c r="D6666" s="22" t="s">
        <v>3888</v>
      </c>
      <c r="E6666" s="397" t="s">
        <v>1928</v>
      </c>
      <c r="F6666" s="397"/>
      <c r="G6666" s="23" t="s">
        <v>114</v>
      </c>
      <c r="H6666" s="26">
        <v>1.0289999999999999</v>
      </c>
      <c r="I6666" s="25">
        <v>45.88</v>
      </c>
      <c r="J6666" s="25">
        <v>47.21</v>
      </c>
    </row>
    <row r="6667" spans="1:10" ht="25.95" customHeight="1">
      <c r="A6667" s="22" t="s">
        <v>1894</v>
      </c>
      <c r="B6667" s="24" t="s">
        <v>2388</v>
      </c>
      <c r="C6667" s="22" t="s">
        <v>78</v>
      </c>
      <c r="D6667" s="22" t="s">
        <v>2389</v>
      </c>
      <c r="E6667" s="397" t="s">
        <v>1928</v>
      </c>
      <c r="F6667" s="397"/>
      <c r="G6667" s="23" t="s">
        <v>136</v>
      </c>
      <c r="H6667" s="26">
        <v>4.0000000000000001E-3</v>
      </c>
      <c r="I6667" s="25">
        <v>28.81</v>
      </c>
      <c r="J6667" s="25">
        <v>0.11</v>
      </c>
    </row>
    <row r="6668" spans="1:10" ht="39" customHeight="1">
      <c r="A6668" s="22" t="s">
        <v>1894</v>
      </c>
      <c r="B6668" s="24" t="s">
        <v>2338</v>
      </c>
      <c r="C6668" s="22" t="s">
        <v>78</v>
      </c>
      <c r="D6668" s="22" t="s">
        <v>2339</v>
      </c>
      <c r="E6668" s="397" t="s">
        <v>1928</v>
      </c>
      <c r="F6668" s="397"/>
      <c r="G6668" s="23" t="s">
        <v>268</v>
      </c>
      <c r="H6668" s="26">
        <v>3.2730000000000001</v>
      </c>
      <c r="I6668" s="25">
        <v>1.1000000000000001</v>
      </c>
      <c r="J6668" s="25">
        <v>3.6</v>
      </c>
    </row>
    <row r="6669" spans="1:10" ht="24" customHeight="1">
      <c r="A6669" s="22" t="s">
        <v>1894</v>
      </c>
      <c r="B6669" s="24" t="s">
        <v>3889</v>
      </c>
      <c r="C6669" s="22" t="s">
        <v>78</v>
      </c>
      <c r="D6669" s="22" t="s">
        <v>3890</v>
      </c>
      <c r="E6669" s="397" t="s">
        <v>1928</v>
      </c>
      <c r="F6669" s="397"/>
      <c r="G6669" s="23" t="s">
        <v>268</v>
      </c>
      <c r="H6669" s="26">
        <v>1.091</v>
      </c>
      <c r="I6669" s="25">
        <v>4.76</v>
      </c>
      <c r="J6669" s="25">
        <v>5.19</v>
      </c>
    </row>
    <row r="6670" spans="1:10">
      <c r="A6670" s="38"/>
      <c r="B6670" s="38"/>
      <c r="C6670" s="38"/>
      <c r="D6670" s="38"/>
      <c r="E6670" s="38" t="s">
        <v>1897</v>
      </c>
      <c r="F6670" s="39">
        <v>33.270000000000003</v>
      </c>
      <c r="G6670" s="38" t="s">
        <v>1898</v>
      </c>
      <c r="H6670" s="39">
        <v>0</v>
      </c>
      <c r="I6670" s="38" t="s">
        <v>1899</v>
      </c>
      <c r="J6670" s="39">
        <v>33.270000000000003</v>
      </c>
    </row>
    <row r="6671" spans="1:10">
      <c r="A6671" s="38"/>
      <c r="B6671" s="38"/>
      <c r="C6671" s="38"/>
      <c r="D6671" s="38"/>
      <c r="E6671" s="38" t="s">
        <v>1900</v>
      </c>
      <c r="F6671" s="39">
        <v>20.77</v>
      </c>
      <c r="G6671" s="38"/>
      <c r="H6671" s="398" t="s">
        <v>1901</v>
      </c>
      <c r="I6671" s="398"/>
      <c r="J6671" s="39">
        <v>122.11</v>
      </c>
    </row>
    <row r="6672" spans="1:10" ht="1.05" customHeight="1">
      <c r="A6672" s="16"/>
      <c r="B6672" s="16"/>
      <c r="C6672" s="16"/>
      <c r="D6672" s="16"/>
      <c r="E6672" s="16"/>
      <c r="F6672" s="16"/>
      <c r="G6672" s="16"/>
      <c r="H6672" s="16"/>
      <c r="I6672" s="16"/>
      <c r="J6672" s="16"/>
    </row>
    <row r="6673" spans="1:10" ht="18" customHeight="1">
      <c r="A6673" s="2"/>
      <c r="B6673" s="4" t="s">
        <v>61</v>
      </c>
      <c r="C6673" s="2" t="s">
        <v>62</v>
      </c>
      <c r="D6673" s="2" t="s">
        <v>9</v>
      </c>
      <c r="E6673" s="391" t="s">
        <v>63</v>
      </c>
      <c r="F6673" s="391"/>
      <c r="G6673" s="3" t="s">
        <v>64</v>
      </c>
      <c r="H6673" s="4" t="s">
        <v>10</v>
      </c>
      <c r="I6673" s="4" t="s">
        <v>65</v>
      </c>
      <c r="J6673" s="4" t="s">
        <v>11</v>
      </c>
    </row>
    <row r="6674" spans="1:10" ht="52.05" customHeight="1">
      <c r="A6674" s="10" t="s">
        <v>1883</v>
      </c>
      <c r="B6674" s="12" t="s">
        <v>3648</v>
      </c>
      <c r="C6674" s="10" t="s">
        <v>78</v>
      </c>
      <c r="D6674" s="10" t="s">
        <v>3649</v>
      </c>
      <c r="E6674" s="395" t="s">
        <v>1907</v>
      </c>
      <c r="F6674" s="395"/>
      <c r="G6674" s="11" t="s">
        <v>1908</v>
      </c>
      <c r="H6674" s="15">
        <v>1</v>
      </c>
      <c r="I6674" s="13">
        <v>1.1100000000000001</v>
      </c>
      <c r="J6674" s="13">
        <v>1.1100000000000001</v>
      </c>
    </row>
    <row r="6675" spans="1:10" ht="52.05" customHeight="1">
      <c r="A6675" s="17" t="s">
        <v>1884</v>
      </c>
      <c r="B6675" s="19" t="s">
        <v>3891</v>
      </c>
      <c r="C6675" s="17" t="s">
        <v>78</v>
      </c>
      <c r="D6675" s="17" t="s">
        <v>3892</v>
      </c>
      <c r="E6675" s="396" t="s">
        <v>3774</v>
      </c>
      <c r="F6675" s="396"/>
      <c r="G6675" s="18" t="s">
        <v>1911</v>
      </c>
      <c r="H6675" s="21">
        <v>1</v>
      </c>
      <c r="I6675" s="20">
        <v>0.2</v>
      </c>
      <c r="J6675" s="20">
        <v>0.2</v>
      </c>
    </row>
    <row r="6676" spans="1:10" ht="64.95" customHeight="1">
      <c r="A6676" s="17" t="s">
        <v>1884</v>
      </c>
      <c r="B6676" s="19" t="s">
        <v>3893</v>
      </c>
      <c r="C6676" s="17" t="s">
        <v>78</v>
      </c>
      <c r="D6676" s="17" t="s">
        <v>3894</v>
      </c>
      <c r="E6676" s="396" t="s">
        <v>3774</v>
      </c>
      <c r="F6676" s="396"/>
      <c r="G6676" s="18" t="s">
        <v>1911</v>
      </c>
      <c r="H6676" s="21">
        <v>1</v>
      </c>
      <c r="I6676" s="20">
        <v>0.91</v>
      </c>
      <c r="J6676" s="20">
        <v>0.91</v>
      </c>
    </row>
    <row r="6677" spans="1:10">
      <c r="A6677" s="38"/>
      <c r="B6677" s="38"/>
      <c r="C6677" s="38"/>
      <c r="D6677" s="38"/>
      <c r="E6677" s="38" t="s">
        <v>1897</v>
      </c>
      <c r="F6677" s="39">
        <v>0</v>
      </c>
      <c r="G6677" s="38" t="s">
        <v>1898</v>
      </c>
      <c r="H6677" s="39">
        <v>0</v>
      </c>
      <c r="I6677" s="38" t="s">
        <v>1899</v>
      </c>
      <c r="J6677" s="39">
        <v>0</v>
      </c>
    </row>
    <row r="6678" spans="1:10">
      <c r="A6678" s="38"/>
      <c r="B6678" s="38"/>
      <c r="C6678" s="38"/>
      <c r="D6678" s="38"/>
      <c r="E6678" s="38" t="s">
        <v>1900</v>
      </c>
      <c r="F6678" s="39">
        <v>0.22</v>
      </c>
      <c r="G6678" s="38"/>
      <c r="H6678" s="398" t="s">
        <v>1901</v>
      </c>
      <c r="I6678" s="398"/>
      <c r="J6678" s="39">
        <v>1.33</v>
      </c>
    </row>
    <row r="6679" spans="1:10" ht="1.05" customHeight="1">
      <c r="A6679" s="16"/>
      <c r="B6679" s="16"/>
      <c r="C6679" s="16"/>
      <c r="D6679" s="16"/>
      <c r="E6679" s="16"/>
      <c r="F6679" s="16"/>
      <c r="G6679" s="16"/>
      <c r="H6679" s="16"/>
      <c r="I6679" s="16"/>
      <c r="J6679" s="16"/>
    </row>
    <row r="6680" spans="1:10" ht="18" customHeight="1">
      <c r="A6680" s="2"/>
      <c r="B6680" s="4" t="s">
        <v>61</v>
      </c>
      <c r="C6680" s="2" t="s">
        <v>62</v>
      </c>
      <c r="D6680" s="2" t="s">
        <v>9</v>
      </c>
      <c r="E6680" s="391" t="s">
        <v>63</v>
      </c>
      <c r="F6680" s="391"/>
      <c r="G6680" s="3" t="s">
        <v>64</v>
      </c>
      <c r="H6680" s="4" t="s">
        <v>10</v>
      </c>
      <c r="I6680" s="4" t="s">
        <v>65</v>
      </c>
      <c r="J6680" s="4" t="s">
        <v>11</v>
      </c>
    </row>
    <row r="6681" spans="1:10" ht="52.05" customHeight="1">
      <c r="A6681" s="10" t="s">
        <v>1883</v>
      </c>
      <c r="B6681" s="12" t="s">
        <v>3644</v>
      </c>
      <c r="C6681" s="10" t="s">
        <v>78</v>
      </c>
      <c r="D6681" s="10" t="s">
        <v>3645</v>
      </c>
      <c r="E6681" s="395" t="s">
        <v>1907</v>
      </c>
      <c r="F6681" s="395"/>
      <c r="G6681" s="11" t="s">
        <v>1914</v>
      </c>
      <c r="H6681" s="15">
        <v>1</v>
      </c>
      <c r="I6681" s="13">
        <v>11.57</v>
      </c>
      <c r="J6681" s="13">
        <v>11.57</v>
      </c>
    </row>
    <row r="6682" spans="1:10" ht="52.05" customHeight="1">
      <c r="A6682" s="17" t="s">
        <v>1884</v>
      </c>
      <c r="B6682" s="19" t="s">
        <v>3895</v>
      </c>
      <c r="C6682" s="17" t="s">
        <v>78</v>
      </c>
      <c r="D6682" s="17" t="s">
        <v>3896</v>
      </c>
      <c r="E6682" s="396" t="s">
        <v>3774</v>
      </c>
      <c r="F6682" s="396"/>
      <c r="G6682" s="18" t="s">
        <v>1911</v>
      </c>
      <c r="H6682" s="21">
        <v>1</v>
      </c>
      <c r="I6682" s="20">
        <v>1.1399999999999999</v>
      </c>
      <c r="J6682" s="20">
        <v>1.1399999999999999</v>
      </c>
    </row>
    <row r="6683" spans="1:10" ht="64.95" customHeight="1">
      <c r="A6683" s="17" t="s">
        <v>1884</v>
      </c>
      <c r="B6683" s="19" t="s">
        <v>3893</v>
      </c>
      <c r="C6683" s="17" t="s">
        <v>78</v>
      </c>
      <c r="D6683" s="17" t="s">
        <v>3894</v>
      </c>
      <c r="E6683" s="396" t="s">
        <v>3774</v>
      </c>
      <c r="F6683" s="396"/>
      <c r="G6683" s="18" t="s">
        <v>1911</v>
      </c>
      <c r="H6683" s="21">
        <v>1</v>
      </c>
      <c r="I6683" s="20">
        <v>0.91</v>
      </c>
      <c r="J6683" s="20">
        <v>0.91</v>
      </c>
    </row>
    <row r="6684" spans="1:10" ht="64.95" customHeight="1">
      <c r="A6684" s="17" t="s">
        <v>1884</v>
      </c>
      <c r="B6684" s="19" t="s">
        <v>3897</v>
      </c>
      <c r="C6684" s="17" t="s">
        <v>78</v>
      </c>
      <c r="D6684" s="17" t="s">
        <v>3898</v>
      </c>
      <c r="E6684" s="396" t="s">
        <v>3774</v>
      </c>
      <c r="F6684" s="396"/>
      <c r="G6684" s="18" t="s">
        <v>1911</v>
      </c>
      <c r="H6684" s="21">
        <v>1</v>
      </c>
      <c r="I6684" s="20">
        <v>9.32</v>
      </c>
      <c r="J6684" s="20">
        <v>9.32</v>
      </c>
    </row>
    <row r="6685" spans="1:10" ht="52.05" customHeight="1">
      <c r="A6685" s="17" t="s">
        <v>1884</v>
      </c>
      <c r="B6685" s="19" t="s">
        <v>3891</v>
      </c>
      <c r="C6685" s="17" t="s">
        <v>78</v>
      </c>
      <c r="D6685" s="17" t="s">
        <v>3892</v>
      </c>
      <c r="E6685" s="396" t="s">
        <v>3774</v>
      </c>
      <c r="F6685" s="396"/>
      <c r="G6685" s="18" t="s">
        <v>1911</v>
      </c>
      <c r="H6685" s="21">
        <v>1</v>
      </c>
      <c r="I6685" s="20">
        <v>0.2</v>
      </c>
      <c r="J6685" s="20">
        <v>0.2</v>
      </c>
    </row>
    <row r="6686" spans="1:10">
      <c r="A6686" s="38"/>
      <c r="B6686" s="38"/>
      <c r="C6686" s="38"/>
      <c r="D6686" s="38"/>
      <c r="E6686" s="38" t="s">
        <v>1897</v>
      </c>
      <c r="F6686" s="39">
        <v>0</v>
      </c>
      <c r="G6686" s="38" t="s">
        <v>1898</v>
      </c>
      <c r="H6686" s="39">
        <v>0</v>
      </c>
      <c r="I6686" s="38" t="s">
        <v>1899</v>
      </c>
      <c r="J6686" s="39">
        <v>0</v>
      </c>
    </row>
    <row r="6687" spans="1:10">
      <c r="A6687" s="38"/>
      <c r="B6687" s="38"/>
      <c r="C6687" s="38"/>
      <c r="D6687" s="38"/>
      <c r="E6687" s="38" t="s">
        <v>1900</v>
      </c>
      <c r="F6687" s="39">
        <v>2.37</v>
      </c>
      <c r="G6687" s="38"/>
      <c r="H6687" s="398" t="s">
        <v>1901</v>
      </c>
      <c r="I6687" s="398"/>
      <c r="J6687" s="39">
        <v>13.94</v>
      </c>
    </row>
    <row r="6688" spans="1:10" ht="1.05" customHeight="1">
      <c r="A6688" s="16"/>
      <c r="B6688" s="16"/>
      <c r="C6688" s="16"/>
      <c r="D6688" s="16"/>
      <c r="E6688" s="16"/>
      <c r="F6688" s="16"/>
      <c r="G6688" s="16"/>
      <c r="H6688" s="16"/>
      <c r="I6688" s="16"/>
      <c r="J6688" s="16"/>
    </row>
    <row r="6689" spans="1:10" ht="18" customHeight="1">
      <c r="A6689" s="2"/>
      <c r="B6689" s="4" t="s">
        <v>61</v>
      </c>
      <c r="C6689" s="2" t="s">
        <v>62</v>
      </c>
      <c r="D6689" s="2" t="s">
        <v>9</v>
      </c>
      <c r="E6689" s="391" t="s">
        <v>63</v>
      </c>
      <c r="F6689" s="391"/>
      <c r="G6689" s="3" t="s">
        <v>64</v>
      </c>
      <c r="H6689" s="4" t="s">
        <v>10</v>
      </c>
      <c r="I6689" s="4" t="s">
        <v>65</v>
      </c>
      <c r="J6689" s="4" t="s">
        <v>11</v>
      </c>
    </row>
    <row r="6690" spans="1:10" ht="64.95" customHeight="1">
      <c r="A6690" s="10" t="s">
        <v>1883</v>
      </c>
      <c r="B6690" s="12" t="s">
        <v>3893</v>
      </c>
      <c r="C6690" s="10" t="s">
        <v>78</v>
      </c>
      <c r="D6690" s="10" t="s">
        <v>3894</v>
      </c>
      <c r="E6690" s="395" t="s">
        <v>3774</v>
      </c>
      <c r="F6690" s="395"/>
      <c r="G6690" s="11" t="s">
        <v>1911</v>
      </c>
      <c r="H6690" s="15">
        <v>1</v>
      </c>
      <c r="I6690" s="13">
        <v>0.91</v>
      </c>
      <c r="J6690" s="13">
        <v>0.91</v>
      </c>
    </row>
    <row r="6691" spans="1:10" ht="52.05" customHeight="1">
      <c r="A6691" s="22" t="s">
        <v>1894</v>
      </c>
      <c r="B6691" s="24" t="s">
        <v>3899</v>
      </c>
      <c r="C6691" s="22" t="s">
        <v>78</v>
      </c>
      <c r="D6691" s="22" t="s">
        <v>3900</v>
      </c>
      <c r="E6691" s="397" t="s">
        <v>3500</v>
      </c>
      <c r="F6691" s="397"/>
      <c r="G6691" s="23" t="s">
        <v>268</v>
      </c>
      <c r="H6691" s="26">
        <v>6.3999999999999997E-5</v>
      </c>
      <c r="I6691" s="25">
        <v>13754.77</v>
      </c>
      <c r="J6691" s="25">
        <v>0.88</v>
      </c>
    </row>
    <row r="6692" spans="1:10" ht="25.95" customHeight="1">
      <c r="A6692" s="22" t="s">
        <v>1894</v>
      </c>
      <c r="B6692" s="24" t="s">
        <v>3901</v>
      </c>
      <c r="C6692" s="22" t="s">
        <v>78</v>
      </c>
      <c r="D6692" s="22" t="s">
        <v>3902</v>
      </c>
      <c r="E6692" s="397" t="s">
        <v>1928</v>
      </c>
      <c r="F6692" s="397"/>
      <c r="G6692" s="23" t="s">
        <v>268</v>
      </c>
      <c r="H6692" s="26">
        <v>6.3999999999999997E-5</v>
      </c>
      <c r="I6692" s="25">
        <v>591.89</v>
      </c>
      <c r="J6692" s="25">
        <v>0.03</v>
      </c>
    </row>
    <row r="6693" spans="1:10">
      <c r="A6693" s="38"/>
      <c r="B6693" s="38"/>
      <c r="C6693" s="38"/>
      <c r="D6693" s="38"/>
      <c r="E6693" s="38" t="s">
        <v>1897</v>
      </c>
      <c r="F6693" s="39">
        <v>0</v>
      </c>
      <c r="G6693" s="38" t="s">
        <v>1898</v>
      </c>
      <c r="H6693" s="39">
        <v>0</v>
      </c>
      <c r="I6693" s="38" t="s">
        <v>1899</v>
      </c>
      <c r="J6693" s="39">
        <v>0</v>
      </c>
    </row>
    <row r="6694" spans="1:10">
      <c r="A6694" s="38"/>
      <c r="B6694" s="38"/>
      <c r="C6694" s="38"/>
      <c r="D6694" s="38"/>
      <c r="E6694" s="38" t="s">
        <v>1900</v>
      </c>
      <c r="F6694" s="39">
        <v>0.18</v>
      </c>
      <c r="G6694" s="38"/>
      <c r="H6694" s="398" t="s">
        <v>1901</v>
      </c>
      <c r="I6694" s="398"/>
      <c r="J6694" s="39">
        <v>1.0900000000000001</v>
      </c>
    </row>
    <row r="6695" spans="1:10" ht="1.05" customHeight="1">
      <c r="A6695" s="16"/>
      <c r="B6695" s="16"/>
      <c r="C6695" s="16"/>
      <c r="D6695" s="16"/>
      <c r="E6695" s="16"/>
      <c r="F6695" s="16"/>
      <c r="G6695" s="16"/>
      <c r="H6695" s="16"/>
      <c r="I6695" s="16"/>
      <c r="J6695" s="16"/>
    </row>
    <row r="6696" spans="1:10" ht="18" customHeight="1">
      <c r="A6696" s="2"/>
      <c r="B6696" s="4" t="s">
        <v>61</v>
      </c>
      <c r="C6696" s="2" t="s">
        <v>62</v>
      </c>
      <c r="D6696" s="2" t="s">
        <v>9</v>
      </c>
      <c r="E6696" s="391" t="s">
        <v>63</v>
      </c>
      <c r="F6696" s="391"/>
      <c r="G6696" s="3" t="s">
        <v>64</v>
      </c>
      <c r="H6696" s="4" t="s">
        <v>10</v>
      </c>
      <c r="I6696" s="4" t="s">
        <v>65</v>
      </c>
      <c r="J6696" s="4" t="s">
        <v>11</v>
      </c>
    </row>
    <row r="6697" spans="1:10" ht="52.05" customHeight="1">
      <c r="A6697" s="10" t="s">
        <v>1883</v>
      </c>
      <c r="B6697" s="12" t="s">
        <v>3891</v>
      </c>
      <c r="C6697" s="10" t="s">
        <v>78</v>
      </c>
      <c r="D6697" s="10" t="s">
        <v>3892</v>
      </c>
      <c r="E6697" s="395" t="s">
        <v>3774</v>
      </c>
      <c r="F6697" s="395"/>
      <c r="G6697" s="11" t="s">
        <v>1911</v>
      </c>
      <c r="H6697" s="15">
        <v>1</v>
      </c>
      <c r="I6697" s="13">
        <v>0.2</v>
      </c>
      <c r="J6697" s="13">
        <v>0.2</v>
      </c>
    </row>
    <row r="6698" spans="1:10" ht="52.05" customHeight="1">
      <c r="A6698" s="22" t="s">
        <v>1894</v>
      </c>
      <c r="B6698" s="24" t="s">
        <v>3899</v>
      </c>
      <c r="C6698" s="22" t="s">
        <v>78</v>
      </c>
      <c r="D6698" s="22" t="s">
        <v>3900</v>
      </c>
      <c r="E6698" s="397" t="s">
        <v>3500</v>
      </c>
      <c r="F6698" s="397"/>
      <c r="G6698" s="23" t="s">
        <v>268</v>
      </c>
      <c r="H6698" s="26">
        <v>1.4800000000000001E-5</v>
      </c>
      <c r="I6698" s="25">
        <v>13754.77</v>
      </c>
      <c r="J6698" s="25">
        <v>0.2</v>
      </c>
    </row>
    <row r="6699" spans="1:10">
      <c r="A6699" s="38"/>
      <c r="B6699" s="38"/>
      <c r="C6699" s="38"/>
      <c r="D6699" s="38"/>
      <c r="E6699" s="38" t="s">
        <v>1897</v>
      </c>
      <c r="F6699" s="39">
        <v>0</v>
      </c>
      <c r="G6699" s="38" t="s">
        <v>1898</v>
      </c>
      <c r="H6699" s="39">
        <v>0</v>
      </c>
      <c r="I6699" s="38" t="s">
        <v>1899</v>
      </c>
      <c r="J6699" s="39">
        <v>0</v>
      </c>
    </row>
    <row r="6700" spans="1:10">
      <c r="A6700" s="38"/>
      <c r="B6700" s="38"/>
      <c r="C6700" s="38"/>
      <c r="D6700" s="38"/>
      <c r="E6700" s="38" t="s">
        <v>1900</v>
      </c>
      <c r="F6700" s="39">
        <v>0.04</v>
      </c>
      <c r="G6700" s="38"/>
      <c r="H6700" s="398" t="s">
        <v>1901</v>
      </c>
      <c r="I6700" s="398"/>
      <c r="J6700" s="39">
        <v>0.24</v>
      </c>
    </row>
    <row r="6701" spans="1:10" ht="1.05" customHeight="1">
      <c r="A6701" s="16"/>
      <c r="B6701" s="16"/>
      <c r="C6701" s="16"/>
      <c r="D6701" s="16"/>
      <c r="E6701" s="16"/>
      <c r="F6701" s="16"/>
      <c r="G6701" s="16"/>
      <c r="H6701" s="16"/>
      <c r="I6701" s="16"/>
      <c r="J6701" s="16"/>
    </row>
    <row r="6702" spans="1:10" ht="18" customHeight="1">
      <c r="A6702" s="2"/>
      <c r="B6702" s="4" t="s">
        <v>61</v>
      </c>
      <c r="C6702" s="2" t="s">
        <v>62</v>
      </c>
      <c r="D6702" s="2" t="s">
        <v>9</v>
      </c>
      <c r="E6702" s="391" t="s">
        <v>63</v>
      </c>
      <c r="F6702" s="391"/>
      <c r="G6702" s="3" t="s">
        <v>64</v>
      </c>
      <c r="H6702" s="4" t="s">
        <v>10</v>
      </c>
      <c r="I6702" s="4" t="s">
        <v>65</v>
      </c>
      <c r="J6702" s="4" t="s">
        <v>11</v>
      </c>
    </row>
    <row r="6703" spans="1:10" ht="52.05" customHeight="1">
      <c r="A6703" s="10" t="s">
        <v>1883</v>
      </c>
      <c r="B6703" s="12" t="s">
        <v>3895</v>
      </c>
      <c r="C6703" s="10" t="s">
        <v>78</v>
      </c>
      <c r="D6703" s="10" t="s">
        <v>3896</v>
      </c>
      <c r="E6703" s="395" t="s">
        <v>3774</v>
      </c>
      <c r="F6703" s="395"/>
      <c r="G6703" s="11" t="s">
        <v>1911</v>
      </c>
      <c r="H6703" s="15">
        <v>1</v>
      </c>
      <c r="I6703" s="13">
        <v>1.1399999999999999</v>
      </c>
      <c r="J6703" s="13">
        <v>1.1399999999999999</v>
      </c>
    </row>
    <row r="6704" spans="1:10" ht="52.05" customHeight="1">
      <c r="A6704" s="22" t="s">
        <v>1894</v>
      </c>
      <c r="B6704" s="24" t="s">
        <v>3899</v>
      </c>
      <c r="C6704" s="22" t="s">
        <v>78</v>
      </c>
      <c r="D6704" s="22" t="s">
        <v>3900</v>
      </c>
      <c r="E6704" s="397" t="s">
        <v>3500</v>
      </c>
      <c r="F6704" s="397"/>
      <c r="G6704" s="23" t="s">
        <v>268</v>
      </c>
      <c r="H6704" s="26">
        <v>8.0000000000000007E-5</v>
      </c>
      <c r="I6704" s="25">
        <v>13754.77</v>
      </c>
      <c r="J6704" s="25">
        <v>1.1000000000000001</v>
      </c>
    </row>
    <row r="6705" spans="1:10" ht="25.95" customHeight="1">
      <c r="A6705" s="22" t="s">
        <v>1894</v>
      </c>
      <c r="B6705" s="24" t="s">
        <v>3901</v>
      </c>
      <c r="C6705" s="22" t="s">
        <v>78</v>
      </c>
      <c r="D6705" s="22" t="s">
        <v>3902</v>
      </c>
      <c r="E6705" s="397" t="s">
        <v>1928</v>
      </c>
      <c r="F6705" s="397"/>
      <c r="G6705" s="23" t="s">
        <v>268</v>
      </c>
      <c r="H6705" s="26">
        <v>8.0000000000000007E-5</v>
      </c>
      <c r="I6705" s="25">
        <v>591.89</v>
      </c>
      <c r="J6705" s="25">
        <v>0.04</v>
      </c>
    </row>
    <row r="6706" spans="1:10">
      <c r="A6706" s="38"/>
      <c r="B6706" s="38"/>
      <c r="C6706" s="38"/>
      <c r="D6706" s="38"/>
      <c r="E6706" s="38" t="s">
        <v>1897</v>
      </c>
      <c r="F6706" s="39">
        <v>0</v>
      </c>
      <c r="G6706" s="38" t="s">
        <v>1898</v>
      </c>
      <c r="H6706" s="39">
        <v>0</v>
      </c>
      <c r="I6706" s="38" t="s">
        <v>1899</v>
      </c>
      <c r="J6706" s="39">
        <v>0</v>
      </c>
    </row>
    <row r="6707" spans="1:10">
      <c r="A6707" s="38"/>
      <c r="B6707" s="38"/>
      <c r="C6707" s="38"/>
      <c r="D6707" s="38"/>
      <c r="E6707" s="38" t="s">
        <v>1900</v>
      </c>
      <c r="F6707" s="39">
        <v>0.23</v>
      </c>
      <c r="G6707" s="38"/>
      <c r="H6707" s="398" t="s">
        <v>1901</v>
      </c>
      <c r="I6707" s="398"/>
      <c r="J6707" s="39">
        <v>1.37</v>
      </c>
    </row>
    <row r="6708" spans="1:10" ht="1.05" customHeight="1">
      <c r="A6708" s="16"/>
      <c r="B6708" s="16"/>
      <c r="C6708" s="16"/>
      <c r="D6708" s="16"/>
      <c r="E6708" s="16"/>
      <c r="F6708" s="16"/>
      <c r="G6708" s="16"/>
      <c r="H6708" s="16"/>
      <c r="I6708" s="16"/>
      <c r="J6708" s="16"/>
    </row>
    <row r="6709" spans="1:10" ht="18" customHeight="1">
      <c r="A6709" s="2"/>
      <c r="B6709" s="4" t="s">
        <v>61</v>
      </c>
      <c r="C6709" s="2" t="s">
        <v>62</v>
      </c>
      <c r="D6709" s="2" t="s">
        <v>9</v>
      </c>
      <c r="E6709" s="391" t="s">
        <v>63</v>
      </c>
      <c r="F6709" s="391"/>
      <c r="G6709" s="3" t="s">
        <v>64</v>
      </c>
      <c r="H6709" s="4" t="s">
        <v>10</v>
      </c>
      <c r="I6709" s="4" t="s">
        <v>65</v>
      </c>
      <c r="J6709" s="4" t="s">
        <v>11</v>
      </c>
    </row>
    <row r="6710" spans="1:10" ht="64.95" customHeight="1">
      <c r="A6710" s="10" t="s">
        <v>1883</v>
      </c>
      <c r="B6710" s="12" t="s">
        <v>3897</v>
      </c>
      <c r="C6710" s="10" t="s">
        <v>78</v>
      </c>
      <c r="D6710" s="10" t="s">
        <v>3898</v>
      </c>
      <c r="E6710" s="395" t="s">
        <v>3774</v>
      </c>
      <c r="F6710" s="395"/>
      <c r="G6710" s="11" t="s">
        <v>1911</v>
      </c>
      <c r="H6710" s="15">
        <v>1</v>
      </c>
      <c r="I6710" s="13">
        <v>9.32</v>
      </c>
      <c r="J6710" s="13">
        <v>9.32</v>
      </c>
    </row>
    <row r="6711" spans="1:10" ht="24" customHeight="1">
      <c r="A6711" s="22" t="s">
        <v>1894</v>
      </c>
      <c r="B6711" s="24" t="s">
        <v>3869</v>
      </c>
      <c r="C6711" s="22" t="s">
        <v>78</v>
      </c>
      <c r="D6711" s="22" t="s">
        <v>3870</v>
      </c>
      <c r="E6711" s="397" t="s">
        <v>1928</v>
      </c>
      <c r="F6711" s="397"/>
      <c r="G6711" s="23" t="s">
        <v>2015</v>
      </c>
      <c r="H6711" s="26">
        <v>1.45</v>
      </c>
      <c r="I6711" s="25">
        <v>6.43</v>
      </c>
      <c r="J6711" s="25">
        <v>9.32</v>
      </c>
    </row>
    <row r="6712" spans="1:10">
      <c r="A6712" s="38"/>
      <c r="B6712" s="38"/>
      <c r="C6712" s="38"/>
      <c r="D6712" s="38"/>
      <c r="E6712" s="38" t="s">
        <v>1897</v>
      </c>
      <c r="F6712" s="39">
        <v>0</v>
      </c>
      <c r="G6712" s="38" t="s">
        <v>1898</v>
      </c>
      <c r="H6712" s="39">
        <v>0</v>
      </c>
      <c r="I6712" s="38" t="s">
        <v>1899</v>
      </c>
      <c r="J6712" s="39">
        <v>0</v>
      </c>
    </row>
    <row r="6713" spans="1:10">
      <c r="A6713" s="38"/>
      <c r="B6713" s="38"/>
      <c r="C6713" s="38"/>
      <c r="D6713" s="38"/>
      <c r="E6713" s="38" t="s">
        <v>1900</v>
      </c>
      <c r="F6713" s="39">
        <v>1.91</v>
      </c>
      <c r="G6713" s="38"/>
      <c r="H6713" s="398" t="s">
        <v>1901</v>
      </c>
      <c r="I6713" s="398"/>
      <c r="J6713" s="39">
        <v>11.23</v>
      </c>
    </row>
    <row r="6714" spans="1:10" ht="1.05" customHeight="1">
      <c r="A6714" s="16"/>
      <c r="B6714" s="16"/>
      <c r="C6714" s="16"/>
      <c r="D6714" s="16"/>
      <c r="E6714" s="16"/>
      <c r="F6714" s="16"/>
      <c r="G6714" s="16"/>
      <c r="H6714" s="16"/>
      <c r="I6714" s="16"/>
      <c r="J6714" s="16"/>
    </row>
    <row r="6715" spans="1:10" ht="18" customHeight="1">
      <c r="A6715" s="2"/>
      <c r="B6715" s="4" t="s">
        <v>61</v>
      </c>
      <c r="C6715" s="2" t="s">
        <v>62</v>
      </c>
      <c r="D6715" s="2" t="s">
        <v>9</v>
      </c>
      <c r="E6715" s="391" t="s">
        <v>63</v>
      </c>
      <c r="F6715" s="391"/>
      <c r="G6715" s="3" t="s">
        <v>64</v>
      </c>
      <c r="H6715" s="4" t="s">
        <v>10</v>
      </c>
      <c r="I6715" s="4" t="s">
        <v>65</v>
      </c>
      <c r="J6715" s="4" t="s">
        <v>11</v>
      </c>
    </row>
    <row r="6716" spans="1:10" ht="25.95" customHeight="1">
      <c r="A6716" s="10" t="s">
        <v>1883</v>
      </c>
      <c r="B6716" s="12" t="s">
        <v>2046</v>
      </c>
      <c r="C6716" s="10" t="s">
        <v>78</v>
      </c>
      <c r="D6716" s="10" t="s">
        <v>2047</v>
      </c>
      <c r="E6716" s="395" t="s">
        <v>181</v>
      </c>
      <c r="F6716" s="395"/>
      <c r="G6716" s="11" t="s">
        <v>136</v>
      </c>
      <c r="H6716" s="15">
        <v>1</v>
      </c>
      <c r="I6716" s="13">
        <v>9.4600000000000009</v>
      </c>
      <c r="J6716" s="13">
        <v>9.4600000000000009</v>
      </c>
    </row>
    <row r="6717" spans="1:10" ht="24" customHeight="1">
      <c r="A6717" s="17" t="s">
        <v>1884</v>
      </c>
      <c r="B6717" s="19" t="s">
        <v>2033</v>
      </c>
      <c r="C6717" s="17" t="s">
        <v>78</v>
      </c>
      <c r="D6717" s="17" t="s">
        <v>2034</v>
      </c>
      <c r="E6717" s="396" t="s">
        <v>1887</v>
      </c>
      <c r="F6717" s="396"/>
      <c r="G6717" s="18" t="s">
        <v>1911</v>
      </c>
      <c r="H6717" s="21">
        <v>1.4E-3</v>
      </c>
      <c r="I6717" s="20">
        <v>23.86</v>
      </c>
      <c r="J6717" s="20">
        <v>0.03</v>
      </c>
    </row>
    <row r="6718" spans="1:10" ht="24" customHeight="1">
      <c r="A6718" s="17" t="s">
        <v>1884</v>
      </c>
      <c r="B6718" s="19" t="s">
        <v>2031</v>
      </c>
      <c r="C6718" s="17" t="s">
        <v>78</v>
      </c>
      <c r="D6718" s="17" t="s">
        <v>2032</v>
      </c>
      <c r="E6718" s="396" t="s">
        <v>1887</v>
      </c>
      <c r="F6718" s="396"/>
      <c r="G6718" s="18" t="s">
        <v>1911</v>
      </c>
      <c r="H6718" s="21">
        <v>8.8000000000000005E-3</v>
      </c>
      <c r="I6718" s="20">
        <v>28.14</v>
      </c>
      <c r="J6718" s="20">
        <v>0.24</v>
      </c>
    </row>
    <row r="6719" spans="1:10" ht="24" customHeight="1">
      <c r="A6719" s="22" t="s">
        <v>1894</v>
      </c>
      <c r="B6719" s="24" t="s">
        <v>3903</v>
      </c>
      <c r="C6719" s="22" t="s">
        <v>78</v>
      </c>
      <c r="D6719" s="22" t="s">
        <v>3904</v>
      </c>
      <c r="E6719" s="397" t="s">
        <v>1928</v>
      </c>
      <c r="F6719" s="397"/>
      <c r="G6719" s="23" t="s">
        <v>136</v>
      </c>
      <c r="H6719" s="26">
        <v>1.1100000000000001</v>
      </c>
      <c r="I6719" s="25">
        <v>8.2799999999999994</v>
      </c>
      <c r="J6719" s="25">
        <v>9.19</v>
      </c>
    </row>
    <row r="6720" spans="1:10">
      <c r="A6720" s="38"/>
      <c r="B6720" s="38"/>
      <c r="C6720" s="38"/>
      <c r="D6720" s="38"/>
      <c r="E6720" s="38" t="s">
        <v>1897</v>
      </c>
      <c r="F6720" s="39">
        <v>0.2</v>
      </c>
      <c r="G6720" s="38" t="s">
        <v>1898</v>
      </c>
      <c r="H6720" s="39">
        <v>0</v>
      </c>
      <c r="I6720" s="38" t="s">
        <v>1899</v>
      </c>
      <c r="J6720" s="39">
        <v>0.2</v>
      </c>
    </row>
    <row r="6721" spans="1:10">
      <c r="A6721" s="38"/>
      <c r="B6721" s="38"/>
      <c r="C6721" s="38"/>
      <c r="D6721" s="38"/>
      <c r="E6721" s="38" t="s">
        <v>1900</v>
      </c>
      <c r="F6721" s="39">
        <v>1.93</v>
      </c>
      <c r="G6721" s="38"/>
      <c r="H6721" s="398" t="s">
        <v>1901</v>
      </c>
      <c r="I6721" s="398"/>
      <c r="J6721" s="39">
        <v>11.39</v>
      </c>
    </row>
    <row r="6722" spans="1:10" ht="1.05" customHeight="1">
      <c r="A6722" s="16"/>
      <c r="B6722" s="16"/>
      <c r="C6722" s="16"/>
      <c r="D6722" s="16"/>
      <c r="E6722" s="16"/>
      <c r="F6722" s="16"/>
      <c r="G6722" s="16"/>
      <c r="H6722" s="16"/>
      <c r="I6722" s="16"/>
      <c r="J6722" s="16"/>
    </row>
    <row r="6723" spans="1:10" ht="18" customHeight="1">
      <c r="A6723" s="2"/>
      <c r="B6723" s="4" t="s">
        <v>61</v>
      </c>
      <c r="C6723" s="2" t="s">
        <v>62</v>
      </c>
      <c r="D6723" s="2" t="s">
        <v>9</v>
      </c>
      <c r="E6723" s="391" t="s">
        <v>63</v>
      </c>
      <c r="F6723" s="391"/>
      <c r="G6723" s="3" t="s">
        <v>64</v>
      </c>
      <c r="H6723" s="4" t="s">
        <v>10</v>
      </c>
      <c r="I6723" s="4" t="s">
        <v>65</v>
      </c>
      <c r="J6723" s="4" t="s">
        <v>11</v>
      </c>
    </row>
    <row r="6724" spans="1:10" ht="25.95" customHeight="1">
      <c r="A6724" s="10" t="s">
        <v>1883</v>
      </c>
      <c r="B6724" s="12" t="s">
        <v>2049</v>
      </c>
      <c r="C6724" s="10" t="s">
        <v>78</v>
      </c>
      <c r="D6724" s="10" t="s">
        <v>2050</v>
      </c>
      <c r="E6724" s="395" t="s">
        <v>181</v>
      </c>
      <c r="F6724" s="395"/>
      <c r="G6724" s="11" t="s">
        <v>136</v>
      </c>
      <c r="H6724" s="15">
        <v>1</v>
      </c>
      <c r="I6724" s="13">
        <v>8.09</v>
      </c>
      <c r="J6724" s="13">
        <v>8.09</v>
      </c>
    </row>
    <row r="6725" spans="1:10" ht="24" customHeight="1">
      <c r="A6725" s="17" t="s">
        <v>1884</v>
      </c>
      <c r="B6725" s="19" t="s">
        <v>2033</v>
      </c>
      <c r="C6725" s="17" t="s">
        <v>78</v>
      </c>
      <c r="D6725" s="17" t="s">
        <v>2034</v>
      </c>
      <c r="E6725" s="396" t="s">
        <v>1887</v>
      </c>
      <c r="F6725" s="396"/>
      <c r="G6725" s="18" t="s">
        <v>1911</v>
      </c>
      <c r="H6725" s="21">
        <v>8.0000000000000004E-4</v>
      </c>
      <c r="I6725" s="20">
        <v>23.86</v>
      </c>
      <c r="J6725" s="20">
        <v>0.01</v>
      </c>
    </row>
    <row r="6726" spans="1:10" ht="24" customHeight="1">
      <c r="A6726" s="17" t="s">
        <v>1884</v>
      </c>
      <c r="B6726" s="19" t="s">
        <v>2031</v>
      </c>
      <c r="C6726" s="17" t="s">
        <v>78</v>
      </c>
      <c r="D6726" s="17" t="s">
        <v>2032</v>
      </c>
      <c r="E6726" s="396" t="s">
        <v>1887</v>
      </c>
      <c r="F6726" s="396"/>
      <c r="G6726" s="18" t="s">
        <v>1911</v>
      </c>
      <c r="H6726" s="21">
        <v>4.7999999999999996E-3</v>
      </c>
      <c r="I6726" s="20">
        <v>28.14</v>
      </c>
      <c r="J6726" s="20">
        <v>0.13</v>
      </c>
    </row>
    <row r="6727" spans="1:10" ht="24" customHeight="1">
      <c r="A6727" s="22" t="s">
        <v>1894</v>
      </c>
      <c r="B6727" s="24" t="s">
        <v>3905</v>
      </c>
      <c r="C6727" s="22" t="s">
        <v>78</v>
      </c>
      <c r="D6727" s="22" t="s">
        <v>3906</v>
      </c>
      <c r="E6727" s="397" t="s">
        <v>1928</v>
      </c>
      <c r="F6727" s="397"/>
      <c r="G6727" s="23" t="s">
        <v>136</v>
      </c>
      <c r="H6727" s="26">
        <v>1.1100000000000001</v>
      </c>
      <c r="I6727" s="25">
        <v>7.17</v>
      </c>
      <c r="J6727" s="25">
        <v>7.95</v>
      </c>
    </row>
    <row r="6728" spans="1:10">
      <c r="A6728" s="38"/>
      <c r="B6728" s="38"/>
      <c r="C6728" s="38"/>
      <c r="D6728" s="38"/>
      <c r="E6728" s="38" t="s">
        <v>1897</v>
      </c>
      <c r="F6728" s="39">
        <v>0.11</v>
      </c>
      <c r="G6728" s="38" t="s">
        <v>1898</v>
      </c>
      <c r="H6728" s="39">
        <v>0</v>
      </c>
      <c r="I6728" s="38" t="s">
        <v>1899</v>
      </c>
      <c r="J6728" s="39">
        <v>0.11</v>
      </c>
    </row>
    <row r="6729" spans="1:10">
      <c r="A6729" s="38"/>
      <c r="B6729" s="38"/>
      <c r="C6729" s="38"/>
      <c r="D6729" s="38"/>
      <c r="E6729" s="38" t="s">
        <v>1900</v>
      </c>
      <c r="F6729" s="39">
        <v>1.65</v>
      </c>
      <c r="G6729" s="38"/>
      <c r="H6729" s="398" t="s">
        <v>1901</v>
      </c>
      <c r="I6729" s="398"/>
      <c r="J6729" s="39">
        <v>9.74</v>
      </c>
    </row>
    <row r="6730" spans="1:10" ht="1.05" customHeight="1">
      <c r="A6730" s="16"/>
      <c r="B6730" s="16"/>
      <c r="C6730" s="16"/>
      <c r="D6730" s="16"/>
      <c r="E6730" s="16"/>
      <c r="F6730" s="16"/>
      <c r="G6730" s="16"/>
      <c r="H6730" s="16"/>
      <c r="I6730" s="16"/>
      <c r="J6730" s="16"/>
    </row>
    <row r="6731" spans="1:10" ht="18" customHeight="1">
      <c r="A6731" s="2"/>
      <c r="B6731" s="4" t="s">
        <v>61</v>
      </c>
      <c r="C6731" s="2" t="s">
        <v>62</v>
      </c>
      <c r="D6731" s="2" t="s">
        <v>9</v>
      </c>
      <c r="E6731" s="391" t="s">
        <v>63</v>
      </c>
      <c r="F6731" s="391"/>
      <c r="G6731" s="3" t="s">
        <v>64</v>
      </c>
      <c r="H6731" s="4" t="s">
        <v>10</v>
      </c>
      <c r="I6731" s="4" t="s">
        <v>65</v>
      </c>
      <c r="J6731" s="4" t="s">
        <v>11</v>
      </c>
    </row>
    <row r="6732" spans="1:10" ht="25.95" customHeight="1">
      <c r="A6732" s="10" t="s">
        <v>1883</v>
      </c>
      <c r="B6732" s="12" t="s">
        <v>2043</v>
      </c>
      <c r="C6732" s="10" t="s">
        <v>78</v>
      </c>
      <c r="D6732" s="10" t="s">
        <v>2044</v>
      </c>
      <c r="E6732" s="395" t="s">
        <v>181</v>
      </c>
      <c r="F6732" s="395"/>
      <c r="G6732" s="11" t="s">
        <v>136</v>
      </c>
      <c r="H6732" s="15">
        <v>1</v>
      </c>
      <c r="I6732" s="13">
        <v>10.33</v>
      </c>
      <c r="J6732" s="13">
        <v>10.33</v>
      </c>
    </row>
    <row r="6733" spans="1:10" ht="24" customHeight="1">
      <c r="A6733" s="17" t="s">
        <v>1884</v>
      </c>
      <c r="B6733" s="19" t="s">
        <v>2033</v>
      </c>
      <c r="C6733" s="17" t="s">
        <v>78</v>
      </c>
      <c r="D6733" s="17" t="s">
        <v>2034</v>
      </c>
      <c r="E6733" s="396" t="s">
        <v>1887</v>
      </c>
      <c r="F6733" s="396"/>
      <c r="G6733" s="18" t="s">
        <v>1911</v>
      </c>
      <c r="H6733" s="21">
        <v>5.1000000000000004E-3</v>
      </c>
      <c r="I6733" s="20">
        <v>23.86</v>
      </c>
      <c r="J6733" s="20">
        <v>0.12</v>
      </c>
    </row>
    <row r="6734" spans="1:10" ht="24" customHeight="1">
      <c r="A6734" s="17" t="s">
        <v>1884</v>
      </c>
      <c r="B6734" s="19" t="s">
        <v>2031</v>
      </c>
      <c r="C6734" s="17" t="s">
        <v>78</v>
      </c>
      <c r="D6734" s="17" t="s">
        <v>2032</v>
      </c>
      <c r="E6734" s="396" t="s">
        <v>1887</v>
      </c>
      <c r="F6734" s="396"/>
      <c r="G6734" s="18" t="s">
        <v>1911</v>
      </c>
      <c r="H6734" s="21">
        <v>3.1E-2</v>
      </c>
      <c r="I6734" s="20">
        <v>28.14</v>
      </c>
      <c r="J6734" s="20">
        <v>0.87</v>
      </c>
    </row>
    <row r="6735" spans="1:10" ht="24" customHeight="1">
      <c r="A6735" s="22" t="s">
        <v>1894</v>
      </c>
      <c r="B6735" s="24" t="s">
        <v>3907</v>
      </c>
      <c r="C6735" s="22" t="s">
        <v>78</v>
      </c>
      <c r="D6735" s="22" t="s">
        <v>3908</v>
      </c>
      <c r="E6735" s="397" t="s">
        <v>1928</v>
      </c>
      <c r="F6735" s="397"/>
      <c r="G6735" s="23" t="s">
        <v>136</v>
      </c>
      <c r="H6735" s="26">
        <v>1.07</v>
      </c>
      <c r="I6735" s="25">
        <v>8.73</v>
      </c>
      <c r="J6735" s="25">
        <v>9.34</v>
      </c>
    </row>
    <row r="6736" spans="1:10">
      <c r="A6736" s="38"/>
      <c r="B6736" s="38"/>
      <c r="C6736" s="38"/>
      <c r="D6736" s="38"/>
      <c r="E6736" s="38" t="s">
        <v>1897</v>
      </c>
      <c r="F6736" s="39">
        <v>0.73</v>
      </c>
      <c r="G6736" s="38" t="s">
        <v>1898</v>
      </c>
      <c r="H6736" s="39">
        <v>0</v>
      </c>
      <c r="I6736" s="38" t="s">
        <v>1899</v>
      </c>
      <c r="J6736" s="39">
        <v>0.73</v>
      </c>
    </row>
    <row r="6737" spans="1:10">
      <c r="A6737" s="38"/>
      <c r="B6737" s="38"/>
      <c r="C6737" s="38"/>
      <c r="D6737" s="38"/>
      <c r="E6737" s="38" t="s">
        <v>1900</v>
      </c>
      <c r="F6737" s="39">
        <v>2.11</v>
      </c>
      <c r="G6737" s="38"/>
      <c r="H6737" s="398" t="s">
        <v>1901</v>
      </c>
      <c r="I6737" s="398"/>
      <c r="J6737" s="39">
        <v>12.44</v>
      </c>
    </row>
    <row r="6738" spans="1:10" ht="1.05" customHeight="1">
      <c r="A6738" s="16"/>
      <c r="B6738" s="16"/>
      <c r="C6738" s="16"/>
      <c r="D6738" s="16"/>
      <c r="E6738" s="16"/>
      <c r="F6738" s="16"/>
      <c r="G6738" s="16"/>
      <c r="H6738" s="16"/>
      <c r="I6738" s="16"/>
      <c r="J6738" s="16"/>
    </row>
    <row r="6739" spans="1:10" ht="18" customHeight="1">
      <c r="A6739" s="2"/>
      <c r="B6739" s="4" t="s">
        <v>61</v>
      </c>
      <c r="C6739" s="2" t="s">
        <v>62</v>
      </c>
      <c r="D6739" s="2" t="s">
        <v>9</v>
      </c>
      <c r="E6739" s="391" t="s">
        <v>63</v>
      </c>
      <c r="F6739" s="391"/>
      <c r="G6739" s="3" t="s">
        <v>64</v>
      </c>
      <c r="H6739" s="4" t="s">
        <v>10</v>
      </c>
      <c r="I6739" s="4" t="s">
        <v>65</v>
      </c>
      <c r="J6739" s="4" t="s">
        <v>11</v>
      </c>
    </row>
    <row r="6740" spans="1:10" ht="25.95" customHeight="1">
      <c r="A6740" s="10" t="s">
        <v>1883</v>
      </c>
      <c r="B6740" s="12" t="s">
        <v>2040</v>
      </c>
      <c r="C6740" s="10" t="s">
        <v>78</v>
      </c>
      <c r="D6740" s="10" t="s">
        <v>2041</v>
      </c>
      <c r="E6740" s="395" t="s">
        <v>181</v>
      </c>
      <c r="F6740" s="395"/>
      <c r="G6740" s="11" t="s">
        <v>136</v>
      </c>
      <c r="H6740" s="15">
        <v>1</v>
      </c>
      <c r="I6740" s="13">
        <v>10.25</v>
      </c>
      <c r="J6740" s="13">
        <v>10.25</v>
      </c>
    </row>
    <row r="6741" spans="1:10" ht="24" customHeight="1">
      <c r="A6741" s="17" t="s">
        <v>1884</v>
      </c>
      <c r="B6741" s="19" t="s">
        <v>2033</v>
      </c>
      <c r="C6741" s="17" t="s">
        <v>78</v>
      </c>
      <c r="D6741" s="17" t="s">
        <v>2034</v>
      </c>
      <c r="E6741" s="396" t="s">
        <v>1887</v>
      </c>
      <c r="F6741" s="396"/>
      <c r="G6741" s="18" t="s">
        <v>1911</v>
      </c>
      <c r="H6741" s="21">
        <v>2.5999999999999999E-3</v>
      </c>
      <c r="I6741" s="20">
        <v>23.86</v>
      </c>
      <c r="J6741" s="20">
        <v>0.06</v>
      </c>
    </row>
    <row r="6742" spans="1:10" ht="24" customHeight="1">
      <c r="A6742" s="17" t="s">
        <v>1884</v>
      </c>
      <c r="B6742" s="19" t="s">
        <v>2031</v>
      </c>
      <c r="C6742" s="17" t="s">
        <v>78</v>
      </c>
      <c r="D6742" s="17" t="s">
        <v>2032</v>
      </c>
      <c r="E6742" s="396" t="s">
        <v>1887</v>
      </c>
      <c r="F6742" s="396"/>
      <c r="G6742" s="18" t="s">
        <v>1911</v>
      </c>
      <c r="H6742" s="21">
        <v>1.6199999999999999E-2</v>
      </c>
      <c r="I6742" s="20">
        <v>28.14</v>
      </c>
      <c r="J6742" s="20">
        <v>0.45</v>
      </c>
    </row>
    <row r="6743" spans="1:10" ht="24" customHeight="1">
      <c r="A6743" s="22" t="s">
        <v>1894</v>
      </c>
      <c r="B6743" s="24" t="s">
        <v>3909</v>
      </c>
      <c r="C6743" s="22" t="s">
        <v>78</v>
      </c>
      <c r="D6743" s="22" t="s">
        <v>3910</v>
      </c>
      <c r="E6743" s="397" t="s">
        <v>1928</v>
      </c>
      <c r="F6743" s="397"/>
      <c r="G6743" s="23" t="s">
        <v>136</v>
      </c>
      <c r="H6743" s="26">
        <v>1.1100000000000001</v>
      </c>
      <c r="I6743" s="25">
        <v>8.7799999999999994</v>
      </c>
      <c r="J6743" s="25">
        <v>9.74</v>
      </c>
    </row>
    <row r="6744" spans="1:10">
      <c r="A6744" s="38"/>
      <c r="B6744" s="38"/>
      <c r="C6744" s="38"/>
      <c r="D6744" s="38"/>
      <c r="E6744" s="38" t="s">
        <v>1897</v>
      </c>
      <c r="F6744" s="39">
        <v>0.38</v>
      </c>
      <c r="G6744" s="38" t="s">
        <v>1898</v>
      </c>
      <c r="H6744" s="39">
        <v>0</v>
      </c>
      <c r="I6744" s="38" t="s">
        <v>1899</v>
      </c>
      <c r="J6744" s="39">
        <v>0.38</v>
      </c>
    </row>
    <row r="6745" spans="1:10">
      <c r="A6745" s="38"/>
      <c r="B6745" s="38"/>
      <c r="C6745" s="38"/>
      <c r="D6745" s="38"/>
      <c r="E6745" s="38" t="s">
        <v>1900</v>
      </c>
      <c r="F6745" s="39">
        <v>2.1</v>
      </c>
      <c r="G6745" s="38"/>
      <c r="H6745" s="398" t="s">
        <v>1901</v>
      </c>
      <c r="I6745" s="398"/>
      <c r="J6745" s="39">
        <v>12.35</v>
      </c>
    </row>
    <row r="6746" spans="1:10" ht="1.05" customHeight="1">
      <c r="A6746" s="16"/>
      <c r="B6746" s="16"/>
      <c r="C6746" s="16"/>
      <c r="D6746" s="16"/>
      <c r="E6746" s="16"/>
      <c r="F6746" s="16"/>
      <c r="G6746" s="16"/>
      <c r="H6746" s="16"/>
      <c r="I6746" s="16"/>
      <c r="J6746" s="16"/>
    </row>
    <row r="6747" spans="1:10" ht="18" customHeight="1">
      <c r="A6747" s="2"/>
      <c r="B6747" s="4" t="s">
        <v>61</v>
      </c>
      <c r="C6747" s="2" t="s">
        <v>62</v>
      </c>
      <c r="D6747" s="2" t="s">
        <v>9</v>
      </c>
      <c r="E6747" s="391" t="s">
        <v>63</v>
      </c>
      <c r="F6747" s="391"/>
      <c r="G6747" s="3" t="s">
        <v>64</v>
      </c>
      <c r="H6747" s="4" t="s">
        <v>10</v>
      </c>
      <c r="I6747" s="4" t="s">
        <v>65</v>
      </c>
      <c r="J6747" s="4" t="s">
        <v>11</v>
      </c>
    </row>
    <row r="6748" spans="1:10" ht="25.95" customHeight="1">
      <c r="A6748" s="10" t="s">
        <v>1883</v>
      </c>
      <c r="B6748" s="12" t="s">
        <v>3738</v>
      </c>
      <c r="C6748" s="10" t="s">
        <v>78</v>
      </c>
      <c r="D6748" s="10" t="s">
        <v>3739</v>
      </c>
      <c r="E6748" s="395" t="s">
        <v>181</v>
      </c>
      <c r="F6748" s="395"/>
      <c r="G6748" s="11" t="s">
        <v>136</v>
      </c>
      <c r="H6748" s="15">
        <v>1</v>
      </c>
      <c r="I6748" s="13">
        <v>11.35</v>
      </c>
      <c r="J6748" s="13">
        <v>11.35</v>
      </c>
    </row>
    <row r="6749" spans="1:10" ht="24" customHeight="1">
      <c r="A6749" s="17" t="s">
        <v>1884</v>
      </c>
      <c r="B6749" s="19" t="s">
        <v>2031</v>
      </c>
      <c r="C6749" s="17" t="s">
        <v>78</v>
      </c>
      <c r="D6749" s="17" t="s">
        <v>2032</v>
      </c>
      <c r="E6749" s="396" t="s">
        <v>1887</v>
      </c>
      <c r="F6749" s="396"/>
      <c r="G6749" s="18" t="s">
        <v>1911</v>
      </c>
      <c r="H6749" s="21">
        <v>9.3299999999999994E-2</v>
      </c>
      <c r="I6749" s="20">
        <v>28.14</v>
      </c>
      <c r="J6749" s="20">
        <v>2.62</v>
      </c>
    </row>
    <row r="6750" spans="1:10" ht="24" customHeight="1">
      <c r="A6750" s="17" t="s">
        <v>1884</v>
      </c>
      <c r="B6750" s="19" t="s">
        <v>2033</v>
      </c>
      <c r="C6750" s="17" t="s">
        <v>78</v>
      </c>
      <c r="D6750" s="17" t="s">
        <v>2034</v>
      </c>
      <c r="E6750" s="396" t="s">
        <v>1887</v>
      </c>
      <c r="F6750" s="396"/>
      <c r="G6750" s="18" t="s">
        <v>1911</v>
      </c>
      <c r="H6750" s="21">
        <v>1.52E-2</v>
      </c>
      <c r="I6750" s="20">
        <v>23.86</v>
      </c>
      <c r="J6750" s="20">
        <v>0.36</v>
      </c>
    </row>
    <row r="6751" spans="1:10" ht="25.95" customHeight="1">
      <c r="A6751" s="22" t="s">
        <v>1894</v>
      </c>
      <c r="B6751" s="24" t="s">
        <v>3911</v>
      </c>
      <c r="C6751" s="22" t="s">
        <v>78</v>
      </c>
      <c r="D6751" s="22" t="s">
        <v>3912</v>
      </c>
      <c r="E6751" s="397" t="s">
        <v>1928</v>
      </c>
      <c r="F6751" s="397"/>
      <c r="G6751" s="23" t="s">
        <v>136</v>
      </c>
      <c r="H6751" s="26">
        <v>1.07</v>
      </c>
      <c r="I6751" s="25">
        <v>7.83</v>
      </c>
      <c r="J6751" s="25">
        <v>8.3699999999999992</v>
      </c>
    </row>
    <row r="6752" spans="1:10">
      <c r="A6752" s="38"/>
      <c r="B6752" s="38"/>
      <c r="C6752" s="38"/>
      <c r="D6752" s="38"/>
      <c r="E6752" s="38" t="s">
        <v>1897</v>
      </c>
      <c r="F6752" s="39">
        <v>2.2200000000000002</v>
      </c>
      <c r="G6752" s="38" t="s">
        <v>1898</v>
      </c>
      <c r="H6752" s="39">
        <v>0</v>
      </c>
      <c r="I6752" s="38" t="s">
        <v>1899</v>
      </c>
      <c r="J6752" s="39">
        <v>2.2200000000000002</v>
      </c>
    </row>
    <row r="6753" spans="1:10">
      <c r="A6753" s="38"/>
      <c r="B6753" s="38"/>
      <c r="C6753" s="38"/>
      <c r="D6753" s="38"/>
      <c r="E6753" s="38" t="s">
        <v>1900</v>
      </c>
      <c r="F6753" s="39">
        <v>2.3199999999999998</v>
      </c>
      <c r="G6753" s="38"/>
      <c r="H6753" s="398" t="s">
        <v>1901</v>
      </c>
      <c r="I6753" s="398"/>
      <c r="J6753" s="39">
        <v>13.67</v>
      </c>
    </row>
    <row r="6754" spans="1:10" ht="1.05" customHeight="1">
      <c r="A6754" s="16"/>
      <c r="B6754" s="16"/>
      <c r="C6754" s="16"/>
      <c r="D6754" s="16"/>
      <c r="E6754" s="16"/>
      <c r="F6754" s="16"/>
      <c r="G6754" s="16"/>
      <c r="H6754" s="16"/>
      <c r="I6754" s="16"/>
      <c r="J6754" s="16"/>
    </row>
    <row r="6755" spans="1:10" ht="18" customHeight="1">
      <c r="A6755" s="2"/>
      <c r="B6755" s="4" t="s">
        <v>61</v>
      </c>
      <c r="C6755" s="2" t="s">
        <v>62</v>
      </c>
      <c r="D6755" s="2" t="s">
        <v>9</v>
      </c>
      <c r="E6755" s="391" t="s">
        <v>63</v>
      </c>
      <c r="F6755" s="391"/>
      <c r="G6755" s="3" t="s">
        <v>64</v>
      </c>
      <c r="H6755" s="4" t="s">
        <v>10</v>
      </c>
      <c r="I6755" s="4" t="s">
        <v>65</v>
      </c>
      <c r="J6755" s="4" t="s">
        <v>11</v>
      </c>
    </row>
    <row r="6756" spans="1:10" ht="25.95" customHeight="1">
      <c r="A6756" s="10" t="s">
        <v>1883</v>
      </c>
      <c r="B6756" s="12" t="s">
        <v>2029</v>
      </c>
      <c r="C6756" s="10" t="s">
        <v>78</v>
      </c>
      <c r="D6756" s="10" t="s">
        <v>2030</v>
      </c>
      <c r="E6756" s="395" t="s">
        <v>181</v>
      </c>
      <c r="F6756" s="395"/>
      <c r="G6756" s="11" t="s">
        <v>136</v>
      </c>
      <c r="H6756" s="15">
        <v>1</v>
      </c>
      <c r="I6756" s="13">
        <v>10.220000000000001</v>
      </c>
      <c r="J6756" s="13">
        <v>10.220000000000001</v>
      </c>
    </row>
    <row r="6757" spans="1:10" ht="24" customHeight="1">
      <c r="A6757" s="17" t="s">
        <v>1884</v>
      </c>
      <c r="B6757" s="19" t="s">
        <v>2031</v>
      </c>
      <c r="C6757" s="17" t="s">
        <v>78</v>
      </c>
      <c r="D6757" s="17" t="s">
        <v>2032</v>
      </c>
      <c r="E6757" s="396" t="s">
        <v>1887</v>
      </c>
      <c r="F6757" s="396"/>
      <c r="G6757" s="18" t="s">
        <v>1911</v>
      </c>
      <c r="H6757" s="21">
        <v>5.8099999999999999E-2</v>
      </c>
      <c r="I6757" s="20">
        <v>28.14</v>
      </c>
      <c r="J6757" s="20">
        <v>1.63</v>
      </c>
    </row>
    <row r="6758" spans="1:10" ht="24" customHeight="1">
      <c r="A6758" s="17" t="s">
        <v>1884</v>
      </c>
      <c r="B6758" s="19" t="s">
        <v>2033</v>
      </c>
      <c r="C6758" s="17" t="s">
        <v>78</v>
      </c>
      <c r="D6758" s="17" t="s">
        <v>2034</v>
      </c>
      <c r="E6758" s="396" t="s">
        <v>1887</v>
      </c>
      <c r="F6758" s="396"/>
      <c r="G6758" s="18" t="s">
        <v>1911</v>
      </c>
      <c r="H6758" s="21">
        <v>9.4999999999999998E-3</v>
      </c>
      <c r="I6758" s="20">
        <v>23.86</v>
      </c>
      <c r="J6758" s="20">
        <v>0.22</v>
      </c>
    </row>
    <row r="6759" spans="1:10" ht="25.95" customHeight="1">
      <c r="A6759" s="22" t="s">
        <v>1894</v>
      </c>
      <c r="B6759" s="24" t="s">
        <v>3911</v>
      </c>
      <c r="C6759" s="22" t="s">
        <v>78</v>
      </c>
      <c r="D6759" s="22" t="s">
        <v>3912</v>
      </c>
      <c r="E6759" s="397" t="s">
        <v>1928</v>
      </c>
      <c r="F6759" s="397"/>
      <c r="G6759" s="23" t="s">
        <v>136</v>
      </c>
      <c r="H6759" s="26">
        <v>1.07</v>
      </c>
      <c r="I6759" s="25">
        <v>7.83</v>
      </c>
      <c r="J6759" s="25">
        <v>8.3699999999999992</v>
      </c>
    </row>
    <row r="6760" spans="1:10">
      <c r="A6760" s="38"/>
      <c r="B6760" s="38"/>
      <c r="C6760" s="38"/>
      <c r="D6760" s="38"/>
      <c r="E6760" s="38" t="s">
        <v>1897</v>
      </c>
      <c r="F6760" s="39">
        <v>1.39</v>
      </c>
      <c r="G6760" s="38" t="s">
        <v>1898</v>
      </c>
      <c r="H6760" s="39">
        <v>0</v>
      </c>
      <c r="I6760" s="38" t="s">
        <v>1899</v>
      </c>
      <c r="J6760" s="39">
        <v>1.39</v>
      </c>
    </row>
    <row r="6761" spans="1:10">
      <c r="A6761" s="38"/>
      <c r="B6761" s="38"/>
      <c r="C6761" s="38"/>
      <c r="D6761" s="38"/>
      <c r="E6761" s="38" t="s">
        <v>1900</v>
      </c>
      <c r="F6761" s="39">
        <v>2.09</v>
      </c>
      <c r="G6761" s="38"/>
      <c r="H6761" s="398" t="s">
        <v>1901</v>
      </c>
      <c r="I6761" s="398"/>
      <c r="J6761" s="39">
        <v>12.31</v>
      </c>
    </row>
    <row r="6762" spans="1:10" ht="1.05" customHeight="1">
      <c r="A6762" s="16"/>
      <c r="B6762" s="16"/>
      <c r="C6762" s="16"/>
      <c r="D6762" s="16"/>
      <c r="E6762" s="16"/>
      <c r="F6762" s="16"/>
      <c r="G6762" s="16"/>
      <c r="H6762" s="16"/>
      <c r="I6762" s="16"/>
      <c r="J6762" s="16"/>
    </row>
    <row r="6763" spans="1:10" ht="18" customHeight="1">
      <c r="A6763" s="2"/>
      <c r="B6763" s="4" t="s">
        <v>61</v>
      </c>
      <c r="C6763" s="2" t="s">
        <v>62</v>
      </c>
      <c r="D6763" s="2" t="s">
        <v>9</v>
      </c>
      <c r="E6763" s="391" t="s">
        <v>63</v>
      </c>
      <c r="F6763" s="391"/>
      <c r="G6763" s="3" t="s">
        <v>64</v>
      </c>
      <c r="H6763" s="4" t="s">
        <v>10</v>
      </c>
      <c r="I6763" s="4" t="s">
        <v>65</v>
      </c>
      <c r="J6763" s="4" t="s">
        <v>11</v>
      </c>
    </row>
    <row r="6764" spans="1:10" ht="39" customHeight="1">
      <c r="A6764" s="10" t="s">
        <v>1883</v>
      </c>
      <c r="B6764" s="12" t="s">
        <v>2882</v>
      </c>
      <c r="C6764" s="10" t="s">
        <v>78</v>
      </c>
      <c r="D6764" s="10" t="s">
        <v>2883</v>
      </c>
      <c r="E6764" s="395" t="s">
        <v>307</v>
      </c>
      <c r="F6764" s="395"/>
      <c r="G6764" s="11" t="s">
        <v>268</v>
      </c>
      <c r="H6764" s="15">
        <v>1</v>
      </c>
      <c r="I6764" s="13">
        <v>144.88999999999999</v>
      </c>
      <c r="J6764" s="13">
        <v>144.88999999999999</v>
      </c>
    </row>
    <row r="6765" spans="1:10" ht="24" customHeight="1">
      <c r="A6765" s="17" t="s">
        <v>1884</v>
      </c>
      <c r="B6765" s="19" t="s">
        <v>1909</v>
      </c>
      <c r="C6765" s="17" t="s">
        <v>78</v>
      </c>
      <c r="D6765" s="17" t="s">
        <v>1910</v>
      </c>
      <c r="E6765" s="396" t="s">
        <v>1887</v>
      </c>
      <c r="F6765" s="396"/>
      <c r="G6765" s="18" t="s">
        <v>1911</v>
      </c>
      <c r="H6765" s="21">
        <v>0.26650000000000001</v>
      </c>
      <c r="I6765" s="20">
        <v>22.95</v>
      </c>
      <c r="J6765" s="20">
        <v>6.11</v>
      </c>
    </row>
    <row r="6766" spans="1:10" ht="24" customHeight="1">
      <c r="A6766" s="17" t="s">
        <v>1884</v>
      </c>
      <c r="B6766" s="19" t="s">
        <v>2163</v>
      </c>
      <c r="C6766" s="17" t="s">
        <v>78</v>
      </c>
      <c r="D6766" s="17" t="s">
        <v>2164</v>
      </c>
      <c r="E6766" s="396" t="s">
        <v>1887</v>
      </c>
      <c r="F6766" s="396"/>
      <c r="G6766" s="18" t="s">
        <v>1911</v>
      </c>
      <c r="H6766" s="21">
        <v>0.8458</v>
      </c>
      <c r="I6766" s="20">
        <v>28.2</v>
      </c>
      <c r="J6766" s="20">
        <v>23.85</v>
      </c>
    </row>
    <row r="6767" spans="1:10" ht="25.95" customHeight="1">
      <c r="A6767" s="22" t="s">
        <v>1894</v>
      </c>
      <c r="B6767" s="24" t="s">
        <v>3913</v>
      </c>
      <c r="C6767" s="22" t="s">
        <v>78</v>
      </c>
      <c r="D6767" s="22" t="s">
        <v>3914</v>
      </c>
      <c r="E6767" s="397" t="s">
        <v>1928</v>
      </c>
      <c r="F6767" s="397"/>
      <c r="G6767" s="23" t="s">
        <v>268</v>
      </c>
      <c r="H6767" s="26">
        <v>1</v>
      </c>
      <c r="I6767" s="25">
        <v>94.07</v>
      </c>
      <c r="J6767" s="25">
        <v>94.07</v>
      </c>
    </row>
    <row r="6768" spans="1:10" ht="24" customHeight="1">
      <c r="A6768" s="22" t="s">
        <v>1894</v>
      </c>
      <c r="B6768" s="24" t="s">
        <v>2396</v>
      </c>
      <c r="C6768" s="22" t="s">
        <v>78</v>
      </c>
      <c r="D6768" s="22" t="s">
        <v>2397</v>
      </c>
      <c r="E6768" s="397" t="s">
        <v>1928</v>
      </c>
      <c r="F6768" s="397"/>
      <c r="G6768" s="23" t="s">
        <v>136</v>
      </c>
      <c r="H6768" s="26">
        <v>0.52710000000000001</v>
      </c>
      <c r="I6768" s="25">
        <v>39.590000000000003</v>
      </c>
      <c r="J6768" s="25">
        <v>20.86</v>
      </c>
    </row>
    <row r="6769" spans="1:10">
      <c r="A6769" s="38"/>
      <c r="B6769" s="38"/>
      <c r="C6769" s="38"/>
      <c r="D6769" s="38"/>
      <c r="E6769" s="38" t="s">
        <v>1897</v>
      </c>
      <c r="F6769" s="39">
        <v>22.28</v>
      </c>
      <c r="G6769" s="38" t="s">
        <v>1898</v>
      </c>
      <c r="H6769" s="39">
        <v>0</v>
      </c>
      <c r="I6769" s="38" t="s">
        <v>1899</v>
      </c>
      <c r="J6769" s="39">
        <v>22.28</v>
      </c>
    </row>
    <row r="6770" spans="1:10">
      <c r="A6770" s="38"/>
      <c r="B6770" s="38"/>
      <c r="C6770" s="38"/>
      <c r="D6770" s="38"/>
      <c r="E6770" s="38" t="s">
        <v>1900</v>
      </c>
      <c r="F6770" s="39">
        <v>29.7</v>
      </c>
      <c r="G6770" s="38"/>
      <c r="H6770" s="398" t="s">
        <v>1901</v>
      </c>
      <c r="I6770" s="398"/>
      <c r="J6770" s="39">
        <v>174.59</v>
      </c>
    </row>
    <row r="6771" spans="1:10" ht="1.05" customHeight="1">
      <c r="A6771" s="16"/>
      <c r="B6771" s="16"/>
      <c r="C6771" s="16"/>
      <c r="D6771" s="16"/>
      <c r="E6771" s="16"/>
      <c r="F6771" s="16"/>
      <c r="G6771" s="16"/>
      <c r="H6771" s="16"/>
      <c r="I6771" s="16"/>
      <c r="J6771" s="16"/>
    </row>
    <row r="6772" spans="1:10" ht="18" customHeight="1">
      <c r="A6772" s="2"/>
      <c r="B6772" s="4" t="s">
        <v>61</v>
      </c>
      <c r="C6772" s="2" t="s">
        <v>62</v>
      </c>
      <c r="D6772" s="2" t="s">
        <v>9</v>
      </c>
      <c r="E6772" s="391" t="s">
        <v>63</v>
      </c>
      <c r="F6772" s="391"/>
      <c r="G6772" s="3" t="s">
        <v>64</v>
      </c>
      <c r="H6772" s="4" t="s">
        <v>10</v>
      </c>
      <c r="I6772" s="4" t="s">
        <v>65</v>
      </c>
      <c r="J6772" s="4" t="s">
        <v>11</v>
      </c>
    </row>
    <row r="6773" spans="1:10" ht="39" customHeight="1">
      <c r="A6773" s="10" t="s">
        <v>1883</v>
      </c>
      <c r="B6773" s="12" t="s">
        <v>2896</v>
      </c>
      <c r="C6773" s="10" t="s">
        <v>78</v>
      </c>
      <c r="D6773" s="10" t="s">
        <v>2897</v>
      </c>
      <c r="E6773" s="395" t="s">
        <v>307</v>
      </c>
      <c r="F6773" s="395"/>
      <c r="G6773" s="11" t="s">
        <v>268</v>
      </c>
      <c r="H6773" s="15">
        <v>1</v>
      </c>
      <c r="I6773" s="13">
        <v>212.17</v>
      </c>
      <c r="J6773" s="13">
        <v>212.17</v>
      </c>
    </row>
    <row r="6774" spans="1:10" ht="24" customHeight="1">
      <c r="A6774" s="17" t="s">
        <v>1884</v>
      </c>
      <c r="B6774" s="19" t="s">
        <v>2163</v>
      </c>
      <c r="C6774" s="17" t="s">
        <v>78</v>
      </c>
      <c r="D6774" s="17" t="s">
        <v>2164</v>
      </c>
      <c r="E6774" s="396" t="s">
        <v>1887</v>
      </c>
      <c r="F6774" s="396"/>
      <c r="G6774" s="18" t="s">
        <v>1911</v>
      </c>
      <c r="H6774" s="21">
        <v>0.47739999999999999</v>
      </c>
      <c r="I6774" s="20">
        <v>28.2</v>
      </c>
      <c r="J6774" s="20">
        <v>13.46</v>
      </c>
    </row>
    <row r="6775" spans="1:10" ht="24" customHeight="1">
      <c r="A6775" s="17" t="s">
        <v>1884</v>
      </c>
      <c r="B6775" s="19" t="s">
        <v>1909</v>
      </c>
      <c r="C6775" s="17" t="s">
        <v>78</v>
      </c>
      <c r="D6775" s="17" t="s">
        <v>1910</v>
      </c>
      <c r="E6775" s="396" t="s">
        <v>1887</v>
      </c>
      <c r="F6775" s="396"/>
      <c r="G6775" s="18" t="s">
        <v>1911</v>
      </c>
      <c r="H6775" s="21">
        <v>0.15040000000000001</v>
      </c>
      <c r="I6775" s="20">
        <v>22.95</v>
      </c>
      <c r="J6775" s="20">
        <v>3.45</v>
      </c>
    </row>
    <row r="6776" spans="1:10" ht="25.95" customHeight="1">
      <c r="A6776" s="22" t="s">
        <v>1894</v>
      </c>
      <c r="B6776" s="24" t="s">
        <v>3915</v>
      </c>
      <c r="C6776" s="22" t="s">
        <v>78</v>
      </c>
      <c r="D6776" s="22" t="s">
        <v>3916</v>
      </c>
      <c r="E6776" s="397" t="s">
        <v>1928</v>
      </c>
      <c r="F6776" s="397"/>
      <c r="G6776" s="23" t="s">
        <v>268</v>
      </c>
      <c r="H6776" s="26">
        <v>1</v>
      </c>
      <c r="I6776" s="25">
        <v>183.49</v>
      </c>
      <c r="J6776" s="25">
        <v>183.49</v>
      </c>
    </row>
    <row r="6777" spans="1:10" ht="24" customHeight="1">
      <c r="A6777" s="22" t="s">
        <v>1894</v>
      </c>
      <c r="B6777" s="24" t="s">
        <v>2396</v>
      </c>
      <c r="C6777" s="22" t="s">
        <v>78</v>
      </c>
      <c r="D6777" s="22" t="s">
        <v>2397</v>
      </c>
      <c r="E6777" s="397" t="s">
        <v>1928</v>
      </c>
      <c r="F6777" s="397"/>
      <c r="G6777" s="23" t="s">
        <v>136</v>
      </c>
      <c r="H6777" s="26">
        <v>0.2974</v>
      </c>
      <c r="I6777" s="25">
        <v>39.590000000000003</v>
      </c>
      <c r="J6777" s="25">
        <v>11.77</v>
      </c>
    </row>
    <row r="6778" spans="1:10">
      <c r="A6778" s="38"/>
      <c r="B6778" s="38"/>
      <c r="C6778" s="38"/>
      <c r="D6778" s="38"/>
      <c r="E6778" s="38" t="s">
        <v>1897</v>
      </c>
      <c r="F6778" s="39">
        <v>12.57</v>
      </c>
      <c r="G6778" s="38" t="s">
        <v>1898</v>
      </c>
      <c r="H6778" s="39">
        <v>0</v>
      </c>
      <c r="I6778" s="38" t="s">
        <v>1899</v>
      </c>
      <c r="J6778" s="39">
        <v>12.57</v>
      </c>
    </row>
    <row r="6779" spans="1:10">
      <c r="A6779" s="38"/>
      <c r="B6779" s="38"/>
      <c r="C6779" s="38"/>
      <c r="D6779" s="38"/>
      <c r="E6779" s="38" t="s">
        <v>1900</v>
      </c>
      <c r="F6779" s="39">
        <v>43.49</v>
      </c>
      <c r="G6779" s="38"/>
      <c r="H6779" s="398" t="s">
        <v>1901</v>
      </c>
      <c r="I6779" s="398"/>
      <c r="J6779" s="39">
        <v>255.66</v>
      </c>
    </row>
    <row r="6780" spans="1:10" ht="1.05" customHeight="1">
      <c r="A6780" s="16"/>
      <c r="B6780" s="16"/>
      <c r="C6780" s="16"/>
      <c r="D6780" s="16"/>
      <c r="E6780" s="16"/>
      <c r="F6780" s="16"/>
      <c r="G6780" s="16"/>
      <c r="H6780" s="16"/>
      <c r="I6780" s="16"/>
      <c r="J6780" s="16"/>
    </row>
    <row r="6781" spans="1:10" ht="18" customHeight="1">
      <c r="A6781" s="2"/>
      <c r="B6781" s="4" t="s">
        <v>61</v>
      </c>
      <c r="C6781" s="2" t="s">
        <v>62</v>
      </c>
      <c r="D6781" s="2" t="s">
        <v>9</v>
      </c>
      <c r="E6781" s="391" t="s">
        <v>63</v>
      </c>
      <c r="F6781" s="391"/>
      <c r="G6781" s="3" t="s">
        <v>64</v>
      </c>
      <c r="H6781" s="4" t="s">
        <v>10</v>
      </c>
      <c r="I6781" s="4" t="s">
        <v>65</v>
      </c>
      <c r="J6781" s="4" t="s">
        <v>11</v>
      </c>
    </row>
    <row r="6782" spans="1:10" ht="25.95" customHeight="1">
      <c r="A6782" s="10" t="s">
        <v>1883</v>
      </c>
      <c r="B6782" s="12" t="s">
        <v>3668</v>
      </c>
      <c r="C6782" s="10" t="s">
        <v>78</v>
      </c>
      <c r="D6782" s="10" t="s">
        <v>3669</v>
      </c>
      <c r="E6782" s="395" t="s">
        <v>1887</v>
      </c>
      <c r="F6782" s="395"/>
      <c r="G6782" s="11" t="s">
        <v>1911</v>
      </c>
      <c r="H6782" s="15">
        <v>1</v>
      </c>
      <c r="I6782" s="13">
        <v>0.19</v>
      </c>
      <c r="J6782" s="13">
        <v>0.19</v>
      </c>
    </row>
    <row r="6783" spans="1:10" ht="24" customHeight="1">
      <c r="A6783" s="22" t="s">
        <v>1894</v>
      </c>
      <c r="B6783" s="24" t="s">
        <v>3674</v>
      </c>
      <c r="C6783" s="22" t="s">
        <v>78</v>
      </c>
      <c r="D6783" s="22" t="s">
        <v>3675</v>
      </c>
      <c r="E6783" s="397" t="s">
        <v>67</v>
      </c>
      <c r="F6783" s="397"/>
      <c r="G6783" s="23" t="s">
        <v>1911</v>
      </c>
      <c r="H6783" s="26">
        <v>1.154E-2</v>
      </c>
      <c r="I6783" s="25">
        <v>16.739999999999998</v>
      </c>
      <c r="J6783" s="25">
        <v>0.19</v>
      </c>
    </row>
    <row r="6784" spans="1:10">
      <c r="A6784" s="38"/>
      <c r="B6784" s="38"/>
      <c r="C6784" s="38"/>
      <c r="D6784" s="38"/>
      <c r="E6784" s="38" t="s">
        <v>1897</v>
      </c>
      <c r="F6784" s="39">
        <v>0.19</v>
      </c>
      <c r="G6784" s="38" t="s">
        <v>1898</v>
      </c>
      <c r="H6784" s="39">
        <v>0</v>
      </c>
      <c r="I6784" s="38" t="s">
        <v>1899</v>
      </c>
      <c r="J6784" s="39">
        <v>0.19</v>
      </c>
    </row>
    <row r="6785" spans="1:10">
      <c r="A6785" s="38"/>
      <c r="B6785" s="38"/>
      <c r="C6785" s="38"/>
      <c r="D6785" s="38"/>
      <c r="E6785" s="38" t="s">
        <v>1900</v>
      </c>
      <c r="F6785" s="39">
        <v>0.03</v>
      </c>
      <c r="G6785" s="38"/>
      <c r="H6785" s="398" t="s">
        <v>1901</v>
      </c>
      <c r="I6785" s="398"/>
      <c r="J6785" s="39">
        <v>0.22</v>
      </c>
    </row>
    <row r="6786" spans="1:10" ht="1.05" customHeight="1">
      <c r="A6786" s="16"/>
      <c r="B6786" s="16"/>
      <c r="C6786" s="16"/>
      <c r="D6786" s="16"/>
      <c r="E6786" s="16"/>
      <c r="F6786" s="16"/>
      <c r="G6786" s="16"/>
      <c r="H6786" s="16"/>
      <c r="I6786" s="16"/>
      <c r="J6786" s="16"/>
    </row>
    <row r="6787" spans="1:10" ht="18" customHeight="1">
      <c r="A6787" s="2"/>
      <c r="B6787" s="4" t="s">
        <v>61</v>
      </c>
      <c r="C6787" s="2" t="s">
        <v>62</v>
      </c>
      <c r="D6787" s="2" t="s">
        <v>9</v>
      </c>
      <c r="E6787" s="391" t="s">
        <v>63</v>
      </c>
      <c r="F6787" s="391"/>
      <c r="G6787" s="3" t="s">
        <v>64</v>
      </c>
      <c r="H6787" s="4" t="s">
        <v>10</v>
      </c>
      <c r="I6787" s="4" t="s">
        <v>65</v>
      </c>
      <c r="J6787" s="4" t="s">
        <v>11</v>
      </c>
    </row>
    <row r="6788" spans="1:10" ht="25.95" customHeight="1">
      <c r="A6788" s="10" t="s">
        <v>1883</v>
      </c>
      <c r="B6788" s="12" t="s">
        <v>3684</v>
      </c>
      <c r="C6788" s="10" t="s">
        <v>78</v>
      </c>
      <c r="D6788" s="10" t="s">
        <v>3685</v>
      </c>
      <c r="E6788" s="395" t="s">
        <v>1887</v>
      </c>
      <c r="F6788" s="395"/>
      <c r="G6788" s="11" t="s">
        <v>1911</v>
      </c>
      <c r="H6788" s="15">
        <v>1</v>
      </c>
      <c r="I6788" s="13">
        <v>0.24</v>
      </c>
      <c r="J6788" s="13">
        <v>0.24</v>
      </c>
    </row>
    <row r="6789" spans="1:10" ht="24" customHeight="1">
      <c r="A6789" s="22" t="s">
        <v>1894</v>
      </c>
      <c r="B6789" s="24" t="s">
        <v>3688</v>
      </c>
      <c r="C6789" s="22" t="s">
        <v>78</v>
      </c>
      <c r="D6789" s="22" t="s">
        <v>3689</v>
      </c>
      <c r="E6789" s="397" t="s">
        <v>67</v>
      </c>
      <c r="F6789" s="397"/>
      <c r="G6789" s="23" t="s">
        <v>1911</v>
      </c>
      <c r="H6789" s="26">
        <v>1.4760000000000001E-2</v>
      </c>
      <c r="I6789" s="25">
        <v>16.739999999999998</v>
      </c>
      <c r="J6789" s="25">
        <v>0.24</v>
      </c>
    </row>
    <row r="6790" spans="1:10">
      <c r="A6790" s="38"/>
      <c r="B6790" s="38"/>
      <c r="C6790" s="38"/>
      <c r="D6790" s="38"/>
      <c r="E6790" s="38" t="s">
        <v>1897</v>
      </c>
      <c r="F6790" s="39">
        <v>0.24</v>
      </c>
      <c r="G6790" s="38" t="s">
        <v>1898</v>
      </c>
      <c r="H6790" s="39">
        <v>0</v>
      </c>
      <c r="I6790" s="38" t="s">
        <v>1899</v>
      </c>
      <c r="J6790" s="39">
        <v>0.24</v>
      </c>
    </row>
    <row r="6791" spans="1:10">
      <c r="A6791" s="38"/>
      <c r="B6791" s="38"/>
      <c r="C6791" s="38"/>
      <c r="D6791" s="38"/>
      <c r="E6791" s="38" t="s">
        <v>1900</v>
      </c>
      <c r="F6791" s="39">
        <v>0.04</v>
      </c>
      <c r="G6791" s="38"/>
      <c r="H6791" s="398" t="s">
        <v>1901</v>
      </c>
      <c r="I6791" s="398"/>
      <c r="J6791" s="39">
        <v>0.28000000000000003</v>
      </c>
    </row>
    <row r="6792" spans="1:10" ht="1.05" customHeight="1">
      <c r="A6792" s="16"/>
      <c r="B6792" s="16"/>
      <c r="C6792" s="16"/>
      <c r="D6792" s="16"/>
      <c r="E6792" s="16"/>
      <c r="F6792" s="16"/>
      <c r="G6792" s="16"/>
      <c r="H6792" s="16"/>
      <c r="I6792" s="16"/>
      <c r="J6792" s="16"/>
    </row>
    <row r="6793" spans="1:10" ht="18" customHeight="1">
      <c r="A6793" s="2"/>
      <c r="B6793" s="4" t="s">
        <v>61</v>
      </c>
      <c r="C6793" s="2" t="s">
        <v>62</v>
      </c>
      <c r="D6793" s="2" t="s">
        <v>9</v>
      </c>
      <c r="E6793" s="391" t="s">
        <v>63</v>
      </c>
      <c r="F6793" s="391"/>
      <c r="G6793" s="3" t="s">
        <v>64</v>
      </c>
      <c r="H6793" s="4" t="s">
        <v>10</v>
      </c>
      <c r="I6793" s="4" t="s">
        <v>65</v>
      </c>
      <c r="J6793" s="4" t="s">
        <v>11</v>
      </c>
    </row>
    <row r="6794" spans="1:10" ht="25.95" customHeight="1">
      <c r="A6794" s="10" t="s">
        <v>1883</v>
      </c>
      <c r="B6794" s="12" t="s">
        <v>3692</v>
      </c>
      <c r="C6794" s="10" t="s">
        <v>78</v>
      </c>
      <c r="D6794" s="10" t="s">
        <v>3693</v>
      </c>
      <c r="E6794" s="395" t="s">
        <v>1887</v>
      </c>
      <c r="F6794" s="395"/>
      <c r="G6794" s="11" t="s">
        <v>1911</v>
      </c>
      <c r="H6794" s="15">
        <v>1</v>
      </c>
      <c r="I6794" s="13">
        <v>0.19</v>
      </c>
      <c r="J6794" s="13">
        <v>0.19</v>
      </c>
    </row>
    <row r="6795" spans="1:10" ht="24" customHeight="1">
      <c r="A6795" s="22" t="s">
        <v>1894</v>
      </c>
      <c r="B6795" s="24" t="s">
        <v>3698</v>
      </c>
      <c r="C6795" s="22" t="s">
        <v>78</v>
      </c>
      <c r="D6795" s="22" t="s">
        <v>3699</v>
      </c>
      <c r="E6795" s="397" t="s">
        <v>67</v>
      </c>
      <c r="F6795" s="397"/>
      <c r="G6795" s="23" t="s">
        <v>1911</v>
      </c>
      <c r="H6795" s="26">
        <v>1.154E-2</v>
      </c>
      <c r="I6795" s="25">
        <v>16.739999999999998</v>
      </c>
      <c r="J6795" s="25">
        <v>0.19</v>
      </c>
    </row>
    <row r="6796" spans="1:10">
      <c r="A6796" s="38"/>
      <c r="B6796" s="38"/>
      <c r="C6796" s="38"/>
      <c r="D6796" s="38"/>
      <c r="E6796" s="38" t="s">
        <v>1897</v>
      </c>
      <c r="F6796" s="39">
        <v>0.19</v>
      </c>
      <c r="G6796" s="38" t="s">
        <v>1898</v>
      </c>
      <c r="H6796" s="39">
        <v>0</v>
      </c>
      <c r="I6796" s="38" t="s">
        <v>1899</v>
      </c>
      <c r="J6796" s="39">
        <v>0.19</v>
      </c>
    </row>
    <row r="6797" spans="1:10">
      <c r="A6797" s="38"/>
      <c r="B6797" s="38"/>
      <c r="C6797" s="38"/>
      <c r="D6797" s="38"/>
      <c r="E6797" s="38" t="s">
        <v>1900</v>
      </c>
      <c r="F6797" s="39">
        <v>0.03</v>
      </c>
      <c r="G6797" s="38"/>
      <c r="H6797" s="398" t="s">
        <v>1901</v>
      </c>
      <c r="I6797" s="398"/>
      <c r="J6797" s="39">
        <v>0.22</v>
      </c>
    </row>
    <row r="6798" spans="1:10" ht="1.05" customHeight="1">
      <c r="A6798" s="16"/>
      <c r="B6798" s="16"/>
      <c r="C6798" s="16"/>
      <c r="D6798" s="16"/>
      <c r="E6798" s="16"/>
      <c r="F6798" s="16"/>
      <c r="G6798" s="16"/>
      <c r="H6798" s="16"/>
      <c r="I6798" s="16"/>
      <c r="J6798" s="16"/>
    </row>
    <row r="6799" spans="1:10" ht="18" customHeight="1">
      <c r="A6799" s="2"/>
      <c r="B6799" s="4" t="s">
        <v>61</v>
      </c>
      <c r="C6799" s="2" t="s">
        <v>62</v>
      </c>
      <c r="D6799" s="2" t="s">
        <v>9</v>
      </c>
      <c r="E6799" s="391" t="s">
        <v>63</v>
      </c>
      <c r="F6799" s="391"/>
      <c r="G6799" s="3" t="s">
        <v>64</v>
      </c>
      <c r="H6799" s="4" t="s">
        <v>10</v>
      </c>
      <c r="I6799" s="4" t="s">
        <v>65</v>
      </c>
      <c r="J6799" s="4" t="s">
        <v>11</v>
      </c>
    </row>
    <row r="6800" spans="1:10" ht="25.95" customHeight="1">
      <c r="A6800" s="10" t="s">
        <v>1883</v>
      </c>
      <c r="B6800" s="12" t="s">
        <v>3700</v>
      </c>
      <c r="C6800" s="10" t="s">
        <v>78</v>
      </c>
      <c r="D6800" s="10" t="s">
        <v>3701</v>
      </c>
      <c r="E6800" s="395" t="s">
        <v>1887</v>
      </c>
      <c r="F6800" s="395"/>
      <c r="G6800" s="11" t="s">
        <v>1911</v>
      </c>
      <c r="H6800" s="15">
        <v>1</v>
      </c>
      <c r="I6800" s="13">
        <v>0.19</v>
      </c>
      <c r="J6800" s="13">
        <v>0.19</v>
      </c>
    </row>
    <row r="6801" spans="1:10" ht="24" customHeight="1">
      <c r="A6801" s="22" t="s">
        <v>1894</v>
      </c>
      <c r="B6801" s="24" t="s">
        <v>3702</v>
      </c>
      <c r="C6801" s="22" t="s">
        <v>78</v>
      </c>
      <c r="D6801" s="22" t="s">
        <v>3703</v>
      </c>
      <c r="E6801" s="397" t="s">
        <v>67</v>
      </c>
      <c r="F6801" s="397"/>
      <c r="G6801" s="23" t="s">
        <v>1911</v>
      </c>
      <c r="H6801" s="26">
        <v>1.154E-2</v>
      </c>
      <c r="I6801" s="25">
        <v>16.89</v>
      </c>
      <c r="J6801" s="25">
        <v>0.19</v>
      </c>
    </row>
    <row r="6802" spans="1:10">
      <c r="A6802" s="38"/>
      <c r="B6802" s="38"/>
      <c r="C6802" s="38"/>
      <c r="D6802" s="38"/>
      <c r="E6802" s="38" t="s">
        <v>1897</v>
      </c>
      <c r="F6802" s="39">
        <v>0.19</v>
      </c>
      <c r="G6802" s="38" t="s">
        <v>1898</v>
      </c>
      <c r="H6802" s="39">
        <v>0</v>
      </c>
      <c r="I6802" s="38" t="s">
        <v>1899</v>
      </c>
      <c r="J6802" s="39">
        <v>0.19</v>
      </c>
    </row>
    <row r="6803" spans="1:10">
      <c r="A6803" s="38"/>
      <c r="B6803" s="38"/>
      <c r="C6803" s="38"/>
      <c r="D6803" s="38"/>
      <c r="E6803" s="38" t="s">
        <v>1900</v>
      </c>
      <c r="F6803" s="39">
        <v>0.03</v>
      </c>
      <c r="G6803" s="38"/>
      <c r="H6803" s="398" t="s">
        <v>1901</v>
      </c>
      <c r="I6803" s="398"/>
      <c r="J6803" s="39">
        <v>0.22</v>
      </c>
    </row>
    <row r="6804" spans="1:10" ht="1.05" customHeight="1">
      <c r="A6804" s="16"/>
      <c r="B6804" s="16"/>
      <c r="C6804" s="16"/>
      <c r="D6804" s="16"/>
      <c r="E6804" s="16"/>
      <c r="F6804" s="16"/>
      <c r="G6804" s="16"/>
      <c r="H6804" s="16"/>
      <c r="I6804" s="16"/>
      <c r="J6804" s="16"/>
    </row>
    <row r="6805" spans="1:10" ht="18" customHeight="1">
      <c r="A6805" s="2"/>
      <c r="B6805" s="4" t="s">
        <v>61</v>
      </c>
      <c r="C6805" s="2" t="s">
        <v>62</v>
      </c>
      <c r="D6805" s="2" t="s">
        <v>9</v>
      </c>
      <c r="E6805" s="391" t="s">
        <v>63</v>
      </c>
      <c r="F6805" s="391"/>
      <c r="G6805" s="3" t="s">
        <v>64</v>
      </c>
      <c r="H6805" s="4" t="s">
        <v>10</v>
      </c>
      <c r="I6805" s="4" t="s">
        <v>65</v>
      </c>
      <c r="J6805" s="4" t="s">
        <v>11</v>
      </c>
    </row>
    <row r="6806" spans="1:10" ht="25.95" customHeight="1">
      <c r="A6806" s="10" t="s">
        <v>1883</v>
      </c>
      <c r="B6806" s="12" t="s">
        <v>3704</v>
      </c>
      <c r="C6806" s="10" t="s">
        <v>78</v>
      </c>
      <c r="D6806" s="10" t="s">
        <v>3705</v>
      </c>
      <c r="E6806" s="395" t="s">
        <v>1887</v>
      </c>
      <c r="F6806" s="395"/>
      <c r="G6806" s="11" t="s">
        <v>1911</v>
      </c>
      <c r="H6806" s="15">
        <v>1</v>
      </c>
      <c r="I6806" s="13">
        <v>0.19</v>
      </c>
      <c r="J6806" s="13">
        <v>0.19</v>
      </c>
    </row>
    <row r="6807" spans="1:10" ht="24" customHeight="1">
      <c r="A6807" s="22" t="s">
        <v>1894</v>
      </c>
      <c r="B6807" s="24" t="s">
        <v>3710</v>
      </c>
      <c r="C6807" s="22" t="s">
        <v>78</v>
      </c>
      <c r="D6807" s="22" t="s">
        <v>3711</v>
      </c>
      <c r="E6807" s="397" t="s">
        <v>67</v>
      </c>
      <c r="F6807" s="397"/>
      <c r="G6807" s="23" t="s">
        <v>1911</v>
      </c>
      <c r="H6807" s="26">
        <v>1.154E-2</v>
      </c>
      <c r="I6807" s="25">
        <v>16.89</v>
      </c>
      <c r="J6807" s="25">
        <v>0.19</v>
      </c>
    </row>
    <row r="6808" spans="1:10">
      <c r="A6808" s="38"/>
      <c r="B6808" s="38"/>
      <c r="C6808" s="38"/>
      <c r="D6808" s="38"/>
      <c r="E6808" s="38" t="s">
        <v>1897</v>
      </c>
      <c r="F6808" s="39">
        <v>0.19</v>
      </c>
      <c r="G6808" s="38" t="s">
        <v>1898</v>
      </c>
      <c r="H6808" s="39">
        <v>0</v>
      </c>
      <c r="I6808" s="38" t="s">
        <v>1899</v>
      </c>
      <c r="J6808" s="39">
        <v>0.19</v>
      </c>
    </row>
    <row r="6809" spans="1:10">
      <c r="A6809" s="38"/>
      <c r="B6809" s="38"/>
      <c r="C6809" s="38"/>
      <c r="D6809" s="38"/>
      <c r="E6809" s="38" t="s">
        <v>1900</v>
      </c>
      <c r="F6809" s="39">
        <v>0.03</v>
      </c>
      <c r="G6809" s="38"/>
      <c r="H6809" s="398" t="s">
        <v>1901</v>
      </c>
      <c r="I6809" s="398"/>
      <c r="J6809" s="39">
        <v>0.22</v>
      </c>
    </row>
    <row r="6810" spans="1:10" ht="1.05" customHeight="1">
      <c r="A6810" s="16"/>
      <c r="B6810" s="16"/>
      <c r="C6810" s="16"/>
      <c r="D6810" s="16"/>
      <c r="E6810" s="16"/>
      <c r="F6810" s="16"/>
      <c r="G6810" s="16"/>
      <c r="H6810" s="16"/>
      <c r="I6810" s="16"/>
      <c r="J6810" s="16"/>
    </row>
    <row r="6811" spans="1:10" ht="18" customHeight="1">
      <c r="A6811" s="2"/>
      <c r="B6811" s="4" t="s">
        <v>61</v>
      </c>
      <c r="C6811" s="2" t="s">
        <v>62</v>
      </c>
      <c r="D6811" s="2" t="s">
        <v>9</v>
      </c>
      <c r="E6811" s="391" t="s">
        <v>63</v>
      </c>
      <c r="F6811" s="391"/>
      <c r="G6811" s="3" t="s">
        <v>64</v>
      </c>
      <c r="H6811" s="4" t="s">
        <v>10</v>
      </c>
      <c r="I6811" s="4" t="s">
        <v>65</v>
      </c>
      <c r="J6811" s="4" t="s">
        <v>11</v>
      </c>
    </row>
    <row r="6812" spans="1:10" ht="25.95" customHeight="1">
      <c r="A6812" s="10" t="s">
        <v>1883</v>
      </c>
      <c r="B6812" s="12" t="s">
        <v>3734</v>
      </c>
      <c r="C6812" s="10" t="s">
        <v>78</v>
      </c>
      <c r="D6812" s="10" t="s">
        <v>3735</v>
      </c>
      <c r="E6812" s="395" t="s">
        <v>1887</v>
      </c>
      <c r="F6812" s="395"/>
      <c r="G6812" s="11" t="s">
        <v>1911</v>
      </c>
      <c r="H6812" s="15">
        <v>1</v>
      </c>
      <c r="I6812" s="13">
        <v>0.24</v>
      </c>
      <c r="J6812" s="13">
        <v>0.24</v>
      </c>
    </row>
    <row r="6813" spans="1:10" ht="24" customHeight="1">
      <c r="A6813" s="22" t="s">
        <v>1894</v>
      </c>
      <c r="B6813" s="24" t="s">
        <v>3736</v>
      </c>
      <c r="C6813" s="22" t="s">
        <v>78</v>
      </c>
      <c r="D6813" s="22" t="s">
        <v>3737</v>
      </c>
      <c r="E6813" s="397" t="s">
        <v>67</v>
      </c>
      <c r="F6813" s="397"/>
      <c r="G6813" s="23" t="s">
        <v>1911</v>
      </c>
      <c r="H6813" s="26">
        <v>1.154E-2</v>
      </c>
      <c r="I6813" s="25">
        <v>20.97</v>
      </c>
      <c r="J6813" s="25">
        <v>0.24</v>
      </c>
    </row>
    <row r="6814" spans="1:10">
      <c r="A6814" s="38"/>
      <c r="B6814" s="38"/>
      <c r="C6814" s="38"/>
      <c r="D6814" s="38"/>
      <c r="E6814" s="38" t="s">
        <v>1897</v>
      </c>
      <c r="F6814" s="39">
        <v>0.24</v>
      </c>
      <c r="G6814" s="38" t="s">
        <v>1898</v>
      </c>
      <c r="H6814" s="39">
        <v>0</v>
      </c>
      <c r="I6814" s="38" t="s">
        <v>1899</v>
      </c>
      <c r="J6814" s="39">
        <v>0.24</v>
      </c>
    </row>
    <row r="6815" spans="1:10">
      <c r="A6815" s="38"/>
      <c r="B6815" s="38"/>
      <c r="C6815" s="38"/>
      <c r="D6815" s="38"/>
      <c r="E6815" s="38" t="s">
        <v>1900</v>
      </c>
      <c r="F6815" s="39">
        <v>0.04</v>
      </c>
      <c r="G6815" s="38"/>
      <c r="H6815" s="398" t="s">
        <v>1901</v>
      </c>
      <c r="I6815" s="398"/>
      <c r="J6815" s="39">
        <v>0.28000000000000003</v>
      </c>
    </row>
    <row r="6816" spans="1:10" ht="1.05" customHeight="1">
      <c r="A6816" s="16"/>
      <c r="B6816" s="16"/>
      <c r="C6816" s="16"/>
      <c r="D6816" s="16"/>
      <c r="E6816" s="16"/>
      <c r="F6816" s="16"/>
      <c r="G6816" s="16"/>
      <c r="H6816" s="16"/>
      <c r="I6816" s="16"/>
      <c r="J6816" s="16"/>
    </row>
    <row r="6817" spans="1:10" ht="18" customHeight="1">
      <c r="A6817" s="2"/>
      <c r="B6817" s="4" t="s">
        <v>61</v>
      </c>
      <c r="C6817" s="2" t="s">
        <v>62</v>
      </c>
      <c r="D6817" s="2" t="s">
        <v>9</v>
      </c>
      <c r="E6817" s="391" t="s">
        <v>63</v>
      </c>
      <c r="F6817" s="391"/>
      <c r="G6817" s="3" t="s">
        <v>64</v>
      </c>
      <c r="H6817" s="4" t="s">
        <v>10</v>
      </c>
      <c r="I6817" s="4" t="s">
        <v>65</v>
      </c>
      <c r="J6817" s="4" t="s">
        <v>11</v>
      </c>
    </row>
    <row r="6818" spans="1:10" ht="25.95" customHeight="1">
      <c r="A6818" s="10" t="s">
        <v>1883</v>
      </c>
      <c r="B6818" s="12" t="s">
        <v>3742</v>
      </c>
      <c r="C6818" s="10" t="s">
        <v>78</v>
      </c>
      <c r="D6818" s="10" t="s">
        <v>3743</v>
      </c>
      <c r="E6818" s="395" t="s">
        <v>1887</v>
      </c>
      <c r="F6818" s="395"/>
      <c r="G6818" s="11" t="s">
        <v>1911</v>
      </c>
      <c r="H6818" s="15">
        <v>1</v>
      </c>
      <c r="I6818" s="13">
        <v>0.17</v>
      </c>
      <c r="J6818" s="13">
        <v>0.17</v>
      </c>
    </row>
    <row r="6819" spans="1:10" ht="24" customHeight="1">
      <c r="A6819" s="22" t="s">
        <v>1894</v>
      </c>
      <c r="B6819" s="24" t="s">
        <v>3744</v>
      </c>
      <c r="C6819" s="22" t="s">
        <v>78</v>
      </c>
      <c r="D6819" s="22" t="s">
        <v>3745</v>
      </c>
      <c r="E6819" s="397" t="s">
        <v>67</v>
      </c>
      <c r="F6819" s="397"/>
      <c r="G6819" s="23" t="s">
        <v>1911</v>
      </c>
      <c r="H6819" s="26">
        <v>1.4760000000000001E-2</v>
      </c>
      <c r="I6819" s="25">
        <v>11.97</v>
      </c>
      <c r="J6819" s="25">
        <v>0.17</v>
      </c>
    </row>
    <row r="6820" spans="1:10">
      <c r="A6820" s="38"/>
      <c r="B6820" s="38"/>
      <c r="C6820" s="38"/>
      <c r="D6820" s="38"/>
      <c r="E6820" s="38" t="s">
        <v>1897</v>
      </c>
      <c r="F6820" s="39">
        <v>0.17</v>
      </c>
      <c r="G6820" s="38" t="s">
        <v>1898</v>
      </c>
      <c r="H6820" s="39">
        <v>0</v>
      </c>
      <c r="I6820" s="38" t="s">
        <v>1899</v>
      </c>
      <c r="J6820" s="39">
        <v>0.17</v>
      </c>
    </row>
    <row r="6821" spans="1:10">
      <c r="A6821" s="38"/>
      <c r="B6821" s="38"/>
      <c r="C6821" s="38"/>
      <c r="D6821" s="38"/>
      <c r="E6821" s="38" t="s">
        <v>1900</v>
      </c>
      <c r="F6821" s="39">
        <v>0.03</v>
      </c>
      <c r="G6821" s="38"/>
      <c r="H6821" s="398" t="s">
        <v>1901</v>
      </c>
      <c r="I6821" s="398"/>
      <c r="J6821" s="39">
        <v>0.2</v>
      </c>
    </row>
    <row r="6822" spans="1:10" ht="1.05" customHeight="1">
      <c r="A6822" s="16"/>
      <c r="B6822" s="16"/>
      <c r="C6822" s="16"/>
      <c r="D6822" s="16"/>
      <c r="E6822" s="16"/>
      <c r="F6822" s="16"/>
      <c r="G6822" s="16"/>
      <c r="H6822" s="16"/>
      <c r="I6822" s="16"/>
      <c r="J6822" s="16"/>
    </row>
    <row r="6823" spans="1:10" ht="18" customHeight="1">
      <c r="A6823" s="2"/>
      <c r="B6823" s="4" t="s">
        <v>61</v>
      </c>
      <c r="C6823" s="2" t="s">
        <v>62</v>
      </c>
      <c r="D6823" s="2" t="s">
        <v>9</v>
      </c>
      <c r="E6823" s="391" t="s">
        <v>63</v>
      </c>
      <c r="F6823" s="391"/>
      <c r="G6823" s="3" t="s">
        <v>64</v>
      </c>
      <c r="H6823" s="4" t="s">
        <v>10</v>
      </c>
      <c r="I6823" s="4" t="s">
        <v>65</v>
      </c>
      <c r="J6823" s="4" t="s">
        <v>11</v>
      </c>
    </row>
    <row r="6824" spans="1:10" ht="25.95" customHeight="1">
      <c r="A6824" s="10" t="s">
        <v>1883</v>
      </c>
      <c r="B6824" s="12" t="s">
        <v>3746</v>
      </c>
      <c r="C6824" s="10" t="s">
        <v>78</v>
      </c>
      <c r="D6824" s="10" t="s">
        <v>3747</v>
      </c>
      <c r="E6824" s="395" t="s">
        <v>1887</v>
      </c>
      <c r="F6824" s="395"/>
      <c r="G6824" s="11" t="s">
        <v>1911</v>
      </c>
      <c r="H6824" s="15">
        <v>1</v>
      </c>
      <c r="I6824" s="13">
        <v>0.62</v>
      </c>
      <c r="J6824" s="13">
        <v>0.62</v>
      </c>
    </row>
    <row r="6825" spans="1:10" ht="24" customHeight="1">
      <c r="A6825" s="22" t="s">
        <v>1894</v>
      </c>
      <c r="B6825" s="24" t="s">
        <v>3752</v>
      </c>
      <c r="C6825" s="22" t="s">
        <v>78</v>
      </c>
      <c r="D6825" s="22" t="s">
        <v>3753</v>
      </c>
      <c r="E6825" s="397" t="s">
        <v>67</v>
      </c>
      <c r="F6825" s="397"/>
      <c r="G6825" s="23" t="s">
        <v>1911</v>
      </c>
      <c r="H6825" s="26">
        <v>3.7319999999999999E-2</v>
      </c>
      <c r="I6825" s="25">
        <v>16.739999999999998</v>
      </c>
      <c r="J6825" s="25">
        <v>0.62</v>
      </c>
    </row>
    <row r="6826" spans="1:10">
      <c r="A6826" s="38"/>
      <c r="B6826" s="38"/>
      <c r="C6826" s="38"/>
      <c r="D6826" s="38"/>
      <c r="E6826" s="38" t="s">
        <v>1897</v>
      </c>
      <c r="F6826" s="39">
        <v>0.62</v>
      </c>
      <c r="G6826" s="38" t="s">
        <v>1898</v>
      </c>
      <c r="H6826" s="39">
        <v>0</v>
      </c>
      <c r="I6826" s="38" t="s">
        <v>1899</v>
      </c>
      <c r="J6826" s="39">
        <v>0.62</v>
      </c>
    </row>
    <row r="6827" spans="1:10">
      <c r="A6827" s="38"/>
      <c r="B6827" s="38"/>
      <c r="C6827" s="38"/>
      <c r="D6827" s="38"/>
      <c r="E6827" s="38" t="s">
        <v>1900</v>
      </c>
      <c r="F6827" s="39">
        <v>0.12</v>
      </c>
      <c r="G6827" s="38"/>
      <c r="H6827" s="398" t="s">
        <v>1901</v>
      </c>
      <c r="I6827" s="398"/>
      <c r="J6827" s="39">
        <v>0.74</v>
      </c>
    </row>
    <row r="6828" spans="1:10" ht="1.05" customHeight="1">
      <c r="A6828" s="16"/>
      <c r="B6828" s="16"/>
      <c r="C6828" s="16"/>
      <c r="D6828" s="16"/>
      <c r="E6828" s="16"/>
      <c r="F6828" s="16"/>
      <c r="G6828" s="16"/>
      <c r="H6828" s="16"/>
      <c r="I6828" s="16"/>
      <c r="J6828" s="16"/>
    </row>
    <row r="6829" spans="1:10" ht="18" customHeight="1">
      <c r="A6829" s="2"/>
      <c r="B6829" s="4" t="s">
        <v>61</v>
      </c>
      <c r="C6829" s="2" t="s">
        <v>62</v>
      </c>
      <c r="D6829" s="2" t="s">
        <v>9</v>
      </c>
      <c r="E6829" s="391" t="s">
        <v>63</v>
      </c>
      <c r="F6829" s="391"/>
      <c r="G6829" s="3" t="s">
        <v>64</v>
      </c>
      <c r="H6829" s="4" t="s">
        <v>10</v>
      </c>
      <c r="I6829" s="4" t="s">
        <v>65</v>
      </c>
      <c r="J6829" s="4" t="s">
        <v>11</v>
      </c>
    </row>
    <row r="6830" spans="1:10" ht="39" customHeight="1">
      <c r="A6830" s="10" t="s">
        <v>1883</v>
      </c>
      <c r="B6830" s="12" t="s">
        <v>3754</v>
      </c>
      <c r="C6830" s="10" t="s">
        <v>78</v>
      </c>
      <c r="D6830" s="10" t="s">
        <v>3755</v>
      </c>
      <c r="E6830" s="395" t="s">
        <v>1887</v>
      </c>
      <c r="F6830" s="395"/>
      <c r="G6830" s="11" t="s">
        <v>1911</v>
      </c>
      <c r="H6830" s="15">
        <v>1</v>
      </c>
      <c r="I6830" s="13">
        <v>0.3</v>
      </c>
      <c r="J6830" s="13">
        <v>0.3</v>
      </c>
    </row>
    <row r="6831" spans="1:10" ht="25.95" customHeight="1">
      <c r="A6831" s="22" t="s">
        <v>1894</v>
      </c>
      <c r="B6831" s="24" t="s">
        <v>3760</v>
      </c>
      <c r="C6831" s="22" t="s">
        <v>78</v>
      </c>
      <c r="D6831" s="22" t="s">
        <v>3761</v>
      </c>
      <c r="E6831" s="397" t="s">
        <v>67</v>
      </c>
      <c r="F6831" s="397"/>
      <c r="G6831" s="23" t="s">
        <v>1911</v>
      </c>
      <c r="H6831" s="26">
        <v>1.7979999999999999E-2</v>
      </c>
      <c r="I6831" s="25">
        <v>16.739999999999998</v>
      </c>
      <c r="J6831" s="25">
        <v>0.3</v>
      </c>
    </row>
    <row r="6832" spans="1:10">
      <c r="A6832" s="38"/>
      <c r="B6832" s="38"/>
      <c r="C6832" s="38"/>
      <c r="D6832" s="38"/>
      <c r="E6832" s="38" t="s">
        <v>1897</v>
      </c>
      <c r="F6832" s="39">
        <v>0.3</v>
      </c>
      <c r="G6832" s="38" t="s">
        <v>1898</v>
      </c>
      <c r="H6832" s="39">
        <v>0</v>
      </c>
      <c r="I6832" s="38" t="s">
        <v>1899</v>
      </c>
      <c r="J6832" s="39">
        <v>0.3</v>
      </c>
    </row>
    <row r="6833" spans="1:10">
      <c r="A6833" s="38"/>
      <c r="B6833" s="38"/>
      <c r="C6833" s="38"/>
      <c r="D6833" s="38"/>
      <c r="E6833" s="38" t="s">
        <v>1900</v>
      </c>
      <c r="F6833" s="39">
        <v>0.06</v>
      </c>
      <c r="G6833" s="38"/>
      <c r="H6833" s="398" t="s">
        <v>1901</v>
      </c>
      <c r="I6833" s="398"/>
      <c r="J6833" s="39">
        <v>0.36</v>
      </c>
    </row>
    <row r="6834" spans="1:10" ht="1.05" customHeight="1">
      <c r="A6834" s="16"/>
      <c r="B6834" s="16"/>
      <c r="C6834" s="16"/>
      <c r="D6834" s="16"/>
      <c r="E6834" s="16"/>
      <c r="F6834" s="16"/>
      <c r="G6834" s="16"/>
      <c r="H6834" s="16"/>
      <c r="I6834" s="16"/>
      <c r="J6834" s="16"/>
    </row>
    <row r="6835" spans="1:10" ht="18" customHeight="1">
      <c r="A6835" s="2"/>
      <c r="B6835" s="4" t="s">
        <v>61</v>
      </c>
      <c r="C6835" s="2" t="s">
        <v>62</v>
      </c>
      <c r="D6835" s="2" t="s">
        <v>9</v>
      </c>
      <c r="E6835" s="391" t="s">
        <v>63</v>
      </c>
      <c r="F6835" s="391"/>
      <c r="G6835" s="3" t="s">
        <v>64</v>
      </c>
      <c r="H6835" s="4" t="s">
        <v>10</v>
      </c>
      <c r="I6835" s="4" t="s">
        <v>65</v>
      </c>
      <c r="J6835" s="4" t="s">
        <v>11</v>
      </c>
    </row>
    <row r="6836" spans="1:10" ht="25.95" customHeight="1">
      <c r="A6836" s="10" t="s">
        <v>1883</v>
      </c>
      <c r="B6836" s="12" t="s">
        <v>3762</v>
      </c>
      <c r="C6836" s="10" t="s">
        <v>78</v>
      </c>
      <c r="D6836" s="10" t="s">
        <v>3763</v>
      </c>
      <c r="E6836" s="395" t="s">
        <v>1887</v>
      </c>
      <c r="F6836" s="395"/>
      <c r="G6836" s="11" t="s">
        <v>1911</v>
      </c>
      <c r="H6836" s="15">
        <v>1</v>
      </c>
      <c r="I6836" s="13">
        <v>0.19</v>
      </c>
      <c r="J6836" s="13">
        <v>0.19</v>
      </c>
    </row>
    <row r="6837" spans="1:10" ht="24" customHeight="1">
      <c r="A6837" s="22" t="s">
        <v>1894</v>
      </c>
      <c r="B6837" s="24" t="s">
        <v>3764</v>
      </c>
      <c r="C6837" s="22" t="s">
        <v>78</v>
      </c>
      <c r="D6837" s="22" t="s">
        <v>3765</v>
      </c>
      <c r="E6837" s="397" t="s">
        <v>67</v>
      </c>
      <c r="F6837" s="397"/>
      <c r="G6837" s="23" t="s">
        <v>1911</v>
      </c>
      <c r="H6837" s="26">
        <v>1.154E-2</v>
      </c>
      <c r="I6837" s="25">
        <v>16.739999999999998</v>
      </c>
      <c r="J6837" s="25">
        <v>0.19</v>
      </c>
    </row>
    <row r="6838" spans="1:10">
      <c r="A6838" s="38"/>
      <c r="B6838" s="38"/>
      <c r="C6838" s="38"/>
      <c r="D6838" s="38"/>
      <c r="E6838" s="38" t="s">
        <v>1897</v>
      </c>
      <c r="F6838" s="39">
        <v>0.19</v>
      </c>
      <c r="G6838" s="38" t="s">
        <v>1898</v>
      </c>
      <c r="H6838" s="39">
        <v>0</v>
      </c>
      <c r="I6838" s="38" t="s">
        <v>1899</v>
      </c>
      <c r="J6838" s="39">
        <v>0.19</v>
      </c>
    </row>
    <row r="6839" spans="1:10">
      <c r="A6839" s="38"/>
      <c r="B6839" s="38"/>
      <c r="C6839" s="38"/>
      <c r="D6839" s="38"/>
      <c r="E6839" s="38" t="s">
        <v>1900</v>
      </c>
      <c r="F6839" s="39">
        <v>0.03</v>
      </c>
      <c r="G6839" s="38"/>
      <c r="H6839" s="398" t="s">
        <v>1901</v>
      </c>
      <c r="I6839" s="398"/>
      <c r="J6839" s="39">
        <v>0.22</v>
      </c>
    </row>
    <row r="6840" spans="1:10" ht="1.05" customHeight="1">
      <c r="A6840" s="16"/>
      <c r="B6840" s="16"/>
      <c r="C6840" s="16"/>
      <c r="D6840" s="16"/>
      <c r="E6840" s="16"/>
      <c r="F6840" s="16"/>
      <c r="G6840" s="16"/>
      <c r="H6840" s="16"/>
      <c r="I6840" s="16"/>
      <c r="J6840" s="16"/>
    </row>
    <row r="6841" spans="1:10" ht="18" customHeight="1">
      <c r="A6841" s="2"/>
      <c r="B6841" s="4" t="s">
        <v>61</v>
      </c>
      <c r="C6841" s="2" t="s">
        <v>62</v>
      </c>
      <c r="D6841" s="2" t="s">
        <v>9</v>
      </c>
      <c r="E6841" s="391" t="s">
        <v>63</v>
      </c>
      <c r="F6841" s="391"/>
      <c r="G6841" s="3" t="s">
        <v>64</v>
      </c>
      <c r="H6841" s="4" t="s">
        <v>10</v>
      </c>
      <c r="I6841" s="4" t="s">
        <v>65</v>
      </c>
      <c r="J6841" s="4" t="s">
        <v>11</v>
      </c>
    </row>
    <row r="6842" spans="1:10" ht="25.95" customHeight="1">
      <c r="A6842" s="10" t="s">
        <v>1883</v>
      </c>
      <c r="B6842" s="12" t="s">
        <v>3766</v>
      </c>
      <c r="C6842" s="10" t="s">
        <v>78</v>
      </c>
      <c r="D6842" s="10" t="s">
        <v>3767</v>
      </c>
      <c r="E6842" s="395" t="s">
        <v>1887</v>
      </c>
      <c r="F6842" s="395"/>
      <c r="G6842" s="11" t="s">
        <v>1911</v>
      </c>
      <c r="H6842" s="15">
        <v>1</v>
      </c>
      <c r="I6842" s="13">
        <v>0.3</v>
      </c>
      <c r="J6842" s="13">
        <v>0.3</v>
      </c>
    </row>
    <row r="6843" spans="1:10" ht="24" customHeight="1">
      <c r="A6843" s="22" t="s">
        <v>1894</v>
      </c>
      <c r="B6843" s="24" t="s">
        <v>3768</v>
      </c>
      <c r="C6843" s="22" t="s">
        <v>78</v>
      </c>
      <c r="D6843" s="22" t="s">
        <v>3769</v>
      </c>
      <c r="E6843" s="397" t="s">
        <v>67</v>
      </c>
      <c r="F6843" s="397"/>
      <c r="G6843" s="23" t="s">
        <v>1911</v>
      </c>
      <c r="H6843" s="26">
        <v>1.4760000000000001E-2</v>
      </c>
      <c r="I6843" s="25">
        <v>20.97</v>
      </c>
      <c r="J6843" s="25">
        <v>0.3</v>
      </c>
    </row>
    <row r="6844" spans="1:10">
      <c r="A6844" s="38"/>
      <c r="B6844" s="38"/>
      <c r="C6844" s="38"/>
      <c r="D6844" s="38"/>
      <c r="E6844" s="38" t="s">
        <v>1897</v>
      </c>
      <c r="F6844" s="39">
        <v>0.3</v>
      </c>
      <c r="G6844" s="38" t="s">
        <v>1898</v>
      </c>
      <c r="H6844" s="39">
        <v>0</v>
      </c>
      <c r="I6844" s="38" t="s">
        <v>1899</v>
      </c>
      <c r="J6844" s="39">
        <v>0.3</v>
      </c>
    </row>
    <row r="6845" spans="1:10">
      <c r="A6845" s="38"/>
      <c r="B6845" s="38"/>
      <c r="C6845" s="38"/>
      <c r="D6845" s="38"/>
      <c r="E6845" s="38" t="s">
        <v>1900</v>
      </c>
      <c r="F6845" s="39">
        <v>0.06</v>
      </c>
      <c r="G6845" s="38"/>
      <c r="H6845" s="398" t="s">
        <v>1901</v>
      </c>
      <c r="I6845" s="398"/>
      <c r="J6845" s="39">
        <v>0.36</v>
      </c>
    </row>
    <row r="6846" spans="1:10" ht="1.05" customHeight="1">
      <c r="A6846" s="16"/>
      <c r="B6846" s="16"/>
      <c r="C6846" s="16"/>
      <c r="D6846" s="16"/>
      <c r="E6846" s="16"/>
      <c r="F6846" s="16"/>
      <c r="G6846" s="16"/>
      <c r="H6846" s="16"/>
      <c r="I6846" s="16"/>
      <c r="J6846" s="16"/>
    </row>
    <row r="6847" spans="1:10" ht="18" customHeight="1">
      <c r="A6847" s="2"/>
      <c r="B6847" s="4" t="s">
        <v>61</v>
      </c>
      <c r="C6847" s="2" t="s">
        <v>62</v>
      </c>
      <c r="D6847" s="2" t="s">
        <v>9</v>
      </c>
      <c r="E6847" s="391" t="s">
        <v>63</v>
      </c>
      <c r="F6847" s="391"/>
      <c r="G6847" s="3" t="s">
        <v>64</v>
      </c>
      <c r="H6847" s="4" t="s">
        <v>10</v>
      </c>
      <c r="I6847" s="4" t="s">
        <v>65</v>
      </c>
      <c r="J6847" s="4" t="s">
        <v>11</v>
      </c>
    </row>
    <row r="6848" spans="1:10" ht="25.95" customHeight="1">
      <c r="A6848" s="10" t="s">
        <v>1883</v>
      </c>
      <c r="B6848" s="12" t="s">
        <v>3811</v>
      </c>
      <c r="C6848" s="10" t="s">
        <v>78</v>
      </c>
      <c r="D6848" s="10" t="s">
        <v>3812</v>
      </c>
      <c r="E6848" s="395" t="s">
        <v>1887</v>
      </c>
      <c r="F6848" s="395"/>
      <c r="G6848" s="11" t="s">
        <v>1911</v>
      </c>
      <c r="H6848" s="15">
        <v>1</v>
      </c>
      <c r="I6848" s="13">
        <v>0.24</v>
      </c>
      <c r="J6848" s="13">
        <v>0.24</v>
      </c>
    </row>
    <row r="6849" spans="1:10" ht="24" customHeight="1">
      <c r="A6849" s="22" t="s">
        <v>1894</v>
      </c>
      <c r="B6849" s="24" t="s">
        <v>3813</v>
      </c>
      <c r="C6849" s="22" t="s">
        <v>78</v>
      </c>
      <c r="D6849" s="22" t="s">
        <v>3814</v>
      </c>
      <c r="E6849" s="397" t="s">
        <v>67</v>
      </c>
      <c r="F6849" s="397"/>
      <c r="G6849" s="23" t="s">
        <v>1911</v>
      </c>
      <c r="H6849" s="26">
        <v>1.154E-2</v>
      </c>
      <c r="I6849" s="25">
        <v>20.97</v>
      </c>
      <c r="J6849" s="25">
        <v>0.24</v>
      </c>
    </row>
    <row r="6850" spans="1:10">
      <c r="A6850" s="38"/>
      <c r="B6850" s="38"/>
      <c r="C6850" s="38"/>
      <c r="D6850" s="38"/>
      <c r="E6850" s="38" t="s">
        <v>1897</v>
      </c>
      <c r="F6850" s="39">
        <v>0.24</v>
      </c>
      <c r="G6850" s="38" t="s">
        <v>1898</v>
      </c>
      <c r="H6850" s="39">
        <v>0</v>
      </c>
      <c r="I6850" s="38" t="s">
        <v>1899</v>
      </c>
      <c r="J6850" s="39">
        <v>0.24</v>
      </c>
    </row>
    <row r="6851" spans="1:10">
      <c r="A6851" s="38"/>
      <c r="B6851" s="38"/>
      <c r="C6851" s="38"/>
      <c r="D6851" s="38"/>
      <c r="E6851" s="38" t="s">
        <v>1900</v>
      </c>
      <c r="F6851" s="39">
        <v>0.04</v>
      </c>
      <c r="G6851" s="38"/>
      <c r="H6851" s="398" t="s">
        <v>1901</v>
      </c>
      <c r="I6851" s="398"/>
      <c r="J6851" s="39">
        <v>0.28000000000000003</v>
      </c>
    </row>
    <row r="6852" spans="1:10" ht="1.05" customHeight="1">
      <c r="A6852" s="16"/>
      <c r="B6852" s="16"/>
      <c r="C6852" s="16"/>
      <c r="D6852" s="16"/>
      <c r="E6852" s="16"/>
      <c r="F6852" s="16"/>
      <c r="G6852" s="16"/>
      <c r="H6852" s="16"/>
      <c r="I6852" s="16"/>
      <c r="J6852" s="16"/>
    </row>
    <row r="6853" spans="1:10" ht="18" customHeight="1">
      <c r="A6853" s="2"/>
      <c r="B6853" s="4" t="s">
        <v>61</v>
      </c>
      <c r="C6853" s="2" t="s">
        <v>62</v>
      </c>
      <c r="D6853" s="2" t="s">
        <v>9</v>
      </c>
      <c r="E6853" s="391" t="s">
        <v>63</v>
      </c>
      <c r="F6853" s="391"/>
      <c r="G6853" s="3" t="s">
        <v>64</v>
      </c>
      <c r="H6853" s="4" t="s">
        <v>10</v>
      </c>
      <c r="I6853" s="4" t="s">
        <v>65</v>
      </c>
      <c r="J6853" s="4" t="s">
        <v>11</v>
      </c>
    </row>
    <row r="6854" spans="1:10" ht="25.95" customHeight="1">
      <c r="A6854" s="10" t="s">
        <v>1883</v>
      </c>
      <c r="B6854" s="12" t="s">
        <v>3847</v>
      </c>
      <c r="C6854" s="10" t="s">
        <v>78</v>
      </c>
      <c r="D6854" s="10" t="s">
        <v>3848</v>
      </c>
      <c r="E6854" s="395" t="s">
        <v>1887</v>
      </c>
      <c r="F6854" s="395"/>
      <c r="G6854" s="11" t="s">
        <v>1911</v>
      </c>
      <c r="H6854" s="15">
        <v>1</v>
      </c>
      <c r="I6854" s="13">
        <v>0.28999999999999998</v>
      </c>
      <c r="J6854" s="13">
        <v>0.28999999999999998</v>
      </c>
    </row>
    <row r="6855" spans="1:10" ht="24" customHeight="1">
      <c r="A6855" s="22" t="s">
        <v>1894</v>
      </c>
      <c r="B6855" s="24" t="s">
        <v>3849</v>
      </c>
      <c r="C6855" s="22" t="s">
        <v>78</v>
      </c>
      <c r="D6855" s="22" t="s">
        <v>3850</v>
      </c>
      <c r="E6855" s="397" t="s">
        <v>67</v>
      </c>
      <c r="F6855" s="397"/>
      <c r="G6855" s="23" t="s">
        <v>1911</v>
      </c>
      <c r="H6855" s="26">
        <v>1.4760000000000001E-2</v>
      </c>
      <c r="I6855" s="25">
        <v>19.97</v>
      </c>
      <c r="J6855" s="25">
        <v>0.28999999999999998</v>
      </c>
    </row>
    <row r="6856" spans="1:10">
      <c r="A6856" s="38"/>
      <c r="B6856" s="38"/>
      <c r="C6856" s="38"/>
      <c r="D6856" s="38"/>
      <c r="E6856" s="38" t="s">
        <v>1897</v>
      </c>
      <c r="F6856" s="39">
        <v>0.28999999999999998</v>
      </c>
      <c r="G6856" s="38" t="s">
        <v>1898</v>
      </c>
      <c r="H6856" s="39">
        <v>0</v>
      </c>
      <c r="I6856" s="38" t="s">
        <v>1899</v>
      </c>
      <c r="J6856" s="39">
        <v>0.28999999999999998</v>
      </c>
    </row>
    <row r="6857" spans="1:10">
      <c r="A6857" s="38"/>
      <c r="B6857" s="38"/>
      <c r="C6857" s="38"/>
      <c r="D6857" s="38"/>
      <c r="E6857" s="38" t="s">
        <v>1900</v>
      </c>
      <c r="F6857" s="39">
        <v>0.05</v>
      </c>
      <c r="G6857" s="38"/>
      <c r="H6857" s="398" t="s">
        <v>1901</v>
      </c>
      <c r="I6857" s="398"/>
      <c r="J6857" s="39">
        <v>0.34</v>
      </c>
    </row>
    <row r="6858" spans="1:10" ht="1.05" customHeight="1">
      <c r="A6858" s="16"/>
      <c r="B6858" s="16"/>
      <c r="C6858" s="16"/>
      <c r="D6858" s="16"/>
      <c r="E6858" s="16"/>
      <c r="F6858" s="16"/>
      <c r="G6858" s="16"/>
      <c r="H6858" s="16"/>
      <c r="I6858" s="16"/>
      <c r="J6858" s="16"/>
    </row>
    <row r="6859" spans="1:10" ht="18" customHeight="1">
      <c r="A6859" s="2"/>
      <c r="B6859" s="4" t="s">
        <v>61</v>
      </c>
      <c r="C6859" s="2" t="s">
        <v>62</v>
      </c>
      <c r="D6859" s="2" t="s">
        <v>9</v>
      </c>
      <c r="E6859" s="391" t="s">
        <v>63</v>
      </c>
      <c r="F6859" s="391"/>
      <c r="G6859" s="3" t="s">
        <v>64</v>
      </c>
      <c r="H6859" s="4" t="s">
        <v>10</v>
      </c>
      <c r="I6859" s="4" t="s">
        <v>65</v>
      </c>
      <c r="J6859" s="4" t="s">
        <v>11</v>
      </c>
    </row>
    <row r="6860" spans="1:10" ht="25.95" customHeight="1">
      <c r="A6860" s="10" t="s">
        <v>1883</v>
      </c>
      <c r="B6860" s="12" t="s">
        <v>3851</v>
      </c>
      <c r="C6860" s="10" t="s">
        <v>78</v>
      </c>
      <c r="D6860" s="10" t="s">
        <v>3852</v>
      </c>
      <c r="E6860" s="395" t="s">
        <v>1887</v>
      </c>
      <c r="F6860" s="395"/>
      <c r="G6860" s="11" t="s">
        <v>1911</v>
      </c>
      <c r="H6860" s="15">
        <v>1</v>
      </c>
      <c r="I6860" s="13">
        <v>0.24</v>
      </c>
      <c r="J6860" s="13">
        <v>0.24</v>
      </c>
    </row>
    <row r="6861" spans="1:10" ht="24" customHeight="1">
      <c r="A6861" s="22" t="s">
        <v>1894</v>
      </c>
      <c r="B6861" s="24" t="s">
        <v>3853</v>
      </c>
      <c r="C6861" s="22" t="s">
        <v>78</v>
      </c>
      <c r="D6861" s="22" t="s">
        <v>3854</v>
      </c>
      <c r="E6861" s="397" t="s">
        <v>67</v>
      </c>
      <c r="F6861" s="397"/>
      <c r="G6861" s="23" t="s">
        <v>1911</v>
      </c>
      <c r="H6861" s="26">
        <v>1.154E-2</v>
      </c>
      <c r="I6861" s="25">
        <v>20.97</v>
      </c>
      <c r="J6861" s="25">
        <v>0.24</v>
      </c>
    </row>
    <row r="6862" spans="1:10">
      <c r="A6862" s="38"/>
      <c r="B6862" s="38"/>
      <c r="C6862" s="38"/>
      <c r="D6862" s="38"/>
      <c r="E6862" s="38" t="s">
        <v>1897</v>
      </c>
      <c r="F6862" s="39">
        <v>0.24</v>
      </c>
      <c r="G6862" s="38" t="s">
        <v>1898</v>
      </c>
      <c r="H6862" s="39">
        <v>0</v>
      </c>
      <c r="I6862" s="38" t="s">
        <v>1899</v>
      </c>
      <c r="J6862" s="39">
        <v>0.24</v>
      </c>
    </row>
    <row r="6863" spans="1:10">
      <c r="A6863" s="38"/>
      <c r="B6863" s="38"/>
      <c r="C6863" s="38"/>
      <c r="D6863" s="38"/>
      <c r="E6863" s="38" t="s">
        <v>1900</v>
      </c>
      <c r="F6863" s="39">
        <v>0.04</v>
      </c>
      <c r="G6863" s="38"/>
      <c r="H6863" s="398" t="s">
        <v>1901</v>
      </c>
      <c r="I6863" s="398"/>
      <c r="J6863" s="39">
        <v>0.28000000000000003</v>
      </c>
    </row>
    <row r="6864" spans="1:10" ht="1.05" customHeight="1">
      <c r="A6864" s="16"/>
      <c r="B6864" s="16"/>
      <c r="C6864" s="16"/>
      <c r="D6864" s="16"/>
      <c r="E6864" s="16"/>
      <c r="F6864" s="16"/>
      <c r="G6864" s="16"/>
      <c r="H6864" s="16"/>
      <c r="I6864" s="16"/>
      <c r="J6864" s="16"/>
    </row>
    <row r="6865" spans="1:10" ht="18" customHeight="1">
      <c r="A6865" s="2"/>
      <c r="B6865" s="4" t="s">
        <v>61</v>
      </c>
      <c r="C6865" s="2" t="s">
        <v>62</v>
      </c>
      <c r="D6865" s="2" t="s">
        <v>9</v>
      </c>
      <c r="E6865" s="391" t="s">
        <v>63</v>
      </c>
      <c r="F6865" s="391"/>
      <c r="G6865" s="3" t="s">
        <v>64</v>
      </c>
      <c r="H6865" s="4" t="s">
        <v>10</v>
      </c>
      <c r="I6865" s="4" t="s">
        <v>65</v>
      </c>
      <c r="J6865" s="4" t="s">
        <v>11</v>
      </c>
    </row>
    <row r="6866" spans="1:10" ht="25.95" customHeight="1">
      <c r="A6866" s="10" t="s">
        <v>1883</v>
      </c>
      <c r="B6866" s="12" t="s">
        <v>3917</v>
      </c>
      <c r="C6866" s="10" t="s">
        <v>78</v>
      </c>
      <c r="D6866" s="10" t="s">
        <v>3918</v>
      </c>
      <c r="E6866" s="395" t="s">
        <v>1887</v>
      </c>
      <c r="F6866" s="395"/>
      <c r="G6866" s="11" t="s">
        <v>1911</v>
      </c>
      <c r="H6866" s="15">
        <v>1</v>
      </c>
      <c r="I6866" s="13">
        <v>0.78</v>
      </c>
      <c r="J6866" s="13">
        <v>0.78</v>
      </c>
    </row>
    <row r="6867" spans="1:10" ht="24" customHeight="1">
      <c r="A6867" s="22" t="s">
        <v>1894</v>
      </c>
      <c r="B6867" s="24" t="s">
        <v>3919</v>
      </c>
      <c r="C6867" s="22" t="s">
        <v>78</v>
      </c>
      <c r="D6867" s="22" t="s">
        <v>3920</v>
      </c>
      <c r="E6867" s="397" t="s">
        <v>67</v>
      </c>
      <c r="F6867" s="397"/>
      <c r="G6867" s="23" t="s">
        <v>1911</v>
      </c>
      <c r="H6867" s="26">
        <v>3.7319999999999999E-2</v>
      </c>
      <c r="I6867" s="25">
        <v>20.97</v>
      </c>
      <c r="J6867" s="25">
        <v>0.78</v>
      </c>
    </row>
    <row r="6868" spans="1:10">
      <c r="A6868" s="38"/>
      <c r="B6868" s="38"/>
      <c r="C6868" s="38"/>
      <c r="D6868" s="38"/>
      <c r="E6868" s="38" t="s">
        <v>1897</v>
      </c>
      <c r="F6868" s="39">
        <v>0.78</v>
      </c>
      <c r="G6868" s="38" t="s">
        <v>1898</v>
      </c>
      <c r="H6868" s="39">
        <v>0</v>
      </c>
      <c r="I6868" s="38" t="s">
        <v>1899</v>
      </c>
      <c r="J6868" s="39">
        <v>0.78</v>
      </c>
    </row>
    <row r="6869" spans="1:10">
      <c r="A6869" s="38"/>
      <c r="B6869" s="38"/>
      <c r="C6869" s="38"/>
      <c r="D6869" s="38"/>
      <c r="E6869" s="38" t="s">
        <v>1900</v>
      </c>
      <c r="F6869" s="39">
        <v>0.15</v>
      </c>
      <c r="G6869" s="38"/>
      <c r="H6869" s="398" t="s">
        <v>1901</v>
      </c>
      <c r="I6869" s="398"/>
      <c r="J6869" s="39">
        <v>0.93</v>
      </c>
    </row>
    <row r="6870" spans="1:10" ht="1.05" customHeight="1">
      <c r="A6870" s="16"/>
      <c r="B6870" s="16"/>
      <c r="C6870" s="16"/>
      <c r="D6870" s="16"/>
      <c r="E6870" s="16"/>
      <c r="F6870" s="16"/>
      <c r="G6870" s="16"/>
      <c r="H6870" s="16"/>
      <c r="I6870" s="16"/>
      <c r="J6870" s="16"/>
    </row>
    <row r="6871" spans="1:10" ht="18" customHeight="1">
      <c r="A6871" s="2"/>
      <c r="B6871" s="4" t="s">
        <v>61</v>
      </c>
      <c r="C6871" s="2" t="s">
        <v>62</v>
      </c>
      <c r="D6871" s="2" t="s">
        <v>9</v>
      </c>
      <c r="E6871" s="391" t="s">
        <v>63</v>
      </c>
      <c r="F6871" s="391"/>
      <c r="G6871" s="3" t="s">
        <v>64</v>
      </c>
      <c r="H6871" s="4" t="s">
        <v>10</v>
      </c>
      <c r="I6871" s="4" t="s">
        <v>65</v>
      </c>
      <c r="J6871" s="4" t="s">
        <v>11</v>
      </c>
    </row>
    <row r="6872" spans="1:10" ht="25.95" customHeight="1">
      <c r="A6872" s="10" t="s">
        <v>1883</v>
      </c>
      <c r="B6872" s="12" t="s">
        <v>3921</v>
      </c>
      <c r="C6872" s="10" t="s">
        <v>78</v>
      </c>
      <c r="D6872" s="10" t="s">
        <v>3922</v>
      </c>
      <c r="E6872" s="395" t="s">
        <v>1887</v>
      </c>
      <c r="F6872" s="395"/>
      <c r="G6872" s="11" t="s">
        <v>1911</v>
      </c>
      <c r="H6872" s="15">
        <v>1</v>
      </c>
      <c r="I6872" s="13">
        <v>0.68</v>
      </c>
      <c r="J6872" s="13">
        <v>0.68</v>
      </c>
    </row>
    <row r="6873" spans="1:10" ht="24" customHeight="1">
      <c r="A6873" s="22" t="s">
        <v>1894</v>
      </c>
      <c r="B6873" s="24" t="s">
        <v>3923</v>
      </c>
      <c r="C6873" s="22" t="s">
        <v>78</v>
      </c>
      <c r="D6873" s="22" t="s">
        <v>3924</v>
      </c>
      <c r="E6873" s="397" t="s">
        <v>67</v>
      </c>
      <c r="F6873" s="397"/>
      <c r="G6873" s="23" t="s">
        <v>1911</v>
      </c>
      <c r="H6873" s="26">
        <v>3.0870000000000002E-2</v>
      </c>
      <c r="I6873" s="25">
        <v>22.26</v>
      </c>
      <c r="J6873" s="25">
        <v>0.68</v>
      </c>
    </row>
    <row r="6874" spans="1:10">
      <c r="A6874" s="38"/>
      <c r="B6874" s="38"/>
      <c r="C6874" s="38"/>
      <c r="D6874" s="38"/>
      <c r="E6874" s="38" t="s">
        <v>1897</v>
      </c>
      <c r="F6874" s="39">
        <v>0.68</v>
      </c>
      <c r="G6874" s="38" t="s">
        <v>1898</v>
      </c>
      <c r="H6874" s="39">
        <v>0</v>
      </c>
      <c r="I6874" s="38" t="s">
        <v>1899</v>
      </c>
      <c r="J6874" s="39">
        <v>0.68</v>
      </c>
    </row>
    <row r="6875" spans="1:10">
      <c r="A6875" s="38"/>
      <c r="B6875" s="38"/>
      <c r="C6875" s="38"/>
      <c r="D6875" s="38"/>
      <c r="E6875" s="38" t="s">
        <v>1900</v>
      </c>
      <c r="F6875" s="39">
        <v>0.13</v>
      </c>
      <c r="G6875" s="38"/>
      <c r="H6875" s="398" t="s">
        <v>1901</v>
      </c>
      <c r="I6875" s="398"/>
      <c r="J6875" s="39">
        <v>0.81</v>
      </c>
    </row>
    <row r="6876" spans="1:10" ht="1.05" customHeight="1">
      <c r="A6876" s="16"/>
      <c r="B6876" s="16"/>
      <c r="C6876" s="16"/>
      <c r="D6876" s="16"/>
      <c r="E6876" s="16"/>
      <c r="F6876" s="16"/>
      <c r="G6876" s="16"/>
      <c r="H6876" s="16"/>
      <c r="I6876" s="16"/>
      <c r="J6876" s="16"/>
    </row>
    <row r="6877" spans="1:10" ht="18" customHeight="1">
      <c r="A6877" s="2"/>
      <c r="B6877" s="4" t="s">
        <v>61</v>
      </c>
      <c r="C6877" s="2" t="s">
        <v>62</v>
      </c>
      <c r="D6877" s="2" t="s">
        <v>9</v>
      </c>
      <c r="E6877" s="391" t="s">
        <v>63</v>
      </c>
      <c r="F6877" s="391"/>
      <c r="G6877" s="3" t="s">
        <v>64</v>
      </c>
      <c r="H6877" s="4" t="s">
        <v>10</v>
      </c>
      <c r="I6877" s="4" t="s">
        <v>65</v>
      </c>
      <c r="J6877" s="4" t="s">
        <v>11</v>
      </c>
    </row>
    <row r="6878" spans="1:10" ht="25.95" customHeight="1">
      <c r="A6878" s="10" t="s">
        <v>1883</v>
      </c>
      <c r="B6878" s="12" t="s">
        <v>3925</v>
      </c>
      <c r="C6878" s="10" t="s">
        <v>78</v>
      </c>
      <c r="D6878" s="10" t="s">
        <v>3926</v>
      </c>
      <c r="E6878" s="395" t="s">
        <v>1887</v>
      </c>
      <c r="F6878" s="395"/>
      <c r="G6878" s="11" t="s">
        <v>1911</v>
      </c>
      <c r="H6878" s="15">
        <v>1</v>
      </c>
      <c r="I6878" s="13">
        <v>0.37</v>
      </c>
      <c r="J6878" s="13">
        <v>0.37</v>
      </c>
    </row>
    <row r="6879" spans="1:10" ht="24" customHeight="1">
      <c r="A6879" s="22" t="s">
        <v>1894</v>
      </c>
      <c r="B6879" s="24" t="s">
        <v>3927</v>
      </c>
      <c r="C6879" s="22" t="s">
        <v>78</v>
      </c>
      <c r="D6879" s="22" t="s">
        <v>3928</v>
      </c>
      <c r="E6879" s="397" t="s">
        <v>67</v>
      </c>
      <c r="F6879" s="397"/>
      <c r="G6879" s="23" t="s">
        <v>1911</v>
      </c>
      <c r="H6879" s="26">
        <v>1.7979999999999999E-2</v>
      </c>
      <c r="I6879" s="25">
        <v>20.97</v>
      </c>
      <c r="J6879" s="25">
        <v>0.37</v>
      </c>
    </row>
    <row r="6880" spans="1:10">
      <c r="A6880" s="38"/>
      <c r="B6880" s="38"/>
      <c r="C6880" s="38"/>
      <c r="D6880" s="38"/>
      <c r="E6880" s="38" t="s">
        <v>1897</v>
      </c>
      <c r="F6880" s="39">
        <v>0.37</v>
      </c>
      <c r="G6880" s="38" t="s">
        <v>1898</v>
      </c>
      <c r="H6880" s="39">
        <v>0</v>
      </c>
      <c r="I6880" s="38" t="s">
        <v>1899</v>
      </c>
      <c r="J6880" s="39">
        <v>0.37</v>
      </c>
    </row>
    <row r="6881" spans="1:10">
      <c r="A6881" s="38"/>
      <c r="B6881" s="38"/>
      <c r="C6881" s="38"/>
      <c r="D6881" s="38"/>
      <c r="E6881" s="38" t="s">
        <v>1900</v>
      </c>
      <c r="F6881" s="39">
        <v>7.0000000000000007E-2</v>
      </c>
      <c r="G6881" s="38"/>
      <c r="H6881" s="398" t="s">
        <v>1901</v>
      </c>
      <c r="I6881" s="398"/>
      <c r="J6881" s="39">
        <v>0.44</v>
      </c>
    </row>
    <row r="6882" spans="1:10" ht="1.05" customHeight="1">
      <c r="A6882" s="16"/>
      <c r="B6882" s="16"/>
      <c r="C6882" s="16"/>
      <c r="D6882" s="16"/>
      <c r="E6882" s="16"/>
      <c r="F6882" s="16"/>
      <c r="G6882" s="16"/>
      <c r="H6882" s="16"/>
      <c r="I6882" s="16"/>
      <c r="J6882" s="16"/>
    </row>
    <row r="6883" spans="1:10" ht="18" customHeight="1">
      <c r="A6883" s="2"/>
      <c r="B6883" s="4" t="s">
        <v>61</v>
      </c>
      <c r="C6883" s="2" t="s">
        <v>62</v>
      </c>
      <c r="D6883" s="2" t="s">
        <v>9</v>
      </c>
      <c r="E6883" s="391" t="s">
        <v>63</v>
      </c>
      <c r="F6883" s="391"/>
      <c r="G6883" s="3" t="s">
        <v>64</v>
      </c>
      <c r="H6883" s="4" t="s">
        <v>10</v>
      </c>
      <c r="I6883" s="4" t="s">
        <v>65</v>
      </c>
      <c r="J6883" s="4" t="s">
        <v>11</v>
      </c>
    </row>
    <row r="6884" spans="1:10" ht="25.95" customHeight="1">
      <c r="A6884" s="10" t="s">
        <v>1883</v>
      </c>
      <c r="B6884" s="12" t="s">
        <v>3929</v>
      </c>
      <c r="C6884" s="10" t="s">
        <v>78</v>
      </c>
      <c r="D6884" s="10" t="s">
        <v>3930</v>
      </c>
      <c r="E6884" s="395" t="s">
        <v>1887</v>
      </c>
      <c r="F6884" s="395"/>
      <c r="G6884" s="11" t="s">
        <v>1911</v>
      </c>
      <c r="H6884" s="15">
        <v>1</v>
      </c>
      <c r="I6884" s="13">
        <v>0.69</v>
      </c>
      <c r="J6884" s="13">
        <v>0.69</v>
      </c>
    </row>
    <row r="6885" spans="1:10" ht="24" customHeight="1">
      <c r="A6885" s="22" t="s">
        <v>1894</v>
      </c>
      <c r="B6885" s="24" t="s">
        <v>3931</v>
      </c>
      <c r="C6885" s="22" t="s">
        <v>78</v>
      </c>
      <c r="D6885" s="22" t="s">
        <v>3932</v>
      </c>
      <c r="E6885" s="397" t="s">
        <v>67</v>
      </c>
      <c r="F6885" s="397"/>
      <c r="G6885" s="23" t="s">
        <v>1911</v>
      </c>
      <c r="H6885" s="26">
        <v>2.12E-2</v>
      </c>
      <c r="I6885" s="25">
        <v>32.630000000000003</v>
      </c>
      <c r="J6885" s="25">
        <v>0.69</v>
      </c>
    </row>
    <row r="6886" spans="1:10">
      <c r="A6886" s="38"/>
      <c r="B6886" s="38"/>
      <c r="C6886" s="38"/>
      <c r="D6886" s="38"/>
      <c r="E6886" s="38" t="s">
        <v>1897</v>
      </c>
      <c r="F6886" s="39">
        <v>0.69</v>
      </c>
      <c r="G6886" s="38" t="s">
        <v>1898</v>
      </c>
      <c r="H6886" s="39">
        <v>0</v>
      </c>
      <c r="I6886" s="38" t="s">
        <v>1899</v>
      </c>
      <c r="J6886" s="39">
        <v>0.69</v>
      </c>
    </row>
    <row r="6887" spans="1:10">
      <c r="A6887" s="38"/>
      <c r="B6887" s="38"/>
      <c r="C6887" s="38"/>
      <c r="D6887" s="38"/>
      <c r="E6887" s="38" t="s">
        <v>1900</v>
      </c>
      <c r="F6887" s="39">
        <v>0.14000000000000001</v>
      </c>
      <c r="G6887" s="38"/>
      <c r="H6887" s="398" t="s">
        <v>1901</v>
      </c>
      <c r="I6887" s="398"/>
      <c r="J6887" s="39">
        <v>0.83</v>
      </c>
    </row>
    <row r="6888" spans="1:10" ht="1.05" customHeight="1">
      <c r="A6888" s="16"/>
      <c r="B6888" s="16"/>
      <c r="C6888" s="16"/>
      <c r="D6888" s="16"/>
      <c r="E6888" s="16"/>
      <c r="F6888" s="16"/>
      <c r="G6888" s="16"/>
      <c r="H6888" s="16"/>
      <c r="I6888" s="16"/>
      <c r="J6888" s="16"/>
    </row>
    <row r="6889" spans="1:10" ht="18" customHeight="1">
      <c r="A6889" s="2"/>
      <c r="B6889" s="4" t="s">
        <v>61</v>
      </c>
      <c r="C6889" s="2" t="s">
        <v>62</v>
      </c>
      <c r="D6889" s="2" t="s">
        <v>9</v>
      </c>
      <c r="E6889" s="391" t="s">
        <v>63</v>
      </c>
      <c r="F6889" s="391"/>
      <c r="G6889" s="3" t="s">
        <v>64</v>
      </c>
      <c r="H6889" s="4" t="s">
        <v>10</v>
      </c>
      <c r="I6889" s="4" t="s">
        <v>65</v>
      </c>
      <c r="J6889" s="4" t="s">
        <v>11</v>
      </c>
    </row>
    <row r="6890" spans="1:10" ht="25.95" customHeight="1">
      <c r="A6890" s="10" t="s">
        <v>1883</v>
      </c>
      <c r="B6890" s="12" t="s">
        <v>3933</v>
      </c>
      <c r="C6890" s="10" t="s">
        <v>78</v>
      </c>
      <c r="D6890" s="10" t="s">
        <v>3934</v>
      </c>
      <c r="E6890" s="395" t="s">
        <v>1887</v>
      </c>
      <c r="F6890" s="395"/>
      <c r="G6890" s="11" t="s">
        <v>128</v>
      </c>
      <c r="H6890" s="15">
        <v>1</v>
      </c>
      <c r="I6890" s="13">
        <v>91.2</v>
      </c>
      <c r="J6890" s="13">
        <v>91.2</v>
      </c>
    </row>
    <row r="6891" spans="1:10" ht="24" customHeight="1">
      <c r="A6891" s="22" t="s">
        <v>1894</v>
      </c>
      <c r="B6891" s="24" t="s">
        <v>3935</v>
      </c>
      <c r="C6891" s="22" t="s">
        <v>78</v>
      </c>
      <c r="D6891" s="22" t="s">
        <v>3936</v>
      </c>
      <c r="E6891" s="397" t="s">
        <v>67</v>
      </c>
      <c r="F6891" s="397"/>
      <c r="G6891" s="23" t="s">
        <v>128</v>
      </c>
      <c r="H6891" s="26">
        <v>1.5970000000000002E-2</v>
      </c>
      <c r="I6891" s="25">
        <v>5710.93</v>
      </c>
      <c r="J6891" s="25">
        <v>91.2</v>
      </c>
    </row>
    <row r="6892" spans="1:10">
      <c r="A6892" s="38"/>
      <c r="B6892" s="38"/>
      <c r="C6892" s="38"/>
      <c r="D6892" s="38"/>
      <c r="E6892" s="38" t="s">
        <v>1897</v>
      </c>
      <c r="F6892" s="39">
        <v>91.2</v>
      </c>
      <c r="G6892" s="38" t="s">
        <v>1898</v>
      </c>
      <c r="H6892" s="39">
        <v>0</v>
      </c>
      <c r="I6892" s="38" t="s">
        <v>1899</v>
      </c>
      <c r="J6892" s="39">
        <v>91.2</v>
      </c>
    </row>
    <row r="6893" spans="1:10">
      <c r="A6893" s="38"/>
      <c r="B6893" s="38"/>
      <c r="C6893" s="38"/>
      <c r="D6893" s="38"/>
      <c r="E6893" s="38" t="s">
        <v>1900</v>
      </c>
      <c r="F6893" s="39">
        <v>18.690000000000001</v>
      </c>
      <c r="G6893" s="38"/>
      <c r="H6893" s="398" t="s">
        <v>1901</v>
      </c>
      <c r="I6893" s="398"/>
      <c r="J6893" s="39">
        <v>109.89</v>
      </c>
    </row>
    <row r="6894" spans="1:10" ht="1.05" customHeight="1">
      <c r="A6894" s="16"/>
      <c r="B6894" s="16"/>
      <c r="C6894" s="16"/>
      <c r="D6894" s="16"/>
      <c r="E6894" s="16"/>
      <c r="F6894" s="16"/>
      <c r="G6894" s="16"/>
      <c r="H6894" s="16"/>
      <c r="I6894" s="16"/>
      <c r="J6894" s="16"/>
    </row>
    <row r="6895" spans="1:10" ht="18" customHeight="1">
      <c r="A6895" s="2"/>
      <c r="B6895" s="4" t="s">
        <v>61</v>
      </c>
      <c r="C6895" s="2" t="s">
        <v>62</v>
      </c>
      <c r="D6895" s="2" t="s">
        <v>9</v>
      </c>
      <c r="E6895" s="391" t="s">
        <v>63</v>
      </c>
      <c r="F6895" s="391"/>
      <c r="G6895" s="3" t="s">
        <v>64</v>
      </c>
      <c r="H6895" s="4" t="s">
        <v>10</v>
      </c>
      <c r="I6895" s="4" t="s">
        <v>65</v>
      </c>
      <c r="J6895" s="4" t="s">
        <v>11</v>
      </c>
    </row>
    <row r="6896" spans="1:10" ht="25.95" customHeight="1">
      <c r="A6896" s="10" t="s">
        <v>1883</v>
      </c>
      <c r="B6896" s="12" t="s">
        <v>3937</v>
      </c>
      <c r="C6896" s="10" t="s">
        <v>78</v>
      </c>
      <c r="D6896" s="10" t="s">
        <v>3938</v>
      </c>
      <c r="E6896" s="395" t="s">
        <v>1887</v>
      </c>
      <c r="F6896" s="395"/>
      <c r="G6896" s="11" t="s">
        <v>128</v>
      </c>
      <c r="H6896" s="15">
        <v>1</v>
      </c>
      <c r="I6896" s="13">
        <v>244.07</v>
      </c>
      <c r="J6896" s="13">
        <v>244.07</v>
      </c>
    </row>
    <row r="6897" spans="1:10" ht="24" customHeight="1">
      <c r="A6897" s="22" t="s">
        <v>1894</v>
      </c>
      <c r="B6897" s="24" t="s">
        <v>3939</v>
      </c>
      <c r="C6897" s="22" t="s">
        <v>78</v>
      </c>
      <c r="D6897" s="22" t="s">
        <v>3940</v>
      </c>
      <c r="E6897" s="397" t="s">
        <v>67</v>
      </c>
      <c r="F6897" s="397"/>
      <c r="G6897" s="23" t="s">
        <v>128</v>
      </c>
      <c r="H6897" s="26">
        <v>1.112E-2</v>
      </c>
      <c r="I6897" s="25">
        <v>21949.29</v>
      </c>
      <c r="J6897" s="25">
        <v>244.07</v>
      </c>
    </row>
    <row r="6898" spans="1:10">
      <c r="A6898" s="38"/>
      <c r="B6898" s="38"/>
      <c r="C6898" s="38"/>
      <c r="D6898" s="38"/>
      <c r="E6898" s="38" t="s">
        <v>1897</v>
      </c>
      <c r="F6898" s="39">
        <v>244.07</v>
      </c>
      <c r="G6898" s="38" t="s">
        <v>1898</v>
      </c>
      <c r="H6898" s="39">
        <v>0</v>
      </c>
      <c r="I6898" s="38" t="s">
        <v>1899</v>
      </c>
      <c r="J6898" s="39">
        <v>244.07</v>
      </c>
    </row>
    <row r="6899" spans="1:10">
      <c r="A6899" s="38"/>
      <c r="B6899" s="38"/>
      <c r="C6899" s="38"/>
      <c r="D6899" s="38"/>
      <c r="E6899" s="38" t="s">
        <v>1900</v>
      </c>
      <c r="F6899" s="39">
        <v>50.03</v>
      </c>
      <c r="G6899" s="38"/>
      <c r="H6899" s="398" t="s">
        <v>1901</v>
      </c>
      <c r="I6899" s="398"/>
      <c r="J6899" s="39">
        <v>294.10000000000002</v>
      </c>
    </row>
    <row r="6900" spans="1:10" ht="1.05" customHeight="1">
      <c r="A6900" s="16"/>
      <c r="B6900" s="16"/>
      <c r="C6900" s="16"/>
      <c r="D6900" s="16"/>
      <c r="E6900" s="16"/>
      <c r="F6900" s="16"/>
      <c r="G6900" s="16"/>
      <c r="H6900" s="16"/>
      <c r="I6900" s="16"/>
      <c r="J6900" s="16"/>
    </row>
    <row r="6901" spans="1:10" ht="18" customHeight="1">
      <c r="A6901" s="2"/>
      <c r="B6901" s="4" t="s">
        <v>61</v>
      </c>
      <c r="C6901" s="2" t="s">
        <v>62</v>
      </c>
      <c r="D6901" s="2" t="s">
        <v>9</v>
      </c>
      <c r="E6901" s="391" t="s">
        <v>63</v>
      </c>
      <c r="F6901" s="391"/>
      <c r="G6901" s="3" t="s">
        <v>64</v>
      </c>
      <c r="H6901" s="4" t="s">
        <v>10</v>
      </c>
      <c r="I6901" s="4" t="s">
        <v>65</v>
      </c>
      <c r="J6901" s="4" t="s">
        <v>11</v>
      </c>
    </row>
    <row r="6902" spans="1:10" ht="25.95" customHeight="1">
      <c r="A6902" s="10" t="s">
        <v>1883</v>
      </c>
      <c r="B6902" s="12" t="s">
        <v>3941</v>
      </c>
      <c r="C6902" s="10" t="s">
        <v>78</v>
      </c>
      <c r="D6902" s="10" t="s">
        <v>3942</v>
      </c>
      <c r="E6902" s="395" t="s">
        <v>1887</v>
      </c>
      <c r="F6902" s="395"/>
      <c r="G6902" s="11" t="s">
        <v>1911</v>
      </c>
      <c r="H6902" s="15">
        <v>1</v>
      </c>
      <c r="I6902" s="13">
        <v>1.94</v>
      </c>
      <c r="J6902" s="13">
        <v>1.94</v>
      </c>
    </row>
    <row r="6903" spans="1:10" ht="24" customHeight="1">
      <c r="A6903" s="22" t="s">
        <v>1894</v>
      </c>
      <c r="B6903" s="24" t="s">
        <v>3943</v>
      </c>
      <c r="C6903" s="22" t="s">
        <v>78</v>
      </c>
      <c r="D6903" s="22" t="s">
        <v>3944</v>
      </c>
      <c r="E6903" s="397" t="s">
        <v>67</v>
      </c>
      <c r="F6903" s="397"/>
      <c r="G6903" s="23" t="s">
        <v>1911</v>
      </c>
      <c r="H6903" s="26">
        <v>1.4760000000000001E-2</v>
      </c>
      <c r="I6903" s="25">
        <v>131.63</v>
      </c>
      <c r="J6903" s="25">
        <v>1.94</v>
      </c>
    </row>
    <row r="6904" spans="1:10">
      <c r="A6904" s="38"/>
      <c r="B6904" s="38"/>
      <c r="C6904" s="38"/>
      <c r="D6904" s="38"/>
      <c r="E6904" s="38" t="s">
        <v>1897</v>
      </c>
      <c r="F6904" s="39">
        <v>1.94</v>
      </c>
      <c r="G6904" s="38" t="s">
        <v>1898</v>
      </c>
      <c r="H6904" s="39">
        <v>0</v>
      </c>
      <c r="I6904" s="38" t="s">
        <v>1899</v>
      </c>
      <c r="J6904" s="39">
        <v>1.94</v>
      </c>
    </row>
    <row r="6905" spans="1:10">
      <c r="A6905" s="38"/>
      <c r="B6905" s="38"/>
      <c r="C6905" s="38"/>
      <c r="D6905" s="38"/>
      <c r="E6905" s="38" t="s">
        <v>1900</v>
      </c>
      <c r="F6905" s="39">
        <v>0.39</v>
      </c>
      <c r="G6905" s="38"/>
      <c r="H6905" s="398" t="s">
        <v>1901</v>
      </c>
      <c r="I6905" s="398"/>
      <c r="J6905" s="39">
        <v>2.33</v>
      </c>
    </row>
    <row r="6906" spans="1:10" ht="1.05" customHeight="1">
      <c r="A6906" s="16"/>
      <c r="B6906" s="16"/>
      <c r="C6906" s="16"/>
      <c r="D6906" s="16"/>
      <c r="E6906" s="16"/>
      <c r="F6906" s="16"/>
      <c r="G6906" s="16"/>
      <c r="H6906" s="16"/>
      <c r="I6906" s="16"/>
      <c r="J6906" s="16"/>
    </row>
    <row r="6907" spans="1:10" ht="18" customHeight="1">
      <c r="A6907" s="2"/>
      <c r="B6907" s="4" t="s">
        <v>61</v>
      </c>
      <c r="C6907" s="2" t="s">
        <v>62</v>
      </c>
      <c r="D6907" s="2" t="s">
        <v>9</v>
      </c>
      <c r="E6907" s="391" t="s">
        <v>63</v>
      </c>
      <c r="F6907" s="391"/>
      <c r="G6907" s="3" t="s">
        <v>64</v>
      </c>
      <c r="H6907" s="4" t="s">
        <v>10</v>
      </c>
      <c r="I6907" s="4" t="s">
        <v>65</v>
      </c>
      <c r="J6907" s="4" t="s">
        <v>11</v>
      </c>
    </row>
    <row r="6908" spans="1:10" ht="25.95" customHeight="1">
      <c r="A6908" s="10" t="s">
        <v>1883</v>
      </c>
      <c r="B6908" s="12" t="s">
        <v>3945</v>
      </c>
      <c r="C6908" s="10" t="s">
        <v>78</v>
      </c>
      <c r="D6908" s="10" t="s">
        <v>3946</v>
      </c>
      <c r="E6908" s="395" t="s">
        <v>1887</v>
      </c>
      <c r="F6908" s="395"/>
      <c r="G6908" s="11" t="s">
        <v>1911</v>
      </c>
      <c r="H6908" s="15">
        <v>1</v>
      </c>
      <c r="I6908" s="13">
        <v>0.44</v>
      </c>
      <c r="J6908" s="13">
        <v>0.44</v>
      </c>
    </row>
    <row r="6909" spans="1:10" ht="24" customHeight="1">
      <c r="A6909" s="22" t="s">
        <v>1894</v>
      </c>
      <c r="B6909" s="24" t="s">
        <v>3947</v>
      </c>
      <c r="C6909" s="22" t="s">
        <v>78</v>
      </c>
      <c r="D6909" s="22" t="s">
        <v>3948</v>
      </c>
      <c r="E6909" s="397" t="s">
        <v>67</v>
      </c>
      <c r="F6909" s="397"/>
      <c r="G6909" s="23" t="s">
        <v>1911</v>
      </c>
      <c r="H6909" s="26">
        <v>2.12E-2</v>
      </c>
      <c r="I6909" s="25">
        <v>20.97</v>
      </c>
      <c r="J6909" s="25">
        <v>0.44</v>
      </c>
    </row>
    <row r="6910" spans="1:10">
      <c r="A6910" s="38"/>
      <c r="B6910" s="38"/>
      <c r="C6910" s="38"/>
      <c r="D6910" s="38"/>
      <c r="E6910" s="38" t="s">
        <v>1897</v>
      </c>
      <c r="F6910" s="39">
        <v>0.44</v>
      </c>
      <c r="G6910" s="38" t="s">
        <v>1898</v>
      </c>
      <c r="H6910" s="39">
        <v>0</v>
      </c>
      <c r="I6910" s="38" t="s">
        <v>1899</v>
      </c>
      <c r="J6910" s="39">
        <v>0.44</v>
      </c>
    </row>
    <row r="6911" spans="1:10">
      <c r="A6911" s="38"/>
      <c r="B6911" s="38"/>
      <c r="C6911" s="38"/>
      <c r="D6911" s="38"/>
      <c r="E6911" s="38" t="s">
        <v>1900</v>
      </c>
      <c r="F6911" s="39">
        <v>0.09</v>
      </c>
      <c r="G6911" s="38"/>
      <c r="H6911" s="398" t="s">
        <v>1901</v>
      </c>
      <c r="I6911" s="398"/>
      <c r="J6911" s="39">
        <v>0.53</v>
      </c>
    </row>
    <row r="6912" spans="1:10" ht="1.05" customHeight="1">
      <c r="A6912" s="16"/>
      <c r="B6912" s="16"/>
      <c r="C6912" s="16"/>
      <c r="D6912" s="16"/>
      <c r="E6912" s="16"/>
      <c r="F6912" s="16"/>
      <c r="G6912" s="16"/>
      <c r="H6912" s="16"/>
      <c r="I6912" s="16"/>
      <c r="J6912" s="16"/>
    </row>
    <row r="6913" spans="1:10" ht="18" customHeight="1">
      <c r="A6913" s="2"/>
      <c r="B6913" s="4" t="s">
        <v>61</v>
      </c>
      <c r="C6913" s="2" t="s">
        <v>62</v>
      </c>
      <c r="D6913" s="2" t="s">
        <v>9</v>
      </c>
      <c r="E6913" s="391" t="s">
        <v>63</v>
      </c>
      <c r="F6913" s="391"/>
      <c r="G6913" s="3" t="s">
        <v>64</v>
      </c>
      <c r="H6913" s="4" t="s">
        <v>10</v>
      </c>
      <c r="I6913" s="4" t="s">
        <v>65</v>
      </c>
      <c r="J6913" s="4" t="s">
        <v>11</v>
      </c>
    </row>
    <row r="6914" spans="1:10" ht="25.95" customHeight="1">
      <c r="A6914" s="10" t="s">
        <v>1883</v>
      </c>
      <c r="B6914" s="12" t="s">
        <v>3949</v>
      </c>
      <c r="C6914" s="10" t="s">
        <v>78</v>
      </c>
      <c r="D6914" s="10" t="s">
        <v>3950</v>
      </c>
      <c r="E6914" s="395" t="s">
        <v>1887</v>
      </c>
      <c r="F6914" s="395"/>
      <c r="G6914" s="11" t="s">
        <v>128</v>
      </c>
      <c r="H6914" s="15">
        <v>1</v>
      </c>
      <c r="I6914" s="13">
        <v>35.04</v>
      </c>
      <c r="J6914" s="13">
        <v>35.04</v>
      </c>
    </row>
    <row r="6915" spans="1:10" ht="25.95" customHeight="1">
      <c r="A6915" s="22" t="s">
        <v>1894</v>
      </c>
      <c r="B6915" s="24" t="s">
        <v>3951</v>
      </c>
      <c r="C6915" s="22" t="s">
        <v>78</v>
      </c>
      <c r="D6915" s="22" t="s">
        <v>3952</v>
      </c>
      <c r="E6915" s="397" t="s">
        <v>67</v>
      </c>
      <c r="F6915" s="397"/>
      <c r="G6915" s="23" t="s">
        <v>128</v>
      </c>
      <c r="H6915" s="26">
        <v>1.112E-2</v>
      </c>
      <c r="I6915" s="25">
        <v>3151.93</v>
      </c>
      <c r="J6915" s="25">
        <v>35.04</v>
      </c>
    </row>
    <row r="6916" spans="1:10">
      <c r="A6916" s="38"/>
      <c r="B6916" s="38"/>
      <c r="C6916" s="38"/>
      <c r="D6916" s="38"/>
      <c r="E6916" s="38" t="s">
        <v>1897</v>
      </c>
      <c r="F6916" s="39">
        <v>35.04</v>
      </c>
      <c r="G6916" s="38" t="s">
        <v>1898</v>
      </c>
      <c r="H6916" s="39">
        <v>0</v>
      </c>
      <c r="I6916" s="38" t="s">
        <v>1899</v>
      </c>
      <c r="J6916" s="39">
        <v>35.04</v>
      </c>
    </row>
    <row r="6917" spans="1:10">
      <c r="A6917" s="38"/>
      <c r="B6917" s="38"/>
      <c r="C6917" s="38"/>
      <c r="D6917" s="38"/>
      <c r="E6917" s="38" t="s">
        <v>1900</v>
      </c>
      <c r="F6917" s="39">
        <v>7.18</v>
      </c>
      <c r="G6917" s="38"/>
      <c r="H6917" s="398" t="s">
        <v>1901</v>
      </c>
      <c r="I6917" s="398"/>
      <c r="J6917" s="39">
        <v>42.22</v>
      </c>
    </row>
    <row r="6918" spans="1:10" ht="1.05" customHeight="1">
      <c r="A6918" s="16"/>
      <c r="B6918" s="16"/>
      <c r="C6918" s="16"/>
      <c r="D6918" s="16"/>
      <c r="E6918" s="16"/>
      <c r="F6918" s="16"/>
      <c r="G6918" s="16"/>
      <c r="H6918" s="16"/>
      <c r="I6918" s="16"/>
      <c r="J6918" s="16"/>
    </row>
    <row r="6919" spans="1:10" ht="18" customHeight="1">
      <c r="A6919" s="2"/>
      <c r="B6919" s="4" t="s">
        <v>61</v>
      </c>
      <c r="C6919" s="2" t="s">
        <v>62</v>
      </c>
      <c r="D6919" s="2" t="s">
        <v>9</v>
      </c>
      <c r="E6919" s="391" t="s">
        <v>63</v>
      </c>
      <c r="F6919" s="391"/>
      <c r="G6919" s="3" t="s">
        <v>64</v>
      </c>
      <c r="H6919" s="4" t="s">
        <v>10</v>
      </c>
      <c r="I6919" s="4" t="s">
        <v>65</v>
      </c>
      <c r="J6919" s="4" t="s">
        <v>11</v>
      </c>
    </row>
    <row r="6920" spans="1:10" ht="25.95" customHeight="1">
      <c r="A6920" s="10" t="s">
        <v>1883</v>
      </c>
      <c r="B6920" s="12" t="s">
        <v>3953</v>
      </c>
      <c r="C6920" s="10" t="s">
        <v>78</v>
      </c>
      <c r="D6920" s="10" t="s">
        <v>3954</v>
      </c>
      <c r="E6920" s="395" t="s">
        <v>1887</v>
      </c>
      <c r="F6920" s="395"/>
      <c r="G6920" s="11" t="s">
        <v>1911</v>
      </c>
      <c r="H6920" s="15">
        <v>1</v>
      </c>
      <c r="I6920" s="13">
        <v>0.08</v>
      </c>
      <c r="J6920" s="13">
        <v>0.08</v>
      </c>
    </row>
    <row r="6921" spans="1:10" ht="24" customHeight="1">
      <c r="A6921" s="22" t="s">
        <v>1894</v>
      </c>
      <c r="B6921" s="24" t="s">
        <v>3955</v>
      </c>
      <c r="C6921" s="22" t="s">
        <v>78</v>
      </c>
      <c r="D6921" s="22" t="s">
        <v>3956</v>
      </c>
      <c r="E6921" s="397" t="s">
        <v>67</v>
      </c>
      <c r="F6921" s="397"/>
      <c r="G6921" s="23" t="s">
        <v>1911</v>
      </c>
      <c r="H6921" s="26">
        <v>5.0899999999999999E-3</v>
      </c>
      <c r="I6921" s="25">
        <v>16.91</v>
      </c>
      <c r="J6921" s="25">
        <v>0.08</v>
      </c>
    </row>
    <row r="6922" spans="1:10">
      <c r="A6922" s="38"/>
      <c r="B6922" s="38"/>
      <c r="C6922" s="38"/>
      <c r="D6922" s="38"/>
      <c r="E6922" s="38" t="s">
        <v>1897</v>
      </c>
      <c r="F6922" s="39">
        <v>0.08</v>
      </c>
      <c r="G6922" s="38" t="s">
        <v>1898</v>
      </c>
      <c r="H6922" s="39">
        <v>0</v>
      </c>
      <c r="I6922" s="38" t="s">
        <v>1899</v>
      </c>
      <c r="J6922" s="39">
        <v>0.08</v>
      </c>
    </row>
    <row r="6923" spans="1:10">
      <c r="A6923" s="38"/>
      <c r="B6923" s="38"/>
      <c r="C6923" s="38"/>
      <c r="D6923" s="38"/>
      <c r="E6923" s="38" t="s">
        <v>1900</v>
      </c>
      <c r="F6923" s="39">
        <v>0.01</v>
      </c>
      <c r="G6923" s="38"/>
      <c r="H6923" s="398" t="s">
        <v>1901</v>
      </c>
      <c r="I6923" s="398"/>
      <c r="J6923" s="39">
        <v>0.09</v>
      </c>
    </row>
    <row r="6924" spans="1:10" ht="1.05" customHeight="1">
      <c r="A6924" s="16"/>
      <c r="B6924" s="16"/>
      <c r="C6924" s="16"/>
      <c r="D6924" s="16"/>
      <c r="E6924" s="16"/>
      <c r="F6924" s="16"/>
      <c r="G6924" s="16"/>
      <c r="H6924" s="16"/>
      <c r="I6924" s="16"/>
      <c r="J6924" s="16"/>
    </row>
    <row r="6925" spans="1:10" ht="18" customHeight="1">
      <c r="A6925" s="2"/>
      <c r="B6925" s="4" t="s">
        <v>61</v>
      </c>
      <c r="C6925" s="2" t="s">
        <v>62</v>
      </c>
      <c r="D6925" s="2" t="s">
        <v>9</v>
      </c>
      <c r="E6925" s="391" t="s">
        <v>63</v>
      </c>
      <c r="F6925" s="391"/>
      <c r="G6925" s="3" t="s">
        <v>64</v>
      </c>
      <c r="H6925" s="4" t="s">
        <v>10</v>
      </c>
      <c r="I6925" s="4" t="s">
        <v>65</v>
      </c>
      <c r="J6925" s="4" t="s">
        <v>11</v>
      </c>
    </row>
    <row r="6926" spans="1:10" ht="25.95" customHeight="1">
      <c r="A6926" s="10" t="s">
        <v>1883</v>
      </c>
      <c r="B6926" s="12" t="s">
        <v>3957</v>
      </c>
      <c r="C6926" s="10" t="s">
        <v>78</v>
      </c>
      <c r="D6926" s="10" t="s">
        <v>3958</v>
      </c>
      <c r="E6926" s="395" t="s">
        <v>1887</v>
      </c>
      <c r="F6926" s="395"/>
      <c r="G6926" s="11" t="s">
        <v>1911</v>
      </c>
      <c r="H6926" s="15">
        <v>1</v>
      </c>
      <c r="I6926" s="13">
        <v>0.3</v>
      </c>
      <c r="J6926" s="13">
        <v>0.3</v>
      </c>
    </row>
    <row r="6927" spans="1:10" ht="24" customHeight="1">
      <c r="A6927" s="22" t="s">
        <v>1894</v>
      </c>
      <c r="B6927" s="24" t="s">
        <v>3959</v>
      </c>
      <c r="C6927" s="22" t="s">
        <v>78</v>
      </c>
      <c r="D6927" s="22" t="s">
        <v>3960</v>
      </c>
      <c r="E6927" s="397" t="s">
        <v>67</v>
      </c>
      <c r="F6927" s="397"/>
      <c r="G6927" s="23" t="s">
        <v>1911</v>
      </c>
      <c r="H6927" s="26">
        <v>1.4760000000000001E-2</v>
      </c>
      <c r="I6927" s="25">
        <v>20.97</v>
      </c>
      <c r="J6927" s="25">
        <v>0.3</v>
      </c>
    </row>
    <row r="6928" spans="1:10">
      <c r="A6928" s="38"/>
      <c r="B6928" s="38"/>
      <c r="C6928" s="38"/>
      <c r="D6928" s="38"/>
      <c r="E6928" s="38" t="s">
        <v>1897</v>
      </c>
      <c r="F6928" s="39">
        <v>0.3</v>
      </c>
      <c r="G6928" s="38" t="s">
        <v>1898</v>
      </c>
      <c r="H6928" s="39">
        <v>0</v>
      </c>
      <c r="I6928" s="38" t="s">
        <v>1899</v>
      </c>
      <c r="J6928" s="39">
        <v>0.3</v>
      </c>
    </row>
    <row r="6929" spans="1:10">
      <c r="A6929" s="38"/>
      <c r="B6929" s="38"/>
      <c r="C6929" s="38"/>
      <c r="D6929" s="38"/>
      <c r="E6929" s="38" t="s">
        <v>1900</v>
      </c>
      <c r="F6929" s="39">
        <v>0.06</v>
      </c>
      <c r="G6929" s="38"/>
      <c r="H6929" s="398" t="s">
        <v>1901</v>
      </c>
      <c r="I6929" s="398"/>
      <c r="J6929" s="39">
        <v>0.36</v>
      </c>
    </row>
    <row r="6930" spans="1:10" ht="1.05" customHeight="1">
      <c r="A6930" s="16"/>
      <c r="B6930" s="16"/>
      <c r="C6930" s="16"/>
      <c r="D6930" s="16"/>
      <c r="E6930" s="16"/>
      <c r="F6930" s="16"/>
      <c r="G6930" s="16"/>
      <c r="H6930" s="16"/>
      <c r="I6930" s="16"/>
      <c r="J6930" s="16"/>
    </row>
    <row r="6931" spans="1:10" ht="18" customHeight="1">
      <c r="A6931" s="2"/>
      <c r="B6931" s="4" t="s">
        <v>61</v>
      </c>
      <c r="C6931" s="2" t="s">
        <v>62</v>
      </c>
      <c r="D6931" s="2" t="s">
        <v>9</v>
      </c>
      <c r="E6931" s="391" t="s">
        <v>63</v>
      </c>
      <c r="F6931" s="391"/>
      <c r="G6931" s="3" t="s">
        <v>64</v>
      </c>
      <c r="H6931" s="4" t="s">
        <v>10</v>
      </c>
      <c r="I6931" s="4" t="s">
        <v>65</v>
      </c>
      <c r="J6931" s="4" t="s">
        <v>11</v>
      </c>
    </row>
    <row r="6932" spans="1:10" ht="25.95" customHeight="1">
      <c r="A6932" s="10" t="s">
        <v>1883</v>
      </c>
      <c r="B6932" s="12" t="s">
        <v>3961</v>
      </c>
      <c r="C6932" s="10" t="s">
        <v>78</v>
      </c>
      <c r="D6932" s="10" t="s">
        <v>3962</v>
      </c>
      <c r="E6932" s="395" t="s">
        <v>1887</v>
      </c>
      <c r="F6932" s="395"/>
      <c r="G6932" s="11" t="s">
        <v>1911</v>
      </c>
      <c r="H6932" s="15">
        <v>1</v>
      </c>
      <c r="I6932" s="13">
        <v>0.59</v>
      </c>
      <c r="J6932" s="13">
        <v>0.59</v>
      </c>
    </row>
    <row r="6933" spans="1:10" ht="24" customHeight="1">
      <c r="A6933" s="22" t="s">
        <v>1894</v>
      </c>
      <c r="B6933" s="24" t="s">
        <v>3963</v>
      </c>
      <c r="C6933" s="22" t="s">
        <v>78</v>
      </c>
      <c r="D6933" s="22" t="s">
        <v>3964</v>
      </c>
      <c r="E6933" s="397" t="s">
        <v>67</v>
      </c>
      <c r="F6933" s="397"/>
      <c r="G6933" s="23" t="s">
        <v>1911</v>
      </c>
      <c r="H6933" s="26">
        <v>2.7650000000000001E-2</v>
      </c>
      <c r="I6933" s="25">
        <v>21.36</v>
      </c>
      <c r="J6933" s="25">
        <v>0.59</v>
      </c>
    </row>
    <row r="6934" spans="1:10">
      <c r="A6934" s="38"/>
      <c r="B6934" s="38"/>
      <c r="C6934" s="38"/>
      <c r="D6934" s="38"/>
      <c r="E6934" s="38" t="s">
        <v>1897</v>
      </c>
      <c r="F6934" s="39">
        <v>0.59</v>
      </c>
      <c r="G6934" s="38" t="s">
        <v>1898</v>
      </c>
      <c r="H6934" s="39">
        <v>0</v>
      </c>
      <c r="I6934" s="38" t="s">
        <v>1899</v>
      </c>
      <c r="J6934" s="39">
        <v>0.59</v>
      </c>
    </row>
    <row r="6935" spans="1:10">
      <c r="A6935" s="38"/>
      <c r="B6935" s="38"/>
      <c r="C6935" s="38"/>
      <c r="D6935" s="38"/>
      <c r="E6935" s="38" t="s">
        <v>1900</v>
      </c>
      <c r="F6935" s="39">
        <v>0.12</v>
      </c>
      <c r="G6935" s="38"/>
      <c r="H6935" s="398" t="s">
        <v>1901</v>
      </c>
      <c r="I6935" s="398"/>
      <c r="J6935" s="39">
        <v>0.71</v>
      </c>
    </row>
    <row r="6936" spans="1:10" ht="1.05" customHeight="1">
      <c r="A6936" s="16"/>
      <c r="B6936" s="16"/>
      <c r="C6936" s="16"/>
      <c r="D6936" s="16"/>
      <c r="E6936" s="16"/>
      <c r="F6936" s="16"/>
      <c r="G6936" s="16"/>
      <c r="H6936" s="16"/>
      <c r="I6936" s="16"/>
      <c r="J6936" s="16"/>
    </row>
    <row r="6937" spans="1:10" ht="18" customHeight="1">
      <c r="A6937" s="2"/>
      <c r="B6937" s="4" t="s">
        <v>61</v>
      </c>
      <c r="C6937" s="2" t="s">
        <v>62</v>
      </c>
      <c r="D6937" s="2" t="s">
        <v>9</v>
      </c>
      <c r="E6937" s="391" t="s">
        <v>63</v>
      </c>
      <c r="F6937" s="391"/>
      <c r="G6937" s="3" t="s">
        <v>64</v>
      </c>
      <c r="H6937" s="4" t="s">
        <v>10</v>
      </c>
      <c r="I6937" s="4" t="s">
        <v>65</v>
      </c>
      <c r="J6937" s="4" t="s">
        <v>11</v>
      </c>
    </row>
    <row r="6938" spans="1:10" ht="25.95" customHeight="1">
      <c r="A6938" s="10" t="s">
        <v>1883</v>
      </c>
      <c r="B6938" s="12" t="s">
        <v>3965</v>
      </c>
      <c r="C6938" s="10" t="s">
        <v>78</v>
      </c>
      <c r="D6938" s="10" t="s">
        <v>3966</v>
      </c>
      <c r="E6938" s="395" t="s">
        <v>1887</v>
      </c>
      <c r="F6938" s="395"/>
      <c r="G6938" s="11" t="s">
        <v>1911</v>
      </c>
      <c r="H6938" s="15">
        <v>1</v>
      </c>
      <c r="I6938" s="13">
        <v>0.55000000000000004</v>
      </c>
      <c r="J6938" s="13">
        <v>0.55000000000000004</v>
      </c>
    </row>
    <row r="6939" spans="1:10" ht="24" customHeight="1">
      <c r="A6939" s="22" t="s">
        <v>1894</v>
      </c>
      <c r="B6939" s="24" t="s">
        <v>3967</v>
      </c>
      <c r="C6939" s="22" t="s">
        <v>78</v>
      </c>
      <c r="D6939" s="22" t="s">
        <v>3968</v>
      </c>
      <c r="E6939" s="397" t="s">
        <v>67</v>
      </c>
      <c r="F6939" s="397"/>
      <c r="G6939" s="23" t="s">
        <v>1911</v>
      </c>
      <c r="H6939" s="26">
        <v>3.0870000000000002E-2</v>
      </c>
      <c r="I6939" s="25">
        <v>18.04</v>
      </c>
      <c r="J6939" s="25">
        <v>0.55000000000000004</v>
      </c>
    </row>
    <row r="6940" spans="1:10">
      <c r="A6940" s="38"/>
      <c r="B6940" s="38"/>
      <c r="C6940" s="38"/>
      <c r="D6940" s="38"/>
      <c r="E6940" s="38" t="s">
        <v>1897</v>
      </c>
      <c r="F6940" s="39">
        <v>0.55000000000000004</v>
      </c>
      <c r="G6940" s="38" t="s">
        <v>1898</v>
      </c>
      <c r="H6940" s="39">
        <v>0</v>
      </c>
      <c r="I6940" s="38" t="s">
        <v>1899</v>
      </c>
      <c r="J6940" s="39">
        <v>0.55000000000000004</v>
      </c>
    </row>
    <row r="6941" spans="1:10">
      <c r="A6941" s="38"/>
      <c r="B6941" s="38"/>
      <c r="C6941" s="38"/>
      <c r="D6941" s="38"/>
      <c r="E6941" s="38" t="s">
        <v>1900</v>
      </c>
      <c r="F6941" s="39">
        <v>0.11</v>
      </c>
      <c r="G6941" s="38"/>
      <c r="H6941" s="398" t="s">
        <v>1901</v>
      </c>
      <c r="I6941" s="398"/>
      <c r="J6941" s="39">
        <v>0.66</v>
      </c>
    </row>
    <row r="6942" spans="1:10" ht="1.05" customHeight="1">
      <c r="A6942" s="16"/>
      <c r="B6942" s="16"/>
      <c r="C6942" s="16"/>
      <c r="D6942" s="16"/>
      <c r="E6942" s="16"/>
      <c r="F6942" s="16"/>
      <c r="G6942" s="16"/>
      <c r="H6942" s="16"/>
      <c r="I6942" s="16"/>
      <c r="J6942" s="16"/>
    </row>
    <row r="6943" spans="1:10" ht="18" customHeight="1">
      <c r="A6943" s="2"/>
      <c r="B6943" s="4" t="s">
        <v>61</v>
      </c>
      <c r="C6943" s="2" t="s">
        <v>62</v>
      </c>
      <c r="D6943" s="2" t="s">
        <v>9</v>
      </c>
      <c r="E6943" s="391" t="s">
        <v>63</v>
      </c>
      <c r="F6943" s="391"/>
      <c r="G6943" s="3" t="s">
        <v>64</v>
      </c>
      <c r="H6943" s="4" t="s">
        <v>10</v>
      </c>
      <c r="I6943" s="4" t="s">
        <v>65</v>
      </c>
      <c r="J6943" s="4" t="s">
        <v>11</v>
      </c>
    </row>
    <row r="6944" spans="1:10" ht="25.95" customHeight="1">
      <c r="A6944" s="10" t="s">
        <v>1883</v>
      </c>
      <c r="B6944" s="12" t="s">
        <v>3969</v>
      </c>
      <c r="C6944" s="10" t="s">
        <v>78</v>
      </c>
      <c r="D6944" s="10" t="s">
        <v>3970</v>
      </c>
      <c r="E6944" s="395" t="s">
        <v>1887</v>
      </c>
      <c r="F6944" s="395"/>
      <c r="G6944" s="11" t="s">
        <v>1911</v>
      </c>
      <c r="H6944" s="15">
        <v>1</v>
      </c>
      <c r="I6944" s="13">
        <v>0.17</v>
      </c>
      <c r="J6944" s="13">
        <v>0.17</v>
      </c>
    </row>
    <row r="6945" spans="1:10" ht="24" customHeight="1">
      <c r="A6945" s="22" t="s">
        <v>1894</v>
      </c>
      <c r="B6945" s="24" t="s">
        <v>3971</v>
      </c>
      <c r="C6945" s="22" t="s">
        <v>78</v>
      </c>
      <c r="D6945" s="22" t="s">
        <v>3972</v>
      </c>
      <c r="E6945" s="397" t="s">
        <v>67</v>
      </c>
      <c r="F6945" s="397"/>
      <c r="G6945" s="23" t="s">
        <v>1911</v>
      </c>
      <c r="H6945" s="26">
        <v>1.154E-2</v>
      </c>
      <c r="I6945" s="25">
        <v>15.39</v>
      </c>
      <c r="J6945" s="25">
        <v>0.17</v>
      </c>
    </row>
    <row r="6946" spans="1:10">
      <c r="A6946" s="38"/>
      <c r="B6946" s="38"/>
      <c r="C6946" s="38"/>
      <c r="D6946" s="38"/>
      <c r="E6946" s="38" t="s">
        <v>1897</v>
      </c>
      <c r="F6946" s="39">
        <v>0.17</v>
      </c>
      <c r="G6946" s="38" t="s">
        <v>1898</v>
      </c>
      <c r="H6946" s="39">
        <v>0</v>
      </c>
      <c r="I6946" s="38" t="s">
        <v>1899</v>
      </c>
      <c r="J6946" s="39">
        <v>0.17</v>
      </c>
    </row>
    <row r="6947" spans="1:10">
      <c r="A6947" s="38"/>
      <c r="B6947" s="38"/>
      <c r="C6947" s="38"/>
      <c r="D6947" s="38"/>
      <c r="E6947" s="38" t="s">
        <v>1900</v>
      </c>
      <c r="F6947" s="39">
        <v>0.03</v>
      </c>
      <c r="G6947" s="38"/>
      <c r="H6947" s="398" t="s">
        <v>1901</v>
      </c>
      <c r="I6947" s="398"/>
      <c r="J6947" s="39">
        <v>0.2</v>
      </c>
    </row>
    <row r="6948" spans="1:10" ht="1.05" customHeight="1">
      <c r="A6948" s="16"/>
      <c r="B6948" s="16"/>
      <c r="C6948" s="16"/>
      <c r="D6948" s="16"/>
      <c r="E6948" s="16"/>
      <c r="F6948" s="16"/>
      <c r="G6948" s="16"/>
      <c r="H6948" s="16"/>
      <c r="I6948" s="16"/>
      <c r="J6948" s="16"/>
    </row>
    <row r="6949" spans="1:10" ht="18" customHeight="1">
      <c r="A6949" s="2"/>
      <c r="B6949" s="4" t="s">
        <v>61</v>
      </c>
      <c r="C6949" s="2" t="s">
        <v>62</v>
      </c>
      <c r="D6949" s="2" t="s">
        <v>9</v>
      </c>
      <c r="E6949" s="391" t="s">
        <v>63</v>
      </c>
      <c r="F6949" s="391"/>
      <c r="G6949" s="3" t="s">
        <v>64</v>
      </c>
      <c r="H6949" s="4" t="s">
        <v>10</v>
      </c>
      <c r="I6949" s="4" t="s">
        <v>65</v>
      </c>
      <c r="J6949" s="4" t="s">
        <v>11</v>
      </c>
    </row>
    <row r="6950" spans="1:10" ht="25.95" customHeight="1">
      <c r="A6950" s="10" t="s">
        <v>1883</v>
      </c>
      <c r="B6950" s="12" t="s">
        <v>3973</v>
      </c>
      <c r="C6950" s="10" t="s">
        <v>78</v>
      </c>
      <c r="D6950" s="10" t="s">
        <v>3974</v>
      </c>
      <c r="E6950" s="395" t="s">
        <v>1887</v>
      </c>
      <c r="F6950" s="395"/>
      <c r="G6950" s="11" t="s">
        <v>1911</v>
      </c>
      <c r="H6950" s="15">
        <v>1</v>
      </c>
      <c r="I6950" s="13">
        <v>0.26</v>
      </c>
      <c r="J6950" s="13">
        <v>0.26</v>
      </c>
    </row>
    <row r="6951" spans="1:10" ht="25.95" customHeight="1">
      <c r="A6951" s="22" t="s">
        <v>1894</v>
      </c>
      <c r="B6951" s="24" t="s">
        <v>3975</v>
      </c>
      <c r="C6951" s="22" t="s">
        <v>78</v>
      </c>
      <c r="D6951" s="22" t="s">
        <v>3976</v>
      </c>
      <c r="E6951" s="397" t="s">
        <v>67</v>
      </c>
      <c r="F6951" s="397"/>
      <c r="G6951" s="23" t="s">
        <v>1911</v>
      </c>
      <c r="H6951" s="26">
        <v>1.4760000000000001E-2</v>
      </c>
      <c r="I6951" s="25">
        <v>18</v>
      </c>
      <c r="J6951" s="25">
        <v>0.26</v>
      </c>
    </row>
    <row r="6952" spans="1:10">
      <c r="A6952" s="38"/>
      <c r="B6952" s="38"/>
      <c r="C6952" s="38"/>
      <c r="D6952" s="38"/>
      <c r="E6952" s="38" t="s">
        <v>1897</v>
      </c>
      <c r="F6952" s="39">
        <v>0.26</v>
      </c>
      <c r="G6952" s="38" t="s">
        <v>1898</v>
      </c>
      <c r="H6952" s="39">
        <v>0</v>
      </c>
      <c r="I6952" s="38" t="s">
        <v>1899</v>
      </c>
      <c r="J6952" s="39">
        <v>0.26</v>
      </c>
    </row>
    <row r="6953" spans="1:10">
      <c r="A6953" s="38"/>
      <c r="B6953" s="38"/>
      <c r="C6953" s="38"/>
      <c r="D6953" s="38"/>
      <c r="E6953" s="38" t="s">
        <v>1900</v>
      </c>
      <c r="F6953" s="39">
        <v>0.05</v>
      </c>
      <c r="G6953" s="38"/>
      <c r="H6953" s="398" t="s">
        <v>1901</v>
      </c>
      <c r="I6953" s="398"/>
      <c r="J6953" s="39">
        <v>0.31</v>
      </c>
    </row>
    <row r="6954" spans="1:10" ht="1.05" customHeight="1">
      <c r="A6954" s="16"/>
      <c r="B6954" s="16"/>
      <c r="C6954" s="16"/>
      <c r="D6954" s="16"/>
      <c r="E6954" s="16"/>
      <c r="F6954" s="16"/>
      <c r="G6954" s="16"/>
      <c r="H6954" s="16"/>
      <c r="I6954" s="16"/>
      <c r="J6954" s="16"/>
    </row>
    <row r="6955" spans="1:10" ht="18" customHeight="1">
      <c r="A6955" s="2"/>
      <c r="B6955" s="4" t="s">
        <v>61</v>
      </c>
      <c r="C6955" s="2" t="s">
        <v>62</v>
      </c>
      <c r="D6955" s="2" t="s">
        <v>9</v>
      </c>
      <c r="E6955" s="391" t="s">
        <v>63</v>
      </c>
      <c r="F6955" s="391"/>
      <c r="G6955" s="3" t="s">
        <v>64</v>
      </c>
      <c r="H6955" s="4" t="s">
        <v>10</v>
      </c>
      <c r="I6955" s="4" t="s">
        <v>65</v>
      </c>
      <c r="J6955" s="4" t="s">
        <v>11</v>
      </c>
    </row>
    <row r="6956" spans="1:10" ht="25.95" customHeight="1">
      <c r="A6956" s="10" t="s">
        <v>1883</v>
      </c>
      <c r="B6956" s="12" t="s">
        <v>3977</v>
      </c>
      <c r="C6956" s="10" t="s">
        <v>78</v>
      </c>
      <c r="D6956" s="10" t="s">
        <v>3978</v>
      </c>
      <c r="E6956" s="395" t="s">
        <v>1887</v>
      </c>
      <c r="F6956" s="395"/>
      <c r="G6956" s="11" t="s">
        <v>1911</v>
      </c>
      <c r="H6956" s="15">
        <v>1</v>
      </c>
      <c r="I6956" s="13">
        <v>0.48</v>
      </c>
      <c r="J6956" s="13">
        <v>0.48</v>
      </c>
    </row>
    <row r="6957" spans="1:10" ht="24" customHeight="1">
      <c r="A6957" s="22" t="s">
        <v>1894</v>
      </c>
      <c r="B6957" s="24" t="s">
        <v>3979</v>
      </c>
      <c r="C6957" s="22" t="s">
        <v>78</v>
      </c>
      <c r="D6957" s="22" t="s">
        <v>3980</v>
      </c>
      <c r="E6957" s="397" t="s">
        <v>67</v>
      </c>
      <c r="F6957" s="397"/>
      <c r="G6957" s="23" t="s">
        <v>1911</v>
      </c>
      <c r="H6957" s="26">
        <v>3.0870000000000002E-2</v>
      </c>
      <c r="I6957" s="25">
        <v>15.84</v>
      </c>
      <c r="J6957" s="25">
        <v>0.48</v>
      </c>
    </row>
    <row r="6958" spans="1:10">
      <c r="A6958" s="38"/>
      <c r="B6958" s="38"/>
      <c r="C6958" s="38"/>
      <c r="D6958" s="38"/>
      <c r="E6958" s="38" t="s">
        <v>1897</v>
      </c>
      <c r="F6958" s="39">
        <v>0.48</v>
      </c>
      <c r="G6958" s="38" t="s">
        <v>1898</v>
      </c>
      <c r="H6958" s="39">
        <v>0</v>
      </c>
      <c r="I6958" s="38" t="s">
        <v>1899</v>
      </c>
      <c r="J6958" s="39">
        <v>0.48</v>
      </c>
    </row>
    <row r="6959" spans="1:10">
      <c r="A6959" s="38"/>
      <c r="B6959" s="38"/>
      <c r="C6959" s="38"/>
      <c r="D6959" s="38"/>
      <c r="E6959" s="38" t="s">
        <v>1900</v>
      </c>
      <c r="F6959" s="39">
        <v>0.09</v>
      </c>
      <c r="G6959" s="38"/>
      <c r="H6959" s="398" t="s">
        <v>1901</v>
      </c>
      <c r="I6959" s="398"/>
      <c r="J6959" s="39">
        <v>0.56999999999999995</v>
      </c>
    </row>
    <row r="6960" spans="1:10" ht="1.05" customHeight="1">
      <c r="A6960" s="16"/>
      <c r="B6960" s="16"/>
      <c r="C6960" s="16"/>
      <c r="D6960" s="16"/>
      <c r="E6960" s="16"/>
      <c r="F6960" s="16"/>
      <c r="G6960" s="16"/>
      <c r="H6960" s="16"/>
      <c r="I6960" s="16"/>
      <c r="J6960" s="16"/>
    </row>
    <row r="6961" spans="1:10" ht="18" customHeight="1">
      <c r="A6961" s="2"/>
      <c r="B6961" s="4" t="s">
        <v>61</v>
      </c>
      <c r="C6961" s="2" t="s">
        <v>62</v>
      </c>
      <c r="D6961" s="2" t="s">
        <v>9</v>
      </c>
      <c r="E6961" s="391" t="s">
        <v>63</v>
      </c>
      <c r="F6961" s="391"/>
      <c r="G6961" s="3" t="s">
        <v>64</v>
      </c>
      <c r="H6961" s="4" t="s">
        <v>10</v>
      </c>
      <c r="I6961" s="4" t="s">
        <v>65</v>
      </c>
      <c r="J6961" s="4" t="s">
        <v>11</v>
      </c>
    </row>
    <row r="6962" spans="1:10" ht="25.95" customHeight="1">
      <c r="A6962" s="10" t="s">
        <v>1883</v>
      </c>
      <c r="B6962" s="12" t="s">
        <v>3981</v>
      </c>
      <c r="C6962" s="10" t="s">
        <v>78</v>
      </c>
      <c r="D6962" s="10" t="s">
        <v>3982</v>
      </c>
      <c r="E6962" s="395" t="s">
        <v>1887</v>
      </c>
      <c r="F6962" s="395"/>
      <c r="G6962" s="11" t="s">
        <v>1911</v>
      </c>
      <c r="H6962" s="15">
        <v>1</v>
      </c>
      <c r="I6962" s="13">
        <v>0.11</v>
      </c>
      <c r="J6962" s="13">
        <v>0.11</v>
      </c>
    </row>
    <row r="6963" spans="1:10" ht="24" customHeight="1">
      <c r="A6963" s="22" t="s">
        <v>1894</v>
      </c>
      <c r="B6963" s="24" t="s">
        <v>3983</v>
      </c>
      <c r="C6963" s="22" t="s">
        <v>78</v>
      </c>
      <c r="D6963" s="22" t="s">
        <v>3984</v>
      </c>
      <c r="E6963" s="397" t="s">
        <v>67</v>
      </c>
      <c r="F6963" s="397"/>
      <c r="G6963" s="23" t="s">
        <v>1911</v>
      </c>
      <c r="H6963" s="26">
        <v>5.0899999999999999E-3</v>
      </c>
      <c r="I6963" s="25">
        <v>21.79</v>
      </c>
      <c r="J6963" s="25">
        <v>0.11</v>
      </c>
    </row>
    <row r="6964" spans="1:10">
      <c r="A6964" s="38"/>
      <c r="B6964" s="38"/>
      <c r="C6964" s="38"/>
      <c r="D6964" s="38"/>
      <c r="E6964" s="38" t="s">
        <v>1897</v>
      </c>
      <c r="F6964" s="39">
        <v>0.11</v>
      </c>
      <c r="G6964" s="38" t="s">
        <v>1898</v>
      </c>
      <c r="H6964" s="39">
        <v>0</v>
      </c>
      <c r="I6964" s="38" t="s">
        <v>1899</v>
      </c>
      <c r="J6964" s="39">
        <v>0.11</v>
      </c>
    </row>
    <row r="6965" spans="1:10">
      <c r="A6965" s="38"/>
      <c r="B6965" s="38"/>
      <c r="C6965" s="38"/>
      <c r="D6965" s="38"/>
      <c r="E6965" s="38" t="s">
        <v>1900</v>
      </c>
      <c r="F6965" s="39">
        <v>0.02</v>
      </c>
      <c r="G6965" s="38"/>
      <c r="H6965" s="398" t="s">
        <v>1901</v>
      </c>
      <c r="I6965" s="398"/>
      <c r="J6965" s="39">
        <v>0.13</v>
      </c>
    </row>
    <row r="6966" spans="1:10" ht="1.05" customHeight="1">
      <c r="A6966" s="16"/>
      <c r="B6966" s="16"/>
      <c r="C6966" s="16"/>
      <c r="D6966" s="16"/>
      <c r="E6966" s="16"/>
      <c r="F6966" s="16"/>
      <c r="G6966" s="16"/>
      <c r="H6966" s="16"/>
      <c r="I6966" s="16"/>
      <c r="J6966" s="16"/>
    </row>
    <row r="6967" spans="1:10" ht="18" customHeight="1">
      <c r="A6967" s="2"/>
      <c r="B6967" s="4" t="s">
        <v>61</v>
      </c>
      <c r="C6967" s="2" t="s">
        <v>62</v>
      </c>
      <c r="D6967" s="2" t="s">
        <v>9</v>
      </c>
      <c r="E6967" s="391" t="s">
        <v>63</v>
      </c>
      <c r="F6967" s="391"/>
      <c r="G6967" s="3" t="s">
        <v>64</v>
      </c>
      <c r="H6967" s="4" t="s">
        <v>10</v>
      </c>
      <c r="I6967" s="4" t="s">
        <v>65</v>
      </c>
      <c r="J6967" s="4" t="s">
        <v>11</v>
      </c>
    </row>
    <row r="6968" spans="1:10" ht="25.95" customHeight="1">
      <c r="A6968" s="10" t="s">
        <v>1883</v>
      </c>
      <c r="B6968" s="12" t="s">
        <v>3985</v>
      </c>
      <c r="C6968" s="10" t="s">
        <v>78</v>
      </c>
      <c r="D6968" s="10" t="s">
        <v>3986</v>
      </c>
      <c r="E6968" s="395" t="s">
        <v>1887</v>
      </c>
      <c r="F6968" s="395"/>
      <c r="G6968" s="11" t="s">
        <v>1911</v>
      </c>
      <c r="H6968" s="15">
        <v>1</v>
      </c>
      <c r="I6968" s="13">
        <v>0.1</v>
      </c>
      <c r="J6968" s="13">
        <v>0.1</v>
      </c>
    </row>
    <row r="6969" spans="1:10" ht="24" customHeight="1">
      <c r="A6969" s="22" t="s">
        <v>1894</v>
      </c>
      <c r="B6969" s="24" t="s">
        <v>3987</v>
      </c>
      <c r="C6969" s="22" t="s">
        <v>78</v>
      </c>
      <c r="D6969" s="22" t="s">
        <v>3988</v>
      </c>
      <c r="E6969" s="397" t="s">
        <v>67</v>
      </c>
      <c r="F6969" s="397"/>
      <c r="G6969" s="23" t="s">
        <v>1911</v>
      </c>
      <c r="H6969" s="26">
        <v>5.0899999999999999E-3</v>
      </c>
      <c r="I6969" s="25">
        <v>20.97</v>
      </c>
      <c r="J6969" s="25">
        <v>0.1</v>
      </c>
    </row>
    <row r="6970" spans="1:10">
      <c r="A6970" s="38"/>
      <c r="B6970" s="38"/>
      <c r="C6970" s="38"/>
      <c r="D6970" s="38"/>
      <c r="E6970" s="38" t="s">
        <v>1897</v>
      </c>
      <c r="F6970" s="39">
        <v>0.1</v>
      </c>
      <c r="G6970" s="38" t="s">
        <v>1898</v>
      </c>
      <c r="H6970" s="39">
        <v>0</v>
      </c>
      <c r="I6970" s="38" t="s">
        <v>1899</v>
      </c>
      <c r="J6970" s="39">
        <v>0.1</v>
      </c>
    </row>
    <row r="6971" spans="1:10">
      <c r="A6971" s="38"/>
      <c r="B6971" s="38"/>
      <c r="C6971" s="38"/>
      <c r="D6971" s="38"/>
      <c r="E6971" s="38" t="s">
        <v>1900</v>
      </c>
      <c r="F6971" s="39">
        <v>0.02</v>
      </c>
      <c r="G6971" s="38"/>
      <c r="H6971" s="398" t="s">
        <v>1901</v>
      </c>
      <c r="I6971" s="398"/>
      <c r="J6971" s="39">
        <v>0.12</v>
      </c>
    </row>
    <row r="6972" spans="1:10" ht="1.05" customHeight="1">
      <c r="A6972" s="16"/>
      <c r="B6972" s="16"/>
      <c r="C6972" s="16"/>
      <c r="D6972" s="16"/>
      <c r="E6972" s="16"/>
      <c r="F6972" s="16"/>
      <c r="G6972" s="16"/>
      <c r="H6972" s="16"/>
      <c r="I6972" s="16"/>
      <c r="J6972" s="16"/>
    </row>
    <row r="6973" spans="1:10" ht="18" customHeight="1">
      <c r="A6973" s="2"/>
      <c r="B6973" s="4" t="s">
        <v>61</v>
      </c>
      <c r="C6973" s="2" t="s">
        <v>62</v>
      </c>
      <c r="D6973" s="2" t="s">
        <v>9</v>
      </c>
      <c r="E6973" s="391" t="s">
        <v>63</v>
      </c>
      <c r="F6973" s="391"/>
      <c r="G6973" s="3" t="s">
        <v>64</v>
      </c>
      <c r="H6973" s="4" t="s">
        <v>10</v>
      </c>
      <c r="I6973" s="4" t="s">
        <v>65</v>
      </c>
      <c r="J6973" s="4" t="s">
        <v>11</v>
      </c>
    </row>
    <row r="6974" spans="1:10" ht="25.95" customHeight="1">
      <c r="A6974" s="10" t="s">
        <v>1883</v>
      </c>
      <c r="B6974" s="12" t="s">
        <v>3989</v>
      </c>
      <c r="C6974" s="10" t="s">
        <v>78</v>
      </c>
      <c r="D6974" s="10" t="s">
        <v>3990</v>
      </c>
      <c r="E6974" s="395" t="s">
        <v>1887</v>
      </c>
      <c r="F6974" s="395"/>
      <c r="G6974" s="11" t="s">
        <v>1911</v>
      </c>
      <c r="H6974" s="15">
        <v>1</v>
      </c>
      <c r="I6974" s="13">
        <v>0.38</v>
      </c>
      <c r="J6974" s="13">
        <v>0.38</v>
      </c>
    </row>
    <row r="6975" spans="1:10" ht="25.95" customHeight="1">
      <c r="A6975" s="22" t="s">
        <v>1894</v>
      </c>
      <c r="B6975" s="24" t="s">
        <v>3991</v>
      </c>
      <c r="C6975" s="22" t="s">
        <v>78</v>
      </c>
      <c r="D6975" s="22" t="s">
        <v>3992</v>
      </c>
      <c r="E6975" s="397" t="s">
        <v>67</v>
      </c>
      <c r="F6975" s="397"/>
      <c r="G6975" s="23" t="s">
        <v>1911</v>
      </c>
      <c r="H6975" s="26">
        <v>1.6369999999999999E-2</v>
      </c>
      <c r="I6975" s="25">
        <v>23.52</v>
      </c>
      <c r="J6975" s="25">
        <v>0.38</v>
      </c>
    </row>
    <row r="6976" spans="1:10">
      <c r="A6976" s="38"/>
      <c r="B6976" s="38"/>
      <c r="C6976" s="38"/>
      <c r="D6976" s="38"/>
      <c r="E6976" s="38" t="s">
        <v>1897</v>
      </c>
      <c r="F6976" s="39">
        <v>0.38</v>
      </c>
      <c r="G6976" s="38" t="s">
        <v>1898</v>
      </c>
      <c r="H6976" s="39">
        <v>0</v>
      </c>
      <c r="I6976" s="38" t="s">
        <v>1899</v>
      </c>
      <c r="J6976" s="39">
        <v>0.38</v>
      </c>
    </row>
    <row r="6977" spans="1:10">
      <c r="A6977" s="38"/>
      <c r="B6977" s="38"/>
      <c r="C6977" s="38"/>
      <c r="D6977" s="38"/>
      <c r="E6977" s="38" t="s">
        <v>1900</v>
      </c>
      <c r="F6977" s="39">
        <v>7.0000000000000007E-2</v>
      </c>
      <c r="G6977" s="38"/>
      <c r="H6977" s="398" t="s">
        <v>1901</v>
      </c>
      <c r="I6977" s="398"/>
      <c r="J6977" s="39">
        <v>0.45</v>
      </c>
    </row>
    <row r="6978" spans="1:10" ht="1.05" customHeight="1">
      <c r="A6978" s="16"/>
      <c r="B6978" s="16"/>
      <c r="C6978" s="16"/>
      <c r="D6978" s="16"/>
      <c r="E6978" s="16"/>
      <c r="F6978" s="16"/>
      <c r="G6978" s="16"/>
      <c r="H6978" s="16"/>
      <c r="I6978" s="16"/>
      <c r="J6978" s="16"/>
    </row>
    <row r="6979" spans="1:10" ht="18" customHeight="1">
      <c r="A6979" s="2"/>
      <c r="B6979" s="4" t="s">
        <v>61</v>
      </c>
      <c r="C6979" s="2" t="s">
        <v>62</v>
      </c>
      <c r="D6979" s="2" t="s">
        <v>9</v>
      </c>
      <c r="E6979" s="391" t="s">
        <v>63</v>
      </c>
      <c r="F6979" s="391"/>
      <c r="G6979" s="3" t="s">
        <v>64</v>
      </c>
      <c r="H6979" s="4" t="s">
        <v>10</v>
      </c>
      <c r="I6979" s="4" t="s">
        <v>65</v>
      </c>
      <c r="J6979" s="4" t="s">
        <v>11</v>
      </c>
    </row>
    <row r="6980" spans="1:10" ht="39" customHeight="1">
      <c r="A6980" s="10" t="s">
        <v>1883</v>
      </c>
      <c r="B6980" s="12" t="s">
        <v>3993</v>
      </c>
      <c r="C6980" s="10" t="s">
        <v>78</v>
      </c>
      <c r="D6980" s="10" t="s">
        <v>3994</v>
      </c>
      <c r="E6980" s="395" t="s">
        <v>1887</v>
      </c>
      <c r="F6980" s="395"/>
      <c r="G6980" s="11" t="s">
        <v>1911</v>
      </c>
      <c r="H6980" s="15">
        <v>1</v>
      </c>
      <c r="I6980" s="13">
        <v>0.12</v>
      </c>
      <c r="J6980" s="13">
        <v>0.12</v>
      </c>
    </row>
    <row r="6981" spans="1:10" ht="25.95" customHeight="1">
      <c r="A6981" s="22" t="s">
        <v>1894</v>
      </c>
      <c r="B6981" s="24" t="s">
        <v>3995</v>
      </c>
      <c r="C6981" s="22" t="s">
        <v>78</v>
      </c>
      <c r="D6981" s="22" t="s">
        <v>3996</v>
      </c>
      <c r="E6981" s="397" t="s">
        <v>67</v>
      </c>
      <c r="F6981" s="397"/>
      <c r="G6981" s="23" t="s">
        <v>1911</v>
      </c>
      <c r="H6981" s="26">
        <v>8.3099999999999997E-3</v>
      </c>
      <c r="I6981" s="25">
        <v>15.63</v>
      </c>
      <c r="J6981" s="25">
        <v>0.12</v>
      </c>
    </row>
    <row r="6982" spans="1:10">
      <c r="A6982" s="38"/>
      <c r="B6982" s="38"/>
      <c r="C6982" s="38"/>
      <c r="D6982" s="38"/>
      <c r="E6982" s="38" t="s">
        <v>1897</v>
      </c>
      <c r="F6982" s="39">
        <v>0.12</v>
      </c>
      <c r="G6982" s="38" t="s">
        <v>1898</v>
      </c>
      <c r="H6982" s="39">
        <v>0</v>
      </c>
      <c r="I6982" s="38" t="s">
        <v>1899</v>
      </c>
      <c r="J6982" s="39">
        <v>0.12</v>
      </c>
    </row>
    <row r="6983" spans="1:10">
      <c r="A6983" s="38"/>
      <c r="B6983" s="38"/>
      <c r="C6983" s="38"/>
      <c r="D6983" s="38"/>
      <c r="E6983" s="38" t="s">
        <v>1900</v>
      </c>
      <c r="F6983" s="39">
        <v>0.02</v>
      </c>
      <c r="G6983" s="38"/>
      <c r="H6983" s="398" t="s">
        <v>1901</v>
      </c>
      <c r="I6983" s="398"/>
      <c r="J6983" s="39">
        <v>0.14000000000000001</v>
      </c>
    </row>
    <row r="6984" spans="1:10" ht="1.05" customHeight="1">
      <c r="A6984" s="16"/>
      <c r="B6984" s="16"/>
      <c r="C6984" s="16"/>
      <c r="D6984" s="16"/>
      <c r="E6984" s="16"/>
      <c r="F6984" s="16"/>
      <c r="G6984" s="16"/>
      <c r="H6984" s="16"/>
      <c r="I6984" s="16"/>
      <c r="J6984" s="16"/>
    </row>
    <row r="6985" spans="1:10" ht="18" customHeight="1">
      <c r="A6985" s="2"/>
      <c r="B6985" s="4" t="s">
        <v>61</v>
      </c>
      <c r="C6985" s="2" t="s">
        <v>62</v>
      </c>
      <c r="D6985" s="2" t="s">
        <v>9</v>
      </c>
      <c r="E6985" s="391" t="s">
        <v>63</v>
      </c>
      <c r="F6985" s="391"/>
      <c r="G6985" s="3" t="s">
        <v>64</v>
      </c>
      <c r="H6985" s="4" t="s">
        <v>10</v>
      </c>
      <c r="I6985" s="4" t="s">
        <v>65</v>
      </c>
      <c r="J6985" s="4" t="s">
        <v>11</v>
      </c>
    </row>
    <row r="6986" spans="1:10" ht="25.95" customHeight="1">
      <c r="A6986" s="10" t="s">
        <v>1883</v>
      </c>
      <c r="B6986" s="12" t="s">
        <v>3997</v>
      </c>
      <c r="C6986" s="10" t="s">
        <v>78</v>
      </c>
      <c r="D6986" s="10" t="s">
        <v>3998</v>
      </c>
      <c r="E6986" s="395" t="s">
        <v>1887</v>
      </c>
      <c r="F6986" s="395"/>
      <c r="G6986" s="11" t="s">
        <v>1911</v>
      </c>
      <c r="H6986" s="15">
        <v>1</v>
      </c>
      <c r="I6986" s="13">
        <v>0.24</v>
      </c>
      <c r="J6986" s="13">
        <v>0.24</v>
      </c>
    </row>
    <row r="6987" spans="1:10" ht="24" customHeight="1">
      <c r="A6987" s="22" t="s">
        <v>1894</v>
      </c>
      <c r="B6987" s="24" t="s">
        <v>3999</v>
      </c>
      <c r="C6987" s="22" t="s">
        <v>78</v>
      </c>
      <c r="D6987" s="22" t="s">
        <v>4000</v>
      </c>
      <c r="E6987" s="397" t="s">
        <v>67</v>
      </c>
      <c r="F6987" s="397"/>
      <c r="G6987" s="23" t="s">
        <v>1911</v>
      </c>
      <c r="H6987" s="26">
        <v>1.154E-2</v>
      </c>
      <c r="I6987" s="25">
        <v>20.97</v>
      </c>
      <c r="J6987" s="25">
        <v>0.24</v>
      </c>
    </row>
    <row r="6988" spans="1:10">
      <c r="A6988" s="38"/>
      <c r="B6988" s="38"/>
      <c r="C6988" s="38"/>
      <c r="D6988" s="38"/>
      <c r="E6988" s="38" t="s">
        <v>1897</v>
      </c>
      <c r="F6988" s="39">
        <v>0.24</v>
      </c>
      <c r="G6988" s="38" t="s">
        <v>1898</v>
      </c>
      <c r="H6988" s="39">
        <v>0</v>
      </c>
      <c r="I6988" s="38" t="s">
        <v>1899</v>
      </c>
      <c r="J6988" s="39">
        <v>0.24</v>
      </c>
    </row>
    <row r="6989" spans="1:10">
      <c r="A6989" s="38"/>
      <c r="B6989" s="38"/>
      <c r="C6989" s="38"/>
      <c r="D6989" s="38"/>
      <c r="E6989" s="38" t="s">
        <v>1900</v>
      </c>
      <c r="F6989" s="39">
        <v>0.04</v>
      </c>
      <c r="G6989" s="38"/>
      <c r="H6989" s="398" t="s">
        <v>1901</v>
      </c>
      <c r="I6989" s="398"/>
      <c r="J6989" s="39">
        <v>0.28000000000000003</v>
      </c>
    </row>
    <row r="6990" spans="1:10" ht="1.05" customHeight="1">
      <c r="A6990" s="16"/>
      <c r="B6990" s="16"/>
      <c r="C6990" s="16"/>
      <c r="D6990" s="16"/>
      <c r="E6990" s="16"/>
      <c r="F6990" s="16"/>
      <c r="G6990" s="16"/>
      <c r="H6990" s="16"/>
      <c r="I6990" s="16"/>
      <c r="J6990" s="16"/>
    </row>
    <row r="6991" spans="1:10" ht="18" customHeight="1">
      <c r="A6991" s="2"/>
      <c r="B6991" s="4" t="s">
        <v>61</v>
      </c>
      <c r="C6991" s="2" t="s">
        <v>62</v>
      </c>
      <c r="D6991" s="2" t="s">
        <v>9</v>
      </c>
      <c r="E6991" s="391" t="s">
        <v>63</v>
      </c>
      <c r="F6991" s="391"/>
      <c r="G6991" s="3" t="s">
        <v>64</v>
      </c>
      <c r="H6991" s="4" t="s">
        <v>10</v>
      </c>
      <c r="I6991" s="4" t="s">
        <v>65</v>
      </c>
      <c r="J6991" s="4" t="s">
        <v>11</v>
      </c>
    </row>
    <row r="6992" spans="1:10" ht="25.95" customHeight="1">
      <c r="A6992" s="10" t="s">
        <v>1883</v>
      </c>
      <c r="B6992" s="12" t="s">
        <v>4001</v>
      </c>
      <c r="C6992" s="10" t="s">
        <v>78</v>
      </c>
      <c r="D6992" s="10" t="s">
        <v>4002</v>
      </c>
      <c r="E6992" s="395" t="s">
        <v>1887</v>
      </c>
      <c r="F6992" s="395"/>
      <c r="G6992" s="11" t="s">
        <v>1911</v>
      </c>
      <c r="H6992" s="15">
        <v>1</v>
      </c>
      <c r="I6992" s="13">
        <v>0.25</v>
      </c>
      <c r="J6992" s="13">
        <v>0.25</v>
      </c>
    </row>
    <row r="6993" spans="1:10" ht="24" customHeight="1">
      <c r="A6993" s="22" t="s">
        <v>1894</v>
      </c>
      <c r="B6993" s="24" t="s">
        <v>4003</v>
      </c>
      <c r="C6993" s="22" t="s">
        <v>78</v>
      </c>
      <c r="D6993" s="22" t="s">
        <v>4004</v>
      </c>
      <c r="E6993" s="397" t="s">
        <v>67</v>
      </c>
      <c r="F6993" s="397"/>
      <c r="G6993" s="23" t="s">
        <v>1911</v>
      </c>
      <c r="H6993" s="26">
        <v>1.6369999999999999E-2</v>
      </c>
      <c r="I6993" s="25">
        <v>15.63</v>
      </c>
      <c r="J6993" s="25">
        <v>0.25</v>
      </c>
    </row>
    <row r="6994" spans="1:10">
      <c r="A6994" s="38"/>
      <c r="B6994" s="38"/>
      <c r="C6994" s="38"/>
      <c r="D6994" s="38"/>
      <c r="E6994" s="38" t="s">
        <v>1897</v>
      </c>
      <c r="F6994" s="39">
        <v>0.25</v>
      </c>
      <c r="G6994" s="38" t="s">
        <v>1898</v>
      </c>
      <c r="H6994" s="39">
        <v>0</v>
      </c>
      <c r="I6994" s="38" t="s">
        <v>1899</v>
      </c>
      <c r="J6994" s="39">
        <v>0.25</v>
      </c>
    </row>
    <row r="6995" spans="1:10">
      <c r="A6995" s="38"/>
      <c r="B6995" s="38"/>
      <c r="C6995" s="38"/>
      <c r="D6995" s="38"/>
      <c r="E6995" s="38" t="s">
        <v>1900</v>
      </c>
      <c r="F6995" s="39">
        <v>0.05</v>
      </c>
      <c r="G6995" s="38"/>
      <c r="H6995" s="398" t="s">
        <v>1901</v>
      </c>
      <c r="I6995" s="398"/>
      <c r="J6995" s="39">
        <v>0.3</v>
      </c>
    </row>
    <row r="6996" spans="1:10" ht="1.05" customHeight="1">
      <c r="A6996" s="16"/>
      <c r="B6996" s="16"/>
      <c r="C6996" s="16"/>
      <c r="D6996" s="16"/>
      <c r="E6996" s="16"/>
      <c r="F6996" s="16"/>
      <c r="G6996" s="16"/>
      <c r="H6996" s="16"/>
      <c r="I6996" s="16"/>
      <c r="J6996" s="16"/>
    </row>
    <row r="6997" spans="1:10" ht="18" customHeight="1">
      <c r="A6997" s="2"/>
      <c r="B6997" s="4" t="s">
        <v>61</v>
      </c>
      <c r="C6997" s="2" t="s">
        <v>62</v>
      </c>
      <c r="D6997" s="2" t="s">
        <v>9</v>
      </c>
      <c r="E6997" s="391" t="s">
        <v>63</v>
      </c>
      <c r="F6997" s="391"/>
      <c r="G6997" s="3" t="s">
        <v>64</v>
      </c>
      <c r="H6997" s="4" t="s">
        <v>10</v>
      </c>
      <c r="I6997" s="4" t="s">
        <v>65</v>
      </c>
      <c r="J6997" s="4" t="s">
        <v>11</v>
      </c>
    </row>
    <row r="6998" spans="1:10" ht="25.95" customHeight="1">
      <c r="A6998" s="10" t="s">
        <v>1883</v>
      </c>
      <c r="B6998" s="12" t="s">
        <v>4005</v>
      </c>
      <c r="C6998" s="10" t="s">
        <v>78</v>
      </c>
      <c r="D6998" s="10" t="s">
        <v>4006</v>
      </c>
      <c r="E6998" s="395" t="s">
        <v>1887</v>
      </c>
      <c r="F6998" s="395"/>
      <c r="G6998" s="11" t="s">
        <v>1911</v>
      </c>
      <c r="H6998" s="15">
        <v>1</v>
      </c>
      <c r="I6998" s="13">
        <v>0.4</v>
      </c>
      <c r="J6998" s="13">
        <v>0.4</v>
      </c>
    </row>
    <row r="6999" spans="1:10" ht="24" customHeight="1">
      <c r="A6999" s="22" t="s">
        <v>1894</v>
      </c>
      <c r="B6999" s="24" t="s">
        <v>4007</v>
      </c>
      <c r="C6999" s="22" t="s">
        <v>78</v>
      </c>
      <c r="D6999" s="22" t="s">
        <v>4008</v>
      </c>
      <c r="E6999" s="397" t="s">
        <v>67</v>
      </c>
      <c r="F6999" s="397"/>
      <c r="G6999" s="23" t="s">
        <v>1911</v>
      </c>
      <c r="H6999" s="26">
        <v>1.6369999999999999E-2</v>
      </c>
      <c r="I6999" s="25">
        <v>24.93</v>
      </c>
      <c r="J6999" s="25">
        <v>0.4</v>
      </c>
    </row>
    <row r="7000" spans="1:10">
      <c r="A7000" s="38"/>
      <c r="B7000" s="38"/>
      <c r="C7000" s="38"/>
      <c r="D7000" s="38"/>
      <c r="E7000" s="38" t="s">
        <v>1897</v>
      </c>
      <c r="F7000" s="39">
        <v>0.4</v>
      </c>
      <c r="G7000" s="38" t="s">
        <v>1898</v>
      </c>
      <c r="H7000" s="39">
        <v>0</v>
      </c>
      <c r="I7000" s="38" t="s">
        <v>1899</v>
      </c>
      <c r="J7000" s="39">
        <v>0.4</v>
      </c>
    </row>
    <row r="7001" spans="1:10">
      <c r="A7001" s="38"/>
      <c r="B7001" s="38"/>
      <c r="C7001" s="38"/>
      <c r="D7001" s="38"/>
      <c r="E7001" s="38" t="s">
        <v>1900</v>
      </c>
      <c r="F7001" s="39">
        <v>0.08</v>
      </c>
      <c r="G7001" s="38"/>
      <c r="H7001" s="398" t="s">
        <v>1901</v>
      </c>
      <c r="I7001" s="398"/>
      <c r="J7001" s="39">
        <v>0.48</v>
      </c>
    </row>
    <row r="7002" spans="1:10" ht="1.05" customHeight="1">
      <c r="A7002" s="16"/>
      <c r="B7002" s="16"/>
      <c r="C7002" s="16"/>
      <c r="D7002" s="16"/>
      <c r="E7002" s="16"/>
      <c r="F7002" s="16"/>
      <c r="G7002" s="16"/>
      <c r="H7002" s="16"/>
      <c r="I7002" s="16"/>
      <c r="J7002" s="16"/>
    </row>
    <row r="7003" spans="1:10" ht="18" customHeight="1">
      <c r="A7003" s="2"/>
      <c r="B7003" s="4" t="s">
        <v>61</v>
      </c>
      <c r="C7003" s="2" t="s">
        <v>62</v>
      </c>
      <c r="D7003" s="2" t="s">
        <v>9</v>
      </c>
      <c r="E7003" s="391" t="s">
        <v>63</v>
      </c>
      <c r="F7003" s="391"/>
      <c r="G7003" s="3" t="s">
        <v>64</v>
      </c>
      <c r="H7003" s="4" t="s">
        <v>10</v>
      </c>
      <c r="I7003" s="4" t="s">
        <v>65</v>
      </c>
      <c r="J7003" s="4" t="s">
        <v>11</v>
      </c>
    </row>
    <row r="7004" spans="1:10" ht="25.95" customHeight="1">
      <c r="A7004" s="10" t="s">
        <v>1883</v>
      </c>
      <c r="B7004" s="12" t="s">
        <v>4009</v>
      </c>
      <c r="C7004" s="10" t="s">
        <v>78</v>
      </c>
      <c r="D7004" s="10" t="s">
        <v>4010</v>
      </c>
      <c r="E7004" s="395" t="s">
        <v>1887</v>
      </c>
      <c r="F7004" s="395"/>
      <c r="G7004" s="11" t="s">
        <v>1911</v>
      </c>
      <c r="H7004" s="15">
        <v>1</v>
      </c>
      <c r="I7004" s="13">
        <v>0.12</v>
      </c>
      <c r="J7004" s="13">
        <v>0.12</v>
      </c>
    </row>
    <row r="7005" spans="1:10" ht="24" customHeight="1">
      <c r="A7005" s="22" t="s">
        <v>1894</v>
      </c>
      <c r="B7005" s="24" t="s">
        <v>4011</v>
      </c>
      <c r="C7005" s="22" t="s">
        <v>78</v>
      </c>
      <c r="D7005" s="22" t="s">
        <v>4012</v>
      </c>
      <c r="E7005" s="397" t="s">
        <v>67</v>
      </c>
      <c r="F7005" s="397"/>
      <c r="G7005" s="23" t="s">
        <v>1911</v>
      </c>
      <c r="H7005" s="26">
        <v>8.3099999999999997E-3</v>
      </c>
      <c r="I7005" s="25">
        <v>15.63</v>
      </c>
      <c r="J7005" s="25">
        <v>0.12</v>
      </c>
    </row>
    <row r="7006" spans="1:10">
      <c r="A7006" s="38"/>
      <c r="B7006" s="38"/>
      <c r="C7006" s="38"/>
      <c r="D7006" s="38"/>
      <c r="E7006" s="38" t="s">
        <v>1897</v>
      </c>
      <c r="F7006" s="39">
        <v>0.12</v>
      </c>
      <c r="G7006" s="38" t="s">
        <v>1898</v>
      </c>
      <c r="H7006" s="39">
        <v>0</v>
      </c>
      <c r="I7006" s="38" t="s">
        <v>1899</v>
      </c>
      <c r="J7006" s="39">
        <v>0.12</v>
      </c>
    </row>
    <row r="7007" spans="1:10">
      <c r="A7007" s="38"/>
      <c r="B7007" s="38"/>
      <c r="C7007" s="38"/>
      <c r="D7007" s="38"/>
      <c r="E7007" s="38" t="s">
        <v>1900</v>
      </c>
      <c r="F7007" s="39">
        <v>0.02</v>
      </c>
      <c r="G7007" s="38"/>
      <c r="H7007" s="398" t="s">
        <v>1901</v>
      </c>
      <c r="I7007" s="398"/>
      <c r="J7007" s="39">
        <v>0.14000000000000001</v>
      </c>
    </row>
    <row r="7008" spans="1:10" ht="1.05" customHeight="1">
      <c r="A7008" s="16"/>
      <c r="B7008" s="16"/>
      <c r="C7008" s="16"/>
      <c r="D7008" s="16"/>
      <c r="E7008" s="16"/>
      <c r="F7008" s="16"/>
      <c r="G7008" s="16"/>
      <c r="H7008" s="16"/>
      <c r="I7008" s="16"/>
      <c r="J7008" s="16"/>
    </row>
    <row r="7009" spans="1:10" ht="18" customHeight="1">
      <c r="A7009" s="2"/>
      <c r="B7009" s="4" t="s">
        <v>61</v>
      </c>
      <c r="C7009" s="2" t="s">
        <v>62</v>
      </c>
      <c r="D7009" s="2" t="s">
        <v>9</v>
      </c>
      <c r="E7009" s="391" t="s">
        <v>63</v>
      </c>
      <c r="F7009" s="391"/>
      <c r="G7009" s="3" t="s">
        <v>64</v>
      </c>
      <c r="H7009" s="4" t="s">
        <v>10</v>
      </c>
      <c r="I7009" s="4" t="s">
        <v>65</v>
      </c>
      <c r="J7009" s="4" t="s">
        <v>11</v>
      </c>
    </row>
    <row r="7010" spans="1:10" ht="25.95" customHeight="1">
      <c r="A7010" s="10" t="s">
        <v>1883</v>
      </c>
      <c r="B7010" s="12" t="s">
        <v>4013</v>
      </c>
      <c r="C7010" s="10" t="s">
        <v>78</v>
      </c>
      <c r="D7010" s="10" t="s">
        <v>4014</v>
      </c>
      <c r="E7010" s="395" t="s">
        <v>1887</v>
      </c>
      <c r="F7010" s="395"/>
      <c r="G7010" s="11" t="s">
        <v>1911</v>
      </c>
      <c r="H7010" s="15">
        <v>1</v>
      </c>
      <c r="I7010" s="13">
        <v>0.21</v>
      </c>
      <c r="J7010" s="13">
        <v>0.21</v>
      </c>
    </row>
    <row r="7011" spans="1:10" ht="25.95" customHeight="1">
      <c r="A7011" s="22" t="s">
        <v>1894</v>
      </c>
      <c r="B7011" s="24" t="s">
        <v>4015</v>
      </c>
      <c r="C7011" s="22" t="s">
        <v>78</v>
      </c>
      <c r="D7011" s="22" t="s">
        <v>4016</v>
      </c>
      <c r="E7011" s="397" t="s">
        <v>67</v>
      </c>
      <c r="F7011" s="397"/>
      <c r="G7011" s="23" t="s">
        <v>1911</v>
      </c>
      <c r="H7011" s="26">
        <v>1.154E-2</v>
      </c>
      <c r="I7011" s="25">
        <v>18.39</v>
      </c>
      <c r="J7011" s="25">
        <v>0.21</v>
      </c>
    </row>
    <row r="7012" spans="1:10">
      <c r="A7012" s="38"/>
      <c r="B7012" s="38"/>
      <c r="C7012" s="38"/>
      <c r="D7012" s="38"/>
      <c r="E7012" s="38" t="s">
        <v>1897</v>
      </c>
      <c r="F7012" s="39">
        <v>0.21</v>
      </c>
      <c r="G7012" s="38" t="s">
        <v>1898</v>
      </c>
      <c r="H7012" s="39">
        <v>0</v>
      </c>
      <c r="I7012" s="38" t="s">
        <v>1899</v>
      </c>
      <c r="J7012" s="39">
        <v>0.21</v>
      </c>
    </row>
    <row r="7013" spans="1:10">
      <c r="A7013" s="38"/>
      <c r="B7013" s="38"/>
      <c r="C7013" s="38"/>
      <c r="D7013" s="38"/>
      <c r="E7013" s="38" t="s">
        <v>1900</v>
      </c>
      <c r="F7013" s="39">
        <v>0.04</v>
      </c>
      <c r="G7013" s="38"/>
      <c r="H7013" s="398" t="s">
        <v>1901</v>
      </c>
      <c r="I7013" s="398"/>
      <c r="J7013" s="39">
        <v>0.25</v>
      </c>
    </row>
    <row r="7014" spans="1:10" ht="1.05" customHeight="1">
      <c r="A7014" s="16"/>
      <c r="B7014" s="16"/>
      <c r="C7014" s="16"/>
      <c r="D7014" s="16"/>
      <c r="E7014" s="16"/>
      <c r="F7014" s="16"/>
      <c r="G7014" s="16"/>
      <c r="H7014" s="16"/>
      <c r="I7014" s="16"/>
      <c r="J7014" s="16"/>
    </row>
    <row r="7015" spans="1:10" ht="18" customHeight="1">
      <c r="A7015" s="2"/>
      <c r="B7015" s="4" t="s">
        <v>61</v>
      </c>
      <c r="C7015" s="2" t="s">
        <v>62</v>
      </c>
      <c r="D7015" s="2" t="s">
        <v>9</v>
      </c>
      <c r="E7015" s="391" t="s">
        <v>63</v>
      </c>
      <c r="F7015" s="391"/>
      <c r="G7015" s="3" t="s">
        <v>64</v>
      </c>
      <c r="H7015" s="4" t="s">
        <v>10</v>
      </c>
      <c r="I7015" s="4" t="s">
        <v>65</v>
      </c>
      <c r="J7015" s="4" t="s">
        <v>11</v>
      </c>
    </row>
    <row r="7016" spans="1:10" ht="25.95" customHeight="1">
      <c r="A7016" s="10" t="s">
        <v>1883</v>
      </c>
      <c r="B7016" s="12" t="s">
        <v>4017</v>
      </c>
      <c r="C7016" s="10" t="s">
        <v>78</v>
      </c>
      <c r="D7016" s="10" t="s">
        <v>4018</v>
      </c>
      <c r="E7016" s="395" t="s">
        <v>1887</v>
      </c>
      <c r="F7016" s="395"/>
      <c r="G7016" s="11" t="s">
        <v>1911</v>
      </c>
      <c r="H7016" s="15">
        <v>1</v>
      </c>
      <c r="I7016" s="13">
        <v>0.16</v>
      </c>
      <c r="J7016" s="13">
        <v>0.16</v>
      </c>
    </row>
    <row r="7017" spans="1:10" ht="24" customHeight="1">
      <c r="A7017" s="22" t="s">
        <v>1894</v>
      </c>
      <c r="B7017" s="24" t="s">
        <v>4019</v>
      </c>
      <c r="C7017" s="22" t="s">
        <v>78</v>
      </c>
      <c r="D7017" s="22" t="s">
        <v>4020</v>
      </c>
      <c r="E7017" s="397" t="s">
        <v>67</v>
      </c>
      <c r="F7017" s="397"/>
      <c r="G7017" s="23" t="s">
        <v>1911</v>
      </c>
      <c r="H7017" s="26">
        <v>8.3099999999999997E-3</v>
      </c>
      <c r="I7017" s="25">
        <v>19.329999999999998</v>
      </c>
      <c r="J7017" s="25">
        <v>0.16</v>
      </c>
    </row>
    <row r="7018" spans="1:10">
      <c r="A7018" s="38"/>
      <c r="B7018" s="38"/>
      <c r="C7018" s="38"/>
      <c r="D7018" s="38"/>
      <c r="E7018" s="38" t="s">
        <v>1897</v>
      </c>
      <c r="F7018" s="39">
        <v>0.16</v>
      </c>
      <c r="G7018" s="38" t="s">
        <v>1898</v>
      </c>
      <c r="H7018" s="39">
        <v>0</v>
      </c>
      <c r="I7018" s="38" t="s">
        <v>1899</v>
      </c>
      <c r="J7018" s="39">
        <v>0.16</v>
      </c>
    </row>
    <row r="7019" spans="1:10">
      <c r="A7019" s="38"/>
      <c r="B7019" s="38"/>
      <c r="C7019" s="38"/>
      <c r="D7019" s="38"/>
      <c r="E7019" s="38" t="s">
        <v>1900</v>
      </c>
      <c r="F7019" s="39">
        <v>0.03</v>
      </c>
      <c r="G7019" s="38"/>
      <c r="H7019" s="398" t="s">
        <v>1901</v>
      </c>
      <c r="I7019" s="398"/>
      <c r="J7019" s="39">
        <v>0.19</v>
      </c>
    </row>
    <row r="7020" spans="1:10" ht="1.05" customHeight="1">
      <c r="A7020" s="16"/>
      <c r="B7020" s="16"/>
      <c r="C7020" s="16"/>
      <c r="D7020" s="16"/>
      <c r="E7020" s="16"/>
      <c r="F7020" s="16"/>
      <c r="G7020" s="16"/>
      <c r="H7020" s="16"/>
      <c r="I7020" s="16"/>
      <c r="J7020" s="16"/>
    </row>
    <row r="7021" spans="1:10" ht="18" customHeight="1">
      <c r="A7021" s="2"/>
      <c r="B7021" s="4" t="s">
        <v>61</v>
      </c>
      <c r="C7021" s="2" t="s">
        <v>62</v>
      </c>
      <c r="D7021" s="2" t="s">
        <v>9</v>
      </c>
      <c r="E7021" s="391" t="s">
        <v>63</v>
      </c>
      <c r="F7021" s="391"/>
      <c r="G7021" s="3" t="s">
        <v>64</v>
      </c>
      <c r="H7021" s="4" t="s">
        <v>10</v>
      </c>
      <c r="I7021" s="4" t="s">
        <v>65</v>
      </c>
      <c r="J7021" s="4" t="s">
        <v>11</v>
      </c>
    </row>
    <row r="7022" spans="1:10" ht="25.95" customHeight="1">
      <c r="A7022" s="10" t="s">
        <v>1883</v>
      </c>
      <c r="B7022" s="12" t="s">
        <v>4021</v>
      </c>
      <c r="C7022" s="10" t="s">
        <v>78</v>
      </c>
      <c r="D7022" s="10" t="s">
        <v>4022</v>
      </c>
      <c r="E7022" s="395" t="s">
        <v>1887</v>
      </c>
      <c r="F7022" s="395"/>
      <c r="G7022" s="11" t="s">
        <v>1911</v>
      </c>
      <c r="H7022" s="15">
        <v>1</v>
      </c>
      <c r="I7022" s="13">
        <v>0.19</v>
      </c>
      <c r="J7022" s="13">
        <v>0.19</v>
      </c>
    </row>
    <row r="7023" spans="1:10" ht="24" customHeight="1">
      <c r="A7023" s="22" t="s">
        <v>1894</v>
      </c>
      <c r="B7023" s="24" t="s">
        <v>4023</v>
      </c>
      <c r="C7023" s="22" t="s">
        <v>78</v>
      </c>
      <c r="D7023" s="22" t="s">
        <v>4024</v>
      </c>
      <c r="E7023" s="397" t="s">
        <v>67</v>
      </c>
      <c r="F7023" s="397"/>
      <c r="G7023" s="23" t="s">
        <v>1911</v>
      </c>
      <c r="H7023" s="26">
        <v>1.154E-2</v>
      </c>
      <c r="I7023" s="25">
        <v>16.95</v>
      </c>
      <c r="J7023" s="25">
        <v>0.19</v>
      </c>
    </row>
    <row r="7024" spans="1:10">
      <c r="A7024" s="38"/>
      <c r="B7024" s="38"/>
      <c r="C7024" s="38"/>
      <c r="D7024" s="38"/>
      <c r="E7024" s="38" t="s">
        <v>1897</v>
      </c>
      <c r="F7024" s="39">
        <v>0.19</v>
      </c>
      <c r="G7024" s="38" t="s">
        <v>1898</v>
      </c>
      <c r="H7024" s="39">
        <v>0</v>
      </c>
      <c r="I7024" s="38" t="s">
        <v>1899</v>
      </c>
      <c r="J7024" s="39">
        <v>0.19</v>
      </c>
    </row>
    <row r="7025" spans="1:10">
      <c r="A7025" s="38"/>
      <c r="B7025" s="38"/>
      <c r="C7025" s="38"/>
      <c r="D7025" s="38"/>
      <c r="E7025" s="38" t="s">
        <v>1900</v>
      </c>
      <c r="F7025" s="39">
        <v>0.03</v>
      </c>
      <c r="G7025" s="38"/>
      <c r="H7025" s="398" t="s">
        <v>1901</v>
      </c>
      <c r="I7025" s="398"/>
      <c r="J7025" s="39">
        <v>0.22</v>
      </c>
    </row>
    <row r="7026" spans="1:10" ht="1.05" customHeight="1">
      <c r="A7026" s="16"/>
      <c r="B7026" s="16"/>
      <c r="C7026" s="16"/>
      <c r="D7026" s="16"/>
      <c r="E7026" s="16"/>
      <c r="F7026" s="16"/>
      <c r="G7026" s="16"/>
      <c r="H7026" s="16"/>
      <c r="I7026" s="16"/>
      <c r="J7026" s="16"/>
    </row>
    <row r="7027" spans="1:10" ht="18" customHeight="1">
      <c r="A7027" s="2"/>
      <c r="B7027" s="4" t="s">
        <v>61</v>
      </c>
      <c r="C7027" s="2" t="s">
        <v>62</v>
      </c>
      <c r="D7027" s="2" t="s">
        <v>9</v>
      </c>
      <c r="E7027" s="391" t="s">
        <v>63</v>
      </c>
      <c r="F7027" s="391"/>
      <c r="G7027" s="3" t="s">
        <v>64</v>
      </c>
      <c r="H7027" s="4" t="s">
        <v>10</v>
      </c>
      <c r="I7027" s="4" t="s">
        <v>65</v>
      </c>
      <c r="J7027" s="4" t="s">
        <v>11</v>
      </c>
    </row>
    <row r="7028" spans="1:10" ht="25.95" customHeight="1">
      <c r="A7028" s="10" t="s">
        <v>1883</v>
      </c>
      <c r="B7028" s="12" t="s">
        <v>4025</v>
      </c>
      <c r="C7028" s="10" t="s">
        <v>78</v>
      </c>
      <c r="D7028" s="10" t="s">
        <v>4026</v>
      </c>
      <c r="E7028" s="395" t="s">
        <v>1887</v>
      </c>
      <c r="F7028" s="395"/>
      <c r="G7028" s="11" t="s">
        <v>1911</v>
      </c>
      <c r="H7028" s="15">
        <v>1</v>
      </c>
      <c r="I7028" s="13">
        <v>0.13</v>
      </c>
      <c r="J7028" s="13">
        <v>0.13</v>
      </c>
    </row>
    <row r="7029" spans="1:10" ht="24" customHeight="1">
      <c r="A7029" s="22" t="s">
        <v>1894</v>
      </c>
      <c r="B7029" s="24" t="s">
        <v>4027</v>
      </c>
      <c r="C7029" s="22" t="s">
        <v>78</v>
      </c>
      <c r="D7029" s="22" t="s">
        <v>4028</v>
      </c>
      <c r="E7029" s="397" t="s">
        <v>67</v>
      </c>
      <c r="F7029" s="397"/>
      <c r="G7029" s="23" t="s">
        <v>1911</v>
      </c>
      <c r="H7029" s="26">
        <v>8.3099999999999997E-3</v>
      </c>
      <c r="I7029" s="25">
        <v>15.65</v>
      </c>
      <c r="J7029" s="25">
        <v>0.13</v>
      </c>
    </row>
    <row r="7030" spans="1:10">
      <c r="A7030" s="38"/>
      <c r="B7030" s="38"/>
      <c r="C7030" s="38"/>
      <c r="D7030" s="38"/>
      <c r="E7030" s="38" t="s">
        <v>1897</v>
      </c>
      <c r="F7030" s="39">
        <v>0.13</v>
      </c>
      <c r="G7030" s="38" t="s">
        <v>1898</v>
      </c>
      <c r="H7030" s="39">
        <v>0</v>
      </c>
      <c r="I7030" s="38" t="s">
        <v>1899</v>
      </c>
      <c r="J7030" s="39">
        <v>0.13</v>
      </c>
    </row>
    <row r="7031" spans="1:10">
      <c r="A7031" s="38"/>
      <c r="B7031" s="38"/>
      <c r="C7031" s="38"/>
      <c r="D7031" s="38"/>
      <c r="E7031" s="38" t="s">
        <v>1900</v>
      </c>
      <c r="F7031" s="39">
        <v>0.02</v>
      </c>
      <c r="G7031" s="38"/>
      <c r="H7031" s="398" t="s">
        <v>1901</v>
      </c>
      <c r="I7031" s="398"/>
      <c r="J7031" s="39">
        <v>0.15</v>
      </c>
    </row>
    <row r="7032" spans="1:10" ht="1.05" customHeight="1">
      <c r="A7032" s="16"/>
      <c r="B7032" s="16"/>
      <c r="C7032" s="16"/>
      <c r="D7032" s="16"/>
      <c r="E7032" s="16"/>
      <c r="F7032" s="16"/>
      <c r="G7032" s="16"/>
      <c r="H7032" s="16"/>
      <c r="I7032" s="16"/>
      <c r="J7032" s="16"/>
    </row>
    <row r="7033" spans="1:10" ht="18" customHeight="1">
      <c r="A7033" s="2"/>
      <c r="B7033" s="4" t="s">
        <v>61</v>
      </c>
      <c r="C7033" s="2" t="s">
        <v>62</v>
      </c>
      <c r="D7033" s="2" t="s">
        <v>9</v>
      </c>
      <c r="E7033" s="391" t="s">
        <v>63</v>
      </c>
      <c r="F7033" s="391"/>
      <c r="G7033" s="3" t="s">
        <v>64</v>
      </c>
      <c r="H7033" s="4" t="s">
        <v>10</v>
      </c>
      <c r="I7033" s="4" t="s">
        <v>65</v>
      </c>
      <c r="J7033" s="4" t="s">
        <v>11</v>
      </c>
    </row>
    <row r="7034" spans="1:10" ht="25.95" customHeight="1">
      <c r="A7034" s="10" t="s">
        <v>1883</v>
      </c>
      <c r="B7034" s="12" t="s">
        <v>4029</v>
      </c>
      <c r="C7034" s="10" t="s">
        <v>78</v>
      </c>
      <c r="D7034" s="10" t="s">
        <v>4030</v>
      </c>
      <c r="E7034" s="395" t="s">
        <v>1887</v>
      </c>
      <c r="F7034" s="395"/>
      <c r="G7034" s="11" t="s">
        <v>1911</v>
      </c>
      <c r="H7034" s="15">
        <v>1</v>
      </c>
      <c r="I7034" s="13">
        <v>0.44</v>
      </c>
      <c r="J7034" s="13">
        <v>0.44</v>
      </c>
    </row>
    <row r="7035" spans="1:10" ht="24" customHeight="1">
      <c r="A7035" s="22" t="s">
        <v>1894</v>
      </c>
      <c r="B7035" s="24" t="s">
        <v>4031</v>
      </c>
      <c r="C7035" s="22" t="s">
        <v>78</v>
      </c>
      <c r="D7035" s="22" t="s">
        <v>4032</v>
      </c>
      <c r="E7035" s="397" t="s">
        <v>67</v>
      </c>
      <c r="F7035" s="397"/>
      <c r="G7035" s="23" t="s">
        <v>1911</v>
      </c>
      <c r="H7035" s="26">
        <v>2.12E-2</v>
      </c>
      <c r="I7035" s="25">
        <v>20.97</v>
      </c>
      <c r="J7035" s="25">
        <v>0.44</v>
      </c>
    </row>
    <row r="7036" spans="1:10">
      <c r="A7036" s="38"/>
      <c r="B7036" s="38"/>
      <c r="C7036" s="38"/>
      <c r="D7036" s="38"/>
      <c r="E7036" s="38" t="s">
        <v>1897</v>
      </c>
      <c r="F7036" s="39">
        <v>0.44</v>
      </c>
      <c r="G7036" s="38" t="s">
        <v>1898</v>
      </c>
      <c r="H7036" s="39">
        <v>0</v>
      </c>
      <c r="I7036" s="38" t="s">
        <v>1899</v>
      </c>
      <c r="J7036" s="39">
        <v>0.44</v>
      </c>
    </row>
    <row r="7037" spans="1:10">
      <c r="A7037" s="38"/>
      <c r="B7037" s="38"/>
      <c r="C7037" s="38"/>
      <c r="D7037" s="38"/>
      <c r="E7037" s="38" t="s">
        <v>1900</v>
      </c>
      <c r="F7037" s="39">
        <v>0.09</v>
      </c>
      <c r="G7037" s="38"/>
      <c r="H7037" s="398" t="s">
        <v>1901</v>
      </c>
      <c r="I7037" s="398"/>
      <c r="J7037" s="39">
        <v>0.53</v>
      </c>
    </row>
    <row r="7038" spans="1:10" ht="1.05" customHeight="1">
      <c r="A7038" s="16"/>
      <c r="B7038" s="16"/>
      <c r="C7038" s="16"/>
      <c r="D7038" s="16"/>
      <c r="E7038" s="16"/>
      <c r="F7038" s="16"/>
      <c r="G7038" s="16"/>
      <c r="H7038" s="16"/>
      <c r="I7038" s="16"/>
      <c r="J7038" s="16"/>
    </row>
    <row r="7039" spans="1:10" ht="18" customHeight="1">
      <c r="A7039" s="2"/>
      <c r="B7039" s="4" t="s">
        <v>61</v>
      </c>
      <c r="C7039" s="2" t="s">
        <v>62</v>
      </c>
      <c r="D7039" s="2" t="s">
        <v>9</v>
      </c>
      <c r="E7039" s="391" t="s">
        <v>63</v>
      </c>
      <c r="F7039" s="391"/>
      <c r="G7039" s="3" t="s">
        <v>64</v>
      </c>
      <c r="H7039" s="4" t="s">
        <v>10</v>
      </c>
      <c r="I7039" s="4" t="s">
        <v>65</v>
      </c>
      <c r="J7039" s="4" t="s">
        <v>11</v>
      </c>
    </row>
    <row r="7040" spans="1:10" ht="25.95" customHeight="1">
      <c r="A7040" s="10" t="s">
        <v>1883</v>
      </c>
      <c r="B7040" s="12" t="s">
        <v>4033</v>
      </c>
      <c r="C7040" s="10" t="s">
        <v>78</v>
      </c>
      <c r="D7040" s="10" t="s">
        <v>4034</v>
      </c>
      <c r="E7040" s="395" t="s">
        <v>1887</v>
      </c>
      <c r="F7040" s="395"/>
      <c r="G7040" s="11" t="s">
        <v>1911</v>
      </c>
      <c r="H7040" s="15">
        <v>1</v>
      </c>
      <c r="I7040" s="13">
        <v>0.3</v>
      </c>
      <c r="J7040" s="13">
        <v>0.3</v>
      </c>
    </row>
    <row r="7041" spans="1:10" ht="24" customHeight="1">
      <c r="A7041" s="22" t="s">
        <v>1894</v>
      </c>
      <c r="B7041" s="24" t="s">
        <v>4035</v>
      </c>
      <c r="C7041" s="22" t="s">
        <v>78</v>
      </c>
      <c r="D7041" s="22" t="s">
        <v>4036</v>
      </c>
      <c r="E7041" s="397" t="s">
        <v>67</v>
      </c>
      <c r="F7041" s="397"/>
      <c r="G7041" s="23" t="s">
        <v>1911</v>
      </c>
      <c r="H7041" s="26">
        <v>1.4760000000000001E-2</v>
      </c>
      <c r="I7041" s="25">
        <v>20.97</v>
      </c>
      <c r="J7041" s="25">
        <v>0.3</v>
      </c>
    </row>
    <row r="7042" spans="1:10">
      <c r="A7042" s="38"/>
      <c r="B7042" s="38"/>
      <c r="C7042" s="38"/>
      <c r="D7042" s="38"/>
      <c r="E7042" s="38" t="s">
        <v>1897</v>
      </c>
      <c r="F7042" s="39">
        <v>0.3</v>
      </c>
      <c r="G7042" s="38" t="s">
        <v>1898</v>
      </c>
      <c r="H7042" s="39">
        <v>0</v>
      </c>
      <c r="I7042" s="38" t="s">
        <v>1899</v>
      </c>
      <c r="J7042" s="39">
        <v>0.3</v>
      </c>
    </row>
    <row r="7043" spans="1:10">
      <c r="A7043" s="38"/>
      <c r="B7043" s="38"/>
      <c r="C7043" s="38"/>
      <c r="D7043" s="38"/>
      <c r="E7043" s="38" t="s">
        <v>1900</v>
      </c>
      <c r="F7043" s="39">
        <v>0.06</v>
      </c>
      <c r="G7043" s="38"/>
      <c r="H7043" s="398" t="s">
        <v>1901</v>
      </c>
      <c r="I7043" s="398"/>
      <c r="J7043" s="39">
        <v>0.36</v>
      </c>
    </row>
    <row r="7044" spans="1:10" ht="1.05" customHeight="1">
      <c r="A7044" s="16"/>
      <c r="B7044" s="16"/>
      <c r="C7044" s="16"/>
      <c r="D7044" s="16"/>
      <c r="E7044" s="16"/>
      <c r="F7044" s="16"/>
      <c r="G7044" s="16"/>
      <c r="H7044" s="16"/>
      <c r="I7044" s="16"/>
      <c r="J7044" s="16"/>
    </row>
    <row r="7045" spans="1:10" ht="18" customHeight="1">
      <c r="A7045" s="2"/>
      <c r="B7045" s="4" t="s">
        <v>61</v>
      </c>
      <c r="C7045" s="2" t="s">
        <v>62</v>
      </c>
      <c r="D7045" s="2" t="s">
        <v>9</v>
      </c>
      <c r="E7045" s="391" t="s">
        <v>63</v>
      </c>
      <c r="F7045" s="391"/>
      <c r="G7045" s="3" t="s">
        <v>64</v>
      </c>
      <c r="H7045" s="4" t="s">
        <v>10</v>
      </c>
      <c r="I7045" s="4" t="s">
        <v>65</v>
      </c>
      <c r="J7045" s="4" t="s">
        <v>11</v>
      </c>
    </row>
    <row r="7046" spans="1:10" ht="25.95" customHeight="1">
      <c r="A7046" s="10" t="s">
        <v>1883</v>
      </c>
      <c r="B7046" s="12" t="s">
        <v>4037</v>
      </c>
      <c r="C7046" s="10" t="s">
        <v>78</v>
      </c>
      <c r="D7046" s="10" t="s">
        <v>4038</v>
      </c>
      <c r="E7046" s="395" t="s">
        <v>1887</v>
      </c>
      <c r="F7046" s="395"/>
      <c r="G7046" s="11" t="s">
        <v>1911</v>
      </c>
      <c r="H7046" s="15">
        <v>1</v>
      </c>
      <c r="I7046" s="13">
        <v>0.3</v>
      </c>
      <c r="J7046" s="13">
        <v>0.3</v>
      </c>
    </row>
    <row r="7047" spans="1:10" ht="24" customHeight="1">
      <c r="A7047" s="22" t="s">
        <v>1894</v>
      </c>
      <c r="B7047" s="24" t="s">
        <v>4039</v>
      </c>
      <c r="C7047" s="22" t="s">
        <v>78</v>
      </c>
      <c r="D7047" s="22" t="s">
        <v>4040</v>
      </c>
      <c r="E7047" s="397" t="s">
        <v>67</v>
      </c>
      <c r="F7047" s="397"/>
      <c r="G7047" s="23" t="s">
        <v>1911</v>
      </c>
      <c r="H7047" s="26">
        <v>1.4760000000000001E-2</v>
      </c>
      <c r="I7047" s="25">
        <v>20.97</v>
      </c>
      <c r="J7047" s="25">
        <v>0.3</v>
      </c>
    </row>
    <row r="7048" spans="1:10">
      <c r="A7048" s="38"/>
      <c r="B7048" s="38"/>
      <c r="C7048" s="38"/>
      <c r="D7048" s="38"/>
      <c r="E7048" s="38" t="s">
        <v>1897</v>
      </c>
      <c r="F7048" s="39">
        <v>0.3</v>
      </c>
      <c r="G7048" s="38" t="s">
        <v>1898</v>
      </c>
      <c r="H7048" s="39">
        <v>0</v>
      </c>
      <c r="I7048" s="38" t="s">
        <v>1899</v>
      </c>
      <c r="J7048" s="39">
        <v>0.3</v>
      </c>
    </row>
    <row r="7049" spans="1:10">
      <c r="A7049" s="38"/>
      <c r="B7049" s="38"/>
      <c r="C7049" s="38"/>
      <c r="D7049" s="38"/>
      <c r="E7049" s="38" t="s">
        <v>1900</v>
      </c>
      <c r="F7049" s="39">
        <v>0.06</v>
      </c>
      <c r="G7049" s="38"/>
      <c r="H7049" s="398" t="s">
        <v>1901</v>
      </c>
      <c r="I7049" s="398"/>
      <c r="J7049" s="39">
        <v>0.36</v>
      </c>
    </row>
    <row r="7050" spans="1:10" ht="1.05" customHeight="1">
      <c r="A7050" s="16"/>
      <c r="B7050" s="16"/>
      <c r="C7050" s="16"/>
      <c r="D7050" s="16"/>
      <c r="E7050" s="16"/>
      <c r="F7050" s="16"/>
      <c r="G7050" s="16"/>
      <c r="H7050" s="16"/>
      <c r="I7050" s="16"/>
      <c r="J7050" s="16"/>
    </row>
    <row r="7051" spans="1:10" ht="18" customHeight="1">
      <c r="A7051" s="2"/>
      <c r="B7051" s="4" t="s">
        <v>61</v>
      </c>
      <c r="C7051" s="2" t="s">
        <v>62</v>
      </c>
      <c r="D7051" s="2" t="s">
        <v>9</v>
      </c>
      <c r="E7051" s="391" t="s">
        <v>63</v>
      </c>
      <c r="F7051" s="391"/>
      <c r="G7051" s="3" t="s">
        <v>64</v>
      </c>
      <c r="H7051" s="4" t="s">
        <v>10</v>
      </c>
      <c r="I7051" s="4" t="s">
        <v>65</v>
      </c>
      <c r="J7051" s="4" t="s">
        <v>11</v>
      </c>
    </row>
    <row r="7052" spans="1:10" ht="25.95" customHeight="1">
      <c r="A7052" s="10" t="s">
        <v>1883</v>
      </c>
      <c r="B7052" s="12" t="s">
        <v>4041</v>
      </c>
      <c r="C7052" s="10" t="s">
        <v>78</v>
      </c>
      <c r="D7052" s="10" t="s">
        <v>4042</v>
      </c>
      <c r="E7052" s="395" t="s">
        <v>1887</v>
      </c>
      <c r="F7052" s="395"/>
      <c r="G7052" s="11" t="s">
        <v>1911</v>
      </c>
      <c r="H7052" s="15">
        <v>1</v>
      </c>
      <c r="I7052" s="13">
        <v>0.24</v>
      </c>
      <c r="J7052" s="13">
        <v>0.24</v>
      </c>
    </row>
    <row r="7053" spans="1:10" ht="24" customHeight="1">
      <c r="A7053" s="22" t="s">
        <v>1894</v>
      </c>
      <c r="B7053" s="24" t="s">
        <v>4043</v>
      </c>
      <c r="C7053" s="22" t="s">
        <v>78</v>
      </c>
      <c r="D7053" s="22" t="s">
        <v>4044</v>
      </c>
      <c r="E7053" s="397" t="s">
        <v>67</v>
      </c>
      <c r="F7053" s="397"/>
      <c r="G7053" s="23" t="s">
        <v>1911</v>
      </c>
      <c r="H7053" s="26">
        <v>1.154E-2</v>
      </c>
      <c r="I7053" s="25">
        <v>20.97</v>
      </c>
      <c r="J7053" s="25">
        <v>0.24</v>
      </c>
    </row>
    <row r="7054" spans="1:10">
      <c r="A7054" s="38"/>
      <c r="B7054" s="38"/>
      <c r="C7054" s="38"/>
      <c r="D7054" s="38"/>
      <c r="E7054" s="38" t="s">
        <v>1897</v>
      </c>
      <c r="F7054" s="39">
        <v>0.24</v>
      </c>
      <c r="G7054" s="38" t="s">
        <v>1898</v>
      </c>
      <c r="H7054" s="39">
        <v>0</v>
      </c>
      <c r="I7054" s="38" t="s">
        <v>1899</v>
      </c>
      <c r="J7054" s="39">
        <v>0.24</v>
      </c>
    </row>
    <row r="7055" spans="1:10">
      <c r="A7055" s="38"/>
      <c r="B7055" s="38"/>
      <c r="C7055" s="38"/>
      <c r="D7055" s="38"/>
      <c r="E7055" s="38" t="s">
        <v>1900</v>
      </c>
      <c r="F7055" s="39">
        <v>0.04</v>
      </c>
      <c r="G7055" s="38"/>
      <c r="H7055" s="398" t="s">
        <v>1901</v>
      </c>
      <c r="I7055" s="398"/>
      <c r="J7055" s="39">
        <v>0.28000000000000003</v>
      </c>
    </row>
    <row r="7056" spans="1:10" ht="1.05" customHeight="1">
      <c r="A7056" s="16"/>
      <c r="B7056" s="16"/>
      <c r="C7056" s="16"/>
      <c r="D7056" s="16"/>
      <c r="E7056" s="16"/>
      <c r="F7056" s="16"/>
      <c r="G7056" s="16"/>
      <c r="H7056" s="16"/>
      <c r="I7056" s="16"/>
      <c r="J7056" s="16"/>
    </row>
    <row r="7057" spans="1:10" ht="18" customHeight="1">
      <c r="A7057" s="2"/>
      <c r="B7057" s="4" t="s">
        <v>61</v>
      </c>
      <c r="C7057" s="2" t="s">
        <v>62</v>
      </c>
      <c r="D7057" s="2" t="s">
        <v>9</v>
      </c>
      <c r="E7057" s="391" t="s">
        <v>63</v>
      </c>
      <c r="F7057" s="391"/>
      <c r="G7057" s="3" t="s">
        <v>64</v>
      </c>
      <c r="H7057" s="4" t="s">
        <v>10</v>
      </c>
      <c r="I7057" s="4" t="s">
        <v>65</v>
      </c>
      <c r="J7057" s="4" t="s">
        <v>11</v>
      </c>
    </row>
    <row r="7058" spans="1:10" ht="25.95" customHeight="1">
      <c r="A7058" s="10" t="s">
        <v>1883</v>
      </c>
      <c r="B7058" s="12" t="s">
        <v>4045</v>
      </c>
      <c r="C7058" s="10" t="s">
        <v>78</v>
      </c>
      <c r="D7058" s="10" t="s">
        <v>4046</v>
      </c>
      <c r="E7058" s="395" t="s">
        <v>1887</v>
      </c>
      <c r="F7058" s="395"/>
      <c r="G7058" s="11" t="s">
        <v>1911</v>
      </c>
      <c r="H7058" s="15">
        <v>1</v>
      </c>
      <c r="I7058" s="13">
        <v>0.33</v>
      </c>
      <c r="J7058" s="13">
        <v>0.33</v>
      </c>
    </row>
    <row r="7059" spans="1:10" ht="24" customHeight="1">
      <c r="A7059" s="22" t="s">
        <v>1894</v>
      </c>
      <c r="B7059" s="24" t="s">
        <v>4047</v>
      </c>
      <c r="C7059" s="22" t="s">
        <v>78</v>
      </c>
      <c r="D7059" s="22" t="s">
        <v>4048</v>
      </c>
      <c r="E7059" s="397" t="s">
        <v>67</v>
      </c>
      <c r="F7059" s="397"/>
      <c r="G7059" s="23" t="s">
        <v>1911</v>
      </c>
      <c r="H7059" s="26">
        <v>2.12E-2</v>
      </c>
      <c r="I7059" s="25">
        <v>15.78</v>
      </c>
      <c r="J7059" s="25">
        <v>0.33</v>
      </c>
    </row>
    <row r="7060" spans="1:10">
      <c r="A7060" s="38"/>
      <c r="B7060" s="38"/>
      <c r="C7060" s="38"/>
      <c r="D7060" s="38"/>
      <c r="E7060" s="38" t="s">
        <v>1897</v>
      </c>
      <c r="F7060" s="39">
        <v>0.33</v>
      </c>
      <c r="G7060" s="38" t="s">
        <v>1898</v>
      </c>
      <c r="H7060" s="39">
        <v>0</v>
      </c>
      <c r="I7060" s="38" t="s">
        <v>1899</v>
      </c>
      <c r="J7060" s="39">
        <v>0.33</v>
      </c>
    </row>
    <row r="7061" spans="1:10">
      <c r="A7061" s="38"/>
      <c r="B7061" s="38"/>
      <c r="C7061" s="38"/>
      <c r="D7061" s="38"/>
      <c r="E7061" s="38" t="s">
        <v>1900</v>
      </c>
      <c r="F7061" s="39">
        <v>0.06</v>
      </c>
      <c r="G7061" s="38"/>
      <c r="H7061" s="398" t="s">
        <v>1901</v>
      </c>
      <c r="I7061" s="398"/>
      <c r="J7061" s="39">
        <v>0.39</v>
      </c>
    </row>
    <row r="7062" spans="1:10" ht="1.05" customHeight="1">
      <c r="A7062" s="16"/>
      <c r="B7062" s="16"/>
      <c r="C7062" s="16"/>
      <c r="D7062" s="16"/>
      <c r="E7062" s="16"/>
      <c r="F7062" s="16"/>
      <c r="G7062" s="16"/>
      <c r="H7062" s="16"/>
      <c r="I7062" s="16"/>
      <c r="J7062" s="16"/>
    </row>
    <row r="7063" spans="1:10" ht="18" customHeight="1">
      <c r="A7063" s="2"/>
      <c r="B7063" s="4" t="s">
        <v>61</v>
      </c>
      <c r="C7063" s="2" t="s">
        <v>62</v>
      </c>
      <c r="D7063" s="2" t="s">
        <v>9</v>
      </c>
      <c r="E7063" s="391" t="s">
        <v>63</v>
      </c>
      <c r="F7063" s="391"/>
      <c r="G7063" s="3" t="s">
        <v>64</v>
      </c>
      <c r="H7063" s="4" t="s">
        <v>10</v>
      </c>
      <c r="I7063" s="4" t="s">
        <v>65</v>
      </c>
      <c r="J7063" s="4" t="s">
        <v>11</v>
      </c>
    </row>
    <row r="7064" spans="1:10" ht="25.95" customHeight="1">
      <c r="A7064" s="10" t="s">
        <v>1883</v>
      </c>
      <c r="B7064" s="12" t="s">
        <v>4049</v>
      </c>
      <c r="C7064" s="10" t="s">
        <v>78</v>
      </c>
      <c r="D7064" s="10" t="s">
        <v>4050</v>
      </c>
      <c r="E7064" s="395" t="s">
        <v>1887</v>
      </c>
      <c r="F7064" s="395"/>
      <c r="G7064" s="11" t="s">
        <v>1911</v>
      </c>
      <c r="H7064" s="15">
        <v>1</v>
      </c>
      <c r="I7064" s="13">
        <v>0.24</v>
      </c>
      <c r="J7064" s="13">
        <v>0.24</v>
      </c>
    </row>
    <row r="7065" spans="1:10" ht="24" customHeight="1">
      <c r="A7065" s="22" t="s">
        <v>1894</v>
      </c>
      <c r="B7065" s="24" t="s">
        <v>4051</v>
      </c>
      <c r="C7065" s="22" t="s">
        <v>78</v>
      </c>
      <c r="D7065" s="22" t="s">
        <v>4052</v>
      </c>
      <c r="E7065" s="397" t="s">
        <v>67</v>
      </c>
      <c r="F7065" s="397"/>
      <c r="G7065" s="23" t="s">
        <v>1911</v>
      </c>
      <c r="H7065" s="26">
        <v>1.154E-2</v>
      </c>
      <c r="I7065" s="25">
        <v>20.97</v>
      </c>
      <c r="J7065" s="25">
        <v>0.24</v>
      </c>
    </row>
    <row r="7066" spans="1:10">
      <c r="A7066" s="38"/>
      <c r="B7066" s="38"/>
      <c r="C7066" s="38"/>
      <c r="D7066" s="38"/>
      <c r="E7066" s="38" t="s">
        <v>1897</v>
      </c>
      <c r="F7066" s="39">
        <v>0.24</v>
      </c>
      <c r="G7066" s="38" t="s">
        <v>1898</v>
      </c>
      <c r="H7066" s="39">
        <v>0</v>
      </c>
      <c r="I7066" s="38" t="s">
        <v>1899</v>
      </c>
      <c r="J7066" s="39">
        <v>0.24</v>
      </c>
    </row>
    <row r="7067" spans="1:10">
      <c r="A7067" s="38"/>
      <c r="B7067" s="38"/>
      <c r="C7067" s="38"/>
      <c r="D7067" s="38"/>
      <c r="E7067" s="38" t="s">
        <v>1900</v>
      </c>
      <c r="F7067" s="39">
        <v>0.04</v>
      </c>
      <c r="G7067" s="38"/>
      <c r="H7067" s="398" t="s">
        <v>1901</v>
      </c>
      <c r="I7067" s="398"/>
      <c r="J7067" s="39">
        <v>0.28000000000000003</v>
      </c>
    </row>
    <row r="7068" spans="1:10" ht="1.05" customHeight="1">
      <c r="A7068" s="16"/>
      <c r="B7068" s="16"/>
      <c r="C7068" s="16"/>
      <c r="D7068" s="16"/>
      <c r="E7068" s="16"/>
      <c r="F7068" s="16"/>
      <c r="G7068" s="16"/>
      <c r="H7068" s="16"/>
      <c r="I7068" s="16"/>
      <c r="J7068" s="16"/>
    </row>
    <row r="7069" spans="1:10" ht="18" customHeight="1">
      <c r="A7069" s="2"/>
      <c r="B7069" s="4" t="s">
        <v>61</v>
      </c>
      <c r="C7069" s="2" t="s">
        <v>62</v>
      </c>
      <c r="D7069" s="2" t="s">
        <v>9</v>
      </c>
      <c r="E7069" s="391" t="s">
        <v>63</v>
      </c>
      <c r="F7069" s="391"/>
      <c r="G7069" s="3" t="s">
        <v>64</v>
      </c>
      <c r="H7069" s="4" t="s">
        <v>10</v>
      </c>
      <c r="I7069" s="4" t="s">
        <v>65</v>
      </c>
      <c r="J7069" s="4" t="s">
        <v>11</v>
      </c>
    </row>
    <row r="7070" spans="1:10" ht="25.95" customHeight="1">
      <c r="A7070" s="10" t="s">
        <v>1883</v>
      </c>
      <c r="B7070" s="12" t="s">
        <v>4053</v>
      </c>
      <c r="C7070" s="10" t="s">
        <v>78</v>
      </c>
      <c r="D7070" s="10" t="s">
        <v>4054</v>
      </c>
      <c r="E7070" s="395" t="s">
        <v>1887</v>
      </c>
      <c r="F7070" s="395"/>
      <c r="G7070" s="11" t="s">
        <v>1911</v>
      </c>
      <c r="H7070" s="15">
        <v>1</v>
      </c>
      <c r="I7070" s="13">
        <v>0.23</v>
      </c>
      <c r="J7070" s="13">
        <v>0.23</v>
      </c>
    </row>
    <row r="7071" spans="1:10" ht="24" customHeight="1">
      <c r="A7071" s="22" t="s">
        <v>1894</v>
      </c>
      <c r="B7071" s="24" t="s">
        <v>4055</v>
      </c>
      <c r="C7071" s="22" t="s">
        <v>78</v>
      </c>
      <c r="D7071" s="22" t="s">
        <v>4056</v>
      </c>
      <c r="E7071" s="397" t="s">
        <v>67</v>
      </c>
      <c r="F7071" s="397"/>
      <c r="G7071" s="23" t="s">
        <v>1911</v>
      </c>
      <c r="H7071" s="26">
        <v>1.154E-2</v>
      </c>
      <c r="I7071" s="25">
        <v>20.72</v>
      </c>
      <c r="J7071" s="25">
        <v>0.23</v>
      </c>
    </row>
    <row r="7072" spans="1:10">
      <c r="A7072" s="38"/>
      <c r="B7072" s="38"/>
      <c r="C7072" s="38"/>
      <c r="D7072" s="38"/>
      <c r="E7072" s="38" t="s">
        <v>1897</v>
      </c>
      <c r="F7072" s="39">
        <v>0.23</v>
      </c>
      <c r="G7072" s="38" t="s">
        <v>1898</v>
      </c>
      <c r="H7072" s="39">
        <v>0</v>
      </c>
      <c r="I7072" s="38" t="s">
        <v>1899</v>
      </c>
      <c r="J7072" s="39">
        <v>0.23</v>
      </c>
    </row>
    <row r="7073" spans="1:10">
      <c r="A7073" s="38"/>
      <c r="B7073" s="38"/>
      <c r="C7073" s="38"/>
      <c r="D7073" s="38"/>
      <c r="E7073" s="38" t="s">
        <v>1900</v>
      </c>
      <c r="F7073" s="39">
        <v>0.04</v>
      </c>
      <c r="G7073" s="38"/>
      <c r="H7073" s="398" t="s">
        <v>1901</v>
      </c>
      <c r="I7073" s="398"/>
      <c r="J7073" s="39">
        <v>0.27</v>
      </c>
    </row>
    <row r="7074" spans="1:10" ht="1.05" customHeight="1">
      <c r="A7074" s="16"/>
      <c r="B7074" s="16"/>
      <c r="C7074" s="16"/>
      <c r="D7074" s="16"/>
      <c r="E7074" s="16"/>
      <c r="F7074" s="16"/>
      <c r="G7074" s="16"/>
      <c r="H7074" s="16"/>
      <c r="I7074" s="16"/>
      <c r="J7074" s="16"/>
    </row>
    <row r="7075" spans="1:10" ht="18" customHeight="1">
      <c r="A7075" s="2"/>
      <c r="B7075" s="4" t="s">
        <v>61</v>
      </c>
      <c r="C7075" s="2" t="s">
        <v>62</v>
      </c>
      <c r="D7075" s="2" t="s">
        <v>9</v>
      </c>
      <c r="E7075" s="391" t="s">
        <v>63</v>
      </c>
      <c r="F7075" s="391"/>
      <c r="G7075" s="3" t="s">
        <v>64</v>
      </c>
      <c r="H7075" s="4" t="s">
        <v>10</v>
      </c>
      <c r="I7075" s="4" t="s">
        <v>65</v>
      </c>
      <c r="J7075" s="4" t="s">
        <v>11</v>
      </c>
    </row>
    <row r="7076" spans="1:10" ht="25.95" customHeight="1">
      <c r="A7076" s="10" t="s">
        <v>1883</v>
      </c>
      <c r="B7076" s="12" t="s">
        <v>4057</v>
      </c>
      <c r="C7076" s="10" t="s">
        <v>78</v>
      </c>
      <c r="D7076" s="10" t="s">
        <v>4058</v>
      </c>
      <c r="E7076" s="395" t="s">
        <v>1887</v>
      </c>
      <c r="F7076" s="395"/>
      <c r="G7076" s="11" t="s">
        <v>128</v>
      </c>
      <c r="H7076" s="15">
        <v>1</v>
      </c>
      <c r="I7076" s="13">
        <v>62.5</v>
      </c>
      <c r="J7076" s="13">
        <v>62.5</v>
      </c>
    </row>
    <row r="7077" spans="1:10" ht="24" customHeight="1">
      <c r="A7077" s="22" t="s">
        <v>1894</v>
      </c>
      <c r="B7077" s="24" t="s">
        <v>4059</v>
      </c>
      <c r="C7077" s="22" t="s">
        <v>78</v>
      </c>
      <c r="D7077" s="22" t="s">
        <v>4060</v>
      </c>
      <c r="E7077" s="397" t="s">
        <v>67</v>
      </c>
      <c r="F7077" s="397"/>
      <c r="G7077" s="23" t="s">
        <v>128</v>
      </c>
      <c r="H7077" s="26">
        <v>1.354E-2</v>
      </c>
      <c r="I7077" s="25">
        <v>4616.25</v>
      </c>
      <c r="J7077" s="25">
        <v>62.5</v>
      </c>
    </row>
    <row r="7078" spans="1:10">
      <c r="A7078" s="38"/>
      <c r="B7078" s="38"/>
      <c r="C7078" s="38"/>
      <c r="D7078" s="38"/>
      <c r="E7078" s="38" t="s">
        <v>1897</v>
      </c>
      <c r="F7078" s="39">
        <v>62.5</v>
      </c>
      <c r="G7078" s="38" t="s">
        <v>1898</v>
      </c>
      <c r="H7078" s="39">
        <v>0</v>
      </c>
      <c r="I7078" s="38" t="s">
        <v>1899</v>
      </c>
      <c r="J7078" s="39">
        <v>62.5</v>
      </c>
    </row>
    <row r="7079" spans="1:10">
      <c r="A7079" s="38"/>
      <c r="B7079" s="38"/>
      <c r="C7079" s="38"/>
      <c r="D7079" s="38"/>
      <c r="E7079" s="38" t="s">
        <v>1900</v>
      </c>
      <c r="F7079" s="39">
        <v>12.81</v>
      </c>
      <c r="G7079" s="38"/>
      <c r="H7079" s="398" t="s">
        <v>1901</v>
      </c>
      <c r="I7079" s="398"/>
      <c r="J7079" s="39">
        <v>75.31</v>
      </c>
    </row>
    <row r="7080" spans="1:10" ht="1.05" customHeight="1">
      <c r="A7080" s="16"/>
      <c r="B7080" s="16"/>
      <c r="C7080" s="16"/>
      <c r="D7080" s="16"/>
      <c r="E7080" s="16"/>
      <c r="F7080" s="16"/>
      <c r="G7080" s="16"/>
      <c r="H7080" s="16"/>
      <c r="I7080" s="16"/>
      <c r="J7080" s="16"/>
    </row>
    <row r="7081" spans="1:10" ht="18" customHeight="1">
      <c r="A7081" s="2"/>
      <c r="B7081" s="4" t="s">
        <v>61</v>
      </c>
      <c r="C7081" s="2" t="s">
        <v>62</v>
      </c>
      <c r="D7081" s="2" t="s">
        <v>9</v>
      </c>
      <c r="E7081" s="391" t="s">
        <v>63</v>
      </c>
      <c r="F7081" s="391"/>
      <c r="G7081" s="3" t="s">
        <v>64</v>
      </c>
      <c r="H7081" s="4" t="s">
        <v>10</v>
      </c>
      <c r="I7081" s="4" t="s">
        <v>65</v>
      </c>
      <c r="J7081" s="4" t="s">
        <v>11</v>
      </c>
    </row>
    <row r="7082" spans="1:10" ht="25.95" customHeight="1">
      <c r="A7082" s="10" t="s">
        <v>1883</v>
      </c>
      <c r="B7082" s="12" t="s">
        <v>4061</v>
      </c>
      <c r="C7082" s="10" t="s">
        <v>78</v>
      </c>
      <c r="D7082" s="10" t="s">
        <v>4062</v>
      </c>
      <c r="E7082" s="395" t="s">
        <v>1887</v>
      </c>
      <c r="F7082" s="395"/>
      <c r="G7082" s="11" t="s">
        <v>128</v>
      </c>
      <c r="H7082" s="15">
        <v>1</v>
      </c>
      <c r="I7082" s="13">
        <v>10.89</v>
      </c>
      <c r="J7082" s="13">
        <v>10.89</v>
      </c>
    </row>
    <row r="7083" spans="1:10" ht="24" customHeight="1">
      <c r="A7083" s="22" t="s">
        <v>1894</v>
      </c>
      <c r="B7083" s="24" t="s">
        <v>4063</v>
      </c>
      <c r="C7083" s="22" t="s">
        <v>78</v>
      </c>
      <c r="D7083" s="22" t="s">
        <v>4064</v>
      </c>
      <c r="E7083" s="397" t="s">
        <v>67</v>
      </c>
      <c r="F7083" s="397"/>
      <c r="G7083" s="23" t="s">
        <v>128</v>
      </c>
      <c r="H7083" s="26">
        <v>3.8300000000000001E-3</v>
      </c>
      <c r="I7083" s="25">
        <v>2843.4</v>
      </c>
      <c r="J7083" s="25">
        <v>10.89</v>
      </c>
    </row>
    <row r="7084" spans="1:10">
      <c r="A7084" s="38"/>
      <c r="B7084" s="38"/>
      <c r="C7084" s="38"/>
      <c r="D7084" s="38"/>
      <c r="E7084" s="38" t="s">
        <v>1897</v>
      </c>
      <c r="F7084" s="39">
        <v>10.89</v>
      </c>
      <c r="G7084" s="38" t="s">
        <v>1898</v>
      </c>
      <c r="H7084" s="39">
        <v>0</v>
      </c>
      <c r="I7084" s="38" t="s">
        <v>1899</v>
      </c>
      <c r="J7084" s="39">
        <v>10.89</v>
      </c>
    </row>
    <row r="7085" spans="1:10">
      <c r="A7085" s="38"/>
      <c r="B7085" s="38"/>
      <c r="C7085" s="38"/>
      <c r="D7085" s="38"/>
      <c r="E7085" s="38" t="s">
        <v>1900</v>
      </c>
      <c r="F7085" s="39">
        <v>2.23</v>
      </c>
      <c r="G7085" s="38"/>
      <c r="H7085" s="398" t="s">
        <v>1901</v>
      </c>
      <c r="I7085" s="398"/>
      <c r="J7085" s="39">
        <v>13.12</v>
      </c>
    </row>
    <row r="7086" spans="1:10" ht="1.05" customHeight="1">
      <c r="A7086" s="16"/>
      <c r="B7086" s="16"/>
      <c r="C7086" s="16"/>
      <c r="D7086" s="16"/>
      <c r="E7086" s="16"/>
      <c r="F7086" s="16"/>
      <c r="G7086" s="16"/>
      <c r="H7086" s="16"/>
      <c r="I7086" s="16"/>
      <c r="J7086" s="16"/>
    </row>
    <row r="7087" spans="1:10" ht="18" customHeight="1">
      <c r="A7087" s="2"/>
      <c r="B7087" s="4" t="s">
        <v>61</v>
      </c>
      <c r="C7087" s="2" t="s">
        <v>62</v>
      </c>
      <c r="D7087" s="2" t="s">
        <v>9</v>
      </c>
      <c r="E7087" s="391" t="s">
        <v>63</v>
      </c>
      <c r="F7087" s="391"/>
      <c r="G7087" s="3" t="s">
        <v>64</v>
      </c>
      <c r="H7087" s="4" t="s">
        <v>10</v>
      </c>
      <c r="I7087" s="4" t="s">
        <v>65</v>
      </c>
      <c r="J7087" s="4" t="s">
        <v>11</v>
      </c>
    </row>
    <row r="7088" spans="1:10" ht="39" customHeight="1">
      <c r="A7088" s="10" t="s">
        <v>1883</v>
      </c>
      <c r="B7088" s="12" t="s">
        <v>3664</v>
      </c>
      <c r="C7088" s="10" t="s">
        <v>78</v>
      </c>
      <c r="D7088" s="10" t="s">
        <v>3665</v>
      </c>
      <c r="E7088" s="395" t="s">
        <v>1907</v>
      </c>
      <c r="F7088" s="395"/>
      <c r="G7088" s="11" t="s">
        <v>1914</v>
      </c>
      <c r="H7088" s="15">
        <v>1</v>
      </c>
      <c r="I7088" s="13">
        <v>10.7</v>
      </c>
      <c r="J7088" s="13">
        <v>10.7</v>
      </c>
    </row>
    <row r="7089" spans="1:10" ht="39" customHeight="1">
      <c r="A7089" s="17" t="s">
        <v>1884</v>
      </c>
      <c r="B7089" s="19" t="s">
        <v>4065</v>
      </c>
      <c r="C7089" s="17" t="s">
        <v>78</v>
      </c>
      <c r="D7089" s="17" t="s">
        <v>4066</v>
      </c>
      <c r="E7089" s="396" t="s">
        <v>3774</v>
      </c>
      <c r="F7089" s="396"/>
      <c r="G7089" s="18" t="s">
        <v>1911</v>
      </c>
      <c r="H7089" s="21">
        <v>1</v>
      </c>
      <c r="I7089" s="20">
        <v>0.67</v>
      </c>
      <c r="J7089" s="20">
        <v>0.67</v>
      </c>
    </row>
    <row r="7090" spans="1:10" ht="39" customHeight="1">
      <c r="A7090" s="17" t="s">
        <v>1884</v>
      </c>
      <c r="B7090" s="19" t="s">
        <v>4067</v>
      </c>
      <c r="C7090" s="17" t="s">
        <v>78</v>
      </c>
      <c r="D7090" s="17" t="s">
        <v>4068</v>
      </c>
      <c r="E7090" s="396" t="s">
        <v>3774</v>
      </c>
      <c r="F7090" s="396"/>
      <c r="G7090" s="18" t="s">
        <v>1911</v>
      </c>
      <c r="H7090" s="21">
        <v>1</v>
      </c>
      <c r="I7090" s="20">
        <v>9.25</v>
      </c>
      <c r="J7090" s="20">
        <v>9.25</v>
      </c>
    </row>
    <row r="7091" spans="1:10" ht="39" customHeight="1">
      <c r="A7091" s="17" t="s">
        <v>1884</v>
      </c>
      <c r="B7091" s="19" t="s">
        <v>4069</v>
      </c>
      <c r="C7091" s="17" t="s">
        <v>78</v>
      </c>
      <c r="D7091" s="17" t="s">
        <v>4070</v>
      </c>
      <c r="E7091" s="396" t="s">
        <v>3774</v>
      </c>
      <c r="F7091" s="396"/>
      <c r="G7091" s="18" t="s">
        <v>1911</v>
      </c>
      <c r="H7091" s="21">
        <v>1</v>
      </c>
      <c r="I7091" s="20">
        <v>0.65</v>
      </c>
      <c r="J7091" s="20">
        <v>0.65</v>
      </c>
    </row>
    <row r="7092" spans="1:10" ht="39" customHeight="1">
      <c r="A7092" s="17" t="s">
        <v>1884</v>
      </c>
      <c r="B7092" s="19" t="s">
        <v>4071</v>
      </c>
      <c r="C7092" s="17" t="s">
        <v>78</v>
      </c>
      <c r="D7092" s="17" t="s">
        <v>4072</v>
      </c>
      <c r="E7092" s="396" t="s">
        <v>3774</v>
      </c>
      <c r="F7092" s="396"/>
      <c r="G7092" s="18" t="s">
        <v>1911</v>
      </c>
      <c r="H7092" s="21">
        <v>1</v>
      </c>
      <c r="I7092" s="20">
        <v>0.13</v>
      </c>
      <c r="J7092" s="20">
        <v>0.13</v>
      </c>
    </row>
    <row r="7093" spans="1:10">
      <c r="A7093" s="38"/>
      <c r="B7093" s="38"/>
      <c r="C7093" s="38"/>
      <c r="D7093" s="38"/>
      <c r="E7093" s="38" t="s">
        <v>1897</v>
      </c>
      <c r="F7093" s="39">
        <v>0</v>
      </c>
      <c r="G7093" s="38" t="s">
        <v>1898</v>
      </c>
      <c r="H7093" s="39">
        <v>0</v>
      </c>
      <c r="I7093" s="38" t="s">
        <v>1899</v>
      </c>
      <c r="J7093" s="39">
        <v>0</v>
      </c>
    </row>
    <row r="7094" spans="1:10">
      <c r="A7094" s="38"/>
      <c r="B7094" s="38"/>
      <c r="C7094" s="38"/>
      <c r="D7094" s="38"/>
      <c r="E7094" s="38" t="s">
        <v>1900</v>
      </c>
      <c r="F7094" s="39">
        <v>2.19</v>
      </c>
      <c r="G7094" s="38"/>
      <c r="H7094" s="398" t="s">
        <v>1901</v>
      </c>
      <c r="I7094" s="398"/>
      <c r="J7094" s="39">
        <v>12.89</v>
      </c>
    </row>
    <row r="7095" spans="1:10" ht="1.05" customHeight="1">
      <c r="A7095" s="16"/>
      <c r="B7095" s="16"/>
      <c r="C7095" s="16"/>
      <c r="D7095" s="16"/>
      <c r="E7095" s="16"/>
      <c r="F7095" s="16"/>
      <c r="G7095" s="16"/>
      <c r="H7095" s="16"/>
      <c r="I7095" s="16"/>
      <c r="J7095" s="16"/>
    </row>
    <row r="7096" spans="1:10" ht="18" customHeight="1">
      <c r="A7096" s="2"/>
      <c r="B7096" s="4" t="s">
        <v>61</v>
      </c>
      <c r="C7096" s="2" t="s">
        <v>62</v>
      </c>
      <c r="D7096" s="2" t="s">
        <v>9</v>
      </c>
      <c r="E7096" s="391" t="s">
        <v>63</v>
      </c>
      <c r="F7096" s="391"/>
      <c r="G7096" s="3" t="s">
        <v>64</v>
      </c>
      <c r="H7096" s="4" t="s">
        <v>10</v>
      </c>
      <c r="I7096" s="4" t="s">
        <v>65</v>
      </c>
      <c r="J7096" s="4" t="s">
        <v>11</v>
      </c>
    </row>
    <row r="7097" spans="1:10" ht="39" customHeight="1">
      <c r="A7097" s="10" t="s">
        <v>1883</v>
      </c>
      <c r="B7097" s="12" t="s">
        <v>4065</v>
      </c>
      <c r="C7097" s="10" t="s">
        <v>78</v>
      </c>
      <c r="D7097" s="10" t="s">
        <v>4066</v>
      </c>
      <c r="E7097" s="395" t="s">
        <v>3774</v>
      </c>
      <c r="F7097" s="395"/>
      <c r="G7097" s="11" t="s">
        <v>1911</v>
      </c>
      <c r="H7097" s="15">
        <v>1</v>
      </c>
      <c r="I7097" s="13">
        <v>0.67</v>
      </c>
      <c r="J7097" s="13">
        <v>0.67</v>
      </c>
    </row>
    <row r="7098" spans="1:10" ht="25.95" customHeight="1">
      <c r="A7098" s="22" t="s">
        <v>1894</v>
      </c>
      <c r="B7098" s="24" t="s">
        <v>4073</v>
      </c>
      <c r="C7098" s="22" t="s">
        <v>78</v>
      </c>
      <c r="D7098" s="22" t="s">
        <v>4074</v>
      </c>
      <c r="E7098" s="397" t="s">
        <v>3500</v>
      </c>
      <c r="F7098" s="397"/>
      <c r="G7098" s="23" t="s">
        <v>268</v>
      </c>
      <c r="H7098" s="26">
        <v>7.2000000000000002E-5</v>
      </c>
      <c r="I7098" s="25">
        <v>9400</v>
      </c>
      <c r="J7098" s="25">
        <v>0.67</v>
      </c>
    </row>
    <row r="7099" spans="1:10">
      <c r="A7099" s="38"/>
      <c r="B7099" s="38"/>
      <c r="C7099" s="38"/>
      <c r="D7099" s="38"/>
      <c r="E7099" s="38" t="s">
        <v>1897</v>
      </c>
      <c r="F7099" s="39">
        <v>0</v>
      </c>
      <c r="G7099" s="38" t="s">
        <v>1898</v>
      </c>
      <c r="H7099" s="39">
        <v>0</v>
      </c>
      <c r="I7099" s="38" t="s">
        <v>1899</v>
      </c>
      <c r="J7099" s="39">
        <v>0</v>
      </c>
    </row>
    <row r="7100" spans="1:10">
      <c r="A7100" s="38"/>
      <c r="B7100" s="38"/>
      <c r="C7100" s="38"/>
      <c r="D7100" s="38"/>
      <c r="E7100" s="38" t="s">
        <v>1900</v>
      </c>
      <c r="F7100" s="39">
        <v>0.13</v>
      </c>
      <c r="G7100" s="38"/>
      <c r="H7100" s="398" t="s">
        <v>1901</v>
      </c>
      <c r="I7100" s="398"/>
      <c r="J7100" s="39">
        <v>0.8</v>
      </c>
    </row>
    <row r="7101" spans="1:10" ht="1.05" customHeight="1">
      <c r="A7101" s="16"/>
      <c r="B7101" s="16"/>
      <c r="C7101" s="16"/>
      <c r="D7101" s="16"/>
      <c r="E7101" s="16"/>
      <c r="F7101" s="16"/>
      <c r="G7101" s="16"/>
      <c r="H7101" s="16"/>
      <c r="I7101" s="16"/>
      <c r="J7101" s="16"/>
    </row>
    <row r="7102" spans="1:10" ht="18" customHeight="1">
      <c r="A7102" s="2"/>
      <c r="B7102" s="4" t="s">
        <v>61</v>
      </c>
      <c r="C7102" s="2" t="s">
        <v>62</v>
      </c>
      <c r="D7102" s="2" t="s">
        <v>9</v>
      </c>
      <c r="E7102" s="391" t="s">
        <v>63</v>
      </c>
      <c r="F7102" s="391"/>
      <c r="G7102" s="3" t="s">
        <v>64</v>
      </c>
      <c r="H7102" s="4" t="s">
        <v>10</v>
      </c>
      <c r="I7102" s="4" t="s">
        <v>65</v>
      </c>
      <c r="J7102" s="4" t="s">
        <v>11</v>
      </c>
    </row>
    <row r="7103" spans="1:10" ht="39" customHeight="1">
      <c r="A7103" s="10" t="s">
        <v>1883</v>
      </c>
      <c r="B7103" s="12" t="s">
        <v>4071</v>
      </c>
      <c r="C7103" s="10" t="s">
        <v>78</v>
      </c>
      <c r="D7103" s="10" t="s">
        <v>4072</v>
      </c>
      <c r="E7103" s="395" t="s">
        <v>3774</v>
      </c>
      <c r="F7103" s="395"/>
      <c r="G7103" s="11" t="s">
        <v>1911</v>
      </c>
      <c r="H7103" s="15">
        <v>1</v>
      </c>
      <c r="I7103" s="13">
        <v>0.13</v>
      </c>
      <c r="J7103" s="13">
        <v>0.13</v>
      </c>
    </row>
    <row r="7104" spans="1:10" ht="25.95" customHeight="1">
      <c r="A7104" s="22" t="s">
        <v>1894</v>
      </c>
      <c r="B7104" s="24" t="s">
        <v>4073</v>
      </c>
      <c r="C7104" s="22" t="s">
        <v>78</v>
      </c>
      <c r="D7104" s="22" t="s">
        <v>4074</v>
      </c>
      <c r="E7104" s="397" t="s">
        <v>3500</v>
      </c>
      <c r="F7104" s="397"/>
      <c r="G7104" s="23" t="s">
        <v>268</v>
      </c>
      <c r="H7104" s="26">
        <v>1.4800000000000001E-5</v>
      </c>
      <c r="I7104" s="25">
        <v>9400</v>
      </c>
      <c r="J7104" s="25">
        <v>0.13</v>
      </c>
    </row>
    <row r="7105" spans="1:10">
      <c r="A7105" s="38"/>
      <c r="B7105" s="38"/>
      <c r="C7105" s="38"/>
      <c r="D7105" s="38"/>
      <c r="E7105" s="38" t="s">
        <v>1897</v>
      </c>
      <c r="F7105" s="39">
        <v>0</v>
      </c>
      <c r="G7105" s="38" t="s">
        <v>1898</v>
      </c>
      <c r="H7105" s="39">
        <v>0</v>
      </c>
      <c r="I7105" s="38" t="s">
        <v>1899</v>
      </c>
      <c r="J7105" s="39">
        <v>0</v>
      </c>
    </row>
    <row r="7106" spans="1:10">
      <c r="A7106" s="38"/>
      <c r="B7106" s="38"/>
      <c r="C7106" s="38"/>
      <c r="D7106" s="38"/>
      <c r="E7106" s="38" t="s">
        <v>1900</v>
      </c>
      <c r="F7106" s="39">
        <v>0.02</v>
      </c>
      <c r="G7106" s="38"/>
      <c r="H7106" s="398" t="s">
        <v>1901</v>
      </c>
      <c r="I7106" s="398"/>
      <c r="J7106" s="39">
        <v>0.15</v>
      </c>
    </row>
    <row r="7107" spans="1:10" ht="1.05" customHeight="1">
      <c r="A7107" s="16"/>
      <c r="B7107" s="16"/>
      <c r="C7107" s="16"/>
      <c r="D7107" s="16"/>
      <c r="E7107" s="16"/>
      <c r="F7107" s="16"/>
      <c r="G7107" s="16"/>
      <c r="H7107" s="16"/>
      <c r="I7107" s="16"/>
      <c r="J7107" s="16"/>
    </row>
    <row r="7108" spans="1:10" ht="18" customHeight="1">
      <c r="A7108" s="2"/>
      <c r="B7108" s="4" t="s">
        <v>61</v>
      </c>
      <c r="C7108" s="2" t="s">
        <v>62</v>
      </c>
      <c r="D7108" s="2" t="s">
        <v>9</v>
      </c>
      <c r="E7108" s="391" t="s">
        <v>63</v>
      </c>
      <c r="F7108" s="391"/>
      <c r="G7108" s="3" t="s">
        <v>64</v>
      </c>
      <c r="H7108" s="4" t="s">
        <v>10</v>
      </c>
      <c r="I7108" s="4" t="s">
        <v>65</v>
      </c>
      <c r="J7108" s="4" t="s">
        <v>11</v>
      </c>
    </row>
    <row r="7109" spans="1:10" ht="39" customHeight="1">
      <c r="A7109" s="10" t="s">
        <v>1883</v>
      </c>
      <c r="B7109" s="12" t="s">
        <v>4069</v>
      </c>
      <c r="C7109" s="10" t="s">
        <v>78</v>
      </c>
      <c r="D7109" s="10" t="s">
        <v>4070</v>
      </c>
      <c r="E7109" s="395" t="s">
        <v>3774</v>
      </c>
      <c r="F7109" s="395"/>
      <c r="G7109" s="11" t="s">
        <v>1911</v>
      </c>
      <c r="H7109" s="15">
        <v>1</v>
      </c>
      <c r="I7109" s="13">
        <v>0.65</v>
      </c>
      <c r="J7109" s="13">
        <v>0.65</v>
      </c>
    </row>
    <row r="7110" spans="1:10" ht="25.95" customHeight="1">
      <c r="A7110" s="22" t="s">
        <v>1894</v>
      </c>
      <c r="B7110" s="24" t="s">
        <v>4073</v>
      </c>
      <c r="C7110" s="22" t="s">
        <v>78</v>
      </c>
      <c r="D7110" s="22" t="s">
        <v>4074</v>
      </c>
      <c r="E7110" s="397" t="s">
        <v>3500</v>
      </c>
      <c r="F7110" s="397"/>
      <c r="G7110" s="23" t="s">
        <v>268</v>
      </c>
      <c r="H7110" s="26">
        <v>6.9999999999999994E-5</v>
      </c>
      <c r="I7110" s="25">
        <v>9400</v>
      </c>
      <c r="J7110" s="25">
        <v>0.65</v>
      </c>
    </row>
    <row r="7111" spans="1:10">
      <c r="A7111" s="38"/>
      <c r="B7111" s="38"/>
      <c r="C7111" s="38"/>
      <c r="D7111" s="38"/>
      <c r="E7111" s="38" t="s">
        <v>1897</v>
      </c>
      <c r="F7111" s="39">
        <v>0</v>
      </c>
      <c r="G7111" s="38" t="s">
        <v>1898</v>
      </c>
      <c r="H7111" s="39">
        <v>0</v>
      </c>
      <c r="I7111" s="38" t="s">
        <v>1899</v>
      </c>
      <c r="J7111" s="39">
        <v>0</v>
      </c>
    </row>
    <row r="7112" spans="1:10">
      <c r="A7112" s="38"/>
      <c r="B7112" s="38"/>
      <c r="C7112" s="38"/>
      <c r="D7112" s="38"/>
      <c r="E7112" s="38" t="s">
        <v>1900</v>
      </c>
      <c r="F7112" s="39">
        <v>0.13</v>
      </c>
      <c r="G7112" s="38"/>
      <c r="H7112" s="398" t="s">
        <v>1901</v>
      </c>
      <c r="I7112" s="398"/>
      <c r="J7112" s="39">
        <v>0.78</v>
      </c>
    </row>
    <row r="7113" spans="1:10" ht="1.05" customHeight="1">
      <c r="A7113" s="16"/>
      <c r="B7113" s="16"/>
      <c r="C7113" s="16"/>
      <c r="D7113" s="16"/>
      <c r="E7113" s="16"/>
      <c r="F7113" s="16"/>
      <c r="G7113" s="16"/>
      <c r="H7113" s="16"/>
      <c r="I7113" s="16"/>
      <c r="J7113" s="16"/>
    </row>
    <row r="7114" spans="1:10" ht="18" customHeight="1">
      <c r="A7114" s="2"/>
      <c r="B7114" s="4" t="s">
        <v>61</v>
      </c>
      <c r="C7114" s="2" t="s">
        <v>62</v>
      </c>
      <c r="D7114" s="2" t="s">
        <v>9</v>
      </c>
      <c r="E7114" s="391" t="s">
        <v>63</v>
      </c>
      <c r="F7114" s="391"/>
      <c r="G7114" s="3" t="s">
        <v>64</v>
      </c>
      <c r="H7114" s="4" t="s">
        <v>10</v>
      </c>
      <c r="I7114" s="4" t="s">
        <v>65</v>
      </c>
      <c r="J7114" s="4" t="s">
        <v>11</v>
      </c>
    </row>
    <row r="7115" spans="1:10" ht="39" customHeight="1">
      <c r="A7115" s="10" t="s">
        <v>1883</v>
      </c>
      <c r="B7115" s="12" t="s">
        <v>4067</v>
      </c>
      <c r="C7115" s="10" t="s">
        <v>78</v>
      </c>
      <c r="D7115" s="10" t="s">
        <v>4068</v>
      </c>
      <c r="E7115" s="395" t="s">
        <v>3774</v>
      </c>
      <c r="F7115" s="395"/>
      <c r="G7115" s="11" t="s">
        <v>1911</v>
      </c>
      <c r="H7115" s="15">
        <v>1</v>
      </c>
      <c r="I7115" s="13">
        <v>9.25</v>
      </c>
      <c r="J7115" s="13">
        <v>9.25</v>
      </c>
    </row>
    <row r="7116" spans="1:10" ht="24" customHeight="1">
      <c r="A7116" s="22" t="s">
        <v>1894</v>
      </c>
      <c r="B7116" s="24" t="s">
        <v>3869</v>
      </c>
      <c r="C7116" s="22" t="s">
        <v>78</v>
      </c>
      <c r="D7116" s="22" t="s">
        <v>3870</v>
      </c>
      <c r="E7116" s="397" t="s">
        <v>1928</v>
      </c>
      <c r="F7116" s="397"/>
      <c r="G7116" s="23" t="s">
        <v>2015</v>
      </c>
      <c r="H7116" s="26">
        <v>1.44</v>
      </c>
      <c r="I7116" s="25">
        <v>6.43</v>
      </c>
      <c r="J7116" s="25">
        <v>9.25</v>
      </c>
    </row>
    <row r="7117" spans="1:10">
      <c r="A7117" s="38"/>
      <c r="B7117" s="38"/>
      <c r="C7117" s="38"/>
      <c r="D7117" s="38"/>
      <c r="E7117" s="38" t="s">
        <v>1897</v>
      </c>
      <c r="F7117" s="39">
        <v>0</v>
      </c>
      <c r="G7117" s="38" t="s">
        <v>1898</v>
      </c>
      <c r="H7117" s="39">
        <v>0</v>
      </c>
      <c r="I7117" s="38" t="s">
        <v>1899</v>
      </c>
      <c r="J7117" s="39">
        <v>0</v>
      </c>
    </row>
    <row r="7118" spans="1:10">
      <c r="A7118" s="38"/>
      <c r="B7118" s="38"/>
      <c r="C7118" s="38"/>
      <c r="D7118" s="38"/>
      <c r="E7118" s="38" t="s">
        <v>1900</v>
      </c>
      <c r="F7118" s="39">
        <v>1.89</v>
      </c>
      <c r="G7118" s="38"/>
      <c r="H7118" s="398" t="s">
        <v>1901</v>
      </c>
      <c r="I7118" s="398"/>
      <c r="J7118" s="39">
        <v>11.14</v>
      </c>
    </row>
    <row r="7119" spans="1:10" ht="1.05" customHeight="1">
      <c r="A7119" s="16"/>
      <c r="B7119" s="16"/>
      <c r="C7119" s="16"/>
      <c r="D7119" s="16"/>
      <c r="E7119" s="16"/>
      <c r="F7119" s="16"/>
      <c r="G7119" s="16"/>
      <c r="H7119" s="16"/>
      <c r="I7119" s="16"/>
      <c r="J7119" s="16"/>
    </row>
    <row r="7120" spans="1:10" ht="18" customHeight="1">
      <c r="A7120" s="2"/>
      <c r="B7120" s="4" t="s">
        <v>61</v>
      </c>
      <c r="C7120" s="2" t="s">
        <v>62</v>
      </c>
      <c r="D7120" s="2" t="s">
        <v>9</v>
      </c>
      <c r="E7120" s="391" t="s">
        <v>63</v>
      </c>
      <c r="F7120" s="391"/>
      <c r="G7120" s="3" t="s">
        <v>64</v>
      </c>
      <c r="H7120" s="4" t="s">
        <v>10</v>
      </c>
      <c r="I7120" s="4" t="s">
        <v>65</v>
      </c>
      <c r="J7120" s="4" t="s">
        <v>11</v>
      </c>
    </row>
    <row r="7121" spans="1:10" ht="24" customHeight="1">
      <c r="A7121" s="10" t="s">
        <v>1883</v>
      </c>
      <c r="B7121" s="12" t="s">
        <v>1971</v>
      </c>
      <c r="C7121" s="10" t="s">
        <v>78</v>
      </c>
      <c r="D7121" s="10" t="s">
        <v>1972</v>
      </c>
      <c r="E7121" s="395" t="s">
        <v>1887</v>
      </c>
      <c r="F7121" s="395"/>
      <c r="G7121" s="11" t="s">
        <v>1911</v>
      </c>
      <c r="H7121" s="15">
        <v>1</v>
      </c>
      <c r="I7121" s="13">
        <v>28.71</v>
      </c>
      <c r="J7121" s="13">
        <v>28.71</v>
      </c>
    </row>
    <row r="7122" spans="1:10" ht="25.95" customHeight="1">
      <c r="A7122" s="17" t="s">
        <v>1884</v>
      </c>
      <c r="B7122" s="19" t="s">
        <v>3917</v>
      </c>
      <c r="C7122" s="17" t="s">
        <v>78</v>
      </c>
      <c r="D7122" s="17" t="s">
        <v>3918</v>
      </c>
      <c r="E7122" s="396" t="s">
        <v>1887</v>
      </c>
      <c r="F7122" s="396"/>
      <c r="G7122" s="18" t="s">
        <v>1911</v>
      </c>
      <c r="H7122" s="21">
        <v>1</v>
      </c>
      <c r="I7122" s="20">
        <v>0.78</v>
      </c>
      <c r="J7122" s="20">
        <v>0.78</v>
      </c>
    </row>
    <row r="7123" spans="1:10" ht="25.95" customHeight="1">
      <c r="A7123" s="22" t="s">
        <v>1894</v>
      </c>
      <c r="B7123" s="24" t="s">
        <v>3672</v>
      </c>
      <c r="C7123" s="22" t="s">
        <v>78</v>
      </c>
      <c r="D7123" s="22" t="s">
        <v>3673</v>
      </c>
      <c r="E7123" s="397" t="s">
        <v>1928</v>
      </c>
      <c r="F7123" s="397"/>
      <c r="G7123" s="23" t="s">
        <v>1911</v>
      </c>
      <c r="H7123" s="26">
        <v>1</v>
      </c>
      <c r="I7123" s="25">
        <v>1.43</v>
      </c>
      <c r="J7123" s="25">
        <v>1.43</v>
      </c>
    </row>
    <row r="7124" spans="1:10" ht="25.95" customHeight="1">
      <c r="A7124" s="22" t="s">
        <v>1894</v>
      </c>
      <c r="B7124" s="24" t="s">
        <v>3748</v>
      </c>
      <c r="C7124" s="22" t="s">
        <v>78</v>
      </c>
      <c r="D7124" s="22" t="s">
        <v>3749</v>
      </c>
      <c r="E7124" s="397" t="s">
        <v>1928</v>
      </c>
      <c r="F7124" s="397"/>
      <c r="G7124" s="23" t="s">
        <v>1911</v>
      </c>
      <c r="H7124" s="26">
        <v>1</v>
      </c>
      <c r="I7124" s="25">
        <v>0.86</v>
      </c>
      <c r="J7124" s="25">
        <v>0.86</v>
      </c>
    </row>
    <row r="7125" spans="1:10" ht="25.95" customHeight="1">
      <c r="A7125" s="22" t="s">
        <v>1894</v>
      </c>
      <c r="B7125" s="24" t="s">
        <v>3750</v>
      </c>
      <c r="C7125" s="22" t="s">
        <v>78</v>
      </c>
      <c r="D7125" s="22" t="s">
        <v>3751</v>
      </c>
      <c r="E7125" s="397" t="s">
        <v>1928</v>
      </c>
      <c r="F7125" s="397"/>
      <c r="G7125" s="23" t="s">
        <v>1911</v>
      </c>
      <c r="H7125" s="26">
        <v>1</v>
      </c>
      <c r="I7125" s="25">
        <v>1.26</v>
      </c>
      <c r="J7125" s="25">
        <v>1.26</v>
      </c>
    </row>
    <row r="7126" spans="1:10" ht="25.95" customHeight="1">
      <c r="A7126" s="22" t="s">
        <v>1894</v>
      </c>
      <c r="B7126" s="24" t="s">
        <v>3670</v>
      </c>
      <c r="C7126" s="22" t="s">
        <v>78</v>
      </c>
      <c r="D7126" s="22" t="s">
        <v>3671</v>
      </c>
      <c r="E7126" s="397" t="s">
        <v>1928</v>
      </c>
      <c r="F7126" s="397"/>
      <c r="G7126" s="23" t="s">
        <v>1911</v>
      </c>
      <c r="H7126" s="26">
        <v>1</v>
      </c>
      <c r="I7126" s="25">
        <v>2.79</v>
      </c>
      <c r="J7126" s="25">
        <v>2.79</v>
      </c>
    </row>
    <row r="7127" spans="1:10" ht="25.95" customHeight="1">
      <c r="A7127" s="22" t="s">
        <v>1894</v>
      </c>
      <c r="B7127" s="24" t="s">
        <v>3682</v>
      </c>
      <c r="C7127" s="22" t="s">
        <v>78</v>
      </c>
      <c r="D7127" s="22" t="s">
        <v>3683</v>
      </c>
      <c r="E7127" s="397" t="s">
        <v>1928</v>
      </c>
      <c r="F7127" s="397"/>
      <c r="G7127" s="23" t="s">
        <v>1911</v>
      </c>
      <c r="H7127" s="26">
        <v>1</v>
      </c>
      <c r="I7127" s="25">
        <v>0.54</v>
      </c>
      <c r="J7127" s="25">
        <v>0.54</v>
      </c>
    </row>
    <row r="7128" spans="1:10" ht="25.95" customHeight="1">
      <c r="A7128" s="22" t="s">
        <v>1894</v>
      </c>
      <c r="B7128" s="24" t="s">
        <v>3676</v>
      </c>
      <c r="C7128" s="22" t="s">
        <v>78</v>
      </c>
      <c r="D7128" s="22" t="s">
        <v>3677</v>
      </c>
      <c r="E7128" s="397" t="s">
        <v>1928</v>
      </c>
      <c r="F7128" s="397"/>
      <c r="G7128" s="23" t="s">
        <v>1911</v>
      </c>
      <c r="H7128" s="26">
        <v>1</v>
      </c>
      <c r="I7128" s="25">
        <v>0.08</v>
      </c>
      <c r="J7128" s="25">
        <v>0.08</v>
      </c>
    </row>
    <row r="7129" spans="1:10" ht="24" customHeight="1">
      <c r="A7129" s="22" t="s">
        <v>1894</v>
      </c>
      <c r="B7129" s="24" t="s">
        <v>3919</v>
      </c>
      <c r="C7129" s="22" t="s">
        <v>78</v>
      </c>
      <c r="D7129" s="22" t="s">
        <v>3920</v>
      </c>
      <c r="E7129" s="397" t="s">
        <v>67</v>
      </c>
      <c r="F7129" s="397"/>
      <c r="G7129" s="23" t="s">
        <v>1911</v>
      </c>
      <c r="H7129" s="26">
        <v>1</v>
      </c>
      <c r="I7129" s="25">
        <v>20.97</v>
      </c>
      <c r="J7129" s="25">
        <v>20.97</v>
      </c>
    </row>
    <row r="7130" spans="1:10">
      <c r="A7130" s="38"/>
      <c r="B7130" s="38"/>
      <c r="C7130" s="38"/>
      <c r="D7130" s="38"/>
      <c r="E7130" s="38" t="s">
        <v>1897</v>
      </c>
      <c r="F7130" s="39">
        <v>21.75</v>
      </c>
      <c r="G7130" s="38" t="s">
        <v>1898</v>
      </c>
      <c r="H7130" s="39">
        <v>0</v>
      </c>
      <c r="I7130" s="38" t="s">
        <v>1899</v>
      </c>
      <c r="J7130" s="39">
        <v>21.75</v>
      </c>
    </row>
    <row r="7131" spans="1:10">
      <c r="A7131" s="38"/>
      <c r="B7131" s="38"/>
      <c r="C7131" s="38"/>
      <c r="D7131" s="38"/>
      <c r="E7131" s="38" t="s">
        <v>1900</v>
      </c>
      <c r="F7131" s="39">
        <v>5.88</v>
      </c>
      <c r="G7131" s="38"/>
      <c r="H7131" s="398" t="s">
        <v>1901</v>
      </c>
      <c r="I7131" s="398"/>
      <c r="J7131" s="39">
        <v>34.590000000000003</v>
      </c>
    </row>
    <row r="7132" spans="1:10" ht="1.05" customHeight="1">
      <c r="A7132" s="16"/>
      <c r="B7132" s="16"/>
      <c r="C7132" s="16"/>
      <c r="D7132" s="16"/>
      <c r="E7132" s="16"/>
      <c r="F7132" s="16"/>
      <c r="G7132" s="16"/>
      <c r="H7132" s="16"/>
      <c r="I7132" s="16"/>
      <c r="J7132" s="16"/>
    </row>
    <row r="7133" spans="1:10" ht="18" customHeight="1">
      <c r="A7133" s="2"/>
      <c r="B7133" s="4" t="s">
        <v>61</v>
      </c>
      <c r="C7133" s="2" t="s">
        <v>62</v>
      </c>
      <c r="D7133" s="2" t="s">
        <v>9</v>
      </c>
      <c r="E7133" s="391" t="s">
        <v>63</v>
      </c>
      <c r="F7133" s="391"/>
      <c r="G7133" s="3" t="s">
        <v>64</v>
      </c>
      <c r="H7133" s="4" t="s">
        <v>10</v>
      </c>
      <c r="I7133" s="4" t="s">
        <v>65</v>
      </c>
      <c r="J7133" s="4" t="s">
        <v>11</v>
      </c>
    </row>
    <row r="7134" spans="1:10" ht="24" customHeight="1">
      <c r="A7134" s="10" t="s">
        <v>1883</v>
      </c>
      <c r="B7134" s="12" t="s">
        <v>3060</v>
      </c>
      <c r="C7134" s="10" t="s">
        <v>78</v>
      </c>
      <c r="D7134" s="10" t="s">
        <v>3061</v>
      </c>
      <c r="E7134" s="395" t="s">
        <v>1887</v>
      </c>
      <c r="F7134" s="395"/>
      <c r="G7134" s="11" t="s">
        <v>1911</v>
      </c>
      <c r="H7134" s="15">
        <v>1</v>
      </c>
      <c r="I7134" s="13">
        <v>29.9</v>
      </c>
      <c r="J7134" s="13">
        <v>29.9</v>
      </c>
    </row>
    <row r="7135" spans="1:10" ht="25.95" customHeight="1">
      <c r="A7135" s="17" t="s">
        <v>1884</v>
      </c>
      <c r="B7135" s="19" t="s">
        <v>3921</v>
      </c>
      <c r="C7135" s="17" t="s">
        <v>78</v>
      </c>
      <c r="D7135" s="17" t="s">
        <v>3922</v>
      </c>
      <c r="E7135" s="396" t="s">
        <v>1887</v>
      </c>
      <c r="F7135" s="396"/>
      <c r="G7135" s="18" t="s">
        <v>1911</v>
      </c>
      <c r="H7135" s="21">
        <v>1</v>
      </c>
      <c r="I7135" s="20">
        <v>0.68</v>
      </c>
      <c r="J7135" s="20">
        <v>0.68</v>
      </c>
    </row>
    <row r="7136" spans="1:10" ht="25.95" customHeight="1">
      <c r="A7136" s="22" t="s">
        <v>1894</v>
      </c>
      <c r="B7136" s="24" t="s">
        <v>3682</v>
      </c>
      <c r="C7136" s="22" t="s">
        <v>78</v>
      </c>
      <c r="D7136" s="22" t="s">
        <v>3683</v>
      </c>
      <c r="E7136" s="397" t="s">
        <v>1928</v>
      </c>
      <c r="F7136" s="397"/>
      <c r="G7136" s="23" t="s">
        <v>1911</v>
      </c>
      <c r="H7136" s="26">
        <v>1</v>
      </c>
      <c r="I7136" s="25">
        <v>0.54</v>
      </c>
      <c r="J7136" s="25">
        <v>0.54</v>
      </c>
    </row>
    <row r="7137" spans="1:10" ht="25.95" customHeight="1">
      <c r="A7137" s="22" t="s">
        <v>1894</v>
      </c>
      <c r="B7137" s="24" t="s">
        <v>3672</v>
      </c>
      <c r="C7137" s="22" t="s">
        <v>78</v>
      </c>
      <c r="D7137" s="22" t="s">
        <v>3673</v>
      </c>
      <c r="E7137" s="397" t="s">
        <v>1928</v>
      </c>
      <c r="F7137" s="397"/>
      <c r="G7137" s="23" t="s">
        <v>1911</v>
      </c>
      <c r="H7137" s="26">
        <v>1</v>
      </c>
      <c r="I7137" s="25">
        <v>1.43</v>
      </c>
      <c r="J7137" s="25">
        <v>1.43</v>
      </c>
    </row>
    <row r="7138" spans="1:10" ht="25.95" customHeight="1">
      <c r="A7138" s="22" t="s">
        <v>1894</v>
      </c>
      <c r="B7138" s="24" t="s">
        <v>3676</v>
      </c>
      <c r="C7138" s="22" t="s">
        <v>78</v>
      </c>
      <c r="D7138" s="22" t="s">
        <v>3677</v>
      </c>
      <c r="E7138" s="397" t="s">
        <v>1928</v>
      </c>
      <c r="F7138" s="397"/>
      <c r="G7138" s="23" t="s">
        <v>1911</v>
      </c>
      <c r="H7138" s="26">
        <v>1</v>
      </c>
      <c r="I7138" s="25">
        <v>0.08</v>
      </c>
      <c r="J7138" s="25">
        <v>0.08</v>
      </c>
    </row>
    <row r="7139" spans="1:10" ht="25.95" customHeight="1">
      <c r="A7139" s="22" t="s">
        <v>1894</v>
      </c>
      <c r="B7139" s="24" t="s">
        <v>3670</v>
      </c>
      <c r="C7139" s="22" t="s">
        <v>78</v>
      </c>
      <c r="D7139" s="22" t="s">
        <v>3671</v>
      </c>
      <c r="E7139" s="397" t="s">
        <v>1928</v>
      </c>
      <c r="F7139" s="397"/>
      <c r="G7139" s="23" t="s">
        <v>1911</v>
      </c>
      <c r="H7139" s="26">
        <v>1</v>
      </c>
      <c r="I7139" s="25">
        <v>2.79</v>
      </c>
      <c r="J7139" s="25">
        <v>2.79</v>
      </c>
    </row>
    <row r="7140" spans="1:10" ht="25.95" customHeight="1">
      <c r="A7140" s="22" t="s">
        <v>1894</v>
      </c>
      <c r="B7140" s="24" t="s">
        <v>3750</v>
      </c>
      <c r="C7140" s="22" t="s">
        <v>78</v>
      </c>
      <c r="D7140" s="22" t="s">
        <v>3751</v>
      </c>
      <c r="E7140" s="397" t="s">
        <v>1928</v>
      </c>
      <c r="F7140" s="397"/>
      <c r="G7140" s="23" t="s">
        <v>1911</v>
      </c>
      <c r="H7140" s="26">
        <v>1</v>
      </c>
      <c r="I7140" s="25">
        <v>1.26</v>
      </c>
      <c r="J7140" s="25">
        <v>1.26</v>
      </c>
    </row>
    <row r="7141" spans="1:10" ht="24" customHeight="1">
      <c r="A7141" s="22" t="s">
        <v>1894</v>
      </c>
      <c r="B7141" s="24" t="s">
        <v>3923</v>
      </c>
      <c r="C7141" s="22" t="s">
        <v>78</v>
      </c>
      <c r="D7141" s="22" t="s">
        <v>3924</v>
      </c>
      <c r="E7141" s="397" t="s">
        <v>67</v>
      </c>
      <c r="F7141" s="397"/>
      <c r="G7141" s="23" t="s">
        <v>1911</v>
      </c>
      <c r="H7141" s="26">
        <v>1</v>
      </c>
      <c r="I7141" s="25">
        <v>22.26</v>
      </c>
      <c r="J7141" s="25">
        <v>22.26</v>
      </c>
    </row>
    <row r="7142" spans="1:10" ht="25.95" customHeight="1">
      <c r="A7142" s="22" t="s">
        <v>1894</v>
      </c>
      <c r="B7142" s="24" t="s">
        <v>3748</v>
      </c>
      <c r="C7142" s="22" t="s">
        <v>78</v>
      </c>
      <c r="D7142" s="22" t="s">
        <v>3749</v>
      </c>
      <c r="E7142" s="397" t="s">
        <v>1928</v>
      </c>
      <c r="F7142" s="397"/>
      <c r="G7142" s="23" t="s">
        <v>1911</v>
      </c>
      <c r="H7142" s="26">
        <v>1</v>
      </c>
      <c r="I7142" s="25">
        <v>0.86</v>
      </c>
      <c r="J7142" s="25">
        <v>0.86</v>
      </c>
    </row>
    <row r="7143" spans="1:10">
      <c r="A7143" s="38"/>
      <c r="B7143" s="38"/>
      <c r="C7143" s="38"/>
      <c r="D7143" s="38"/>
      <c r="E7143" s="38" t="s">
        <v>1897</v>
      </c>
      <c r="F7143" s="39">
        <v>22.94</v>
      </c>
      <c r="G7143" s="38" t="s">
        <v>1898</v>
      </c>
      <c r="H7143" s="39">
        <v>0</v>
      </c>
      <c r="I7143" s="38" t="s">
        <v>1899</v>
      </c>
      <c r="J7143" s="39">
        <v>22.94</v>
      </c>
    </row>
    <row r="7144" spans="1:10">
      <c r="A7144" s="38"/>
      <c r="B7144" s="38"/>
      <c r="C7144" s="38"/>
      <c r="D7144" s="38"/>
      <c r="E7144" s="38" t="s">
        <v>1900</v>
      </c>
      <c r="F7144" s="39">
        <v>6.12</v>
      </c>
      <c r="G7144" s="38"/>
      <c r="H7144" s="398" t="s">
        <v>1901</v>
      </c>
      <c r="I7144" s="398"/>
      <c r="J7144" s="39">
        <v>36.020000000000003</v>
      </c>
    </row>
    <row r="7145" spans="1:10" ht="1.05" customHeight="1">
      <c r="A7145" s="16"/>
      <c r="B7145" s="16"/>
      <c r="C7145" s="16"/>
      <c r="D7145" s="16"/>
      <c r="E7145" s="16"/>
      <c r="F7145" s="16"/>
      <c r="G7145" s="16"/>
      <c r="H7145" s="16"/>
      <c r="I7145" s="16"/>
      <c r="J7145" s="16"/>
    </row>
    <row r="7146" spans="1:10" ht="18" customHeight="1">
      <c r="A7146" s="2"/>
      <c r="B7146" s="4" t="s">
        <v>61</v>
      </c>
      <c r="C7146" s="2" t="s">
        <v>62</v>
      </c>
      <c r="D7146" s="2" t="s">
        <v>9</v>
      </c>
      <c r="E7146" s="391" t="s">
        <v>63</v>
      </c>
      <c r="F7146" s="391"/>
      <c r="G7146" s="3" t="s">
        <v>64</v>
      </c>
      <c r="H7146" s="4" t="s">
        <v>10</v>
      </c>
      <c r="I7146" s="4" t="s">
        <v>65</v>
      </c>
      <c r="J7146" s="4" t="s">
        <v>11</v>
      </c>
    </row>
    <row r="7147" spans="1:10" ht="52.05" customHeight="1">
      <c r="A7147" s="10" t="s">
        <v>1883</v>
      </c>
      <c r="B7147" s="12" t="s">
        <v>2156</v>
      </c>
      <c r="C7147" s="10" t="s">
        <v>78</v>
      </c>
      <c r="D7147" s="10" t="s">
        <v>2157</v>
      </c>
      <c r="E7147" s="395" t="s">
        <v>2158</v>
      </c>
      <c r="F7147" s="395"/>
      <c r="G7147" s="11" t="s">
        <v>99</v>
      </c>
      <c r="H7147" s="15">
        <v>1</v>
      </c>
      <c r="I7147" s="13">
        <v>41.73</v>
      </c>
      <c r="J7147" s="13">
        <v>41.73</v>
      </c>
    </row>
    <row r="7148" spans="1:10" ht="24" customHeight="1">
      <c r="A7148" s="17" t="s">
        <v>1884</v>
      </c>
      <c r="B7148" s="19" t="s">
        <v>1909</v>
      </c>
      <c r="C7148" s="17" t="s">
        <v>78</v>
      </c>
      <c r="D7148" s="17" t="s">
        <v>1910</v>
      </c>
      <c r="E7148" s="396" t="s">
        <v>1887</v>
      </c>
      <c r="F7148" s="396"/>
      <c r="G7148" s="18" t="s">
        <v>1911</v>
      </c>
      <c r="H7148" s="21">
        <v>0.36299999999999999</v>
      </c>
      <c r="I7148" s="20">
        <v>22.95</v>
      </c>
      <c r="J7148" s="20">
        <v>8.33</v>
      </c>
    </row>
    <row r="7149" spans="1:10" ht="52.05" customHeight="1">
      <c r="A7149" s="17" t="s">
        <v>1884</v>
      </c>
      <c r="B7149" s="19" t="s">
        <v>2135</v>
      </c>
      <c r="C7149" s="17" t="s">
        <v>78</v>
      </c>
      <c r="D7149" s="17" t="s">
        <v>2136</v>
      </c>
      <c r="E7149" s="396" t="s">
        <v>1939</v>
      </c>
      <c r="F7149" s="396"/>
      <c r="G7149" s="18" t="s">
        <v>81</v>
      </c>
      <c r="H7149" s="21">
        <v>2.93E-2</v>
      </c>
      <c r="I7149" s="20">
        <v>698.58</v>
      </c>
      <c r="J7149" s="20">
        <v>20.46</v>
      </c>
    </row>
    <row r="7150" spans="1:10" ht="24" customHeight="1">
      <c r="A7150" s="17" t="s">
        <v>1884</v>
      </c>
      <c r="B7150" s="19" t="s">
        <v>1935</v>
      </c>
      <c r="C7150" s="17" t="s">
        <v>78</v>
      </c>
      <c r="D7150" s="17" t="s">
        <v>1936</v>
      </c>
      <c r="E7150" s="396" t="s">
        <v>1887</v>
      </c>
      <c r="F7150" s="396"/>
      <c r="G7150" s="18" t="s">
        <v>1911</v>
      </c>
      <c r="H7150" s="21">
        <v>0.36299999999999999</v>
      </c>
      <c r="I7150" s="20">
        <v>28.34</v>
      </c>
      <c r="J7150" s="20">
        <v>10.28</v>
      </c>
    </row>
    <row r="7151" spans="1:10" ht="25.95" customHeight="1">
      <c r="A7151" s="22" t="s">
        <v>1894</v>
      </c>
      <c r="B7151" s="24" t="s">
        <v>4075</v>
      </c>
      <c r="C7151" s="22" t="s">
        <v>78</v>
      </c>
      <c r="D7151" s="22" t="s">
        <v>4076</v>
      </c>
      <c r="E7151" s="397" t="s">
        <v>1928</v>
      </c>
      <c r="F7151" s="397"/>
      <c r="G7151" s="23" t="s">
        <v>99</v>
      </c>
      <c r="H7151" s="26">
        <v>0.15809999999999999</v>
      </c>
      <c r="I7151" s="25">
        <v>16.86</v>
      </c>
      <c r="J7151" s="25">
        <v>2.66</v>
      </c>
    </row>
    <row r="7152" spans="1:10">
      <c r="A7152" s="38"/>
      <c r="B7152" s="38"/>
      <c r="C7152" s="38"/>
      <c r="D7152" s="38"/>
      <c r="E7152" s="38" t="s">
        <v>1897</v>
      </c>
      <c r="F7152" s="39">
        <v>15.68</v>
      </c>
      <c r="G7152" s="38" t="s">
        <v>1898</v>
      </c>
      <c r="H7152" s="39">
        <v>0</v>
      </c>
      <c r="I7152" s="38" t="s">
        <v>1899</v>
      </c>
      <c r="J7152" s="39">
        <v>15.68</v>
      </c>
    </row>
    <row r="7153" spans="1:10">
      <c r="A7153" s="38"/>
      <c r="B7153" s="38"/>
      <c r="C7153" s="38"/>
      <c r="D7153" s="38"/>
      <c r="E7153" s="38" t="s">
        <v>1900</v>
      </c>
      <c r="F7153" s="39">
        <v>8.5500000000000007</v>
      </c>
      <c r="G7153" s="38"/>
      <c r="H7153" s="398" t="s">
        <v>1901</v>
      </c>
      <c r="I7153" s="398"/>
      <c r="J7153" s="39">
        <v>50.28</v>
      </c>
    </row>
    <row r="7154" spans="1:10" ht="1.05" customHeight="1">
      <c r="A7154" s="16"/>
      <c r="B7154" s="16"/>
      <c r="C7154" s="16"/>
      <c r="D7154" s="16"/>
      <c r="E7154" s="16"/>
      <c r="F7154" s="16"/>
      <c r="G7154" s="16"/>
      <c r="H7154" s="16"/>
      <c r="I7154" s="16"/>
      <c r="J7154" s="16"/>
    </row>
    <row r="7155" spans="1:10" ht="18" customHeight="1">
      <c r="A7155" s="2"/>
      <c r="B7155" s="4" t="s">
        <v>61</v>
      </c>
      <c r="C7155" s="2" t="s">
        <v>62</v>
      </c>
      <c r="D7155" s="2" t="s">
        <v>9</v>
      </c>
      <c r="E7155" s="391" t="s">
        <v>63</v>
      </c>
      <c r="F7155" s="391"/>
      <c r="G7155" s="3" t="s">
        <v>64</v>
      </c>
      <c r="H7155" s="4" t="s">
        <v>10</v>
      </c>
      <c r="I7155" s="4" t="s">
        <v>65</v>
      </c>
      <c r="J7155" s="4" t="s">
        <v>11</v>
      </c>
    </row>
    <row r="7156" spans="1:10" ht="39" customHeight="1">
      <c r="A7156" s="10" t="s">
        <v>1883</v>
      </c>
      <c r="B7156" s="12" t="s">
        <v>3123</v>
      </c>
      <c r="C7156" s="10" t="s">
        <v>78</v>
      </c>
      <c r="D7156" s="10" t="s">
        <v>3124</v>
      </c>
      <c r="E7156" s="395" t="s">
        <v>3104</v>
      </c>
      <c r="F7156" s="395"/>
      <c r="G7156" s="11" t="s">
        <v>268</v>
      </c>
      <c r="H7156" s="15">
        <v>1</v>
      </c>
      <c r="I7156" s="13">
        <v>95.14</v>
      </c>
      <c r="J7156" s="13">
        <v>95.14</v>
      </c>
    </row>
    <row r="7157" spans="1:10" ht="24" customHeight="1">
      <c r="A7157" s="17" t="s">
        <v>1884</v>
      </c>
      <c r="B7157" s="19" t="s">
        <v>1971</v>
      </c>
      <c r="C7157" s="17" t="s">
        <v>78</v>
      </c>
      <c r="D7157" s="17" t="s">
        <v>1972</v>
      </c>
      <c r="E7157" s="396" t="s">
        <v>1887</v>
      </c>
      <c r="F7157" s="396"/>
      <c r="G7157" s="18" t="s">
        <v>1911</v>
      </c>
      <c r="H7157" s="21">
        <v>0.25569999999999998</v>
      </c>
      <c r="I7157" s="20">
        <v>28.71</v>
      </c>
      <c r="J7157" s="20">
        <v>7.34</v>
      </c>
    </row>
    <row r="7158" spans="1:10" ht="25.95" customHeight="1">
      <c r="A7158" s="17" t="s">
        <v>1884</v>
      </c>
      <c r="B7158" s="19" t="s">
        <v>2969</v>
      </c>
      <c r="C7158" s="17" t="s">
        <v>78</v>
      </c>
      <c r="D7158" s="17" t="s">
        <v>2970</v>
      </c>
      <c r="E7158" s="396" t="s">
        <v>1887</v>
      </c>
      <c r="F7158" s="396"/>
      <c r="G7158" s="18" t="s">
        <v>1911</v>
      </c>
      <c r="H7158" s="21">
        <v>0.25569999999999998</v>
      </c>
      <c r="I7158" s="20">
        <v>24.32</v>
      </c>
      <c r="J7158" s="20">
        <v>6.21</v>
      </c>
    </row>
    <row r="7159" spans="1:10" ht="25.95" customHeight="1">
      <c r="A7159" s="22" t="s">
        <v>1894</v>
      </c>
      <c r="B7159" s="24" t="s">
        <v>4077</v>
      </c>
      <c r="C7159" s="22" t="s">
        <v>78</v>
      </c>
      <c r="D7159" s="22" t="s">
        <v>4078</v>
      </c>
      <c r="E7159" s="397" t="s">
        <v>1928</v>
      </c>
      <c r="F7159" s="397"/>
      <c r="G7159" s="23" t="s">
        <v>268</v>
      </c>
      <c r="H7159" s="26">
        <v>16.8</v>
      </c>
      <c r="I7159" s="25">
        <v>0.72</v>
      </c>
      <c r="J7159" s="25">
        <v>12.09</v>
      </c>
    </row>
    <row r="7160" spans="1:10" ht="25.95" customHeight="1">
      <c r="A7160" s="22" t="s">
        <v>1894</v>
      </c>
      <c r="B7160" s="24" t="s">
        <v>2965</v>
      </c>
      <c r="C7160" s="22" t="s">
        <v>78</v>
      </c>
      <c r="D7160" s="22" t="s">
        <v>2966</v>
      </c>
      <c r="E7160" s="397" t="s">
        <v>1928</v>
      </c>
      <c r="F7160" s="397"/>
      <c r="G7160" s="23" t="s">
        <v>268</v>
      </c>
      <c r="H7160" s="26">
        <v>33.6</v>
      </c>
      <c r="I7160" s="25">
        <v>1.63</v>
      </c>
      <c r="J7160" s="25">
        <v>54.76</v>
      </c>
    </row>
    <row r="7161" spans="1:10" ht="39" customHeight="1">
      <c r="A7161" s="22" t="s">
        <v>1894</v>
      </c>
      <c r="B7161" s="24" t="s">
        <v>4079</v>
      </c>
      <c r="C7161" s="22" t="s">
        <v>78</v>
      </c>
      <c r="D7161" s="22" t="s">
        <v>4080</v>
      </c>
      <c r="E7161" s="397" t="s">
        <v>1928</v>
      </c>
      <c r="F7161" s="397"/>
      <c r="G7161" s="23" t="s">
        <v>268</v>
      </c>
      <c r="H7161" s="26">
        <v>4</v>
      </c>
      <c r="I7161" s="25">
        <v>1.1599999999999999</v>
      </c>
      <c r="J7161" s="25">
        <v>4.6399999999999997</v>
      </c>
    </row>
    <row r="7162" spans="1:10" ht="24" customHeight="1">
      <c r="A7162" s="22" t="s">
        <v>1894</v>
      </c>
      <c r="B7162" s="24" t="s">
        <v>2963</v>
      </c>
      <c r="C7162" s="22" t="s">
        <v>78</v>
      </c>
      <c r="D7162" s="22" t="s">
        <v>2964</v>
      </c>
      <c r="E7162" s="397" t="s">
        <v>1928</v>
      </c>
      <c r="F7162" s="397"/>
      <c r="G7162" s="23" t="s">
        <v>268</v>
      </c>
      <c r="H7162" s="26">
        <v>16.8</v>
      </c>
      <c r="I7162" s="25">
        <v>0.42</v>
      </c>
      <c r="J7162" s="25">
        <v>7.05</v>
      </c>
    </row>
    <row r="7163" spans="1:10" ht="39" customHeight="1">
      <c r="A7163" s="22" t="s">
        <v>1894</v>
      </c>
      <c r="B7163" s="24" t="s">
        <v>4081</v>
      </c>
      <c r="C7163" s="22" t="s">
        <v>78</v>
      </c>
      <c r="D7163" s="22" t="s">
        <v>3365</v>
      </c>
      <c r="E7163" s="397" t="s">
        <v>1928</v>
      </c>
      <c r="F7163" s="397"/>
      <c r="G7163" s="23" t="s">
        <v>268</v>
      </c>
      <c r="H7163" s="26">
        <v>1</v>
      </c>
      <c r="I7163" s="25">
        <v>3.05</v>
      </c>
      <c r="J7163" s="25">
        <v>3.05</v>
      </c>
    </row>
    <row r="7164" spans="1:10">
      <c r="A7164" s="38"/>
      <c r="B7164" s="38"/>
      <c r="C7164" s="38"/>
      <c r="D7164" s="38"/>
      <c r="E7164" s="38" t="s">
        <v>1897</v>
      </c>
      <c r="F7164" s="39">
        <v>9.99</v>
      </c>
      <c r="G7164" s="38" t="s">
        <v>1898</v>
      </c>
      <c r="H7164" s="39">
        <v>0</v>
      </c>
      <c r="I7164" s="38" t="s">
        <v>1899</v>
      </c>
      <c r="J7164" s="39">
        <v>9.99</v>
      </c>
    </row>
    <row r="7165" spans="1:10">
      <c r="A7165" s="38"/>
      <c r="B7165" s="38"/>
      <c r="C7165" s="38"/>
      <c r="D7165" s="38"/>
      <c r="E7165" s="38" t="s">
        <v>1900</v>
      </c>
      <c r="F7165" s="39">
        <v>19.5</v>
      </c>
      <c r="G7165" s="38"/>
      <c r="H7165" s="398" t="s">
        <v>1901</v>
      </c>
      <c r="I7165" s="398"/>
      <c r="J7165" s="39">
        <v>114.64</v>
      </c>
    </row>
    <row r="7166" spans="1:10" ht="1.05" customHeight="1">
      <c r="A7166" s="16"/>
      <c r="B7166" s="16"/>
      <c r="C7166" s="16"/>
      <c r="D7166" s="16"/>
      <c r="E7166" s="16"/>
      <c r="F7166" s="16"/>
      <c r="G7166" s="16"/>
      <c r="H7166" s="16"/>
      <c r="I7166" s="16"/>
      <c r="J7166" s="16"/>
    </row>
    <row r="7167" spans="1:10" ht="18" customHeight="1">
      <c r="A7167" s="2"/>
      <c r="B7167" s="4" t="s">
        <v>61</v>
      </c>
      <c r="C7167" s="2" t="s">
        <v>62</v>
      </c>
      <c r="D7167" s="2" t="s">
        <v>9</v>
      </c>
      <c r="E7167" s="391" t="s">
        <v>63</v>
      </c>
      <c r="F7167" s="391"/>
      <c r="G7167" s="3" t="s">
        <v>64</v>
      </c>
      <c r="H7167" s="4" t="s">
        <v>10</v>
      </c>
      <c r="I7167" s="4" t="s">
        <v>65</v>
      </c>
      <c r="J7167" s="4" t="s">
        <v>11</v>
      </c>
    </row>
    <row r="7168" spans="1:10" ht="39" customHeight="1">
      <c r="A7168" s="10" t="s">
        <v>1883</v>
      </c>
      <c r="B7168" s="12" t="s">
        <v>3354</v>
      </c>
      <c r="C7168" s="10" t="s">
        <v>78</v>
      </c>
      <c r="D7168" s="10" t="s">
        <v>3355</v>
      </c>
      <c r="E7168" s="395" t="s">
        <v>3104</v>
      </c>
      <c r="F7168" s="395"/>
      <c r="G7168" s="11" t="s">
        <v>268</v>
      </c>
      <c r="H7168" s="15">
        <v>1</v>
      </c>
      <c r="I7168" s="13">
        <v>99.52</v>
      </c>
      <c r="J7168" s="13">
        <v>99.52</v>
      </c>
    </row>
    <row r="7169" spans="1:10" ht="24" customHeight="1">
      <c r="A7169" s="17" t="s">
        <v>1884</v>
      </c>
      <c r="B7169" s="19" t="s">
        <v>1971</v>
      </c>
      <c r="C7169" s="17" t="s">
        <v>78</v>
      </c>
      <c r="D7169" s="17" t="s">
        <v>1972</v>
      </c>
      <c r="E7169" s="396" t="s">
        <v>1887</v>
      </c>
      <c r="F7169" s="396"/>
      <c r="G7169" s="18" t="s">
        <v>1911</v>
      </c>
      <c r="H7169" s="21">
        <v>0.32340000000000002</v>
      </c>
      <c r="I7169" s="20">
        <v>28.71</v>
      </c>
      <c r="J7169" s="20">
        <v>9.2799999999999994</v>
      </c>
    </row>
    <row r="7170" spans="1:10" ht="25.95" customHeight="1">
      <c r="A7170" s="17" t="s">
        <v>1884</v>
      </c>
      <c r="B7170" s="19" t="s">
        <v>2969</v>
      </c>
      <c r="C7170" s="17" t="s">
        <v>78</v>
      </c>
      <c r="D7170" s="17" t="s">
        <v>2970</v>
      </c>
      <c r="E7170" s="396" t="s">
        <v>1887</v>
      </c>
      <c r="F7170" s="396"/>
      <c r="G7170" s="18" t="s">
        <v>1911</v>
      </c>
      <c r="H7170" s="21">
        <v>0.32340000000000002</v>
      </c>
      <c r="I7170" s="20">
        <v>24.32</v>
      </c>
      <c r="J7170" s="20">
        <v>7.86</v>
      </c>
    </row>
    <row r="7171" spans="1:10" ht="39" customHeight="1">
      <c r="A7171" s="22" t="s">
        <v>1894</v>
      </c>
      <c r="B7171" s="24" t="s">
        <v>4082</v>
      </c>
      <c r="C7171" s="22" t="s">
        <v>78</v>
      </c>
      <c r="D7171" s="22" t="s">
        <v>4083</v>
      </c>
      <c r="E7171" s="397" t="s">
        <v>1928</v>
      </c>
      <c r="F7171" s="397"/>
      <c r="G7171" s="23" t="s">
        <v>268</v>
      </c>
      <c r="H7171" s="26">
        <v>1</v>
      </c>
      <c r="I7171" s="25">
        <v>3.84</v>
      </c>
      <c r="J7171" s="25">
        <v>3.84</v>
      </c>
    </row>
    <row r="7172" spans="1:10" ht="39" customHeight="1">
      <c r="A7172" s="22" t="s">
        <v>1894</v>
      </c>
      <c r="B7172" s="24" t="s">
        <v>4079</v>
      </c>
      <c r="C7172" s="22" t="s">
        <v>78</v>
      </c>
      <c r="D7172" s="22" t="s">
        <v>4080</v>
      </c>
      <c r="E7172" s="397" t="s">
        <v>1928</v>
      </c>
      <c r="F7172" s="397"/>
      <c r="G7172" s="23" t="s">
        <v>268</v>
      </c>
      <c r="H7172" s="26">
        <v>4</v>
      </c>
      <c r="I7172" s="25">
        <v>1.1599999999999999</v>
      </c>
      <c r="J7172" s="25">
        <v>4.6399999999999997</v>
      </c>
    </row>
    <row r="7173" spans="1:10" ht="25.95" customHeight="1">
      <c r="A7173" s="22" t="s">
        <v>1894</v>
      </c>
      <c r="B7173" s="24" t="s">
        <v>2965</v>
      </c>
      <c r="C7173" s="22" t="s">
        <v>78</v>
      </c>
      <c r="D7173" s="22" t="s">
        <v>2966</v>
      </c>
      <c r="E7173" s="397" t="s">
        <v>1928</v>
      </c>
      <c r="F7173" s="397"/>
      <c r="G7173" s="23" t="s">
        <v>268</v>
      </c>
      <c r="H7173" s="26">
        <v>33.6</v>
      </c>
      <c r="I7173" s="25">
        <v>1.63</v>
      </c>
      <c r="J7173" s="25">
        <v>54.76</v>
      </c>
    </row>
    <row r="7174" spans="1:10" ht="24" customHeight="1">
      <c r="A7174" s="22" t="s">
        <v>1894</v>
      </c>
      <c r="B7174" s="24" t="s">
        <v>2963</v>
      </c>
      <c r="C7174" s="22" t="s">
        <v>78</v>
      </c>
      <c r="D7174" s="22" t="s">
        <v>2964</v>
      </c>
      <c r="E7174" s="397" t="s">
        <v>1928</v>
      </c>
      <c r="F7174" s="397"/>
      <c r="G7174" s="23" t="s">
        <v>268</v>
      </c>
      <c r="H7174" s="26">
        <v>16.8</v>
      </c>
      <c r="I7174" s="25">
        <v>0.42</v>
      </c>
      <c r="J7174" s="25">
        <v>7.05</v>
      </c>
    </row>
    <row r="7175" spans="1:10" ht="25.95" customHeight="1">
      <c r="A7175" s="22" t="s">
        <v>1894</v>
      </c>
      <c r="B7175" s="24" t="s">
        <v>4077</v>
      </c>
      <c r="C7175" s="22" t="s">
        <v>78</v>
      </c>
      <c r="D7175" s="22" t="s">
        <v>4078</v>
      </c>
      <c r="E7175" s="397" t="s">
        <v>1928</v>
      </c>
      <c r="F7175" s="397"/>
      <c r="G7175" s="23" t="s">
        <v>268</v>
      </c>
      <c r="H7175" s="26">
        <v>16.8</v>
      </c>
      <c r="I7175" s="25">
        <v>0.72</v>
      </c>
      <c r="J7175" s="25">
        <v>12.09</v>
      </c>
    </row>
    <row r="7176" spans="1:10">
      <c r="A7176" s="38"/>
      <c r="B7176" s="38"/>
      <c r="C7176" s="38"/>
      <c r="D7176" s="38"/>
      <c r="E7176" s="38" t="s">
        <v>1897</v>
      </c>
      <c r="F7176" s="39">
        <v>12.64</v>
      </c>
      <c r="G7176" s="38" t="s">
        <v>1898</v>
      </c>
      <c r="H7176" s="39">
        <v>0</v>
      </c>
      <c r="I7176" s="38" t="s">
        <v>1899</v>
      </c>
      <c r="J7176" s="39">
        <v>12.64</v>
      </c>
    </row>
    <row r="7177" spans="1:10">
      <c r="A7177" s="38"/>
      <c r="B7177" s="38"/>
      <c r="C7177" s="38"/>
      <c r="D7177" s="38"/>
      <c r="E7177" s="38" t="s">
        <v>1900</v>
      </c>
      <c r="F7177" s="39">
        <v>20.399999999999999</v>
      </c>
      <c r="G7177" s="38"/>
      <c r="H7177" s="398" t="s">
        <v>1901</v>
      </c>
      <c r="I7177" s="398"/>
      <c r="J7177" s="39">
        <v>119.92</v>
      </c>
    </row>
    <row r="7178" spans="1:10" ht="1.05" customHeight="1">
      <c r="A7178" s="16"/>
      <c r="B7178" s="16"/>
      <c r="C7178" s="16"/>
      <c r="D7178" s="16"/>
      <c r="E7178" s="16"/>
      <c r="F7178" s="16"/>
      <c r="G7178" s="16"/>
      <c r="H7178" s="16"/>
      <c r="I7178" s="16"/>
      <c r="J7178" s="16"/>
    </row>
    <row r="7179" spans="1:10" ht="18" customHeight="1">
      <c r="A7179" s="2"/>
      <c r="B7179" s="4" t="s">
        <v>61</v>
      </c>
      <c r="C7179" s="2" t="s">
        <v>62</v>
      </c>
      <c r="D7179" s="2" t="s">
        <v>9</v>
      </c>
      <c r="E7179" s="391" t="s">
        <v>63</v>
      </c>
      <c r="F7179" s="391"/>
      <c r="G7179" s="3" t="s">
        <v>64</v>
      </c>
      <c r="H7179" s="4" t="s">
        <v>10</v>
      </c>
      <c r="I7179" s="4" t="s">
        <v>65</v>
      </c>
      <c r="J7179" s="4" t="s">
        <v>11</v>
      </c>
    </row>
    <row r="7180" spans="1:10" ht="39" customHeight="1">
      <c r="A7180" s="10" t="s">
        <v>1883</v>
      </c>
      <c r="B7180" s="12" t="s">
        <v>3118</v>
      </c>
      <c r="C7180" s="10" t="s">
        <v>78</v>
      </c>
      <c r="D7180" s="10" t="s">
        <v>3119</v>
      </c>
      <c r="E7180" s="395" t="s">
        <v>3104</v>
      </c>
      <c r="F7180" s="395"/>
      <c r="G7180" s="11" t="s">
        <v>268</v>
      </c>
      <c r="H7180" s="15">
        <v>1</v>
      </c>
      <c r="I7180" s="13">
        <v>91.23</v>
      </c>
      <c r="J7180" s="13">
        <v>91.23</v>
      </c>
    </row>
    <row r="7181" spans="1:10" ht="25.95" customHeight="1">
      <c r="A7181" s="17" t="s">
        <v>1884</v>
      </c>
      <c r="B7181" s="19" t="s">
        <v>2969</v>
      </c>
      <c r="C7181" s="17" t="s">
        <v>78</v>
      </c>
      <c r="D7181" s="17" t="s">
        <v>2970</v>
      </c>
      <c r="E7181" s="396" t="s">
        <v>1887</v>
      </c>
      <c r="F7181" s="396"/>
      <c r="G7181" s="18" t="s">
        <v>1911</v>
      </c>
      <c r="H7181" s="21">
        <v>0.18790000000000001</v>
      </c>
      <c r="I7181" s="20">
        <v>24.32</v>
      </c>
      <c r="J7181" s="20">
        <v>4.5599999999999996</v>
      </c>
    </row>
    <row r="7182" spans="1:10" ht="24" customHeight="1">
      <c r="A7182" s="17" t="s">
        <v>1884</v>
      </c>
      <c r="B7182" s="19" t="s">
        <v>1971</v>
      </c>
      <c r="C7182" s="17" t="s">
        <v>78</v>
      </c>
      <c r="D7182" s="17" t="s">
        <v>1972</v>
      </c>
      <c r="E7182" s="396" t="s">
        <v>1887</v>
      </c>
      <c r="F7182" s="396"/>
      <c r="G7182" s="18" t="s">
        <v>1911</v>
      </c>
      <c r="H7182" s="21">
        <v>0.18790000000000001</v>
      </c>
      <c r="I7182" s="20">
        <v>28.71</v>
      </c>
      <c r="J7182" s="20">
        <v>5.39</v>
      </c>
    </row>
    <row r="7183" spans="1:10" ht="39" customHeight="1">
      <c r="A7183" s="22" t="s">
        <v>1894</v>
      </c>
      <c r="B7183" s="24" t="s">
        <v>4084</v>
      </c>
      <c r="C7183" s="22" t="s">
        <v>78</v>
      </c>
      <c r="D7183" s="22" t="s">
        <v>4085</v>
      </c>
      <c r="E7183" s="397" t="s">
        <v>1928</v>
      </c>
      <c r="F7183" s="397"/>
      <c r="G7183" s="23" t="s">
        <v>268</v>
      </c>
      <c r="H7183" s="26">
        <v>1</v>
      </c>
      <c r="I7183" s="25">
        <v>2.74</v>
      </c>
      <c r="J7183" s="25">
        <v>2.74</v>
      </c>
    </row>
    <row r="7184" spans="1:10" ht="39" customHeight="1">
      <c r="A7184" s="22" t="s">
        <v>1894</v>
      </c>
      <c r="B7184" s="24" t="s">
        <v>4079</v>
      </c>
      <c r="C7184" s="22" t="s">
        <v>78</v>
      </c>
      <c r="D7184" s="22" t="s">
        <v>4080</v>
      </c>
      <c r="E7184" s="397" t="s">
        <v>1928</v>
      </c>
      <c r="F7184" s="397"/>
      <c r="G7184" s="23" t="s">
        <v>268</v>
      </c>
      <c r="H7184" s="26">
        <v>4</v>
      </c>
      <c r="I7184" s="25">
        <v>1.1599999999999999</v>
      </c>
      <c r="J7184" s="25">
        <v>4.6399999999999997</v>
      </c>
    </row>
    <row r="7185" spans="1:10" ht="24" customHeight="1">
      <c r="A7185" s="22" t="s">
        <v>1894</v>
      </c>
      <c r="B7185" s="24" t="s">
        <v>2963</v>
      </c>
      <c r="C7185" s="22" t="s">
        <v>78</v>
      </c>
      <c r="D7185" s="22" t="s">
        <v>2964</v>
      </c>
      <c r="E7185" s="397" t="s">
        <v>1928</v>
      </c>
      <c r="F7185" s="397"/>
      <c r="G7185" s="23" t="s">
        <v>268</v>
      </c>
      <c r="H7185" s="26">
        <v>16.8</v>
      </c>
      <c r="I7185" s="25">
        <v>0.42</v>
      </c>
      <c r="J7185" s="25">
        <v>7.05</v>
      </c>
    </row>
    <row r="7186" spans="1:10" ht="25.95" customHeight="1">
      <c r="A7186" s="22" t="s">
        <v>1894</v>
      </c>
      <c r="B7186" s="24" t="s">
        <v>2965</v>
      </c>
      <c r="C7186" s="22" t="s">
        <v>78</v>
      </c>
      <c r="D7186" s="22" t="s">
        <v>2966</v>
      </c>
      <c r="E7186" s="397" t="s">
        <v>1928</v>
      </c>
      <c r="F7186" s="397"/>
      <c r="G7186" s="23" t="s">
        <v>268</v>
      </c>
      <c r="H7186" s="26">
        <v>33.6</v>
      </c>
      <c r="I7186" s="25">
        <v>1.63</v>
      </c>
      <c r="J7186" s="25">
        <v>54.76</v>
      </c>
    </row>
    <row r="7187" spans="1:10" ht="25.95" customHeight="1">
      <c r="A7187" s="22" t="s">
        <v>1894</v>
      </c>
      <c r="B7187" s="24" t="s">
        <v>4077</v>
      </c>
      <c r="C7187" s="22" t="s">
        <v>78</v>
      </c>
      <c r="D7187" s="22" t="s">
        <v>4078</v>
      </c>
      <c r="E7187" s="397" t="s">
        <v>1928</v>
      </c>
      <c r="F7187" s="397"/>
      <c r="G7187" s="23" t="s">
        <v>268</v>
      </c>
      <c r="H7187" s="26">
        <v>16.8</v>
      </c>
      <c r="I7187" s="25">
        <v>0.72</v>
      </c>
      <c r="J7187" s="25">
        <v>12.09</v>
      </c>
    </row>
    <row r="7188" spans="1:10">
      <c r="A7188" s="38"/>
      <c r="B7188" s="38"/>
      <c r="C7188" s="38"/>
      <c r="D7188" s="38"/>
      <c r="E7188" s="38" t="s">
        <v>1897</v>
      </c>
      <c r="F7188" s="39">
        <v>7.34</v>
      </c>
      <c r="G7188" s="38" t="s">
        <v>1898</v>
      </c>
      <c r="H7188" s="39">
        <v>0</v>
      </c>
      <c r="I7188" s="38" t="s">
        <v>1899</v>
      </c>
      <c r="J7188" s="39">
        <v>7.34</v>
      </c>
    </row>
    <row r="7189" spans="1:10">
      <c r="A7189" s="38"/>
      <c r="B7189" s="38"/>
      <c r="C7189" s="38"/>
      <c r="D7189" s="38"/>
      <c r="E7189" s="38" t="s">
        <v>1900</v>
      </c>
      <c r="F7189" s="39">
        <v>18.7</v>
      </c>
      <c r="G7189" s="38"/>
      <c r="H7189" s="398" t="s">
        <v>1901</v>
      </c>
      <c r="I7189" s="398"/>
      <c r="J7189" s="39">
        <v>109.93</v>
      </c>
    </row>
    <row r="7190" spans="1:10" ht="1.05" customHeight="1">
      <c r="A7190" s="16"/>
      <c r="B7190" s="16"/>
      <c r="C7190" s="16"/>
      <c r="D7190" s="16"/>
      <c r="E7190" s="16"/>
      <c r="F7190" s="16"/>
      <c r="G7190" s="16"/>
      <c r="H7190" s="16"/>
      <c r="I7190" s="16"/>
      <c r="J7190" s="16"/>
    </row>
    <row r="7191" spans="1:10" ht="18" customHeight="1">
      <c r="A7191" s="2"/>
      <c r="B7191" s="4" t="s">
        <v>61</v>
      </c>
      <c r="C7191" s="2" t="s">
        <v>62</v>
      </c>
      <c r="D7191" s="2" t="s">
        <v>9</v>
      </c>
      <c r="E7191" s="391" t="s">
        <v>63</v>
      </c>
      <c r="F7191" s="391"/>
      <c r="G7191" s="3" t="s">
        <v>64</v>
      </c>
      <c r="H7191" s="4" t="s">
        <v>10</v>
      </c>
      <c r="I7191" s="4" t="s">
        <v>65</v>
      </c>
      <c r="J7191" s="4" t="s">
        <v>11</v>
      </c>
    </row>
    <row r="7192" spans="1:10" ht="39" customHeight="1">
      <c r="A7192" s="10" t="s">
        <v>1883</v>
      </c>
      <c r="B7192" s="12" t="s">
        <v>3127</v>
      </c>
      <c r="C7192" s="10" t="s">
        <v>78</v>
      </c>
      <c r="D7192" s="10" t="s">
        <v>3128</v>
      </c>
      <c r="E7192" s="395" t="s">
        <v>3104</v>
      </c>
      <c r="F7192" s="395"/>
      <c r="G7192" s="11" t="s">
        <v>268</v>
      </c>
      <c r="H7192" s="15">
        <v>1</v>
      </c>
      <c r="I7192" s="13">
        <v>103.33</v>
      </c>
      <c r="J7192" s="13">
        <v>103.33</v>
      </c>
    </row>
    <row r="7193" spans="1:10" ht="24" customHeight="1">
      <c r="A7193" s="17" t="s">
        <v>1884</v>
      </c>
      <c r="B7193" s="19" t="s">
        <v>1971</v>
      </c>
      <c r="C7193" s="17" t="s">
        <v>78</v>
      </c>
      <c r="D7193" s="17" t="s">
        <v>1972</v>
      </c>
      <c r="E7193" s="396" t="s">
        <v>1887</v>
      </c>
      <c r="F7193" s="396"/>
      <c r="G7193" s="18" t="s">
        <v>1911</v>
      </c>
      <c r="H7193" s="21">
        <v>0.39119999999999999</v>
      </c>
      <c r="I7193" s="20">
        <v>28.71</v>
      </c>
      <c r="J7193" s="20">
        <v>11.23</v>
      </c>
    </row>
    <row r="7194" spans="1:10" ht="25.95" customHeight="1">
      <c r="A7194" s="17" t="s">
        <v>1884</v>
      </c>
      <c r="B7194" s="19" t="s">
        <v>2969</v>
      </c>
      <c r="C7194" s="17" t="s">
        <v>78</v>
      </c>
      <c r="D7194" s="17" t="s">
        <v>2970</v>
      </c>
      <c r="E7194" s="396" t="s">
        <v>1887</v>
      </c>
      <c r="F7194" s="396"/>
      <c r="G7194" s="18" t="s">
        <v>1911</v>
      </c>
      <c r="H7194" s="21">
        <v>0.39119999999999999</v>
      </c>
      <c r="I7194" s="20">
        <v>24.32</v>
      </c>
      <c r="J7194" s="20">
        <v>9.51</v>
      </c>
    </row>
    <row r="7195" spans="1:10" ht="39" customHeight="1">
      <c r="A7195" s="22" t="s">
        <v>1894</v>
      </c>
      <c r="B7195" s="24" t="s">
        <v>4086</v>
      </c>
      <c r="C7195" s="22" t="s">
        <v>78</v>
      </c>
      <c r="D7195" s="22" t="s">
        <v>4087</v>
      </c>
      <c r="E7195" s="397" t="s">
        <v>1928</v>
      </c>
      <c r="F7195" s="397"/>
      <c r="G7195" s="23" t="s">
        <v>268</v>
      </c>
      <c r="H7195" s="26">
        <v>1</v>
      </c>
      <c r="I7195" s="25">
        <v>4.05</v>
      </c>
      <c r="J7195" s="25">
        <v>4.05</v>
      </c>
    </row>
    <row r="7196" spans="1:10" ht="25.95" customHeight="1">
      <c r="A7196" s="22" t="s">
        <v>1894</v>
      </c>
      <c r="B7196" s="24" t="s">
        <v>2965</v>
      </c>
      <c r="C7196" s="22" t="s">
        <v>78</v>
      </c>
      <c r="D7196" s="22" t="s">
        <v>2966</v>
      </c>
      <c r="E7196" s="397" t="s">
        <v>1928</v>
      </c>
      <c r="F7196" s="397"/>
      <c r="G7196" s="23" t="s">
        <v>268</v>
      </c>
      <c r="H7196" s="26">
        <v>33.6</v>
      </c>
      <c r="I7196" s="25">
        <v>1.63</v>
      </c>
      <c r="J7196" s="25">
        <v>54.76</v>
      </c>
    </row>
    <row r="7197" spans="1:10" ht="24" customHeight="1">
      <c r="A7197" s="22" t="s">
        <v>1894</v>
      </c>
      <c r="B7197" s="24" t="s">
        <v>2963</v>
      </c>
      <c r="C7197" s="22" t="s">
        <v>78</v>
      </c>
      <c r="D7197" s="22" t="s">
        <v>2964</v>
      </c>
      <c r="E7197" s="397" t="s">
        <v>1928</v>
      </c>
      <c r="F7197" s="397"/>
      <c r="G7197" s="23" t="s">
        <v>268</v>
      </c>
      <c r="H7197" s="26">
        <v>16.8</v>
      </c>
      <c r="I7197" s="25">
        <v>0.42</v>
      </c>
      <c r="J7197" s="25">
        <v>7.05</v>
      </c>
    </row>
    <row r="7198" spans="1:10" ht="25.95" customHeight="1">
      <c r="A7198" s="22" t="s">
        <v>1894</v>
      </c>
      <c r="B7198" s="24" t="s">
        <v>4077</v>
      </c>
      <c r="C7198" s="22" t="s">
        <v>78</v>
      </c>
      <c r="D7198" s="22" t="s">
        <v>4078</v>
      </c>
      <c r="E7198" s="397" t="s">
        <v>1928</v>
      </c>
      <c r="F7198" s="397"/>
      <c r="G7198" s="23" t="s">
        <v>268</v>
      </c>
      <c r="H7198" s="26">
        <v>16.8</v>
      </c>
      <c r="I7198" s="25">
        <v>0.72</v>
      </c>
      <c r="J7198" s="25">
        <v>12.09</v>
      </c>
    </row>
    <row r="7199" spans="1:10" ht="39" customHeight="1">
      <c r="A7199" s="22" t="s">
        <v>1894</v>
      </c>
      <c r="B7199" s="24" t="s">
        <v>4079</v>
      </c>
      <c r="C7199" s="22" t="s">
        <v>78</v>
      </c>
      <c r="D7199" s="22" t="s">
        <v>4080</v>
      </c>
      <c r="E7199" s="397" t="s">
        <v>1928</v>
      </c>
      <c r="F7199" s="397"/>
      <c r="G7199" s="23" t="s">
        <v>268</v>
      </c>
      <c r="H7199" s="26">
        <v>4</v>
      </c>
      <c r="I7199" s="25">
        <v>1.1599999999999999</v>
      </c>
      <c r="J7199" s="25">
        <v>4.6399999999999997</v>
      </c>
    </row>
    <row r="7200" spans="1:10">
      <c r="A7200" s="38"/>
      <c r="B7200" s="38"/>
      <c r="C7200" s="38"/>
      <c r="D7200" s="38"/>
      <c r="E7200" s="38" t="s">
        <v>1897</v>
      </c>
      <c r="F7200" s="39">
        <v>15.29</v>
      </c>
      <c r="G7200" s="38" t="s">
        <v>1898</v>
      </c>
      <c r="H7200" s="39">
        <v>0</v>
      </c>
      <c r="I7200" s="38" t="s">
        <v>1899</v>
      </c>
      <c r="J7200" s="39">
        <v>15.29</v>
      </c>
    </row>
    <row r="7201" spans="1:10">
      <c r="A7201" s="38"/>
      <c r="B7201" s="38"/>
      <c r="C7201" s="38"/>
      <c r="D7201" s="38"/>
      <c r="E7201" s="38" t="s">
        <v>1900</v>
      </c>
      <c r="F7201" s="39">
        <v>21.18</v>
      </c>
      <c r="G7201" s="38"/>
      <c r="H7201" s="398" t="s">
        <v>1901</v>
      </c>
      <c r="I7201" s="398"/>
      <c r="J7201" s="39">
        <v>124.51</v>
      </c>
    </row>
    <row r="7202" spans="1:10" ht="1.05" customHeight="1">
      <c r="A7202" s="16"/>
      <c r="B7202" s="16"/>
      <c r="C7202" s="16"/>
      <c r="D7202" s="16"/>
      <c r="E7202" s="16"/>
      <c r="F7202" s="16"/>
      <c r="G7202" s="16"/>
      <c r="H7202" s="16"/>
      <c r="I7202" s="16"/>
      <c r="J7202" s="16"/>
    </row>
    <row r="7203" spans="1:10" ht="18" customHeight="1">
      <c r="A7203" s="2"/>
      <c r="B7203" s="4" t="s">
        <v>61</v>
      </c>
      <c r="C7203" s="2" t="s">
        <v>62</v>
      </c>
      <c r="D7203" s="2" t="s">
        <v>9</v>
      </c>
      <c r="E7203" s="391" t="s">
        <v>63</v>
      </c>
      <c r="F7203" s="391"/>
      <c r="G7203" s="3" t="s">
        <v>64</v>
      </c>
      <c r="H7203" s="4" t="s">
        <v>10</v>
      </c>
      <c r="I7203" s="4" t="s">
        <v>65</v>
      </c>
      <c r="J7203" s="4" t="s">
        <v>11</v>
      </c>
    </row>
    <row r="7204" spans="1:10" ht="39" customHeight="1">
      <c r="A7204" s="10" t="s">
        <v>1883</v>
      </c>
      <c r="B7204" s="12" t="s">
        <v>3102</v>
      </c>
      <c r="C7204" s="10" t="s">
        <v>78</v>
      </c>
      <c r="D7204" s="10" t="s">
        <v>3103</v>
      </c>
      <c r="E7204" s="395" t="s">
        <v>3104</v>
      </c>
      <c r="F7204" s="395"/>
      <c r="G7204" s="11" t="s">
        <v>268</v>
      </c>
      <c r="H7204" s="15">
        <v>1</v>
      </c>
      <c r="I7204" s="13">
        <v>115.42</v>
      </c>
      <c r="J7204" s="13">
        <v>115.42</v>
      </c>
    </row>
    <row r="7205" spans="1:10" ht="25.95" customHeight="1">
      <c r="A7205" s="17" t="s">
        <v>1884</v>
      </c>
      <c r="B7205" s="19" t="s">
        <v>2969</v>
      </c>
      <c r="C7205" s="17" t="s">
        <v>78</v>
      </c>
      <c r="D7205" s="17" t="s">
        <v>2970</v>
      </c>
      <c r="E7205" s="396" t="s">
        <v>1887</v>
      </c>
      <c r="F7205" s="396"/>
      <c r="G7205" s="18" t="s">
        <v>1911</v>
      </c>
      <c r="H7205" s="21">
        <v>0.52680000000000005</v>
      </c>
      <c r="I7205" s="20">
        <v>24.32</v>
      </c>
      <c r="J7205" s="20">
        <v>12.81</v>
      </c>
    </row>
    <row r="7206" spans="1:10" ht="24" customHeight="1">
      <c r="A7206" s="17" t="s">
        <v>1884</v>
      </c>
      <c r="B7206" s="19" t="s">
        <v>1971</v>
      </c>
      <c r="C7206" s="17" t="s">
        <v>78</v>
      </c>
      <c r="D7206" s="17" t="s">
        <v>1972</v>
      </c>
      <c r="E7206" s="396" t="s">
        <v>1887</v>
      </c>
      <c r="F7206" s="396"/>
      <c r="G7206" s="18" t="s">
        <v>1911</v>
      </c>
      <c r="H7206" s="21">
        <v>0.52680000000000005</v>
      </c>
      <c r="I7206" s="20">
        <v>28.71</v>
      </c>
      <c r="J7206" s="20">
        <v>15.12</v>
      </c>
    </row>
    <row r="7207" spans="1:10" ht="39" customHeight="1">
      <c r="A7207" s="22" t="s">
        <v>1894</v>
      </c>
      <c r="B7207" s="24" t="s">
        <v>4088</v>
      </c>
      <c r="C7207" s="22" t="s">
        <v>78</v>
      </c>
      <c r="D7207" s="22" t="s">
        <v>4089</v>
      </c>
      <c r="E7207" s="397" t="s">
        <v>1928</v>
      </c>
      <c r="F7207" s="397"/>
      <c r="G7207" s="23" t="s">
        <v>268</v>
      </c>
      <c r="H7207" s="26">
        <v>1</v>
      </c>
      <c r="I7207" s="25">
        <v>8.9499999999999993</v>
      </c>
      <c r="J7207" s="25">
        <v>8.9499999999999993</v>
      </c>
    </row>
    <row r="7208" spans="1:10" ht="25.95" customHeight="1">
      <c r="A7208" s="22" t="s">
        <v>1894</v>
      </c>
      <c r="B7208" s="24" t="s">
        <v>2965</v>
      </c>
      <c r="C7208" s="22" t="s">
        <v>78</v>
      </c>
      <c r="D7208" s="22" t="s">
        <v>2966</v>
      </c>
      <c r="E7208" s="397" t="s">
        <v>1928</v>
      </c>
      <c r="F7208" s="397"/>
      <c r="G7208" s="23" t="s">
        <v>268</v>
      </c>
      <c r="H7208" s="26">
        <v>33.6</v>
      </c>
      <c r="I7208" s="25">
        <v>1.63</v>
      </c>
      <c r="J7208" s="25">
        <v>54.76</v>
      </c>
    </row>
    <row r="7209" spans="1:10" ht="24" customHeight="1">
      <c r="A7209" s="22" t="s">
        <v>1894</v>
      </c>
      <c r="B7209" s="24" t="s">
        <v>2963</v>
      </c>
      <c r="C7209" s="22" t="s">
        <v>78</v>
      </c>
      <c r="D7209" s="22" t="s">
        <v>2964</v>
      </c>
      <c r="E7209" s="397" t="s">
        <v>1928</v>
      </c>
      <c r="F7209" s="397"/>
      <c r="G7209" s="23" t="s">
        <v>268</v>
      </c>
      <c r="H7209" s="26">
        <v>16.8</v>
      </c>
      <c r="I7209" s="25">
        <v>0.42</v>
      </c>
      <c r="J7209" s="25">
        <v>7.05</v>
      </c>
    </row>
    <row r="7210" spans="1:10" ht="39" customHeight="1">
      <c r="A7210" s="22" t="s">
        <v>1894</v>
      </c>
      <c r="B7210" s="24" t="s">
        <v>4079</v>
      </c>
      <c r="C7210" s="22" t="s">
        <v>78</v>
      </c>
      <c r="D7210" s="22" t="s">
        <v>4080</v>
      </c>
      <c r="E7210" s="397" t="s">
        <v>1928</v>
      </c>
      <c r="F7210" s="397"/>
      <c r="G7210" s="23" t="s">
        <v>268</v>
      </c>
      <c r="H7210" s="26">
        <v>4</v>
      </c>
      <c r="I7210" s="25">
        <v>1.1599999999999999</v>
      </c>
      <c r="J7210" s="25">
        <v>4.6399999999999997</v>
      </c>
    </row>
    <row r="7211" spans="1:10" ht="25.95" customHeight="1">
      <c r="A7211" s="22" t="s">
        <v>1894</v>
      </c>
      <c r="B7211" s="24" t="s">
        <v>4077</v>
      </c>
      <c r="C7211" s="22" t="s">
        <v>78</v>
      </c>
      <c r="D7211" s="22" t="s">
        <v>4078</v>
      </c>
      <c r="E7211" s="397" t="s">
        <v>1928</v>
      </c>
      <c r="F7211" s="397"/>
      <c r="G7211" s="23" t="s">
        <v>268</v>
      </c>
      <c r="H7211" s="26">
        <v>16.8</v>
      </c>
      <c r="I7211" s="25">
        <v>0.72</v>
      </c>
      <c r="J7211" s="25">
        <v>12.09</v>
      </c>
    </row>
    <row r="7212" spans="1:10">
      <c r="A7212" s="38"/>
      <c r="B7212" s="38"/>
      <c r="C7212" s="38"/>
      <c r="D7212" s="38"/>
      <c r="E7212" s="38" t="s">
        <v>1897</v>
      </c>
      <c r="F7212" s="39">
        <v>20.59</v>
      </c>
      <c r="G7212" s="38" t="s">
        <v>1898</v>
      </c>
      <c r="H7212" s="39">
        <v>0</v>
      </c>
      <c r="I7212" s="38" t="s">
        <v>1899</v>
      </c>
      <c r="J7212" s="39">
        <v>20.59</v>
      </c>
    </row>
    <row r="7213" spans="1:10">
      <c r="A7213" s="38"/>
      <c r="B7213" s="38"/>
      <c r="C7213" s="38"/>
      <c r="D7213" s="38"/>
      <c r="E7213" s="38" t="s">
        <v>1900</v>
      </c>
      <c r="F7213" s="39">
        <v>23.66</v>
      </c>
      <c r="G7213" s="38"/>
      <c r="H7213" s="398" t="s">
        <v>1901</v>
      </c>
      <c r="I7213" s="398"/>
      <c r="J7213" s="39">
        <v>139.08000000000001</v>
      </c>
    </row>
    <row r="7214" spans="1:10" ht="1.05" customHeight="1">
      <c r="A7214" s="16"/>
      <c r="B7214" s="16"/>
      <c r="C7214" s="16"/>
      <c r="D7214" s="16"/>
      <c r="E7214" s="16"/>
      <c r="F7214" s="16"/>
      <c r="G7214" s="16"/>
      <c r="H7214" s="16"/>
      <c r="I7214" s="16"/>
      <c r="J7214" s="16"/>
    </row>
    <row r="7215" spans="1:10" ht="18" customHeight="1">
      <c r="A7215" s="2"/>
      <c r="B7215" s="4" t="s">
        <v>61</v>
      </c>
      <c r="C7215" s="2" t="s">
        <v>62</v>
      </c>
      <c r="D7215" s="2" t="s">
        <v>9</v>
      </c>
      <c r="E7215" s="391" t="s">
        <v>63</v>
      </c>
      <c r="F7215" s="391"/>
      <c r="G7215" s="3" t="s">
        <v>64</v>
      </c>
      <c r="H7215" s="4" t="s">
        <v>10</v>
      </c>
      <c r="I7215" s="4" t="s">
        <v>65</v>
      </c>
      <c r="J7215" s="4" t="s">
        <v>11</v>
      </c>
    </row>
    <row r="7216" spans="1:10" ht="25.95" customHeight="1">
      <c r="A7216" s="10" t="s">
        <v>1883</v>
      </c>
      <c r="B7216" s="12" t="s">
        <v>1957</v>
      </c>
      <c r="C7216" s="10" t="s">
        <v>78</v>
      </c>
      <c r="D7216" s="10" t="s">
        <v>1958</v>
      </c>
      <c r="E7216" s="395" t="s">
        <v>1887</v>
      </c>
      <c r="F7216" s="395"/>
      <c r="G7216" s="11" t="s">
        <v>1911</v>
      </c>
      <c r="H7216" s="15">
        <v>1</v>
      </c>
      <c r="I7216" s="13">
        <v>27.62</v>
      </c>
      <c r="J7216" s="13">
        <v>27.62</v>
      </c>
    </row>
    <row r="7217" spans="1:10" ht="25.95" customHeight="1">
      <c r="A7217" s="17" t="s">
        <v>1884</v>
      </c>
      <c r="B7217" s="19" t="s">
        <v>3925</v>
      </c>
      <c r="C7217" s="17" t="s">
        <v>78</v>
      </c>
      <c r="D7217" s="17" t="s">
        <v>3926</v>
      </c>
      <c r="E7217" s="396" t="s">
        <v>1887</v>
      </c>
      <c r="F7217" s="396"/>
      <c r="G7217" s="18" t="s">
        <v>1911</v>
      </c>
      <c r="H7217" s="21">
        <v>1</v>
      </c>
      <c r="I7217" s="20">
        <v>0.37</v>
      </c>
      <c r="J7217" s="20">
        <v>0.37</v>
      </c>
    </row>
    <row r="7218" spans="1:10" ht="24" customHeight="1">
      <c r="A7218" s="22" t="s">
        <v>1894</v>
      </c>
      <c r="B7218" s="24" t="s">
        <v>3927</v>
      </c>
      <c r="C7218" s="22" t="s">
        <v>78</v>
      </c>
      <c r="D7218" s="22" t="s">
        <v>3928</v>
      </c>
      <c r="E7218" s="397" t="s">
        <v>67</v>
      </c>
      <c r="F7218" s="397"/>
      <c r="G7218" s="23" t="s">
        <v>1911</v>
      </c>
      <c r="H7218" s="26">
        <v>1</v>
      </c>
      <c r="I7218" s="25">
        <v>20.97</v>
      </c>
      <c r="J7218" s="25">
        <v>20.97</v>
      </c>
    </row>
    <row r="7219" spans="1:10" ht="25.95" customHeight="1">
      <c r="A7219" s="22" t="s">
        <v>1894</v>
      </c>
      <c r="B7219" s="24" t="s">
        <v>3672</v>
      </c>
      <c r="C7219" s="22" t="s">
        <v>78</v>
      </c>
      <c r="D7219" s="22" t="s">
        <v>3673</v>
      </c>
      <c r="E7219" s="397" t="s">
        <v>1928</v>
      </c>
      <c r="F7219" s="397"/>
      <c r="G7219" s="23" t="s">
        <v>1911</v>
      </c>
      <c r="H7219" s="26">
        <v>1</v>
      </c>
      <c r="I7219" s="25">
        <v>1.43</v>
      </c>
      <c r="J7219" s="25">
        <v>1.43</v>
      </c>
    </row>
    <row r="7220" spans="1:10" ht="25.95" customHeight="1">
      <c r="A7220" s="22" t="s">
        <v>1894</v>
      </c>
      <c r="B7220" s="24" t="s">
        <v>3670</v>
      </c>
      <c r="C7220" s="22" t="s">
        <v>78</v>
      </c>
      <c r="D7220" s="22" t="s">
        <v>3671</v>
      </c>
      <c r="E7220" s="397" t="s">
        <v>1928</v>
      </c>
      <c r="F7220" s="397"/>
      <c r="G7220" s="23" t="s">
        <v>1911</v>
      </c>
      <c r="H7220" s="26">
        <v>1</v>
      </c>
      <c r="I7220" s="25">
        <v>2.79</v>
      </c>
      <c r="J7220" s="25">
        <v>2.79</v>
      </c>
    </row>
    <row r="7221" spans="1:10" ht="25.95" customHeight="1">
      <c r="A7221" s="22" t="s">
        <v>1894</v>
      </c>
      <c r="B7221" s="24" t="s">
        <v>3682</v>
      </c>
      <c r="C7221" s="22" t="s">
        <v>78</v>
      </c>
      <c r="D7221" s="22" t="s">
        <v>3683</v>
      </c>
      <c r="E7221" s="397" t="s">
        <v>1928</v>
      </c>
      <c r="F7221" s="397"/>
      <c r="G7221" s="23" t="s">
        <v>1911</v>
      </c>
      <c r="H7221" s="26">
        <v>1</v>
      </c>
      <c r="I7221" s="25">
        <v>0.54</v>
      </c>
      <c r="J7221" s="25">
        <v>0.54</v>
      </c>
    </row>
    <row r="7222" spans="1:10" ht="25.95" customHeight="1">
      <c r="A7222" s="22" t="s">
        <v>1894</v>
      </c>
      <c r="B7222" s="24" t="s">
        <v>3756</v>
      </c>
      <c r="C7222" s="22" t="s">
        <v>78</v>
      </c>
      <c r="D7222" s="22" t="s">
        <v>3757</v>
      </c>
      <c r="E7222" s="397" t="s">
        <v>1928</v>
      </c>
      <c r="F7222" s="397"/>
      <c r="G7222" s="23" t="s">
        <v>1911</v>
      </c>
      <c r="H7222" s="26">
        <v>1</v>
      </c>
      <c r="I7222" s="25">
        <v>0.31</v>
      </c>
      <c r="J7222" s="25">
        <v>0.31</v>
      </c>
    </row>
    <row r="7223" spans="1:10" ht="25.95" customHeight="1">
      <c r="A7223" s="22" t="s">
        <v>1894</v>
      </c>
      <c r="B7223" s="24" t="s">
        <v>3676</v>
      </c>
      <c r="C7223" s="22" t="s">
        <v>78</v>
      </c>
      <c r="D7223" s="22" t="s">
        <v>3677</v>
      </c>
      <c r="E7223" s="397" t="s">
        <v>1928</v>
      </c>
      <c r="F7223" s="397"/>
      <c r="G7223" s="23" t="s">
        <v>1911</v>
      </c>
      <c r="H7223" s="26">
        <v>1</v>
      </c>
      <c r="I7223" s="25">
        <v>0.08</v>
      </c>
      <c r="J7223" s="25">
        <v>0.08</v>
      </c>
    </row>
    <row r="7224" spans="1:10" ht="25.95" customHeight="1">
      <c r="A7224" s="22" t="s">
        <v>1894</v>
      </c>
      <c r="B7224" s="24" t="s">
        <v>3758</v>
      </c>
      <c r="C7224" s="22" t="s">
        <v>78</v>
      </c>
      <c r="D7224" s="22" t="s">
        <v>3759</v>
      </c>
      <c r="E7224" s="397" t="s">
        <v>1928</v>
      </c>
      <c r="F7224" s="397"/>
      <c r="G7224" s="23" t="s">
        <v>1911</v>
      </c>
      <c r="H7224" s="26">
        <v>1</v>
      </c>
      <c r="I7224" s="25">
        <v>1.1299999999999999</v>
      </c>
      <c r="J7224" s="25">
        <v>1.1299999999999999</v>
      </c>
    </row>
    <row r="7225" spans="1:10">
      <c r="A7225" s="38"/>
      <c r="B7225" s="38"/>
      <c r="C7225" s="38"/>
      <c r="D7225" s="38"/>
      <c r="E7225" s="38" t="s">
        <v>1897</v>
      </c>
      <c r="F7225" s="39">
        <v>21.34</v>
      </c>
      <c r="G7225" s="38" t="s">
        <v>1898</v>
      </c>
      <c r="H7225" s="39">
        <v>0</v>
      </c>
      <c r="I7225" s="38" t="s">
        <v>1899</v>
      </c>
      <c r="J7225" s="39">
        <v>21.34</v>
      </c>
    </row>
    <row r="7226" spans="1:10">
      <c r="A7226" s="38"/>
      <c r="B7226" s="38"/>
      <c r="C7226" s="38"/>
      <c r="D7226" s="38"/>
      <c r="E7226" s="38" t="s">
        <v>1900</v>
      </c>
      <c r="F7226" s="39">
        <v>5.66</v>
      </c>
      <c r="G7226" s="38"/>
      <c r="H7226" s="398" t="s">
        <v>1901</v>
      </c>
      <c r="I7226" s="398"/>
      <c r="J7226" s="39">
        <v>33.28</v>
      </c>
    </row>
    <row r="7227" spans="1:10" ht="1.05" customHeight="1">
      <c r="A7227" s="16"/>
      <c r="B7227" s="16"/>
      <c r="C7227" s="16"/>
      <c r="D7227" s="16"/>
      <c r="E7227" s="16"/>
      <c r="F7227" s="16"/>
      <c r="G7227" s="16"/>
      <c r="H7227" s="16"/>
      <c r="I7227" s="16"/>
      <c r="J7227" s="16"/>
    </row>
    <row r="7228" spans="1:10" ht="18" customHeight="1">
      <c r="A7228" s="2"/>
      <c r="B7228" s="4" t="s">
        <v>61</v>
      </c>
      <c r="C7228" s="2" t="s">
        <v>62</v>
      </c>
      <c r="D7228" s="2" t="s">
        <v>9</v>
      </c>
      <c r="E7228" s="391" t="s">
        <v>63</v>
      </c>
      <c r="F7228" s="391"/>
      <c r="G7228" s="3" t="s">
        <v>64</v>
      </c>
      <c r="H7228" s="4" t="s">
        <v>10</v>
      </c>
      <c r="I7228" s="4" t="s">
        <v>65</v>
      </c>
      <c r="J7228" s="4" t="s">
        <v>11</v>
      </c>
    </row>
    <row r="7229" spans="1:10" ht="24" customHeight="1">
      <c r="A7229" s="10" t="s">
        <v>1883</v>
      </c>
      <c r="B7229" s="12" t="s">
        <v>2821</v>
      </c>
      <c r="C7229" s="10" t="s">
        <v>78</v>
      </c>
      <c r="D7229" s="10" t="s">
        <v>2822</v>
      </c>
      <c r="E7229" s="395" t="s">
        <v>1887</v>
      </c>
      <c r="F7229" s="395"/>
      <c r="G7229" s="11" t="s">
        <v>1911</v>
      </c>
      <c r="H7229" s="15">
        <v>1</v>
      </c>
      <c r="I7229" s="13">
        <v>36.19</v>
      </c>
      <c r="J7229" s="13">
        <v>36.19</v>
      </c>
    </row>
    <row r="7230" spans="1:10" ht="25.95" customHeight="1">
      <c r="A7230" s="17" t="s">
        <v>1884</v>
      </c>
      <c r="B7230" s="19" t="s">
        <v>3929</v>
      </c>
      <c r="C7230" s="17" t="s">
        <v>78</v>
      </c>
      <c r="D7230" s="17" t="s">
        <v>3930</v>
      </c>
      <c r="E7230" s="396" t="s">
        <v>1887</v>
      </c>
      <c r="F7230" s="396"/>
      <c r="G7230" s="18" t="s">
        <v>1911</v>
      </c>
      <c r="H7230" s="21">
        <v>1</v>
      </c>
      <c r="I7230" s="20">
        <v>0.69</v>
      </c>
      <c r="J7230" s="20">
        <v>0.69</v>
      </c>
    </row>
    <row r="7231" spans="1:10" ht="25.95" customHeight="1">
      <c r="A7231" s="22" t="s">
        <v>1894</v>
      </c>
      <c r="B7231" s="24" t="s">
        <v>3676</v>
      </c>
      <c r="C7231" s="22" t="s">
        <v>78</v>
      </c>
      <c r="D7231" s="22" t="s">
        <v>3677</v>
      </c>
      <c r="E7231" s="397" t="s">
        <v>1928</v>
      </c>
      <c r="F7231" s="397"/>
      <c r="G7231" s="23" t="s">
        <v>1911</v>
      </c>
      <c r="H7231" s="26">
        <v>1</v>
      </c>
      <c r="I7231" s="25">
        <v>0.08</v>
      </c>
      <c r="J7231" s="25">
        <v>0.08</v>
      </c>
    </row>
    <row r="7232" spans="1:10" ht="24" customHeight="1">
      <c r="A7232" s="22" t="s">
        <v>1894</v>
      </c>
      <c r="B7232" s="24" t="s">
        <v>3931</v>
      </c>
      <c r="C7232" s="22" t="s">
        <v>78</v>
      </c>
      <c r="D7232" s="22" t="s">
        <v>3932</v>
      </c>
      <c r="E7232" s="397" t="s">
        <v>67</v>
      </c>
      <c r="F7232" s="397"/>
      <c r="G7232" s="23" t="s">
        <v>1911</v>
      </c>
      <c r="H7232" s="26">
        <v>1</v>
      </c>
      <c r="I7232" s="25">
        <v>32.630000000000003</v>
      </c>
      <c r="J7232" s="25">
        <v>32.630000000000003</v>
      </c>
    </row>
    <row r="7233" spans="1:10" ht="25.95" customHeight="1">
      <c r="A7233" s="22" t="s">
        <v>1894</v>
      </c>
      <c r="B7233" s="24" t="s">
        <v>4090</v>
      </c>
      <c r="C7233" s="22" t="s">
        <v>78</v>
      </c>
      <c r="D7233" s="22" t="s">
        <v>4091</v>
      </c>
      <c r="E7233" s="397" t="s">
        <v>1928</v>
      </c>
      <c r="F7233" s="397"/>
      <c r="G7233" s="23" t="s">
        <v>1911</v>
      </c>
      <c r="H7233" s="26">
        <v>1</v>
      </c>
      <c r="I7233" s="25">
        <v>0.08</v>
      </c>
      <c r="J7233" s="25">
        <v>0.08</v>
      </c>
    </row>
    <row r="7234" spans="1:10" ht="25.95" customHeight="1">
      <c r="A7234" s="22" t="s">
        <v>1894</v>
      </c>
      <c r="B7234" s="24" t="s">
        <v>4092</v>
      </c>
      <c r="C7234" s="22" t="s">
        <v>78</v>
      </c>
      <c r="D7234" s="22" t="s">
        <v>4093</v>
      </c>
      <c r="E7234" s="397" t="s">
        <v>1928</v>
      </c>
      <c r="F7234" s="397"/>
      <c r="G7234" s="23" t="s">
        <v>1911</v>
      </c>
      <c r="H7234" s="26">
        <v>1</v>
      </c>
      <c r="I7234" s="25">
        <v>1.28</v>
      </c>
      <c r="J7234" s="25">
        <v>1.28</v>
      </c>
    </row>
    <row r="7235" spans="1:10" ht="25.95" customHeight="1">
      <c r="A7235" s="22" t="s">
        <v>1894</v>
      </c>
      <c r="B7235" s="24" t="s">
        <v>3672</v>
      </c>
      <c r="C7235" s="22" t="s">
        <v>78</v>
      </c>
      <c r="D7235" s="22" t="s">
        <v>3673</v>
      </c>
      <c r="E7235" s="397" t="s">
        <v>1928</v>
      </c>
      <c r="F7235" s="397"/>
      <c r="G7235" s="23" t="s">
        <v>1911</v>
      </c>
      <c r="H7235" s="26">
        <v>1</v>
      </c>
      <c r="I7235" s="25">
        <v>1.43</v>
      </c>
      <c r="J7235" s="25">
        <v>1.43</v>
      </c>
    </row>
    <row r="7236" spans="1:10">
      <c r="A7236" s="38"/>
      <c r="B7236" s="38"/>
      <c r="C7236" s="38"/>
      <c r="D7236" s="38"/>
      <c r="E7236" s="38" t="s">
        <v>1897</v>
      </c>
      <c r="F7236" s="39">
        <v>33.32</v>
      </c>
      <c r="G7236" s="38" t="s">
        <v>1898</v>
      </c>
      <c r="H7236" s="39">
        <v>0</v>
      </c>
      <c r="I7236" s="38" t="s">
        <v>1899</v>
      </c>
      <c r="J7236" s="39">
        <v>33.32</v>
      </c>
    </row>
    <row r="7237" spans="1:10">
      <c r="A7237" s="38"/>
      <c r="B7237" s="38"/>
      <c r="C7237" s="38"/>
      <c r="D7237" s="38"/>
      <c r="E7237" s="38" t="s">
        <v>1900</v>
      </c>
      <c r="F7237" s="39">
        <v>7.41</v>
      </c>
      <c r="G7237" s="38"/>
      <c r="H7237" s="398" t="s">
        <v>1901</v>
      </c>
      <c r="I7237" s="398"/>
      <c r="J7237" s="39">
        <v>43.6</v>
      </c>
    </row>
    <row r="7238" spans="1:10" ht="1.05" customHeight="1">
      <c r="A7238" s="16"/>
      <c r="B7238" s="16"/>
      <c r="C7238" s="16"/>
      <c r="D7238" s="16"/>
      <c r="E7238" s="16"/>
      <c r="F7238" s="16"/>
      <c r="G7238" s="16"/>
      <c r="H7238" s="16"/>
      <c r="I7238" s="16"/>
      <c r="J7238" s="16"/>
    </row>
    <row r="7239" spans="1:10" ht="18" customHeight="1">
      <c r="A7239" s="2"/>
      <c r="B7239" s="4" t="s">
        <v>61</v>
      </c>
      <c r="C7239" s="2" t="s">
        <v>62</v>
      </c>
      <c r="D7239" s="2" t="s">
        <v>9</v>
      </c>
      <c r="E7239" s="391" t="s">
        <v>63</v>
      </c>
      <c r="F7239" s="391"/>
      <c r="G7239" s="3" t="s">
        <v>64</v>
      </c>
      <c r="H7239" s="4" t="s">
        <v>10</v>
      </c>
      <c r="I7239" s="4" t="s">
        <v>65</v>
      </c>
      <c r="J7239" s="4" t="s">
        <v>11</v>
      </c>
    </row>
    <row r="7240" spans="1:10" ht="25.95" customHeight="1">
      <c r="A7240" s="10" t="s">
        <v>1883</v>
      </c>
      <c r="B7240" s="12" t="s">
        <v>1890</v>
      </c>
      <c r="C7240" s="10" t="s">
        <v>78</v>
      </c>
      <c r="D7240" s="10" t="s">
        <v>1891</v>
      </c>
      <c r="E7240" s="395" t="s">
        <v>1887</v>
      </c>
      <c r="F7240" s="395"/>
      <c r="G7240" s="11" t="s">
        <v>128</v>
      </c>
      <c r="H7240" s="15">
        <v>1</v>
      </c>
      <c r="I7240" s="13">
        <v>6345.55</v>
      </c>
      <c r="J7240" s="13">
        <v>6345.55</v>
      </c>
    </row>
    <row r="7241" spans="1:10" ht="25.95" customHeight="1">
      <c r="A7241" s="17" t="s">
        <v>1884</v>
      </c>
      <c r="B7241" s="19" t="s">
        <v>3933</v>
      </c>
      <c r="C7241" s="17" t="s">
        <v>78</v>
      </c>
      <c r="D7241" s="17" t="s">
        <v>3934</v>
      </c>
      <c r="E7241" s="396" t="s">
        <v>1887</v>
      </c>
      <c r="F7241" s="396"/>
      <c r="G7241" s="18" t="s">
        <v>128</v>
      </c>
      <c r="H7241" s="21">
        <v>1</v>
      </c>
      <c r="I7241" s="20">
        <v>91.2</v>
      </c>
      <c r="J7241" s="20">
        <v>91.2</v>
      </c>
    </row>
    <row r="7242" spans="1:10" ht="24" customHeight="1">
      <c r="A7242" s="22" t="s">
        <v>1894</v>
      </c>
      <c r="B7242" s="24" t="s">
        <v>3935</v>
      </c>
      <c r="C7242" s="22" t="s">
        <v>78</v>
      </c>
      <c r="D7242" s="22" t="s">
        <v>3936</v>
      </c>
      <c r="E7242" s="397" t="s">
        <v>67</v>
      </c>
      <c r="F7242" s="397"/>
      <c r="G7242" s="23" t="s">
        <v>128</v>
      </c>
      <c r="H7242" s="26">
        <v>1</v>
      </c>
      <c r="I7242" s="25">
        <v>5710.93</v>
      </c>
      <c r="J7242" s="25">
        <v>5710.93</v>
      </c>
    </row>
    <row r="7243" spans="1:10" ht="25.95" customHeight="1">
      <c r="A7243" s="22" t="s">
        <v>1894</v>
      </c>
      <c r="B7243" s="24" t="s">
        <v>4094</v>
      </c>
      <c r="C7243" s="22" t="s">
        <v>78</v>
      </c>
      <c r="D7243" s="22" t="s">
        <v>4095</v>
      </c>
      <c r="E7243" s="397" t="s">
        <v>1928</v>
      </c>
      <c r="F7243" s="397"/>
      <c r="G7243" s="23" t="s">
        <v>128</v>
      </c>
      <c r="H7243" s="26">
        <v>1</v>
      </c>
      <c r="I7243" s="25">
        <v>241.99</v>
      </c>
      <c r="J7243" s="25">
        <v>241.99</v>
      </c>
    </row>
    <row r="7244" spans="1:10" ht="25.95" customHeight="1">
      <c r="A7244" s="22" t="s">
        <v>1894</v>
      </c>
      <c r="B7244" s="24" t="s">
        <v>4096</v>
      </c>
      <c r="C7244" s="22" t="s">
        <v>78</v>
      </c>
      <c r="D7244" s="22" t="s">
        <v>4097</v>
      </c>
      <c r="E7244" s="397" t="s">
        <v>1928</v>
      </c>
      <c r="F7244" s="397"/>
      <c r="G7244" s="23" t="s">
        <v>128</v>
      </c>
      <c r="H7244" s="26">
        <v>1</v>
      </c>
      <c r="I7244" s="25">
        <v>15.46</v>
      </c>
      <c r="J7244" s="25">
        <v>15.46</v>
      </c>
    </row>
    <row r="7245" spans="1:10" ht="25.95" customHeight="1">
      <c r="A7245" s="22" t="s">
        <v>1894</v>
      </c>
      <c r="B7245" s="24" t="s">
        <v>4098</v>
      </c>
      <c r="C7245" s="22" t="s">
        <v>78</v>
      </c>
      <c r="D7245" s="22" t="s">
        <v>4099</v>
      </c>
      <c r="E7245" s="397" t="s">
        <v>1928</v>
      </c>
      <c r="F7245" s="397"/>
      <c r="G7245" s="23" t="s">
        <v>128</v>
      </c>
      <c r="H7245" s="26">
        <v>1</v>
      </c>
      <c r="I7245" s="25">
        <v>270.51</v>
      </c>
      <c r="J7245" s="25">
        <v>270.51</v>
      </c>
    </row>
    <row r="7246" spans="1:10" ht="25.95" customHeight="1">
      <c r="A7246" s="22" t="s">
        <v>1894</v>
      </c>
      <c r="B7246" s="24" t="s">
        <v>4100</v>
      </c>
      <c r="C7246" s="22" t="s">
        <v>78</v>
      </c>
      <c r="D7246" s="22" t="s">
        <v>4101</v>
      </c>
      <c r="E7246" s="397" t="s">
        <v>1928</v>
      </c>
      <c r="F7246" s="397"/>
      <c r="G7246" s="23" t="s">
        <v>128</v>
      </c>
      <c r="H7246" s="26">
        <v>1</v>
      </c>
      <c r="I7246" s="25">
        <v>15.46</v>
      </c>
      <c r="J7246" s="25">
        <v>15.46</v>
      </c>
    </row>
    <row r="7247" spans="1:10">
      <c r="A7247" s="38"/>
      <c r="B7247" s="38"/>
      <c r="C7247" s="38"/>
      <c r="D7247" s="38"/>
      <c r="E7247" s="38" t="s">
        <v>1897</v>
      </c>
      <c r="F7247" s="39">
        <v>5802.13</v>
      </c>
      <c r="G7247" s="38" t="s">
        <v>1898</v>
      </c>
      <c r="H7247" s="39">
        <v>0</v>
      </c>
      <c r="I7247" s="38" t="s">
        <v>1899</v>
      </c>
      <c r="J7247" s="39">
        <v>5802.13</v>
      </c>
    </row>
    <row r="7248" spans="1:10">
      <c r="A7248" s="38"/>
      <c r="B7248" s="38"/>
      <c r="C7248" s="38"/>
      <c r="D7248" s="38"/>
      <c r="E7248" s="38" t="s">
        <v>1900</v>
      </c>
      <c r="F7248" s="39">
        <v>1300.83</v>
      </c>
      <c r="G7248" s="38"/>
      <c r="H7248" s="398" t="s">
        <v>1901</v>
      </c>
      <c r="I7248" s="398"/>
      <c r="J7248" s="39">
        <v>7646.38</v>
      </c>
    </row>
    <row r="7249" spans="1:10" ht="1.05" customHeight="1">
      <c r="A7249" s="16"/>
      <c r="B7249" s="16"/>
      <c r="C7249" s="16"/>
      <c r="D7249" s="16"/>
      <c r="E7249" s="16"/>
      <c r="F7249" s="16"/>
      <c r="G7249" s="16"/>
      <c r="H7249" s="16"/>
      <c r="I7249" s="16"/>
      <c r="J7249" s="16"/>
    </row>
    <row r="7250" spans="1:10" ht="18" customHeight="1">
      <c r="A7250" s="2"/>
      <c r="B7250" s="4" t="s">
        <v>61</v>
      </c>
      <c r="C7250" s="2" t="s">
        <v>62</v>
      </c>
      <c r="D7250" s="2" t="s">
        <v>9</v>
      </c>
      <c r="E7250" s="391" t="s">
        <v>63</v>
      </c>
      <c r="F7250" s="391"/>
      <c r="G7250" s="3" t="s">
        <v>64</v>
      </c>
      <c r="H7250" s="4" t="s">
        <v>10</v>
      </c>
      <c r="I7250" s="4" t="s">
        <v>65</v>
      </c>
      <c r="J7250" s="4" t="s">
        <v>11</v>
      </c>
    </row>
    <row r="7251" spans="1:10" ht="25.95" customHeight="1">
      <c r="A7251" s="10" t="s">
        <v>1883</v>
      </c>
      <c r="B7251" s="12" t="s">
        <v>2886</v>
      </c>
      <c r="C7251" s="10" t="s">
        <v>78</v>
      </c>
      <c r="D7251" s="10" t="s">
        <v>2887</v>
      </c>
      <c r="E7251" s="395" t="s">
        <v>307</v>
      </c>
      <c r="F7251" s="395"/>
      <c r="G7251" s="11" t="s">
        <v>268</v>
      </c>
      <c r="H7251" s="15">
        <v>1</v>
      </c>
      <c r="I7251" s="13">
        <v>10.07</v>
      </c>
      <c r="J7251" s="13">
        <v>10.07</v>
      </c>
    </row>
    <row r="7252" spans="1:10" ht="25.95" customHeight="1">
      <c r="A7252" s="17" t="s">
        <v>1884</v>
      </c>
      <c r="B7252" s="19" t="s">
        <v>1957</v>
      </c>
      <c r="C7252" s="17" t="s">
        <v>78</v>
      </c>
      <c r="D7252" s="17" t="s">
        <v>1958</v>
      </c>
      <c r="E7252" s="396" t="s">
        <v>1887</v>
      </c>
      <c r="F7252" s="396"/>
      <c r="G7252" s="18" t="s">
        <v>1911</v>
      </c>
      <c r="H7252" s="21">
        <v>0.1525</v>
      </c>
      <c r="I7252" s="20">
        <v>27.62</v>
      </c>
      <c r="J7252" s="20">
        <v>4.21</v>
      </c>
    </row>
    <row r="7253" spans="1:10" ht="24" customHeight="1">
      <c r="A7253" s="17" t="s">
        <v>1884</v>
      </c>
      <c r="B7253" s="19" t="s">
        <v>1909</v>
      </c>
      <c r="C7253" s="17" t="s">
        <v>78</v>
      </c>
      <c r="D7253" s="17" t="s">
        <v>1910</v>
      </c>
      <c r="E7253" s="396" t="s">
        <v>1887</v>
      </c>
      <c r="F7253" s="396"/>
      <c r="G7253" s="18" t="s">
        <v>1911</v>
      </c>
      <c r="H7253" s="21">
        <v>4.8099999999999997E-2</v>
      </c>
      <c r="I7253" s="20">
        <v>22.95</v>
      </c>
      <c r="J7253" s="20">
        <v>1.1000000000000001</v>
      </c>
    </row>
    <row r="7254" spans="1:10" ht="25.95" customHeight="1">
      <c r="A7254" s="22" t="s">
        <v>1894</v>
      </c>
      <c r="B7254" s="24" t="s">
        <v>4102</v>
      </c>
      <c r="C7254" s="22" t="s">
        <v>78</v>
      </c>
      <c r="D7254" s="22" t="s">
        <v>4103</v>
      </c>
      <c r="E7254" s="397" t="s">
        <v>1928</v>
      </c>
      <c r="F7254" s="397"/>
      <c r="G7254" s="23" t="s">
        <v>268</v>
      </c>
      <c r="H7254" s="26">
        <v>1</v>
      </c>
      <c r="I7254" s="25">
        <v>4.6900000000000004</v>
      </c>
      <c r="J7254" s="25">
        <v>4.6900000000000004</v>
      </c>
    </row>
    <row r="7255" spans="1:10" ht="25.95" customHeight="1">
      <c r="A7255" s="22" t="s">
        <v>1894</v>
      </c>
      <c r="B7255" s="24" t="s">
        <v>2866</v>
      </c>
      <c r="C7255" s="22" t="s">
        <v>78</v>
      </c>
      <c r="D7255" s="22" t="s">
        <v>2867</v>
      </c>
      <c r="E7255" s="397" t="s">
        <v>1928</v>
      </c>
      <c r="F7255" s="397"/>
      <c r="G7255" s="23" t="s">
        <v>268</v>
      </c>
      <c r="H7255" s="26">
        <v>2.1000000000000001E-2</v>
      </c>
      <c r="I7255" s="25">
        <v>3.45</v>
      </c>
      <c r="J7255" s="25">
        <v>7.0000000000000007E-2</v>
      </c>
    </row>
    <row r="7256" spans="1:10">
      <c r="A7256" s="38"/>
      <c r="B7256" s="38"/>
      <c r="C7256" s="38"/>
      <c r="D7256" s="38"/>
      <c r="E7256" s="38" t="s">
        <v>1897</v>
      </c>
      <c r="F7256" s="39">
        <v>4.0199999999999996</v>
      </c>
      <c r="G7256" s="38" t="s">
        <v>1898</v>
      </c>
      <c r="H7256" s="39">
        <v>0</v>
      </c>
      <c r="I7256" s="38" t="s">
        <v>1899</v>
      </c>
      <c r="J7256" s="39">
        <v>4.0199999999999996</v>
      </c>
    </row>
    <row r="7257" spans="1:10">
      <c r="A7257" s="38"/>
      <c r="B7257" s="38"/>
      <c r="C7257" s="38"/>
      <c r="D7257" s="38"/>
      <c r="E7257" s="38" t="s">
        <v>1900</v>
      </c>
      <c r="F7257" s="39">
        <v>2.06</v>
      </c>
      <c r="G7257" s="38"/>
      <c r="H7257" s="398" t="s">
        <v>1901</v>
      </c>
      <c r="I7257" s="398"/>
      <c r="J7257" s="39">
        <v>12.13</v>
      </c>
    </row>
    <row r="7258" spans="1:10" ht="1.05" customHeight="1">
      <c r="A7258" s="16"/>
      <c r="B7258" s="16"/>
      <c r="C7258" s="16"/>
      <c r="D7258" s="16"/>
      <c r="E7258" s="16"/>
      <c r="F7258" s="16"/>
      <c r="G7258" s="16"/>
      <c r="H7258" s="16"/>
      <c r="I7258" s="16"/>
      <c r="J7258" s="16"/>
    </row>
    <row r="7259" spans="1:10" ht="18" customHeight="1">
      <c r="A7259" s="2"/>
      <c r="B7259" s="4" t="s">
        <v>61</v>
      </c>
      <c r="C7259" s="2" t="s">
        <v>62</v>
      </c>
      <c r="D7259" s="2" t="s">
        <v>9</v>
      </c>
      <c r="E7259" s="391" t="s">
        <v>63</v>
      </c>
      <c r="F7259" s="391"/>
      <c r="G7259" s="3" t="s">
        <v>64</v>
      </c>
      <c r="H7259" s="4" t="s">
        <v>10</v>
      </c>
      <c r="I7259" s="4" t="s">
        <v>65</v>
      </c>
      <c r="J7259" s="4" t="s">
        <v>11</v>
      </c>
    </row>
    <row r="7260" spans="1:10" ht="25.95" customHeight="1">
      <c r="A7260" s="10" t="s">
        <v>1883</v>
      </c>
      <c r="B7260" s="12" t="s">
        <v>1892</v>
      </c>
      <c r="C7260" s="10" t="s">
        <v>78</v>
      </c>
      <c r="D7260" s="10" t="s">
        <v>1893</v>
      </c>
      <c r="E7260" s="395" t="s">
        <v>1887</v>
      </c>
      <c r="F7260" s="395"/>
      <c r="G7260" s="11" t="s">
        <v>128</v>
      </c>
      <c r="H7260" s="15">
        <v>1</v>
      </c>
      <c r="I7260" s="13">
        <v>22627.68</v>
      </c>
      <c r="J7260" s="13">
        <v>22627.68</v>
      </c>
    </row>
    <row r="7261" spans="1:10" ht="25.95" customHeight="1">
      <c r="A7261" s="17" t="s">
        <v>1884</v>
      </c>
      <c r="B7261" s="19" t="s">
        <v>3937</v>
      </c>
      <c r="C7261" s="17" t="s">
        <v>78</v>
      </c>
      <c r="D7261" s="17" t="s">
        <v>3938</v>
      </c>
      <c r="E7261" s="396" t="s">
        <v>1887</v>
      </c>
      <c r="F7261" s="396"/>
      <c r="G7261" s="18" t="s">
        <v>128</v>
      </c>
      <c r="H7261" s="21">
        <v>1</v>
      </c>
      <c r="I7261" s="20">
        <v>244.07</v>
      </c>
      <c r="J7261" s="20">
        <v>244.07</v>
      </c>
    </row>
    <row r="7262" spans="1:10" ht="25.95" customHeight="1">
      <c r="A7262" s="22" t="s">
        <v>1894</v>
      </c>
      <c r="B7262" s="24" t="s">
        <v>4104</v>
      </c>
      <c r="C7262" s="22" t="s">
        <v>78</v>
      </c>
      <c r="D7262" s="22" t="s">
        <v>4105</v>
      </c>
      <c r="E7262" s="397" t="s">
        <v>1928</v>
      </c>
      <c r="F7262" s="397"/>
      <c r="G7262" s="23" t="s">
        <v>128</v>
      </c>
      <c r="H7262" s="26">
        <v>1</v>
      </c>
      <c r="I7262" s="25">
        <v>146</v>
      </c>
      <c r="J7262" s="25">
        <v>146</v>
      </c>
    </row>
    <row r="7263" spans="1:10" ht="24" customHeight="1">
      <c r="A7263" s="22" t="s">
        <v>1894</v>
      </c>
      <c r="B7263" s="24" t="s">
        <v>3939</v>
      </c>
      <c r="C7263" s="22" t="s">
        <v>78</v>
      </c>
      <c r="D7263" s="22" t="s">
        <v>3940</v>
      </c>
      <c r="E7263" s="397" t="s">
        <v>67</v>
      </c>
      <c r="F7263" s="397"/>
      <c r="G7263" s="23" t="s">
        <v>128</v>
      </c>
      <c r="H7263" s="26">
        <v>1</v>
      </c>
      <c r="I7263" s="25">
        <v>21949.29</v>
      </c>
      <c r="J7263" s="25">
        <v>21949.29</v>
      </c>
    </row>
    <row r="7264" spans="1:10" ht="25.95" customHeight="1">
      <c r="A7264" s="22" t="s">
        <v>1894</v>
      </c>
      <c r="B7264" s="24" t="s">
        <v>4106</v>
      </c>
      <c r="C7264" s="22" t="s">
        <v>78</v>
      </c>
      <c r="D7264" s="22" t="s">
        <v>4107</v>
      </c>
      <c r="E7264" s="397" t="s">
        <v>1928</v>
      </c>
      <c r="F7264" s="397"/>
      <c r="G7264" s="23" t="s">
        <v>128</v>
      </c>
      <c r="H7264" s="26">
        <v>1</v>
      </c>
      <c r="I7264" s="25">
        <v>2.35</v>
      </c>
      <c r="J7264" s="25">
        <v>2.35</v>
      </c>
    </row>
    <row r="7265" spans="1:10" ht="25.95" customHeight="1">
      <c r="A7265" s="22" t="s">
        <v>1894</v>
      </c>
      <c r="B7265" s="24" t="s">
        <v>4098</v>
      </c>
      <c r="C7265" s="22" t="s">
        <v>78</v>
      </c>
      <c r="D7265" s="22" t="s">
        <v>4099</v>
      </c>
      <c r="E7265" s="397" t="s">
        <v>1928</v>
      </c>
      <c r="F7265" s="397"/>
      <c r="G7265" s="23" t="s">
        <v>128</v>
      </c>
      <c r="H7265" s="26">
        <v>1</v>
      </c>
      <c r="I7265" s="25">
        <v>270.51</v>
      </c>
      <c r="J7265" s="25">
        <v>270.51</v>
      </c>
    </row>
    <row r="7266" spans="1:10" ht="25.95" customHeight="1">
      <c r="A7266" s="22" t="s">
        <v>1894</v>
      </c>
      <c r="B7266" s="24" t="s">
        <v>4100</v>
      </c>
      <c r="C7266" s="22" t="s">
        <v>78</v>
      </c>
      <c r="D7266" s="22" t="s">
        <v>4101</v>
      </c>
      <c r="E7266" s="397" t="s">
        <v>1928</v>
      </c>
      <c r="F7266" s="397"/>
      <c r="G7266" s="23" t="s">
        <v>128</v>
      </c>
      <c r="H7266" s="26">
        <v>1</v>
      </c>
      <c r="I7266" s="25">
        <v>15.46</v>
      </c>
      <c r="J7266" s="25">
        <v>15.46</v>
      </c>
    </row>
    <row r="7267" spans="1:10">
      <c r="A7267" s="38"/>
      <c r="B7267" s="38"/>
      <c r="C7267" s="38"/>
      <c r="D7267" s="38"/>
      <c r="E7267" s="38" t="s">
        <v>1897</v>
      </c>
      <c r="F7267" s="39">
        <v>22193.360000000001</v>
      </c>
      <c r="G7267" s="38" t="s">
        <v>1898</v>
      </c>
      <c r="H7267" s="39">
        <v>0</v>
      </c>
      <c r="I7267" s="38" t="s">
        <v>1899</v>
      </c>
      <c r="J7267" s="39">
        <v>22193.360000000001</v>
      </c>
    </row>
    <row r="7268" spans="1:10">
      <c r="A7268" s="38"/>
      <c r="B7268" s="38"/>
      <c r="C7268" s="38"/>
      <c r="D7268" s="38"/>
      <c r="E7268" s="38" t="s">
        <v>1900</v>
      </c>
      <c r="F7268" s="39">
        <v>4638.67</v>
      </c>
      <c r="G7268" s="38"/>
      <c r="H7268" s="398" t="s">
        <v>1901</v>
      </c>
      <c r="I7268" s="398"/>
      <c r="J7268" s="39">
        <v>27266.35</v>
      </c>
    </row>
    <row r="7269" spans="1:10" ht="1.05" customHeight="1">
      <c r="A7269" s="16"/>
      <c r="B7269" s="16"/>
      <c r="C7269" s="16"/>
      <c r="D7269" s="16"/>
      <c r="E7269" s="16"/>
      <c r="F7269" s="16"/>
      <c r="G7269" s="16"/>
      <c r="H7269" s="16"/>
      <c r="I7269" s="16"/>
      <c r="J7269" s="16"/>
    </row>
    <row r="7270" spans="1:10" ht="18" customHeight="1">
      <c r="A7270" s="2"/>
      <c r="B7270" s="4" t="s">
        <v>61</v>
      </c>
      <c r="C7270" s="2" t="s">
        <v>62</v>
      </c>
      <c r="D7270" s="2" t="s">
        <v>9</v>
      </c>
      <c r="E7270" s="391" t="s">
        <v>63</v>
      </c>
      <c r="F7270" s="391"/>
      <c r="G7270" s="3" t="s">
        <v>64</v>
      </c>
      <c r="H7270" s="4" t="s">
        <v>10</v>
      </c>
      <c r="I7270" s="4" t="s">
        <v>65</v>
      </c>
      <c r="J7270" s="4" t="s">
        <v>11</v>
      </c>
    </row>
    <row r="7271" spans="1:10" ht="25.95" customHeight="1">
      <c r="A7271" s="10" t="s">
        <v>1883</v>
      </c>
      <c r="B7271" s="12" t="s">
        <v>2817</v>
      </c>
      <c r="C7271" s="10" t="s">
        <v>78</v>
      </c>
      <c r="D7271" s="10" t="s">
        <v>2818</v>
      </c>
      <c r="E7271" s="395" t="s">
        <v>1887</v>
      </c>
      <c r="F7271" s="395"/>
      <c r="G7271" s="11" t="s">
        <v>1911</v>
      </c>
      <c r="H7271" s="15">
        <v>1</v>
      </c>
      <c r="I7271" s="13">
        <v>135.86000000000001</v>
      </c>
      <c r="J7271" s="13">
        <v>135.86000000000001</v>
      </c>
    </row>
    <row r="7272" spans="1:10" ht="25.95" customHeight="1">
      <c r="A7272" s="17" t="s">
        <v>1884</v>
      </c>
      <c r="B7272" s="19" t="s">
        <v>3941</v>
      </c>
      <c r="C7272" s="17" t="s">
        <v>78</v>
      </c>
      <c r="D7272" s="17" t="s">
        <v>3942</v>
      </c>
      <c r="E7272" s="396" t="s">
        <v>1887</v>
      </c>
      <c r="F7272" s="396"/>
      <c r="G7272" s="18" t="s">
        <v>1911</v>
      </c>
      <c r="H7272" s="21">
        <v>1</v>
      </c>
      <c r="I7272" s="20">
        <v>1.94</v>
      </c>
      <c r="J7272" s="20">
        <v>1.94</v>
      </c>
    </row>
    <row r="7273" spans="1:10" ht="25.95" customHeight="1">
      <c r="A7273" s="22" t="s">
        <v>1894</v>
      </c>
      <c r="B7273" s="24" t="s">
        <v>3676</v>
      </c>
      <c r="C7273" s="22" t="s">
        <v>78</v>
      </c>
      <c r="D7273" s="22" t="s">
        <v>3677</v>
      </c>
      <c r="E7273" s="397" t="s">
        <v>1928</v>
      </c>
      <c r="F7273" s="397"/>
      <c r="G7273" s="23" t="s">
        <v>1911</v>
      </c>
      <c r="H7273" s="26">
        <v>1</v>
      </c>
      <c r="I7273" s="25">
        <v>0.08</v>
      </c>
      <c r="J7273" s="25">
        <v>0.08</v>
      </c>
    </row>
    <row r="7274" spans="1:10" ht="24" customHeight="1">
      <c r="A7274" s="22" t="s">
        <v>1894</v>
      </c>
      <c r="B7274" s="24" t="s">
        <v>3943</v>
      </c>
      <c r="C7274" s="22" t="s">
        <v>78</v>
      </c>
      <c r="D7274" s="22" t="s">
        <v>3944</v>
      </c>
      <c r="E7274" s="397" t="s">
        <v>67</v>
      </c>
      <c r="F7274" s="397"/>
      <c r="G7274" s="23" t="s">
        <v>1911</v>
      </c>
      <c r="H7274" s="26">
        <v>1</v>
      </c>
      <c r="I7274" s="25">
        <v>131.63</v>
      </c>
      <c r="J7274" s="25">
        <v>131.63</v>
      </c>
    </row>
    <row r="7275" spans="1:10" ht="25.95" customHeight="1">
      <c r="A7275" s="22" t="s">
        <v>1894</v>
      </c>
      <c r="B7275" s="24" t="s">
        <v>4108</v>
      </c>
      <c r="C7275" s="22" t="s">
        <v>78</v>
      </c>
      <c r="D7275" s="22" t="s">
        <v>4109</v>
      </c>
      <c r="E7275" s="397" t="s">
        <v>1928</v>
      </c>
      <c r="F7275" s="397"/>
      <c r="G7275" s="23" t="s">
        <v>1911</v>
      </c>
      <c r="H7275" s="26">
        <v>1</v>
      </c>
      <c r="I7275" s="25">
        <v>0.77</v>
      </c>
      <c r="J7275" s="25">
        <v>0.77</v>
      </c>
    </row>
    <row r="7276" spans="1:10" ht="25.95" customHeight="1">
      <c r="A7276" s="22" t="s">
        <v>1894</v>
      </c>
      <c r="B7276" s="24" t="s">
        <v>4110</v>
      </c>
      <c r="C7276" s="22" t="s">
        <v>78</v>
      </c>
      <c r="D7276" s="22" t="s">
        <v>4111</v>
      </c>
      <c r="E7276" s="397" t="s">
        <v>1928</v>
      </c>
      <c r="F7276" s="397"/>
      <c r="G7276" s="23" t="s">
        <v>1911</v>
      </c>
      <c r="H7276" s="26">
        <v>1</v>
      </c>
      <c r="I7276" s="25">
        <v>0.01</v>
      </c>
      <c r="J7276" s="25">
        <v>0.01</v>
      </c>
    </row>
    <row r="7277" spans="1:10" ht="25.95" customHeight="1">
      <c r="A7277" s="22" t="s">
        <v>1894</v>
      </c>
      <c r="B7277" s="24" t="s">
        <v>3672</v>
      </c>
      <c r="C7277" s="22" t="s">
        <v>78</v>
      </c>
      <c r="D7277" s="22" t="s">
        <v>3673</v>
      </c>
      <c r="E7277" s="397" t="s">
        <v>1928</v>
      </c>
      <c r="F7277" s="397"/>
      <c r="G7277" s="23" t="s">
        <v>1911</v>
      </c>
      <c r="H7277" s="26">
        <v>1</v>
      </c>
      <c r="I7277" s="25">
        <v>1.43</v>
      </c>
      <c r="J7277" s="25">
        <v>1.43</v>
      </c>
    </row>
    <row r="7278" spans="1:10">
      <c r="A7278" s="38"/>
      <c r="B7278" s="38"/>
      <c r="C7278" s="38"/>
      <c r="D7278" s="38"/>
      <c r="E7278" s="38" t="s">
        <v>1897</v>
      </c>
      <c r="F7278" s="39">
        <v>133.57</v>
      </c>
      <c r="G7278" s="38" t="s">
        <v>1898</v>
      </c>
      <c r="H7278" s="39">
        <v>0</v>
      </c>
      <c r="I7278" s="38" t="s">
        <v>1899</v>
      </c>
      <c r="J7278" s="39">
        <v>133.57</v>
      </c>
    </row>
    <row r="7279" spans="1:10">
      <c r="A7279" s="38"/>
      <c r="B7279" s="38"/>
      <c r="C7279" s="38"/>
      <c r="D7279" s="38"/>
      <c r="E7279" s="38" t="s">
        <v>1900</v>
      </c>
      <c r="F7279" s="39">
        <v>27.85</v>
      </c>
      <c r="G7279" s="38"/>
      <c r="H7279" s="398" t="s">
        <v>1901</v>
      </c>
      <c r="I7279" s="398"/>
      <c r="J7279" s="39">
        <v>163.71</v>
      </c>
    </row>
    <row r="7280" spans="1:10" ht="1.05" customHeight="1">
      <c r="A7280" s="16"/>
      <c r="B7280" s="16"/>
      <c r="C7280" s="16"/>
      <c r="D7280" s="16"/>
      <c r="E7280" s="16"/>
      <c r="F7280" s="16"/>
      <c r="G7280" s="16"/>
      <c r="H7280" s="16"/>
      <c r="I7280" s="16"/>
      <c r="J7280" s="16"/>
    </row>
    <row r="7281" spans="1:10" ht="18" customHeight="1">
      <c r="A7281" s="2"/>
      <c r="B7281" s="4" t="s">
        <v>61</v>
      </c>
      <c r="C7281" s="2" t="s">
        <v>62</v>
      </c>
      <c r="D7281" s="2" t="s">
        <v>9</v>
      </c>
      <c r="E7281" s="391" t="s">
        <v>63</v>
      </c>
      <c r="F7281" s="391"/>
      <c r="G7281" s="3" t="s">
        <v>64</v>
      </c>
      <c r="H7281" s="4" t="s">
        <v>10</v>
      </c>
      <c r="I7281" s="4" t="s">
        <v>65</v>
      </c>
      <c r="J7281" s="4" t="s">
        <v>11</v>
      </c>
    </row>
    <row r="7282" spans="1:10" ht="39" customHeight="1">
      <c r="A7282" s="10" t="s">
        <v>1883</v>
      </c>
      <c r="B7282" s="12" t="s">
        <v>1905</v>
      </c>
      <c r="C7282" s="10" t="s">
        <v>78</v>
      </c>
      <c r="D7282" s="10" t="s">
        <v>1906</v>
      </c>
      <c r="E7282" s="395" t="s">
        <v>1907</v>
      </c>
      <c r="F7282" s="395"/>
      <c r="G7282" s="11" t="s">
        <v>1908</v>
      </c>
      <c r="H7282" s="15">
        <v>1</v>
      </c>
      <c r="I7282" s="13">
        <v>89.96</v>
      </c>
      <c r="J7282" s="13">
        <v>89.96</v>
      </c>
    </row>
    <row r="7283" spans="1:10" ht="39" customHeight="1">
      <c r="A7283" s="17" t="s">
        <v>1884</v>
      </c>
      <c r="B7283" s="19" t="s">
        <v>4112</v>
      </c>
      <c r="C7283" s="17" t="s">
        <v>78</v>
      </c>
      <c r="D7283" s="17" t="s">
        <v>4113</v>
      </c>
      <c r="E7283" s="396" t="s">
        <v>3774</v>
      </c>
      <c r="F7283" s="396"/>
      <c r="G7283" s="18" t="s">
        <v>1911</v>
      </c>
      <c r="H7283" s="21">
        <v>1</v>
      </c>
      <c r="I7283" s="20">
        <v>13.17</v>
      </c>
      <c r="J7283" s="20">
        <v>13.17</v>
      </c>
    </row>
    <row r="7284" spans="1:10" ht="39" customHeight="1">
      <c r="A7284" s="17" t="s">
        <v>1884</v>
      </c>
      <c r="B7284" s="19" t="s">
        <v>4114</v>
      </c>
      <c r="C7284" s="17" t="s">
        <v>78</v>
      </c>
      <c r="D7284" s="17" t="s">
        <v>4115</v>
      </c>
      <c r="E7284" s="396" t="s">
        <v>3774</v>
      </c>
      <c r="F7284" s="396"/>
      <c r="G7284" s="18" t="s">
        <v>1911</v>
      </c>
      <c r="H7284" s="21">
        <v>1</v>
      </c>
      <c r="I7284" s="20">
        <v>49.84</v>
      </c>
      <c r="J7284" s="20">
        <v>49.84</v>
      </c>
    </row>
    <row r="7285" spans="1:10" ht="25.95" customHeight="1">
      <c r="A7285" s="17" t="s">
        <v>1884</v>
      </c>
      <c r="B7285" s="19" t="s">
        <v>4116</v>
      </c>
      <c r="C7285" s="17" t="s">
        <v>78</v>
      </c>
      <c r="D7285" s="17" t="s">
        <v>4117</v>
      </c>
      <c r="E7285" s="396" t="s">
        <v>1887</v>
      </c>
      <c r="F7285" s="396"/>
      <c r="G7285" s="18" t="s">
        <v>1911</v>
      </c>
      <c r="H7285" s="21">
        <v>1</v>
      </c>
      <c r="I7285" s="20">
        <v>26.95</v>
      </c>
      <c r="J7285" s="20">
        <v>26.95</v>
      </c>
    </row>
    <row r="7286" spans="1:10">
      <c r="A7286" s="38"/>
      <c r="B7286" s="38"/>
      <c r="C7286" s="38"/>
      <c r="D7286" s="38"/>
      <c r="E7286" s="38" t="s">
        <v>1897</v>
      </c>
      <c r="F7286" s="39">
        <v>21.21</v>
      </c>
      <c r="G7286" s="38" t="s">
        <v>1898</v>
      </c>
      <c r="H7286" s="39">
        <v>0</v>
      </c>
      <c r="I7286" s="38" t="s">
        <v>1899</v>
      </c>
      <c r="J7286" s="39">
        <v>21.21</v>
      </c>
    </row>
    <row r="7287" spans="1:10">
      <c r="A7287" s="38"/>
      <c r="B7287" s="38"/>
      <c r="C7287" s="38"/>
      <c r="D7287" s="38"/>
      <c r="E7287" s="38" t="s">
        <v>1900</v>
      </c>
      <c r="F7287" s="39">
        <v>18.440000000000001</v>
      </c>
      <c r="G7287" s="38"/>
      <c r="H7287" s="398" t="s">
        <v>1901</v>
      </c>
      <c r="I7287" s="398"/>
      <c r="J7287" s="39">
        <v>108.4</v>
      </c>
    </row>
    <row r="7288" spans="1:10" ht="1.05" customHeight="1">
      <c r="A7288" s="16"/>
      <c r="B7288" s="16"/>
      <c r="C7288" s="16"/>
      <c r="D7288" s="16"/>
      <c r="E7288" s="16"/>
      <c r="F7288" s="16"/>
      <c r="G7288" s="16"/>
      <c r="H7288" s="16"/>
      <c r="I7288" s="16"/>
      <c r="J7288" s="16"/>
    </row>
    <row r="7289" spans="1:10" ht="18" customHeight="1">
      <c r="A7289" s="2"/>
      <c r="B7289" s="4" t="s">
        <v>61</v>
      </c>
      <c r="C7289" s="2" t="s">
        <v>62</v>
      </c>
      <c r="D7289" s="2" t="s">
        <v>9</v>
      </c>
      <c r="E7289" s="391" t="s">
        <v>63</v>
      </c>
      <c r="F7289" s="391"/>
      <c r="G7289" s="3" t="s">
        <v>64</v>
      </c>
      <c r="H7289" s="4" t="s">
        <v>10</v>
      </c>
      <c r="I7289" s="4" t="s">
        <v>65</v>
      </c>
      <c r="J7289" s="4" t="s">
        <v>11</v>
      </c>
    </row>
    <row r="7290" spans="1:10" ht="39" customHeight="1">
      <c r="A7290" s="10" t="s">
        <v>1883</v>
      </c>
      <c r="B7290" s="12" t="s">
        <v>1912</v>
      </c>
      <c r="C7290" s="10" t="s">
        <v>78</v>
      </c>
      <c r="D7290" s="10" t="s">
        <v>1913</v>
      </c>
      <c r="E7290" s="395" t="s">
        <v>1907</v>
      </c>
      <c r="F7290" s="395"/>
      <c r="G7290" s="11" t="s">
        <v>1914</v>
      </c>
      <c r="H7290" s="15">
        <v>1</v>
      </c>
      <c r="I7290" s="13">
        <v>220</v>
      </c>
      <c r="J7290" s="13">
        <v>220</v>
      </c>
    </row>
    <row r="7291" spans="1:10" ht="39" customHeight="1">
      <c r="A7291" s="17" t="s">
        <v>1884</v>
      </c>
      <c r="B7291" s="19" t="s">
        <v>4118</v>
      </c>
      <c r="C7291" s="17" t="s">
        <v>78</v>
      </c>
      <c r="D7291" s="17" t="s">
        <v>4119</v>
      </c>
      <c r="E7291" s="396" t="s">
        <v>3774</v>
      </c>
      <c r="F7291" s="396"/>
      <c r="G7291" s="18" t="s">
        <v>1911</v>
      </c>
      <c r="H7291" s="21">
        <v>1</v>
      </c>
      <c r="I7291" s="20">
        <v>67.739999999999995</v>
      </c>
      <c r="J7291" s="20">
        <v>67.739999999999995</v>
      </c>
    </row>
    <row r="7292" spans="1:10" ht="39" customHeight="1">
      <c r="A7292" s="17" t="s">
        <v>1884</v>
      </c>
      <c r="B7292" s="19" t="s">
        <v>4120</v>
      </c>
      <c r="C7292" s="17" t="s">
        <v>78</v>
      </c>
      <c r="D7292" s="17" t="s">
        <v>4121</v>
      </c>
      <c r="E7292" s="396" t="s">
        <v>3774</v>
      </c>
      <c r="F7292" s="396"/>
      <c r="G7292" s="18" t="s">
        <v>1911</v>
      </c>
      <c r="H7292" s="21">
        <v>1</v>
      </c>
      <c r="I7292" s="20">
        <v>62.3</v>
      </c>
      <c r="J7292" s="20">
        <v>62.3</v>
      </c>
    </row>
    <row r="7293" spans="1:10" ht="39" customHeight="1">
      <c r="A7293" s="17" t="s">
        <v>1884</v>
      </c>
      <c r="B7293" s="19" t="s">
        <v>4114</v>
      </c>
      <c r="C7293" s="17" t="s">
        <v>78</v>
      </c>
      <c r="D7293" s="17" t="s">
        <v>4115</v>
      </c>
      <c r="E7293" s="396" t="s">
        <v>3774</v>
      </c>
      <c r="F7293" s="396"/>
      <c r="G7293" s="18" t="s">
        <v>1911</v>
      </c>
      <c r="H7293" s="21">
        <v>1</v>
      </c>
      <c r="I7293" s="20">
        <v>49.84</v>
      </c>
      <c r="J7293" s="20">
        <v>49.84</v>
      </c>
    </row>
    <row r="7294" spans="1:10" ht="39" customHeight="1">
      <c r="A7294" s="17" t="s">
        <v>1884</v>
      </c>
      <c r="B7294" s="19" t="s">
        <v>4112</v>
      </c>
      <c r="C7294" s="17" t="s">
        <v>78</v>
      </c>
      <c r="D7294" s="17" t="s">
        <v>4113</v>
      </c>
      <c r="E7294" s="396" t="s">
        <v>3774</v>
      </c>
      <c r="F7294" s="396"/>
      <c r="G7294" s="18" t="s">
        <v>1911</v>
      </c>
      <c r="H7294" s="21">
        <v>1</v>
      </c>
      <c r="I7294" s="20">
        <v>13.17</v>
      </c>
      <c r="J7294" s="20">
        <v>13.17</v>
      </c>
    </row>
    <row r="7295" spans="1:10" ht="25.95" customHeight="1">
      <c r="A7295" s="17" t="s">
        <v>1884</v>
      </c>
      <c r="B7295" s="19" t="s">
        <v>4116</v>
      </c>
      <c r="C7295" s="17" t="s">
        <v>78</v>
      </c>
      <c r="D7295" s="17" t="s">
        <v>4117</v>
      </c>
      <c r="E7295" s="396" t="s">
        <v>1887</v>
      </c>
      <c r="F7295" s="396"/>
      <c r="G7295" s="18" t="s">
        <v>1911</v>
      </c>
      <c r="H7295" s="21">
        <v>1</v>
      </c>
      <c r="I7295" s="20">
        <v>26.95</v>
      </c>
      <c r="J7295" s="20">
        <v>26.95</v>
      </c>
    </row>
    <row r="7296" spans="1:10">
      <c r="A7296" s="38"/>
      <c r="B7296" s="38"/>
      <c r="C7296" s="38"/>
      <c r="D7296" s="38"/>
      <c r="E7296" s="38" t="s">
        <v>1897</v>
      </c>
      <c r="F7296" s="39">
        <v>21.21</v>
      </c>
      <c r="G7296" s="38" t="s">
        <v>1898</v>
      </c>
      <c r="H7296" s="39">
        <v>0</v>
      </c>
      <c r="I7296" s="38" t="s">
        <v>1899</v>
      </c>
      <c r="J7296" s="39">
        <v>21.21</v>
      </c>
    </row>
    <row r="7297" spans="1:10">
      <c r="A7297" s="38"/>
      <c r="B7297" s="38"/>
      <c r="C7297" s="38"/>
      <c r="D7297" s="38"/>
      <c r="E7297" s="38" t="s">
        <v>1900</v>
      </c>
      <c r="F7297" s="39">
        <v>45.1</v>
      </c>
      <c r="G7297" s="38"/>
      <c r="H7297" s="398" t="s">
        <v>1901</v>
      </c>
      <c r="I7297" s="398"/>
      <c r="J7297" s="39">
        <v>265.10000000000002</v>
      </c>
    </row>
    <row r="7298" spans="1:10" ht="1.05" customHeight="1">
      <c r="A7298" s="16"/>
      <c r="B7298" s="16"/>
      <c r="C7298" s="16"/>
      <c r="D7298" s="16"/>
      <c r="E7298" s="16"/>
      <c r="F7298" s="16"/>
      <c r="G7298" s="16"/>
      <c r="H7298" s="16"/>
      <c r="I7298" s="16"/>
      <c r="J7298" s="16"/>
    </row>
    <row r="7299" spans="1:10" ht="18" customHeight="1">
      <c r="A7299" s="2"/>
      <c r="B7299" s="4" t="s">
        <v>61</v>
      </c>
      <c r="C7299" s="2" t="s">
        <v>62</v>
      </c>
      <c r="D7299" s="2" t="s">
        <v>9</v>
      </c>
      <c r="E7299" s="391" t="s">
        <v>63</v>
      </c>
      <c r="F7299" s="391"/>
      <c r="G7299" s="3" t="s">
        <v>64</v>
      </c>
      <c r="H7299" s="4" t="s">
        <v>10</v>
      </c>
      <c r="I7299" s="4" t="s">
        <v>65</v>
      </c>
      <c r="J7299" s="4" t="s">
        <v>11</v>
      </c>
    </row>
    <row r="7300" spans="1:10" ht="39" customHeight="1">
      <c r="A7300" s="10" t="s">
        <v>1883</v>
      </c>
      <c r="B7300" s="12" t="s">
        <v>4114</v>
      </c>
      <c r="C7300" s="10" t="s">
        <v>78</v>
      </c>
      <c r="D7300" s="10" t="s">
        <v>4115</v>
      </c>
      <c r="E7300" s="395" t="s">
        <v>3774</v>
      </c>
      <c r="F7300" s="395"/>
      <c r="G7300" s="11" t="s">
        <v>1911</v>
      </c>
      <c r="H7300" s="15">
        <v>1</v>
      </c>
      <c r="I7300" s="13">
        <v>49.84</v>
      </c>
      <c r="J7300" s="13">
        <v>49.84</v>
      </c>
    </row>
    <row r="7301" spans="1:10" ht="25.95" customHeight="1">
      <c r="A7301" s="22" t="s">
        <v>1894</v>
      </c>
      <c r="B7301" s="24" t="s">
        <v>4122</v>
      </c>
      <c r="C7301" s="22" t="s">
        <v>78</v>
      </c>
      <c r="D7301" s="22" t="s">
        <v>4123</v>
      </c>
      <c r="E7301" s="397" t="s">
        <v>3500</v>
      </c>
      <c r="F7301" s="397"/>
      <c r="G7301" s="23" t="s">
        <v>268</v>
      </c>
      <c r="H7301" s="26">
        <v>5.5999999999999999E-5</v>
      </c>
      <c r="I7301" s="25">
        <v>890000</v>
      </c>
      <c r="J7301" s="25">
        <v>49.84</v>
      </c>
    </row>
    <row r="7302" spans="1:10">
      <c r="A7302" s="38"/>
      <c r="B7302" s="38"/>
      <c r="C7302" s="38"/>
      <c r="D7302" s="38"/>
      <c r="E7302" s="38" t="s">
        <v>1897</v>
      </c>
      <c r="F7302" s="39">
        <v>0</v>
      </c>
      <c r="G7302" s="38" t="s">
        <v>1898</v>
      </c>
      <c r="H7302" s="39">
        <v>0</v>
      </c>
      <c r="I7302" s="38" t="s">
        <v>1899</v>
      </c>
      <c r="J7302" s="39">
        <v>0</v>
      </c>
    </row>
    <row r="7303" spans="1:10">
      <c r="A7303" s="38"/>
      <c r="B7303" s="38"/>
      <c r="C7303" s="38"/>
      <c r="D7303" s="38"/>
      <c r="E7303" s="38" t="s">
        <v>1900</v>
      </c>
      <c r="F7303" s="39">
        <v>10.210000000000001</v>
      </c>
      <c r="G7303" s="38"/>
      <c r="H7303" s="398" t="s">
        <v>1901</v>
      </c>
      <c r="I7303" s="398"/>
      <c r="J7303" s="39">
        <v>60.05</v>
      </c>
    </row>
    <row r="7304" spans="1:10" ht="1.05" customHeight="1">
      <c r="A7304" s="16"/>
      <c r="B7304" s="16"/>
      <c r="C7304" s="16"/>
      <c r="D7304" s="16"/>
      <c r="E7304" s="16"/>
      <c r="F7304" s="16"/>
      <c r="G7304" s="16"/>
      <c r="H7304" s="16"/>
      <c r="I7304" s="16"/>
      <c r="J7304" s="16"/>
    </row>
    <row r="7305" spans="1:10" ht="18" customHeight="1">
      <c r="A7305" s="2"/>
      <c r="B7305" s="4" t="s">
        <v>61</v>
      </c>
      <c r="C7305" s="2" t="s">
        <v>62</v>
      </c>
      <c r="D7305" s="2" t="s">
        <v>9</v>
      </c>
      <c r="E7305" s="391" t="s">
        <v>63</v>
      </c>
      <c r="F7305" s="391"/>
      <c r="G7305" s="3" t="s">
        <v>64</v>
      </c>
      <c r="H7305" s="4" t="s">
        <v>10</v>
      </c>
      <c r="I7305" s="4" t="s">
        <v>65</v>
      </c>
      <c r="J7305" s="4" t="s">
        <v>11</v>
      </c>
    </row>
    <row r="7306" spans="1:10" ht="39" customHeight="1">
      <c r="A7306" s="10" t="s">
        <v>1883</v>
      </c>
      <c r="B7306" s="12" t="s">
        <v>4112</v>
      </c>
      <c r="C7306" s="10" t="s">
        <v>78</v>
      </c>
      <c r="D7306" s="10" t="s">
        <v>4113</v>
      </c>
      <c r="E7306" s="395" t="s">
        <v>3774</v>
      </c>
      <c r="F7306" s="395"/>
      <c r="G7306" s="11" t="s">
        <v>1911</v>
      </c>
      <c r="H7306" s="15">
        <v>1</v>
      </c>
      <c r="I7306" s="13">
        <v>13.17</v>
      </c>
      <c r="J7306" s="13">
        <v>13.17</v>
      </c>
    </row>
    <row r="7307" spans="1:10" ht="25.95" customHeight="1">
      <c r="A7307" s="22" t="s">
        <v>1894</v>
      </c>
      <c r="B7307" s="24" t="s">
        <v>4122</v>
      </c>
      <c r="C7307" s="22" t="s">
        <v>78</v>
      </c>
      <c r="D7307" s="22" t="s">
        <v>4123</v>
      </c>
      <c r="E7307" s="397" t="s">
        <v>3500</v>
      </c>
      <c r="F7307" s="397"/>
      <c r="G7307" s="23" t="s">
        <v>268</v>
      </c>
      <c r="H7307" s="26">
        <v>1.4800000000000001E-5</v>
      </c>
      <c r="I7307" s="25">
        <v>890000</v>
      </c>
      <c r="J7307" s="25">
        <v>13.17</v>
      </c>
    </row>
    <row r="7308" spans="1:10">
      <c r="A7308" s="38"/>
      <c r="B7308" s="38"/>
      <c r="C7308" s="38"/>
      <c r="D7308" s="38"/>
      <c r="E7308" s="38" t="s">
        <v>1897</v>
      </c>
      <c r="F7308" s="39">
        <v>0</v>
      </c>
      <c r="G7308" s="38" t="s">
        <v>1898</v>
      </c>
      <c r="H7308" s="39">
        <v>0</v>
      </c>
      <c r="I7308" s="38" t="s">
        <v>1899</v>
      </c>
      <c r="J7308" s="39">
        <v>0</v>
      </c>
    </row>
    <row r="7309" spans="1:10">
      <c r="A7309" s="38"/>
      <c r="B7309" s="38"/>
      <c r="C7309" s="38"/>
      <c r="D7309" s="38"/>
      <c r="E7309" s="38" t="s">
        <v>1900</v>
      </c>
      <c r="F7309" s="39">
        <v>2.69</v>
      </c>
      <c r="G7309" s="38"/>
      <c r="H7309" s="398" t="s">
        <v>1901</v>
      </c>
      <c r="I7309" s="398"/>
      <c r="J7309" s="39">
        <v>15.86</v>
      </c>
    </row>
    <row r="7310" spans="1:10" ht="1.05" customHeight="1">
      <c r="A7310" s="16"/>
      <c r="B7310" s="16"/>
      <c r="C7310" s="16"/>
      <c r="D7310" s="16"/>
      <c r="E7310" s="16"/>
      <c r="F7310" s="16"/>
      <c r="G7310" s="16"/>
      <c r="H7310" s="16"/>
      <c r="I7310" s="16"/>
      <c r="J7310" s="16"/>
    </row>
    <row r="7311" spans="1:10" ht="18" customHeight="1">
      <c r="A7311" s="2"/>
      <c r="B7311" s="4" t="s">
        <v>61</v>
      </c>
      <c r="C7311" s="2" t="s">
        <v>62</v>
      </c>
      <c r="D7311" s="2" t="s">
        <v>9</v>
      </c>
      <c r="E7311" s="391" t="s">
        <v>63</v>
      </c>
      <c r="F7311" s="391"/>
      <c r="G7311" s="3" t="s">
        <v>64</v>
      </c>
      <c r="H7311" s="4" t="s">
        <v>10</v>
      </c>
      <c r="I7311" s="4" t="s">
        <v>65</v>
      </c>
      <c r="J7311" s="4" t="s">
        <v>11</v>
      </c>
    </row>
    <row r="7312" spans="1:10" ht="39" customHeight="1">
      <c r="A7312" s="10" t="s">
        <v>1883</v>
      </c>
      <c r="B7312" s="12" t="s">
        <v>4120</v>
      </c>
      <c r="C7312" s="10" t="s">
        <v>78</v>
      </c>
      <c r="D7312" s="10" t="s">
        <v>4121</v>
      </c>
      <c r="E7312" s="395" t="s">
        <v>3774</v>
      </c>
      <c r="F7312" s="395"/>
      <c r="G7312" s="11" t="s">
        <v>1911</v>
      </c>
      <c r="H7312" s="15">
        <v>1</v>
      </c>
      <c r="I7312" s="13">
        <v>62.3</v>
      </c>
      <c r="J7312" s="13">
        <v>62.3</v>
      </c>
    </row>
    <row r="7313" spans="1:10" ht="25.95" customHeight="1">
      <c r="A7313" s="22" t="s">
        <v>1894</v>
      </c>
      <c r="B7313" s="24" t="s">
        <v>4122</v>
      </c>
      <c r="C7313" s="22" t="s">
        <v>78</v>
      </c>
      <c r="D7313" s="22" t="s">
        <v>4123</v>
      </c>
      <c r="E7313" s="397" t="s">
        <v>3500</v>
      </c>
      <c r="F7313" s="397"/>
      <c r="G7313" s="23" t="s">
        <v>268</v>
      </c>
      <c r="H7313" s="26">
        <v>6.9999999999999994E-5</v>
      </c>
      <c r="I7313" s="25">
        <v>890000</v>
      </c>
      <c r="J7313" s="25">
        <v>62.3</v>
      </c>
    </row>
    <row r="7314" spans="1:10">
      <c r="A7314" s="38"/>
      <c r="B7314" s="38"/>
      <c r="C7314" s="38"/>
      <c r="D7314" s="38"/>
      <c r="E7314" s="38" t="s">
        <v>1897</v>
      </c>
      <c r="F7314" s="39">
        <v>0</v>
      </c>
      <c r="G7314" s="38" t="s">
        <v>1898</v>
      </c>
      <c r="H7314" s="39">
        <v>0</v>
      </c>
      <c r="I7314" s="38" t="s">
        <v>1899</v>
      </c>
      <c r="J7314" s="39">
        <v>0</v>
      </c>
    </row>
    <row r="7315" spans="1:10">
      <c r="A7315" s="38"/>
      <c r="B7315" s="38"/>
      <c r="C7315" s="38"/>
      <c r="D7315" s="38"/>
      <c r="E7315" s="38" t="s">
        <v>1900</v>
      </c>
      <c r="F7315" s="39">
        <v>12.77</v>
      </c>
      <c r="G7315" s="38"/>
      <c r="H7315" s="398" t="s">
        <v>1901</v>
      </c>
      <c r="I7315" s="398"/>
      <c r="J7315" s="39">
        <v>75.069999999999993</v>
      </c>
    </row>
    <row r="7316" spans="1:10" ht="1.05" customHeight="1">
      <c r="A7316" s="16"/>
      <c r="B7316" s="16"/>
      <c r="C7316" s="16"/>
      <c r="D7316" s="16"/>
      <c r="E7316" s="16"/>
      <c r="F7316" s="16"/>
      <c r="G7316" s="16"/>
      <c r="H7316" s="16"/>
      <c r="I7316" s="16"/>
      <c r="J7316" s="16"/>
    </row>
    <row r="7317" spans="1:10" ht="18" customHeight="1">
      <c r="A7317" s="2"/>
      <c r="B7317" s="4" t="s">
        <v>61</v>
      </c>
      <c r="C7317" s="2" t="s">
        <v>62</v>
      </c>
      <c r="D7317" s="2" t="s">
        <v>9</v>
      </c>
      <c r="E7317" s="391" t="s">
        <v>63</v>
      </c>
      <c r="F7317" s="391"/>
      <c r="G7317" s="3" t="s">
        <v>64</v>
      </c>
      <c r="H7317" s="4" t="s">
        <v>10</v>
      </c>
      <c r="I7317" s="4" t="s">
        <v>65</v>
      </c>
      <c r="J7317" s="4" t="s">
        <v>11</v>
      </c>
    </row>
    <row r="7318" spans="1:10" ht="39" customHeight="1">
      <c r="A7318" s="10" t="s">
        <v>1883</v>
      </c>
      <c r="B7318" s="12" t="s">
        <v>4118</v>
      </c>
      <c r="C7318" s="10" t="s">
        <v>78</v>
      </c>
      <c r="D7318" s="10" t="s">
        <v>4119</v>
      </c>
      <c r="E7318" s="395" t="s">
        <v>3774</v>
      </c>
      <c r="F7318" s="395"/>
      <c r="G7318" s="11" t="s">
        <v>1911</v>
      </c>
      <c r="H7318" s="15">
        <v>1</v>
      </c>
      <c r="I7318" s="13">
        <v>67.739999999999995</v>
      </c>
      <c r="J7318" s="13">
        <v>67.739999999999995</v>
      </c>
    </row>
    <row r="7319" spans="1:10" ht="25.95" customHeight="1">
      <c r="A7319" s="22" t="s">
        <v>1894</v>
      </c>
      <c r="B7319" s="24" t="s">
        <v>3783</v>
      </c>
      <c r="C7319" s="22" t="s">
        <v>78</v>
      </c>
      <c r="D7319" s="22" t="s">
        <v>3784</v>
      </c>
      <c r="E7319" s="397" t="s">
        <v>1928</v>
      </c>
      <c r="F7319" s="397"/>
      <c r="G7319" s="23" t="s">
        <v>2015</v>
      </c>
      <c r="H7319" s="26">
        <v>10.77</v>
      </c>
      <c r="I7319" s="25">
        <v>6.29</v>
      </c>
      <c r="J7319" s="25">
        <v>67.739999999999995</v>
      </c>
    </row>
    <row r="7320" spans="1:10">
      <c r="A7320" s="38"/>
      <c r="B7320" s="38"/>
      <c r="C7320" s="38"/>
      <c r="D7320" s="38"/>
      <c r="E7320" s="38" t="s">
        <v>1897</v>
      </c>
      <c r="F7320" s="39">
        <v>0</v>
      </c>
      <c r="G7320" s="38" t="s">
        <v>1898</v>
      </c>
      <c r="H7320" s="39">
        <v>0</v>
      </c>
      <c r="I7320" s="38" t="s">
        <v>1899</v>
      </c>
      <c r="J7320" s="39">
        <v>0</v>
      </c>
    </row>
    <row r="7321" spans="1:10">
      <c r="A7321" s="38"/>
      <c r="B7321" s="38"/>
      <c r="C7321" s="38"/>
      <c r="D7321" s="38"/>
      <c r="E7321" s="38" t="s">
        <v>1900</v>
      </c>
      <c r="F7321" s="39">
        <v>13.88</v>
      </c>
      <c r="G7321" s="38"/>
      <c r="H7321" s="398" t="s">
        <v>1901</v>
      </c>
      <c r="I7321" s="398"/>
      <c r="J7321" s="39">
        <v>81.62</v>
      </c>
    </row>
    <row r="7322" spans="1:10" ht="1.05" customHeight="1">
      <c r="A7322" s="16"/>
      <c r="B7322" s="16"/>
      <c r="C7322" s="16"/>
      <c r="D7322" s="16"/>
      <c r="E7322" s="16"/>
      <c r="F7322" s="16"/>
      <c r="G7322" s="16"/>
      <c r="H7322" s="16"/>
      <c r="I7322" s="16"/>
      <c r="J7322" s="16"/>
    </row>
    <row r="7323" spans="1:10" ht="18" customHeight="1">
      <c r="A7323" s="2"/>
      <c r="B7323" s="4" t="s">
        <v>61</v>
      </c>
      <c r="C7323" s="2" t="s">
        <v>62</v>
      </c>
      <c r="D7323" s="2" t="s">
        <v>9</v>
      </c>
      <c r="E7323" s="391" t="s">
        <v>63</v>
      </c>
      <c r="F7323" s="391"/>
      <c r="G7323" s="3" t="s">
        <v>64</v>
      </c>
      <c r="H7323" s="4" t="s">
        <v>10</v>
      </c>
      <c r="I7323" s="4" t="s">
        <v>65</v>
      </c>
      <c r="J7323" s="4" t="s">
        <v>11</v>
      </c>
    </row>
    <row r="7324" spans="1:10" ht="24" customHeight="1">
      <c r="A7324" s="10" t="s">
        <v>1883</v>
      </c>
      <c r="B7324" s="12" t="s">
        <v>3619</v>
      </c>
      <c r="C7324" s="10" t="s">
        <v>78</v>
      </c>
      <c r="D7324" s="10" t="s">
        <v>3620</v>
      </c>
      <c r="E7324" s="395" t="s">
        <v>80</v>
      </c>
      <c r="F7324" s="395"/>
      <c r="G7324" s="11" t="s">
        <v>81</v>
      </c>
      <c r="H7324" s="15">
        <v>1</v>
      </c>
      <c r="I7324" s="13">
        <v>90.78</v>
      </c>
      <c r="J7324" s="13">
        <v>90.78</v>
      </c>
    </row>
    <row r="7325" spans="1:10" ht="24" customHeight="1">
      <c r="A7325" s="17" t="s">
        <v>1884</v>
      </c>
      <c r="B7325" s="19" t="s">
        <v>1909</v>
      </c>
      <c r="C7325" s="17" t="s">
        <v>78</v>
      </c>
      <c r="D7325" s="17" t="s">
        <v>1910</v>
      </c>
      <c r="E7325" s="396" t="s">
        <v>1887</v>
      </c>
      <c r="F7325" s="396"/>
      <c r="G7325" s="18" t="s">
        <v>1911</v>
      </c>
      <c r="H7325" s="21">
        <v>3.9557666999999999</v>
      </c>
      <c r="I7325" s="20">
        <v>22.95</v>
      </c>
      <c r="J7325" s="20">
        <v>90.78</v>
      </c>
    </row>
    <row r="7326" spans="1:10">
      <c r="A7326" s="38"/>
      <c r="B7326" s="38"/>
      <c r="C7326" s="38"/>
      <c r="D7326" s="38"/>
      <c r="E7326" s="38" t="s">
        <v>1897</v>
      </c>
      <c r="F7326" s="39">
        <v>63.72</v>
      </c>
      <c r="G7326" s="38" t="s">
        <v>1898</v>
      </c>
      <c r="H7326" s="39">
        <v>0</v>
      </c>
      <c r="I7326" s="38" t="s">
        <v>1899</v>
      </c>
      <c r="J7326" s="39">
        <v>63.72</v>
      </c>
    </row>
    <row r="7327" spans="1:10">
      <c r="A7327" s="38"/>
      <c r="B7327" s="38"/>
      <c r="C7327" s="38"/>
      <c r="D7327" s="38"/>
      <c r="E7327" s="38" t="s">
        <v>1900</v>
      </c>
      <c r="F7327" s="39">
        <v>18.600000000000001</v>
      </c>
      <c r="G7327" s="38"/>
      <c r="H7327" s="398" t="s">
        <v>1901</v>
      </c>
      <c r="I7327" s="398"/>
      <c r="J7327" s="39">
        <v>109.38</v>
      </c>
    </row>
    <row r="7328" spans="1:10" ht="1.05" customHeight="1">
      <c r="A7328" s="16"/>
      <c r="B7328" s="16"/>
      <c r="C7328" s="16"/>
      <c r="D7328" s="16"/>
      <c r="E7328" s="16"/>
      <c r="F7328" s="16"/>
      <c r="G7328" s="16"/>
      <c r="H7328" s="16"/>
      <c r="I7328" s="16"/>
      <c r="J7328" s="16"/>
    </row>
    <row r="7329" spans="1:10" ht="18" customHeight="1">
      <c r="A7329" s="2"/>
      <c r="B7329" s="4" t="s">
        <v>61</v>
      </c>
      <c r="C7329" s="2" t="s">
        <v>62</v>
      </c>
      <c r="D7329" s="2" t="s">
        <v>9</v>
      </c>
      <c r="E7329" s="391" t="s">
        <v>63</v>
      </c>
      <c r="F7329" s="391"/>
      <c r="G7329" s="3" t="s">
        <v>64</v>
      </c>
      <c r="H7329" s="4" t="s">
        <v>10</v>
      </c>
      <c r="I7329" s="4" t="s">
        <v>65</v>
      </c>
      <c r="J7329" s="4" t="s">
        <v>11</v>
      </c>
    </row>
    <row r="7330" spans="1:10" ht="25.95" customHeight="1">
      <c r="A7330" s="10" t="s">
        <v>1883</v>
      </c>
      <c r="B7330" s="12" t="s">
        <v>3540</v>
      </c>
      <c r="C7330" s="10" t="s">
        <v>72</v>
      </c>
      <c r="D7330" s="10" t="s">
        <v>3541</v>
      </c>
      <c r="E7330" s="395" t="s">
        <v>204</v>
      </c>
      <c r="F7330" s="395"/>
      <c r="G7330" s="11" t="s">
        <v>99</v>
      </c>
      <c r="H7330" s="15">
        <v>1</v>
      </c>
      <c r="I7330" s="13">
        <v>89.86</v>
      </c>
      <c r="J7330" s="13">
        <v>89.86</v>
      </c>
    </row>
    <row r="7331" spans="1:10" ht="25.95" customHeight="1">
      <c r="A7331" s="17" t="s">
        <v>1884</v>
      </c>
      <c r="B7331" s="19" t="s">
        <v>3551</v>
      </c>
      <c r="C7331" s="17" t="s">
        <v>78</v>
      </c>
      <c r="D7331" s="17" t="s">
        <v>3552</v>
      </c>
      <c r="E7331" s="396" t="s">
        <v>1887</v>
      </c>
      <c r="F7331" s="396"/>
      <c r="G7331" s="18" t="s">
        <v>1911</v>
      </c>
      <c r="H7331" s="21">
        <v>1.0239</v>
      </c>
      <c r="I7331" s="20">
        <v>23.28</v>
      </c>
      <c r="J7331" s="20">
        <v>23.83</v>
      </c>
    </row>
    <row r="7332" spans="1:10" ht="25.95" customHeight="1">
      <c r="A7332" s="17" t="s">
        <v>1884</v>
      </c>
      <c r="B7332" s="19" t="s">
        <v>2090</v>
      </c>
      <c r="C7332" s="17" t="s">
        <v>78</v>
      </c>
      <c r="D7332" s="17" t="s">
        <v>2091</v>
      </c>
      <c r="E7332" s="396" t="s">
        <v>1887</v>
      </c>
      <c r="F7332" s="396"/>
      <c r="G7332" s="18" t="s">
        <v>1911</v>
      </c>
      <c r="H7332" s="21">
        <v>0.2273</v>
      </c>
      <c r="I7332" s="20">
        <v>23.92</v>
      </c>
      <c r="J7332" s="20">
        <v>5.43</v>
      </c>
    </row>
    <row r="7333" spans="1:10" ht="25.95" customHeight="1">
      <c r="A7333" s="22" t="s">
        <v>1894</v>
      </c>
      <c r="B7333" s="24" t="s">
        <v>4124</v>
      </c>
      <c r="C7333" s="22" t="s">
        <v>78</v>
      </c>
      <c r="D7333" s="22" t="s">
        <v>4125</v>
      </c>
      <c r="E7333" s="397" t="s">
        <v>1928</v>
      </c>
      <c r="F7333" s="397"/>
      <c r="G7333" s="23" t="s">
        <v>136</v>
      </c>
      <c r="H7333" s="26">
        <v>5.6585999999999999</v>
      </c>
      <c r="I7333" s="25">
        <v>10.71</v>
      </c>
      <c r="J7333" s="25">
        <v>60.6</v>
      </c>
    </row>
    <row r="7334" spans="1:10">
      <c r="A7334" s="38"/>
      <c r="B7334" s="38"/>
      <c r="C7334" s="38"/>
      <c r="D7334" s="38"/>
      <c r="E7334" s="38" t="s">
        <v>1897</v>
      </c>
      <c r="F7334" s="39">
        <v>20.59</v>
      </c>
      <c r="G7334" s="38" t="s">
        <v>1898</v>
      </c>
      <c r="H7334" s="39">
        <v>0</v>
      </c>
      <c r="I7334" s="38" t="s">
        <v>1899</v>
      </c>
      <c r="J7334" s="39">
        <v>20.59</v>
      </c>
    </row>
    <row r="7335" spans="1:10">
      <c r="A7335" s="38"/>
      <c r="B7335" s="38"/>
      <c r="C7335" s="38"/>
      <c r="D7335" s="38"/>
      <c r="E7335" s="38" t="s">
        <v>1900</v>
      </c>
      <c r="F7335" s="39">
        <v>18.420000000000002</v>
      </c>
      <c r="G7335" s="38"/>
      <c r="H7335" s="398" t="s">
        <v>1901</v>
      </c>
      <c r="I7335" s="398"/>
      <c r="J7335" s="39">
        <v>108.28</v>
      </c>
    </row>
    <row r="7336" spans="1:10" ht="1.05" customHeight="1">
      <c r="A7336" s="16"/>
      <c r="B7336" s="16"/>
      <c r="C7336" s="16"/>
      <c r="D7336" s="16"/>
      <c r="E7336" s="16"/>
      <c r="F7336" s="16"/>
      <c r="G7336" s="16"/>
      <c r="H7336" s="16"/>
      <c r="I7336" s="16"/>
      <c r="J7336" s="16"/>
    </row>
    <row r="7337" spans="1:10" ht="18" customHeight="1">
      <c r="A7337" s="2"/>
      <c r="B7337" s="4" t="s">
        <v>61</v>
      </c>
      <c r="C7337" s="2" t="s">
        <v>62</v>
      </c>
      <c r="D7337" s="2" t="s">
        <v>9</v>
      </c>
      <c r="E7337" s="391" t="s">
        <v>63</v>
      </c>
      <c r="F7337" s="391"/>
      <c r="G7337" s="3" t="s">
        <v>64</v>
      </c>
      <c r="H7337" s="4" t="s">
        <v>10</v>
      </c>
      <c r="I7337" s="4" t="s">
        <v>65</v>
      </c>
      <c r="J7337" s="4" t="s">
        <v>11</v>
      </c>
    </row>
    <row r="7338" spans="1:10" ht="25.95" customHeight="1">
      <c r="A7338" s="10" t="s">
        <v>1883</v>
      </c>
      <c r="B7338" s="12" t="s">
        <v>2189</v>
      </c>
      <c r="C7338" s="10" t="s">
        <v>78</v>
      </c>
      <c r="D7338" s="10" t="s">
        <v>2190</v>
      </c>
      <c r="E7338" s="395" t="s">
        <v>197</v>
      </c>
      <c r="F7338" s="395"/>
      <c r="G7338" s="11" t="s">
        <v>114</v>
      </c>
      <c r="H7338" s="15">
        <v>1</v>
      </c>
      <c r="I7338" s="13">
        <v>18.260000000000002</v>
      </c>
      <c r="J7338" s="13">
        <v>18.260000000000002</v>
      </c>
    </row>
    <row r="7339" spans="1:10" ht="25.95" customHeight="1">
      <c r="A7339" s="17" t="s">
        <v>1884</v>
      </c>
      <c r="B7339" s="19" t="s">
        <v>1994</v>
      </c>
      <c r="C7339" s="17" t="s">
        <v>78</v>
      </c>
      <c r="D7339" s="17" t="s">
        <v>1995</v>
      </c>
      <c r="E7339" s="396" t="s">
        <v>1887</v>
      </c>
      <c r="F7339" s="396"/>
      <c r="G7339" s="18" t="s">
        <v>1911</v>
      </c>
      <c r="H7339" s="21">
        <v>2.1000000000000001E-2</v>
      </c>
      <c r="I7339" s="20">
        <v>23.69</v>
      </c>
      <c r="J7339" s="20">
        <v>0.49</v>
      </c>
    </row>
    <row r="7340" spans="1:10" ht="39" customHeight="1">
      <c r="A7340" s="17" t="s">
        <v>1884</v>
      </c>
      <c r="B7340" s="19" t="s">
        <v>1992</v>
      </c>
      <c r="C7340" s="17" t="s">
        <v>78</v>
      </c>
      <c r="D7340" s="17" t="s">
        <v>1993</v>
      </c>
      <c r="E7340" s="396" t="s">
        <v>1907</v>
      </c>
      <c r="F7340" s="396"/>
      <c r="G7340" s="18" t="s">
        <v>1914</v>
      </c>
      <c r="H7340" s="21">
        <v>7.0000000000000001E-3</v>
      </c>
      <c r="I7340" s="20">
        <v>25.82</v>
      </c>
      <c r="J7340" s="20">
        <v>0.18</v>
      </c>
    </row>
    <row r="7341" spans="1:10" ht="39" customHeight="1">
      <c r="A7341" s="17" t="s">
        <v>1884</v>
      </c>
      <c r="B7341" s="19" t="s">
        <v>1996</v>
      </c>
      <c r="C7341" s="17" t="s">
        <v>78</v>
      </c>
      <c r="D7341" s="17" t="s">
        <v>1997</v>
      </c>
      <c r="E7341" s="396" t="s">
        <v>1907</v>
      </c>
      <c r="F7341" s="396"/>
      <c r="G7341" s="18" t="s">
        <v>1908</v>
      </c>
      <c r="H7341" s="21">
        <v>0.03</v>
      </c>
      <c r="I7341" s="20">
        <v>24.46</v>
      </c>
      <c r="J7341" s="20">
        <v>0.73</v>
      </c>
    </row>
    <row r="7342" spans="1:10" ht="24" customHeight="1">
      <c r="A7342" s="17" t="s">
        <v>1884</v>
      </c>
      <c r="B7342" s="19" t="s">
        <v>1943</v>
      </c>
      <c r="C7342" s="17" t="s">
        <v>78</v>
      </c>
      <c r="D7342" s="17" t="s">
        <v>1944</v>
      </c>
      <c r="E7342" s="396" t="s">
        <v>1887</v>
      </c>
      <c r="F7342" s="396"/>
      <c r="G7342" s="18" t="s">
        <v>1911</v>
      </c>
      <c r="H7342" s="21">
        <v>9.0999999999999998E-2</v>
      </c>
      <c r="I7342" s="20">
        <v>27.92</v>
      </c>
      <c r="J7342" s="20">
        <v>2.54</v>
      </c>
    </row>
    <row r="7343" spans="1:10" ht="25.95" customHeight="1">
      <c r="A7343" s="22" t="s">
        <v>1894</v>
      </c>
      <c r="B7343" s="24" t="s">
        <v>1998</v>
      </c>
      <c r="C7343" s="22" t="s">
        <v>78</v>
      </c>
      <c r="D7343" s="22" t="s">
        <v>1999</v>
      </c>
      <c r="E7343" s="397" t="s">
        <v>1928</v>
      </c>
      <c r="F7343" s="397"/>
      <c r="G7343" s="23" t="s">
        <v>114</v>
      </c>
      <c r="H7343" s="26">
        <v>1.31</v>
      </c>
      <c r="I7343" s="25">
        <v>10.66</v>
      </c>
      <c r="J7343" s="25">
        <v>13.96</v>
      </c>
    </row>
    <row r="7344" spans="1:10" ht="24" customHeight="1">
      <c r="A7344" s="22" t="s">
        <v>1894</v>
      </c>
      <c r="B7344" s="24" t="s">
        <v>2016</v>
      </c>
      <c r="C7344" s="22" t="s">
        <v>78</v>
      </c>
      <c r="D7344" s="22" t="s">
        <v>2017</v>
      </c>
      <c r="E7344" s="397" t="s">
        <v>1928</v>
      </c>
      <c r="F7344" s="397"/>
      <c r="G7344" s="23" t="s">
        <v>136</v>
      </c>
      <c r="H7344" s="26">
        <v>2.3E-2</v>
      </c>
      <c r="I7344" s="25">
        <v>15.97</v>
      </c>
      <c r="J7344" s="25">
        <v>0.36</v>
      </c>
    </row>
    <row r="7345" spans="1:10">
      <c r="A7345" s="38"/>
      <c r="B7345" s="38"/>
      <c r="C7345" s="38"/>
      <c r="D7345" s="38"/>
      <c r="E7345" s="38" t="s">
        <v>1897</v>
      </c>
      <c r="F7345" s="39">
        <v>2.96</v>
      </c>
      <c r="G7345" s="38" t="s">
        <v>1898</v>
      </c>
      <c r="H7345" s="39">
        <v>0</v>
      </c>
      <c r="I7345" s="38" t="s">
        <v>1899</v>
      </c>
      <c r="J7345" s="39">
        <v>2.96</v>
      </c>
    </row>
    <row r="7346" spans="1:10">
      <c r="A7346" s="38"/>
      <c r="B7346" s="38"/>
      <c r="C7346" s="38"/>
      <c r="D7346" s="38"/>
      <c r="E7346" s="38" t="s">
        <v>1900</v>
      </c>
      <c r="F7346" s="39">
        <v>3.74</v>
      </c>
      <c r="G7346" s="38"/>
      <c r="H7346" s="398" t="s">
        <v>1901</v>
      </c>
      <c r="I7346" s="398"/>
      <c r="J7346" s="39">
        <v>22</v>
      </c>
    </row>
    <row r="7347" spans="1:10" ht="1.05" customHeight="1">
      <c r="A7347" s="16"/>
      <c r="B7347" s="16"/>
      <c r="C7347" s="16"/>
      <c r="D7347" s="16"/>
      <c r="E7347" s="16"/>
      <c r="F7347" s="16"/>
      <c r="G7347" s="16"/>
      <c r="H7347" s="16"/>
      <c r="I7347" s="16"/>
      <c r="J7347" s="16"/>
    </row>
    <row r="7348" spans="1:10" ht="18" customHeight="1">
      <c r="A7348" s="2"/>
      <c r="B7348" s="4" t="s">
        <v>61</v>
      </c>
      <c r="C7348" s="2" t="s">
        <v>62</v>
      </c>
      <c r="D7348" s="2" t="s">
        <v>9</v>
      </c>
      <c r="E7348" s="391" t="s">
        <v>63</v>
      </c>
      <c r="F7348" s="391"/>
      <c r="G7348" s="3" t="s">
        <v>64</v>
      </c>
      <c r="H7348" s="4" t="s">
        <v>10</v>
      </c>
      <c r="I7348" s="4" t="s">
        <v>65</v>
      </c>
      <c r="J7348" s="4" t="s">
        <v>11</v>
      </c>
    </row>
    <row r="7349" spans="1:10" ht="25.95" customHeight="1">
      <c r="A7349" s="10" t="s">
        <v>1883</v>
      </c>
      <c r="B7349" s="12" t="s">
        <v>2828</v>
      </c>
      <c r="C7349" s="10" t="s">
        <v>78</v>
      </c>
      <c r="D7349" s="10" t="s">
        <v>2829</v>
      </c>
      <c r="E7349" s="395" t="s">
        <v>197</v>
      </c>
      <c r="F7349" s="395"/>
      <c r="G7349" s="11" t="s">
        <v>99</v>
      </c>
      <c r="H7349" s="15">
        <v>1</v>
      </c>
      <c r="I7349" s="13">
        <v>80.13</v>
      </c>
      <c r="J7349" s="13">
        <v>80.13</v>
      </c>
    </row>
    <row r="7350" spans="1:10" ht="39" customHeight="1">
      <c r="A7350" s="17" t="s">
        <v>1884</v>
      </c>
      <c r="B7350" s="19" t="s">
        <v>1992</v>
      </c>
      <c r="C7350" s="17" t="s">
        <v>78</v>
      </c>
      <c r="D7350" s="17" t="s">
        <v>1993</v>
      </c>
      <c r="E7350" s="396" t="s">
        <v>1907</v>
      </c>
      <c r="F7350" s="396"/>
      <c r="G7350" s="18" t="s">
        <v>1914</v>
      </c>
      <c r="H7350" s="21">
        <v>5.0000000000000001E-3</v>
      </c>
      <c r="I7350" s="20">
        <v>25.82</v>
      </c>
      <c r="J7350" s="20">
        <v>0.12</v>
      </c>
    </row>
    <row r="7351" spans="1:10" ht="39" customHeight="1">
      <c r="A7351" s="17" t="s">
        <v>1884</v>
      </c>
      <c r="B7351" s="19" t="s">
        <v>1996</v>
      </c>
      <c r="C7351" s="17" t="s">
        <v>78</v>
      </c>
      <c r="D7351" s="17" t="s">
        <v>1997</v>
      </c>
      <c r="E7351" s="396" t="s">
        <v>1907</v>
      </c>
      <c r="F7351" s="396"/>
      <c r="G7351" s="18" t="s">
        <v>1908</v>
      </c>
      <c r="H7351" s="21">
        <v>2.1999999999999999E-2</v>
      </c>
      <c r="I7351" s="20">
        <v>24.46</v>
      </c>
      <c r="J7351" s="20">
        <v>0.53</v>
      </c>
    </row>
    <row r="7352" spans="1:10" ht="25.95" customHeight="1">
      <c r="A7352" s="17" t="s">
        <v>1884</v>
      </c>
      <c r="B7352" s="19" t="s">
        <v>1994</v>
      </c>
      <c r="C7352" s="17" t="s">
        <v>78</v>
      </c>
      <c r="D7352" s="17" t="s">
        <v>1995</v>
      </c>
      <c r="E7352" s="396" t="s">
        <v>1887</v>
      </c>
      <c r="F7352" s="396"/>
      <c r="G7352" s="18" t="s">
        <v>1911</v>
      </c>
      <c r="H7352" s="21">
        <v>5.0000000000000001E-3</v>
      </c>
      <c r="I7352" s="20">
        <v>23.69</v>
      </c>
      <c r="J7352" s="20">
        <v>0.11</v>
      </c>
    </row>
    <row r="7353" spans="1:10" ht="24" customHeight="1">
      <c r="A7353" s="17" t="s">
        <v>1884</v>
      </c>
      <c r="B7353" s="19" t="s">
        <v>1943</v>
      </c>
      <c r="C7353" s="17" t="s">
        <v>78</v>
      </c>
      <c r="D7353" s="17" t="s">
        <v>1944</v>
      </c>
      <c r="E7353" s="396" t="s">
        <v>1887</v>
      </c>
      <c r="F7353" s="396"/>
      <c r="G7353" s="18" t="s">
        <v>1911</v>
      </c>
      <c r="H7353" s="21">
        <v>5.0000000000000001E-3</v>
      </c>
      <c r="I7353" s="20">
        <v>27.92</v>
      </c>
      <c r="J7353" s="20">
        <v>0.13</v>
      </c>
    </row>
    <row r="7354" spans="1:10" ht="39" customHeight="1">
      <c r="A7354" s="22" t="s">
        <v>1894</v>
      </c>
      <c r="B7354" s="24" t="s">
        <v>4126</v>
      </c>
      <c r="C7354" s="22" t="s">
        <v>78</v>
      </c>
      <c r="D7354" s="22" t="s">
        <v>4127</v>
      </c>
      <c r="E7354" s="397" t="s">
        <v>1928</v>
      </c>
      <c r="F7354" s="397"/>
      <c r="G7354" s="23" t="s">
        <v>99</v>
      </c>
      <c r="H7354" s="26">
        <v>1.05</v>
      </c>
      <c r="I7354" s="25">
        <v>75.47</v>
      </c>
      <c r="J7354" s="25">
        <v>79.239999999999995</v>
      </c>
    </row>
    <row r="7355" spans="1:10">
      <c r="A7355" s="38"/>
      <c r="B7355" s="38"/>
      <c r="C7355" s="38"/>
      <c r="D7355" s="38"/>
      <c r="E7355" s="38" t="s">
        <v>1897</v>
      </c>
      <c r="F7355" s="39">
        <v>0.67</v>
      </c>
      <c r="G7355" s="38" t="s">
        <v>1898</v>
      </c>
      <c r="H7355" s="39">
        <v>0</v>
      </c>
      <c r="I7355" s="38" t="s">
        <v>1899</v>
      </c>
      <c r="J7355" s="39">
        <v>0.67</v>
      </c>
    </row>
    <row r="7356" spans="1:10">
      <c r="A7356" s="38"/>
      <c r="B7356" s="38"/>
      <c r="C7356" s="38"/>
      <c r="D7356" s="38"/>
      <c r="E7356" s="38" t="s">
        <v>1900</v>
      </c>
      <c r="F7356" s="39">
        <v>16.420000000000002</v>
      </c>
      <c r="G7356" s="38"/>
      <c r="H7356" s="398" t="s">
        <v>1901</v>
      </c>
      <c r="I7356" s="398"/>
      <c r="J7356" s="39">
        <v>96.55</v>
      </c>
    </row>
    <row r="7357" spans="1:10" ht="1.05" customHeight="1">
      <c r="A7357" s="16"/>
      <c r="B7357" s="16"/>
      <c r="C7357" s="16"/>
      <c r="D7357" s="16"/>
      <c r="E7357" s="16"/>
      <c r="F7357" s="16"/>
      <c r="G7357" s="16"/>
      <c r="H7357" s="16"/>
      <c r="I7357" s="16"/>
      <c r="J7357" s="16"/>
    </row>
    <row r="7358" spans="1:10" ht="18" customHeight="1">
      <c r="A7358" s="2"/>
      <c r="B7358" s="4" t="s">
        <v>61</v>
      </c>
      <c r="C7358" s="2" t="s">
        <v>62</v>
      </c>
      <c r="D7358" s="2" t="s">
        <v>9</v>
      </c>
      <c r="E7358" s="391" t="s">
        <v>63</v>
      </c>
      <c r="F7358" s="391"/>
      <c r="G7358" s="3" t="s">
        <v>64</v>
      </c>
      <c r="H7358" s="4" t="s">
        <v>10</v>
      </c>
      <c r="I7358" s="4" t="s">
        <v>65</v>
      </c>
      <c r="J7358" s="4" t="s">
        <v>11</v>
      </c>
    </row>
    <row r="7359" spans="1:10" ht="25.95" customHeight="1">
      <c r="A7359" s="10" t="s">
        <v>1883</v>
      </c>
      <c r="B7359" s="12" t="s">
        <v>2850</v>
      </c>
      <c r="C7359" s="10" t="s">
        <v>78</v>
      </c>
      <c r="D7359" s="10" t="s">
        <v>2851</v>
      </c>
      <c r="E7359" s="395" t="s">
        <v>197</v>
      </c>
      <c r="F7359" s="395"/>
      <c r="G7359" s="11" t="s">
        <v>99</v>
      </c>
      <c r="H7359" s="15">
        <v>1</v>
      </c>
      <c r="I7359" s="13">
        <v>47.68</v>
      </c>
      <c r="J7359" s="13">
        <v>47.68</v>
      </c>
    </row>
    <row r="7360" spans="1:10" ht="39" customHeight="1">
      <c r="A7360" s="17" t="s">
        <v>1884</v>
      </c>
      <c r="B7360" s="19" t="s">
        <v>1992</v>
      </c>
      <c r="C7360" s="17" t="s">
        <v>78</v>
      </c>
      <c r="D7360" s="17" t="s">
        <v>1993</v>
      </c>
      <c r="E7360" s="396" t="s">
        <v>1907</v>
      </c>
      <c r="F7360" s="396"/>
      <c r="G7360" s="18" t="s">
        <v>1914</v>
      </c>
      <c r="H7360" s="21">
        <v>5.0000000000000001E-3</v>
      </c>
      <c r="I7360" s="20">
        <v>25.82</v>
      </c>
      <c r="J7360" s="20">
        <v>0.12</v>
      </c>
    </row>
    <row r="7361" spans="1:10" ht="25.95" customHeight="1">
      <c r="A7361" s="17" t="s">
        <v>1884</v>
      </c>
      <c r="B7361" s="19" t="s">
        <v>1994</v>
      </c>
      <c r="C7361" s="17" t="s">
        <v>78</v>
      </c>
      <c r="D7361" s="17" t="s">
        <v>1995</v>
      </c>
      <c r="E7361" s="396" t="s">
        <v>1887</v>
      </c>
      <c r="F7361" s="396"/>
      <c r="G7361" s="18" t="s">
        <v>1911</v>
      </c>
      <c r="H7361" s="21">
        <v>5.0000000000000001E-3</v>
      </c>
      <c r="I7361" s="20">
        <v>23.69</v>
      </c>
      <c r="J7361" s="20">
        <v>0.11</v>
      </c>
    </row>
    <row r="7362" spans="1:10" ht="24" customHeight="1">
      <c r="A7362" s="17" t="s">
        <v>1884</v>
      </c>
      <c r="B7362" s="19" t="s">
        <v>1943</v>
      </c>
      <c r="C7362" s="17" t="s">
        <v>78</v>
      </c>
      <c r="D7362" s="17" t="s">
        <v>1944</v>
      </c>
      <c r="E7362" s="396" t="s">
        <v>1887</v>
      </c>
      <c r="F7362" s="396"/>
      <c r="G7362" s="18" t="s">
        <v>1911</v>
      </c>
      <c r="H7362" s="21">
        <v>5.0000000000000001E-3</v>
      </c>
      <c r="I7362" s="20">
        <v>27.92</v>
      </c>
      <c r="J7362" s="20">
        <v>0.13</v>
      </c>
    </row>
    <row r="7363" spans="1:10" ht="39" customHeight="1">
      <c r="A7363" s="17" t="s">
        <v>1884</v>
      </c>
      <c r="B7363" s="19" t="s">
        <v>1996</v>
      </c>
      <c r="C7363" s="17" t="s">
        <v>78</v>
      </c>
      <c r="D7363" s="17" t="s">
        <v>1997</v>
      </c>
      <c r="E7363" s="396" t="s">
        <v>1907</v>
      </c>
      <c r="F7363" s="396"/>
      <c r="G7363" s="18" t="s">
        <v>1908</v>
      </c>
      <c r="H7363" s="21">
        <v>2.1999999999999999E-2</v>
      </c>
      <c r="I7363" s="20">
        <v>24.46</v>
      </c>
      <c r="J7363" s="20">
        <v>0.53</v>
      </c>
    </row>
    <row r="7364" spans="1:10" ht="39" customHeight="1">
      <c r="A7364" s="22" t="s">
        <v>1894</v>
      </c>
      <c r="B7364" s="24" t="s">
        <v>2061</v>
      </c>
      <c r="C7364" s="22" t="s">
        <v>78</v>
      </c>
      <c r="D7364" s="22" t="s">
        <v>2062</v>
      </c>
      <c r="E7364" s="397" t="s">
        <v>1928</v>
      </c>
      <c r="F7364" s="397"/>
      <c r="G7364" s="23" t="s">
        <v>99</v>
      </c>
      <c r="H7364" s="26">
        <v>1.05</v>
      </c>
      <c r="I7364" s="25">
        <v>44.57</v>
      </c>
      <c r="J7364" s="25">
        <v>46.79</v>
      </c>
    </row>
    <row r="7365" spans="1:10">
      <c r="A7365" s="38"/>
      <c r="B7365" s="38"/>
      <c r="C7365" s="38"/>
      <c r="D7365" s="38"/>
      <c r="E7365" s="38" t="s">
        <v>1897</v>
      </c>
      <c r="F7365" s="39">
        <v>0.67</v>
      </c>
      <c r="G7365" s="38" t="s">
        <v>1898</v>
      </c>
      <c r="H7365" s="39">
        <v>0</v>
      </c>
      <c r="I7365" s="38" t="s">
        <v>1899</v>
      </c>
      <c r="J7365" s="39">
        <v>0.67</v>
      </c>
    </row>
    <row r="7366" spans="1:10">
      <c r="A7366" s="38"/>
      <c r="B7366" s="38"/>
      <c r="C7366" s="38"/>
      <c r="D7366" s="38"/>
      <c r="E7366" s="38" t="s">
        <v>1900</v>
      </c>
      <c r="F7366" s="39">
        <v>9.77</v>
      </c>
      <c r="G7366" s="38"/>
      <c r="H7366" s="398" t="s">
        <v>1901</v>
      </c>
      <c r="I7366" s="398"/>
      <c r="J7366" s="39">
        <v>57.45</v>
      </c>
    </row>
    <row r="7367" spans="1:10" ht="1.05" customHeight="1">
      <c r="A7367" s="16"/>
      <c r="B7367" s="16"/>
      <c r="C7367" s="16"/>
      <c r="D7367" s="16"/>
      <c r="E7367" s="16"/>
      <c r="F7367" s="16"/>
      <c r="G7367" s="16"/>
      <c r="H7367" s="16"/>
      <c r="I7367" s="16"/>
      <c r="J7367" s="16"/>
    </row>
    <row r="7368" spans="1:10" ht="18" customHeight="1">
      <c r="A7368" s="2"/>
      <c r="B7368" s="4" t="s">
        <v>61</v>
      </c>
      <c r="C7368" s="2" t="s">
        <v>62</v>
      </c>
      <c r="D7368" s="2" t="s">
        <v>9</v>
      </c>
      <c r="E7368" s="391" t="s">
        <v>63</v>
      </c>
      <c r="F7368" s="391"/>
      <c r="G7368" s="3" t="s">
        <v>64</v>
      </c>
      <c r="H7368" s="4" t="s">
        <v>10</v>
      </c>
      <c r="I7368" s="4" t="s">
        <v>65</v>
      </c>
      <c r="J7368" s="4" t="s">
        <v>11</v>
      </c>
    </row>
    <row r="7369" spans="1:10" ht="39" customHeight="1">
      <c r="A7369" s="10" t="s">
        <v>1883</v>
      </c>
      <c r="B7369" s="12" t="s">
        <v>2115</v>
      </c>
      <c r="C7369" s="10" t="s">
        <v>78</v>
      </c>
      <c r="D7369" s="10" t="s">
        <v>2116</v>
      </c>
      <c r="E7369" s="395" t="s">
        <v>197</v>
      </c>
      <c r="F7369" s="395"/>
      <c r="G7369" s="11" t="s">
        <v>99</v>
      </c>
      <c r="H7369" s="15">
        <v>1</v>
      </c>
      <c r="I7369" s="13">
        <v>168.62</v>
      </c>
      <c r="J7369" s="13">
        <v>168.62</v>
      </c>
    </row>
    <row r="7370" spans="1:10" ht="25.95" customHeight="1">
      <c r="A7370" s="17" t="s">
        <v>1884</v>
      </c>
      <c r="B7370" s="19" t="s">
        <v>1994</v>
      </c>
      <c r="C7370" s="17" t="s">
        <v>78</v>
      </c>
      <c r="D7370" s="17" t="s">
        <v>1995</v>
      </c>
      <c r="E7370" s="396" t="s">
        <v>1887</v>
      </c>
      <c r="F7370" s="396"/>
      <c r="G7370" s="18" t="s">
        <v>1911</v>
      </c>
      <c r="H7370" s="21">
        <v>0.25</v>
      </c>
      <c r="I7370" s="20">
        <v>23.69</v>
      </c>
      <c r="J7370" s="20">
        <v>5.92</v>
      </c>
    </row>
    <row r="7371" spans="1:10" ht="24" customHeight="1">
      <c r="A7371" s="17" t="s">
        <v>1884</v>
      </c>
      <c r="B7371" s="19" t="s">
        <v>1943</v>
      </c>
      <c r="C7371" s="17" t="s">
        <v>78</v>
      </c>
      <c r="D7371" s="17" t="s">
        <v>1944</v>
      </c>
      <c r="E7371" s="396" t="s">
        <v>1887</v>
      </c>
      <c r="F7371" s="396"/>
      <c r="G7371" s="18" t="s">
        <v>1911</v>
      </c>
      <c r="H7371" s="21">
        <v>1.18</v>
      </c>
      <c r="I7371" s="20">
        <v>27.92</v>
      </c>
      <c r="J7371" s="20">
        <v>32.94</v>
      </c>
    </row>
    <row r="7372" spans="1:10" ht="39" customHeight="1">
      <c r="A7372" s="17" t="s">
        <v>1884</v>
      </c>
      <c r="B7372" s="19" t="s">
        <v>1992</v>
      </c>
      <c r="C7372" s="17" t="s">
        <v>78</v>
      </c>
      <c r="D7372" s="17" t="s">
        <v>1993</v>
      </c>
      <c r="E7372" s="396" t="s">
        <v>1907</v>
      </c>
      <c r="F7372" s="396"/>
      <c r="G7372" s="18" t="s">
        <v>1914</v>
      </c>
      <c r="H7372" s="21">
        <v>6.3E-2</v>
      </c>
      <c r="I7372" s="20">
        <v>25.82</v>
      </c>
      <c r="J7372" s="20">
        <v>1.62</v>
      </c>
    </row>
    <row r="7373" spans="1:10" ht="39" customHeight="1">
      <c r="A7373" s="17" t="s">
        <v>1884</v>
      </c>
      <c r="B7373" s="19" t="s">
        <v>1996</v>
      </c>
      <c r="C7373" s="17" t="s">
        <v>78</v>
      </c>
      <c r="D7373" s="17" t="s">
        <v>1997</v>
      </c>
      <c r="E7373" s="396" t="s">
        <v>1907</v>
      </c>
      <c r="F7373" s="396"/>
      <c r="G7373" s="18" t="s">
        <v>1908</v>
      </c>
      <c r="H7373" s="21">
        <v>0.255</v>
      </c>
      <c r="I7373" s="20">
        <v>24.46</v>
      </c>
      <c r="J7373" s="20">
        <v>6.23</v>
      </c>
    </row>
    <row r="7374" spans="1:10" ht="25.95" customHeight="1">
      <c r="A7374" s="22" t="s">
        <v>1894</v>
      </c>
      <c r="B7374" s="24" t="s">
        <v>1998</v>
      </c>
      <c r="C7374" s="22" t="s">
        <v>78</v>
      </c>
      <c r="D7374" s="22" t="s">
        <v>1999</v>
      </c>
      <c r="E7374" s="397" t="s">
        <v>1928</v>
      </c>
      <c r="F7374" s="397"/>
      <c r="G7374" s="23" t="s">
        <v>114</v>
      </c>
      <c r="H7374" s="26">
        <v>2.3079999999999998</v>
      </c>
      <c r="I7374" s="25">
        <v>10.66</v>
      </c>
      <c r="J7374" s="25">
        <v>24.6</v>
      </c>
    </row>
    <row r="7375" spans="1:10" ht="39" customHeight="1">
      <c r="A7375" s="22" t="s">
        <v>1894</v>
      </c>
      <c r="B7375" s="24" t="s">
        <v>2061</v>
      </c>
      <c r="C7375" s="22" t="s">
        <v>78</v>
      </c>
      <c r="D7375" s="22" t="s">
        <v>2062</v>
      </c>
      <c r="E7375" s="397" t="s">
        <v>1928</v>
      </c>
      <c r="F7375" s="397"/>
      <c r="G7375" s="23" t="s">
        <v>99</v>
      </c>
      <c r="H7375" s="26">
        <v>1.3360000000000001</v>
      </c>
      <c r="I7375" s="25">
        <v>44.57</v>
      </c>
      <c r="J7375" s="25">
        <v>59.54</v>
      </c>
    </row>
    <row r="7376" spans="1:10" ht="24" customHeight="1">
      <c r="A7376" s="22" t="s">
        <v>1894</v>
      </c>
      <c r="B7376" s="24" t="s">
        <v>2016</v>
      </c>
      <c r="C7376" s="22" t="s">
        <v>78</v>
      </c>
      <c r="D7376" s="22" t="s">
        <v>2017</v>
      </c>
      <c r="E7376" s="397" t="s">
        <v>1928</v>
      </c>
      <c r="F7376" s="397"/>
      <c r="G7376" s="23" t="s">
        <v>136</v>
      </c>
      <c r="H7376" s="26">
        <v>0.20799999999999999</v>
      </c>
      <c r="I7376" s="25">
        <v>15.97</v>
      </c>
      <c r="J7376" s="25">
        <v>3.32</v>
      </c>
    </row>
    <row r="7377" spans="1:10" ht="25.95" customHeight="1">
      <c r="A7377" s="22" t="s">
        <v>1894</v>
      </c>
      <c r="B7377" s="24" t="s">
        <v>2063</v>
      </c>
      <c r="C7377" s="22" t="s">
        <v>78</v>
      </c>
      <c r="D7377" s="22" t="s">
        <v>2064</v>
      </c>
      <c r="E7377" s="397" t="s">
        <v>1928</v>
      </c>
      <c r="F7377" s="397"/>
      <c r="G7377" s="23" t="s">
        <v>114</v>
      </c>
      <c r="H7377" s="26">
        <v>9.2370000000000001</v>
      </c>
      <c r="I7377" s="25">
        <v>3.73</v>
      </c>
      <c r="J7377" s="25">
        <v>34.450000000000003</v>
      </c>
    </row>
    <row r="7378" spans="1:10">
      <c r="A7378" s="38"/>
      <c r="B7378" s="38"/>
      <c r="C7378" s="38"/>
      <c r="D7378" s="38"/>
      <c r="E7378" s="38" t="s">
        <v>1897</v>
      </c>
      <c r="F7378" s="39">
        <v>35.17</v>
      </c>
      <c r="G7378" s="38" t="s">
        <v>1898</v>
      </c>
      <c r="H7378" s="39">
        <v>0</v>
      </c>
      <c r="I7378" s="38" t="s">
        <v>1899</v>
      </c>
      <c r="J7378" s="39">
        <v>35.17</v>
      </c>
    </row>
    <row r="7379" spans="1:10">
      <c r="A7379" s="38"/>
      <c r="B7379" s="38"/>
      <c r="C7379" s="38"/>
      <c r="D7379" s="38"/>
      <c r="E7379" s="38" t="s">
        <v>1900</v>
      </c>
      <c r="F7379" s="39">
        <v>34.56</v>
      </c>
      <c r="G7379" s="38"/>
      <c r="H7379" s="398" t="s">
        <v>1901</v>
      </c>
      <c r="I7379" s="398"/>
      <c r="J7379" s="39">
        <v>203.18</v>
      </c>
    </row>
    <row r="7380" spans="1:10" ht="1.05" customHeight="1">
      <c r="A7380" s="16"/>
      <c r="B7380" s="16"/>
      <c r="C7380" s="16"/>
      <c r="D7380" s="16"/>
      <c r="E7380" s="16"/>
      <c r="F7380" s="16"/>
      <c r="G7380" s="16"/>
      <c r="H7380" s="16"/>
      <c r="I7380" s="16"/>
      <c r="J7380" s="16"/>
    </row>
    <row r="7381" spans="1:10" ht="18" customHeight="1">
      <c r="A7381" s="2"/>
      <c r="B7381" s="4" t="s">
        <v>61</v>
      </c>
      <c r="C7381" s="2" t="s">
        <v>62</v>
      </c>
      <c r="D7381" s="2" t="s">
        <v>9</v>
      </c>
      <c r="E7381" s="391" t="s">
        <v>63</v>
      </c>
      <c r="F7381" s="391"/>
      <c r="G7381" s="3" t="s">
        <v>64</v>
      </c>
      <c r="H7381" s="4" t="s">
        <v>10</v>
      </c>
      <c r="I7381" s="4" t="s">
        <v>65</v>
      </c>
      <c r="J7381" s="4" t="s">
        <v>11</v>
      </c>
    </row>
    <row r="7382" spans="1:10" ht="25.95" customHeight="1">
      <c r="A7382" s="10" t="s">
        <v>1883</v>
      </c>
      <c r="B7382" s="12" t="s">
        <v>2291</v>
      </c>
      <c r="C7382" s="10" t="s">
        <v>78</v>
      </c>
      <c r="D7382" s="10" t="s">
        <v>2292</v>
      </c>
      <c r="E7382" s="395" t="s">
        <v>197</v>
      </c>
      <c r="F7382" s="395"/>
      <c r="G7382" s="11" t="s">
        <v>99</v>
      </c>
      <c r="H7382" s="15">
        <v>1</v>
      </c>
      <c r="I7382" s="13">
        <v>184.55</v>
      </c>
      <c r="J7382" s="13">
        <v>184.55</v>
      </c>
    </row>
    <row r="7383" spans="1:10" ht="24" customHeight="1">
      <c r="A7383" s="17" t="s">
        <v>1884</v>
      </c>
      <c r="B7383" s="19" t="s">
        <v>1943</v>
      </c>
      <c r="C7383" s="17" t="s">
        <v>78</v>
      </c>
      <c r="D7383" s="17" t="s">
        <v>1944</v>
      </c>
      <c r="E7383" s="396" t="s">
        <v>1887</v>
      </c>
      <c r="F7383" s="396"/>
      <c r="G7383" s="18" t="s">
        <v>1911</v>
      </c>
      <c r="H7383" s="21">
        <v>0.79200000000000004</v>
      </c>
      <c r="I7383" s="20">
        <v>27.92</v>
      </c>
      <c r="J7383" s="20">
        <v>22.11</v>
      </c>
    </row>
    <row r="7384" spans="1:10" ht="39" customHeight="1">
      <c r="A7384" s="17" t="s">
        <v>1884</v>
      </c>
      <c r="B7384" s="19" t="s">
        <v>1992</v>
      </c>
      <c r="C7384" s="17" t="s">
        <v>78</v>
      </c>
      <c r="D7384" s="17" t="s">
        <v>1993</v>
      </c>
      <c r="E7384" s="396" t="s">
        <v>1907</v>
      </c>
      <c r="F7384" s="396"/>
      <c r="G7384" s="18" t="s">
        <v>1914</v>
      </c>
      <c r="H7384" s="21">
        <v>5.6000000000000001E-2</v>
      </c>
      <c r="I7384" s="20">
        <v>25.82</v>
      </c>
      <c r="J7384" s="20">
        <v>1.44</v>
      </c>
    </row>
    <row r="7385" spans="1:10" ht="25.95" customHeight="1">
      <c r="A7385" s="17" t="s">
        <v>1884</v>
      </c>
      <c r="B7385" s="19" t="s">
        <v>1994</v>
      </c>
      <c r="C7385" s="17" t="s">
        <v>78</v>
      </c>
      <c r="D7385" s="17" t="s">
        <v>1995</v>
      </c>
      <c r="E7385" s="396" t="s">
        <v>1887</v>
      </c>
      <c r="F7385" s="396"/>
      <c r="G7385" s="18" t="s">
        <v>1911</v>
      </c>
      <c r="H7385" s="21">
        <v>0.17899999999999999</v>
      </c>
      <c r="I7385" s="20">
        <v>23.69</v>
      </c>
      <c r="J7385" s="20">
        <v>4.24</v>
      </c>
    </row>
    <row r="7386" spans="1:10" ht="39" customHeight="1">
      <c r="A7386" s="17" t="s">
        <v>1884</v>
      </c>
      <c r="B7386" s="19" t="s">
        <v>1996</v>
      </c>
      <c r="C7386" s="17" t="s">
        <v>78</v>
      </c>
      <c r="D7386" s="17" t="s">
        <v>1997</v>
      </c>
      <c r="E7386" s="396" t="s">
        <v>1907</v>
      </c>
      <c r="F7386" s="396"/>
      <c r="G7386" s="18" t="s">
        <v>1908</v>
      </c>
      <c r="H7386" s="21">
        <v>0.224</v>
      </c>
      <c r="I7386" s="20">
        <v>24.46</v>
      </c>
      <c r="J7386" s="20">
        <v>5.47</v>
      </c>
    </row>
    <row r="7387" spans="1:10" ht="25.95" customHeight="1">
      <c r="A7387" s="22" t="s">
        <v>1894</v>
      </c>
      <c r="B7387" s="24" t="s">
        <v>2063</v>
      </c>
      <c r="C7387" s="22" t="s">
        <v>78</v>
      </c>
      <c r="D7387" s="22" t="s">
        <v>2064</v>
      </c>
      <c r="E7387" s="397" t="s">
        <v>1928</v>
      </c>
      <c r="F7387" s="397"/>
      <c r="G7387" s="23" t="s">
        <v>114</v>
      </c>
      <c r="H7387" s="26">
        <v>4.2279999999999998</v>
      </c>
      <c r="I7387" s="25">
        <v>3.73</v>
      </c>
      <c r="J7387" s="25">
        <v>15.77</v>
      </c>
    </row>
    <row r="7388" spans="1:10" ht="24" customHeight="1">
      <c r="A7388" s="22" t="s">
        <v>1894</v>
      </c>
      <c r="B7388" s="24" t="s">
        <v>2016</v>
      </c>
      <c r="C7388" s="22" t="s">
        <v>78</v>
      </c>
      <c r="D7388" s="22" t="s">
        <v>2017</v>
      </c>
      <c r="E7388" s="397" t="s">
        <v>1928</v>
      </c>
      <c r="F7388" s="397"/>
      <c r="G7388" s="23" t="s">
        <v>136</v>
      </c>
      <c r="H7388" s="26">
        <v>0.128</v>
      </c>
      <c r="I7388" s="25">
        <v>15.97</v>
      </c>
      <c r="J7388" s="25">
        <v>2.04</v>
      </c>
    </row>
    <row r="7389" spans="1:10" ht="39" customHeight="1">
      <c r="A7389" s="22" t="s">
        <v>1894</v>
      </c>
      <c r="B7389" s="24" t="s">
        <v>4128</v>
      </c>
      <c r="C7389" s="22" t="s">
        <v>78</v>
      </c>
      <c r="D7389" s="22" t="s">
        <v>4129</v>
      </c>
      <c r="E7389" s="397" t="s">
        <v>1928</v>
      </c>
      <c r="F7389" s="397"/>
      <c r="G7389" s="23" t="s">
        <v>114</v>
      </c>
      <c r="H7389" s="26">
        <v>4.4480000000000004</v>
      </c>
      <c r="I7389" s="25">
        <v>30.01</v>
      </c>
      <c r="J7389" s="25">
        <v>133.47999999999999</v>
      </c>
    </row>
    <row r="7390" spans="1:10">
      <c r="A7390" s="38"/>
      <c r="B7390" s="38"/>
      <c r="C7390" s="38"/>
      <c r="D7390" s="38"/>
      <c r="E7390" s="38" t="s">
        <v>1897</v>
      </c>
      <c r="F7390" s="39">
        <v>25.02</v>
      </c>
      <c r="G7390" s="38" t="s">
        <v>1898</v>
      </c>
      <c r="H7390" s="39">
        <v>0</v>
      </c>
      <c r="I7390" s="38" t="s">
        <v>1899</v>
      </c>
      <c r="J7390" s="39">
        <v>25.02</v>
      </c>
    </row>
    <row r="7391" spans="1:10">
      <c r="A7391" s="38"/>
      <c r="B7391" s="38"/>
      <c r="C7391" s="38"/>
      <c r="D7391" s="38"/>
      <c r="E7391" s="38" t="s">
        <v>1900</v>
      </c>
      <c r="F7391" s="39">
        <v>37.83</v>
      </c>
      <c r="G7391" s="38"/>
      <c r="H7391" s="398" t="s">
        <v>1901</v>
      </c>
      <c r="I7391" s="398"/>
      <c r="J7391" s="39">
        <v>222.38</v>
      </c>
    </row>
    <row r="7392" spans="1:10" ht="1.05" customHeight="1">
      <c r="A7392" s="16"/>
      <c r="B7392" s="16"/>
      <c r="C7392" s="16"/>
      <c r="D7392" s="16"/>
      <c r="E7392" s="16"/>
      <c r="F7392" s="16"/>
      <c r="G7392" s="16"/>
      <c r="H7392" s="16"/>
      <c r="I7392" s="16"/>
      <c r="J7392" s="16"/>
    </row>
    <row r="7393" spans="1:10" ht="18" customHeight="1">
      <c r="A7393" s="2"/>
      <c r="B7393" s="4" t="s">
        <v>61</v>
      </c>
      <c r="C7393" s="2" t="s">
        <v>62</v>
      </c>
      <c r="D7393" s="2" t="s">
        <v>9</v>
      </c>
      <c r="E7393" s="391" t="s">
        <v>63</v>
      </c>
      <c r="F7393" s="391"/>
      <c r="G7393" s="3" t="s">
        <v>64</v>
      </c>
      <c r="H7393" s="4" t="s">
        <v>10</v>
      </c>
      <c r="I7393" s="4" t="s">
        <v>65</v>
      </c>
      <c r="J7393" s="4" t="s">
        <v>11</v>
      </c>
    </row>
    <row r="7394" spans="1:10" ht="25.95" customHeight="1">
      <c r="A7394" s="10" t="s">
        <v>1883</v>
      </c>
      <c r="B7394" s="12" t="s">
        <v>2102</v>
      </c>
      <c r="C7394" s="10" t="s">
        <v>78</v>
      </c>
      <c r="D7394" s="10" t="s">
        <v>2103</v>
      </c>
      <c r="E7394" s="395" t="s">
        <v>197</v>
      </c>
      <c r="F7394" s="395"/>
      <c r="G7394" s="11" t="s">
        <v>99</v>
      </c>
      <c r="H7394" s="15">
        <v>1</v>
      </c>
      <c r="I7394" s="13">
        <v>118.58</v>
      </c>
      <c r="J7394" s="13">
        <v>118.58</v>
      </c>
    </row>
    <row r="7395" spans="1:10" ht="39" customHeight="1">
      <c r="A7395" s="17" t="s">
        <v>1884</v>
      </c>
      <c r="B7395" s="19" t="s">
        <v>1996</v>
      </c>
      <c r="C7395" s="17" t="s">
        <v>78</v>
      </c>
      <c r="D7395" s="17" t="s">
        <v>1997</v>
      </c>
      <c r="E7395" s="396" t="s">
        <v>1907</v>
      </c>
      <c r="F7395" s="396"/>
      <c r="G7395" s="18" t="s">
        <v>1908</v>
      </c>
      <c r="H7395" s="21">
        <v>0.23699999999999999</v>
      </c>
      <c r="I7395" s="20">
        <v>24.46</v>
      </c>
      <c r="J7395" s="20">
        <v>5.79</v>
      </c>
    </row>
    <row r="7396" spans="1:10" ht="25.95" customHeight="1">
      <c r="A7396" s="17" t="s">
        <v>1884</v>
      </c>
      <c r="B7396" s="19" t="s">
        <v>1994</v>
      </c>
      <c r="C7396" s="17" t="s">
        <v>78</v>
      </c>
      <c r="D7396" s="17" t="s">
        <v>1995</v>
      </c>
      <c r="E7396" s="396" t="s">
        <v>1887</v>
      </c>
      <c r="F7396" s="396"/>
      <c r="G7396" s="18" t="s">
        <v>1911</v>
      </c>
      <c r="H7396" s="21">
        <v>0.20200000000000001</v>
      </c>
      <c r="I7396" s="20">
        <v>23.69</v>
      </c>
      <c r="J7396" s="20">
        <v>4.78</v>
      </c>
    </row>
    <row r="7397" spans="1:10" ht="24" customHeight="1">
      <c r="A7397" s="17" t="s">
        <v>1884</v>
      </c>
      <c r="B7397" s="19" t="s">
        <v>1943</v>
      </c>
      <c r="C7397" s="17" t="s">
        <v>78</v>
      </c>
      <c r="D7397" s="17" t="s">
        <v>1944</v>
      </c>
      <c r="E7397" s="396" t="s">
        <v>1887</v>
      </c>
      <c r="F7397" s="396"/>
      <c r="G7397" s="18" t="s">
        <v>1911</v>
      </c>
      <c r="H7397" s="21">
        <v>0.91100000000000003</v>
      </c>
      <c r="I7397" s="20">
        <v>27.92</v>
      </c>
      <c r="J7397" s="20">
        <v>25.43</v>
      </c>
    </row>
    <row r="7398" spans="1:10" ht="39" customHeight="1">
      <c r="A7398" s="17" t="s">
        <v>1884</v>
      </c>
      <c r="B7398" s="19" t="s">
        <v>1992</v>
      </c>
      <c r="C7398" s="17" t="s">
        <v>78</v>
      </c>
      <c r="D7398" s="17" t="s">
        <v>1993</v>
      </c>
      <c r="E7398" s="396" t="s">
        <v>1907</v>
      </c>
      <c r="F7398" s="396"/>
      <c r="G7398" s="18" t="s">
        <v>1914</v>
      </c>
      <c r="H7398" s="21">
        <v>0.05</v>
      </c>
      <c r="I7398" s="20">
        <v>25.82</v>
      </c>
      <c r="J7398" s="20">
        <v>1.29</v>
      </c>
    </row>
    <row r="7399" spans="1:10" ht="25.95" customHeight="1">
      <c r="A7399" s="22" t="s">
        <v>1894</v>
      </c>
      <c r="B7399" s="24" t="s">
        <v>2063</v>
      </c>
      <c r="C7399" s="22" t="s">
        <v>78</v>
      </c>
      <c r="D7399" s="22" t="s">
        <v>2064</v>
      </c>
      <c r="E7399" s="397" t="s">
        <v>1928</v>
      </c>
      <c r="F7399" s="397"/>
      <c r="G7399" s="23" t="s">
        <v>114</v>
      </c>
      <c r="H7399" s="26">
        <v>6.952</v>
      </c>
      <c r="I7399" s="25">
        <v>3.73</v>
      </c>
      <c r="J7399" s="25">
        <v>25.93</v>
      </c>
    </row>
    <row r="7400" spans="1:10" ht="39" customHeight="1">
      <c r="A7400" s="22" t="s">
        <v>1894</v>
      </c>
      <c r="B7400" s="24" t="s">
        <v>2061</v>
      </c>
      <c r="C7400" s="22" t="s">
        <v>78</v>
      </c>
      <c r="D7400" s="22" t="s">
        <v>2062</v>
      </c>
      <c r="E7400" s="397" t="s">
        <v>1928</v>
      </c>
      <c r="F7400" s="397"/>
      <c r="G7400" s="23" t="s">
        <v>99</v>
      </c>
      <c r="H7400" s="26">
        <v>1.1459999999999999</v>
      </c>
      <c r="I7400" s="25">
        <v>44.57</v>
      </c>
      <c r="J7400" s="25">
        <v>51.07</v>
      </c>
    </row>
    <row r="7401" spans="1:10" ht="25.95" customHeight="1">
      <c r="A7401" s="22" t="s">
        <v>1894</v>
      </c>
      <c r="B7401" s="24" t="s">
        <v>1998</v>
      </c>
      <c r="C7401" s="22" t="s">
        <v>78</v>
      </c>
      <c r="D7401" s="22" t="s">
        <v>1999</v>
      </c>
      <c r="E7401" s="397" t="s">
        <v>1928</v>
      </c>
      <c r="F7401" s="397"/>
      <c r="G7401" s="23" t="s">
        <v>114</v>
      </c>
      <c r="H7401" s="26">
        <v>0.16600000000000001</v>
      </c>
      <c r="I7401" s="25">
        <v>10.66</v>
      </c>
      <c r="J7401" s="25">
        <v>1.76</v>
      </c>
    </row>
    <row r="7402" spans="1:10" ht="24" customHeight="1">
      <c r="A7402" s="22" t="s">
        <v>1894</v>
      </c>
      <c r="B7402" s="24" t="s">
        <v>2016</v>
      </c>
      <c r="C7402" s="22" t="s">
        <v>78</v>
      </c>
      <c r="D7402" s="22" t="s">
        <v>2017</v>
      </c>
      <c r="E7402" s="397" t="s">
        <v>1928</v>
      </c>
      <c r="F7402" s="397"/>
      <c r="G7402" s="23" t="s">
        <v>136</v>
      </c>
      <c r="H7402" s="26">
        <v>0.159</v>
      </c>
      <c r="I7402" s="25">
        <v>15.97</v>
      </c>
      <c r="J7402" s="25">
        <v>2.5299999999999998</v>
      </c>
    </row>
    <row r="7403" spans="1:10">
      <c r="A7403" s="38"/>
      <c r="B7403" s="38"/>
      <c r="C7403" s="38"/>
      <c r="D7403" s="38"/>
      <c r="E7403" s="38" t="s">
        <v>1897</v>
      </c>
      <c r="F7403" s="39">
        <v>28.07</v>
      </c>
      <c r="G7403" s="38" t="s">
        <v>1898</v>
      </c>
      <c r="H7403" s="39">
        <v>0</v>
      </c>
      <c r="I7403" s="38" t="s">
        <v>1899</v>
      </c>
      <c r="J7403" s="39">
        <v>28.07</v>
      </c>
    </row>
    <row r="7404" spans="1:10">
      <c r="A7404" s="38"/>
      <c r="B7404" s="38"/>
      <c r="C7404" s="38"/>
      <c r="D7404" s="38"/>
      <c r="E7404" s="38" t="s">
        <v>1900</v>
      </c>
      <c r="F7404" s="39">
        <v>24.3</v>
      </c>
      <c r="G7404" s="38"/>
      <c r="H7404" s="398" t="s">
        <v>1901</v>
      </c>
      <c r="I7404" s="398"/>
      <c r="J7404" s="39">
        <v>142.88</v>
      </c>
    </row>
    <row r="7405" spans="1:10" ht="1.05" customHeight="1">
      <c r="A7405" s="16"/>
      <c r="B7405" s="16"/>
      <c r="C7405" s="16"/>
      <c r="D7405" s="16"/>
      <c r="E7405" s="16"/>
      <c r="F7405" s="16"/>
      <c r="G7405" s="16"/>
      <c r="H7405" s="16"/>
      <c r="I7405" s="16"/>
      <c r="J7405" s="16"/>
    </row>
    <row r="7406" spans="1:10" ht="18" customHeight="1">
      <c r="A7406" s="2"/>
      <c r="B7406" s="4" t="s">
        <v>61</v>
      </c>
      <c r="C7406" s="2" t="s">
        <v>62</v>
      </c>
      <c r="D7406" s="2" t="s">
        <v>9</v>
      </c>
      <c r="E7406" s="391" t="s">
        <v>63</v>
      </c>
      <c r="F7406" s="391"/>
      <c r="G7406" s="3" t="s">
        <v>64</v>
      </c>
      <c r="H7406" s="4" t="s">
        <v>10</v>
      </c>
      <c r="I7406" s="4" t="s">
        <v>65</v>
      </c>
      <c r="J7406" s="4" t="s">
        <v>11</v>
      </c>
    </row>
    <row r="7407" spans="1:10" ht="39" customHeight="1">
      <c r="A7407" s="10" t="s">
        <v>1883</v>
      </c>
      <c r="B7407" s="12" t="s">
        <v>3519</v>
      </c>
      <c r="C7407" s="10" t="s">
        <v>78</v>
      </c>
      <c r="D7407" s="10" t="s">
        <v>3520</v>
      </c>
      <c r="E7407" s="395" t="s">
        <v>1013</v>
      </c>
      <c r="F7407" s="395"/>
      <c r="G7407" s="11" t="s">
        <v>114</v>
      </c>
      <c r="H7407" s="15">
        <v>1</v>
      </c>
      <c r="I7407" s="13">
        <v>4.6100000000000003</v>
      </c>
      <c r="J7407" s="13">
        <v>4.6100000000000003</v>
      </c>
    </row>
    <row r="7408" spans="1:10" ht="25.95" customHeight="1">
      <c r="A7408" s="17" t="s">
        <v>1884</v>
      </c>
      <c r="B7408" s="19" t="s">
        <v>1959</v>
      </c>
      <c r="C7408" s="17" t="s">
        <v>78</v>
      </c>
      <c r="D7408" s="17" t="s">
        <v>1960</v>
      </c>
      <c r="E7408" s="396" t="s">
        <v>1887</v>
      </c>
      <c r="F7408" s="396"/>
      <c r="G7408" s="18" t="s">
        <v>1911</v>
      </c>
      <c r="H7408" s="21">
        <v>1.29E-2</v>
      </c>
      <c r="I7408" s="20">
        <v>23.32</v>
      </c>
      <c r="J7408" s="20">
        <v>0.3</v>
      </c>
    </row>
    <row r="7409" spans="1:10" ht="25.95" customHeight="1">
      <c r="A7409" s="17" t="s">
        <v>1884</v>
      </c>
      <c r="B7409" s="19" t="s">
        <v>1957</v>
      </c>
      <c r="C7409" s="17" t="s">
        <v>78</v>
      </c>
      <c r="D7409" s="17" t="s">
        <v>1958</v>
      </c>
      <c r="E7409" s="396" t="s">
        <v>1887</v>
      </c>
      <c r="F7409" s="396"/>
      <c r="G7409" s="18" t="s">
        <v>1911</v>
      </c>
      <c r="H7409" s="21">
        <v>5.6899999999999999E-2</v>
      </c>
      <c r="I7409" s="20">
        <v>27.62</v>
      </c>
      <c r="J7409" s="20">
        <v>1.57</v>
      </c>
    </row>
    <row r="7410" spans="1:10" ht="39" customHeight="1">
      <c r="A7410" s="22" t="s">
        <v>1894</v>
      </c>
      <c r="B7410" s="24" t="s">
        <v>3022</v>
      </c>
      <c r="C7410" s="22" t="s">
        <v>78</v>
      </c>
      <c r="D7410" s="22" t="s">
        <v>3023</v>
      </c>
      <c r="E7410" s="397" t="s">
        <v>1928</v>
      </c>
      <c r="F7410" s="397"/>
      <c r="G7410" s="23" t="s">
        <v>268</v>
      </c>
      <c r="H7410" s="26">
        <v>1.4</v>
      </c>
      <c r="I7410" s="25">
        <v>0.88</v>
      </c>
      <c r="J7410" s="25">
        <v>1.23</v>
      </c>
    </row>
    <row r="7411" spans="1:10" ht="25.95" customHeight="1">
      <c r="A7411" s="22" t="s">
        <v>1894</v>
      </c>
      <c r="B7411" s="24" t="s">
        <v>4130</v>
      </c>
      <c r="C7411" s="22" t="s">
        <v>78</v>
      </c>
      <c r="D7411" s="22" t="s">
        <v>4131</v>
      </c>
      <c r="E7411" s="397" t="s">
        <v>1928</v>
      </c>
      <c r="F7411" s="397"/>
      <c r="G7411" s="23" t="s">
        <v>268</v>
      </c>
      <c r="H7411" s="26">
        <v>1.3332999999999999</v>
      </c>
      <c r="I7411" s="25">
        <v>1.1399999999999999</v>
      </c>
      <c r="J7411" s="25">
        <v>1.51</v>
      </c>
    </row>
    <row r="7412" spans="1:10">
      <c r="A7412" s="38"/>
      <c r="B7412" s="38"/>
      <c r="C7412" s="38"/>
      <c r="D7412" s="38"/>
      <c r="E7412" s="38" t="s">
        <v>1897</v>
      </c>
      <c r="F7412" s="39">
        <v>1.42</v>
      </c>
      <c r="G7412" s="38" t="s">
        <v>1898</v>
      </c>
      <c r="H7412" s="39">
        <v>0</v>
      </c>
      <c r="I7412" s="38" t="s">
        <v>1899</v>
      </c>
      <c r="J7412" s="39">
        <v>1.42</v>
      </c>
    </row>
    <row r="7413" spans="1:10">
      <c r="A7413" s="38"/>
      <c r="B7413" s="38"/>
      <c r="C7413" s="38"/>
      <c r="D7413" s="38"/>
      <c r="E7413" s="38" t="s">
        <v>1900</v>
      </c>
      <c r="F7413" s="39">
        <v>0.94</v>
      </c>
      <c r="G7413" s="38"/>
      <c r="H7413" s="398" t="s">
        <v>1901</v>
      </c>
      <c r="I7413" s="398"/>
      <c r="J7413" s="39">
        <v>5.55</v>
      </c>
    </row>
    <row r="7414" spans="1:10" ht="1.05" customHeight="1">
      <c r="A7414" s="16"/>
      <c r="B7414" s="16"/>
      <c r="C7414" s="16"/>
      <c r="D7414" s="16"/>
      <c r="E7414" s="16"/>
      <c r="F7414" s="16"/>
      <c r="G7414" s="16"/>
      <c r="H7414" s="16"/>
      <c r="I7414" s="16"/>
      <c r="J7414" s="16"/>
    </row>
    <row r="7415" spans="1:10" ht="18" customHeight="1">
      <c r="A7415" s="2"/>
      <c r="B7415" s="4" t="s">
        <v>61</v>
      </c>
      <c r="C7415" s="2" t="s">
        <v>62</v>
      </c>
      <c r="D7415" s="2" t="s">
        <v>9</v>
      </c>
      <c r="E7415" s="391" t="s">
        <v>63</v>
      </c>
      <c r="F7415" s="391"/>
      <c r="G7415" s="3" t="s">
        <v>64</v>
      </c>
      <c r="H7415" s="4" t="s">
        <v>10</v>
      </c>
      <c r="I7415" s="4" t="s">
        <v>65</v>
      </c>
      <c r="J7415" s="4" t="s">
        <v>11</v>
      </c>
    </row>
    <row r="7416" spans="1:10" ht="64.95" customHeight="1">
      <c r="A7416" s="10" t="s">
        <v>1883</v>
      </c>
      <c r="B7416" s="12" t="s">
        <v>3090</v>
      </c>
      <c r="C7416" s="10" t="s">
        <v>78</v>
      </c>
      <c r="D7416" s="10" t="s">
        <v>3091</v>
      </c>
      <c r="E7416" s="395" t="s">
        <v>1013</v>
      </c>
      <c r="F7416" s="395"/>
      <c r="G7416" s="11" t="s">
        <v>114</v>
      </c>
      <c r="H7416" s="15">
        <v>1</v>
      </c>
      <c r="I7416" s="13">
        <v>11.27</v>
      </c>
      <c r="J7416" s="13">
        <v>11.27</v>
      </c>
    </row>
    <row r="7417" spans="1:10" ht="25.95" customHeight="1">
      <c r="A7417" s="17" t="s">
        <v>1884</v>
      </c>
      <c r="B7417" s="19" t="s">
        <v>1959</v>
      </c>
      <c r="C7417" s="17" t="s">
        <v>78</v>
      </c>
      <c r="D7417" s="17" t="s">
        <v>1960</v>
      </c>
      <c r="E7417" s="396" t="s">
        <v>1887</v>
      </c>
      <c r="F7417" s="396"/>
      <c r="G7417" s="18" t="s">
        <v>1911</v>
      </c>
      <c r="H7417" s="21">
        <v>4.8000000000000001E-2</v>
      </c>
      <c r="I7417" s="20">
        <v>23.32</v>
      </c>
      <c r="J7417" s="20">
        <v>1.1100000000000001</v>
      </c>
    </row>
    <row r="7418" spans="1:10" ht="25.95" customHeight="1">
      <c r="A7418" s="17" t="s">
        <v>1884</v>
      </c>
      <c r="B7418" s="19" t="s">
        <v>1957</v>
      </c>
      <c r="C7418" s="17" t="s">
        <v>78</v>
      </c>
      <c r="D7418" s="17" t="s">
        <v>1958</v>
      </c>
      <c r="E7418" s="396" t="s">
        <v>1887</v>
      </c>
      <c r="F7418" s="396"/>
      <c r="G7418" s="18" t="s">
        <v>1911</v>
      </c>
      <c r="H7418" s="21">
        <v>0.2114</v>
      </c>
      <c r="I7418" s="20">
        <v>27.62</v>
      </c>
      <c r="J7418" s="20">
        <v>5.83</v>
      </c>
    </row>
    <row r="7419" spans="1:10" ht="25.95" customHeight="1">
      <c r="A7419" s="22" t="s">
        <v>1894</v>
      </c>
      <c r="B7419" s="24" t="s">
        <v>1979</v>
      </c>
      <c r="C7419" s="22" t="s">
        <v>78</v>
      </c>
      <c r="D7419" s="22" t="s">
        <v>1980</v>
      </c>
      <c r="E7419" s="397" t="s">
        <v>1928</v>
      </c>
      <c r="F7419" s="397"/>
      <c r="G7419" s="23" t="s">
        <v>268</v>
      </c>
      <c r="H7419" s="26">
        <v>1.7857000000000001</v>
      </c>
      <c r="I7419" s="25">
        <v>2.4300000000000002</v>
      </c>
      <c r="J7419" s="25">
        <v>4.33</v>
      </c>
    </row>
    <row r="7420" spans="1:10">
      <c r="A7420" s="38"/>
      <c r="B7420" s="38"/>
      <c r="C7420" s="38"/>
      <c r="D7420" s="38"/>
      <c r="E7420" s="38" t="s">
        <v>1897</v>
      </c>
      <c r="F7420" s="39">
        <v>5.32</v>
      </c>
      <c r="G7420" s="38" t="s">
        <v>1898</v>
      </c>
      <c r="H7420" s="39">
        <v>0</v>
      </c>
      <c r="I7420" s="38" t="s">
        <v>1899</v>
      </c>
      <c r="J7420" s="39">
        <v>5.32</v>
      </c>
    </row>
    <row r="7421" spans="1:10">
      <c r="A7421" s="38"/>
      <c r="B7421" s="38"/>
      <c r="C7421" s="38"/>
      <c r="D7421" s="38"/>
      <c r="E7421" s="38" t="s">
        <v>1900</v>
      </c>
      <c r="F7421" s="39">
        <v>2.31</v>
      </c>
      <c r="G7421" s="38"/>
      <c r="H7421" s="398" t="s">
        <v>1901</v>
      </c>
      <c r="I7421" s="398"/>
      <c r="J7421" s="39">
        <v>13.58</v>
      </c>
    </row>
    <row r="7422" spans="1:10" ht="1.05" customHeight="1">
      <c r="A7422" s="16"/>
      <c r="B7422" s="16"/>
      <c r="C7422" s="16"/>
      <c r="D7422" s="16"/>
      <c r="E7422" s="16"/>
      <c r="F7422" s="16"/>
      <c r="G7422" s="16"/>
      <c r="H7422" s="16"/>
      <c r="I7422" s="16"/>
      <c r="J7422" s="16"/>
    </row>
    <row r="7423" spans="1:10" ht="18" customHeight="1">
      <c r="A7423" s="2"/>
      <c r="B7423" s="4" t="s">
        <v>61</v>
      </c>
      <c r="C7423" s="2" t="s">
        <v>62</v>
      </c>
      <c r="D7423" s="2" t="s">
        <v>9</v>
      </c>
      <c r="E7423" s="391" t="s">
        <v>63</v>
      </c>
      <c r="F7423" s="391"/>
      <c r="G7423" s="3" t="s">
        <v>64</v>
      </c>
      <c r="H7423" s="4" t="s">
        <v>10</v>
      </c>
      <c r="I7423" s="4" t="s">
        <v>65</v>
      </c>
      <c r="J7423" s="4" t="s">
        <v>11</v>
      </c>
    </row>
    <row r="7424" spans="1:10" ht="64.95" customHeight="1">
      <c r="A7424" s="10" t="s">
        <v>1883</v>
      </c>
      <c r="B7424" s="12" t="s">
        <v>2355</v>
      </c>
      <c r="C7424" s="10" t="s">
        <v>78</v>
      </c>
      <c r="D7424" s="10" t="s">
        <v>2356</v>
      </c>
      <c r="E7424" s="395" t="s">
        <v>2354</v>
      </c>
      <c r="F7424" s="395"/>
      <c r="G7424" s="11" t="s">
        <v>114</v>
      </c>
      <c r="H7424" s="15">
        <v>1</v>
      </c>
      <c r="I7424" s="13">
        <v>559.16</v>
      </c>
      <c r="J7424" s="13">
        <v>559.16</v>
      </c>
    </row>
    <row r="7425" spans="1:10" ht="24" customHeight="1">
      <c r="A7425" s="17" t="s">
        <v>1884</v>
      </c>
      <c r="B7425" s="19" t="s">
        <v>2343</v>
      </c>
      <c r="C7425" s="17" t="s">
        <v>78</v>
      </c>
      <c r="D7425" s="17" t="s">
        <v>2344</v>
      </c>
      <c r="E7425" s="396" t="s">
        <v>1887</v>
      </c>
      <c r="F7425" s="396"/>
      <c r="G7425" s="18" t="s">
        <v>1911</v>
      </c>
      <c r="H7425" s="21">
        <v>5.51</v>
      </c>
      <c r="I7425" s="20">
        <v>28.14</v>
      </c>
      <c r="J7425" s="20">
        <v>155.05000000000001</v>
      </c>
    </row>
    <row r="7426" spans="1:10" ht="25.95" customHeight="1">
      <c r="A7426" s="17" t="s">
        <v>1884</v>
      </c>
      <c r="B7426" s="19" t="s">
        <v>2345</v>
      </c>
      <c r="C7426" s="17" t="s">
        <v>78</v>
      </c>
      <c r="D7426" s="17" t="s">
        <v>2346</v>
      </c>
      <c r="E7426" s="396" t="s">
        <v>1887</v>
      </c>
      <c r="F7426" s="396"/>
      <c r="G7426" s="18" t="s">
        <v>1911</v>
      </c>
      <c r="H7426" s="21">
        <v>4.5259999999999998</v>
      </c>
      <c r="I7426" s="20">
        <v>23.86</v>
      </c>
      <c r="J7426" s="20">
        <v>107.99</v>
      </c>
    </row>
    <row r="7427" spans="1:10" ht="25.95" customHeight="1">
      <c r="A7427" s="22" t="s">
        <v>1894</v>
      </c>
      <c r="B7427" s="24" t="s">
        <v>4132</v>
      </c>
      <c r="C7427" s="22" t="s">
        <v>78</v>
      </c>
      <c r="D7427" s="22" t="s">
        <v>4133</v>
      </c>
      <c r="E7427" s="397" t="s">
        <v>1928</v>
      </c>
      <c r="F7427" s="397"/>
      <c r="G7427" s="23" t="s">
        <v>268</v>
      </c>
      <c r="H7427" s="26">
        <v>3.3330000000000002</v>
      </c>
      <c r="I7427" s="25">
        <v>3.29</v>
      </c>
      <c r="J7427" s="25">
        <v>10.96</v>
      </c>
    </row>
    <row r="7428" spans="1:10" ht="39" customHeight="1">
      <c r="A7428" s="22" t="s">
        <v>1894</v>
      </c>
      <c r="B7428" s="24" t="s">
        <v>4134</v>
      </c>
      <c r="C7428" s="22" t="s">
        <v>78</v>
      </c>
      <c r="D7428" s="22" t="s">
        <v>4135</v>
      </c>
      <c r="E7428" s="397" t="s">
        <v>1928</v>
      </c>
      <c r="F7428" s="397"/>
      <c r="G7428" s="23" t="s">
        <v>114</v>
      </c>
      <c r="H7428" s="26">
        <v>0.92600000000000005</v>
      </c>
      <c r="I7428" s="25">
        <v>41.52</v>
      </c>
      <c r="J7428" s="25">
        <v>38.44</v>
      </c>
    </row>
    <row r="7429" spans="1:10" ht="39" customHeight="1">
      <c r="A7429" s="22" t="s">
        <v>1894</v>
      </c>
      <c r="B7429" s="24" t="s">
        <v>3887</v>
      </c>
      <c r="C7429" s="22" t="s">
        <v>78</v>
      </c>
      <c r="D7429" s="22" t="s">
        <v>3888</v>
      </c>
      <c r="E7429" s="397" t="s">
        <v>1928</v>
      </c>
      <c r="F7429" s="397"/>
      <c r="G7429" s="23" t="s">
        <v>114</v>
      </c>
      <c r="H7429" s="26">
        <v>1.0289999999999999</v>
      </c>
      <c r="I7429" s="25">
        <v>45.88</v>
      </c>
      <c r="J7429" s="25">
        <v>47.21</v>
      </c>
    </row>
    <row r="7430" spans="1:10" ht="39" customHeight="1">
      <c r="A7430" s="22" t="s">
        <v>1894</v>
      </c>
      <c r="B7430" s="24" t="s">
        <v>4136</v>
      </c>
      <c r="C7430" s="22" t="s">
        <v>78</v>
      </c>
      <c r="D7430" s="22" t="s">
        <v>4137</v>
      </c>
      <c r="E7430" s="397" t="s">
        <v>1928</v>
      </c>
      <c r="F7430" s="397"/>
      <c r="G7430" s="23" t="s">
        <v>114</v>
      </c>
      <c r="H7430" s="26">
        <v>6.25</v>
      </c>
      <c r="I7430" s="25">
        <v>21.22</v>
      </c>
      <c r="J7430" s="25">
        <v>132.62</v>
      </c>
    </row>
    <row r="7431" spans="1:10" ht="25.95" customHeight="1">
      <c r="A7431" s="22" t="s">
        <v>1894</v>
      </c>
      <c r="B7431" s="24" t="s">
        <v>2388</v>
      </c>
      <c r="C7431" s="22" t="s">
        <v>78</v>
      </c>
      <c r="D7431" s="22" t="s">
        <v>2389</v>
      </c>
      <c r="E7431" s="397" t="s">
        <v>1928</v>
      </c>
      <c r="F7431" s="397"/>
      <c r="G7431" s="23" t="s">
        <v>136</v>
      </c>
      <c r="H7431" s="26">
        <v>6.5000000000000002E-2</v>
      </c>
      <c r="I7431" s="25">
        <v>28.81</v>
      </c>
      <c r="J7431" s="25">
        <v>1.87</v>
      </c>
    </row>
    <row r="7432" spans="1:10" ht="25.95" customHeight="1">
      <c r="A7432" s="22" t="s">
        <v>1894</v>
      </c>
      <c r="B7432" s="24" t="s">
        <v>2210</v>
      </c>
      <c r="C7432" s="22" t="s">
        <v>78</v>
      </c>
      <c r="D7432" s="22" t="s">
        <v>2211</v>
      </c>
      <c r="E7432" s="397" t="s">
        <v>1928</v>
      </c>
      <c r="F7432" s="397"/>
      <c r="G7432" s="23" t="s">
        <v>136</v>
      </c>
      <c r="H7432" s="26">
        <v>0.89600000000000002</v>
      </c>
      <c r="I7432" s="25">
        <v>8.25</v>
      </c>
      <c r="J7432" s="25">
        <v>7.39</v>
      </c>
    </row>
    <row r="7433" spans="1:10" ht="39" customHeight="1">
      <c r="A7433" s="22" t="s">
        <v>1894</v>
      </c>
      <c r="B7433" s="24" t="s">
        <v>4138</v>
      </c>
      <c r="C7433" s="22" t="s">
        <v>78</v>
      </c>
      <c r="D7433" s="22" t="s">
        <v>4139</v>
      </c>
      <c r="E7433" s="397" t="s">
        <v>1928</v>
      </c>
      <c r="F7433" s="397"/>
      <c r="G7433" s="23" t="s">
        <v>114</v>
      </c>
      <c r="H7433" s="26">
        <v>2.0230000000000001</v>
      </c>
      <c r="I7433" s="25">
        <v>28.49</v>
      </c>
      <c r="J7433" s="25">
        <v>57.63</v>
      </c>
    </row>
    <row r="7434" spans="1:10">
      <c r="A7434" s="38"/>
      <c r="B7434" s="38"/>
      <c r="C7434" s="38"/>
      <c r="D7434" s="38"/>
      <c r="E7434" s="38" t="s">
        <v>1897</v>
      </c>
      <c r="F7434" s="39">
        <v>193.48</v>
      </c>
      <c r="G7434" s="38" t="s">
        <v>1898</v>
      </c>
      <c r="H7434" s="39">
        <v>0</v>
      </c>
      <c r="I7434" s="38" t="s">
        <v>1899</v>
      </c>
      <c r="J7434" s="39">
        <v>193.48</v>
      </c>
    </row>
    <row r="7435" spans="1:10">
      <c r="A7435" s="38"/>
      <c r="B7435" s="38"/>
      <c r="C7435" s="38"/>
      <c r="D7435" s="38"/>
      <c r="E7435" s="38" t="s">
        <v>1900</v>
      </c>
      <c r="F7435" s="39">
        <v>114.62</v>
      </c>
      <c r="G7435" s="38"/>
      <c r="H7435" s="398" t="s">
        <v>1901</v>
      </c>
      <c r="I7435" s="398"/>
      <c r="J7435" s="39">
        <v>673.78</v>
      </c>
    </row>
    <row r="7436" spans="1:10" ht="1.05" customHeight="1">
      <c r="A7436" s="16"/>
      <c r="B7436" s="16"/>
      <c r="C7436" s="16"/>
      <c r="D7436" s="16"/>
      <c r="E7436" s="16"/>
      <c r="F7436" s="16"/>
      <c r="G7436" s="16"/>
      <c r="H7436" s="16"/>
      <c r="I7436" s="16"/>
      <c r="J7436" s="16"/>
    </row>
    <row r="7437" spans="1:10" ht="18" customHeight="1">
      <c r="A7437" s="2"/>
      <c r="B7437" s="4" t="s">
        <v>61</v>
      </c>
      <c r="C7437" s="2" t="s">
        <v>62</v>
      </c>
      <c r="D7437" s="2" t="s">
        <v>9</v>
      </c>
      <c r="E7437" s="391" t="s">
        <v>63</v>
      </c>
      <c r="F7437" s="391"/>
      <c r="G7437" s="3" t="s">
        <v>64</v>
      </c>
      <c r="H7437" s="4" t="s">
        <v>10</v>
      </c>
      <c r="I7437" s="4" t="s">
        <v>65</v>
      </c>
      <c r="J7437" s="4" t="s">
        <v>11</v>
      </c>
    </row>
    <row r="7438" spans="1:10" ht="39" customHeight="1">
      <c r="A7438" s="10" t="s">
        <v>1883</v>
      </c>
      <c r="B7438" s="12" t="s">
        <v>2219</v>
      </c>
      <c r="C7438" s="10" t="s">
        <v>78</v>
      </c>
      <c r="D7438" s="10" t="s">
        <v>2220</v>
      </c>
      <c r="E7438" s="395" t="s">
        <v>1907</v>
      </c>
      <c r="F7438" s="395"/>
      <c r="G7438" s="11" t="s">
        <v>1908</v>
      </c>
      <c r="H7438" s="15">
        <v>1</v>
      </c>
      <c r="I7438" s="13">
        <v>22.04</v>
      </c>
      <c r="J7438" s="13">
        <v>22.04</v>
      </c>
    </row>
    <row r="7439" spans="1:10" ht="39" customHeight="1">
      <c r="A7439" s="17" t="s">
        <v>1884</v>
      </c>
      <c r="B7439" s="19" t="s">
        <v>4140</v>
      </c>
      <c r="C7439" s="17" t="s">
        <v>78</v>
      </c>
      <c r="D7439" s="17" t="s">
        <v>4141</v>
      </c>
      <c r="E7439" s="396" t="s">
        <v>3774</v>
      </c>
      <c r="F7439" s="396"/>
      <c r="G7439" s="18" t="s">
        <v>1911</v>
      </c>
      <c r="H7439" s="21">
        <v>1</v>
      </c>
      <c r="I7439" s="20">
        <v>0.08</v>
      </c>
      <c r="J7439" s="20">
        <v>0.08</v>
      </c>
    </row>
    <row r="7440" spans="1:10" ht="39" customHeight="1">
      <c r="A7440" s="17" t="s">
        <v>1884</v>
      </c>
      <c r="B7440" s="19" t="s">
        <v>4142</v>
      </c>
      <c r="C7440" s="17" t="s">
        <v>78</v>
      </c>
      <c r="D7440" s="17" t="s">
        <v>4143</v>
      </c>
      <c r="E7440" s="396" t="s">
        <v>3774</v>
      </c>
      <c r="F7440" s="396"/>
      <c r="G7440" s="18" t="s">
        <v>1911</v>
      </c>
      <c r="H7440" s="21">
        <v>1</v>
      </c>
      <c r="I7440" s="20">
        <v>0.34</v>
      </c>
      <c r="J7440" s="20">
        <v>0.34</v>
      </c>
    </row>
    <row r="7441" spans="1:10" ht="24" customHeight="1">
      <c r="A7441" s="17" t="s">
        <v>1884</v>
      </c>
      <c r="B7441" s="19" t="s">
        <v>4144</v>
      </c>
      <c r="C7441" s="17" t="s">
        <v>78</v>
      </c>
      <c r="D7441" s="17" t="s">
        <v>4145</v>
      </c>
      <c r="E7441" s="396" t="s">
        <v>1887</v>
      </c>
      <c r="F7441" s="396"/>
      <c r="G7441" s="18" t="s">
        <v>1911</v>
      </c>
      <c r="H7441" s="21">
        <v>1</v>
      </c>
      <c r="I7441" s="20">
        <v>21.62</v>
      </c>
      <c r="J7441" s="20">
        <v>21.62</v>
      </c>
    </row>
    <row r="7442" spans="1:10">
      <c r="A7442" s="38"/>
      <c r="B7442" s="38"/>
      <c r="C7442" s="38"/>
      <c r="D7442" s="38"/>
      <c r="E7442" s="38" t="s">
        <v>1897</v>
      </c>
      <c r="F7442" s="39">
        <v>15.88</v>
      </c>
      <c r="G7442" s="38" t="s">
        <v>1898</v>
      </c>
      <c r="H7442" s="39">
        <v>0</v>
      </c>
      <c r="I7442" s="38" t="s">
        <v>1899</v>
      </c>
      <c r="J7442" s="39">
        <v>15.88</v>
      </c>
    </row>
    <row r="7443" spans="1:10">
      <c r="A7443" s="38"/>
      <c r="B7443" s="38"/>
      <c r="C7443" s="38"/>
      <c r="D7443" s="38"/>
      <c r="E7443" s="38" t="s">
        <v>1900</v>
      </c>
      <c r="F7443" s="39">
        <v>4.51</v>
      </c>
      <c r="G7443" s="38"/>
      <c r="H7443" s="398" t="s">
        <v>1901</v>
      </c>
      <c r="I7443" s="398"/>
      <c r="J7443" s="39">
        <v>26.55</v>
      </c>
    </row>
    <row r="7444" spans="1:10" ht="1.05" customHeight="1">
      <c r="A7444" s="16"/>
      <c r="B7444" s="16"/>
      <c r="C7444" s="16"/>
      <c r="D7444" s="16"/>
      <c r="E7444" s="16"/>
      <c r="F7444" s="16"/>
      <c r="G7444" s="16"/>
      <c r="H7444" s="16"/>
      <c r="I7444" s="16"/>
      <c r="J7444" s="16"/>
    </row>
    <row r="7445" spans="1:10" ht="18" customHeight="1">
      <c r="A7445" s="2"/>
      <c r="B7445" s="4" t="s">
        <v>61</v>
      </c>
      <c r="C7445" s="2" t="s">
        <v>62</v>
      </c>
      <c r="D7445" s="2" t="s">
        <v>9</v>
      </c>
      <c r="E7445" s="391" t="s">
        <v>63</v>
      </c>
      <c r="F7445" s="391"/>
      <c r="G7445" s="3" t="s">
        <v>64</v>
      </c>
      <c r="H7445" s="4" t="s">
        <v>10</v>
      </c>
      <c r="I7445" s="4" t="s">
        <v>65</v>
      </c>
      <c r="J7445" s="4" t="s">
        <v>11</v>
      </c>
    </row>
    <row r="7446" spans="1:10" ht="39" customHeight="1">
      <c r="A7446" s="10" t="s">
        <v>1883</v>
      </c>
      <c r="B7446" s="12" t="s">
        <v>2217</v>
      </c>
      <c r="C7446" s="10" t="s">
        <v>78</v>
      </c>
      <c r="D7446" s="10" t="s">
        <v>2218</v>
      </c>
      <c r="E7446" s="395" t="s">
        <v>1907</v>
      </c>
      <c r="F7446" s="395"/>
      <c r="G7446" s="11" t="s">
        <v>1914</v>
      </c>
      <c r="H7446" s="15">
        <v>1</v>
      </c>
      <c r="I7446" s="13">
        <v>23.1</v>
      </c>
      <c r="J7446" s="13">
        <v>23.1</v>
      </c>
    </row>
    <row r="7447" spans="1:10" ht="39" customHeight="1">
      <c r="A7447" s="17" t="s">
        <v>1884</v>
      </c>
      <c r="B7447" s="19" t="s">
        <v>4140</v>
      </c>
      <c r="C7447" s="17" t="s">
        <v>78</v>
      </c>
      <c r="D7447" s="17" t="s">
        <v>4141</v>
      </c>
      <c r="E7447" s="396" t="s">
        <v>3774</v>
      </c>
      <c r="F7447" s="396"/>
      <c r="G7447" s="18" t="s">
        <v>1911</v>
      </c>
      <c r="H7447" s="21">
        <v>1</v>
      </c>
      <c r="I7447" s="20">
        <v>0.08</v>
      </c>
      <c r="J7447" s="20">
        <v>0.08</v>
      </c>
    </row>
    <row r="7448" spans="1:10" ht="39" customHeight="1">
      <c r="A7448" s="17" t="s">
        <v>1884</v>
      </c>
      <c r="B7448" s="19" t="s">
        <v>4142</v>
      </c>
      <c r="C7448" s="17" t="s">
        <v>78</v>
      </c>
      <c r="D7448" s="17" t="s">
        <v>4143</v>
      </c>
      <c r="E7448" s="396" t="s">
        <v>3774</v>
      </c>
      <c r="F7448" s="396"/>
      <c r="G7448" s="18" t="s">
        <v>1911</v>
      </c>
      <c r="H7448" s="21">
        <v>1</v>
      </c>
      <c r="I7448" s="20">
        <v>0.34</v>
      </c>
      <c r="J7448" s="20">
        <v>0.34</v>
      </c>
    </row>
    <row r="7449" spans="1:10" ht="39" customHeight="1">
      <c r="A7449" s="17" t="s">
        <v>1884</v>
      </c>
      <c r="B7449" s="19" t="s">
        <v>4146</v>
      </c>
      <c r="C7449" s="17" t="s">
        <v>78</v>
      </c>
      <c r="D7449" s="17" t="s">
        <v>4147</v>
      </c>
      <c r="E7449" s="396" t="s">
        <v>3774</v>
      </c>
      <c r="F7449" s="396"/>
      <c r="G7449" s="18" t="s">
        <v>1911</v>
      </c>
      <c r="H7449" s="21">
        <v>1</v>
      </c>
      <c r="I7449" s="20">
        <v>0.74</v>
      </c>
      <c r="J7449" s="20">
        <v>0.74</v>
      </c>
    </row>
    <row r="7450" spans="1:10" ht="39" customHeight="1">
      <c r="A7450" s="17" t="s">
        <v>1884</v>
      </c>
      <c r="B7450" s="19" t="s">
        <v>4148</v>
      </c>
      <c r="C7450" s="17" t="s">
        <v>78</v>
      </c>
      <c r="D7450" s="17" t="s">
        <v>4149</v>
      </c>
      <c r="E7450" s="396" t="s">
        <v>3774</v>
      </c>
      <c r="F7450" s="396"/>
      <c r="G7450" s="18" t="s">
        <v>1911</v>
      </c>
      <c r="H7450" s="21">
        <v>1</v>
      </c>
      <c r="I7450" s="20">
        <v>0.32</v>
      </c>
      <c r="J7450" s="20">
        <v>0.32</v>
      </c>
    </row>
    <row r="7451" spans="1:10" ht="24" customHeight="1">
      <c r="A7451" s="17" t="s">
        <v>1884</v>
      </c>
      <c r="B7451" s="19" t="s">
        <v>4144</v>
      </c>
      <c r="C7451" s="17" t="s">
        <v>78</v>
      </c>
      <c r="D7451" s="17" t="s">
        <v>4145</v>
      </c>
      <c r="E7451" s="396" t="s">
        <v>1887</v>
      </c>
      <c r="F7451" s="396"/>
      <c r="G7451" s="18" t="s">
        <v>1911</v>
      </c>
      <c r="H7451" s="21">
        <v>1</v>
      </c>
      <c r="I7451" s="20">
        <v>21.62</v>
      </c>
      <c r="J7451" s="20">
        <v>21.62</v>
      </c>
    </row>
    <row r="7452" spans="1:10">
      <c r="A7452" s="38"/>
      <c r="B7452" s="38"/>
      <c r="C7452" s="38"/>
      <c r="D7452" s="38"/>
      <c r="E7452" s="38" t="s">
        <v>1897</v>
      </c>
      <c r="F7452" s="39">
        <v>15.88</v>
      </c>
      <c r="G7452" s="38" t="s">
        <v>1898</v>
      </c>
      <c r="H7452" s="39">
        <v>0</v>
      </c>
      <c r="I7452" s="38" t="s">
        <v>1899</v>
      </c>
      <c r="J7452" s="39">
        <v>15.88</v>
      </c>
    </row>
    <row r="7453" spans="1:10">
      <c r="A7453" s="38"/>
      <c r="B7453" s="38"/>
      <c r="C7453" s="38"/>
      <c r="D7453" s="38"/>
      <c r="E7453" s="38" t="s">
        <v>1900</v>
      </c>
      <c r="F7453" s="39">
        <v>4.7300000000000004</v>
      </c>
      <c r="G7453" s="38"/>
      <c r="H7453" s="398" t="s">
        <v>1901</v>
      </c>
      <c r="I7453" s="398"/>
      <c r="J7453" s="39">
        <v>27.83</v>
      </c>
    </row>
    <row r="7454" spans="1:10" ht="1.05" customHeight="1">
      <c r="A7454" s="16"/>
      <c r="B7454" s="16"/>
      <c r="C7454" s="16"/>
      <c r="D7454" s="16"/>
      <c r="E7454" s="16"/>
      <c r="F7454" s="16"/>
      <c r="G7454" s="16"/>
      <c r="H7454" s="16"/>
      <c r="I7454" s="16"/>
      <c r="J7454" s="16"/>
    </row>
    <row r="7455" spans="1:10" ht="18" customHeight="1">
      <c r="A7455" s="2"/>
      <c r="B7455" s="4" t="s">
        <v>61</v>
      </c>
      <c r="C7455" s="2" t="s">
        <v>62</v>
      </c>
      <c r="D7455" s="2" t="s">
        <v>9</v>
      </c>
      <c r="E7455" s="391" t="s">
        <v>63</v>
      </c>
      <c r="F7455" s="391"/>
      <c r="G7455" s="3" t="s">
        <v>64</v>
      </c>
      <c r="H7455" s="4" t="s">
        <v>10</v>
      </c>
      <c r="I7455" s="4" t="s">
        <v>65</v>
      </c>
      <c r="J7455" s="4" t="s">
        <v>11</v>
      </c>
    </row>
    <row r="7456" spans="1:10" ht="39" customHeight="1">
      <c r="A7456" s="10" t="s">
        <v>1883</v>
      </c>
      <c r="B7456" s="12" t="s">
        <v>4142</v>
      </c>
      <c r="C7456" s="10" t="s">
        <v>78</v>
      </c>
      <c r="D7456" s="10" t="s">
        <v>4143</v>
      </c>
      <c r="E7456" s="395" t="s">
        <v>3774</v>
      </c>
      <c r="F7456" s="395"/>
      <c r="G7456" s="11" t="s">
        <v>1911</v>
      </c>
      <c r="H7456" s="15">
        <v>1</v>
      </c>
      <c r="I7456" s="13">
        <v>0.34</v>
      </c>
      <c r="J7456" s="13">
        <v>0.34</v>
      </c>
    </row>
    <row r="7457" spans="1:10" ht="25.95" customHeight="1">
      <c r="A7457" s="22" t="s">
        <v>1894</v>
      </c>
      <c r="B7457" s="24" t="s">
        <v>4150</v>
      </c>
      <c r="C7457" s="22" t="s">
        <v>78</v>
      </c>
      <c r="D7457" s="22" t="s">
        <v>4151</v>
      </c>
      <c r="E7457" s="397" t="s">
        <v>3500</v>
      </c>
      <c r="F7457" s="397"/>
      <c r="G7457" s="23" t="s">
        <v>268</v>
      </c>
      <c r="H7457" s="26">
        <v>6.3999999999999997E-5</v>
      </c>
      <c r="I7457" s="25">
        <v>5416.39</v>
      </c>
      <c r="J7457" s="25">
        <v>0.34</v>
      </c>
    </row>
    <row r="7458" spans="1:10">
      <c r="A7458" s="38"/>
      <c r="B7458" s="38"/>
      <c r="C7458" s="38"/>
      <c r="D7458" s="38"/>
      <c r="E7458" s="38" t="s">
        <v>1897</v>
      </c>
      <c r="F7458" s="39">
        <v>0</v>
      </c>
      <c r="G7458" s="38" t="s">
        <v>1898</v>
      </c>
      <c r="H7458" s="39">
        <v>0</v>
      </c>
      <c r="I7458" s="38" t="s">
        <v>1899</v>
      </c>
      <c r="J7458" s="39">
        <v>0</v>
      </c>
    </row>
    <row r="7459" spans="1:10">
      <c r="A7459" s="38"/>
      <c r="B7459" s="38"/>
      <c r="C7459" s="38"/>
      <c r="D7459" s="38"/>
      <c r="E7459" s="38" t="s">
        <v>1900</v>
      </c>
      <c r="F7459" s="39">
        <v>0.06</v>
      </c>
      <c r="G7459" s="38"/>
      <c r="H7459" s="398" t="s">
        <v>1901</v>
      </c>
      <c r="I7459" s="398"/>
      <c r="J7459" s="39">
        <v>0.4</v>
      </c>
    </row>
    <row r="7460" spans="1:10" ht="1.05" customHeight="1">
      <c r="A7460" s="16"/>
      <c r="B7460" s="16"/>
      <c r="C7460" s="16"/>
      <c r="D7460" s="16"/>
      <c r="E7460" s="16"/>
      <c r="F7460" s="16"/>
      <c r="G7460" s="16"/>
      <c r="H7460" s="16"/>
      <c r="I7460" s="16"/>
      <c r="J7460" s="16"/>
    </row>
    <row r="7461" spans="1:10" ht="18" customHeight="1">
      <c r="A7461" s="2"/>
      <c r="B7461" s="4" t="s">
        <v>61</v>
      </c>
      <c r="C7461" s="2" t="s">
        <v>62</v>
      </c>
      <c r="D7461" s="2" t="s">
        <v>9</v>
      </c>
      <c r="E7461" s="391" t="s">
        <v>63</v>
      </c>
      <c r="F7461" s="391"/>
      <c r="G7461" s="3" t="s">
        <v>64</v>
      </c>
      <c r="H7461" s="4" t="s">
        <v>10</v>
      </c>
      <c r="I7461" s="4" t="s">
        <v>65</v>
      </c>
      <c r="J7461" s="4" t="s">
        <v>11</v>
      </c>
    </row>
    <row r="7462" spans="1:10" ht="39" customHeight="1">
      <c r="A7462" s="10" t="s">
        <v>1883</v>
      </c>
      <c r="B7462" s="12" t="s">
        <v>4140</v>
      </c>
      <c r="C7462" s="10" t="s">
        <v>78</v>
      </c>
      <c r="D7462" s="10" t="s">
        <v>4141</v>
      </c>
      <c r="E7462" s="395" t="s">
        <v>3774</v>
      </c>
      <c r="F7462" s="395"/>
      <c r="G7462" s="11" t="s">
        <v>1911</v>
      </c>
      <c r="H7462" s="15">
        <v>1</v>
      </c>
      <c r="I7462" s="13">
        <v>0.08</v>
      </c>
      <c r="J7462" s="13">
        <v>0.08</v>
      </c>
    </row>
    <row r="7463" spans="1:10" ht="25.95" customHeight="1">
      <c r="A7463" s="22" t="s">
        <v>1894</v>
      </c>
      <c r="B7463" s="24" t="s">
        <v>4150</v>
      </c>
      <c r="C7463" s="22" t="s">
        <v>78</v>
      </c>
      <c r="D7463" s="22" t="s">
        <v>4151</v>
      </c>
      <c r="E7463" s="397" t="s">
        <v>3500</v>
      </c>
      <c r="F7463" s="397"/>
      <c r="G7463" s="23" t="s">
        <v>268</v>
      </c>
      <c r="H7463" s="26">
        <v>1.4800000000000001E-5</v>
      </c>
      <c r="I7463" s="25">
        <v>5416.39</v>
      </c>
      <c r="J7463" s="25">
        <v>0.08</v>
      </c>
    </row>
    <row r="7464" spans="1:10">
      <c r="A7464" s="38"/>
      <c r="B7464" s="38"/>
      <c r="C7464" s="38"/>
      <c r="D7464" s="38"/>
      <c r="E7464" s="38" t="s">
        <v>1897</v>
      </c>
      <c r="F7464" s="39">
        <v>0</v>
      </c>
      <c r="G7464" s="38" t="s">
        <v>1898</v>
      </c>
      <c r="H7464" s="39">
        <v>0</v>
      </c>
      <c r="I7464" s="38" t="s">
        <v>1899</v>
      </c>
      <c r="J7464" s="39">
        <v>0</v>
      </c>
    </row>
    <row r="7465" spans="1:10">
      <c r="A7465" s="38"/>
      <c r="B7465" s="38"/>
      <c r="C7465" s="38"/>
      <c r="D7465" s="38"/>
      <c r="E7465" s="38" t="s">
        <v>1900</v>
      </c>
      <c r="F7465" s="39">
        <v>0.01</v>
      </c>
      <c r="G7465" s="38"/>
      <c r="H7465" s="398" t="s">
        <v>1901</v>
      </c>
      <c r="I7465" s="398"/>
      <c r="J7465" s="39">
        <v>0.09</v>
      </c>
    </row>
    <row r="7466" spans="1:10" ht="1.05" customHeight="1">
      <c r="A7466" s="16"/>
      <c r="B7466" s="16"/>
      <c r="C7466" s="16"/>
      <c r="D7466" s="16"/>
      <c r="E7466" s="16"/>
      <c r="F7466" s="16"/>
      <c r="G7466" s="16"/>
      <c r="H7466" s="16"/>
      <c r="I7466" s="16"/>
      <c r="J7466" s="16"/>
    </row>
    <row r="7467" spans="1:10" ht="18" customHeight="1">
      <c r="A7467" s="2"/>
      <c r="B7467" s="4" t="s">
        <v>61</v>
      </c>
      <c r="C7467" s="2" t="s">
        <v>62</v>
      </c>
      <c r="D7467" s="2" t="s">
        <v>9</v>
      </c>
      <c r="E7467" s="391" t="s">
        <v>63</v>
      </c>
      <c r="F7467" s="391"/>
      <c r="G7467" s="3" t="s">
        <v>64</v>
      </c>
      <c r="H7467" s="4" t="s">
        <v>10</v>
      </c>
      <c r="I7467" s="4" t="s">
        <v>65</v>
      </c>
      <c r="J7467" s="4" t="s">
        <v>11</v>
      </c>
    </row>
    <row r="7468" spans="1:10" ht="39" customHeight="1">
      <c r="A7468" s="10" t="s">
        <v>1883</v>
      </c>
      <c r="B7468" s="12" t="s">
        <v>4148</v>
      </c>
      <c r="C7468" s="10" t="s">
        <v>78</v>
      </c>
      <c r="D7468" s="10" t="s">
        <v>4149</v>
      </c>
      <c r="E7468" s="395" t="s">
        <v>3774</v>
      </c>
      <c r="F7468" s="395"/>
      <c r="G7468" s="11" t="s">
        <v>1911</v>
      </c>
      <c r="H7468" s="15">
        <v>1</v>
      </c>
      <c r="I7468" s="13">
        <v>0.32</v>
      </c>
      <c r="J7468" s="13">
        <v>0.32</v>
      </c>
    </row>
    <row r="7469" spans="1:10" ht="25.95" customHeight="1">
      <c r="A7469" s="22" t="s">
        <v>1894</v>
      </c>
      <c r="B7469" s="24" t="s">
        <v>4150</v>
      </c>
      <c r="C7469" s="22" t="s">
        <v>78</v>
      </c>
      <c r="D7469" s="22" t="s">
        <v>4151</v>
      </c>
      <c r="E7469" s="397" t="s">
        <v>3500</v>
      </c>
      <c r="F7469" s="397"/>
      <c r="G7469" s="23" t="s">
        <v>268</v>
      </c>
      <c r="H7469" s="26">
        <v>6.0000000000000002E-5</v>
      </c>
      <c r="I7469" s="25">
        <v>5416.39</v>
      </c>
      <c r="J7469" s="25">
        <v>0.32</v>
      </c>
    </row>
    <row r="7470" spans="1:10">
      <c r="A7470" s="38"/>
      <c r="B7470" s="38"/>
      <c r="C7470" s="38"/>
      <c r="D7470" s="38"/>
      <c r="E7470" s="38" t="s">
        <v>1897</v>
      </c>
      <c r="F7470" s="39">
        <v>0</v>
      </c>
      <c r="G7470" s="38" t="s">
        <v>1898</v>
      </c>
      <c r="H7470" s="39">
        <v>0</v>
      </c>
      <c r="I7470" s="38" t="s">
        <v>1899</v>
      </c>
      <c r="J7470" s="39">
        <v>0</v>
      </c>
    </row>
    <row r="7471" spans="1:10">
      <c r="A7471" s="38"/>
      <c r="B7471" s="38"/>
      <c r="C7471" s="38"/>
      <c r="D7471" s="38"/>
      <c r="E7471" s="38" t="s">
        <v>1900</v>
      </c>
      <c r="F7471" s="39">
        <v>0.06</v>
      </c>
      <c r="G7471" s="38"/>
      <c r="H7471" s="398" t="s">
        <v>1901</v>
      </c>
      <c r="I7471" s="398"/>
      <c r="J7471" s="39">
        <v>0.38</v>
      </c>
    </row>
    <row r="7472" spans="1:10" ht="1.05" customHeight="1">
      <c r="A7472" s="16"/>
      <c r="B7472" s="16"/>
      <c r="C7472" s="16"/>
      <c r="D7472" s="16"/>
      <c r="E7472" s="16"/>
      <c r="F7472" s="16"/>
      <c r="G7472" s="16"/>
      <c r="H7472" s="16"/>
      <c r="I7472" s="16"/>
      <c r="J7472" s="16"/>
    </row>
    <row r="7473" spans="1:10" ht="18" customHeight="1">
      <c r="A7473" s="2"/>
      <c r="B7473" s="4" t="s">
        <v>61</v>
      </c>
      <c r="C7473" s="2" t="s">
        <v>62</v>
      </c>
      <c r="D7473" s="2" t="s">
        <v>9</v>
      </c>
      <c r="E7473" s="391" t="s">
        <v>63</v>
      </c>
      <c r="F7473" s="391"/>
      <c r="G7473" s="3" t="s">
        <v>64</v>
      </c>
      <c r="H7473" s="4" t="s">
        <v>10</v>
      </c>
      <c r="I7473" s="4" t="s">
        <v>65</v>
      </c>
      <c r="J7473" s="4" t="s">
        <v>11</v>
      </c>
    </row>
    <row r="7474" spans="1:10" ht="39" customHeight="1">
      <c r="A7474" s="10" t="s">
        <v>1883</v>
      </c>
      <c r="B7474" s="12" t="s">
        <v>4146</v>
      </c>
      <c r="C7474" s="10" t="s">
        <v>78</v>
      </c>
      <c r="D7474" s="10" t="s">
        <v>4147</v>
      </c>
      <c r="E7474" s="395" t="s">
        <v>3774</v>
      </c>
      <c r="F7474" s="395"/>
      <c r="G7474" s="11" t="s">
        <v>1911</v>
      </c>
      <c r="H7474" s="15">
        <v>1</v>
      </c>
      <c r="I7474" s="13">
        <v>0.74</v>
      </c>
      <c r="J7474" s="13">
        <v>0.74</v>
      </c>
    </row>
    <row r="7475" spans="1:10" ht="25.95" customHeight="1">
      <c r="A7475" s="22" t="s">
        <v>1894</v>
      </c>
      <c r="B7475" s="24" t="s">
        <v>3795</v>
      </c>
      <c r="C7475" s="22" t="s">
        <v>78</v>
      </c>
      <c r="D7475" s="22" t="s">
        <v>3796</v>
      </c>
      <c r="E7475" s="397" t="s">
        <v>3797</v>
      </c>
      <c r="F7475" s="397"/>
      <c r="G7475" s="23" t="s">
        <v>3798</v>
      </c>
      <c r="H7475" s="26">
        <v>0.78</v>
      </c>
      <c r="I7475" s="25">
        <v>0.95</v>
      </c>
      <c r="J7475" s="25">
        <v>0.74</v>
      </c>
    </row>
    <row r="7476" spans="1:10">
      <c r="A7476" s="38"/>
      <c r="B7476" s="38"/>
      <c r="C7476" s="38"/>
      <c r="D7476" s="38"/>
      <c r="E7476" s="38" t="s">
        <v>1897</v>
      </c>
      <c r="F7476" s="39">
        <v>0</v>
      </c>
      <c r="G7476" s="38" t="s">
        <v>1898</v>
      </c>
      <c r="H7476" s="39">
        <v>0</v>
      </c>
      <c r="I7476" s="38" t="s">
        <v>1899</v>
      </c>
      <c r="J7476" s="39">
        <v>0</v>
      </c>
    </row>
    <row r="7477" spans="1:10">
      <c r="A7477" s="38"/>
      <c r="B7477" s="38"/>
      <c r="C7477" s="38"/>
      <c r="D7477" s="38"/>
      <c r="E7477" s="38" t="s">
        <v>1900</v>
      </c>
      <c r="F7477" s="39">
        <v>0.15</v>
      </c>
      <c r="G7477" s="38"/>
      <c r="H7477" s="398" t="s">
        <v>1901</v>
      </c>
      <c r="I7477" s="398"/>
      <c r="J7477" s="39">
        <v>0.89</v>
      </c>
    </row>
    <row r="7478" spans="1:10" ht="1.05" customHeight="1">
      <c r="A7478" s="16"/>
      <c r="B7478" s="16"/>
      <c r="C7478" s="16"/>
      <c r="D7478" s="16"/>
      <c r="E7478" s="16"/>
      <c r="F7478" s="16"/>
      <c r="G7478" s="16"/>
      <c r="H7478" s="16"/>
      <c r="I7478" s="16"/>
      <c r="J7478" s="16"/>
    </row>
    <row r="7479" spans="1:10" ht="18" customHeight="1">
      <c r="A7479" s="2"/>
      <c r="B7479" s="4" t="s">
        <v>61</v>
      </c>
      <c r="C7479" s="2" t="s">
        <v>62</v>
      </c>
      <c r="D7479" s="2" t="s">
        <v>9</v>
      </c>
      <c r="E7479" s="391" t="s">
        <v>63</v>
      </c>
      <c r="F7479" s="391"/>
      <c r="G7479" s="3" t="s">
        <v>64</v>
      </c>
      <c r="H7479" s="4" t="s">
        <v>10</v>
      </c>
      <c r="I7479" s="4" t="s">
        <v>65</v>
      </c>
      <c r="J7479" s="4" t="s">
        <v>11</v>
      </c>
    </row>
    <row r="7480" spans="1:10" ht="39" customHeight="1">
      <c r="A7480" s="10" t="s">
        <v>1883</v>
      </c>
      <c r="B7480" s="12" t="s">
        <v>2200</v>
      </c>
      <c r="C7480" s="10" t="s">
        <v>78</v>
      </c>
      <c r="D7480" s="10" t="s">
        <v>2201</v>
      </c>
      <c r="E7480" s="395" t="s">
        <v>1907</v>
      </c>
      <c r="F7480" s="395"/>
      <c r="G7480" s="11" t="s">
        <v>1908</v>
      </c>
      <c r="H7480" s="15">
        <v>1</v>
      </c>
      <c r="I7480" s="13">
        <v>180.02</v>
      </c>
      <c r="J7480" s="13">
        <v>180.02</v>
      </c>
    </row>
    <row r="7481" spans="1:10" ht="39" customHeight="1">
      <c r="A7481" s="17" t="s">
        <v>1884</v>
      </c>
      <c r="B7481" s="19" t="s">
        <v>4152</v>
      </c>
      <c r="C7481" s="17" t="s">
        <v>78</v>
      </c>
      <c r="D7481" s="17" t="s">
        <v>4153</v>
      </c>
      <c r="E7481" s="396" t="s">
        <v>3774</v>
      </c>
      <c r="F7481" s="396"/>
      <c r="G7481" s="18" t="s">
        <v>1911</v>
      </c>
      <c r="H7481" s="21">
        <v>1</v>
      </c>
      <c r="I7481" s="20">
        <v>99.64</v>
      </c>
      <c r="J7481" s="20">
        <v>99.64</v>
      </c>
    </row>
    <row r="7482" spans="1:10" ht="24" customHeight="1">
      <c r="A7482" s="17" t="s">
        <v>1884</v>
      </c>
      <c r="B7482" s="19" t="s">
        <v>4154</v>
      </c>
      <c r="C7482" s="17" t="s">
        <v>78</v>
      </c>
      <c r="D7482" s="17" t="s">
        <v>4155</v>
      </c>
      <c r="E7482" s="396" t="s">
        <v>1887</v>
      </c>
      <c r="F7482" s="396"/>
      <c r="G7482" s="18" t="s">
        <v>1911</v>
      </c>
      <c r="H7482" s="21">
        <v>1</v>
      </c>
      <c r="I7482" s="20">
        <v>31.07</v>
      </c>
      <c r="J7482" s="20">
        <v>31.07</v>
      </c>
    </row>
    <row r="7483" spans="1:10" ht="39" customHeight="1">
      <c r="A7483" s="17" t="s">
        <v>1884</v>
      </c>
      <c r="B7483" s="19" t="s">
        <v>4156</v>
      </c>
      <c r="C7483" s="17" t="s">
        <v>78</v>
      </c>
      <c r="D7483" s="17" t="s">
        <v>4157</v>
      </c>
      <c r="E7483" s="396" t="s">
        <v>3774</v>
      </c>
      <c r="F7483" s="396"/>
      <c r="G7483" s="18" t="s">
        <v>1911</v>
      </c>
      <c r="H7483" s="21">
        <v>1</v>
      </c>
      <c r="I7483" s="20">
        <v>35.119999999999997</v>
      </c>
      <c r="J7483" s="20">
        <v>35.119999999999997</v>
      </c>
    </row>
    <row r="7484" spans="1:10" ht="39" customHeight="1">
      <c r="A7484" s="17" t="s">
        <v>1884</v>
      </c>
      <c r="B7484" s="19" t="s">
        <v>4158</v>
      </c>
      <c r="C7484" s="17" t="s">
        <v>78</v>
      </c>
      <c r="D7484" s="17" t="s">
        <v>4159</v>
      </c>
      <c r="E7484" s="396" t="s">
        <v>3774</v>
      </c>
      <c r="F7484" s="396"/>
      <c r="G7484" s="18" t="s">
        <v>1911</v>
      </c>
      <c r="H7484" s="21">
        <v>1</v>
      </c>
      <c r="I7484" s="20">
        <v>14.19</v>
      </c>
      <c r="J7484" s="20">
        <v>14.19</v>
      </c>
    </row>
    <row r="7485" spans="1:10">
      <c r="A7485" s="38"/>
      <c r="B7485" s="38"/>
      <c r="C7485" s="38"/>
      <c r="D7485" s="38"/>
      <c r="E7485" s="38" t="s">
        <v>1897</v>
      </c>
      <c r="F7485" s="39">
        <v>25.33</v>
      </c>
      <c r="G7485" s="38" t="s">
        <v>1898</v>
      </c>
      <c r="H7485" s="39">
        <v>0</v>
      </c>
      <c r="I7485" s="38" t="s">
        <v>1899</v>
      </c>
      <c r="J7485" s="39">
        <v>25.33</v>
      </c>
    </row>
    <row r="7486" spans="1:10">
      <c r="A7486" s="38"/>
      <c r="B7486" s="38"/>
      <c r="C7486" s="38"/>
      <c r="D7486" s="38"/>
      <c r="E7486" s="38" t="s">
        <v>1900</v>
      </c>
      <c r="F7486" s="39">
        <v>36.9</v>
      </c>
      <c r="G7486" s="38"/>
      <c r="H7486" s="398" t="s">
        <v>1901</v>
      </c>
      <c r="I7486" s="398"/>
      <c r="J7486" s="39">
        <v>216.92</v>
      </c>
    </row>
    <row r="7487" spans="1:10" ht="1.05" customHeight="1">
      <c r="A7487" s="16"/>
      <c r="B7487" s="16"/>
      <c r="C7487" s="16"/>
      <c r="D7487" s="16"/>
      <c r="E7487" s="16"/>
      <c r="F7487" s="16"/>
      <c r="G7487" s="16"/>
      <c r="H7487" s="16"/>
      <c r="I7487" s="16"/>
      <c r="J7487" s="16"/>
    </row>
    <row r="7488" spans="1:10" ht="18" customHeight="1">
      <c r="A7488" s="2"/>
      <c r="B7488" s="4" t="s">
        <v>61</v>
      </c>
      <c r="C7488" s="2" t="s">
        <v>62</v>
      </c>
      <c r="D7488" s="2" t="s">
        <v>9</v>
      </c>
      <c r="E7488" s="391" t="s">
        <v>63</v>
      </c>
      <c r="F7488" s="391"/>
      <c r="G7488" s="3" t="s">
        <v>64</v>
      </c>
      <c r="H7488" s="4" t="s">
        <v>10</v>
      </c>
      <c r="I7488" s="4" t="s">
        <v>65</v>
      </c>
      <c r="J7488" s="4" t="s">
        <v>11</v>
      </c>
    </row>
    <row r="7489" spans="1:10" ht="39" customHeight="1">
      <c r="A7489" s="10" t="s">
        <v>1883</v>
      </c>
      <c r="B7489" s="12" t="s">
        <v>2120</v>
      </c>
      <c r="C7489" s="10" t="s">
        <v>78</v>
      </c>
      <c r="D7489" s="10" t="s">
        <v>2121</v>
      </c>
      <c r="E7489" s="395" t="s">
        <v>1907</v>
      </c>
      <c r="F7489" s="395"/>
      <c r="G7489" s="11" t="s">
        <v>1914</v>
      </c>
      <c r="H7489" s="15">
        <v>1</v>
      </c>
      <c r="I7489" s="13">
        <v>352.54</v>
      </c>
      <c r="J7489" s="13">
        <v>352.54</v>
      </c>
    </row>
    <row r="7490" spans="1:10" ht="39" customHeight="1">
      <c r="A7490" s="17" t="s">
        <v>1884</v>
      </c>
      <c r="B7490" s="19" t="s">
        <v>4152</v>
      </c>
      <c r="C7490" s="17" t="s">
        <v>78</v>
      </c>
      <c r="D7490" s="17" t="s">
        <v>4153</v>
      </c>
      <c r="E7490" s="396" t="s">
        <v>3774</v>
      </c>
      <c r="F7490" s="396"/>
      <c r="G7490" s="18" t="s">
        <v>1911</v>
      </c>
      <c r="H7490" s="21">
        <v>1</v>
      </c>
      <c r="I7490" s="20">
        <v>99.64</v>
      </c>
      <c r="J7490" s="20">
        <v>99.64</v>
      </c>
    </row>
    <row r="7491" spans="1:10" ht="39" customHeight="1">
      <c r="A7491" s="17" t="s">
        <v>1884</v>
      </c>
      <c r="B7491" s="19" t="s">
        <v>4156</v>
      </c>
      <c r="C7491" s="17" t="s">
        <v>78</v>
      </c>
      <c r="D7491" s="17" t="s">
        <v>4157</v>
      </c>
      <c r="E7491" s="396" t="s">
        <v>3774</v>
      </c>
      <c r="F7491" s="396"/>
      <c r="G7491" s="18" t="s">
        <v>1911</v>
      </c>
      <c r="H7491" s="21">
        <v>1</v>
      </c>
      <c r="I7491" s="20">
        <v>35.119999999999997</v>
      </c>
      <c r="J7491" s="20">
        <v>35.119999999999997</v>
      </c>
    </row>
    <row r="7492" spans="1:10" ht="39" customHeight="1">
      <c r="A7492" s="17" t="s">
        <v>1884</v>
      </c>
      <c r="B7492" s="19" t="s">
        <v>4160</v>
      </c>
      <c r="C7492" s="17" t="s">
        <v>78</v>
      </c>
      <c r="D7492" s="17" t="s">
        <v>4161</v>
      </c>
      <c r="E7492" s="396" t="s">
        <v>3774</v>
      </c>
      <c r="F7492" s="396"/>
      <c r="G7492" s="18" t="s">
        <v>1911</v>
      </c>
      <c r="H7492" s="21">
        <v>1</v>
      </c>
      <c r="I7492" s="20">
        <v>12.35</v>
      </c>
      <c r="J7492" s="20">
        <v>12.35</v>
      </c>
    </row>
    <row r="7493" spans="1:10" ht="39" customHeight="1">
      <c r="A7493" s="17" t="s">
        <v>1884</v>
      </c>
      <c r="B7493" s="19" t="s">
        <v>4158</v>
      </c>
      <c r="C7493" s="17" t="s">
        <v>78</v>
      </c>
      <c r="D7493" s="17" t="s">
        <v>4159</v>
      </c>
      <c r="E7493" s="396" t="s">
        <v>3774</v>
      </c>
      <c r="F7493" s="396"/>
      <c r="G7493" s="18" t="s">
        <v>1911</v>
      </c>
      <c r="H7493" s="21">
        <v>1</v>
      </c>
      <c r="I7493" s="20">
        <v>14.19</v>
      </c>
      <c r="J7493" s="20">
        <v>14.19</v>
      </c>
    </row>
    <row r="7494" spans="1:10" ht="24" customHeight="1">
      <c r="A7494" s="17" t="s">
        <v>1884</v>
      </c>
      <c r="B7494" s="19" t="s">
        <v>4154</v>
      </c>
      <c r="C7494" s="17" t="s">
        <v>78</v>
      </c>
      <c r="D7494" s="17" t="s">
        <v>4155</v>
      </c>
      <c r="E7494" s="396" t="s">
        <v>1887</v>
      </c>
      <c r="F7494" s="396"/>
      <c r="G7494" s="18" t="s">
        <v>1911</v>
      </c>
      <c r="H7494" s="21">
        <v>1</v>
      </c>
      <c r="I7494" s="20">
        <v>31.07</v>
      </c>
      <c r="J7494" s="20">
        <v>31.07</v>
      </c>
    </row>
    <row r="7495" spans="1:10" ht="39" customHeight="1">
      <c r="A7495" s="17" t="s">
        <v>1884</v>
      </c>
      <c r="B7495" s="19" t="s">
        <v>4162</v>
      </c>
      <c r="C7495" s="17" t="s">
        <v>78</v>
      </c>
      <c r="D7495" s="17" t="s">
        <v>4163</v>
      </c>
      <c r="E7495" s="396" t="s">
        <v>3774</v>
      </c>
      <c r="F7495" s="396"/>
      <c r="G7495" s="18" t="s">
        <v>1911</v>
      </c>
      <c r="H7495" s="21">
        <v>1</v>
      </c>
      <c r="I7495" s="20">
        <v>160.16999999999999</v>
      </c>
      <c r="J7495" s="20">
        <v>160.16999999999999</v>
      </c>
    </row>
    <row r="7496" spans="1:10">
      <c r="A7496" s="38"/>
      <c r="B7496" s="38"/>
      <c r="C7496" s="38"/>
      <c r="D7496" s="38"/>
      <c r="E7496" s="38" t="s">
        <v>1897</v>
      </c>
      <c r="F7496" s="39">
        <v>25.33</v>
      </c>
      <c r="G7496" s="38" t="s">
        <v>1898</v>
      </c>
      <c r="H7496" s="39">
        <v>0</v>
      </c>
      <c r="I7496" s="38" t="s">
        <v>1899</v>
      </c>
      <c r="J7496" s="39">
        <v>25.33</v>
      </c>
    </row>
    <row r="7497" spans="1:10">
      <c r="A7497" s="38"/>
      <c r="B7497" s="38"/>
      <c r="C7497" s="38"/>
      <c r="D7497" s="38"/>
      <c r="E7497" s="38" t="s">
        <v>1900</v>
      </c>
      <c r="F7497" s="39">
        <v>72.27</v>
      </c>
      <c r="G7497" s="38"/>
      <c r="H7497" s="398" t="s">
        <v>1901</v>
      </c>
      <c r="I7497" s="398"/>
      <c r="J7497" s="39">
        <v>424.81</v>
      </c>
    </row>
    <row r="7498" spans="1:10" ht="1.05" customHeight="1">
      <c r="A7498" s="16"/>
      <c r="B7498" s="16"/>
      <c r="C7498" s="16"/>
      <c r="D7498" s="16"/>
      <c r="E7498" s="16"/>
      <c r="F7498" s="16"/>
      <c r="G7498" s="16"/>
      <c r="H7498" s="16"/>
      <c r="I7498" s="16"/>
      <c r="J7498" s="16"/>
    </row>
    <row r="7499" spans="1:10" ht="18" customHeight="1">
      <c r="A7499" s="2"/>
      <c r="B7499" s="4" t="s">
        <v>61</v>
      </c>
      <c r="C7499" s="2" t="s">
        <v>62</v>
      </c>
      <c r="D7499" s="2" t="s">
        <v>9</v>
      </c>
      <c r="E7499" s="391" t="s">
        <v>63</v>
      </c>
      <c r="F7499" s="391"/>
      <c r="G7499" s="3" t="s">
        <v>64</v>
      </c>
      <c r="H7499" s="4" t="s">
        <v>10</v>
      </c>
      <c r="I7499" s="4" t="s">
        <v>65</v>
      </c>
      <c r="J7499" s="4" t="s">
        <v>11</v>
      </c>
    </row>
    <row r="7500" spans="1:10" ht="39" customHeight="1">
      <c r="A7500" s="10" t="s">
        <v>1883</v>
      </c>
      <c r="B7500" s="12" t="s">
        <v>4152</v>
      </c>
      <c r="C7500" s="10" t="s">
        <v>78</v>
      </c>
      <c r="D7500" s="10" t="s">
        <v>4153</v>
      </c>
      <c r="E7500" s="395" t="s">
        <v>3774</v>
      </c>
      <c r="F7500" s="395"/>
      <c r="G7500" s="11" t="s">
        <v>1911</v>
      </c>
      <c r="H7500" s="15">
        <v>1</v>
      </c>
      <c r="I7500" s="13">
        <v>99.64</v>
      </c>
      <c r="J7500" s="13">
        <v>99.64</v>
      </c>
    </row>
    <row r="7501" spans="1:10" ht="39" customHeight="1">
      <c r="A7501" s="22" t="s">
        <v>1894</v>
      </c>
      <c r="B7501" s="24" t="s">
        <v>4164</v>
      </c>
      <c r="C7501" s="22" t="s">
        <v>78</v>
      </c>
      <c r="D7501" s="22" t="s">
        <v>4165</v>
      </c>
      <c r="E7501" s="397" t="s">
        <v>3500</v>
      </c>
      <c r="F7501" s="397"/>
      <c r="G7501" s="23" t="s">
        <v>268</v>
      </c>
      <c r="H7501" s="26">
        <v>4.0000000000000003E-5</v>
      </c>
      <c r="I7501" s="25">
        <v>2491030.2799999998</v>
      </c>
      <c r="J7501" s="25">
        <v>99.64</v>
      </c>
    </row>
    <row r="7502" spans="1:10">
      <c r="A7502" s="38"/>
      <c r="B7502" s="38"/>
      <c r="C7502" s="38"/>
      <c r="D7502" s="38"/>
      <c r="E7502" s="38" t="s">
        <v>1897</v>
      </c>
      <c r="F7502" s="39">
        <v>0</v>
      </c>
      <c r="G7502" s="38" t="s">
        <v>1898</v>
      </c>
      <c r="H7502" s="39">
        <v>0</v>
      </c>
      <c r="I7502" s="38" t="s">
        <v>1899</v>
      </c>
      <c r="J7502" s="39">
        <v>0</v>
      </c>
    </row>
    <row r="7503" spans="1:10">
      <c r="A7503" s="38"/>
      <c r="B7503" s="38"/>
      <c r="C7503" s="38"/>
      <c r="D7503" s="38"/>
      <c r="E7503" s="38" t="s">
        <v>1900</v>
      </c>
      <c r="F7503" s="39">
        <v>20.420000000000002</v>
      </c>
      <c r="G7503" s="38"/>
      <c r="H7503" s="398" t="s">
        <v>1901</v>
      </c>
      <c r="I7503" s="398"/>
      <c r="J7503" s="39">
        <v>120.06</v>
      </c>
    </row>
    <row r="7504" spans="1:10" ht="1.05" customHeight="1">
      <c r="A7504" s="16"/>
      <c r="B7504" s="16"/>
      <c r="C7504" s="16"/>
      <c r="D7504" s="16"/>
      <c r="E7504" s="16"/>
      <c r="F7504" s="16"/>
      <c r="G7504" s="16"/>
      <c r="H7504" s="16"/>
      <c r="I7504" s="16"/>
      <c r="J7504" s="16"/>
    </row>
    <row r="7505" spans="1:10" ht="18" customHeight="1">
      <c r="A7505" s="2"/>
      <c r="B7505" s="4" t="s">
        <v>61</v>
      </c>
      <c r="C7505" s="2" t="s">
        <v>62</v>
      </c>
      <c r="D7505" s="2" t="s">
        <v>9</v>
      </c>
      <c r="E7505" s="391" t="s">
        <v>63</v>
      </c>
      <c r="F7505" s="391"/>
      <c r="G7505" s="3" t="s">
        <v>64</v>
      </c>
      <c r="H7505" s="4" t="s">
        <v>10</v>
      </c>
      <c r="I7505" s="4" t="s">
        <v>65</v>
      </c>
      <c r="J7505" s="4" t="s">
        <v>11</v>
      </c>
    </row>
    <row r="7506" spans="1:10" ht="39" customHeight="1">
      <c r="A7506" s="10" t="s">
        <v>1883</v>
      </c>
      <c r="B7506" s="12" t="s">
        <v>4158</v>
      </c>
      <c r="C7506" s="10" t="s">
        <v>78</v>
      </c>
      <c r="D7506" s="10" t="s">
        <v>4159</v>
      </c>
      <c r="E7506" s="395" t="s">
        <v>3774</v>
      </c>
      <c r="F7506" s="395"/>
      <c r="G7506" s="11" t="s">
        <v>1911</v>
      </c>
      <c r="H7506" s="15">
        <v>1</v>
      </c>
      <c r="I7506" s="13">
        <v>14.19</v>
      </c>
      <c r="J7506" s="13">
        <v>14.19</v>
      </c>
    </row>
    <row r="7507" spans="1:10" ht="39" customHeight="1">
      <c r="A7507" s="22" t="s">
        <v>1894</v>
      </c>
      <c r="B7507" s="24" t="s">
        <v>4164</v>
      </c>
      <c r="C7507" s="22" t="s">
        <v>78</v>
      </c>
      <c r="D7507" s="22" t="s">
        <v>4165</v>
      </c>
      <c r="E7507" s="397" t="s">
        <v>3500</v>
      </c>
      <c r="F7507" s="397"/>
      <c r="G7507" s="23" t="s">
        <v>268</v>
      </c>
      <c r="H7507" s="26">
        <v>5.6999999999999996E-6</v>
      </c>
      <c r="I7507" s="25">
        <v>2491030.2799999998</v>
      </c>
      <c r="J7507" s="25">
        <v>14.19</v>
      </c>
    </row>
    <row r="7508" spans="1:10">
      <c r="A7508" s="38"/>
      <c r="B7508" s="38"/>
      <c r="C7508" s="38"/>
      <c r="D7508" s="38"/>
      <c r="E7508" s="38" t="s">
        <v>1897</v>
      </c>
      <c r="F7508" s="39">
        <v>0</v>
      </c>
      <c r="G7508" s="38" t="s">
        <v>1898</v>
      </c>
      <c r="H7508" s="39">
        <v>0</v>
      </c>
      <c r="I7508" s="38" t="s">
        <v>1899</v>
      </c>
      <c r="J7508" s="39">
        <v>0</v>
      </c>
    </row>
    <row r="7509" spans="1:10">
      <c r="A7509" s="38"/>
      <c r="B7509" s="38"/>
      <c r="C7509" s="38"/>
      <c r="D7509" s="38"/>
      <c r="E7509" s="38" t="s">
        <v>1900</v>
      </c>
      <c r="F7509" s="39">
        <v>2.9</v>
      </c>
      <c r="G7509" s="38"/>
      <c r="H7509" s="398" t="s">
        <v>1901</v>
      </c>
      <c r="I7509" s="398"/>
      <c r="J7509" s="39">
        <v>17.09</v>
      </c>
    </row>
    <row r="7510" spans="1:10" ht="1.05" customHeight="1">
      <c r="A7510" s="16"/>
      <c r="B7510" s="16"/>
      <c r="C7510" s="16"/>
      <c r="D7510" s="16"/>
      <c r="E7510" s="16"/>
      <c r="F7510" s="16"/>
      <c r="G7510" s="16"/>
      <c r="H7510" s="16"/>
      <c r="I7510" s="16"/>
      <c r="J7510" s="16"/>
    </row>
    <row r="7511" spans="1:10" ht="18" customHeight="1">
      <c r="A7511" s="2"/>
      <c r="B7511" s="4" t="s">
        <v>61</v>
      </c>
      <c r="C7511" s="2" t="s">
        <v>62</v>
      </c>
      <c r="D7511" s="2" t="s">
        <v>9</v>
      </c>
      <c r="E7511" s="391" t="s">
        <v>63</v>
      </c>
      <c r="F7511" s="391"/>
      <c r="G7511" s="3" t="s">
        <v>64</v>
      </c>
      <c r="H7511" s="4" t="s">
        <v>10</v>
      </c>
      <c r="I7511" s="4" t="s">
        <v>65</v>
      </c>
      <c r="J7511" s="4" t="s">
        <v>11</v>
      </c>
    </row>
    <row r="7512" spans="1:10" ht="39" customHeight="1">
      <c r="A7512" s="10" t="s">
        <v>1883</v>
      </c>
      <c r="B7512" s="12" t="s">
        <v>4156</v>
      </c>
      <c r="C7512" s="10" t="s">
        <v>78</v>
      </c>
      <c r="D7512" s="10" t="s">
        <v>4157</v>
      </c>
      <c r="E7512" s="395" t="s">
        <v>3774</v>
      </c>
      <c r="F7512" s="395"/>
      <c r="G7512" s="11" t="s">
        <v>1911</v>
      </c>
      <c r="H7512" s="15">
        <v>1</v>
      </c>
      <c r="I7512" s="13">
        <v>35.119999999999997</v>
      </c>
      <c r="J7512" s="13">
        <v>35.119999999999997</v>
      </c>
    </row>
    <row r="7513" spans="1:10" ht="39" customHeight="1">
      <c r="A7513" s="22" t="s">
        <v>1894</v>
      </c>
      <c r="B7513" s="24" t="s">
        <v>4164</v>
      </c>
      <c r="C7513" s="22" t="s">
        <v>78</v>
      </c>
      <c r="D7513" s="22" t="s">
        <v>4165</v>
      </c>
      <c r="E7513" s="397" t="s">
        <v>3500</v>
      </c>
      <c r="F7513" s="397"/>
      <c r="G7513" s="23" t="s">
        <v>268</v>
      </c>
      <c r="H7513" s="26">
        <v>1.4100000000000001E-5</v>
      </c>
      <c r="I7513" s="25">
        <v>2491030.2799999998</v>
      </c>
      <c r="J7513" s="25">
        <v>35.119999999999997</v>
      </c>
    </row>
    <row r="7514" spans="1:10">
      <c r="A7514" s="38"/>
      <c r="B7514" s="38"/>
      <c r="C7514" s="38"/>
      <c r="D7514" s="38"/>
      <c r="E7514" s="38" t="s">
        <v>1897</v>
      </c>
      <c r="F7514" s="39">
        <v>0</v>
      </c>
      <c r="G7514" s="38" t="s">
        <v>1898</v>
      </c>
      <c r="H7514" s="39">
        <v>0</v>
      </c>
      <c r="I7514" s="38" t="s">
        <v>1899</v>
      </c>
      <c r="J7514" s="39">
        <v>0</v>
      </c>
    </row>
    <row r="7515" spans="1:10">
      <c r="A7515" s="38"/>
      <c r="B7515" s="38"/>
      <c r="C7515" s="38"/>
      <c r="D7515" s="38"/>
      <c r="E7515" s="38" t="s">
        <v>1900</v>
      </c>
      <c r="F7515" s="39">
        <v>7.19</v>
      </c>
      <c r="G7515" s="38"/>
      <c r="H7515" s="398" t="s">
        <v>1901</v>
      </c>
      <c r="I7515" s="398"/>
      <c r="J7515" s="39">
        <v>42.31</v>
      </c>
    </row>
    <row r="7516" spans="1:10" ht="1.05" customHeight="1">
      <c r="A7516" s="16"/>
      <c r="B7516" s="16"/>
      <c r="C7516" s="16"/>
      <c r="D7516" s="16"/>
      <c r="E7516" s="16"/>
      <c r="F7516" s="16"/>
      <c r="G7516" s="16"/>
      <c r="H7516" s="16"/>
      <c r="I7516" s="16"/>
      <c r="J7516" s="16"/>
    </row>
    <row r="7517" spans="1:10" ht="18" customHeight="1">
      <c r="A7517" s="2"/>
      <c r="B7517" s="4" t="s">
        <v>61</v>
      </c>
      <c r="C7517" s="2" t="s">
        <v>62</v>
      </c>
      <c r="D7517" s="2" t="s">
        <v>9</v>
      </c>
      <c r="E7517" s="391" t="s">
        <v>63</v>
      </c>
      <c r="F7517" s="391"/>
      <c r="G7517" s="3" t="s">
        <v>64</v>
      </c>
      <c r="H7517" s="4" t="s">
        <v>10</v>
      </c>
      <c r="I7517" s="4" t="s">
        <v>65</v>
      </c>
      <c r="J7517" s="4" t="s">
        <v>11</v>
      </c>
    </row>
    <row r="7518" spans="1:10" ht="39" customHeight="1">
      <c r="A7518" s="10" t="s">
        <v>1883</v>
      </c>
      <c r="B7518" s="12" t="s">
        <v>4162</v>
      </c>
      <c r="C7518" s="10" t="s">
        <v>78</v>
      </c>
      <c r="D7518" s="10" t="s">
        <v>4163</v>
      </c>
      <c r="E7518" s="395" t="s">
        <v>3774</v>
      </c>
      <c r="F7518" s="395"/>
      <c r="G7518" s="11" t="s">
        <v>1911</v>
      </c>
      <c r="H7518" s="15">
        <v>1</v>
      </c>
      <c r="I7518" s="13">
        <v>160.16999999999999</v>
      </c>
      <c r="J7518" s="13">
        <v>160.16999999999999</v>
      </c>
    </row>
    <row r="7519" spans="1:10" ht="39" customHeight="1">
      <c r="A7519" s="22" t="s">
        <v>1894</v>
      </c>
      <c r="B7519" s="24" t="s">
        <v>4164</v>
      </c>
      <c r="C7519" s="22" t="s">
        <v>78</v>
      </c>
      <c r="D7519" s="22" t="s">
        <v>4165</v>
      </c>
      <c r="E7519" s="397" t="s">
        <v>3500</v>
      </c>
      <c r="F7519" s="397"/>
      <c r="G7519" s="23" t="s">
        <v>268</v>
      </c>
      <c r="H7519" s="26">
        <v>6.4300000000000004E-5</v>
      </c>
      <c r="I7519" s="25">
        <v>2491030.2799999998</v>
      </c>
      <c r="J7519" s="25">
        <v>160.16999999999999</v>
      </c>
    </row>
    <row r="7520" spans="1:10">
      <c r="A7520" s="38"/>
      <c r="B7520" s="38"/>
      <c r="C7520" s="38"/>
      <c r="D7520" s="38"/>
      <c r="E7520" s="38" t="s">
        <v>1897</v>
      </c>
      <c r="F7520" s="39">
        <v>0</v>
      </c>
      <c r="G7520" s="38" t="s">
        <v>1898</v>
      </c>
      <c r="H7520" s="39">
        <v>0</v>
      </c>
      <c r="I7520" s="38" t="s">
        <v>1899</v>
      </c>
      <c r="J7520" s="39">
        <v>0</v>
      </c>
    </row>
    <row r="7521" spans="1:10">
      <c r="A7521" s="38"/>
      <c r="B7521" s="38"/>
      <c r="C7521" s="38"/>
      <c r="D7521" s="38"/>
      <c r="E7521" s="38" t="s">
        <v>1900</v>
      </c>
      <c r="F7521" s="39">
        <v>32.83</v>
      </c>
      <c r="G7521" s="38"/>
      <c r="H7521" s="398" t="s">
        <v>1901</v>
      </c>
      <c r="I7521" s="398"/>
      <c r="J7521" s="39">
        <v>193</v>
      </c>
    </row>
    <row r="7522" spans="1:10" ht="1.05" customHeight="1">
      <c r="A7522" s="16"/>
      <c r="B7522" s="16"/>
      <c r="C7522" s="16"/>
      <c r="D7522" s="16"/>
      <c r="E7522" s="16"/>
      <c r="F7522" s="16"/>
      <c r="G7522" s="16"/>
      <c r="H7522" s="16"/>
      <c r="I7522" s="16"/>
      <c r="J7522" s="16"/>
    </row>
    <row r="7523" spans="1:10" ht="18" customHeight="1">
      <c r="A7523" s="2"/>
      <c r="B7523" s="4" t="s">
        <v>61</v>
      </c>
      <c r="C7523" s="2" t="s">
        <v>62</v>
      </c>
      <c r="D7523" s="2" t="s">
        <v>9</v>
      </c>
      <c r="E7523" s="391" t="s">
        <v>63</v>
      </c>
      <c r="F7523" s="391"/>
      <c r="G7523" s="3" t="s">
        <v>64</v>
      </c>
      <c r="H7523" s="4" t="s">
        <v>10</v>
      </c>
      <c r="I7523" s="4" t="s">
        <v>65</v>
      </c>
      <c r="J7523" s="4" t="s">
        <v>11</v>
      </c>
    </row>
    <row r="7524" spans="1:10" ht="39" customHeight="1">
      <c r="A7524" s="10" t="s">
        <v>1883</v>
      </c>
      <c r="B7524" s="12" t="s">
        <v>4160</v>
      </c>
      <c r="C7524" s="10" t="s">
        <v>78</v>
      </c>
      <c r="D7524" s="10" t="s">
        <v>4161</v>
      </c>
      <c r="E7524" s="395" t="s">
        <v>3774</v>
      </c>
      <c r="F7524" s="395"/>
      <c r="G7524" s="11" t="s">
        <v>1911</v>
      </c>
      <c r="H7524" s="15">
        <v>1</v>
      </c>
      <c r="I7524" s="13">
        <v>12.35</v>
      </c>
      <c r="J7524" s="13">
        <v>12.35</v>
      </c>
    </row>
    <row r="7525" spans="1:10" ht="25.95" customHeight="1">
      <c r="A7525" s="22" t="s">
        <v>1894</v>
      </c>
      <c r="B7525" s="24" t="s">
        <v>3795</v>
      </c>
      <c r="C7525" s="22" t="s">
        <v>78</v>
      </c>
      <c r="D7525" s="22" t="s">
        <v>3796</v>
      </c>
      <c r="E7525" s="397" t="s">
        <v>3797</v>
      </c>
      <c r="F7525" s="397"/>
      <c r="G7525" s="23" t="s">
        <v>3798</v>
      </c>
      <c r="H7525" s="26">
        <v>13</v>
      </c>
      <c r="I7525" s="25">
        <v>0.95</v>
      </c>
      <c r="J7525" s="25">
        <v>12.35</v>
      </c>
    </row>
    <row r="7526" spans="1:10">
      <c r="A7526" s="38"/>
      <c r="B7526" s="38"/>
      <c r="C7526" s="38"/>
      <c r="D7526" s="38"/>
      <c r="E7526" s="38" t="s">
        <v>1897</v>
      </c>
      <c r="F7526" s="39">
        <v>0</v>
      </c>
      <c r="G7526" s="38" t="s">
        <v>1898</v>
      </c>
      <c r="H7526" s="39">
        <v>0</v>
      </c>
      <c r="I7526" s="38" t="s">
        <v>1899</v>
      </c>
      <c r="J7526" s="39">
        <v>0</v>
      </c>
    </row>
    <row r="7527" spans="1:10">
      <c r="A7527" s="38"/>
      <c r="B7527" s="38"/>
      <c r="C7527" s="38"/>
      <c r="D7527" s="38"/>
      <c r="E7527" s="38" t="s">
        <v>1900</v>
      </c>
      <c r="F7527" s="39">
        <v>2.5299999999999998</v>
      </c>
      <c r="G7527" s="38"/>
      <c r="H7527" s="398" t="s">
        <v>1901</v>
      </c>
      <c r="I7527" s="398"/>
      <c r="J7527" s="39">
        <v>14.88</v>
      </c>
    </row>
    <row r="7528" spans="1:10" ht="1.05" customHeight="1">
      <c r="A7528" s="16"/>
      <c r="B7528" s="16"/>
      <c r="C7528" s="16"/>
      <c r="D7528" s="16"/>
      <c r="E7528" s="16"/>
      <c r="F7528" s="16"/>
      <c r="G7528" s="16"/>
      <c r="H7528" s="16"/>
      <c r="I7528" s="16"/>
      <c r="J7528" s="16"/>
    </row>
    <row r="7529" spans="1:10" ht="18" customHeight="1">
      <c r="A7529" s="2"/>
      <c r="B7529" s="4" t="s">
        <v>61</v>
      </c>
      <c r="C7529" s="2" t="s">
        <v>62</v>
      </c>
      <c r="D7529" s="2" t="s">
        <v>9</v>
      </c>
      <c r="E7529" s="391" t="s">
        <v>63</v>
      </c>
      <c r="F7529" s="391"/>
      <c r="G7529" s="3" t="s">
        <v>64</v>
      </c>
      <c r="H7529" s="4" t="s">
        <v>10</v>
      </c>
      <c r="I7529" s="4" t="s">
        <v>65</v>
      </c>
      <c r="J7529" s="4" t="s">
        <v>11</v>
      </c>
    </row>
    <row r="7530" spans="1:10" ht="64.95" customHeight="1">
      <c r="A7530" s="10" t="s">
        <v>1883</v>
      </c>
      <c r="B7530" s="12" t="s">
        <v>3295</v>
      </c>
      <c r="C7530" s="10" t="s">
        <v>78</v>
      </c>
      <c r="D7530" s="10" t="s">
        <v>3296</v>
      </c>
      <c r="E7530" s="395" t="s">
        <v>1907</v>
      </c>
      <c r="F7530" s="395"/>
      <c r="G7530" s="11" t="s">
        <v>1914</v>
      </c>
      <c r="H7530" s="15">
        <v>1</v>
      </c>
      <c r="I7530" s="13">
        <v>285.12</v>
      </c>
      <c r="J7530" s="13">
        <v>285.12</v>
      </c>
    </row>
    <row r="7531" spans="1:10" ht="25.95" customHeight="1">
      <c r="A7531" s="17" t="s">
        <v>1884</v>
      </c>
      <c r="B7531" s="19" t="s">
        <v>4166</v>
      </c>
      <c r="C7531" s="17" t="s">
        <v>78</v>
      </c>
      <c r="D7531" s="17" t="s">
        <v>4167</v>
      </c>
      <c r="E7531" s="396" t="s">
        <v>1887</v>
      </c>
      <c r="F7531" s="396"/>
      <c r="G7531" s="18" t="s">
        <v>1911</v>
      </c>
      <c r="H7531" s="21">
        <v>1</v>
      </c>
      <c r="I7531" s="20">
        <v>29.64</v>
      </c>
      <c r="J7531" s="20">
        <v>29.64</v>
      </c>
    </row>
    <row r="7532" spans="1:10" ht="64.95" customHeight="1">
      <c r="A7532" s="17" t="s">
        <v>1884</v>
      </c>
      <c r="B7532" s="19" t="s">
        <v>4168</v>
      </c>
      <c r="C7532" s="17" t="s">
        <v>78</v>
      </c>
      <c r="D7532" s="17" t="s">
        <v>4169</v>
      </c>
      <c r="E7532" s="396" t="s">
        <v>3774</v>
      </c>
      <c r="F7532" s="396"/>
      <c r="G7532" s="18" t="s">
        <v>1911</v>
      </c>
      <c r="H7532" s="21">
        <v>1</v>
      </c>
      <c r="I7532" s="20">
        <v>47.12</v>
      </c>
      <c r="J7532" s="20">
        <v>47.12</v>
      </c>
    </row>
    <row r="7533" spans="1:10" ht="64.95" customHeight="1">
      <c r="A7533" s="17" t="s">
        <v>1884</v>
      </c>
      <c r="B7533" s="19" t="s">
        <v>4170</v>
      </c>
      <c r="C7533" s="17" t="s">
        <v>78</v>
      </c>
      <c r="D7533" s="17" t="s">
        <v>4171</v>
      </c>
      <c r="E7533" s="396" t="s">
        <v>3774</v>
      </c>
      <c r="F7533" s="396"/>
      <c r="G7533" s="18" t="s">
        <v>1911</v>
      </c>
      <c r="H7533" s="21">
        <v>1</v>
      </c>
      <c r="I7533" s="20">
        <v>27.77</v>
      </c>
      <c r="J7533" s="20">
        <v>27.77</v>
      </c>
    </row>
    <row r="7534" spans="1:10" ht="64.95" customHeight="1">
      <c r="A7534" s="17" t="s">
        <v>1884</v>
      </c>
      <c r="B7534" s="19" t="s">
        <v>4172</v>
      </c>
      <c r="C7534" s="17" t="s">
        <v>78</v>
      </c>
      <c r="D7534" s="17" t="s">
        <v>4173</v>
      </c>
      <c r="E7534" s="396" t="s">
        <v>3774</v>
      </c>
      <c r="F7534" s="396"/>
      <c r="G7534" s="18" t="s">
        <v>1911</v>
      </c>
      <c r="H7534" s="21">
        <v>1</v>
      </c>
      <c r="I7534" s="20">
        <v>10.23</v>
      </c>
      <c r="J7534" s="20">
        <v>10.23</v>
      </c>
    </row>
    <row r="7535" spans="1:10" ht="64.95" customHeight="1">
      <c r="A7535" s="17" t="s">
        <v>1884</v>
      </c>
      <c r="B7535" s="19" t="s">
        <v>4174</v>
      </c>
      <c r="C7535" s="17" t="s">
        <v>78</v>
      </c>
      <c r="D7535" s="17" t="s">
        <v>4175</v>
      </c>
      <c r="E7535" s="396" t="s">
        <v>3774</v>
      </c>
      <c r="F7535" s="396"/>
      <c r="G7535" s="18" t="s">
        <v>1911</v>
      </c>
      <c r="H7535" s="21">
        <v>1</v>
      </c>
      <c r="I7535" s="20">
        <v>166.24</v>
      </c>
      <c r="J7535" s="20">
        <v>166.24</v>
      </c>
    </row>
    <row r="7536" spans="1:10" ht="64.95" customHeight="1">
      <c r="A7536" s="17" t="s">
        <v>1884</v>
      </c>
      <c r="B7536" s="19" t="s">
        <v>4176</v>
      </c>
      <c r="C7536" s="17" t="s">
        <v>78</v>
      </c>
      <c r="D7536" s="17" t="s">
        <v>4177</v>
      </c>
      <c r="E7536" s="396" t="s">
        <v>3774</v>
      </c>
      <c r="F7536" s="396"/>
      <c r="G7536" s="18" t="s">
        <v>1911</v>
      </c>
      <c r="H7536" s="21">
        <v>1</v>
      </c>
      <c r="I7536" s="20">
        <v>4.12</v>
      </c>
      <c r="J7536" s="20">
        <v>4.12</v>
      </c>
    </row>
    <row r="7537" spans="1:10">
      <c r="A7537" s="38"/>
      <c r="B7537" s="38"/>
      <c r="C7537" s="38"/>
      <c r="D7537" s="38"/>
      <c r="E7537" s="38" t="s">
        <v>1897</v>
      </c>
      <c r="F7537" s="39">
        <v>23.9</v>
      </c>
      <c r="G7537" s="38" t="s">
        <v>1898</v>
      </c>
      <c r="H7537" s="39">
        <v>0</v>
      </c>
      <c r="I7537" s="38" t="s">
        <v>1899</v>
      </c>
      <c r="J7537" s="39">
        <v>23.9</v>
      </c>
    </row>
    <row r="7538" spans="1:10">
      <c r="A7538" s="38"/>
      <c r="B7538" s="38"/>
      <c r="C7538" s="38"/>
      <c r="D7538" s="38"/>
      <c r="E7538" s="38" t="s">
        <v>1900</v>
      </c>
      <c r="F7538" s="39">
        <v>58.44</v>
      </c>
      <c r="G7538" s="38"/>
      <c r="H7538" s="398" t="s">
        <v>1901</v>
      </c>
      <c r="I7538" s="398"/>
      <c r="J7538" s="39">
        <v>343.56</v>
      </c>
    </row>
    <row r="7539" spans="1:10" ht="1.05" customHeight="1">
      <c r="A7539" s="16"/>
      <c r="B7539" s="16"/>
      <c r="C7539" s="16"/>
      <c r="D7539" s="16"/>
      <c r="E7539" s="16"/>
      <c r="F7539" s="16"/>
      <c r="G7539" s="16"/>
      <c r="H7539" s="16"/>
      <c r="I7539" s="16"/>
      <c r="J7539" s="16"/>
    </row>
    <row r="7540" spans="1:10" ht="18" customHeight="1">
      <c r="A7540" s="2"/>
      <c r="B7540" s="4" t="s">
        <v>61</v>
      </c>
      <c r="C7540" s="2" t="s">
        <v>62</v>
      </c>
      <c r="D7540" s="2" t="s">
        <v>9</v>
      </c>
      <c r="E7540" s="391" t="s">
        <v>63</v>
      </c>
      <c r="F7540" s="391"/>
      <c r="G7540" s="3" t="s">
        <v>64</v>
      </c>
      <c r="H7540" s="4" t="s">
        <v>10</v>
      </c>
      <c r="I7540" s="4" t="s">
        <v>65</v>
      </c>
      <c r="J7540" s="4" t="s">
        <v>11</v>
      </c>
    </row>
    <row r="7541" spans="1:10" ht="64.95" customHeight="1">
      <c r="A7541" s="10" t="s">
        <v>1883</v>
      </c>
      <c r="B7541" s="12" t="s">
        <v>4170</v>
      </c>
      <c r="C7541" s="10" t="s">
        <v>78</v>
      </c>
      <c r="D7541" s="10" t="s">
        <v>4171</v>
      </c>
      <c r="E7541" s="395" t="s">
        <v>3774</v>
      </c>
      <c r="F7541" s="395"/>
      <c r="G7541" s="11" t="s">
        <v>1911</v>
      </c>
      <c r="H7541" s="15">
        <v>1</v>
      </c>
      <c r="I7541" s="13">
        <v>27.77</v>
      </c>
      <c r="J7541" s="13">
        <v>27.77</v>
      </c>
    </row>
    <row r="7542" spans="1:10" ht="64.95" customHeight="1">
      <c r="A7542" s="22" t="s">
        <v>1894</v>
      </c>
      <c r="B7542" s="24" t="s">
        <v>4178</v>
      </c>
      <c r="C7542" s="22" t="s">
        <v>78</v>
      </c>
      <c r="D7542" s="22" t="s">
        <v>4179</v>
      </c>
      <c r="E7542" s="397" t="s">
        <v>3500</v>
      </c>
      <c r="F7542" s="397"/>
      <c r="G7542" s="23" t="s">
        <v>268</v>
      </c>
      <c r="H7542" s="26">
        <v>5.5099999999999998E-5</v>
      </c>
      <c r="I7542" s="25">
        <v>143750</v>
      </c>
      <c r="J7542" s="25">
        <v>7.92</v>
      </c>
    </row>
    <row r="7543" spans="1:10" ht="52.05" customHeight="1">
      <c r="A7543" s="22" t="s">
        <v>1894</v>
      </c>
      <c r="B7543" s="24" t="s">
        <v>4180</v>
      </c>
      <c r="C7543" s="22" t="s">
        <v>78</v>
      </c>
      <c r="D7543" s="22" t="s">
        <v>4181</v>
      </c>
      <c r="E7543" s="397" t="s">
        <v>3500</v>
      </c>
      <c r="F7543" s="397"/>
      <c r="G7543" s="23" t="s">
        <v>268</v>
      </c>
      <c r="H7543" s="26">
        <v>3.43E-5</v>
      </c>
      <c r="I7543" s="25">
        <v>578918.9</v>
      </c>
      <c r="J7543" s="25">
        <v>19.850000000000001</v>
      </c>
    </row>
    <row r="7544" spans="1:10">
      <c r="A7544" s="38"/>
      <c r="B7544" s="38"/>
      <c r="C7544" s="38"/>
      <c r="D7544" s="38"/>
      <c r="E7544" s="38" t="s">
        <v>1897</v>
      </c>
      <c r="F7544" s="39">
        <v>0</v>
      </c>
      <c r="G7544" s="38" t="s">
        <v>1898</v>
      </c>
      <c r="H7544" s="39">
        <v>0</v>
      </c>
      <c r="I7544" s="38" t="s">
        <v>1899</v>
      </c>
      <c r="J7544" s="39">
        <v>0</v>
      </c>
    </row>
    <row r="7545" spans="1:10">
      <c r="A7545" s="38"/>
      <c r="B7545" s="38"/>
      <c r="C7545" s="38"/>
      <c r="D7545" s="38"/>
      <c r="E7545" s="38" t="s">
        <v>1900</v>
      </c>
      <c r="F7545" s="39">
        <v>5.69</v>
      </c>
      <c r="G7545" s="38"/>
      <c r="H7545" s="398" t="s">
        <v>1901</v>
      </c>
      <c r="I7545" s="398"/>
      <c r="J7545" s="39">
        <v>33.46</v>
      </c>
    </row>
    <row r="7546" spans="1:10" ht="1.05" customHeight="1">
      <c r="A7546" s="16"/>
      <c r="B7546" s="16"/>
      <c r="C7546" s="16"/>
      <c r="D7546" s="16"/>
      <c r="E7546" s="16"/>
      <c r="F7546" s="16"/>
      <c r="G7546" s="16"/>
      <c r="H7546" s="16"/>
      <c r="I7546" s="16"/>
      <c r="J7546" s="16"/>
    </row>
    <row r="7547" spans="1:10" ht="18" customHeight="1">
      <c r="A7547" s="2"/>
      <c r="B7547" s="4" t="s">
        <v>61</v>
      </c>
      <c r="C7547" s="2" t="s">
        <v>62</v>
      </c>
      <c r="D7547" s="2" t="s">
        <v>9</v>
      </c>
      <c r="E7547" s="391" t="s">
        <v>63</v>
      </c>
      <c r="F7547" s="391"/>
      <c r="G7547" s="3" t="s">
        <v>64</v>
      </c>
      <c r="H7547" s="4" t="s">
        <v>10</v>
      </c>
      <c r="I7547" s="4" t="s">
        <v>65</v>
      </c>
      <c r="J7547" s="4" t="s">
        <v>11</v>
      </c>
    </row>
    <row r="7548" spans="1:10" ht="64.95" customHeight="1">
      <c r="A7548" s="10" t="s">
        <v>1883</v>
      </c>
      <c r="B7548" s="12" t="s">
        <v>4176</v>
      </c>
      <c r="C7548" s="10" t="s">
        <v>78</v>
      </c>
      <c r="D7548" s="10" t="s">
        <v>4177</v>
      </c>
      <c r="E7548" s="395" t="s">
        <v>3774</v>
      </c>
      <c r="F7548" s="395"/>
      <c r="G7548" s="11" t="s">
        <v>1911</v>
      </c>
      <c r="H7548" s="15">
        <v>1</v>
      </c>
      <c r="I7548" s="13">
        <v>4.12</v>
      </c>
      <c r="J7548" s="13">
        <v>4.12</v>
      </c>
    </row>
    <row r="7549" spans="1:10" ht="64.95" customHeight="1">
      <c r="A7549" s="22" t="s">
        <v>1894</v>
      </c>
      <c r="B7549" s="24" t="s">
        <v>4178</v>
      </c>
      <c r="C7549" s="22" t="s">
        <v>78</v>
      </c>
      <c r="D7549" s="22" t="s">
        <v>4179</v>
      </c>
      <c r="E7549" s="397" t="s">
        <v>3500</v>
      </c>
      <c r="F7549" s="397"/>
      <c r="G7549" s="23" t="s">
        <v>268</v>
      </c>
      <c r="H7549" s="26">
        <v>5.8000000000000004E-6</v>
      </c>
      <c r="I7549" s="25">
        <v>143750</v>
      </c>
      <c r="J7549" s="25">
        <v>0.83</v>
      </c>
    </row>
    <row r="7550" spans="1:10" ht="52.05" customHeight="1">
      <c r="A7550" s="22" t="s">
        <v>1894</v>
      </c>
      <c r="B7550" s="24" t="s">
        <v>4180</v>
      </c>
      <c r="C7550" s="22" t="s">
        <v>78</v>
      </c>
      <c r="D7550" s="22" t="s">
        <v>4181</v>
      </c>
      <c r="E7550" s="397" t="s">
        <v>3500</v>
      </c>
      <c r="F7550" s="397"/>
      <c r="G7550" s="23" t="s">
        <v>268</v>
      </c>
      <c r="H7550" s="26">
        <v>5.6999999999999996E-6</v>
      </c>
      <c r="I7550" s="25">
        <v>578918.9</v>
      </c>
      <c r="J7550" s="25">
        <v>3.29</v>
      </c>
    </row>
    <row r="7551" spans="1:10">
      <c r="A7551" s="38"/>
      <c r="B7551" s="38"/>
      <c r="C7551" s="38"/>
      <c r="D7551" s="38"/>
      <c r="E7551" s="38" t="s">
        <v>1897</v>
      </c>
      <c r="F7551" s="39">
        <v>0</v>
      </c>
      <c r="G7551" s="38" t="s">
        <v>1898</v>
      </c>
      <c r="H7551" s="39">
        <v>0</v>
      </c>
      <c r="I7551" s="38" t="s">
        <v>1899</v>
      </c>
      <c r="J7551" s="39">
        <v>0</v>
      </c>
    </row>
    <row r="7552" spans="1:10">
      <c r="A7552" s="38"/>
      <c r="B7552" s="38"/>
      <c r="C7552" s="38"/>
      <c r="D7552" s="38"/>
      <c r="E7552" s="38" t="s">
        <v>1900</v>
      </c>
      <c r="F7552" s="39">
        <v>0.84</v>
      </c>
      <c r="G7552" s="38"/>
      <c r="H7552" s="398" t="s">
        <v>1901</v>
      </c>
      <c r="I7552" s="398"/>
      <c r="J7552" s="39">
        <v>4.96</v>
      </c>
    </row>
    <row r="7553" spans="1:10" ht="1.05" customHeight="1">
      <c r="A7553" s="16"/>
      <c r="B7553" s="16"/>
      <c r="C7553" s="16"/>
      <c r="D7553" s="16"/>
      <c r="E7553" s="16"/>
      <c r="F7553" s="16"/>
      <c r="G7553" s="16"/>
      <c r="H7553" s="16"/>
      <c r="I7553" s="16"/>
      <c r="J7553" s="16"/>
    </row>
    <row r="7554" spans="1:10" ht="18" customHeight="1">
      <c r="A7554" s="2"/>
      <c r="B7554" s="4" t="s">
        <v>61</v>
      </c>
      <c r="C7554" s="2" t="s">
        <v>62</v>
      </c>
      <c r="D7554" s="2" t="s">
        <v>9</v>
      </c>
      <c r="E7554" s="391" t="s">
        <v>63</v>
      </c>
      <c r="F7554" s="391"/>
      <c r="G7554" s="3" t="s">
        <v>64</v>
      </c>
      <c r="H7554" s="4" t="s">
        <v>10</v>
      </c>
      <c r="I7554" s="4" t="s">
        <v>65</v>
      </c>
      <c r="J7554" s="4" t="s">
        <v>11</v>
      </c>
    </row>
    <row r="7555" spans="1:10" ht="64.95" customHeight="1">
      <c r="A7555" s="10" t="s">
        <v>1883</v>
      </c>
      <c r="B7555" s="12" t="s">
        <v>4172</v>
      </c>
      <c r="C7555" s="10" t="s">
        <v>78</v>
      </c>
      <c r="D7555" s="10" t="s">
        <v>4173</v>
      </c>
      <c r="E7555" s="395" t="s">
        <v>3774</v>
      </c>
      <c r="F7555" s="395"/>
      <c r="G7555" s="11" t="s">
        <v>1911</v>
      </c>
      <c r="H7555" s="15">
        <v>1</v>
      </c>
      <c r="I7555" s="13">
        <v>10.23</v>
      </c>
      <c r="J7555" s="13">
        <v>10.23</v>
      </c>
    </row>
    <row r="7556" spans="1:10" ht="52.05" customHeight="1">
      <c r="A7556" s="22" t="s">
        <v>1894</v>
      </c>
      <c r="B7556" s="24" t="s">
        <v>4180</v>
      </c>
      <c r="C7556" s="22" t="s">
        <v>78</v>
      </c>
      <c r="D7556" s="22" t="s">
        <v>4181</v>
      </c>
      <c r="E7556" s="397" t="s">
        <v>3500</v>
      </c>
      <c r="F7556" s="397"/>
      <c r="G7556" s="23" t="s">
        <v>268</v>
      </c>
      <c r="H7556" s="26">
        <v>1.4100000000000001E-5</v>
      </c>
      <c r="I7556" s="25">
        <v>578918.9</v>
      </c>
      <c r="J7556" s="25">
        <v>8.16</v>
      </c>
    </row>
    <row r="7557" spans="1:10" ht="64.95" customHeight="1">
      <c r="A7557" s="22" t="s">
        <v>1894</v>
      </c>
      <c r="B7557" s="24" t="s">
        <v>4178</v>
      </c>
      <c r="C7557" s="22" t="s">
        <v>78</v>
      </c>
      <c r="D7557" s="22" t="s">
        <v>4179</v>
      </c>
      <c r="E7557" s="397" t="s">
        <v>3500</v>
      </c>
      <c r="F7557" s="397"/>
      <c r="G7557" s="23" t="s">
        <v>268</v>
      </c>
      <c r="H7557" s="26">
        <v>1.4399999999999999E-5</v>
      </c>
      <c r="I7557" s="25">
        <v>143750</v>
      </c>
      <c r="J7557" s="25">
        <v>2.0699999999999998</v>
      </c>
    </row>
    <row r="7558" spans="1:10">
      <c r="A7558" s="38"/>
      <c r="B7558" s="38"/>
      <c r="C7558" s="38"/>
      <c r="D7558" s="38"/>
      <c r="E7558" s="38" t="s">
        <v>1897</v>
      </c>
      <c r="F7558" s="39">
        <v>0</v>
      </c>
      <c r="G7558" s="38" t="s">
        <v>1898</v>
      </c>
      <c r="H7558" s="39">
        <v>0</v>
      </c>
      <c r="I7558" s="38" t="s">
        <v>1899</v>
      </c>
      <c r="J7558" s="39">
        <v>0</v>
      </c>
    </row>
    <row r="7559" spans="1:10">
      <c r="A7559" s="38"/>
      <c r="B7559" s="38"/>
      <c r="C7559" s="38"/>
      <c r="D7559" s="38"/>
      <c r="E7559" s="38" t="s">
        <v>1900</v>
      </c>
      <c r="F7559" s="39">
        <v>2.09</v>
      </c>
      <c r="G7559" s="38"/>
      <c r="H7559" s="398" t="s">
        <v>1901</v>
      </c>
      <c r="I7559" s="398"/>
      <c r="J7559" s="39">
        <v>12.32</v>
      </c>
    </row>
    <row r="7560" spans="1:10" ht="1.05" customHeight="1">
      <c r="A7560" s="16"/>
      <c r="B7560" s="16"/>
      <c r="C7560" s="16"/>
      <c r="D7560" s="16"/>
      <c r="E7560" s="16"/>
      <c r="F7560" s="16"/>
      <c r="G7560" s="16"/>
      <c r="H7560" s="16"/>
      <c r="I7560" s="16"/>
      <c r="J7560" s="16"/>
    </row>
    <row r="7561" spans="1:10" ht="18" customHeight="1">
      <c r="A7561" s="2"/>
      <c r="B7561" s="4" t="s">
        <v>61</v>
      </c>
      <c r="C7561" s="2" t="s">
        <v>62</v>
      </c>
      <c r="D7561" s="2" t="s">
        <v>9</v>
      </c>
      <c r="E7561" s="391" t="s">
        <v>63</v>
      </c>
      <c r="F7561" s="391"/>
      <c r="G7561" s="3" t="s">
        <v>64</v>
      </c>
      <c r="H7561" s="4" t="s">
        <v>10</v>
      </c>
      <c r="I7561" s="4" t="s">
        <v>65</v>
      </c>
      <c r="J7561" s="4" t="s">
        <v>11</v>
      </c>
    </row>
    <row r="7562" spans="1:10" ht="64.95" customHeight="1">
      <c r="A7562" s="10" t="s">
        <v>1883</v>
      </c>
      <c r="B7562" s="12" t="s">
        <v>4168</v>
      </c>
      <c r="C7562" s="10" t="s">
        <v>78</v>
      </c>
      <c r="D7562" s="10" t="s">
        <v>4169</v>
      </c>
      <c r="E7562" s="395" t="s">
        <v>3774</v>
      </c>
      <c r="F7562" s="395"/>
      <c r="G7562" s="11" t="s">
        <v>1911</v>
      </c>
      <c r="H7562" s="15">
        <v>1</v>
      </c>
      <c r="I7562" s="13">
        <v>47.12</v>
      </c>
      <c r="J7562" s="13">
        <v>47.12</v>
      </c>
    </row>
    <row r="7563" spans="1:10" ht="64.95" customHeight="1">
      <c r="A7563" s="22" t="s">
        <v>1894</v>
      </c>
      <c r="B7563" s="24" t="s">
        <v>4178</v>
      </c>
      <c r="C7563" s="22" t="s">
        <v>78</v>
      </c>
      <c r="D7563" s="22" t="s">
        <v>4179</v>
      </c>
      <c r="E7563" s="397" t="s">
        <v>3500</v>
      </c>
      <c r="F7563" s="397"/>
      <c r="G7563" s="23" t="s">
        <v>268</v>
      </c>
      <c r="H7563" s="26">
        <v>6.8899999999999994E-5</v>
      </c>
      <c r="I7563" s="25">
        <v>143750</v>
      </c>
      <c r="J7563" s="25">
        <v>9.9</v>
      </c>
    </row>
    <row r="7564" spans="1:10" ht="52.05" customHeight="1">
      <c r="A7564" s="22" t="s">
        <v>1894</v>
      </c>
      <c r="B7564" s="24" t="s">
        <v>4180</v>
      </c>
      <c r="C7564" s="22" t="s">
        <v>78</v>
      </c>
      <c r="D7564" s="22" t="s">
        <v>4181</v>
      </c>
      <c r="E7564" s="397" t="s">
        <v>3500</v>
      </c>
      <c r="F7564" s="397"/>
      <c r="G7564" s="23" t="s">
        <v>268</v>
      </c>
      <c r="H7564" s="26">
        <v>6.4300000000000004E-5</v>
      </c>
      <c r="I7564" s="25">
        <v>578918.9</v>
      </c>
      <c r="J7564" s="25">
        <v>37.22</v>
      </c>
    </row>
    <row r="7565" spans="1:10">
      <c r="A7565" s="38"/>
      <c r="B7565" s="38"/>
      <c r="C7565" s="38"/>
      <c r="D7565" s="38"/>
      <c r="E7565" s="38" t="s">
        <v>1897</v>
      </c>
      <c r="F7565" s="39">
        <v>0</v>
      </c>
      <c r="G7565" s="38" t="s">
        <v>1898</v>
      </c>
      <c r="H7565" s="39">
        <v>0</v>
      </c>
      <c r="I7565" s="38" t="s">
        <v>1899</v>
      </c>
      <c r="J7565" s="39">
        <v>0</v>
      </c>
    </row>
    <row r="7566" spans="1:10">
      <c r="A7566" s="38"/>
      <c r="B7566" s="38"/>
      <c r="C7566" s="38"/>
      <c r="D7566" s="38"/>
      <c r="E7566" s="38" t="s">
        <v>1900</v>
      </c>
      <c r="F7566" s="39">
        <v>9.65</v>
      </c>
      <c r="G7566" s="38"/>
      <c r="H7566" s="398" t="s">
        <v>1901</v>
      </c>
      <c r="I7566" s="398"/>
      <c r="J7566" s="39">
        <v>56.77</v>
      </c>
    </row>
    <row r="7567" spans="1:10" ht="1.05" customHeight="1">
      <c r="A7567" s="16"/>
      <c r="B7567" s="16"/>
      <c r="C7567" s="16"/>
      <c r="D7567" s="16"/>
      <c r="E7567" s="16"/>
      <c r="F7567" s="16"/>
      <c r="G7567" s="16"/>
      <c r="H7567" s="16"/>
      <c r="I7567" s="16"/>
      <c r="J7567" s="16"/>
    </row>
    <row r="7568" spans="1:10" ht="18" customHeight="1">
      <c r="A7568" s="2"/>
      <c r="B7568" s="4" t="s">
        <v>61</v>
      </c>
      <c r="C7568" s="2" t="s">
        <v>62</v>
      </c>
      <c r="D7568" s="2" t="s">
        <v>9</v>
      </c>
      <c r="E7568" s="391" t="s">
        <v>63</v>
      </c>
      <c r="F7568" s="391"/>
      <c r="G7568" s="3" t="s">
        <v>64</v>
      </c>
      <c r="H7568" s="4" t="s">
        <v>10</v>
      </c>
      <c r="I7568" s="4" t="s">
        <v>65</v>
      </c>
      <c r="J7568" s="4" t="s">
        <v>11</v>
      </c>
    </row>
    <row r="7569" spans="1:10" ht="64.95" customHeight="1">
      <c r="A7569" s="10" t="s">
        <v>1883</v>
      </c>
      <c r="B7569" s="12" t="s">
        <v>4174</v>
      </c>
      <c r="C7569" s="10" t="s">
        <v>78</v>
      </c>
      <c r="D7569" s="10" t="s">
        <v>4175</v>
      </c>
      <c r="E7569" s="395" t="s">
        <v>3774</v>
      </c>
      <c r="F7569" s="395"/>
      <c r="G7569" s="11" t="s">
        <v>1911</v>
      </c>
      <c r="H7569" s="15">
        <v>1</v>
      </c>
      <c r="I7569" s="13">
        <v>166.24</v>
      </c>
      <c r="J7569" s="13">
        <v>166.24</v>
      </c>
    </row>
    <row r="7570" spans="1:10" ht="25.95" customHeight="1">
      <c r="A7570" s="22" t="s">
        <v>1894</v>
      </c>
      <c r="B7570" s="24" t="s">
        <v>3783</v>
      </c>
      <c r="C7570" s="22" t="s">
        <v>78</v>
      </c>
      <c r="D7570" s="22" t="s">
        <v>3784</v>
      </c>
      <c r="E7570" s="397" t="s">
        <v>1928</v>
      </c>
      <c r="F7570" s="397"/>
      <c r="G7570" s="23" t="s">
        <v>2015</v>
      </c>
      <c r="H7570" s="26">
        <v>26.43</v>
      </c>
      <c r="I7570" s="25">
        <v>6.29</v>
      </c>
      <c r="J7570" s="25">
        <v>166.24</v>
      </c>
    </row>
    <row r="7571" spans="1:10">
      <c r="A7571" s="38"/>
      <c r="B7571" s="38"/>
      <c r="C7571" s="38"/>
      <c r="D7571" s="38"/>
      <c r="E7571" s="38" t="s">
        <v>1897</v>
      </c>
      <c r="F7571" s="39">
        <v>0</v>
      </c>
      <c r="G7571" s="38" t="s">
        <v>1898</v>
      </c>
      <c r="H7571" s="39">
        <v>0</v>
      </c>
      <c r="I7571" s="38" t="s">
        <v>1899</v>
      </c>
      <c r="J7571" s="39">
        <v>0</v>
      </c>
    </row>
    <row r="7572" spans="1:10">
      <c r="A7572" s="38"/>
      <c r="B7572" s="38"/>
      <c r="C7572" s="38"/>
      <c r="D7572" s="38"/>
      <c r="E7572" s="38" t="s">
        <v>1900</v>
      </c>
      <c r="F7572" s="39">
        <v>34.07</v>
      </c>
      <c r="G7572" s="38"/>
      <c r="H7572" s="398" t="s">
        <v>1901</v>
      </c>
      <c r="I7572" s="398"/>
      <c r="J7572" s="39">
        <v>200.31</v>
      </c>
    </row>
    <row r="7573" spans="1:10" ht="1.05" customHeight="1">
      <c r="A7573" s="16"/>
      <c r="B7573" s="16"/>
      <c r="C7573" s="16"/>
      <c r="D7573" s="16"/>
      <c r="E7573" s="16"/>
      <c r="F7573" s="16"/>
      <c r="G7573" s="16"/>
      <c r="H7573" s="16"/>
      <c r="I7573" s="16"/>
      <c r="J7573" s="16"/>
    </row>
    <row r="7574" spans="1:10" ht="18" customHeight="1">
      <c r="A7574" s="2"/>
      <c r="B7574" s="4" t="s">
        <v>61</v>
      </c>
      <c r="C7574" s="2" t="s">
        <v>62</v>
      </c>
      <c r="D7574" s="2" t="s">
        <v>9</v>
      </c>
      <c r="E7574" s="391" t="s">
        <v>63</v>
      </c>
      <c r="F7574" s="391"/>
      <c r="G7574" s="3" t="s">
        <v>64</v>
      </c>
      <c r="H7574" s="4" t="s">
        <v>10</v>
      </c>
      <c r="I7574" s="4" t="s">
        <v>65</v>
      </c>
      <c r="J7574" s="4" t="s">
        <v>11</v>
      </c>
    </row>
    <row r="7575" spans="1:10" ht="24" customHeight="1">
      <c r="A7575" s="10" t="s">
        <v>1883</v>
      </c>
      <c r="B7575" s="12" t="s">
        <v>2092</v>
      </c>
      <c r="C7575" s="10" t="s">
        <v>78</v>
      </c>
      <c r="D7575" s="10" t="s">
        <v>2093</v>
      </c>
      <c r="E7575" s="395" t="s">
        <v>1887</v>
      </c>
      <c r="F7575" s="395"/>
      <c r="G7575" s="11" t="s">
        <v>1911</v>
      </c>
      <c r="H7575" s="15">
        <v>1</v>
      </c>
      <c r="I7575" s="13">
        <v>28.34</v>
      </c>
      <c r="J7575" s="13">
        <v>28.34</v>
      </c>
    </row>
    <row r="7576" spans="1:10" ht="25.95" customHeight="1">
      <c r="A7576" s="17" t="s">
        <v>1884</v>
      </c>
      <c r="B7576" s="19" t="s">
        <v>3945</v>
      </c>
      <c r="C7576" s="17" t="s">
        <v>78</v>
      </c>
      <c r="D7576" s="17" t="s">
        <v>3946</v>
      </c>
      <c r="E7576" s="396" t="s">
        <v>1887</v>
      </c>
      <c r="F7576" s="396"/>
      <c r="G7576" s="18" t="s">
        <v>1911</v>
      </c>
      <c r="H7576" s="21">
        <v>1</v>
      </c>
      <c r="I7576" s="20">
        <v>0.44</v>
      </c>
      <c r="J7576" s="20">
        <v>0.44</v>
      </c>
    </row>
    <row r="7577" spans="1:10" ht="25.95" customHeight="1">
      <c r="A7577" s="22" t="s">
        <v>1894</v>
      </c>
      <c r="B7577" s="24" t="s">
        <v>3678</v>
      </c>
      <c r="C7577" s="22" t="s">
        <v>78</v>
      </c>
      <c r="D7577" s="22" t="s">
        <v>3679</v>
      </c>
      <c r="E7577" s="397" t="s">
        <v>1928</v>
      </c>
      <c r="F7577" s="397"/>
      <c r="G7577" s="23" t="s">
        <v>1911</v>
      </c>
      <c r="H7577" s="26">
        <v>1</v>
      </c>
      <c r="I7577" s="25">
        <v>1.31</v>
      </c>
      <c r="J7577" s="25">
        <v>1.31</v>
      </c>
    </row>
    <row r="7578" spans="1:10" ht="25.95" customHeight="1">
      <c r="A7578" s="22" t="s">
        <v>1894</v>
      </c>
      <c r="B7578" s="24" t="s">
        <v>3676</v>
      </c>
      <c r="C7578" s="22" t="s">
        <v>78</v>
      </c>
      <c r="D7578" s="22" t="s">
        <v>3677</v>
      </c>
      <c r="E7578" s="397" t="s">
        <v>1928</v>
      </c>
      <c r="F7578" s="397"/>
      <c r="G7578" s="23" t="s">
        <v>1911</v>
      </c>
      <c r="H7578" s="26">
        <v>1</v>
      </c>
      <c r="I7578" s="25">
        <v>0.08</v>
      </c>
      <c r="J7578" s="25">
        <v>0.08</v>
      </c>
    </row>
    <row r="7579" spans="1:10" ht="25.95" customHeight="1">
      <c r="A7579" s="22" t="s">
        <v>1894</v>
      </c>
      <c r="B7579" s="24" t="s">
        <v>3670</v>
      </c>
      <c r="C7579" s="22" t="s">
        <v>78</v>
      </c>
      <c r="D7579" s="22" t="s">
        <v>3671</v>
      </c>
      <c r="E7579" s="397" t="s">
        <v>1928</v>
      </c>
      <c r="F7579" s="397"/>
      <c r="G7579" s="23" t="s">
        <v>1911</v>
      </c>
      <c r="H7579" s="26">
        <v>1</v>
      </c>
      <c r="I7579" s="25">
        <v>2.79</v>
      </c>
      <c r="J7579" s="25">
        <v>2.79</v>
      </c>
    </row>
    <row r="7580" spans="1:10" ht="25.95" customHeight="1">
      <c r="A7580" s="22" t="s">
        <v>1894</v>
      </c>
      <c r="B7580" s="24" t="s">
        <v>3680</v>
      </c>
      <c r="C7580" s="22" t="s">
        <v>78</v>
      </c>
      <c r="D7580" s="22" t="s">
        <v>3681</v>
      </c>
      <c r="E7580" s="397" t="s">
        <v>1928</v>
      </c>
      <c r="F7580" s="397"/>
      <c r="G7580" s="23" t="s">
        <v>1911</v>
      </c>
      <c r="H7580" s="26">
        <v>1</v>
      </c>
      <c r="I7580" s="25">
        <v>0.78</v>
      </c>
      <c r="J7580" s="25">
        <v>0.78</v>
      </c>
    </row>
    <row r="7581" spans="1:10" ht="25.95" customHeight="1">
      <c r="A7581" s="22" t="s">
        <v>1894</v>
      </c>
      <c r="B7581" s="24" t="s">
        <v>3682</v>
      </c>
      <c r="C7581" s="22" t="s">
        <v>78</v>
      </c>
      <c r="D7581" s="22" t="s">
        <v>3683</v>
      </c>
      <c r="E7581" s="397" t="s">
        <v>1928</v>
      </c>
      <c r="F7581" s="397"/>
      <c r="G7581" s="23" t="s">
        <v>1911</v>
      </c>
      <c r="H7581" s="26">
        <v>1</v>
      </c>
      <c r="I7581" s="25">
        <v>0.54</v>
      </c>
      <c r="J7581" s="25">
        <v>0.54</v>
      </c>
    </row>
    <row r="7582" spans="1:10" ht="24" customHeight="1">
      <c r="A7582" s="22" t="s">
        <v>1894</v>
      </c>
      <c r="B7582" s="24" t="s">
        <v>3947</v>
      </c>
      <c r="C7582" s="22" t="s">
        <v>78</v>
      </c>
      <c r="D7582" s="22" t="s">
        <v>3948</v>
      </c>
      <c r="E7582" s="397" t="s">
        <v>67</v>
      </c>
      <c r="F7582" s="397"/>
      <c r="G7582" s="23" t="s">
        <v>1911</v>
      </c>
      <c r="H7582" s="26">
        <v>1</v>
      </c>
      <c r="I7582" s="25">
        <v>20.97</v>
      </c>
      <c r="J7582" s="25">
        <v>20.97</v>
      </c>
    </row>
    <row r="7583" spans="1:10" ht="25.95" customHeight="1">
      <c r="A7583" s="22" t="s">
        <v>1894</v>
      </c>
      <c r="B7583" s="24" t="s">
        <v>3672</v>
      </c>
      <c r="C7583" s="22" t="s">
        <v>78</v>
      </c>
      <c r="D7583" s="22" t="s">
        <v>3673</v>
      </c>
      <c r="E7583" s="397" t="s">
        <v>1928</v>
      </c>
      <c r="F7583" s="397"/>
      <c r="G7583" s="23" t="s">
        <v>1911</v>
      </c>
      <c r="H7583" s="26">
        <v>1</v>
      </c>
      <c r="I7583" s="25">
        <v>1.43</v>
      </c>
      <c r="J7583" s="25">
        <v>1.43</v>
      </c>
    </row>
    <row r="7584" spans="1:10">
      <c r="A7584" s="38"/>
      <c r="B7584" s="38"/>
      <c r="C7584" s="38"/>
      <c r="D7584" s="38"/>
      <c r="E7584" s="38" t="s">
        <v>1897</v>
      </c>
      <c r="F7584" s="39">
        <v>21.41</v>
      </c>
      <c r="G7584" s="38" t="s">
        <v>1898</v>
      </c>
      <c r="H7584" s="39">
        <v>0</v>
      </c>
      <c r="I7584" s="38" t="s">
        <v>1899</v>
      </c>
      <c r="J7584" s="39">
        <v>21.41</v>
      </c>
    </row>
    <row r="7585" spans="1:10">
      <c r="A7585" s="38"/>
      <c r="B7585" s="38"/>
      <c r="C7585" s="38"/>
      <c r="D7585" s="38"/>
      <c r="E7585" s="38" t="s">
        <v>1900</v>
      </c>
      <c r="F7585" s="39">
        <v>5.8</v>
      </c>
      <c r="G7585" s="38"/>
      <c r="H7585" s="398" t="s">
        <v>1901</v>
      </c>
      <c r="I7585" s="398"/>
      <c r="J7585" s="39">
        <v>34.14</v>
      </c>
    </row>
    <row r="7586" spans="1:10" ht="1.05" customHeight="1">
      <c r="A7586" s="16"/>
      <c r="B7586" s="16"/>
      <c r="C7586" s="16"/>
      <c r="D7586" s="16"/>
      <c r="E7586" s="16"/>
      <c r="F7586" s="16"/>
      <c r="G7586" s="16"/>
      <c r="H7586" s="16"/>
      <c r="I7586" s="16"/>
      <c r="J7586" s="16"/>
    </row>
    <row r="7587" spans="1:10" ht="18" customHeight="1">
      <c r="A7587" s="2"/>
      <c r="B7587" s="4" t="s">
        <v>61</v>
      </c>
      <c r="C7587" s="2" t="s">
        <v>62</v>
      </c>
      <c r="D7587" s="2" t="s">
        <v>9</v>
      </c>
      <c r="E7587" s="391" t="s">
        <v>63</v>
      </c>
      <c r="F7587" s="391"/>
      <c r="G7587" s="3" t="s">
        <v>64</v>
      </c>
      <c r="H7587" s="4" t="s">
        <v>10</v>
      </c>
      <c r="I7587" s="4" t="s">
        <v>65</v>
      </c>
      <c r="J7587" s="4" t="s">
        <v>11</v>
      </c>
    </row>
    <row r="7588" spans="1:10" ht="25.95" customHeight="1">
      <c r="A7588" s="10" t="s">
        <v>1883</v>
      </c>
      <c r="B7588" s="12" t="s">
        <v>3586</v>
      </c>
      <c r="C7588" s="10" t="s">
        <v>78</v>
      </c>
      <c r="D7588" s="10" t="s">
        <v>3587</v>
      </c>
      <c r="E7588" s="395" t="s">
        <v>1887</v>
      </c>
      <c r="F7588" s="395"/>
      <c r="G7588" s="11" t="s">
        <v>128</v>
      </c>
      <c r="H7588" s="15">
        <v>1</v>
      </c>
      <c r="I7588" s="13">
        <v>4268.96</v>
      </c>
      <c r="J7588" s="13">
        <v>4268.96</v>
      </c>
    </row>
    <row r="7589" spans="1:10" ht="25.95" customHeight="1">
      <c r="A7589" s="17" t="s">
        <v>1884</v>
      </c>
      <c r="B7589" s="19" t="s">
        <v>3949</v>
      </c>
      <c r="C7589" s="17" t="s">
        <v>78</v>
      </c>
      <c r="D7589" s="17" t="s">
        <v>3950</v>
      </c>
      <c r="E7589" s="396" t="s">
        <v>1887</v>
      </c>
      <c r="F7589" s="396"/>
      <c r="G7589" s="18" t="s">
        <v>128</v>
      </c>
      <c r="H7589" s="21">
        <v>1</v>
      </c>
      <c r="I7589" s="20">
        <v>35.04</v>
      </c>
      <c r="J7589" s="20">
        <v>35.04</v>
      </c>
    </row>
    <row r="7590" spans="1:10" ht="25.95" customHeight="1">
      <c r="A7590" s="22" t="s">
        <v>1894</v>
      </c>
      <c r="B7590" s="24" t="s">
        <v>3951</v>
      </c>
      <c r="C7590" s="22" t="s">
        <v>78</v>
      </c>
      <c r="D7590" s="22" t="s">
        <v>3952</v>
      </c>
      <c r="E7590" s="397" t="s">
        <v>67</v>
      </c>
      <c r="F7590" s="397"/>
      <c r="G7590" s="23" t="s">
        <v>128</v>
      </c>
      <c r="H7590" s="26">
        <v>1</v>
      </c>
      <c r="I7590" s="25">
        <v>3151.93</v>
      </c>
      <c r="J7590" s="25">
        <v>3151.93</v>
      </c>
    </row>
    <row r="7591" spans="1:10" ht="25.95" customHeight="1">
      <c r="A7591" s="22" t="s">
        <v>1894</v>
      </c>
      <c r="B7591" s="24" t="s">
        <v>4100</v>
      </c>
      <c r="C7591" s="22" t="s">
        <v>78</v>
      </c>
      <c r="D7591" s="22" t="s">
        <v>4101</v>
      </c>
      <c r="E7591" s="397" t="s">
        <v>1928</v>
      </c>
      <c r="F7591" s="397"/>
      <c r="G7591" s="23" t="s">
        <v>128</v>
      </c>
      <c r="H7591" s="26">
        <v>1</v>
      </c>
      <c r="I7591" s="25">
        <v>15.46</v>
      </c>
      <c r="J7591" s="25">
        <v>15.46</v>
      </c>
    </row>
    <row r="7592" spans="1:10" ht="25.95" customHeight="1">
      <c r="A7592" s="22" t="s">
        <v>1894</v>
      </c>
      <c r="B7592" s="24" t="s">
        <v>4182</v>
      </c>
      <c r="C7592" s="22" t="s">
        <v>78</v>
      </c>
      <c r="D7592" s="22" t="s">
        <v>4183</v>
      </c>
      <c r="E7592" s="397" t="s">
        <v>1928</v>
      </c>
      <c r="F7592" s="397"/>
      <c r="G7592" s="23" t="s">
        <v>128</v>
      </c>
      <c r="H7592" s="26">
        <v>1</v>
      </c>
      <c r="I7592" s="25">
        <v>526.86</v>
      </c>
      <c r="J7592" s="25">
        <v>526.86</v>
      </c>
    </row>
    <row r="7593" spans="1:10" ht="25.95" customHeight="1">
      <c r="A7593" s="22" t="s">
        <v>1894</v>
      </c>
      <c r="B7593" s="24" t="s">
        <v>4184</v>
      </c>
      <c r="C7593" s="22" t="s">
        <v>78</v>
      </c>
      <c r="D7593" s="22" t="s">
        <v>4185</v>
      </c>
      <c r="E7593" s="397" t="s">
        <v>1928</v>
      </c>
      <c r="F7593" s="397"/>
      <c r="G7593" s="23" t="s">
        <v>128</v>
      </c>
      <c r="H7593" s="26">
        <v>1</v>
      </c>
      <c r="I7593" s="25">
        <v>101.2</v>
      </c>
      <c r="J7593" s="25">
        <v>101.2</v>
      </c>
    </row>
    <row r="7594" spans="1:10" ht="25.95" customHeight="1">
      <c r="A7594" s="22" t="s">
        <v>1894</v>
      </c>
      <c r="B7594" s="24" t="s">
        <v>4186</v>
      </c>
      <c r="C7594" s="22" t="s">
        <v>78</v>
      </c>
      <c r="D7594" s="22" t="s">
        <v>4187</v>
      </c>
      <c r="E7594" s="397" t="s">
        <v>1928</v>
      </c>
      <c r="F7594" s="397"/>
      <c r="G7594" s="23" t="s">
        <v>128</v>
      </c>
      <c r="H7594" s="26">
        <v>1</v>
      </c>
      <c r="I7594" s="25">
        <v>0.01</v>
      </c>
      <c r="J7594" s="25">
        <v>0.01</v>
      </c>
    </row>
    <row r="7595" spans="1:10" ht="25.95" customHeight="1">
      <c r="A7595" s="22" t="s">
        <v>1894</v>
      </c>
      <c r="B7595" s="24" t="s">
        <v>4188</v>
      </c>
      <c r="C7595" s="22" t="s">
        <v>78</v>
      </c>
      <c r="D7595" s="22" t="s">
        <v>4189</v>
      </c>
      <c r="E7595" s="397" t="s">
        <v>1928</v>
      </c>
      <c r="F7595" s="397"/>
      <c r="G7595" s="23" t="s">
        <v>128</v>
      </c>
      <c r="H7595" s="26">
        <v>1</v>
      </c>
      <c r="I7595" s="25">
        <v>167.95</v>
      </c>
      <c r="J7595" s="25">
        <v>167.95</v>
      </c>
    </row>
    <row r="7596" spans="1:10" ht="25.95" customHeight="1">
      <c r="A7596" s="22" t="s">
        <v>1894</v>
      </c>
      <c r="B7596" s="24" t="s">
        <v>4098</v>
      </c>
      <c r="C7596" s="22" t="s">
        <v>78</v>
      </c>
      <c r="D7596" s="22" t="s">
        <v>4099</v>
      </c>
      <c r="E7596" s="397" t="s">
        <v>1928</v>
      </c>
      <c r="F7596" s="397"/>
      <c r="G7596" s="23" t="s">
        <v>128</v>
      </c>
      <c r="H7596" s="26">
        <v>1</v>
      </c>
      <c r="I7596" s="25">
        <v>270.51</v>
      </c>
      <c r="J7596" s="25">
        <v>270.51</v>
      </c>
    </row>
    <row r="7597" spans="1:10">
      <c r="A7597" s="38"/>
      <c r="B7597" s="38"/>
      <c r="C7597" s="38"/>
      <c r="D7597" s="38"/>
      <c r="E7597" s="38" t="s">
        <v>1897</v>
      </c>
      <c r="F7597" s="39">
        <v>3186.97</v>
      </c>
      <c r="G7597" s="38" t="s">
        <v>1898</v>
      </c>
      <c r="H7597" s="39">
        <v>0</v>
      </c>
      <c r="I7597" s="38" t="s">
        <v>1899</v>
      </c>
      <c r="J7597" s="39">
        <v>3186.97</v>
      </c>
    </row>
    <row r="7598" spans="1:10">
      <c r="A7598" s="38"/>
      <c r="B7598" s="38"/>
      <c r="C7598" s="38"/>
      <c r="D7598" s="38"/>
      <c r="E7598" s="38" t="s">
        <v>1900</v>
      </c>
      <c r="F7598" s="39">
        <v>875.13</v>
      </c>
      <c r="G7598" s="38"/>
      <c r="H7598" s="398" t="s">
        <v>1901</v>
      </c>
      <c r="I7598" s="398"/>
      <c r="J7598" s="39">
        <v>5144.09</v>
      </c>
    </row>
    <row r="7599" spans="1:10" ht="1.05" customHeight="1">
      <c r="A7599" s="16"/>
      <c r="B7599" s="16"/>
      <c r="C7599" s="16"/>
      <c r="D7599" s="16"/>
      <c r="E7599" s="16"/>
      <c r="F7599" s="16"/>
      <c r="G7599" s="16"/>
      <c r="H7599" s="16"/>
      <c r="I7599" s="16"/>
      <c r="J7599" s="16"/>
    </row>
    <row r="7600" spans="1:10" ht="18" customHeight="1">
      <c r="A7600" s="2"/>
      <c r="B7600" s="4" t="s">
        <v>61</v>
      </c>
      <c r="C7600" s="2" t="s">
        <v>62</v>
      </c>
      <c r="D7600" s="2" t="s">
        <v>9</v>
      </c>
      <c r="E7600" s="391" t="s">
        <v>63</v>
      </c>
      <c r="F7600" s="391"/>
      <c r="G7600" s="3" t="s">
        <v>64</v>
      </c>
      <c r="H7600" s="4" t="s">
        <v>10</v>
      </c>
      <c r="I7600" s="4" t="s">
        <v>65</v>
      </c>
      <c r="J7600" s="4" t="s">
        <v>11</v>
      </c>
    </row>
    <row r="7601" spans="1:10" ht="39" customHeight="1">
      <c r="A7601" s="10" t="s">
        <v>1883</v>
      </c>
      <c r="B7601" s="12" t="s">
        <v>3230</v>
      </c>
      <c r="C7601" s="10" t="s">
        <v>78</v>
      </c>
      <c r="D7601" s="10" t="s">
        <v>3231</v>
      </c>
      <c r="E7601" s="395" t="s">
        <v>1075</v>
      </c>
      <c r="F7601" s="395"/>
      <c r="G7601" s="11" t="s">
        <v>268</v>
      </c>
      <c r="H7601" s="15">
        <v>1</v>
      </c>
      <c r="I7601" s="13">
        <v>25.47</v>
      </c>
      <c r="J7601" s="13">
        <v>25.47</v>
      </c>
    </row>
    <row r="7602" spans="1:10" ht="25.95" customHeight="1">
      <c r="A7602" s="17" t="s">
        <v>1884</v>
      </c>
      <c r="B7602" s="19" t="s">
        <v>2969</v>
      </c>
      <c r="C7602" s="17" t="s">
        <v>78</v>
      </c>
      <c r="D7602" s="17" t="s">
        <v>2970</v>
      </c>
      <c r="E7602" s="396" t="s">
        <v>1887</v>
      </c>
      <c r="F7602" s="396"/>
      <c r="G7602" s="18" t="s">
        <v>1911</v>
      </c>
      <c r="H7602" s="21">
        <v>0.317</v>
      </c>
      <c r="I7602" s="20">
        <v>24.32</v>
      </c>
      <c r="J7602" s="20">
        <v>7.7</v>
      </c>
    </row>
    <row r="7603" spans="1:10" ht="24" customHeight="1">
      <c r="A7603" s="17" t="s">
        <v>1884</v>
      </c>
      <c r="B7603" s="19" t="s">
        <v>1971</v>
      </c>
      <c r="C7603" s="17" t="s">
        <v>78</v>
      </c>
      <c r="D7603" s="17" t="s">
        <v>1972</v>
      </c>
      <c r="E7603" s="396" t="s">
        <v>1887</v>
      </c>
      <c r="F7603" s="396"/>
      <c r="G7603" s="18" t="s">
        <v>1911</v>
      </c>
      <c r="H7603" s="21">
        <v>0.317</v>
      </c>
      <c r="I7603" s="20">
        <v>28.71</v>
      </c>
      <c r="J7603" s="20">
        <v>9.1</v>
      </c>
    </row>
    <row r="7604" spans="1:10" ht="24" customHeight="1">
      <c r="A7604" s="22" t="s">
        <v>1894</v>
      </c>
      <c r="B7604" s="24" t="s">
        <v>4190</v>
      </c>
      <c r="C7604" s="22" t="s">
        <v>78</v>
      </c>
      <c r="D7604" s="22" t="s">
        <v>4191</v>
      </c>
      <c r="E7604" s="397" t="s">
        <v>1928</v>
      </c>
      <c r="F7604" s="397"/>
      <c r="G7604" s="23" t="s">
        <v>268</v>
      </c>
      <c r="H7604" s="26">
        <v>1</v>
      </c>
      <c r="I7604" s="25">
        <v>8.67</v>
      </c>
      <c r="J7604" s="25">
        <v>8.67</v>
      </c>
    </row>
    <row r="7605" spans="1:10">
      <c r="A7605" s="38"/>
      <c r="B7605" s="38"/>
      <c r="C7605" s="38"/>
      <c r="D7605" s="38"/>
      <c r="E7605" s="38" t="s">
        <v>1897</v>
      </c>
      <c r="F7605" s="39">
        <v>12.39</v>
      </c>
      <c r="G7605" s="38" t="s">
        <v>1898</v>
      </c>
      <c r="H7605" s="39">
        <v>0</v>
      </c>
      <c r="I7605" s="38" t="s">
        <v>1899</v>
      </c>
      <c r="J7605" s="39">
        <v>12.39</v>
      </c>
    </row>
    <row r="7606" spans="1:10">
      <c r="A7606" s="38"/>
      <c r="B7606" s="38"/>
      <c r="C7606" s="38"/>
      <c r="D7606" s="38"/>
      <c r="E7606" s="38" t="s">
        <v>1900</v>
      </c>
      <c r="F7606" s="39">
        <v>5.22</v>
      </c>
      <c r="G7606" s="38"/>
      <c r="H7606" s="398" t="s">
        <v>1901</v>
      </c>
      <c r="I7606" s="398"/>
      <c r="J7606" s="39">
        <v>30.69</v>
      </c>
    </row>
    <row r="7607" spans="1:10" ht="1.05" customHeight="1">
      <c r="A7607" s="16"/>
      <c r="B7607" s="16"/>
      <c r="C7607" s="16"/>
      <c r="D7607" s="16"/>
      <c r="E7607" s="16"/>
      <c r="F7607" s="16"/>
      <c r="G7607" s="16"/>
      <c r="H7607" s="16"/>
      <c r="I7607" s="16"/>
      <c r="J7607" s="16"/>
    </row>
    <row r="7608" spans="1:10" ht="18" customHeight="1">
      <c r="A7608" s="2"/>
      <c r="B7608" s="4" t="s">
        <v>61</v>
      </c>
      <c r="C7608" s="2" t="s">
        <v>62</v>
      </c>
      <c r="D7608" s="2" t="s">
        <v>9</v>
      </c>
      <c r="E7608" s="391" t="s">
        <v>63</v>
      </c>
      <c r="F7608" s="391"/>
      <c r="G7608" s="3" t="s">
        <v>64</v>
      </c>
      <c r="H7608" s="4" t="s">
        <v>10</v>
      </c>
      <c r="I7608" s="4" t="s">
        <v>65</v>
      </c>
      <c r="J7608" s="4" t="s">
        <v>11</v>
      </c>
    </row>
    <row r="7609" spans="1:10" ht="39" customHeight="1">
      <c r="A7609" s="10" t="s">
        <v>1883</v>
      </c>
      <c r="B7609" s="12" t="s">
        <v>3222</v>
      </c>
      <c r="C7609" s="10" t="s">
        <v>78</v>
      </c>
      <c r="D7609" s="10" t="s">
        <v>3223</v>
      </c>
      <c r="E7609" s="395" t="s">
        <v>1075</v>
      </c>
      <c r="F7609" s="395"/>
      <c r="G7609" s="11" t="s">
        <v>268</v>
      </c>
      <c r="H7609" s="15">
        <v>1</v>
      </c>
      <c r="I7609" s="13">
        <v>18.95</v>
      </c>
      <c r="J7609" s="13">
        <v>18.95</v>
      </c>
    </row>
    <row r="7610" spans="1:10" ht="24" customHeight="1">
      <c r="A7610" s="17" t="s">
        <v>1884</v>
      </c>
      <c r="B7610" s="19" t="s">
        <v>1971</v>
      </c>
      <c r="C7610" s="17" t="s">
        <v>78</v>
      </c>
      <c r="D7610" s="17" t="s">
        <v>1972</v>
      </c>
      <c r="E7610" s="396" t="s">
        <v>1887</v>
      </c>
      <c r="F7610" s="396"/>
      <c r="G7610" s="18" t="s">
        <v>1911</v>
      </c>
      <c r="H7610" s="21">
        <v>0.23200000000000001</v>
      </c>
      <c r="I7610" s="20">
        <v>28.71</v>
      </c>
      <c r="J7610" s="20">
        <v>6.66</v>
      </c>
    </row>
    <row r="7611" spans="1:10" ht="25.95" customHeight="1">
      <c r="A7611" s="17" t="s">
        <v>1884</v>
      </c>
      <c r="B7611" s="19" t="s">
        <v>2969</v>
      </c>
      <c r="C7611" s="17" t="s">
        <v>78</v>
      </c>
      <c r="D7611" s="17" t="s">
        <v>2970</v>
      </c>
      <c r="E7611" s="396" t="s">
        <v>1887</v>
      </c>
      <c r="F7611" s="396"/>
      <c r="G7611" s="18" t="s">
        <v>1911</v>
      </c>
      <c r="H7611" s="21">
        <v>0.23200000000000001</v>
      </c>
      <c r="I7611" s="20">
        <v>24.32</v>
      </c>
      <c r="J7611" s="20">
        <v>5.64</v>
      </c>
    </row>
    <row r="7612" spans="1:10" ht="24" customHeight="1">
      <c r="A7612" s="22" t="s">
        <v>1894</v>
      </c>
      <c r="B7612" s="24" t="s">
        <v>3228</v>
      </c>
      <c r="C7612" s="22" t="s">
        <v>78</v>
      </c>
      <c r="D7612" s="22" t="s">
        <v>3229</v>
      </c>
      <c r="E7612" s="397" t="s">
        <v>1928</v>
      </c>
      <c r="F7612" s="397"/>
      <c r="G7612" s="23" t="s">
        <v>268</v>
      </c>
      <c r="H7612" s="26">
        <v>1</v>
      </c>
      <c r="I7612" s="25">
        <v>6.65</v>
      </c>
      <c r="J7612" s="25">
        <v>6.65</v>
      </c>
    </row>
    <row r="7613" spans="1:10">
      <c r="A7613" s="38"/>
      <c r="B7613" s="38"/>
      <c r="C7613" s="38"/>
      <c r="D7613" s="38"/>
      <c r="E7613" s="38" t="s">
        <v>1897</v>
      </c>
      <c r="F7613" s="39">
        <v>9.06</v>
      </c>
      <c r="G7613" s="38" t="s">
        <v>1898</v>
      </c>
      <c r="H7613" s="39">
        <v>0</v>
      </c>
      <c r="I7613" s="38" t="s">
        <v>1899</v>
      </c>
      <c r="J7613" s="39">
        <v>9.06</v>
      </c>
    </row>
    <row r="7614" spans="1:10">
      <c r="A7614" s="38"/>
      <c r="B7614" s="38"/>
      <c r="C7614" s="38"/>
      <c r="D7614" s="38"/>
      <c r="E7614" s="38" t="s">
        <v>1900</v>
      </c>
      <c r="F7614" s="39">
        <v>3.88</v>
      </c>
      <c r="G7614" s="38"/>
      <c r="H7614" s="398" t="s">
        <v>1901</v>
      </c>
      <c r="I7614" s="398"/>
      <c r="J7614" s="39">
        <v>22.83</v>
      </c>
    </row>
    <row r="7615" spans="1:10" ht="1.05" customHeight="1">
      <c r="A7615" s="16"/>
      <c r="B7615" s="16"/>
      <c r="C7615" s="16"/>
      <c r="D7615" s="16"/>
      <c r="E7615" s="16"/>
      <c r="F7615" s="16"/>
      <c r="G7615" s="16"/>
      <c r="H7615" s="16"/>
      <c r="I7615" s="16"/>
      <c r="J7615" s="16"/>
    </row>
    <row r="7616" spans="1:10" ht="18" customHeight="1">
      <c r="A7616" s="2"/>
      <c r="B7616" s="4" t="s">
        <v>61</v>
      </c>
      <c r="C7616" s="2" t="s">
        <v>62</v>
      </c>
      <c r="D7616" s="2" t="s">
        <v>9</v>
      </c>
      <c r="E7616" s="391" t="s">
        <v>63</v>
      </c>
      <c r="F7616" s="391"/>
      <c r="G7616" s="3" t="s">
        <v>64</v>
      </c>
      <c r="H7616" s="4" t="s">
        <v>10</v>
      </c>
      <c r="I7616" s="4" t="s">
        <v>65</v>
      </c>
      <c r="J7616" s="4" t="s">
        <v>11</v>
      </c>
    </row>
    <row r="7617" spans="1:10" ht="39" customHeight="1">
      <c r="A7617" s="10" t="s">
        <v>1883</v>
      </c>
      <c r="B7617" s="12" t="s">
        <v>3226</v>
      </c>
      <c r="C7617" s="10" t="s">
        <v>78</v>
      </c>
      <c r="D7617" s="10" t="s">
        <v>3227</v>
      </c>
      <c r="E7617" s="395" t="s">
        <v>1075</v>
      </c>
      <c r="F7617" s="395"/>
      <c r="G7617" s="11" t="s">
        <v>268</v>
      </c>
      <c r="H7617" s="15">
        <v>1</v>
      </c>
      <c r="I7617" s="13">
        <v>34.61</v>
      </c>
      <c r="J7617" s="13">
        <v>34.61</v>
      </c>
    </row>
    <row r="7618" spans="1:10" ht="24" customHeight="1">
      <c r="A7618" s="17" t="s">
        <v>1884</v>
      </c>
      <c r="B7618" s="19" t="s">
        <v>1971</v>
      </c>
      <c r="C7618" s="17" t="s">
        <v>78</v>
      </c>
      <c r="D7618" s="17" t="s">
        <v>1972</v>
      </c>
      <c r="E7618" s="396" t="s">
        <v>1887</v>
      </c>
      <c r="F7618" s="396"/>
      <c r="G7618" s="18" t="s">
        <v>1911</v>
      </c>
      <c r="H7618" s="21">
        <v>0.40200000000000002</v>
      </c>
      <c r="I7618" s="20">
        <v>28.71</v>
      </c>
      <c r="J7618" s="20">
        <v>11.54</v>
      </c>
    </row>
    <row r="7619" spans="1:10" ht="25.95" customHeight="1">
      <c r="A7619" s="17" t="s">
        <v>1884</v>
      </c>
      <c r="B7619" s="19" t="s">
        <v>2969</v>
      </c>
      <c r="C7619" s="17" t="s">
        <v>78</v>
      </c>
      <c r="D7619" s="17" t="s">
        <v>2970</v>
      </c>
      <c r="E7619" s="396" t="s">
        <v>1887</v>
      </c>
      <c r="F7619" s="396"/>
      <c r="G7619" s="18" t="s">
        <v>1911</v>
      </c>
      <c r="H7619" s="21">
        <v>0.40200000000000002</v>
      </c>
      <c r="I7619" s="20">
        <v>24.32</v>
      </c>
      <c r="J7619" s="20">
        <v>9.77</v>
      </c>
    </row>
    <row r="7620" spans="1:10" ht="24" customHeight="1">
      <c r="A7620" s="22" t="s">
        <v>1894</v>
      </c>
      <c r="B7620" s="24" t="s">
        <v>3228</v>
      </c>
      <c r="C7620" s="22" t="s">
        <v>78</v>
      </c>
      <c r="D7620" s="22" t="s">
        <v>3229</v>
      </c>
      <c r="E7620" s="397" t="s">
        <v>1928</v>
      </c>
      <c r="F7620" s="397"/>
      <c r="G7620" s="23" t="s">
        <v>268</v>
      </c>
      <c r="H7620" s="26">
        <v>2</v>
      </c>
      <c r="I7620" s="25">
        <v>6.65</v>
      </c>
      <c r="J7620" s="25">
        <v>13.3</v>
      </c>
    </row>
    <row r="7621" spans="1:10">
      <c r="A7621" s="38"/>
      <c r="B7621" s="38"/>
      <c r="C7621" s="38"/>
      <c r="D7621" s="38"/>
      <c r="E7621" s="38" t="s">
        <v>1897</v>
      </c>
      <c r="F7621" s="39">
        <v>15.71</v>
      </c>
      <c r="G7621" s="38" t="s">
        <v>1898</v>
      </c>
      <c r="H7621" s="39">
        <v>0</v>
      </c>
      <c r="I7621" s="38" t="s">
        <v>1899</v>
      </c>
      <c r="J7621" s="39">
        <v>15.71</v>
      </c>
    </row>
    <row r="7622" spans="1:10">
      <c r="A7622" s="38"/>
      <c r="B7622" s="38"/>
      <c r="C7622" s="38"/>
      <c r="D7622" s="38"/>
      <c r="E7622" s="38" t="s">
        <v>1900</v>
      </c>
      <c r="F7622" s="39">
        <v>7.09</v>
      </c>
      <c r="G7622" s="38"/>
      <c r="H7622" s="398" t="s">
        <v>1901</v>
      </c>
      <c r="I7622" s="398"/>
      <c r="J7622" s="39">
        <v>41.7</v>
      </c>
    </row>
    <row r="7623" spans="1:10" ht="1.05" customHeight="1">
      <c r="A7623" s="16"/>
      <c r="B7623" s="16"/>
      <c r="C7623" s="16"/>
      <c r="D7623" s="16"/>
      <c r="E7623" s="16"/>
      <c r="F7623" s="16"/>
      <c r="G7623" s="16"/>
      <c r="H7623" s="16"/>
      <c r="I7623" s="16"/>
      <c r="J7623" s="16"/>
    </row>
    <row r="7624" spans="1:10" ht="18" customHeight="1">
      <c r="A7624" s="2"/>
      <c r="B7624" s="4" t="s">
        <v>61</v>
      </c>
      <c r="C7624" s="2" t="s">
        <v>62</v>
      </c>
      <c r="D7624" s="2" t="s">
        <v>9</v>
      </c>
      <c r="E7624" s="391" t="s">
        <v>63</v>
      </c>
      <c r="F7624" s="391"/>
      <c r="G7624" s="3" t="s">
        <v>64</v>
      </c>
      <c r="H7624" s="4" t="s">
        <v>10</v>
      </c>
      <c r="I7624" s="4" t="s">
        <v>65</v>
      </c>
      <c r="J7624" s="4" t="s">
        <v>11</v>
      </c>
    </row>
    <row r="7625" spans="1:10" ht="24" customHeight="1">
      <c r="A7625" s="10" t="s">
        <v>1883</v>
      </c>
      <c r="B7625" s="12" t="s">
        <v>3629</v>
      </c>
      <c r="C7625" s="10" t="s">
        <v>78</v>
      </c>
      <c r="D7625" s="10" t="s">
        <v>3630</v>
      </c>
      <c r="E7625" s="395" t="s">
        <v>1887</v>
      </c>
      <c r="F7625" s="395"/>
      <c r="G7625" s="11" t="s">
        <v>1911</v>
      </c>
      <c r="H7625" s="15">
        <v>1</v>
      </c>
      <c r="I7625" s="13">
        <v>23.92</v>
      </c>
      <c r="J7625" s="13">
        <v>23.92</v>
      </c>
    </row>
    <row r="7626" spans="1:10" ht="25.95" customHeight="1">
      <c r="A7626" s="17" t="s">
        <v>1884</v>
      </c>
      <c r="B7626" s="19" t="s">
        <v>3953</v>
      </c>
      <c r="C7626" s="17" t="s">
        <v>78</v>
      </c>
      <c r="D7626" s="17" t="s">
        <v>3954</v>
      </c>
      <c r="E7626" s="396" t="s">
        <v>1887</v>
      </c>
      <c r="F7626" s="396"/>
      <c r="G7626" s="18" t="s">
        <v>1911</v>
      </c>
      <c r="H7626" s="21">
        <v>1</v>
      </c>
      <c r="I7626" s="20">
        <v>0.08</v>
      </c>
      <c r="J7626" s="20">
        <v>0.08</v>
      </c>
    </row>
    <row r="7627" spans="1:10" ht="24" customHeight="1">
      <c r="A7627" s="22" t="s">
        <v>1894</v>
      </c>
      <c r="B7627" s="24" t="s">
        <v>3955</v>
      </c>
      <c r="C7627" s="22" t="s">
        <v>78</v>
      </c>
      <c r="D7627" s="22" t="s">
        <v>3956</v>
      </c>
      <c r="E7627" s="397" t="s">
        <v>67</v>
      </c>
      <c r="F7627" s="397"/>
      <c r="G7627" s="23" t="s">
        <v>1911</v>
      </c>
      <c r="H7627" s="26">
        <v>1</v>
      </c>
      <c r="I7627" s="25">
        <v>16.91</v>
      </c>
      <c r="J7627" s="25">
        <v>16.91</v>
      </c>
    </row>
    <row r="7628" spans="1:10" ht="25.95" customHeight="1">
      <c r="A7628" s="22" t="s">
        <v>1894</v>
      </c>
      <c r="B7628" s="24" t="s">
        <v>3682</v>
      </c>
      <c r="C7628" s="22" t="s">
        <v>78</v>
      </c>
      <c r="D7628" s="22" t="s">
        <v>3683</v>
      </c>
      <c r="E7628" s="397" t="s">
        <v>1928</v>
      </c>
      <c r="F7628" s="397"/>
      <c r="G7628" s="23" t="s">
        <v>1911</v>
      </c>
      <c r="H7628" s="26">
        <v>1</v>
      </c>
      <c r="I7628" s="25">
        <v>0.54</v>
      </c>
      <c r="J7628" s="25">
        <v>0.54</v>
      </c>
    </row>
    <row r="7629" spans="1:10" ht="25.95" customHeight="1">
      <c r="A7629" s="22" t="s">
        <v>1894</v>
      </c>
      <c r="B7629" s="24" t="s">
        <v>3672</v>
      </c>
      <c r="C7629" s="22" t="s">
        <v>78</v>
      </c>
      <c r="D7629" s="22" t="s">
        <v>3673</v>
      </c>
      <c r="E7629" s="397" t="s">
        <v>1928</v>
      </c>
      <c r="F7629" s="397"/>
      <c r="G7629" s="23" t="s">
        <v>1911</v>
      </c>
      <c r="H7629" s="26">
        <v>1</v>
      </c>
      <c r="I7629" s="25">
        <v>1.43</v>
      </c>
      <c r="J7629" s="25">
        <v>1.43</v>
      </c>
    </row>
    <row r="7630" spans="1:10" ht="25.95" customHeight="1">
      <c r="A7630" s="22" t="s">
        <v>1894</v>
      </c>
      <c r="B7630" s="24" t="s">
        <v>3678</v>
      </c>
      <c r="C7630" s="22" t="s">
        <v>78</v>
      </c>
      <c r="D7630" s="22" t="s">
        <v>3679</v>
      </c>
      <c r="E7630" s="397" t="s">
        <v>1928</v>
      </c>
      <c r="F7630" s="397"/>
      <c r="G7630" s="23" t="s">
        <v>1911</v>
      </c>
      <c r="H7630" s="26">
        <v>1</v>
      </c>
      <c r="I7630" s="25">
        <v>1.31</v>
      </c>
      <c r="J7630" s="25">
        <v>1.31</v>
      </c>
    </row>
    <row r="7631" spans="1:10" ht="25.95" customHeight="1">
      <c r="A7631" s="22" t="s">
        <v>1894</v>
      </c>
      <c r="B7631" s="24" t="s">
        <v>3680</v>
      </c>
      <c r="C7631" s="22" t="s">
        <v>78</v>
      </c>
      <c r="D7631" s="22" t="s">
        <v>3681</v>
      </c>
      <c r="E7631" s="397" t="s">
        <v>1928</v>
      </c>
      <c r="F7631" s="397"/>
      <c r="G7631" s="23" t="s">
        <v>1911</v>
      </c>
      <c r="H7631" s="26">
        <v>1</v>
      </c>
      <c r="I7631" s="25">
        <v>0.78</v>
      </c>
      <c r="J7631" s="25">
        <v>0.78</v>
      </c>
    </row>
    <row r="7632" spans="1:10" ht="25.95" customHeight="1">
      <c r="A7632" s="22" t="s">
        <v>1894</v>
      </c>
      <c r="B7632" s="24" t="s">
        <v>3670</v>
      </c>
      <c r="C7632" s="22" t="s">
        <v>78</v>
      </c>
      <c r="D7632" s="22" t="s">
        <v>3671</v>
      </c>
      <c r="E7632" s="397" t="s">
        <v>1928</v>
      </c>
      <c r="F7632" s="397"/>
      <c r="G7632" s="23" t="s">
        <v>1911</v>
      </c>
      <c r="H7632" s="26">
        <v>1</v>
      </c>
      <c r="I7632" s="25">
        <v>2.79</v>
      </c>
      <c r="J7632" s="25">
        <v>2.79</v>
      </c>
    </row>
    <row r="7633" spans="1:10" ht="25.95" customHeight="1">
      <c r="A7633" s="22" t="s">
        <v>1894</v>
      </c>
      <c r="B7633" s="24" t="s">
        <v>3676</v>
      </c>
      <c r="C7633" s="22" t="s">
        <v>78</v>
      </c>
      <c r="D7633" s="22" t="s">
        <v>3677</v>
      </c>
      <c r="E7633" s="397" t="s">
        <v>1928</v>
      </c>
      <c r="F7633" s="397"/>
      <c r="G7633" s="23" t="s">
        <v>1911</v>
      </c>
      <c r="H7633" s="26">
        <v>1</v>
      </c>
      <c r="I7633" s="25">
        <v>0.08</v>
      </c>
      <c r="J7633" s="25">
        <v>0.08</v>
      </c>
    </row>
    <row r="7634" spans="1:10">
      <c r="A7634" s="38"/>
      <c r="B7634" s="38"/>
      <c r="C7634" s="38"/>
      <c r="D7634" s="38"/>
      <c r="E7634" s="38" t="s">
        <v>1897</v>
      </c>
      <c r="F7634" s="39">
        <v>16.989999999999998</v>
      </c>
      <c r="G7634" s="38" t="s">
        <v>1898</v>
      </c>
      <c r="H7634" s="39">
        <v>0</v>
      </c>
      <c r="I7634" s="38" t="s">
        <v>1899</v>
      </c>
      <c r="J7634" s="39">
        <v>16.989999999999998</v>
      </c>
    </row>
    <row r="7635" spans="1:10">
      <c r="A7635" s="38"/>
      <c r="B7635" s="38"/>
      <c r="C7635" s="38"/>
      <c r="D7635" s="38"/>
      <c r="E7635" s="38" t="s">
        <v>1900</v>
      </c>
      <c r="F7635" s="39">
        <v>4.9000000000000004</v>
      </c>
      <c r="G7635" s="38"/>
      <c r="H7635" s="398" t="s">
        <v>1901</v>
      </c>
      <c r="I7635" s="398"/>
      <c r="J7635" s="39">
        <v>28.82</v>
      </c>
    </row>
    <row r="7636" spans="1:10" ht="1.05" customHeight="1">
      <c r="A7636" s="16"/>
      <c r="B7636" s="16"/>
      <c r="C7636" s="16"/>
      <c r="D7636" s="16"/>
      <c r="E7636" s="16"/>
      <c r="F7636" s="16"/>
      <c r="G7636" s="16"/>
      <c r="H7636" s="16"/>
      <c r="I7636" s="16"/>
      <c r="J7636" s="16"/>
    </row>
    <row r="7637" spans="1:10" ht="18" customHeight="1">
      <c r="A7637" s="2"/>
      <c r="B7637" s="4" t="s">
        <v>61</v>
      </c>
      <c r="C7637" s="2" t="s">
        <v>62</v>
      </c>
      <c r="D7637" s="2" t="s">
        <v>9</v>
      </c>
      <c r="E7637" s="391" t="s">
        <v>63</v>
      </c>
      <c r="F7637" s="391"/>
      <c r="G7637" s="3" t="s">
        <v>64</v>
      </c>
      <c r="H7637" s="4" t="s">
        <v>10</v>
      </c>
      <c r="I7637" s="4" t="s">
        <v>65</v>
      </c>
      <c r="J7637" s="4" t="s">
        <v>11</v>
      </c>
    </row>
    <row r="7638" spans="1:10" ht="25.95" customHeight="1">
      <c r="A7638" s="10" t="s">
        <v>1883</v>
      </c>
      <c r="B7638" s="12" t="s">
        <v>2206</v>
      </c>
      <c r="C7638" s="10" t="s">
        <v>78</v>
      </c>
      <c r="D7638" s="10" t="s">
        <v>2207</v>
      </c>
      <c r="E7638" s="395" t="s">
        <v>448</v>
      </c>
      <c r="F7638" s="395"/>
      <c r="G7638" s="11" t="s">
        <v>99</v>
      </c>
      <c r="H7638" s="15">
        <v>1</v>
      </c>
      <c r="I7638" s="13">
        <v>24.24</v>
      </c>
      <c r="J7638" s="13">
        <v>24.24</v>
      </c>
    </row>
    <row r="7639" spans="1:10" ht="25.95" customHeight="1">
      <c r="A7639" s="17" t="s">
        <v>1884</v>
      </c>
      <c r="B7639" s="19" t="s">
        <v>4192</v>
      </c>
      <c r="C7639" s="17" t="s">
        <v>78</v>
      </c>
      <c r="D7639" s="17" t="s">
        <v>4193</v>
      </c>
      <c r="E7639" s="396" t="s">
        <v>1887</v>
      </c>
      <c r="F7639" s="396"/>
      <c r="G7639" s="18" t="s">
        <v>1911</v>
      </c>
      <c r="H7639" s="21">
        <v>5.3900000000000003E-2</v>
      </c>
      <c r="I7639" s="20">
        <v>22.88</v>
      </c>
      <c r="J7639" s="20">
        <v>1.23</v>
      </c>
    </row>
    <row r="7640" spans="1:10" ht="64.95" customHeight="1">
      <c r="A7640" s="17" t="s">
        <v>1884</v>
      </c>
      <c r="B7640" s="19" t="s">
        <v>4194</v>
      </c>
      <c r="C7640" s="17" t="s">
        <v>78</v>
      </c>
      <c r="D7640" s="17" t="s">
        <v>4195</v>
      </c>
      <c r="E7640" s="396" t="s">
        <v>1907</v>
      </c>
      <c r="F7640" s="396"/>
      <c r="G7640" s="18" t="s">
        <v>1908</v>
      </c>
      <c r="H7640" s="21">
        <v>3.8199999999999998E-2</v>
      </c>
      <c r="I7640" s="20">
        <v>32.08</v>
      </c>
      <c r="J7640" s="20">
        <v>1.22</v>
      </c>
    </row>
    <row r="7641" spans="1:10" ht="64.95" customHeight="1">
      <c r="A7641" s="17" t="s">
        <v>1884</v>
      </c>
      <c r="B7641" s="19" t="s">
        <v>4196</v>
      </c>
      <c r="C7641" s="17" t="s">
        <v>78</v>
      </c>
      <c r="D7641" s="17" t="s">
        <v>4197</v>
      </c>
      <c r="E7641" s="396" t="s">
        <v>1907</v>
      </c>
      <c r="F7641" s="396"/>
      <c r="G7641" s="18" t="s">
        <v>1914</v>
      </c>
      <c r="H7641" s="21">
        <v>1.5699999999999999E-2</v>
      </c>
      <c r="I7641" s="20">
        <v>90.44</v>
      </c>
      <c r="J7641" s="20">
        <v>1.41</v>
      </c>
    </row>
    <row r="7642" spans="1:10" ht="24" customHeight="1">
      <c r="A7642" s="17" t="s">
        <v>1884</v>
      </c>
      <c r="B7642" s="19" t="s">
        <v>1909</v>
      </c>
      <c r="C7642" s="17" t="s">
        <v>78</v>
      </c>
      <c r="D7642" s="17" t="s">
        <v>1910</v>
      </c>
      <c r="E7642" s="396" t="s">
        <v>1887</v>
      </c>
      <c r="F7642" s="396"/>
      <c r="G7642" s="18" t="s">
        <v>1911</v>
      </c>
      <c r="H7642" s="21">
        <v>5.3499999999999999E-2</v>
      </c>
      <c r="I7642" s="20">
        <v>22.95</v>
      </c>
      <c r="J7642" s="20">
        <v>1.22</v>
      </c>
    </row>
    <row r="7643" spans="1:10" ht="25.95" customHeight="1">
      <c r="A7643" s="22" t="s">
        <v>1894</v>
      </c>
      <c r="B7643" s="24" t="s">
        <v>4198</v>
      </c>
      <c r="C7643" s="22" t="s">
        <v>78</v>
      </c>
      <c r="D7643" s="22" t="s">
        <v>4199</v>
      </c>
      <c r="E7643" s="397" t="s">
        <v>1928</v>
      </c>
      <c r="F7643" s="397"/>
      <c r="G7643" s="23" t="s">
        <v>4200</v>
      </c>
      <c r="H7643" s="26">
        <v>0.16</v>
      </c>
      <c r="I7643" s="25">
        <v>119.79</v>
      </c>
      <c r="J7643" s="25">
        <v>19.16</v>
      </c>
    </row>
    <row r="7644" spans="1:10">
      <c r="A7644" s="38"/>
      <c r="B7644" s="38"/>
      <c r="C7644" s="38"/>
      <c r="D7644" s="38"/>
      <c r="E7644" s="38" t="s">
        <v>1897</v>
      </c>
      <c r="F7644" s="39">
        <v>2.69</v>
      </c>
      <c r="G7644" s="38" t="s">
        <v>1898</v>
      </c>
      <c r="H7644" s="39">
        <v>0</v>
      </c>
      <c r="I7644" s="38" t="s">
        <v>1899</v>
      </c>
      <c r="J7644" s="39">
        <v>2.69</v>
      </c>
    </row>
    <row r="7645" spans="1:10">
      <c r="A7645" s="38"/>
      <c r="B7645" s="38"/>
      <c r="C7645" s="38"/>
      <c r="D7645" s="38"/>
      <c r="E7645" s="38" t="s">
        <v>1900</v>
      </c>
      <c r="F7645" s="39">
        <v>4.96</v>
      </c>
      <c r="G7645" s="38"/>
      <c r="H7645" s="398" t="s">
        <v>1901</v>
      </c>
      <c r="I7645" s="398"/>
      <c r="J7645" s="39">
        <v>29.2</v>
      </c>
    </row>
    <row r="7646" spans="1:10" ht="1.05" customHeight="1">
      <c r="A7646" s="16"/>
      <c r="B7646" s="16"/>
      <c r="C7646" s="16"/>
      <c r="D7646" s="16"/>
      <c r="E7646" s="16"/>
      <c r="F7646" s="16"/>
      <c r="G7646" s="16"/>
      <c r="H7646" s="16"/>
      <c r="I7646" s="16"/>
      <c r="J7646" s="16"/>
    </row>
    <row r="7647" spans="1:10" ht="18" customHeight="1">
      <c r="A7647" s="2"/>
      <c r="B7647" s="4" t="s">
        <v>61</v>
      </c>
      <c r="C7647" s="2" t="s">
        <v>62</v>
      </c>
      <c r="D7647" s="2" t="s">
        <v>9</v>
      </c>
      <c r="E7647" s="391" t="s">
        <v>63</v>
      </c>
      <c r="F7647" s="391"/>
      <c r="G7647" s="3" t="s">
        <v>64</v>
      </c>
      <c r="H7647" s="4" t="s">
        <v>10</v>
      </c>
      <c r="I7647" s="4" t="s">
        <v>65</v>
      </c>
      <c r="J7647" s="4" t="s">
        <v>11</v>
      </c>
    </row>
    <row r="7648" spans="1:10" ht="25.95" customHeight="1">
      <c r="A7648" s="10" t="s">
        <v>1883</v>
      </c>
      <c r="B7648" s="12" t="s">
        <v>3615</v>
      </c>
      <c r="C7648" s="10" t="s">
        <v>78</v>
      </c>
      <c r="D7648" s="10" t="s">
        <v>3616</v>
      </c>
      <c r="E7648" s="395" t="s">
        <v>849</v>
      </c>
      <c r="F7648" s="395"/>
      <c r="G7648" s="11" t="s">
        <v>81</v>
      </c>
      <c r="H7648" s="15">
        <v>1</v>
      </c>
      <c r="I7648" s="13">
        <v>309.77999999999997</v>
      </c>
      <c r="J7648" s="13">
        <v>309.77999999999997</v>
      </c>
    </row>
    <row r="7649" spans="1:10" ht="39" customHeight="1">
      <c r="A7649" s="17" t="s">
        <v>1884</v>
      </c>
      <c r="B7649" s="19" t="s">
        <v>2054</v>
      </c>
      <c r="C7649" s="17" t="s">
        <v>78</v>
      </c>
      <c r="D7649" s="17" t="s">
        <v>2055</v>
      </c>
      <c r="E7649" s="396" t="s">
        <v>1907</v>
      </c>
      <c r="F7649" s="396"/>
      <c r="G7649" s="18" t="s">
        <v>1908</v>
      </c>
      <c r="H7649" s="21">
        <v>1.417</v>
      </c>
      <c r="I7649" s="20">
        <v>0.53</v>
      </c>
      <c r="J7649" s="20">
        <v>0.75</v>
      </c>
    </row>
    <row r="7650" spans="1:10" ht="24" customHeight="1">
      <c r="A7650" s="17" t="s">
        <v>1884</v>
      </c>
      <c r="B7650" s="19" t="s">
        <v>1943</v>
      </c>
      <c r="C7650" s="17" t="s">
        <v>78</v>
      </c>
      <c r="D7650" s="17" t="s">
        <v>1944</v>
      </c>
      <c r="E7650" s="396" t="s">
        <v>1887</v>
      </c>
      <c r="F7650" s="396"/>
      <c r="G7650" s="18" t="s">
        <v>1911</v>
      </c>
      <c r="H7650" s="21">
        <v>2.4590000000000001</v>
      </c>
      <c r="I7650" s="20">
        <v>27.92</v>
      </c>
      <c r="J7650" s="20">
        <v>68.650000000000006</v>
      </c>
    </row>
    <row r="7651" spans="1:10" ht="24" customHeight="1">
      <c r="A7651" s="17" t="s">
        <v>1884</v>
      </c>
      <c r="B7651" s="19" t="s">
        <v>1909</v>
      </c>
      <c r="C7651" s="17" t="s">
        <v>78</v>
      </c>
      <c r="D7651" s="17" t="s">
        <v>1910</v>
      </c>
      <c r="E7651" s="396" t="s">
        <v>1887</v>
      </c>
      <c r="F7651" s="396"/>
      <c r="G7651" s="18" t="s">
        <v>1911</v>
      </c>
      <c r="H7651" s="21">
        <v>7.3769999999999998</v>
      </c>
      <c r="I7651" s="20">
        <v>22.95</v>
      </c>
      <c r="J7651" s="20">
        <v>169.3</v>
      </c>
    </row>
    <row r="7652" spans="1:10" ht="24" customHeight="1">
      <c r="A7652" s="17" t="s">
        <v>1884</v>
      </c>
      <c r="B7652" s="19" t="s">
        <v>1935</v>
      </c>
      <c r="C7652" s="17" t="s">
        <v>78</v>
      </c>
      <c r="D7652" s="17" t="s">
        <v>1936</v>
      </c>
      <c r="E7652" s="396" t="s">
        <v>1887</v>
      </c>
      <c r="F7652" s="396"/>
      <c r="G7652" s="18" t="s">
        <v>1911</v>
      </c>
      <c r="H7652" s="21">
        <v>2.4590000000000001</v>
      </c>
      <c r="I7652" s="20">
        <v>28.34</v>
      </c>
      <c r="J7652" s="20">
        <v>69.680000000000007</v>
      </c>
    </row>
    <row r="7653" spans="1:10" ht="39" customHeight="1">
      <c r="A7653" s="17" t="s">
        <v>1884</v>
      </c>
      <c r="B7653" s="19" t="s">
        <v>2052</v>
      </c>
      <c r="C7653" s="17" t="s">
        <v>78</v>
      </c>
      <c r="D7653" s="17" t="s">
        <v>2053</v>
      </c>
      <c r="E7653" s="396" t="s">
        <v>1907</v>
      </c>
      <c r="F7653" s="396"/>
      <c r="G7653" s="18" t="s">
        <v>1914</v>
      </c>
      <c r="H7653" s="21">
        <v>1.042</v>
      </c>
      <c r="I7653" s="20">
        <v>1.35</v>
      </c>
      <c r="J7653" s="20">
        <v>1.4</v>
      </c>
    </row>
    <row r="7654" spans="1:10">
      <c r="A7654" s="38"/>
      <c r="B7654" s="38"/>
      <c r="C7654" s="38"/>
      <c r="D7654" s="38"/>
      <c r="E7654" s="38" t="s">
        <v>1897</v>
      </c>
      <c r="F7654" s="39">
        <v>223.63</v>
      </c>
      <c r="G7654" s="38" t="s">
        <v>1898</v>
      </c>
      <c r="H7654" s="39">
        <v>0</v>
      </c>
      <c r="I7654" s="38" t="s">
        <v>1899</v>
      </c>
      <c r="J7654" s="39">
        <v>223.63</v>
      </c>
    </row>
    <row r="7655" spans="1:10">
      <c r="A7655" s="38"/>
      <c r="B7655" s="38"/>
      <c r="C7655" s="38"/>
      <c r="D7655" s="38"/>
      <c r="E7655" s="38" t="s">
        <v>1900</v>
      </c>
      <c r="F7655" s="39">
        <v>63.5</v>
      </c>
      <c r="G7655" s="38"/>
      <c r="H7655" s="398" t="s">
        <v>1901</v>
      </c>
      <c r="I7655" s="398"/>
      <c r="J7655" s="39">
        <v>373.28</v>
      </c>
    </row>
    <row r="7656" spans="1:10" ht="1.05" customHeight="1">
      <c r="A7656" s="16"/>
      <c r="B7656" s="16"/>
      <c r="C7656" s="16"/>
      <c r="D7656" s="16"/>
      <c r="E7656" s="16"/>
      <c r="F7656" s="16"/>
      <c r="G7656" s="16"/>
      <c r="H7656" s="16"/>
      <c r="I7656" s="16"/>
      <c r="J7656" s="16"/>
    </row>
    <row r="7657" spans="1:10" ht="18" customHeight="1">
      <c r="A7657" s="2"/>
      <c r="B7657" s="4" t="s">
        <v>61</v>
      </c>
      <c r="C7657" s="2" t="s">
        <v>62</v>
      </c>
      <c r="D7657" s="2" t="s">
        <v>9</v>
      </c>
      <c r="E7657" s="391" t="s">
        <v>63</v>
      </c>
      <c r="F7657" s="391"/>
      <c r="G7657" s="3" t="s">
        <v>64</v>
      </c>
      <c r="H7657" s="4" t="s">
        <v>10</v>
      </c>
      <c r="I7657" s="4" t="s">
        <v>65</v>
      </c>
      <c r="J7657" s="4" t="s">
        <v>11</v>
      </c>
    </row>
    <row r="7658" spans="1:10" ht="25.95" customHeight="1">
      <c r="A7658" s="10" t="s">
        <v>1883</v>
      </c>
      <c r="B7658" s="12" t="s">
        <v>2129</v>
      </c>
      <c r="C7658" s="10" t="s">
        <v>78</v>
      </c>
      <c r="D7658" s="10" t="s">
        <v>2130</v>
      </c>
      <c r="E7658" s="395" t="s">
        <v>849</v>
      </c>
      <c r="F7658" s="395"/>
      <c r="G7658" s="11" t="s">
        <v>81</v>
      </c>
      <c r="H7658" s="15">
        <v>1</v>
      </c>
      <c r="I7658" s="13">
        <v>43.63</v>
      </c>
      <c r="J7658" s="13">
        <v>43.63</v>
      </c>
    </row>
    <row r="7659" spans="1:10" ht="39" customHeight="1">
      <c r="A7659" s="17" t="s">
        <v>1884</v>
      </c>
      <c r="B7659" s="19" t="s">
        <v>2054</v>
      </c>
      <c r="C7659" s="17" t="s">
        <v>78</v>
      </c>
      <c r="D7659" s="17" t="s">
        <v>2055</v>
      </c>
      <c r="E7659" s="396" t="s">
        <v>1907</v>
      </c>
      <c r="F7659" s="396"/>
      <c r="G7659" s="18" t="s">
        <v>1908</v>
      </c>
      <c r="H7659" s="21">
        <v>0.13</v>
      </c>
      <c r="I7659" s="20">
        <v>0.53</v>
      </c>
      <c r="J7659" s="20">
        <v>0.06</v>
      </c>
    </row>
    <row r="7660" spans="1:10" ht="24" customHeight="1">
      <c r="A7660" s="17" t="s">
        <v>1884</v>
      </c>
      <c r="B7660" s="19" t="s">
        <v>1909</v>
      </c>
      <c r="C7660" s="17" t="s">
        <v>78</v>
      </c>
      <c r="D7660" s="17" t="s">
        <v>1910</v>
      </c>
      <c r="E7660" s="396" t="s">
        <v>1887</v>
      </c>
      <c r="F7660" s="396"/>
      <c r="G7660" s="18" t="s">
        <v>1911</v>
      </c>
      <c r="H7660" s="21">
        <v>1.345</v>
      </c>
      <c r="I7660" s="20">
        <v>22.95</v>
      </c>
      <c r="J7660" s="20">
        <v>30.86</v>
      </c>
    </row>
    <row r="7661" spans="1:10" ht="39" customHeight="1">
      <c r="A7661" s="17" t="s">
        <v>1884</v>
      </c>
      <c r="B7661" s="19" t="s">
        <v>2052</v>
      </c>
      <c r="C7661" s="17" t="s">
        <v>78</v>
      </c>
      <c r="D7661" s="17" t="s">
        <v>2053</v>
      </c>
      <c r="E7661" s="396" t="s">
        <v>1907</v>
      </c>
      <c r="F7661" s="396"/>
      <c r="G7661" s="18" t="s">
        <v>1914</v>
      </c>
      <c r="H7661" s="21">
        <v>9.4E-2</v>
      </c>
      <c r="I7661" s="20">
        <v>1.35</v>
      </c>
      <c r="J7661" s="20">
        <v>0.12</v>
      </c>
    </row>
    <row r="7662" spans="1:10" ht="24" customHeight="1">
      <c r="A7662" s="17" t="s">
        <v>1884</v>
      </c>
      <c r="B7662" s="19" t="s">
        <v>1943</v>
      </c>
      <c r="C7662" s="17" t="s">
        <v>78</v>
      </c>
      <c r="D7662" s="17" t="s">
        <v>1944</v>
      </c>
      <c r="E7662" s="396" t="s">
        <v>1887</v>
      </c>
      <c r="F7662" s="396"/>
      <c r="G7662" s="18" t="s">
        <v>1911</v>
      </c>
      <c r="H7662" s="21">
        <v>0.224</v>
      </c>
      <c r="I7662" s="20">
        <v>27.92</v>
      </c>
      <c r="J7662" s="20">
        <v>6.25</v>
      </c>
    </row>
    <row r="7663" spans="1:10" ht="24" customHeight="1">
      <c r="A7663" s="17" t="s">
        <v>1884</v>
      </c>
      <c r="B7663" s="19" t="s">
        <v>1935</v>
      </c>
      <c r="C7663" s="17" t="s">
        <v>78</v>
      </c>
      <c r="D7663" s="17" t="s">
        <v>1936</v>
      </c>
      <c r="E7663" s="396" t="s">
        <v>1887</v>
      </c>
      <c r="F7663" s="396"/>
      <c r="G7663" s="18" t="s">
        <v>1911</v>
      </c>
      <c r="H7663" s="21">
        <v>0.224</v>
      </c>
      <c r="I7663" s="20">
        <v>28.34</v>
      </c>
      <c r="J7663" s="20">
        <v>6.34</v>
      </c>
    </row>
    <row r="7664" spans="1:10">
      <c r="A7664" s="38"/>
      <c r="B7664" s="38"/>
      <c r="C7664" s="38"/>
      <c r="D7664" s="38"/>
      <c r="E7664" s="38" t="s">
        <v>1897</v>
      </c>
      <c r="F7664" s="39">
        <v>31.2</v>
      </c>
      <c r="G7664" s="38" t="s">
        <v>1898</v>
      </c>
      <c r="H7664" s="39">
        <v>0</v>
      </c>
      <c r="I7664" s="38" t="s">
        <v>1899</v>
      </c>
      <c r="J7664" s="39">
        <v>31.2</v>
      </c>
    </row>
    <row r="7665" spans="1:10">
      <c r="A7665" s="38"/>
      <c r="B7665" s="38"/>
      <c r="C7665" s="38"/>
      <c r="D7665" s="38"/>
      <c r="E7665" s="38" t="s">
        <v>1900</v>
      </c>
      <c r="F7665" s="39">
        <v>8.94</v>
      </c>
      <c r="G7665" s="38"/>
      <c r="H7665" s="398" t="s">
        <v>1901</v>
      </c>
      <c r="I7665" s="398"/>
      <c r="J7665" s="39">
        <v>52.57</v>
      </c>
    </row>
    <row r="7666" spans="1:10" ht="1.05" customHeight="1">
      <c r="A7666" s="16"/>
      <c r="B7666" s="16"/>
      <c r="C7666" s="16"/>
      <c r="D7666" s="16"/>
      <c r="E7666" s="16"/>
      <c r="F7666" s="16"/>
      <c r="G7666" s="16"/>
      <c r="H7666" s="16"/>
      <c r="I7666" s="16"/>
      <c r="J7666" s="16"/>
    </row>
    <row r="7667" spans="1:10" ht="18" customHeight="1">
      <c r="A7667" s="2"/>
      <c r="B7667" s="4" t="s">
        <v>61</v>
      </c>
      <c r="C7667" s="2" t="s">
        <v>62</v>
      </c>
      <c r="D7667" s="2" t="s">
        <v>9</v>
      </c>
      <c r="E7667" s="391" t="s">
        <v>63</v>
      </c>
      <c r="F7667" s="391"/>
      <c r="G7667" s="3" t="s">
        <v>64</v>
      </c>
      <c r="H7667" s="4" t="s">
        <v>10</v>
      </c>
      <c r="I7667" s="4" t="s">
        <v>65</v>
      </c>
      <c r="J7667" s="4" t="s">
        <v>11</v>
      </c>
    </row>
    <row r="7668" spans="1:10" ht="39" customHeight="1">
      <c r="A7668" s="10" t="s">
        <v>1883</v>
      </c>
      <c r="B7668" s="12" t="s">
        <v>2890</v>
      </c>
      <c r="C7668" s="10" t="s">
        <v>78</v>
      </c>
      <c r="D7668" s="10" t="s">
        <v>2891</v>
      </c>
      <c r="E7668" s="395" t="s">
        <v>307</v>
      </c>
      <c r="F7668" s="395"/>
      <c r="G7668" s="11" t="s">
        <v>268</v>
      </c>
      <c r="H7668" s="15">
        <v>1</v>
      </c>
      <c r="I7668" s="13">
        <v>155.16999999999999</v>
      </c>
      <c r="J7668" s="13">
        <v>155.16999999999999</v>
      </c>
    </row>
    <row r="7669" spans="1:10" ht="24" customHeight="1">
      <c r="A7669" s="17" t="s">
        <v>1884</v>
      </c>
      <c r="B7669" s="19" t="s">
        <v>1909</v>
      </c>
      <c r="C7669" s="17" t="s">
        <v>78</v>
      </c>
      <c r="D7669" s="17" t="s">
        <v>1910</v>
      </c>
      <c r="E7669" s="396" t="s">
        <v>1887</v>
      </c>
      <c r="F7669" s="396"/>
      <c r="G7669" s="18" t="s">
        <v>1911</v>
      </c>
      <c r="H7669" s="21">
        <v>0.18859999999999999</v>
      </c>
      <c r="I7669" s="20">
        <v>22.95</v>
      </c>
      <c r="J7669" s="20">
        <v>4.32</v>
      </c>
    </row>
    <row r="7670" spans="1:10" ht="25.95" customHeight="1">
      <c r="A7670" s="17" t="s">
        <v>1884</v>
      </c>
      <c r="B7670" s="19" t="s">
        <v>1957</v>
      </c>
      <c r="C7670" s="17" t="s">
        <v>78</v>
      </c>
      <c r="D7670" s="17" t="s">
        <v>1958</v>
      </c>
      <c r="E7670" s="396" t="s">
        <v>1887</v>
      </c>
      <c r="F7670" s="396"/>
      <c r="G7670" s="18" t="s">
        <v>1911</v>
      </c>
      <c r="H7670" s="21">
        <v>0.38700000000000001</v>
      </c>
      <c r="I7670" s="20">
        <v>27.62</v>
      </c>
      <c r="J7670" s="20">
        <v>10.68</v>
      </c>
    </row>
    <row r="7671" spans="1:10" ht="24" customHeight="1">
      <c r="A7671" s="22" t="s">
        <v>1894</v>
      </c>
      <c r="B7671" s="24" t="s">
        <v>2860</v>
      </c>
      <c r="C7671" s="22" t="s">
        <v>78</v>
      </c>
      <c r="D7671" s="22" t="s">
        <v>2861</v>
      </c>
      <c r="E7671" s="397" t="s">
        <v>1928</v>
      </c>
      <c r="F7671" s="397"/>
      <c r="G7671" s="23" t="s">
        <v>136</v>
      </c>
      <c r="H7671" s="26">
        <v>3.04E-2</v>
      </c>
      <c r="I7671" s="25">
        <v>123.67</v>
      </c>
      <c r="J7671" s="25">
        <v>3.75</v>
      </c>
    </row>
    <row r="7672" spans="1:10" ht="39" customHeight="1">
      <c r="A7672" s="22" t="s">
        <v>1894</v>
      </c>
      <c r="B7672" s="24" t="s">
        <v>2313</v>
      </c>
      <c r="C7672" s="22" t="s">
        <v>78</v>
      </c>
      <c r="D7672" s="22" t="s">
        <v>2314</v>
      </c>
      <c r="E7672" s="397" t="s">
        <v>1928</v>
      </c>
      <c r="F7672" s="397"/>
      <c r="G7672" s="23" t="s">
        <v>268</v>
      </c>
      <c r="H7672" s="26">
        <v>2</v>
      </c>
      <c r="I7672" s="25">
        <v>22.95</v>
      </c>
      <c r="J7672" s="25">
        <v>45.9</v>
      </c>
    </row>
    <row r="7673" spans="1:10" ht="25.95" customHeight="1">
      <c r="A7673" s="22" t="s">
        <v>1894</v>
      </c>
      <c r="B7673" s="24" t="s">
        <v>4201</v>
      </c>
      <c r="C7673" s="22" t="s">
        <v>78</v>
      </c>
      <c r="D7673" s="22" t="s">
        <v>4202</v>
      </c>
      <c r="E7673" s="397" t="s">
        <v>1928</v>
      </c>
      <c r="F7673" s="397"/>
      <c r="G7673" s="23" t="s">
        <v>268</v>
      </c>
      <c r="H7673" s="26">
        <v>1</v>
      </c>
      <c r="I7673" s="25">
        <v>90.52</v>
      </c>
      <c r="J7673" s="25">
        <v>90.52</v>
      </c>
    </row>
    <row r="7674" spans="1:10">
      <c r="A7674" s="38"/>
      <c r="B7674" s="38"/>
      <c r="C7674" s="38"/>
      <c r="D7674" s="38"/>
      <c r="E7674" s="38" t="s">
        <v>1897</v>
      </c>
      <c r="F7674" s="39">
        <v>11.28</v>
      </c>
      <c r="G7674" s="38" t="s">
        <v>1898</v>
      </c>
      <c r="H7674" s="39">
        <v>0</v>
      </c>
      <c r="I7674" s="38" t="s">
        <v>1899</v>
      </c>
      <c r="J7674" s="39">
        <v>11.28</v>
      </c>
    </row>
    <row r="7675" spans="1:10">
      <c r="A7675" s="38"/>
      <c r="B7675" s="38"/>
      <c r="C7675" s="38"/>
      <c r="D7675" s="38"/>
      <c r="E7675" s="38" t="s">
        <v>1900</v>
      </c>
      <c r="F7675" s="39">
        <v>31.8</v>
      </c>
      <c r="G7675" s="38"/>
      <c r="H7675" s="398" t="s">
        <v>1901</v>
      </c>
      <c r="I7675" s="398"/>
      <c r="J7675" s="39">
        <v>186.97</v>
      </c>
    </row>
    <row r="7676" spans="1:10" ht="1.05" customHeight="1">
      <c r="A7676" s="16"/>
      <c r="B7676" s="16"/>
      <c r="C7676" s="16"/>
      <c r="D7676" s="16"/>
      <c r="E7676" s="16"/>
      <c r="F7676" s="16"/>
      <c r="G7676" s="16"/>
      <c r="H7676" s="16"/>
      <c r="I7676" s="16"/>
      <c r="J7676" s="16"/>
    </row>
    <row r="7677" spans="1:10" ht="18" customHeight="1">
      <c r="A7677" s="2"/>
      <c r="B7677" s="4" t="s">
        <v>61</v>
      </c>
      <c r="C7677" s="2" t="s">
        <v>62</v>
      </c>
      <c r="D7677" s="2" t="s">
        <v>9</v>
      </c>
      <c r="E7677" s="391" t="s">
        <v>63</v>
      </c>
      <c r="F7677" s="391"/>
      <c r="G7677" s="3" t="s">
        <v>64</v>
      </c>
      <c r="H7677" s="4" t="s">
        <v>10</v>
      </c>
      <c r="I7677" s="4" t="s">
        <v>65</v>
      </c>
      <c r="J7677" s="4" t="s">
        <v>11</v>
      </c>
    </row>
    <row r="7678" spans="1:10" ht="24" customHeight="1">
      <c r="A7678" s="10" t="s">
        <v>1883</v>
      </c>
      <c r="B7678" s="12" t="s">
        <v>2163</v>
      </c>
      <c r="C7678" s="10" t="s">
        <v>78</v>
      </c>
      <c r="D7678" s="10" t="s">
        <v>2164</v>
      </c>
      <c r="E7678" s="395" t="s">
        <v>1887</v>
      </c>
      <c r="F7678" s="395"/>
      <c r="G7678" s="11" t="s">
        <v>1911</v>
      </c>
      <c r="H7678" s="15">
        <v>1</v>
      </c>
      <c r="I7678" s="13">
        <v>28.2</v>
      </c>
      <c r="J7678" s="13">
        <v>28.2</v>
      </c>
    </row>
    <row r="7679" spans="1:10" ht="25.95" customHeight="1">
      <c r="A7679" s="17" t="s">
        <v>1884</v>
      </c>
      <c r="B7679" s="19" t="s">
        <v>3957</v>
      </c>
      <c r="C7679" s="17" t="s">
        <v>78</v>
      </c>
      <c r="D7679" s="17" t="s">
        <v>3958</v>
      </c>
      <c r="E7679" s="396" t="s">
        <v>1887</v>
      </c>
      <c r="F7679" s="396"/>
      <c r="G7679" s="18" t="s">
        <v>1911</v>
      </c>
      <c r="H7679" s="21">
        <v>1</v>
      </c>
      <c r="I7679" s="20">
        <v>0.3</v>
      </c>
      <c r="J7679" s="20">
        <v>0.3</v>
      </c>
    </row>
    <row r="7680" spans="1:10" ht="24" customHeight="1">
      <c r="A7680" s="22" t="s">
        <v>1894</v>
      </c>
      <c r="B7680" s="24" t="s">
        <v>3959</v>
      </c>
      <c r="C7680" s="22" t="s">
        <v>78</v>
      </c>
      <c r="D7680" s="22" t="s">
        <v>3960</v>
      </c>
      <c r="E7680" s="397" t="s">
        <v>67</v>
      </c>
      <c r="F7680" s="397"/>
      <c r="G7680" s="23" t="s">
        <v>1911</v>
      </c>
      <c r="H7680" s="26">
        <v>1</v>
      </c>
      <c r="I7680" s="25">
        <v>20.97</v>
      </c>
      <c r="J7680" s="25">
        <v>20.97</v>
      </c>
    </row>
    <row r="7681" spans="1:10" ht="25.95" customHeight="1">
      <c r="A7681" s="22" t="s">
        <v>1894</v>
      </c>
      <c r="B7681" s="24" t="s">
        <v>3678</v>
      </c>
      <c r="C7681" s="22" t="s">
        <v>78</v>
      </c>
      <c r="D7681" s="22" t="s">
        <v>3679</v>
      </c>
      <c r="E7681" s="397" t="s">
        <v>1928</v>
      </c>
      <c r="F7681" s="397"/>
      <c r="G7681" s="23" t="s">
        <v>1911</v>
      </c>
      <c r="H7681" s="26">
        <v>1</v>
      </c>
      <c r="I7681" s="25">
        <v>1.31</v>
      </c>
      <c r="J7681" s="25">
        <v>1.31</v>
      </c>
    </row>
    <row r="7682" spans="1:10" ht="25.95" customHeight="1">
      <c r="A7682" s="22" t="s">
        <v>1894</v>
      </c>
      <c r="B7682" s="24" t="s">
        <v>3676</v>
      </c>
      <c r="C7682" s="22" t="s">
        <v>78</v>
      </c>
      <c r="D7682" s="22" t="s">
        <v>3677</v>
      </c>
      <c r="E7682" s="397" t="s">
        <v>1928</v>
      </c>
      <c r="F7682" s="397"/>
      <c r="G7682" s="23" t="s">
        <v>1911</v>
      </c>
      <c r="H7682" s="26">
        <v>1</v>
      </c>
      <c r="I7682" s="25">
        <v>0.08</v>
      </c>
      <c r="J7682" s="25">
        <v>0.08</v>
      </c>
    </row>
    <row r="7683" spans="1:10" ht="25.95" customHeight="1">
      <c r="A7683" s="22" t="s">
        <v>1894</v>
      </c>
      <c r="B7683" s="24" t="s">
        <v>3672</v>
      </c>
      <c r="C7683" s="22" t="s">
        <v>78</v>
      </c>
      <c r="D7683" s="22" t="s">
        <v>3673</v>
      </c>
      <c r="E7683" s="397" t="s">
        <v>1928</v>
      </c>
      <c r="F7683" s="397"/>
      <c r="G7683" s="23" t="s">
        <v>1911</v>
      </c>
      <c r="H7683" s="26">
        <v>1</v>
      </c>
      <c r="I7683" s="25">
        <v>1.43</v>
      </c>
      <c r="J7683" s="25">
        <v>1.43</v>
      </c>
    </row>
    <row r="7684" spans="1:10" ht="25.95" customHeight="1">
      <c r="A7684" s="22" t="s">
        <v>1894</v>
      </c>
      <c r="B7684" s="24" t="s">
        <v>3682</v>
      </c>
      <c r="C7684" s="22" t="s">
        <v>78</v>
      </c>
      <c r="D7684" s="22" t="s">
        <v>3683</v>
      </c>
      <c r="E7684" s="397" t="s">
        <v>1928</v>
      </c>
      <c r="F7684" s="397"/>
      <c r="G7684" s="23" t="s">
        <v>1911</v>
      </c>
      <c r="H7684" s="26">
        <v>1</v>
      </c>
      <c r="I7684" s="25">
        <v>0.54</v>
      </c>
      <c r="J7684" s="25">
        <v>0.54</v>
      </c>
    </row>
    <row r="7685" spans="1:10" ht="25.95" customHeight="1">
      <c r="A7685" s="22" t="s">
        <v>1894</v>
      </c>
      <c r="B7685" s="24" t="s">
        <v>3670</v>
      </c>
      <c r="C7685" s="22" t="s">
        <v>78</v>
      </c>
      <c r="D7685" s="22" t="s">
        <v>3671</v>
      </c>
      <c r="E7685" s="397" t="s">
        <v>1928</v>
      </c>
      <c r="F7685" s="397"/>
      <c r="G7685" s="23" t="s">
        <v>1911</v>
      </c>
      <c r="H7685" s="26">
        <v>1</v>
      </c>
      <c r="I7685" s="25">
        <v>2.79</v>
      </c>
      <c r="J7685" s="25">
        <v>2.79</v>
      </c>
    </row>
    <row r="7686" spans="1:10" ht="25.95" customHeight="1">
      <c r="A7686" s="22" t="s">
        <v>1894</v>
      </c>
      <c r="B7686" s="24" t="s">
        <v>3680</v>
      </c>
      <c r="C7686" s="22" t="s">
        <v>78</v>
      </c>
      <c r="D7686" s="22" t="s">
        <v>3681</v>
      </c>
      <c r="E7686" s="397" t="s">
        <v>1928</v>
      </c>
      <c r="F7686" s="397"/>
      <c r="G7686" s="23" t="s">
        <v>1911</v>
      </c>
      <c r="H7686" s="26">
        <v>1</v>
      </c>
      <c r="I7686" s="25">
        <v>0.78</v>
      </c>
      <c r="J7686" s="25">
        <v>0.78</v>
      </c>
    </row>
    <row r="7687" spans="1:10">
      <c r="A7687" s="38"/>
      <c r="B7687" s="38"/>
      <c r="C7687" s="38"/>
      <c r="D7687" s="38"/>
      <c r="E7687" s="38" t="s">
        <v>1897</v>
      </c>
      <c r="F7687" s="39">
        <v>21.27</v>
      </c>
      <c r="G7687" s="38" t="s">
        <v>1898</v>
      </c>
      <c r="H7687" s="39">
        <v>0</v>
      </c>
      <c r="I7687" s="38" t="s">
        <v>1899</v>
      </c>
      <c r="J7687" s="39">
        <v>21.27</v>
      </c>
    </row>
    <row r="7688" spans="1:10">
      <c r="A7688" s="38"/>
      <c r="B7688" s="38"/>
      <c r="C7688" s="38"/>
      <c r="D7688" s="38"/>
      <c r="E7688" s="38" t="s">
        <v>1900</v>
      </c>
      <c r="F7688" s="39">
        <v>5.78</v>
      </c>
      <c r="G7688" s="38"/>
      <c r="H7688" s="398" t="s">
        <v>1901</v>
      </c>
      <c r="I7688" s="398"/>
      <c r="J7688" s="39">
        <v>33.979999999999997</v>
      </c>
    </row>
    <row r="7689" spans="1:10" ht="1.05" customHeight="1">
      <c r="A7689" s="16"/>
      <c r="B7689" s="16"/>
      <c r="C7689" s="16"/>
      <c r="D7689" s="16"/>
      <c r="E7689" s="16"/>
      <c r="F7689" s="16"/>
      <c r="G7689" s="16"/>
      <c r="H7689" s="16"/>
      <c r="I7689" s="16"/>
      <c r="J7689" s="16"/>
    </row>
    <row r="7690" spans="1:10" ht="18" customHeight="1">
      <c r="A7690" s="2"/>
      <c r="B7690" s="4" t="s">
        <v>61</v>
      </c>
      <c r="C7690" s="2" t="s">
        <v>62</v>
      </c>
      <c r="D7690" s="2" t="s">
        <v>9</v>
      </c>
      <c r="E7690" s="391" t="s">
        <v>63</v>
      </c>
      <c r="F7690" s="391"/>
      <c r="G7690" s="3" t="s">
        <v>64</v>
      </c>
      <c r="H7690" s="4" t="s">
        <v>10</v>
      </c>
      <c r="I7690" s="4" t="s">
        <v>65</v>
      </c>
      <c r="J7690" s="4" t="s">
        <v>11</v>
      </c>
    </row>
    <row r="7691" spans="1:10" ht="25.95" customHeight="1">
      <c r="A7691" s="10" t="s">
        <v>1883</v>
      </c>
      <c r="B7691" s="12" t="s">
        <v>2274</v>
      </c>
      <c r="C7691" s="10" t="s">
        <v>78</v>
      </c>
      <c r="D7691" s="10" t="s">
        <v>2275</v>
      </c>
      <c r="E7691" s="395" t="s">
        <v>1907</v>
      </c>
      <c r="F7691" s="395"/>
      <c r="G7691" s="11" t="s">
        <v>1908</v>
      </c>
      <c r="H7691" s="15">
        <v>1</v>
      </c>
      <c r="I7691" s="13">
        <v>23.42</v>
      </c>
      <c r="J7691" s="13">
        <v>23.42</v>
      </c>
    </row>
    <row r="7692" spans="1:10" ht="25.95" customHeight="1">
      <c r="A7692" s="17" t="s">
        <v>1884</v>
      </c>
      <c r="B7692" s="19" t="s">
        <v>4203</v>
      </c>
      <c r="C7692" s="17" t="s">
        <v>78</v>
      </c>
      <c r="D7692" s="17" t="s">
        <v>4204</v>
      </c>
      <c r="E7692" s="396" t="s">
        <v>1887</v>
      </c>
      <c r="F7692" s="396"/>
      <c r="G7692" s="18" t="s">
        <v>1911</v>
      </c>
      <c r="H7692" s="21">
        <v>1</v>
      </c>
      <c r="I7692" s="20">
        <v>21.49</v>
      </c>
      <c r="J7692" s="20">
        <v>21.49</v>
      </c>
    </row>
    <row r="7693" spans="1:10" ht="25.95" customHeight="1">
      <c r="A7693" s="17" t="s">
        <v>1884</v>
      </c>
      <c r="B7693" s="19" t="s">
        <v>4205</v>
      </c>
      <c r="C7693" s="17" t="s">
        <v>78</v>
      </c>
      <c r="D7693" s="17" t="s">
        <v>4206</v>
      </c>
      <c r="E7693" s="396" t="s">
        <v>3774</v>
      </c>
      <c r="F7693" s="396"/>
      <c r="G7693" s="18" t="s">
        <v>1911</v>
      </c>
      <c r="H7693" s="21">
        <v>1</v>
      </c>
      <c r="I7693" s="20">
        <v>0.36</v>
      </c>
      <c r="J7693" s="20">
        <v>0.36</v>
      </c>
    </row>
    <row r="7694" spans="1:10" ht="25.95" customHeight="1">
      <c r="A7694" s="17" t="s">
        <v>1884</v>
      </c>
      <c r="B7694" s="19" t="s">
        <v>4207</v>
      </c>
      <c r="C7694" s="17" t="s">
        <v>78</v>
      </c>
      <c r="D7694" s="17" t="s">
        <v>4208</v>
      </c>
      <c r="E7694" s="396" t="s">
        <v>3774</v>
      </c>
      <c r="F7694" s="396"/>
      <c r="G7694" s="18" t="s">
        <v>1911</v>
      </c>
      <c r="H7694" s="21">
        <v>1</v>
      </c>
      <c r="I7694" s="20">
        <v>1.57</v>
      </c>
      <c r="J7694" s="20">
        <v>1.57</v>
      </c>
    </row>
    <row r="7695" spans="1:10">
      <c r="A7695" s="38"/>
      <c r="B7695" s="38"/>
      <c r="C7695" s="38"/>
      <c r="D7695" s="38"/>
      <c r="E7695" s="38" t="s">
        <v>1897</v>
      </c>
      <c r="F7695" s="39">
        <v>15.75</v>
      </c>
      <c r="G7695" s="38" t="s">
        <v>1898</v>
      </c>
      <c r="H7695" s="39">
        <v>0</v>
      </c>
      <c r="I7695" s="38" t="s">
        <v>1899</v>
      </c>
      <c r="J7695" s="39">
        <v>15.75</v>
      </c>
    </row>
    <row r="7696" spans="1:10">
      <c r="A7696" s="38"/>
      <c r="B7696" s="38"/>
      <c r="C7696" s="38"/>
      <c r="D7696" s="38"/>
      <c r="E7696" s="38" t="s">
        <v>1900</v>
      </c>
      <c r="F7696" s="39">
        <v>4.8</v>
      </c>
      <c r="G7696" s="38"/>
      <c r="H7696" s="398" t="s">
        <v>1901</v>
      </c>
      <c r="I7696" s="398"/>
      <c r="J7696" s="39">
        <v>28.22</v>
      </c>
    </row>
    <row r="7697" spans="1:10" ht="1.05" customHeight="1">
      <c r="A7697" s="16"/>
      <c r="B7697" s="16"/>
      <c r="C7697" s="16"/>
      <c r="D7697" s="16"/>
      <c r="E7697" s="16"/>
      <c r="F7697" s="16"/>
      <c r="G7697" s="16"/>
      <c r="H7697" s="16"/>
      <c r="I7697" s="16"/>
      <c r="J7697" s="16"/>
    </row>
    <row r="7698" spans="1:10" ht="18" customHeight="1">
      <c r="A7698" s="2"/>
      <c r="B7698" s="4" t="s">
        <v>61</v>
      </c>
      <c r="C7698" s="2" t="s">
        <v>62</v>
      </c>
      <c r="D7698" s="2" t="s">
        <v>9</v>
      </c>
      <c r="E7698" s="391" t="s">
        <v>63</v>
      </c>
      <c r="F7698" s="391"/>
      <c r="G7698" s="3" t="s">
        <v>64</v>
      </c>
      <c r="H7698" s="4" t="s">
        <v>10</v>
      </c>
      <c r="I7698" s="4" t="s">
        <v>65</v>
      </c>
      <c r="J7698" s="4" t="s">
        <v>11</v>
      </c>
    </row>
    <row r="7699" spans="1:10" ht="25.95" customHeight="1">
      <c r="A7699" s="10" t="s">
        <v>1883</v>
      </c>
      <c r="B7699" s="12" t="s">
        <v>2272</v>
      </c>
      <c r="C7699" s="10" t="s">
        <v>78</v>
      </c>
      <c r="D7699" s="10" t="s">
        <v>2273</v>
      </c>
      <c r="E7699" s="395" t="s">
        <v>1907</v>
      </c>
      <c r="F7699" s="395"/>
      <c r="G7699" s="11" t="s">
        <v>1914</v>
      </c>
      <c r="H7699" s="15">
        <v>1</v>
      </c>
      <c r="I7699" s="13">
        <v>25.39</v>
      </c>
      <c r="J7699" s="13">
        <v>25.39</v>
      </c>
    </row>
    <row r="7700" spans="1:10" ht="25.95" customHeight="1">
      <c r="A7700" s="17" t="s">
        <v>1884</v>
      </c>
      <c r="B7700" s="19" t="s">
        <v>4207</v>
      </c>
      <c r="C7700" s="17" t="s">
        <v>78</v>
      </c>
      <c r="D7700" s="17" t="s">
        <v>4208</v>
      </c>
      <c r="E7700" s="396" t="s">
        <v>3774</v>
      </c>
      <c r="F7700" s="396"/>
      <c r="G7700" s="18" t="s">
        <v>1911</v>
      </c>
      <c r="H7700" s="21">
        <v>1</v>
      </c>
      <c r="I7700" s="20">
        <v>1.57</v>
      </c>
      <c r="J7700" s="20">
        <v>1.57</v>
      </c>
    </row>
    <row r="7701" spans="1:10" ht="25.95" customHeight="1">
      <c r="A7701" s="17" t="s">
        <v>1884</v>
      </c>
      <c r="B7701" s="19" t="s">
        <v>4203</v>
      </c>
      <c r="C7701" s="17" t="s">
        <v>78</v>
      </c>
      <c r="D7701" s="17" t="s">
        <v>4204</v>
      </c>
      <c r="E7701" s="396" t="s">
        <v>1887</v>
      </c>
      <c r="F7701" s="396"/>
      <c r="G7701" s="18" t="s">
        <v>1911</v>
      </c>
      <c r="H7701" s="21">
        <v>1</v>
      </c>
      <c r="I7701" s="20">
        <v>21.49</v>
      </c>
      <c r="J7701" s="20">
        <v>21.49</v>
      </c>
    </row>
    <row r="7702" spans="1:10" ht="25.95" customHeight="1">
      <c r="A7702" s="17" t="s">
        <v>1884</v>
      </c>
      <c r="B7702" s="19" t="s">
        <v>4205</v>
      </c>
      <c r="C7702" s="17" t="s">
        <v>78</v>
      </c>
      <c r="D7702" s="17" t="s">
        <v>4206</v>
      </c>
      <c r="E7702" s="396" t="s">
        <v>3774</v>
      </c>
      <c r="F7702" s="396"/>
      <c r="G7702" s="18" t="s">
        <v>1911</v>
      </c>
      <c r="H7702" s="21">
        <v>1</v>
      </c>
      <c r="I7702" s="20">
        <v>0.36</v>
      </c>
      <c r="J7702" s="20">
        <v>0.36</v>
      </c>
    </row>
    <row r="7703" spans="1:10" ht="25.95" customHeight="1">
      <c r="A7703" s="17" t="s">
        <v>1884</v>
      </c>
      <c r="B7703" s="19" t="s">
        <v>4209</v>
      </c>
      <c r="C7703" s="17" t="s">
        <v>78</v>
      </c>
      <c r="D7703" s="17" t="s">
        <v>4210</v>
      </c>
      <c r="E7703" s="396" t="s">
        <v>3774</v>
      </c>
      <c r="F7703" s="396"/>
      <c r="G7703" s="18" t="s">
        <v>1911</v>
      </c>
      <c r="H7703" s="21">
        <v>1</v>
      </c>
      <c r="I7703" s="20">
        <v>1.97</v>
      </c>
      <c r="J7703" s="20">
        <v>1.97</v>
      </c>
    </row>
    <row r="7704" spans="1:10">
      <c r="A7704" s="38"/>
      <c r="B7704" s="38"/>
      <c r="C7704" s="38"/>
      <c r="D7704" s="38"/>
      <c r="E7704" s="38" t="s">
        <v>1897</v>
      </c>
      <c r="F7704" s="39">
        <v>15.75</v>
      </c>
      <c r="G7704" s="38" t="s">
        <v>1898</v>
      </c>
      <c r="H7704" s="39">
        <v>0</v>
      </c>
      <c r="I7704" s="38" t="s">
        <v>1899</v>
      </c>
      <c r="J7704" s="39">
        <v>15.75</v>
      </c>
    </row>
    <row r="7705" spans="1:10">
      <c r="A7705" s="38"/>
      <c r="B7705" s="38"/>
      <c r="C7705" s="38"/>
      <c r="D7705" s="38"/>
      <c r="E7705" s="38" t="s">
        <v>1900</v>
      </c>
      <c r="F7705" s="39">
        <v>5.2</v>
      </c>
      <c r="G7705" s="38"/>
      <c r="H7705" s="398" t="s">
        <v>1901</v>
      </c>
      <c r="I7705" s="398"/>
      <c r="J7705" s="39">
        <v>30.59</v>
      </c>
    </row>
    <row r="7706" spans="1:10" ht="1.05" customHeight="1">
      <c r="A7706" s="16"/>
      <c r="B7706" s="16"/>
      <c r="C7706" s="16"/>
      <c r="D7706" s="16"/>
      <c r="E7706" s="16"/>
      <c r="F7706" s="16"/>
      <c r="G7706" s="16"/>
      <c r="H7706" s="16"/>
      <c r="I7706" s="16"/>
      <c r="J7706" s="16"/>
    </row>
    <row r="7707" spans="1:10" ht="18" customHeight="1">
      <c r="A7707" s="2"/>
      <c r="B7707" s="4" t="s">
        <v>61</v>
      </c>
      <c r="C7707" s="2" t="s">
        <v>62</v>
      </c>
      <c r="D7707" s="2" t="s">
        <v>9</v>
      </c>
      <c r="E7707" s="391" t="s">
        <v>63</v>
      </c>
      <c r="F7707" s="391"/>
      <c r="G7707" s="3" t="s">
        <v>64</v>
      </c>
      <c r="H7707" s="4" t="s">
        <v>10</v>
      </c>
      <c r="I7707" s="4" t="s">
        <v>65</v>
      </c>
      <c r="J7707" s="4" t="s">
        <v>11</v>
      </c>
    </row>
    <row r="7708" spans="1:10" ht="25.95" customHeight="1">
      <c r="A7708" s="10" t="s">
        <v>1883</v>
      </c>
      <c r="B7708" s="12" t="s">
        <v>4207</v>
      </c>
      <c r="C7708" s="10" t="s">
        <v>78</v>
      </c>
      <c r="D7708" s="10" t="s">
        <v>4208</v>
      </c>
      <c r="E7708" s="395" t="s">
        <v>3774</v>
      </c>
      <c r="F7708" s="395"/>
      <c r="G7708" s="11" t="s">
        <v>1911</v>
      </c>
      <c r="H7708" s="15">
        <v>1</v>
      </c>
      <c r="I7708" s="13">
        <v>1.57</v>
      </c>
      <c r="J7708" s="13">
        <v>1.57</v>
      </c>
    </row>
    <row r="7709" spans="1:10" ht="25.95" customHeight="1">
      <c r="A7709" s="22" t="s">
        <v>1894</v>
      </c>
      <c r="B7709" s="24" t="s">
        <v>4211</v>
      </c>
      <c r="C7709" s="22" t="s">
        <v>78</v>
      </c>
      <c r="D7709" s="22" t="s">
        <v>4212</v>
      </c>
      <c r="E7709" s="397" t="s">
        <v>3500</v>
      </c>
      <c r="F7709" s="397"/>
      <c r="G7709" s="23" t="s">
        <v>268</v>
      </c>
      <c r="H7709" s="26">
        <v>6.3999999999999997E-5</v>
      </c>
      <c r="I7709" s="25">
        <v>24642.12</v>
      </c>
      <c r="J7709" s="25">
        <v>1.57</v>
      </c>
    </row>
    <row r="7710" spans="1:10">
      <c r="A7710" s="38"/>
      <c r="B7710" s="38"/>
      <c r="C7710" s="38"/>
      <c r="D7710" s="38"/>
      <c r="E7710" s="38" t="s">
        <v>1897</v>
      </c>
      <c r="F7710" s="39">
        <v>0</v>
      </c>
      <c r="G7710" s="38" t="s">
        <v>1898</v>
      </c>
      <c r="H7710" s="39">
        <v>0</v>
      </c>
      <c r="I7710" s="38" t="s">
        <v>1899</v>
      </c>
      <c r="J7710" s="39">
        <v>0</v>
      </c>
    </row>
    <row r="7711" spans="1:10">
      <c r="A7711" s="38"/>
      <c r="B7711" s="38"/>
      <c r="C7711" s="38"/>
      <c r="D7711" s="38"/>
      <c r="E7711" s="38" t="s">
        <v>1900</v>
      </c>
      <c r="F7711" s="39">
        <v>0.32</v>
      </c>
      <c r="G7711" s="38"/>
      <c r="H7711" s="398" t="s">
        <v>1901</v>
      </c>
      <c r="I7711" s="398"/>
      <c r="J7711" s="39">
        <v>1.89</v>
      </c>
    </row>
    <row r="7712" spans="1:10" ht="1.05" customHeight="1">
      <c r="A7712" s="16"/>
      <c r="B7712" s="16"/>
      <c r="C7712" s="16"/>
      <c r="D7712" s="16"/>
      <c r="E7712" s="16"/>
      <c r="F7712" s="16"/>
      <c r="G7712" s="16"/>
      <c r="H7712" s="16"/>
      <c r="I7712" s="16"/>
      <c r="J7712" s="16"/>
    </row>
    <row r="7713" spans="1:10" ht="18" customHeight="1">
      <c r="A7713" s="2"/>
      <c r="B7713" s="4" t="s">
        <v>61</v>
      </c>
      <c r="C7713" s="2" t="s">
        <v>62</v>
      </c>
      <c r="D7713" s="2" t="s">
        <v>9</v>
      </c>
      <c r="E7713" s="391" t="s">
        <v>63</v>
      </c>
      <c r="F7713" s="391"/>
      <c r="G7713" s="3" t="s">
        <v>64</v>
      </c>
      <c r="H7713" s="4" t="s">
        <v>10</v>
      </c>
      <c r="I7713" s="4" t="s">
        <v>65</v>
      </c>
      <c r="J7713" s="4" t="s">
        <v>11</v>
      </c>
    </row>
    <row r="7714" spans="1:10" ht="25.95" customHeight="1">
      <c r="A7714" s="10" t="s">
        <v>1883</v>
      </c>
      <c r="B7714" s="12" t="s">
        <v>4205</v>
      </c>
      <c r="C7714" s="10" t="s">
        <v>78</v>
      </c>
      <c r="D7714" s="10" t="s">
        <v>4206</v>
      </c>
      <c r="E7714" s="395" t="s">
        <v>3774</v>
      </c>
      <c r="F7714" s="395"/>
      <c r="G7714" s="11" t="s">
        <v>1911</v>
      </c>
      <c r="H7714" s="15">
        <v>1</v>
      </c>
      <c r="I7714" s="13">
        <v>0.36</v>
      </c>
      <c r="J7714" s="13">
        <v>0.36</v>
      </c>
    </row>
    <row r="7715" spans="1:10" ht="25.95" customHeight="1">
      <c r="A7715" s="22" t="s">
        <v>1894</v>
      </c>
      <c r="B7715" s="24" t="s">
        <v>4211</v>
      </c>
      <c r="C7715" s="22" t="s">
        <v>78</v>
      </c>
      <c r="D7715" s="22" t="s">
        <v>4212</v>
      </c>
      <c r="E7715" s="397" t="s">
        <v>3500</v>
      </c>
      <c r="F7715" s="397"/>
      <c r="G7715" s="23" t="s">
        <v>268</v>
      </c>
      <c r="H7715" s="26">
        <v>1.4800000000000001E-5</v>
      </c>
      <c r="I7715" s="25">
        <v>24642.12</v>
      </c>
      <c r="J7715" s="25">
        <v>0.36</v>
      </c>
    </row>
    <row r="7716" spans="1:10">
      <c r="A7716" s="38"/>
      <c r="B7716" s="38"/>
      <c r="C7716" s="38"/>
      <c r="D7716" s="38"/>
      <c r="E7716" s="38" t="s">
        <v>1897</v>
      </c>
      <c r="F7716" s="39">
        <v>0</v>
      </c>
      <c r="G7716" s="38" t="s">
        <v>1898</v>
      </c>
      <c r="H7716" s="39">
        <v>0</v>
      </c>
      <c r="I7716" s="38" t="s">
        <v>1899</v>
      </c>
      <c r="J7716" s="39">
        <v>0</v>
      </c>
    </row>
    <row r="7717" spans="1:10">
      <c r="A7717" s="38"/>
      <c r="B7717" s="38"/>
      <c r="C7717" s="38"/>
      <c r="D7717" s="38"/>
      <c r="E7717" s="38" t="s">
        <v>1900</v>
      </c>
      <c r="F7717" s="39">
        <v>7.0000000000000007E-2</v>
      </c>
      <c r="G7717" s="38"/>
      <c r="H7717" s="398" t="s">
        <v>1901</v>
      </c>
      <c r="I7717" s="398"/>
      <c r="J7717" s="39">
        <v>0.43</v>
      </c>
    </row>
    <row r="7718" spans="1:10" ht="1.05" customHeight="1">
      <c r="A7718" s="16"/>
      <c r="B7718" s="16"/>
      <c r="C7718" s="16"/>
      <c r="D7718" s="16"/>
      <c r="E7718" s="16"/>
      <c r="F7718" s="16"/>
      <c r="G7718" s="16"/>
      <c r="H7718" s="16"/>
      <c r="I7718" s="16"/>
      <c r="J7718" s="16"/>
    </row>
    <row r="7719" spans="1:10" ht="18" customHeight="1">
      <c r="A7719" s="2"/>
      <c r="B7719" s="4" t="s">
        <v>61</v>
      </c>
      <c r="C7719" s="2" t="s">
        <v>62</v>
      </c>
      <c r="D7719" s="2" t="s">
        <v>9</v>
      </c>
      <c r="E7719" s="391" t="s">
        <v>63</v>
      </c>
      <c r="F7719" s="391"/>
      <c r="G7719" s="3" t="s">
        <v>64</v>
      </c>
      <c r="H7719" s="4" t="s">
        <v>10</v>
      </c>
      <c r="I7719" s="4" t="s">
        <v>65</v>
      </c>
      <c r="J7719" s="4" t="s">
        <v>11</v>
      </c>
    </row>
    <row r="7720" spans="1:10" ht="25.95" customHeight="1">
      <c r="A7720" s="10" t="s">
        <v>1883</v>
      </c>
      <c r="B7720" s="12" t="s">
        <v>4209</v>
      </c>
      <c r="C7720" s="10" t="s">
        <v>78</v>
      </c>
      <c r="D7720" s="10" t="s">
        <v>4210</v>
      </c>
      <c r="E7720" s="395" t="s">
        <v>3774</v>
      </c>
      <c r="F7720" s="395"/>
      <c r="G7720" s="11" t="s">
        <v>1911</v>
      </c>
      <c r="H7720" s="15">
        <v>1</v>
      </c>
      <c r="I7720" s="13">
        <v>1.97</v>
      </c>
      <c r="J7720" s="13">
        <v>1.97</v>
      </c>
    </row>
    <row r="7721" spans="1:10" ht="25.95" customHeight="1">
      <c r="A7721" s="22" t="s">
        <v>1894</v>
      </c>
      <c r="B7721" s="24" t="s">
        <v>4211</v>
      </c>
      <c r="C7721" s="22" t="s">
        <v>78</v>
      </c>
      <c r="D7721" s="22" t="s">
        <v>4212</v>
      </c>
      <c r="E7721" s="397" t="s">
        <v>3500</v>
      </c>
      <c r="F7721" s="397"/>
      <c r="G7721" s="23" t="s">
        <v>268</v>
      </c>
      <c r="H7721" s="26">
        <v>8.0000000000000007E-5</v>
      </c>
      <c r="I7721" s="25">
        <v>24642.12</v>
      </c>
      <c r="J7721" s="25">
        <v>1.97</v>
      </c>
    </row>
    <row r="7722" spans="1:10">
      <c r="A7722" s="38"/>
      <c r="B7722" s="38"/>
      <c r="C7722" s="38"/>
      <c r="D7722" s="38"/>
      <c r="E7722" s="38" t="s">
        <v>1897</v>
      </c>
      <c r="F7722" s="39">
        <v>0</v>
      </c>
      <c r="G7722" s="38" t="s">
        <v>1898</v>
      </c>
      <c r="H7722" s="39">
        <v>0</v>
      </c>
      <c r="I7722" s="38" t="s">
        <v>1899</v>
      </c>
      <c r="J7722" s="39">
        <v>0</v>
      </c>
    </row>
    <row r="7723" spans="1:10">
      <c r="A7723" s="38"/>
      <c r="B7723" s="38"/>
      <c r="C7723" s="38"/>
      <c r="D7723" s="38"/>
      <c r="E7723" s="38" t="s">
        <v>1900</v>
      </c>
      <c r="F7723" s="39">
        <v>0.4</v>
      </c>
      <c r="G7723" s="38"/>
      <c r="H7723" s="398" t="s">
        <v>1901</v>
      </c>
      <c r="I7723" s="398"/>
      <c r="J7723" s="39">
        <v>2.37</v>
      </c>
    </row>
    <row r="7724" spans="1:10" ht="1.05" customHeight="1">
      <c r="A7724" s="16"/>
      <c r="B7724" s="16"/>
      <c r="C7724" s="16"/>
      <c r="D7724" s="16"/>
      <c r="E7724" s="16"/>
      <c r="F7724" s="16"/>
      <c r="G7724" s="16"/>
      <c r="H7724" s="16"/>
      <c r="I7724" s="16"/>
      <c r="J7724" s="16"/>
    </row>
    <row r="7725" spans="1:10" ht="18" customHeight="1">
      <c r="A7725" s="2"/>
      <c r="B7725" s="4" t="s">
        <v>61</v>
      </c>
      <c r="C7725" s="2" t="s">
        <v>62</v>
      </c>
      <c r="D7725" s="2" t="s">
        <v>9</v>
      </c>
      <c r="E7725" s="391" t="s">
        <v>63</v>
      </c>
      <c r="F7725" s="391"/>
      <c r="G7725" s="3" t="s">
        <v>64</v>
      </c>
      <c r="H7725" s="4" t="s">
        <v>10</v>
      </c>
      <c r="I7725" s="4" t="s">
        <v>65</v>
      </c>
      <c r="J7725" s="4" t="s">
        <v>11</v>
      </c>
    </row>
    <row r="7726" spans="1:10" ht="25.95" customHeight="1">
      <c r="A7726" s="10" t="s">
        <v>1883</v>
      </c>
      <c r="B7726" s="12" t="s">
        <v>3492</v>
      </c>
      <c r="C7726" s="10" t="s">
        <v>78</v>
      </c>
      <c r="D7726" s="10" t="s">
        <v>3493</v>
      </c>
      <c r="E7726" s="395" t="s">
        <v>1887</v>
      </c>
      <c r="F7726" s="395"/>
      <c r="G7726" s="11" t="s">
        <v>1911</v>
      </c>
      <c r="H7726" s="15">
        <v>1</v>
      </c>
      <c r="I7726" s="13">
        <v>28.91</v>
      </c>
      <c r="J7726" s="13">
        <v>28.91</v>
      </c>
    </row>
    <row r="7727" spans="1:10" ht="25.95" customHeight="1">
      <c r="A7727" s="17" t="s">
        <v>1884</v>
      </c>
      <c r="B7727" s="19" t="s">
        <v>3961</v>
      </c>
      <c r="C7727" s="17" t="s">
        <v>78</v>
      </c>
      <c r="D7727" s="17" t="s">
        <v>3962</v>
      </c>
      <c r="E7727" s="396" t="s">
        <v>1887</v>
      </c>
      <c r="F7727" s="396"/>
      <c r="G7727" s="18" t="s">
        <v>1911</v>
      </c>
      <c r="H7727" s="21">
        <v>1</v>
      </c>
      <c r="I7727" s="20">
        <v>0.59</v>
      </c>
      <c r="J7727" s="20">
        <v>0.59</v>
      </c>
    </row>
    <row r="7728" spans="1:10" ht="25.95" customHeight="1">
      <c r="A7728" s="22" t="s">
        <v>1894</v>
      </c>
      <c r="B7728" s="24" t="s">
        <v>3750</v>
      </c>
      <c r="C7728" s="22" t="s">
        <v>78</v>
      </c>
      <c r="D7728" s="22" t="s">
        <v>3751</v>
      </c>
      <c r="E7728" s="397" t="s">
        <v>1928</v>
      </c>
      <c r="F7728" s="397"/>
      <c r="G7728" s="23" t="s">
        <v>1911</v>
      </c>
      <c r="H7728" s="26">
        <v>1</v>
      </c>
      <c r="I7728" s="25">
        <v>1.26</v>
      </c>
      <c r="J7728" s="25">
        <v>1.26</v>
      </c>
    </row>
    <row r="7729" spans="1:10" ht="25.95" customHeight="1">
      <c r="A7729" s="22" t="s">
        <v>1894</v>
      </c>
      <c r="B7729" s="24" t="s">
        <v>3682</v>
      </c>
      <c r="C7729" s="22" t="s">
        <v>78</v>
      </c>
      <c r="D7729" s="22" t="s">
        <v>3683</v>
      </c>
      <c r="E7729" s="397" t="s">
        <v>1928</v>
      </c>
      <c r="F7729" s="397"/>
      <c r="G7729" s="23" t="s">
        <v>1911</v>
      </c>
      <c r="H7729" s="26">
        <v>1</v>
      </c>
      <c r="I7729" s="25">
        <v>0.54</v>
      </c>
      <c r="J7729" s="25">
        <v>0.54</v>
      </c>
    </row>
    <row r="7730" spans="1:10" ht="25.95" customHeight="1">
      <c r="A7730" s="22" t="s">
        <v>1894</v>
      </c>
      <c r="B7730" s="24" t="s">
        <v>3748</v>
      </c>
      <c r="C7730" s="22" t="s">
        <v>78</v>
      </c>
      <c r="D7730" s="22" t="s">
        <v>3749</v>
      </c>
      <c r="E7730" s="397" t="s">
        <v>1928</v>
      </c>
      <c r="F7730" s="397"/>
      <c r="G7730" s="23" t="s">
        <v>1911</v>
      </c>
      <c r="H7730" s="26">
        <v>1</v>
      </c>
      <c r="I7730" s="25">
        <v>0.86</v>
      </c>
      <c r="J7730" s="25">
        <v>0.86</v>
      </c>
    </row>
    <row r="7731" spans="1:10" ht="25.95" customHeight="1">
      <c r="A7731" s="22" t="s">
        <v>1894</v>
      </c>
      <c r="B7731" s="24" t="s">
        <v>3672</v>
      </c>
      <c r="C7731" s="22" t="s">
        <v>78</v>
      </c>
      <c r="D7731" s="22" t="s">
        <v>3673</v>
      </c>
      <c r="E7731" s="397" t="s">
        <v>1928</v>
      </c>
      <c r="F7731" s="397"/>
      <c r="G7731" s="23" t="s">
        <v>1911</v>
      </c>
      <c r="H7731" s="26">
        <v>1</v>
      </c>
      <c r="I7731" s="25">
        <v>1.43</v>
      </c>
      <c r="J7731" s="25">
        <v>1.43</v>
      </c>
    </row>
    <row r="7732" spans="1:10" ht="24" customHeight="1">
      <c r="A7732" s="22" t="s">
        <v>1894</v>
      </c>
      <c r="B7732" s="24" t="s">
        <v>3963</v>
      </c>
      <c r="C7732" s="22" t="s">
        <v>78</v>
      </c>
      <c r="D7732" s="22" t="s">
        <v>3964</v>
      </c>
      <c r="E7732" s="397" t="s">
        <v>67</v>
      </c>
      <c r="F7732" s="397"/>
      <c r="G7732" s="23" t="s">
        <v>1911</v>
      </c>
      <c r="H7732" s="26">
        <v>1</v>
      </c>
      <c r="I7732" s="25">
        <v>21.36</v>
      </c>
      <c r="J7732" s="25">
        <v>21.36</v>
      </c>
    </row>
    <row r="7733" spans="1:10" ht="25.95" customHeight="1">
      <c r="A7733" s="22" t="s">
        <v>1894</v>
      </c>
      <c r="B7733" s="24" t="s">
        <v>3676</v>
      </c>
      <c r="C7733" s="22" t="s">
        <v>78</v>
      </c>
      <c r="D7733" s="22" t="s">
        <v>3677</v>
      </c>
      <c r="E7733" s="397" t="s">
        <v>1928</v>
      </c>
      <c r="F7733" s="397"/>
      <c r="G7733" s="23" t="s">
        <v>1911</v>
      </c>
      <c r="H7733" s="26">
        <v>1</v>
      </c>
      <c r="I7733" s="25">
        <v>0.08</v>
      </c>
      <c r="J7733" s="25">
        <v>0.08</v>
      </c>
    </row>
    <row r="7734" spans="1:10" ht="25.95" customHeight="1">
      <c r="A7734" s="22" t="s">
        <v>1894</v>
      </c>
      <c r="B7734" s="24" t="s">
        <v>3670</v>
      </c>
      <c r="C7734" s="22" t="s">
        <v>78</v>
      </c>
      <c r="D7734" s="22" t="s">
        <v>3671</v>
      </c>
      <c r="E7734" s="397" t="s">
        <v>1928</v>
      </c>
      <c r="F7734" s="397"/>
      <c r="G7734" s="23" t="s">
        <v>1911</v>
      </c>
      <c r="H7734" s="26">
        <v>1</v>
      </c>
      <c r="I7734" s="25">
        <v>2.79</v>
      </c>
      <c r="J7734" s="25">
        <v>2.79</v>
      </c>
    </row>
    <row r="7735" spans="1:10">
      <c r="A7735" s="38"/>
      <c r="B7735" s="38"/>
      <c r="C7735" s="38"/>
      <c r="D7735" s="38"/>
      <c r="E7735" s="38" t="s">
        <v>1897</v>
      </c>
      <c r="F7735" s="39">
        <v>21.95</v>
      </c>
      <c r="G7735" s="38" t="s">
        <v>1898</v>
      </c>
      <c r="H7735" s="39">
        <v>0</v>
      </c>
      <c r="I7735" s="38" t="s">
        <v>1899</v>
      </c>
      <c r="J7735" s="39">
        <v>21.95</v>
      </c>
    </row>
    <row r="7736" spans="1:10">
      <c r="A7736" s="38"/>
      <c r="B7736" s="38"/>
      <c r="C7736" s="38"/>
      <c r="D7736" s="38"/>
      <c r="E7736" s="38" t="s">
        <v>1900</v>
      </c>
      <c r="F7736" s="39">
        <v>5.92</v>
      </c>
      <c r="G7736" s="38"/>
      <c r="H7736" s="398" t="s">
        <v>1901</v>
      </c>
      <c r="I7736" s="398"/>
      <c r="J7736" s="39">
        <v>34.83</v>
      </c>
    </row>
    <row r="7737" spans="1:10" ht="1.05" customHeight="1">
      <c r="A7737" s="16"/>
      <c r="B7737" s="16"/>
      <c r="C7737" s="16"/>
      <c r="D7737" s="16"/>
      <c r="E7737" s="16"/>
      <c r="F7737" s="16"/>
      <c r="G7737" s="16"/>
      <c r="H7737" s="16"/>
      <c r="I7737" s="16"/>
      <c r="J7737" s="16"/>
    </row>
    <row r="7738" spans="1:10" ht="18" customHeight="1">
      <c r="A7738" s="2"/>
      <c r="B7738" s="4" t="s">
        <v>61</v>
      </c>
      <c r="C7738" s="2" t="s">
        <v>62</v>
      </c>
      <c r="D7738" s="2" t="s">
        <v>9</v>
      </c>
      <c r="E7738" s="391" t="s">
        <v>63</v>
      </c>
      <c r="F7738" s="391"/>
      <c r="G7738" s="3" t="s">
        <v>64</v>
      </c>
      <c r="H7738" s="4" t="s">
        <v>10</v>
      </c>
      <c r="I7738" s="4" t="s">
        <v>65</v>
      </c>
      <c r="J7738" s="4" t="s">
        <v>11</v>
      </c>
    </row>
    <row r="7739" spans="1:10" ht="39" customHeight="1">
      <c r="A7739" s="10" t="s">
        <v>1883</v>
      </c>
      <c r="B7739" s="12" t="s">
        <v>1918</v>
      </c>
      <c r="C7739" s="10" t="s">
        <v>78</v>
      </c>
      <c r="D7739" s="10" t="s">
        <v>1919</v>
      </c>
      <c r="E7739" s="395" t="s">
        <v>1907</v>
      </c>
      <c r="F7739" s="395"/>
      <c r="G7739" s="11" t="s">
        <v>1908</v>
      </c>
      <c r="H7739" s="15">
        <v>1</v>
      </c>
      <c r="I7739" s="13">
        <v>57.08</v>
      </c>
      <c r="J7739" s="13">
        <v>57.08</v>
      </c>
    </row>
    <row r="7740" spans="1:10" ht="39" customHeight="1">
      <c r="A7740" s="17" t="s">
        <v>1884</v>
      </c>
      <c r="B7740" s="19" t="s">
        <v>4213</v>
      </c>
      <c r="C7740" s="17" t="s">
        <v>78</v>
      </c>
      <c r="D7740" s="17" t="s">
        <v>4214</v>
      </c>
      <c r="E7740" s="396" t="s">
        <v>3774</v>
      </c>
      <c r="F7740" s="396"/>
      <c r="G7740" s="18" t="s">
        <v>1911</v>
      </c>
      <c r="H7740" s="21">
        <v>1</v>
      </c>
      <c r="I7740" s="20">
        <v>5.25</v>
      </c>
      <c r="J7740" s="20">
        <v>5.25</v>
      </c>
    </row>
    <row r="7741" spans="1:10" ht="25.95" customHeight="1">
      <c r="A7741" s="17" t="s">
        <v>1884</v>
      </c>
      <c r="B7741" s="19" t="s">
        <v>4215</v>
      </c>
      <c r="C7741" s="17" t="s">
        <v>78</v>
      </c>
      <c r="D7741" s="17" t="s">
        <v>4216</v>
      </c>
      <c r="E7741" s="396" t="s">
        <v>1887</v>
      </c>
      <c r="F7741" s="396"/>
      <c r="G7741" s="18" t="s">
        <v>1911</v>
      </c>
      <c r="H7741" s="21">
        <v>1</v>
      </c>
      <c r="I7741" s="20">
        <v>25.23</v>
      </c>
      <c r="J7741" s="20">
        <v>25.23</v>
      </c>
    </row>
    <row r="7742" spans="1:10" ht="39" customHeight="1">
      <c r="A7742" s="17" t="s">
        <v>1884</v>
      </c>
      <c r="B7742" s="19" t="s">
        <v>4217</v>
      </c>
      <c r="C7742" s="17" t="s">
        <v>78</v>
      </c>
      <c r="D7742" s="17" t="s">
        <v>4218</v>
      </c>
      <c r="E7742" s="396" t="s">
        <v>3774</v>
      </c>
      <c r="F7742" s="396"/>
      <c r="G7742" s="18" t="s">
        <v>1911</v>
      </c>
      <c r="H7742" s="21">
        <v>1</v>
      </c>
      <c r="I7742" s="20">
        <v>26.6</v>
      </c>
      <c r="J7742" s="20">
        <v>26.6</v>
      </c>
    </row>
    <row r="7743" spans="1:10">
      <c r="A7743" s="38"/>
      <c r="B7743" s="38"/>
      <c r="C7743" s="38"/>
      <c r="D7743" s="38"/>
      <c r="E7743" s="38" t="s">
        <v>1897</v>
      </c>
      <c r="F7743" s="39">
        <v>19.489999999999998</v>
      </c>
      <c r="G7743" s="38" t="s">
        <v>1898</v>
      </c>
      <c r="H7743" s="39">
        <v>0</v>
      </c>
      <c r="I7743" s="38" t="s">
        <v>1899</v>
      </c>
      <c r="J7743" s="39">
        <v>19.489999999999998</v>
      </c>
    </row>
    <row r="7744" spans="1:10">
      <c r="A7744" s="38"/>
      <c r="B7744" s="38"/>
      <c r="C7744" s="38"/>
      <c r="D7744" s="38"/>
      <c r="E7744" s="38" t="s">
        <v>1900</v>
      </c>
      <c r="F7744" s="39">
        <v>11.7</v>
      </c>
      <c r="G7744" s="38"/>
      <c r="H7744" s="398" t="s">
        <v>1901</v>
      </c>
      <c r="I7744" s="398"/>
      <c r="J7744" s="39">
        <v>68.78</v>
      </c>
    </row>
    <row r="7745" spans="1:10" ht="1.05" customHeight="1">
      <c r="A7745" s="16"/>
      <c r="B7745" s="16"/>
      <c r="C7745" s="16"/>
      <c r="D7745" s="16"/>
      <c r="E7745" s="16"/>
      <c r="F7745" s="16"/>
      <c r="G7745" s="16"/>
      <c r="H7745" s="16"/>
      <c r="I7745" s="16"/>
      <c r="J7745" s="16"/>
    </row>
    <row r="7746" spans="1:10" ht="18" customHeight="1">
      <c r="A7746" s="2"/>
      <c r="B7746" s="4" t="s">
        <v>61</v>
      </c>
      <c r="C7746" s="2" t="s">
        <v>62</v>
      </c>
      <c r="D7746" s="2" t="s">
        <v>9</v>
      </c>
      <c r="E7746" s="391" t="s">
        <v>63</v>
      </c>
      <c r="F7746" s="391"/>
      <c r="G7746" s="3" t="s">
        <v>64</v>
      </c>
      <c r="H7746" s="4" t="s">
        <v>10</v>
      </c>
      <c r="I7746" s="4" t="s">
        <v>65</v>
      </c>
      <c r="J7746" s="4" t="s">
        <v>11</v>
      </c>
    </row>
    <row r="7747" spans="1:10" ht="39" customHeight="1">
      <c r="A7747" s="10" t="s">
        <v>1883</v>
      </c>
      <c r="B7747" s="12" t="s">
        <v>1922</v>
      </c>
      <c r="C7747" s="10" t="s">
        <v>78</v>
      </c>
      <c r="D7747" s="10" t="s">
        <v>1923</v>
      </c>
      <c r="E7747" s="395" t="s">
        <v>1907</v>
      </c>
      <c r="F7747" s="395"/>
      <c r="G7747" s="11" t="s">
        <v>1914</v>
      </c>
      <c r="H7747" s="15">
        <v>1</v>
      </c>
      <c r="I7747" s="13">
        <v>132.22</v>
      </c>
      <c r="J7747" s="13">
        <v>132.22</v>
      </c>
    </row>
    <row r="7748" spans="1:10" ht="39" customHeight="1">
      <c r="A7748" s="17" t="s">
        <v>1884</v>
      </c>
      <c r="B7748" s="19" t="s">
        <v>4213</v>
      </c>
      <c r="C7748" s="17" t="s">
        <v>78</v>
      </c>
      <c r="D7748" s="17" t="s">
        <v>4214</v>
      </c>
      <c r="E7748" s="396" t="s">
        <v>3774</v>
      </c>
      <c r="F7748" s="396"/>
      <c r="G7748" s="18" t="s">
        <v>1911</v>
      </c>
      <c r="H7748" s="21">
        <v>1</v>
      </c>
      <c r="I7748" s="20">
        <v>5.25</v>
      </c>
      <c r="J7748" s="20">
        <v>5.25</v>
      </c>
    </row>
    <row r="7749" spans="1:10" ht="39" customHeight="1">
      <c r="A7749" s="17" t="s">
        <v>1884</v>
      </c>
      <c r="B7749" s="19" t="s">
        <v>4217</v>
      </c>
      <c r="C7749" s="17" t="s">
        <v>78</v>
      </c>
      <c r="D7749" s="17" t="s">
        <v>4218</v>
      </c>
      <c r="E7749" s="396" t="s">
        <v>3774</v>
      </c>
      <c r="F7749" s="396"/>
      <c r="G7749" s="18" t="s">
        <v>1911</v>
      </c>
      <c r="H7749" s="21">
        <v>1</v>
      </c>
      <c r="I7749" s="20">
        <v>26.6</v>
      </c>
      <c r="J7749" s="20">
        <v>26.6</v>
      </c>
    </row>
    <row r="7750" spans="1:10" ht="39" customHeight="1">
      <c r="A7750" s="17" t="s">
        <v>1884</v>
      </c>
      <c r="B7750" s="19" t="s">
        <v>4219</v>
      </c>
      <c r="C7750" s="17" t="s">
        <v>78</v>
      </c>
      <c r="D7750" s="17" t="s">
        <v>4220</v>
      </c>
      <c r="E7750" s="396" t="s">
        <v>3774</v>
      </c>
      <c r="F7750" s="396"/>
      <c r="G7750" s="18" t="s">
        <v>1911</v>
      </c>
      <c r="H7750" s="21">
        <v>1</v>
      </c>
      <c r="I7750" s="20">
        <v>41.89</v>
      </c>
      <c r="J7750" s="20">
        <v>41.89</v>
      </c>
    </row>
    <row r="7751" spans="1:10" ht="25.95" customHeight="1">
      <c r="A7751" s="17" t="s">
        <v>1884</v>
      </c>
      <c r="B7751" s="19" t="s">
        <v>4215</v>
      </c>
      <c r="C7751" s="17" t="s">
        <v>78</v>
      </c>
      <c r="D7751" s="17" t="s">
        <v>4216</v>
      </c>
      <c r="E7751" s="396" t="s">
        <v>1887</v>
      </c>
      <c r="F7751" s="396"/>
      <c r="G7751" s="18" t="s">
        <v>1911</v>
      </c>
      <c r="H7751" s="21">
        <v>1</v>
      </c>
      <c r="I7751" s="20">
        <v>25.23</v>
      </c>
      <c r="J7751" s="20">
        <v>25.23</v>
      </c>
    </row>
    <row r="7752" spans="1:10" ht="39" customHeight="1">
      <c r="A7752" s="17" t="s">
        <v>1884</v>
      </c>
      <c r="B7752" s="19" t="s">
        <v>4221</v>
      </c>
      <c r="C7752" s="17" t="s">
        <v>78</v>
      </c>
      <c r="D7752" s="17" t="s">
        <v>4222</v>
      </c>
      <c r="E7752" s="396" t="s">
        <v>3774</v>
      </c>
      <c r="F7752" s="396"/>
      <c r="G7752" s="18" t="s">
        <v>1911</v>
      </c>
      <c r="H7752" s="21">
        <v>1</v>
      </c>
      <c r="I7752" s="20">
        <v>33.25</v>
      </c>
      <c r="J7752" s="20">
        <v>33.25</v>
      </c>
    </row>
    <row r="7753" spans="1:10">
      <c r="A7753" s="38"/>
      <c r="B7753" s="38"/>
      <c r="C7753" s="38"/>
      <c r="D7753" s="38"/>
      <c r="E7753" s="38" t="s">
        <v>1897</v>
      </c>
      <c r="F7753" s="39">
        <v>19.489999999999998</v>
      </c>
      <c r="G7753" s="38" t="s">
        <v>1898</v>
      </c>
      <c r="H7753" s="39">
        <v>0</v>
      </c>
      <c r="I7753" s="38" t="s">
        <v>1899</v>
      </c>
      <c r="J7753" s="39">
        <v>19.489999999999998</v>
      </c>
    </row>
    <row r="7754" spans="1:10">
      <c r="A7754" s="38"/>
      <c r="B7754" s="38"/>
      <c r="C7754" s="38"/>
      <c r="D7754" s="38"/>
      <c r="E7754" s="38" t="s">
        <v>1900</v>
      </c>
      <c r="F7754" s="39">
        <v>27.1</v>
      </c>
      <c r="G7754" s="38"/>
      <c r="H7754" s="398" t="s">
        <v>1901</v>
      </c>
      <c r="I7754" s="398"/>
      <c r="J7754" s="39">
        <v>159.32</v>
      </c>
    </row>
    <row r="7755" spans="1:10" ht="1.05" customHeight="1">
      <c r="A7755" s="16"/>
      <c r="B7755" s="16"/>
      <c r="C7755" s="16"/>
      <c r="D7755" s="16"/>
      <c r="E7755" s="16"/>
      <c r="F7755" s="16"/>
      <c r="G7755" s="16"/>
      <c r="H7755" s="16"/>
      <c r="I7755" s="16"/>
      <c r="J7755" s="16"/>
    </row>
    <row r="7756" spans="1:10" ht="18" customHeight="1">
      <c r="A7756" s="2"/>
      <c r="B7756" s="4" t="s">
        <v>61</v>
      </c>
      <c r="C7756" s="2" t="s">
        <v>62</v>
      </c>
      <c r="D7756" s="2" t="s">
        <v>9</v>
      </c>
      <c r="E7756" s="391" t="s">
        <v>63</v>
      </c>
      <c r="F7756" s="391"/>
      <c r="G7756" s="3" t="s">
        <v>64</v>
      </c>
      <c r="H7756" s="4" t="s">
        <v>10</v>
      </c>
      <c r="I7756" s="4" t="s">
        <v>65</v>
      </c>
      <c r="J7756" s="4" t="s">
        <v>11</v>
      </c>
    </row>
    <row r="7757" spans="1:10" ht="39" customHeight="1">
      <c r="A7757" s="10" t="s">
        <v>1883</v>
      </c>
      <c r="B7757" s="12" t="s">
        <v>4217</v>
      </c>
      <c r="C7757" s="10" t="s">
        <v>78</v>
      </c>
      <c r="D7757" s="10" t="s">
        <v>4218</v>
      </c>
      <c r="E7757" s="395" t="s">
        <v>3774</v>
      </c>
      <c r="F7757" s="395"/>
      <c r="G7757" s="11" t="s">
        <v>1911</v>
      </c>
      <c r="H7757" s="15">
        <v>1</v>
      </c>
      <c r="I7757" s="13">
        <v>26.6</v>
      </c>
      <c r="J7757" s="13">
        <v>26.6</v>
      </c>
    </row>
    <row r="7758" spans="1:10" ht="39" customHeight="1">
      <c r="A7758" s="22" t="s">
        <v>1894</v>
      </c>
      <c r="B7758" s="24" t="s">
        <v>4223</v>
      </c>
      <c r="C7758" s="22" t="s">
        <v>78</v>
      </c>
      <c r="D7758" s="22" t="s">
        <v>4224</v>
      </c>
      <c r="E7758" s="397" t="s">
        <v>3500</v>
      </c>
      <c r="F7758" s="397"/>
      <c r="G7758" s="23" t="s">
        <v>268</v>
      </c>
      <c r="H7758" s="26">
        <v>8.0000000000000007E-5</v>
      </c>
      <c r="I7758" s="25">
        <v>332500</v>
      </c>
      <c r="J7758" s="25">
        <v>26.6</v>
      </c>
    </row>
    <row r="7759" spans="1:10">
      <c r="A7759" s="38"/>
      <c r="B7759" s="38"/>
      <c r="C7759" s="38"/>
      <c r="D7759" s="38"/>
      <c r="E7759" s="38" t="s">
        <v>1897</v>
      </c>
      <c r="F7759" s="39">
        <v>0</v>
      </c>
      <c r="G7759" s="38" t="s">
        <v>1898</v>
      </c>
      <c r="H7759" s="39">
        <v>0</v>
      </c>
      <c r="I7759" s="38" t="s">
        <v>1899</v>
      </c>
      <c r="J7759" s="39">
        <v>0</v>
      </c>
    </row>
    <row r="7760" spans="1:10">
      <c r="A7760" s="38"/>
      <c r="B7760" s="38"/>
      <c r="C7760" s="38"/>
      <c r="D7760" s="38"/>
      <c r="E7760" s="38" t="s">
        <v>1900</v>
      </c>
      <c r="F7760" s="39">
        <v>5.45</v>
      </c>
      <c r="G7760" s="38"/>
      <c r="H7760" s="398" t="s">
        <v>1901</v>
      </c>
      <c r="I7760" s="398"/>
      <c r="J7760" s="39">
        <v>32.049999999999997</v>
      </c>
    </row>
    <row r="7761" spans="1:10" ht="1.05" customHeight="1">
      <c r="A7761" s="16"/>
      <c r="B7761" s="16"/>
      <c r="C7761" s="16"/>
      <c r="D7761" s="16"/>
      <c r="E7761" s="16"/>
      <c r="F7761" s="16"/>
      <c r="G7761" s="16"/>
      <c r="H7761" s="16"/>
      <c r="I7761" s="16"/>
      <c r="J7761" s="16"/>
    </row>
    <row r="7762" spans="1:10" ht="18" customHeight="1">
      <c r="A7762" s="2"/>
      <c r="B7762" s="4" t="s">
        <v>61</v>
      </c>
      <c r="C7762" s="2" t="s">
        <v>62</v>
      </c>
      <c r="D7762" s="2" t="s">
        <v>9</v>
      </c>
      <c r="E7762" s="391" t="s">
        <v>63</v>
      </c>
      <c r="F7762" s="391"/>
      <c r="G7762" s="3" t="s">
        <v>64</v>
      </c>
      <c r="H7762" s="4" t="s">
        <v>10</v>
      </c>
      <c r="I7762" s="4" t="s">
        <v>65</v>
      </c>
      <c r="J7762" s="4" t="s">
        <v>11</v>
      </c>
    </row>
    <row r="7763" spans="1:10" ht="39" customHeight="1">
      <c r="A7763" s="10" t="s">
        <v>1883</v>
      </c>
      <c r="B7763" s="12" t="s">
        <v>4213</v>
      </c>
      <c r="C7763" s="10" t="s">
        <v>78</v>
      </c>
      <c r="D7763" s="10" t="s">
        <v>4214</v>
      </c>
      <c r="E7763" s="395" t="s">
        <v>3774</v>
      </c>
      <c r="F7763" s="395"/>
      <c r="G7763" s="11" t="s">
        <v>1911</v>
      </c>
      <c r="H7763" s="15">
        <v>1</v>
      </c>
      <c r="I7763" s="13">
        <v>5.25</v>
      </c>
      <c r="J7763" s="13">
        <v>5.25</v>
      </c>
    </row>
    <row r="7764" spans="1:10" ht="39" customHeight="1">
      <c r="A7764" s="22" t="s">
        <v>1894</v>
      </c>
      <c r="B7764" s="24" t="s">
        <v>4223</v>
      </c>
      <c r="C7764" s="22" t="s">
        <v>78</v>
      </c>
      <c r="D7764" s="22" t="s">
        <v>4224</v>
      </c>
      <c r="E7764" s="397" t="s">
        <v>3500</v>
      </c>
      <c r="F7764" s="397"/>
      <c r="G7764" s="23" t="s">
        <v>268</v>
      </c>
      <c r="H7764" s="26">
        <v>1.5800000000000001E-5</v>
      </c>
      <c r="I7764" s="25">
        <v>332500</v>
      </c>
      <c r="J7764" s="25">
        <v>5.25</v>
      </c>
    </row>
    <row r="7765" spans="1:10">
      <c r="A7765" s="38"/>
      <c r="B7765" s="38"/>
      <c r="C7765" s="38"/>
      <c r="D7765" s="38"/>
      <c r="E7765" s="38" t="s">
        <v>1897</v>
      </c>
      <c r="F7765" s="39">
        <v>0</v>
      </c>
      <c r="G7765" s="38" t="s">
        <v>1898</v>
      </c>
      <c r="H7765" s="39">
        <v>0</v>
      </c>
      <c r="I7765" s="38" t="s">
        <v>1899</v>
      </c>
      <c r="J7765" s="39">
        <v>0</v>
      </c>
    </row>
    <row r="7766" spans="1:10">
      <c r="A7766" s="38"/>
      <c r="B7766" s="38"/>
      <c r="C7766" s="38"/>
      <c r="D7766" s="38"/>
      <c r="E7766" s="38" t="s">
        <v>1900</v>
      </c>
      <c r="F7766" s="39">
        <v>1.07</v>
      </c>
      <c r="G7766" s="38"/>
      <c r="H7766" s="398" t="s">
        <v>1901</v>
      </c>
      <c r="I7766" s="398"/>
      <c r="J7766" s="39">
        <v>6.32</v>
      </c>
    </row>
    <row r="7767" spans="1:10" ht="1.05" customHeight="1">
      <c r="A7767" s="16"/>
      <c r="B7767" s="16"/>
      <c r="C7767" s="16"/>
      <c r="D7767" s="16"/>
      <c r="E7767" s="16"/>
      <c r="F7767" s="16"/>
      <c r="G7767" s="16"/>
      <c r="H7767" s="16"/>
      <c r="I7767" s="16"/>
      <c r="J7767" s="16"/>
    </row>
    <row r="7768" spans="1:10" ht="18" customHeight="1">
      <c r="A7768" s="2"/>
      <c r="B7768" s="4" t="s">
        <v>61</v>
      </c>
      <c r="C7768" s="2" t="s">
        <v>62</v>
      </c>
      <c r="D7768" s="2" t="s">
        <v>9</v>
      </c>
      <c r="E7768" s="391" t="s">
        <v>63</v>
      </c>
      <c r="F7768" s="391"/>
      <c r="G7768" s="3" t="s">
        <v>64</v>
      </c>
      <c r="H7768" s="4" t="s">
        <v>10</v>
      </c>
      <c r="I7768" s="4" t="s">
        <v>65</v>
      </c>
      <c r="J7768" s="4" t="s">
        <v>11</v>
      </c>
    </row>
    <row r="7769" spans="1:10" ht="39" customHeight="1">
      <c r="A7769" s="10" t="s">
        <v>1883</v>
      </c>
      <c r="B7769" s="12" t="s">
        <v>4221</v>
      </c>
      <c r="C7769" s="10" t="s">
        <v>78</v>
      </c>
      <c r="D7769" s="10" t="s">
        <v>4222</v>
      </c>
      <c r="E7769" s="395" t="s">
        <v>3774</v>
      </c>
      <c r="F7769" s="395"/>
      <c r="G7769" s="11" t="s">
        <v>1911</v>
      </c>
      <c r="H7769" s="15">
        <v>1</v>
      </c>
      <c r="I7769" s="13">
        <v>33.25</v>
      </c>
      <c r="J7769" s="13">
        <v>33.25</v>
      </c>
    </row>
    <row r="7770" spans="1:10" ht="39" customHeight="1">
      <c r="A7770" s="22" t="s">
        <v>1894</v>
      </c>
      <c r="B7770" s="24" t="s">
        <v>4223</v>
      </c>
      <c r="C7770" s="22" t="s">
        <v>78</v>
      </c>
      <c r="D7770" s="22" t="s">
        <v>4224</v>
      </c>
      <c r="E7770" s="397" t="s">
        <v>3500</v>
      </c>
      <c r="F7770" s="397"/>
      <c r="G7770" s="23" t="s">
        <v>268</v>
      </c>
      <c r="H7770" s="26">
        <v>1E-4</v>
      </c>
      <c r="I7770" s="25">
        <v>332500</v>
      </c>
      <c r="J7770" s="25">
        <v>33.25</v>
      </c>
    </row>
    <row r="7771" spans="1:10">
      <c r="A7771" s="38"/>
      <c r="B7771" s="38"/>
      <c r="C7771" s="38"/>
      <c r="D7771" s="38"/>
      <c r="E7771" s="38" t="s">
        <v>1897</v>
      </c>
      <c r="F7771" s="39">
        <v>0</v>
      </c>
      <c r="G7771" s="38" t="s">
        <v>1898</v>
      </c>
      <c r="H7771" s="39">
        <v>0</v>
      </c>
      <c r="I7771" s="38" t="s">
        <v>1899</v>
      </c>
      <c r="J7771" s="39">
        <v>0</v>
      </c>
    </row>
    <row r="7772" spans="1:10">
      <c r="A7772" s="38"/>
      <c r="B7772" s="38"/>
      <c r="C7772" s="38"/>
      <c r="D7772" s="38"/>
      <c r="E7772" s="38" t="s">
        <v>1900</v>
      </c>
      <c r="F7772" s="39">
        <v>6.81</v>
      </c>
      <c r="G7772" s="38"/>
      <c r="H7772" s="398" t="s">
        <v>1901</v>
      </c>
      <c r="I7772" s="398"/>
      <c r="J7772" s="39">
        <v>40.06</v>
      </c>
    </row>
    <row r="7773" spans="1:10" ht="1.05" customHeight="1">
      <c r="A7773" s="16"/>
      <c r="B7773" s="16"/>
      <c r="C7773" s="16"/>
      <c r="D7773" s="16"/>
      <c r="E7773" s="16"/>
      <c r="F7773" s="16"/>
      <c r="G7773" s="16"/>
      <c r="H7773" s="16"/>
      <c r="I7773" s="16"/>
      <c r="J7773" s="16"/>
    </row>
    <row r="7774" spans="1:10" ht="18" customHeight="1">
      <c r="A7774" s="2"/>
      <c r="B7774" s="4" t="s">
        <v>61</v>
      </c>
      <c r="C7774" s="2" t="s">
        <v>62</v>
      </c>
      <c r="D7774" s="2" t="s">
        <v>9</v>
      </c>
      <c r="E7774" s="391" t="s">
        <v>63</v>
      </c>
      <c r="F7774" s="391"/>
      <c r="G7774" s="3" t="s">
        <v>64</v>
      </c>
      <c r="H7774" s="4" t="s">
        <v>10</v>
      </c>
      <c r="I7774" s="4" t="s">
        <v>65</v>
      </c>
      <c r="J7774" s="4" t="s">
        <v>11</v>
      </c>
    </row>
    <row r="7775" spans="1:10" ht="39" customHeight="1">
      <c r="A7775" s="10" t="s">
        <v>1883</v>
      </c>
      <c r="B7775" s="12" t="s">
        <v>4219</v>
      </c>
      <c r="C7775" s="10" t="s">
        <v>78</v>
      </c>
      <c r="D7775" s="10" t="s">
        <v>4220</v>
      </c>
      <c r="E7775" s="395" t="s">
        <v>3774</v>
      </c>
      <c r="F7775" s="395"/>
      <c r="G7775" s="11" t="s">
        <v>1911</v>
      </c>
      <c r="H7775" s="15">
        <v>1</v>
      </c>
      <c r="I7775" s="13">
        <v>41.89</v>
      </c>
      <c r="J7775" s="13">
        <v>41.89</v>
      </c>
    </row>
    <row r="7776" spans="1:10" ht="25.95" customHeight="1">
      <c r="A7776" s="22" t="s">
        <v>1894</v>
      </c>
      <c r="B7776" s="24" t="s">
        <v>3783</v>
      </c>
      <c r="C7776" s="22" t="s">
        <v>78</v>
      </c>
      <c r="D7776" s="22" t="s">
        <v>3784</v>
      </c>
      <c r="E7776" s="397" t="s">
        <v>1928</v>
      </c>
      <c r="F7776" s="397"/>
      <c r="G7776" s="23" t="s">
        <v>2015</v>
      </c>
      <c r="H7776" s="26">
        <v>6.66</v>
      </c>
      <c r="I7776" s="25">
        <v>6.29</v>
      </c>
      <c r="J7776" s="25">
        <v>41.89</v>
      </c>
    </row>
    <row r="7777" spans="1:10">
      <c r="A7777" s="38"/>
      <c r="B7777" s="38"/>
      <c r="C7777" s="38"/>
      <c r="D7777" s="38"/>
      <c r="E7777" s="38" t="s">
        <v>1897</v>
      </c>
      <c r="F7777" s="39">
        <v>0</v>
      </c>
      <c r="G7777" s="38" t="s">
        <v>1898</v>
      </c>
      <c r="H7777" s="39">
        <v>0</v>
      </c>
      <c r="I7777" s="38" t="s">
        <v>1899</v>
      </c>
      <c r="J7777" s="39">
        <v>0</v>
      </c>
    </row>
    <row r="7778" spans="1:10">
      <c r="A7778" s="38"/>
      <c r="B7778" s="38"/>
      <c r="C7778" s="38"/>
      <c r="D7778" s="38"/>
      <c r="E7778" s="38" t="s">
        <v>1900</v>
      </c>
      <c r="F7778" s="39">
        <v>8.58</v>
      </c>
      <c r="G7778" s="38"/>
      <c r="H7778" s="398" t="s">
        <v>1901</v>
      </c>
      <c r="I7778" s="398"/>
      <c r="J7778" s="39">
        <v>50.47</v>
      </c>
    </row>
    <row r="7779" spans="1:10" ht="1.05" customHeight="1">
      <c r="A7779" s="16"/>
      <c r="B7779" s="16"/>
      <c r="C7779" s="16"/>
      <c r="D7779" s="16"/>
      <c r="E7779" s="16"/>
      <c r="F7779" s="16"/>
      <c r="G7779" s="16"/>
      <c r="H7779" s="16"/>
      <c r="I7779" s="16"/>
      <c r="J7779" s="16"/>
    </row>
    <row r="7780" spans="1:10" ht="18" customHeight="1">
      <c r="A7780" s="2"/>
      <c r="B7780" s="4" t="s">
        <v>61</v>
      </c>
      <c r="C7780" s="2" t="s">
        <v>62</v>
      </c>
      <c r="D7780" s="2" t="s">
        <v>9</v>
      </c>
      <c r="E7780" s="391" t="s">
        <v>63</v>
      </c>
      <c r="F7780" s="391"/>
      <c r="G7780" s="3" t="s">
        <v>64</v>
      </c>
      <c r="H7780" s="4" t="s">
        <v>10</v>
      </c>
      <c r="I7780" s="4" t="s">
        <v>65</v>
      </c>
      <c r="J7780" s="4" t="s">
        <v>11</v>
      </c>
    </row>
    <row r="7781" spans="1:10" ht="39" customHeight="1">
      <c r="A7781" s="10" t="s">
        <v>1883</v>
      </c>
      <c r="B7781" s="12" t="s">
        <v>3712</v>
      </c>
      <c r="C7781" s="10" t="s">
        <v>78</v>
      </c>
      <c r="D7781" s="10" t="s">
        <v>3713</v>
      </c>
      <c r="E7781" s="395" t="s">
        <v>1907</v>
      </c>
      <c r="F7781" s="395"/>
      <c r="G7781" s="11" t="s">
        <v>1908</v>
      </c>
      <c r="H7781" s="15">
        <v>1</v>
      </c>
      <c r="I7781" s="13">
        <v>1.1299999999999999</v>
      </c>
      <c r="J7781" s="13">
        <v>1.1299999999999999</v>
      </c>
    </row>
    <row r="7782" spans="1:10" ht="39" customHeight="1">
      <c r="A7782" s="17" t="s">
        <v>1884</v>
      </c>
      <c r="B7782" s="19" t="s">
        <v>4225</v>
      </c>
      <c r="C7782" s="17" t="s">
        <v>78</v>
      </c>
      <c r="D7782" s="17" t="s">
        <v>4226</v>
      </c>
      <c r="E7782" s="396" t="s">
        <v>3774</v>
      </c>
      <c r="F7782" s="396"/>
      <c r="G7782" s="18" t="s">
        <v>1911</v>
      </c>
      <c r="H7782" s="21">
        <v>1</v>
      </c>
      <c r="I7782" s="20">
        <v>0.21</v>
      </c>
      <c r="J7782" s="20">
        <v>0.21</v>
      </c>
    </row>
    <row r="7783" spans="1:10" ht="39" customHeight="1">
      <c r="A7783" s="17" t="s">
        <v>1884</v>
      </c>
      <c r="B7783" s="19" t="s">
        <v>4227</v>
      </c>
      <c r="C7783" s="17" t="s">
        <v>78</v>
      </c>
      <c r="D7783" s="17" t="s">
        <v>4228</v>
      </c>
      <c r="E7783" s="396" t="s">
        <v>3774</v>
      </c>
      <c r="F7783" s="396"/>
      <c r="G7783" s="18" t="s">
        <v>1911</v>
      </c>
      <c r="H7783" s="21">
        <v>1</v>
      </c>
      <c r="I7783" s="20">
        <v>0.92</v>
      </c>
      <c r="J7783" s="20">
        <v>0.92</v>
      </c>
    </row>
    <row r="7784" spans="1:10">
      <c r="A7784" s="38"/>
      <c r="B7784" s="38"/>
      <c r="C7784" s="38"/>
      <c r="D7784" s="38"/>
      <c r="E7784" s="38" t="s">
        <v>1897</v>
      </c>
      <c r="F7784" s="39">
        <v>0</v>
      </c>
      <c r="G7784" s="38" t="s">
        <v>1898</v>
      </c>
      <c r="H7784" s="39">
        <v>0</v>
      </c>
      <c r="I7784" s="38" t="s">
        <v>1899</v>
      </c>
      <c r="J7784" s="39">
        <v>0</v>
      </c>
    </row>
    <row r="7785" spans="1:10">
      <c r="A7785" s="38"/>
      <c r="B7785" s="38"/>
      <c r="C7785" s="38"/>
      <c r="D7785" s="38"/>
      <c r="E7785" s="38" t="s">
        <v>1900</v>
      </c>
      <c r="F7785" s="39">
        <v>0.23</v>
      </c>
      <c r="G7785" s="38"/>
      <c r="H7785" s="398" t="s">
        <v>1901</v>
      </c>
      <c r="I7785" s="398"/>
      <c r="J7785" s="39">
        <v>1.36</v>
      </c>
    </row>
    <row r="7786" spans="1:10" ht="1.05" customHeight="1">
      <c r="A7786" s="16"/>
      <c r="B7786" s="16"/>
      <c r="C7786" s="16"/>
      <c r="D7786" s="16"/>
      <c r="E7786" s="16"/>
      <c r="F7786" s="16"/>
      <c r="G7786" s="16"/>
      <c r="H7786" s="16"/>
      <c r="I7786" s="16"/>
      <c r="J7786" s="16"/>
    </row>
    <row r="7787" spans="1:10" ht="18" customHeight="1">
      <c r="A7787" s="2"/>
      <c r="B7787" s="4" t="s">
        <v>61</v>
      </c>
      <c r="C7787" s="2" t="s">
        <v>62</v>
      </c>
      <c r="D7787" s="2" t="s">
        <v>9</v>
      </c>
      <c r="E7787" s="391" t="s">
        <v>63</v>
      </c>
      <c r="F7787" s="391"/>
      <c r="G7787" s="3" t="s">
        <v>64</v>
      </c>
      <c r="H7787" s="4" t="s">
        <v>10</v>
      </c>
      <c r="I7787" s="4" t="s">
        <v>65</v>
      </c>
      <c r="J7787" s="4" t="s">
        <v>11</v>
      </c>
    </row>
    <row r="7788" spans="1:10" ht="39" customHeight="1">
      <c r="A7788" s="10" t="s">
        <v>1883</v>
      </c>
      <c r="B7788" s="12" t="s">
        <v>3714</v>
      </c>
      <c r="C7788" s="10" t="s">
        <v>78</v>
      </c>
      <c r="D7788" s="10" t="s">
        <v>3715</v>
      </c>
      <c r="E7788" s="395" t="s">
        <v>1907</v>
      </c>
      <c r="F7788" s="395"/>
      <c r="G7788" s="11" t="s">
        <v>1914</v>
      </c>
      <c r="H7788" s="15">
        <v>1</v>
      </c>
      <c r="I7788" s="13">
        <v>5.1100000000000003</v>
      </c>
      <c r="J7788" s="13">
        <v>5.1100000000000003</v>
      </c>
    </row>
    <row r="7789" spans="1:10" ht="39" customHeight="1">
      <c r="A7789" s="17" t="s">
        <v>1884</v>
      </c>
      <c r="B7789" s="19" t="s">
        <v>4229</v>
      </c>
      <c r="C7789" s="17" t="s">
        <v>78</v>
      </c>
      <c r="D7789" s="17" t="s">
        <v>4230</v>
      </c>
      <c r="E7789" s="396" t="s">
        <v>3774</v>
      </c>
      <c r="F7789" s="396"/>
      <c r="G7789" s="18" t="s">
        <v>1911</v>
      </c>
      <c r="H7789" s="21">
        <v>1</v>
      </c>
      <c r="I7789" s="20">
        <v>1.01</v>
      </c>
      <c r="J7789" s="20">
        <v>1.01</v>
      </c>
    </row>
    <row r="7790" spans="1:10" ht="39" customHeight="1">
      <c r="A7790" s="17" t="s">
        <v>1884</v>
      </c>
      <c r="B7790" s="19" t="s">
        <v>4227</v>
      </c>
      <c r="C7790" s="17" t="s">
        <v>78</v>
      </c>
      <c r="D7790" s="17" t="s">
        <v>4228</v>
      </c>
      <c r="E7790" s="396" t="s">
        <v>3774</v>
      </c>
      <c r="F7790" s="396"/>
      <c r="G7790" s="18" t="s">
        <v>1911</v>
      </c>
      <c r="H7790" s="21">
        <v>1</v>
      </c>
      <c r="I7790" s="20">
        <v>0.92</v>
      </c>
      <c r="J7790" s="20">
        <v>0.92</v>
      </c>
    </row>
    <row r="7791" spans="1:10" ht="39" customHeight="1">
      <c r="A7791" s="17" t="s">
        <v>1884</v>
      </c>
      <c r="B7791" s="19" t="s">
        <v>4231</v>
      </c>
      <c r="C7791" s="17" t="s">
        <v>78</v>
      </c>
      <c r="D7791" s="17" t="s">
        <v>4232</v>
      </c>
      <c r="E7791" s="396" t="s">
        <v>3774</v>
      </c>
      <c r="F7791" s="396"/>
      <c r="G7791" s="18" t="s">
        <v>1911</v>
      </c>
      <c r="H7791" s="21">
        <v>1</v>
      </c>
      <c r="I7791" s="20">
        <v>2.97</v>
      </c>
      <c r="J7791" s="20">
        <v>2.97</v>
      </c>
    </row>
    <row r="7792" spans="1:10" ht="39" customHeight="1">
      <c r="A7792" s="17" t="s">
        <v>1884</v>
      </c>
      <c r="B7792" s="19" t="s">
        <v>4225</v>
      </c>
      <c r="C7792" s="17" t="s">
        <v>78</v>
      </c>
      <c r="D7792" s="17" t="s">
        <v>4226</v>
      </c>
      <c r="E7792" s="396" t="s">
        <v>3774</v>
      </c>
      <c r="F7792" s="396"/>
      <c r="G7792" s="18" t="s">
        <v>1911</v>
      </c>
      <c r="H7792" s="21">
        <v>1</v>
      </c>
      <c r="I7792" s="20">
        <v>0.21</v>
      </c>
      <c r="J7792" s="20">
        <v>0.21</v>
      </c>
    </row>
    <row r="7793" spans="1:10">
      <c r="A7793" s="38"/>
      <c r="B7793" s="38"/>
      <c r="C7793" s="38"/>
      <c r="D7793" s="38"/>
      <c r="E7793" s="38" t="s">
        <v>1897</v>
      </c>
      <c r="F7793" s="39">
        <v>0</v>
      </c>
      <c r="G7793" s="38" t="s">
        <v>1898</v>
      </c>
      <c r="H7793" s="39">
        <v>0</v>
      </c>
      <c r="I7793" s="38" t="s">
        <v>1899</v>
      </c>
      <c r="J7793" s="39">
        <v>0</v>
      </c>
    </row>
    <row r="7794" spans="1:10">
      <c r="A7794" s="38"/>
      <c r="B7794" s="38"/>
      <c r="C7794" s="38"/>
      <c r="D7794" s="38"/>
      <c r="E7794" s="38" t="s">
        <v>1900</v>
      </c>
      <c r="F7794" s="39">
        <v>1.04</v>
      </c>
      <c r="G7794" s="38"/>
      <c r="H7794" s="398" t="s">
        <v>1901</v>
      </c>
      <c r="I7794" s="398"/>
      <c r="J7794" s="39">
        <v>6.15</v>
      </c>
    </row>
    <row r="7795" spans="1:10" ht="1.05" customHeight="1">
      <c r="A7795" s="16"/>
      <c r="B7795" s="16"/>
      <c r="C7795" s="16"/>
      <c r="D7795" s="16"/>
      <c r="E7795" s="16"/>
      <c r="F7795" s="16"/>
      <c r="G7795" s="16"/>
      <c r="H7795" s="16"/>
      <c r="I7795" s="16"/>
      <c r="J7795" s="16"/>
    </row>
    <row r="7796" spans="1:10" ht="18" customHeight="1">
      <c r="A7796" s="2"/>
      <c r="B7796" s="4" t="s">
        <v>61</v>
      </c>
      <c r="C7796" s="2" t="s">
        <v>62</v>
      </c>
      <c r="D7796" s="2" t="s">
        <v>9</v>
      </c>
      <c r="E7796" s="391" t="s">
        <v>63</v>
      </c>
      <c r="F7796" s="391"/>
      <c r="G7796" s="3" t="s">
        <v>64</v>
      </c>
      <c r="H7796" s="4" t="s">
        <v>10</v>
      </c>
      <c r="I7796" s="4" t="s">
        <v>65</v>
      </c>
      <c r="J7796" s="4" t="s">
        <v>11</v>
      </c>
    </row>
    <row r="7797" spans="1:10" ht="39" customHeight="1">
      <c r="A7797" s="10" t="s">
        <v>1883</v>
      </c>
      <c r="B7797" s="12" t="s">
        <v>4227</v>
      </c>
      <c r="C7797" s="10" t="s">
        <v>78</v>
      </c>
      <c r="D7797" s="10" t="s">
        <v>4228</v>
      </c>
      <c r="E7797" s="395" t="s">
        <v>3774</v>
      </c>
      <c r="F7797" s="395"/>
      <c r="G7797" s="11" t="s">
        <v>1911</v>
      </c>
      <c r="H7797" s="15">
        <v>1</v>
      </c>
      <c r="I7797" s="13">
        <v>0.92</v>
      </c>
      <c r="J7797" s="13">
        <v>0.92</v>
      </c>
    </row>
    <row r="7798" spans="1:10" ht="39" customHeight="1">
      <c r="A7798" s="22" t="s">
        <v>1894</v>
      </c>
      <c r="B7798" s="24" t="s">
        <v>4233</v>
      </c>
      <c r="C7798" s="22" t="s">
        <v>78</v>
      </c>
      <c r="D7798" s="22" t="s">
        <v>4234</v>
      </c>
      <c r="E7798" s="397" t="s">
        <v>3500</v>
      </c>
      <c r="F7798" s="397"/>
      <c r="G7798" s="23" t="s">
        <v>268</v>
      </c>
      <c r="H7798" s="26">
        <v>6.3999999999999997E-5</v>
      </c>
      <c r="I7798" s="25">
        <v>14445.14</v>
      </c>
      <c r="J7798" s="25">
        <v>0.92</v>
      </c>
    </row>
    <row r="7799" spans="1:10">
      <c r="A7799" s="38"/>
      <c r="B7799" s="38"/>
      <c r="C7799" s="38"/>
      <c r="D7799" s="38"/>
      <c r="E7799" s="38" t="s">
        <v>1897</v>
      </c>
      <c r="F7799" s="39">
        <v>0</v>
      </c>
      <c r="G7799" s="38" t="s">
        <v>1898</v>
      </c>
      <c r="H7799" s="39">
        <v>0</v>
      </c>
      <c r="I7799" s="38" t="s">
        <v>1899</v>
      </c>
      <c r="J7799" s="39">
        <v>0</v>
      </c>
    </row>
    <row r="7800" spans="1:10">
      <c r="A7800" s="38"/>
      <c r="B7800" s="38"/>
      <c r="C7800" s="38"/>
      <c r="D7800" s="38"/>
      <c r="E7800" s="38" t="s">
        <v>1900</v>
      </c>
      <c r="F7800" s="39">
        <v>0.18</v>
      </c>
      <c r="G7800" s="38"/>
      <c r="H7800" s="398" t="s">
        <v>1901</v>
      </c>
      <c r="I7800" s="398"/>
      <c r="J7800" s="39">
        <v>1.1000000000000001</v>
      </c>
    </row>
    <row r="7801" spans="1:10" ht="1.05" customHeight="1">
      <c r="A7801" s="16"/>
      <c r="B7801" s="16"/>
      <c r="C7801" s="16"/>
      <c r="D7801" s="16"/>
      <c r="E7801" s="16"/>
      <c r="F7801" s="16"/>
      <c r="G7801" s="16"/>
      <c r="H7801" s="16"/>
      <c r="I7801" s="16"/>
      <c r="J7801" s="16"/>
    </row>
    <row r="7802" spans="1:10" ht="18" customHeight="1">
      <c r="A7802" s="2"/>
      <c r="B7802" s="4" t="s">
        <v>61</v>
      </c>
      <c r="C7802" s="2" t="s">
        <v>62</v>
      </c>
      <c r="D7802" s="2" t="s">
        <v>9</v>
      </c>
      <c r="E7802" s="391" t="s">
        <v>63</v>
      </c>
      <c r="F7802" s="391"/>
      <c r="G7802" s="3" t="s">
        <v>64</v>
      </c>
      <c r="H7802" s="4" t="s">
        <v>10</v>
      </c>
      <c r="I7802" s="4" t="s">
        <v>65</v>
      </c>
      <c r="J7802" s="4" t="s">
        <v>11</v>
      </c>
    </row>
    <row r="7803" spans="1:10" ht="39" customHeight="1">
      <c r="A7803" s="10" t="s">
        <v>1883</v>
      </c>
      <c r="B7803" s="12" t="s">
        <v>4225</v>
      </c>
      <c r="C7803" s="10" t="s">
        <v>78</v>
      </c>
      <c r="D7803" s="10" t="s">
        <v>4226</v>
      </c>
      <c r="E7803" s="395" t="s">
        <v>3774</v>
      </c>
      <c r="F7803" s="395"/>
      <c r="G7803" s="11" t="s">
        <v>1911</v>
      </c>
      <c r="H7803" s="15">
        <v>1</v>
      </c>
      <c r="I7803" s="13">
        <v>0.21</v>
      </c>
      <c r="J7803" s="13">
        <v>0.21</v>
      </c>
    </row>
    <row r="7804" spans="1:10" ht="39" customHeight="1">
      <c r="A7804" s="22" t="s">
        <v>1894</v>
      </c>
      <c r="B7804" s="24" t="s">
        <v>4233</v>
      </c>
      <c r="C7804" s="22" t="s">
        <v>78</v>
      </c>
      <c r="D7804" s="22" t="s">
        <v>4234</v>
      </c>
      <c r="E7804" s="397" t="s">
        <v>3500</v>
      </c>
      <c r="F7804" s="397"/>
      <c r="G7804" s="23" t="s">
        <v>268</v>
      </c>
      <c r="H7804" s="26">
        <v>1.4800000000000001E-5</v>
      </c>
      <c r="I7804" s="25">
        <v>14445.14</v>
      </c>
      <c r="J7804" s="25">
        <v>0.21</v>
      </c>
    </row>
    <row r="7805" spans="1:10">
      <c r="A7805" s="38"/>
      <c r="B7805" s="38"/>
      <c r="C7805" s="38"/>
      <c r="D7805" s="38"/>
      <c r="E7805" s="38" t="s">
        <v>1897</v>
      </c>
      <c r="F7805" s="39">
        <v>0</v>
      </c>
      <c r="G7805" s="38" t="s">
        <v>1898</v>
      </c>
      <c r="H7805" s="39">
        <v>0</v>
      </c>
      <c r="I7805" s="38" t="s">
        <v>1899</v>
      </c>
      <c r="J7805" s="39">
        <v>0</v>
      </c>
    </row>
    <row r="7806" spans="1:10">
      <c r="A7806" s="38"/>
      <c r="B7806" s="38"/>
      <c r="C7806" s="38"/>
      <c r="D7806" s="38"/>
      <c r="E7806" s="38" t="s">
        <v>1900</v>
      </c>
      <c r="F7806" s="39">
        <v>0.04</v>
      </c>
      <c r="G7806" s="38"/>
      <c r="H7806" s="398" t="s">
        <v>1901</v>
      </c>
      <c r="I7806" s="398"/>
      <c r="J7806" s="39">
        <v>0.25</v>
      </c>
    </row>
    <row r="7807" spans="1:10" ht="1.05" customHeight="1">
      <c r="A7807" s="16"/>
      <c r="B7807" s="16"/>
      <c r="C7807" s="16"/>
      <c r="D7807" s="16"/>
      <c r="E7807" s="16"/>
      <c r="F7807" s="16"/>
      <c r="G7807" s="16"/>
      <c r="H7807" s="16"/>
      <c r="I7807" s="16"/>
      <c r="J7807" s="16"/>
    </row>
    <row r="7808" spans="1:10" ht="18" customHeight="1">
      <c r="A7808" s="2"/>
      <c r="B7808" s="4" t="s">
        <v>61</v>
      </c>
      <c r="C7808" s="2" t="s">
        <v>62</v>
      </c>
      <c r="D7808" s="2" t="s">
        <v>9</v>
      </c>
      <c r="E7808" s="391" t="s">
        <v>63</v>
      </c>
      <c r="F7808" s="391"/>
      <c r="G7808" s="3" t="s">
        <v>64</v>
      </c>
      <c r="H7808" s="4" t="s">
        <v>10</v>
      </c>
      <c r="I7808" s="4" t="s">
        <v>65</v>
      </c>
      <c r="J7808" s="4" t="s">
        <v>11</v>
      </c>
    </row>
    <row r="7809" spans="1:10" ht="39" customHeight="1">
      <c r="A7809" s="10" t="s">
        <v>1883</v>
      </c>
      <c r="B7809" s="12" t="s">
        <v>4229</v>
      </c>
      <c r="C7809" s="10" t="s">
        <v>78</v>
      </c>
      <c r="D7809" s="10" t="s">
        <v>4230</v>
      </c>
      <c r="E7809" s="395" t="s">
        <v>3774</v>
      </c>
      <c r="F7809" s="395"/>
      <c r="G7809" s="11" t="s">
        <v>1911</v>
      </c>
      <c r="H7809" s="15">
        <v>1</v>
      </c>
      <c r="I7809" s="13">
        <v>1.01</v>
      </c>
      <c r="J7809" s="13">
        <v>1.01</v>
      </c>
    </row>
    <row r="7810" spans="1:10" ht="39" customHeight="1">
      <c r="A7810" s="22" t="s">
        <v>1894</v>
      </c>
      <c r="B7810" s="24" t="s">
        <v>4233</v>
      </c>
      <c r="C7810" s="22" t="s">
        <v>78</v>
      </c>
      <c r="D7810" s="22" t="s">
        <v>4234</v>
      </c>
      <c r="E7810" s="397" t="s">
        <v>3500</v>
      </c>
      <c r="F7810" s="397"/>
      <c r="G7810" s="23" t="s">
        <v>268</v>
      </c>
      <c r="H7810" s="26">
        <v>6.9999999999999994E-5</v>
      </c>
      <c r="I7810" s="25">
        <v>14445.14</v>
      </c>
      <c r="J7810" s="25">
        <v>1.01</v>
      </c>
    </row>
    <row r="7811" spans="1:10">
      <c r="A7811" s="38"/>
      <c r="B7811" s="38"/>
      <c r="C7811" s="38"/>
      <c r="D7811" s="38"/>
      <c r="E7811" s="38" t="s">
        <v>1897</v>
      </c>
      <c r="F7811" s="39">
        <v>0</v>
      </c>
      <c r="G7811" s="38" t="s">
        <v>1898</v>
      </c>
      <c r="H7811" s="39">
        <v>0</v>
      </c>
      <c r="I7811" s="38" t="s">
        <v>1899</v>
      </c>
      <c r="J7811" s="39">
        <v>0</v>
      </c>
    </row>
    <row r="7812" spans="1:10">
      <c r="A7812" s="38"/>
      <c r="B7812" s="38"/>
      <c r="C7812" s="38"/>
      <c r="D7812" s="38"/>
      <c r="E7812" s="38" t="s">
        <v>1900</v>
      </c>
      <c r="F7812" s="39">
        <v>0.2</v>
      </c>
      <c r="G7812" s="38"/>
      <c r="H7812" s="398" t="s">
        <v>1901</v>
      </c>
      <c r="I7812" s="398"/>
      <c r="J7812" s="39">
        <v>1.21</v>
      </c>
    </row>
    <row r="7813" spans="1:10" ht="1.05" customHeight="1">
      <c r="A7813" s="16"/>
      <c r="B7813" s="16"/>
      <c r="C7813" s="16"/>
      <c r="D7813" s="16"/>
      <c r="E7813" s="16"/>
      <c r="F7813" s="16"/>
      <c r="G7813" s="16"/>
      <c r="H7813" s="16"/>
      <c r="I7813" s="16"/>
      <c r="J7813" s="16"/>
    </row>
    <row r="7814" spans="1:10" ht="18" customHeight="1">
      <c r="A7814" s="2"/>
      <c r="B7814" s="4" t="s">
        <v>61</v>
      </c>
      <c r="C7814" s="2" t="s">
        <v>62</v>
      </c>
      <c r="D7814" s="2" t="s">
        <v>9</v>
      </c>
      <c r="E7814" s="391" t="s">
        <v>63</v>
      </c>
      <c r="F7814" s="391"/>
      <c r="G7814" s="3" t="s">
        <v>64</v>
      </c>
      <c r="H7814" s="4" t="s">
        <v>10</v>
      </c>
      <c r="I7814" s="4" t="s">
        <v>65</v>
      </c>
      <c r="J7814" s="4" t="s">
        <v>11</v>
      </c>
    </row>
    <row r="7815" spans="1:10" ht="39" customHeight="1">
      <c r="A7815" s="10" t="s">
        <v>1883</v>
      </c>
      <c r="B7815" s="12" t="s">
        <v>4231</v>
      </c>
      <c r="C7815" s="10" t="s">
        <v>78</v>
      </c>
      <c r="D7815" s="10" t="s">
        <v>4232</v>
      </c>
      <c r="E7815" s="395" t="s">
        <v>3774</v>
      </c>
      <c r="F7815" s="395"/>
      <c r="G7815" s="11" t="s">
        <v>1911</v>
      </c>
      <c r="H7815" s="15">
        <v>1</v>
      </c>
      <c r="I7815" s="13">
        <v>2.97</v>
      </c>
      <c r="J7815" s="13">
        <v>2.97</v>
      </c>
    </row>
    <row r="7816" spans="1:10" ht="25.95" customHeight="1">
      <c r="A7816" s="22" t="s">
        <v>1894</v>
      </c>
      <c r="B7816" s="24" t="s">
        <v>3795</v>
      </c>
      <c r="C7816" s="22" t="s">
        <v>78</v>
      </c>
      <c r="D7816" s="22" t="s">
        <v>3796</v>
      </c>
      <c r="E7816" s="397" t="s">
        <v>3797</v>
      </c>
      <c r="F7816" s="397"/>
      <c r="G7816" s="23" t="s">
        <v>3798</v>
      </c>
      <c r="H7816" s="26">
        <v>3.13</v>
      </c>
      <c r="I7816" s="25">
        <v>0.95</v>
      </c>
      <c r="J7816" s="25">
        <v>2.97</v>
      </c>
    </row>
    <row r="7817" spans="1:10">
      <c r="A7817" s="38"/>
      <c r="B7817" s="38"/>
      <c r="C7817" s="38"/>
      <c r="D7817" s="38"/>
      <c r="E7817" s="38" t="s">
        <v>1897</v>
      </c>
      <c r="F7817" s="39">
        <v>0</v>
      </c>
      <c r="G7817" s="38" t="s">
        <v>1898</v>
      </c>
      <c r="H7817" s="39">
        <v>0</v>
      </c>
      <c r="I7817" s="38" t="s">
        <v>1899</v>
      </c>
      <c r="J7817" s="39">
        <v>0</v>
      </c>
    </row>
    <row r="7818" spans="1:10">
      <c r="A7818" s="38"/>
      <c r="B7818" s="38"/>
      <c r="C7818" s="38"/>
      <c r="D7818" s="38"/>
      <c r="E7818" s="38" t="s">
        <v>1900</v>
      </c>
      <c r="F7818" s="39">
        <v>0.6</v>
      </c>
      <c r="G7818" s="38"/>
      <c r="H7818" s="398" t="s">
        <v>1901</v>
      </c>
      <c r="I7818" s="398"/>
      <c r="J7818" s="39">
        <v>3.57</v>
      </c>
    </row>
    <row r="7819" spans="1:10" ht="1.05" customHeight="1">
      <c r="A7819" s="16"/>
      <c r="B7819" s="16"/>
      <c r="C7819" s="16"/>
      <c r="D7819" s="16"/>
      <c r="E7819" s="16"/>
      <c r="F7819" s="16"/>
      <c r="G7819" s="16"/>
      <c r="H7819" s="16"/>
      <c r="I7819" s="16"/>
      <c r="J7819" s="16"/>
    </row>
    <row r="7820" spans="1:10" ht="18" customHeight="1">
      <c r="A7820" s="2"/>
      <c r="B7820" s="4" t="s">
        <v>61</v>
      </c>
      <c r="C7820" s="2" t="s">
        <v>62</v>
      </c>
      <c r="D7820" s="2" t="s">
        <v>9</v>
      </c>
      <c r="E7820" s="391" t="s">
        <v>63</v>
      </c>
      <c r="F7820" s="391"/>
      <c r="G7820" s="3" t="s">
        <v>64</v>
      </c>
      <c r="H7820" s="4" t="s">
        <v>10</v>
      </c>
      <c r="I7820" s="4" t="s">
        <v>65</v>
      </c>
      <c r="J7820" s="4" t="s">
        <v>11</v>
      </c>
    </row>
    <row r="7821" spans="1:10" ht="25.95" customHeight="1">
      <c r="A7821" s="10" t="s">
        <v>1883</v>
      </c>
      <c r="B7821" s="12" t="s">
        <v>3599</v>
      </c>
      <c r="C7821" s="10" t="s">
        <v>78</v>
      </c>
      <c r="D7821" s="10" t="s">
        <v>3600</v>
      </c>
      <c r="E7821" s="395" t="s">
        <v>1887</v>
      </c>
      <c r="F7821" s="395"/>
      <c r="G7821" s="11" t="s">
        <v>1911</v>
      </c>
      <c r="H7821" s="15">
        <v>1</v>
      </c>
      <c r="I7821" s="13">
        <v>24</v>
      </c>
      <c r="J7821" s="13">
        <v>24</v>
      </c>
    </row>
    <row r="7822" spans="1:10" ht="25.95" customHeight="1">
      <c r="A7822" s="17" t="s">
        <v>1884</v>
      </c>
      <c r="B7822" s="19" t="s">
        <v>3973</v>
      </c>
      <c r="C7822" s="17" t="s">
        <v>78</v>
      </c>
      <c r="D7822" s="17" t="s">
        <v>3974</v>
      </c>
      <c r="E7822" s="396" t="s">
        <v>1887</v>
      </c>
      <c r="F7822" s="396"/>
      <c r="G7822" s="18" t="s">
        <v>1911</v>
      </c>
      <c r="H7822" s="21">
        <v>1</v>
      </c>
      <c r="I7822" s="20">
        <v>0.26</v>
      </c>
      <c r="J7822" s="20">
        <v>0.26</v>
      </c>
    </row>
    <row r="7823" spans="1:10" ht="25.95" customHeight="1">
      <c r="A7823" s="22" t="s">
        <v>1894</v>
      </c>
      <c r="B7823" s="24" t="s">
        <v>3672</v>
      </c>
      <c r="C7823" s="22" t="s">
        <v>78</v>
      </c>
      <c r="D7823" s="22" t="s">
        <v>3673</v>
      </c>
      <c r="E7823" s="397" t="s">
        <v>1928</v>
      </c>
      <c r="F7823" s="397"/>
      <c r="G7823" s="23" t="s">
        <v>1911</v>
      </c>
      <c r="H7823" s="26">
        <v>1</v>
      </c>
      <c r="I7823" s="25">
        <v>1.43</v>
      </c>
      <c r="J7823" s="25">
        <v>1.43</v>
      </c>
    </row>
    <row r="7824" spans="1:10" ht="25.95" customHeight="1">
      <c r="A7824" s="22" t="s">
        <v>1894</v>
      </c>
      <c r="B7824" s="24" t="s">
        <v>3676</v>
      </c>
      <c r="C7824" s="22" t="s">
        <v>78</v>
      </c>
      <c r="D7824" s="22" t="s">
        <v>3677</v>
      </c>
      <c r="E7824" s="397" t="s">
        <v>1928</v>
      </c>
      <c r="F7824" s="397"/>
      <c r="G7824" s="23" t="s">
        <v>1911</v>
      </c>
      <c r="H7824" s="26">
        <v>1</v>
      </c>
      <c r="I7824" s="25">
        <v>0.08</v>
      </c>
      <c r="J7824" s="25">
        <v>0.08</v>
      </c>
    </row>
    <row r="7825" spans="1:10" ht="25.95" customHeight="1">
      <c r="A7825" s="22" t="s">
        <v>1894</v>
      </c>
      <c r="B7825" s="24" t="s">
        <v>3696</v>
      </c>
      <c r="C7825" s="22" t="s">
        <v>78</v>
      </c>
      <c r="D7825" s="22" t="s">
        <v>3697</v>
      </c>
      <c r="E7825" s="397" t="s">
        <v>1928</v>
      </c>
      <c r="F7825" s="397"/>
      <c r="G7825" s="23" t="s">
        <v>1911</v>
      </c>
      <c r="H7825" s="26">
        <v>1</v>
      </c>
      <c r="I7825" s="25">
        <v>0.89</v>
      </c>
      <c r="J7825" s="25">
        <v>0.89</v>
      </c>
    </row>
    <row r="7826" spans="1:10" ht="25.95" customHeight="1">
      <c r="A7826" s="22" t="s">
        <v>1894</v>
      </c>
      <c r="B7826" s="24" t="s">
        <v>3670</v>
      </c>
      <c r="C7826" s="22" t="s">
        <v>78</v>
      </c>
      <c r="D7826" s="22" t="s">
        <v>3671</v>
      </c>
      <c r="E7826" s="397" t="s">
        <v>1928</v>
      </c>
      <c r="F7826" s="397"/>
      <c r="G7826" s="23" t="s">
        <v>1911</v>
      </c>
      <c r="H7826" s="26">
        <v>1</v>
      </c>
      <c r="I7826" s="25">
        <v>2.79</v>
      </c>
      <c r="J7826" s="25">
        <v>2.79</v>
      </c>
    </row>
    <row r="7827" spans="1:10" ht="25.95" customHeight="1">
      <c r="A7827" s="22" t="s">
        <v>1894</v>
      </c>
      <c r="B7827" s="24" t="s">
        <v>3975</v>
      </c>
      <c r="C7827" s="22" t="s">
        <v>78</v>
      </c>
      <c r="D7827" s="22" t="s">
        <v>3976</v>
      </c>
      <c r="E7827" s="397" t="s">
        <v>67</v>
      </c>
      <c r="F7827" s="397"/>
      <c r="G7827" s="23" t="s">
        <v>1911</v>
      </c>
      <c r="H7827" s="26">
        <v>1</v>
      </c>
      <c r="I7827" s="25">
        <v>18</v>
      </c>
      <c r="J7827" s="25">
        <v>18</v>
      </c>
    </row>
    <row r="7828" spans="1:10" ht="25.95" customHeight="1">
      <c r="A7828" s="22" t="s">
        <v>1894</v>
      </c>
      <c r="B7828" s="24" t="s">
        <v>3682</v>
      </c>
      <c r="C7828" s="22" t="s">
        <v>78</v>
      </c>
      <c r="D7828" s="22" t="s">
        <v>3683</v>
      </c>
      <c r="E7828" s="397" t="s">
        <v>1928</v>
      </c>
      <c r="F7828" s="397"/>
      <c r="G7828" s="23" t="s">
        <v>1911</v>
      </c>
      <c r="H7828" s="26">
        <v>1</v>
      </c>
      <c r="I7828" s="25">
        <v>0.54</v>
      </c>
      <c r="J7828" s="25">
        <v>0.54</v>
      </c>
    </row>
    <row r="7829" spans="1:10" ht="25.95" customHeight="1">
      <c r="A7829" s="22" t="s">
        <v>1894</v>
      </c>
      <c r="B7829" s="24" t="s">
        <v>3694</v>
      </c>
      <c r="C7829" s="22" t="s">
        <v>78</v>
      </c>
      <c r="D7829" s="22" t="s">
        <v>3695</v>
      </c>
      <c r="E7829" s="397" t="s">
        <v>1928</v>
      </c>
      <c r="F7829" s="397"/>
      <c r="G7829" s="23" t="s">
        <v>1911</v>
      </c>
      <c r="H7829" s="26">
        <v>1</v>
      </c>
      <c r="I7829" s="25">
        <v>0.01</v>
      </c>
      <c r="J7829" s="25">
        <v>0.01</v>
      </c>
    </row>
    <row r="7830" spans="1:10">
      <c r="A7830" s="38"/>
      <c r="B7830" s="38"/>
      <c r="C7830" s="38"/>
      <c r="D7830" s="38"/>
      <c r="E7830" s="38" t="s">
        <v>1897</v>
      </c>
      <c r="F7830" s="39">
        <v>18.260000000000002</v>
      </c>
      <c r="G7830" s="38" t="s">
        <v>1898</v>
      </c>
      <c r="H7830" s="39">
        <v>0</v>
      </c>
      <c r="I7830" s="38" t="s">
        <v>1899</v>
      </c>
      <c r="J7830" s="39">
        <v>18.260000000000002</v>
      </c>
    </row>
    <row r="7831" spans="1:10">
      <c r="A7831" s="38"/>
      <c r="B7831" s="38"/>
      <c r="C7831" s="38"/>
      <c r="D7831" s="38"/>
      <c r="E7831" s="38" t="s">
        <v>1900</v>
      </c>
      <c r="F7831" s="39">
        <v>4.92</v>
      </c>
      <c r="G7831" s="38"/>
      <c r="H7831" s="398" t="s">
        <v>1901</v>
      </c>
      <c r="I7831" s="398"/>
      <c r="J7831" s="39">
        <v>28.92</v>
      </c>
    </row>
    <row r="7832" spans="1:10" ht="1.05" customHeight="1">
      <c r="A7832" s="16"/>
      <c r="B7832" s="16"/>
      <c r="C7832" s="16"/>
      <c r="D7832" s="16"/>
      <c r="E7832" s="16"/>
      <c r="F7832" s="16"/>
      <c r="G7832" s="16"/>
      <c r="H7832" s="16"/>
      <c r="I7832" s="16"/>
      <c r="J7832" s="16"/>
    </row>
    <row r="7833" spans="1:10" ht="18" customHeight="1">
      <c r="A7833" s="2"/>
      <c r="B7833" s="4" t="s">
        <v>61</v>
      </c>
      <c r="C7833" s="2" t="s">
        <v>62</v>
      </c>
      <c r="D7833" s="2" t="s">
        <v>9</v>
      </c>
      <c r="E7833" s="391" t="s">
        <v>63</v>
      </c>
      <c r="F7833" s="391"/>
      <c r="G7833" s="3" t="s">
        <v>64</v>
      </c>
      <c r="H7833" s="4" t="s">
        <v>10</v>
      </c>
      <c r="I7833" s="4" t="s">
        <v>65</v>
      </c>
      <c r="J7833" s="4" t="s">
        <v>11</v>
      </c>
    </row>
    <row r="7834" spans="1:10" ht="25.95" customHeight="1">
      <c r="A7834" s="10" t="s">
        <v>1883</v>
      </c>
      <c r="B7834" s="12" t="s">
        <v>3511</v>
      </c>
      <c r="C7834" s="10" t="s">
        <v>78</v>
      </c>
      <c r="D7834" s="10" t="s">
        <v>3512</v>
      </c>
      <c r="E7834" s="395" t="s">
        <v>1887</v>
      </c>
      <c r="F7834" s="395"/>
      <c r="G7834" s="11" t="s">
        <v>1911</v>
      </c>
      <c r="H7834" s="15">
        <v>1</v>
      </c>
      <c r="I7834" s="13">
        <v>25.55</v>
      </c>
      <c r="J7834" s="13">
        <v>25.55</v>
      </c>
    </row>
    <row r="7835" spans="1:10" ht="25.95" customHeight="1">
      <c r="A7835" s="17" t="s">
        <v>1884</v>
      </c>
      <c r="B7835" s="19" t="s">
        <v>3965</v>
      </c>
      <c r="C7835" s="17" t="s">
        <v>78</v>
      </c>
      <c r="D7835" s="17" t="s">
        <v>3966</v>
      </c>
      <c r="E7835" s="396" t="s">
        <v>1887</v>
      </c>
      <c r="F7835" s="396"/>
      <c r="G7835" s="18" t="s">
        <v>1911</v>
      </c>
      <c r="H7835" s="21">
        <v>1</v>
      </c>
      <c r="I7835" s="20">
        <v>0.55000000000000004</v>
      </c>
      <c r="J7835" s="20">
        <v>0.55000000000000004</v>
      </c>
    </row>
    <row r="7836" spans="1:10" ht="25.95" customHeight="1">
      <c r="A7836" s="22" t="s">
        <v>1894</v>
      </c>
      <c r="B7836" s="24" t="s">
        <v>3676</v>
      </c>
      <c r="C7836" s="22" t="s">
        <v>78</v>
      </c>
      <c r="D7836" s="22" t="s">
        <v>3677</v>
      </c>
      <c r="E7836" s="397" t="s">
        <v>1928</v>
      </c>
      <c r="F7836" s="397"/>
      <c r="G7836" s="23" t="s">
        <v>1911</v>
      </c>
      <c r="H7836" s="26">
        <v>1</v>
      </c>
      <c r="I7836" s="25">
        <v>0.08</v>
      </c>
      <c r="J7836" s="25">
        <v>0.08</v>
      </c>
    </row>
    <row r="7837" spans="1:10" ht="25.95" customHeight="1">
      <c r="A7837" s="22" t="s">
        <v>1894</v>
      </c>
      <c r="B7837" s="24" t="s">
        <v>3748</v>
      </c>
      <c r="C7837" s="22" t="s">
        <v>78</v>
      </c>
      <c r="D7837" s="22" t="s">
        <v>3749</v>
      </c>
      <c r="E7837" s="397" t="s">
        <v>1928</v>
      </c>
      <c r="F7837" s="397"/>
      <c r="G7837" s="23" t="s">
        <v>1911</v>
      </c>
      <c r="H7837" s="26">
        <v>1</v>
      </c>
      <c r="I7837" s="25">
        <v>0.86</v>
      </c>
      <c r="J7837" s="25">
        <v>0.86</v>
      </c>
    </row>
    <row r="7838" spans="1:10" ht="24" customHeight="1">
      <c r="A7838" s="22" t="s">
        <v>1894</v>
      </c>
      <c r="B7838" s="24" t="s">
        <v>3967</v>
      </c>
      <c r="C7838" s="22" t="s">
        <v>78</v>
      </c>
      <c r="D7838" s="22" t="s">
        <v>3968</v>
      </c>
      <c r="E7838" s="397" t="s">
        <v>67</v>
      </c>
      <c r="F7838" s="397"/>
      <c r="G7838" s="23" t="s">
        <v>1911</v>
      </c>
      <c r="H7838" s="26">
        <v>1</v>
      </c>
      <c r="I7838" s="25">
        <v>18.04</v>
      </c>
      <c r="J7838" s="25">
        <v>18.04</v>
      </c>
    </row>
    <row r="7839" spans="1:10" ht="25.95" customHeight="1">
      <c r="A7839" s="22" t="s">
        <v>1894</v>
      </c>
      <c r="B7839" s="24" t="s">
        <v>3670</v>
      </c>
      <c r="C7839" s="22" t="s">
        <v>78</v>
      </c>
      <c r="D7839" s="22" t="s">
        <v>3671</v>
      </c>
      <c r="E7839" s="397" t="s">
        <v>1928</v>
      </c>
      <c r="F7839" s="397"/>
      <c r="G7839" s="23" t="s">
        <v>1911</v>
      </c>
      <c r="H7839" s="26">
        <v>1</v>
      </c>
      <c r="I7839" s="25">
        <v>2.79</v>
      </c>
      <c r="J7839" s="25">
        <v>2.79</v>
      </c>
    </row>
    <row r="7840" spans="1:10" ht="25.95" customHeight="1">
      <c r="A7840" s="22" t="s">
        <v>1894</v>
      </c>
      <c r="B7840" s="24" t="s">
        <v>3750</v>
      </c>
      <c r="C7840" s="22" t="s">
        <v>78</v>
      </c>
      <c r="D7840" s="22" t="s">
        <v>3751</v>
      </c>
      <c r="E7840" s="397" t="s">
        <v>1928</v>
      </c>
      <c r="F7840" s="397"/>
      <c r="G7840" s="23" t="s">
        <v>1911</v>
      </c>
      <c r="H7840" s="26">
        <v>1</v>
      </c>
      <c r="I7840" s="25">
        <v>1.26</v>
      </c>
      <c r="J7840" s="25">
        <v>1.26</v>
      </c>
    </row>
    <row r="7841" spans="1:10" ht="25.95" customHeight="1">
      <c r="A7841" s="22" t="s">
        <v>1894</v>
      </c>
      <c r="B7841" s="24" t="s">
        <v>3672</v>
      </c>
      <c r="C7841" s="22" t="s">
        <v>78</v>
      </c>
      <c r="D7841" s="22" t="s">
        <v>3673</v>
      </c>
      <c r="E7841" s="397" t="s">
        <v>1928</v>
      </c>
      <c r="F7841" s="397"/>
      <c r="G7841" s="23" t="s">
        <v>1911</v>
      </c>
      <c r="H7841" s="26">
        <v>1</v>
      </c>
      <c r="I7841" s="25">
        <v>1.43</v>
      </c>
      <c r="J7841" s="25">
        <v>1.43</v>
      </c>
    </row>
    <row r="7842" spans="1:10" ht="25.95" customHeight="1">
      <c r="A7842" s="22" t="s">
        <v>1894</v>
      </c>
      <c r="B7842" s="24" t="s">
        <v>3682</v>
      </c>
      <c r="C7842" s="22" t="s">
        <v>78</v>
      </c>
      <c r="D7842" s="22" t="s">
        <v>3683</v>
      </c>
      <c r="E7842" s="397" t="s">
        <v>1928</v>
      </c>
      <c r="F7842" s="397"/>
      <c r="G7842" s="23" t="s">
        <v>1911</v>
      </c>
      <c r="H7842" s="26">
        <v>1</v>
      </c>
      <c r="I7842" s="25">
        <v>0.54</v>
      </c>
      <c r="J7842" s="25">
        <v>0.54</v>
      </c>
    </row>
    <row r="7843" spans="1:10">
      <c r="A7843" s="38"/>
      <c r="B7843" s="38"/>
      <c r="C7843" s="38"/>
      <c r="D7843" s="38"/>
      <c r="E7843" s="38" t="s">
        <v>1897</v>
      </c>
      <c r="F7843" s="39">
        <v>18.59</v>
      </c>
      <c r="G7843" s="38" t="s">
        <v>1898</v>
      </c>
      <c r="H7843" s="39">
        <v>0</v>
      </c>
      <c r="I7843" s="38" t="s">
        <v>1899</v>
      </c>
      <c r="J7843" s="39">
        <v>18.59</v>
      </c>
    </row>
    <row r="7844" spans="1:10">
      <c r="A7844" s="38"/>
      <c r="B7844" s="38"/>
      <c r="C7844" s="38"/>
      <c r="D7844" s="38"/>
      <c r="E7844" s="38" t="s">
        <v>1900</v>
      </c>
      <c r="F7844" s="39">
        <v>5.23</v>
      </c>
      <c r="G7844" s="38"/>
      <c r="H7844" s="398" t="s">
        <v>1901</v>
      </c>
      <c r="I7844" s="398"/>
      <c r="J7844" s="39">
        <v>30.78</v>
      </c>
    </row>
    <row r="7845" spans="1:10" ht="1.05" customHeight="1">
      <c r="A7845" s="16"/>
      <c r="B7845" s="16"/>
      <c r="C7845" s="16"/>
      <c r="D7845" s="16"/>
      <c r="E7845" s="16"/>
      <c r="F7845" s="16"/>
      <c r="G7845" s="16"/>
      <c r="H7845" s="16"/>
      <c r="I7845" s="16"/>
      <c r="J7845" s="16"/>
    </row>
    <row r="7846" spans="1:10" ht="18" customHeight="1">
      <c r="A7846" s="2"/>
      <c r="B7846" s="4" t="s">
        <v>61</v>
      </c>
      <c r="C7846" s="2" t="s">
        <v>62</v>
      </c>
      <c r="D7846" s="2" t="s">
        <v>9</v>
      </c>
      <c r="E7846" s="391" t="s">
        <v>63</v>
      </c>
      <c r="F7846" s="391"/>
      <c r="G7846" s="3" t="s">
        <v>64</v>
      </c>
      <c r="H7846" s="4" t="s">
        <v>10</v>
      </c>
      <c r="I7846" s="4" t="s">
        <v>65</v>
      </c>
      <c r="J7846" s="4" t="s">
        <v>11</v>
      </c>
    </row>
    <row r="7847" spans="1:10" ht="25.95" customHeight="1">
      <c r="A7847" s="10" t="s">
        <v>1883</v>
      </c>
      <c r="B7847" s="12" t="s">
        <v>2196</v>
      </c>
      <c r="C7847" s="10" t="s">
        <v>78</v>
      </c>
      <c r="D7847" s="10" t="s">
        <v>2197</v>
      </c>
      <c r="E7847" s="395" t="s">
        <v>1887</v>
      </c>
      <c r="F7847" s="395"/>
      <c r="G7847" s="11" t="s">
        <v>1911</v>
      </c>
      <c r="H7847" s="15">
        <v>1</v>
      </c>
      <c r="I7847" s="13">
        <v>21.3</v>
      </c>
      <c r="J7847" s="13">
        <v>21.3</v>
      </c>
    </row>
    <row r="7848" spans="1:10" ht="25.95" customHeight="1">
      <c r="A7848" s="17" t="s">
        <v>1884</v>
      </c>
      <c r="B7848" s="19" t="s">
        <v>3969</v>
      </c>
      <c r="C7848" s="17" t="s">
        <v>78</v>
      </c>
      <c r="D7848" s="17" t="s">
        <v>3970</v>
      </c>
      <c r="E7848" s="396" t="s">
        <v>1887</v>
      </c>
      <c r="F7848" s="396"/>
      <c r="G7848" s="18" t="s">
        <v>1911</v>
      </c>
      <c r="H7848" s="21">
        <v>1</v>
      </c>
      <c r="I7848" s="20">
        <v>0.17</v>
      </c>
      <c r="J7848" s="20">
        <v>0.17</v>
      </c>
    </row>
    <row r="7849" spans="1:10" ht="25.95" customHeight="1">
      <c r="A7849" s="22" t="s">
        <v>1894</v>
      </c>
      <c r="B7849" s="24" t="s">
        <v>3676</v>
      </c>
      <c r="C7849" s="22" t="s">
        <v>78</v>
      </c>
      <c r="D7849" s="22" t="s">
        <v>3677</v>
      </c>
      <c r="E7849" s="397" t="s">
        <v>1928</v>
      </c>
      <c r="F7849" s="397"/>
      <c r="G7849" s="23" t="s">
        <v>1911</v>
      </c>
      <c r="H7849" s="26">
        <v>1</v>
      </c>
      <c r="I7849" s="25">
        <v>0.08</v>
      </c>
      <c r="J7849" s="25">
        <v>0.08</v>
      </c>
    </row>
    <row r="7850" spans="1:10" ht="25.95" customHeight="1">
      <c r="A7850" s="22" t="s">
        <v>1894</v>
      </c>
      <c r="B7850" s="24" t="s">
        <v>3672</v>
      </c>
      <c r="C7850" s="22" t="s">
        <v>78</v>
      </c>
      <c r="D7850" s="22" t="s">
        <v>3673</v>
      </c>
      <c r="E7850" s="397" t="s">
        <v>1928</v>
      </c>
      <c r="F7850" s="397"/>
      <c r="G7850" s="23" t="s">
        <v>1911</v>
      </c>
      <c r="H7850" s="26">
        <v>1</v>
      </c>
      <c r="I7850" s="25">
        <v>1.43</v>
      </c>
      <c r="J7850" s="25">
        <v>1.43</v>
      </c>
    </row>
    <row r="7851" spans="1:10" ht="25.95" customHeight="1">
      <c r="A7851" s="22" t="s">
        <v>1894</v>
      </c>
      <c r="B7851" s="24" t="s">
        <v>3682</v>
      </c>
      <c r="C7851" s="22" t="s">
        <v>78</v>
      </c>
      <c r="D7851" s="22" t="s">
        <v>3683</v>
      </c>
      <c r="E7851" s="397" t="s">
        <v>1928</v>
      </c>
      <c r="F7851" s="397"/>
      <c r="G7851" s="23" t="s">
        <v>1911</v>
      </c>
      <c r="H7851" s="26">
        <v>1</v>
      </c>
      <c r="I7851" s="25">
        <v>0.54</v>
      </c>
      <c r="J7851" s="25">
        <v>0.54</v>
      </c>
    </row>
    <row r="7852" spans="1:10" ht="25.95" customHeight="1">
      <c r="A7852" s="22" t="s">
        <v>1894</v>
      </c>
      <c r="B7852" s="24" t="s">
        <v>3694</v>
      </c>
      <c r="C7852" s="22" t="s">
        <v>78</v>
      </c>
      <c r="D7852" s="22" t="s">
        <v>3695</v>
      </c>
      <c r="E7852" s="397" t="s">
        <v>1928</v>
      </c>
      <c r="F7852" s="397"/>
      <c r="G7852" s="23" t="s">
        <v>1911</v>
      </c>
      <c r="H7852" s="26">
        <v>1</v>
      </c>
      <c r="I7852" s="25">
        <v>0.01</v>
      </c>
      <c r="J7852" s="25">
        <v>0.01</v>
      </c>
    </row>
    <row r="7853" spans="1:10" ht="25.95" customHeight="1">
      <c r="A7853" s="22" t="s">
        <v>1894</v>
      </c>
      <c r="B7853" s="24" t="s">
        <v>3670</v>
      </c>
      <c r="C7853" s="22" t="s">
        <v>78</v>
      </c>
      <c r="D7853" s="22" t="s">
        <v>3671</v>
      </c>
      <c r="E7853" s="397" t="s">
        <v>1928</v>
      </c>
      <c r="F7853" s="397"/>
      <c r="G7853" s="23" t="s">
        <v>1911</v>
      </c>
      <c r="H7853" s="26">
        <v>1</v>
      </c>
      <c r="I7853" s="25">
        <v>2.79</v>
      </c>
      <c r="J7853" s="25">
        <v>2.79</v>
      </c>
    </row>
    <row r="7854" spans="1:10" ht="24" customHeight="1">
      <c r="A7854" s="22" t="s">
        <v>1894</v>
      </c>
      <c r="B7854" s="24" t="s">
        <v>3971</v>
      </c>
      <c r="C7854" s="22" t="s">
        <v>78</v>
      </c>
      <c r="D7854" s="22" t="s">
        <v>3972</v>
      </c>
      <c r="E7854" s="397" t="s">
        <v>67</v>
      </c>
      <c r="F7854" s="397"/>
      <c r="G7854" s="23" t="s">
        <v>1911</v>
      </c>
      <c r="H7854" s="26">
        <v>1</v>
      </c>
      <c r="I7854" s="25">
        <v>15.39</v>
      </c>
      <c r="J7854" s="25">
        <v>15.39</v>
      </c>
    </row>
    <row r="7855" spans="1:10" ht="25.95" customHeight="1">
      <c r="A7855" s="22" t="s">
        <v>1894</v>
      </c>
      <c r="B7855" s="24" t="s">
        <v>3696</v>
      </c>
      <c r="C7855" s="22" t="s">
        <v>78</v>
      </c>
      <c r="D7855" s="22" t="s">
        <v>3697</v>
      </c>
      <c r="E7855" s="397" t="s">
        <v>1928</v>
      </c>
      <c r="F7855" s="397"/>
      <c r="G7855" s="23" t="s">
        <v>1911</v>
      </c>
      <c r="H7855" s="26">
        <v>1</v>
      </c>
      <c r="I7855" s="25">
        <v>0.89</v>
      </c>
      <c r="J7855" s="25">
        <v>0.89</v>
      </c>
    </row>
    <row r="7856" spans="1:10">
      <c r="A7856" s="38"/>
      <c r="B7856" s="38"/>
      <c r="C7856" s="38"/>
      <c r="D7856" s="38"/>
      <c r="E7856" s="38" t="s">
        <v>1897</v>
      </c>
      <c r="F7856" s="39">
        <v>15.56</v>
      </c>
      <c r="G7856" s="38" t="s">
        <v>1898</v>
      </c>
      <c r="H7856" s="39">
        <v>0</v>
      </c>
      <c r="I7856" s="38" t="s">
        <v>1899</v>
      </c>
      <c r="J7856" s="39">
        <v>15.56</v>
      </c>
    </row>
    <row r="7857" spans="1:10">
      <c r="A7857" s="38"/>
      <c r="B7857" s="38"/>
      <c r="C7857" s="38"/>
      <c r="D7857" s="38"/>
      <c r="E7857" s="38" t="s">
        <v>1900</v>
      </c>
      <c r="F7857" s="39">
        <v>4.3600000000000003</v>
      </c>
      <c r="G7857" s="38"/>
      <c r="H7857" s="398" t="s">
        <v>1901</v>
      </c>
      <c r="I7857" s="398"/>
      <c r="J7857" s="39">
        <v>25.66</v>
      </c>
    </row>
    <row r="7858" spans="1:10" ht="1.05" customHeight="1">
      <c r="A7858" s="16"/>
      <c r="B7858" s="16"/>
      <c r="C7858" s="16"/>
      <c r="D7858" s="16"/>
      <c r="E7858" s="16"/>
      <c r="F7858" s="16"/>
      <c r="G7858" s="16"/>
      <c r="H7858" s="16"/>
      <c r="I7858" s="16"/>
      <c r="J7858" s="16"/>
    </row>
    <row r="7859" spans="1:10" ht="18" customHeight="1">
      <c r="A7859" s="2"/>
      <c r="B7859" s="4" t="s">
        <v>61</v>
      </c>
      <c r="C7859" s="2" t="s">
        <v>62</v>
      </c>
      <c r="D7859" s="2" t="s">
        <v>9</v>
      </c>
      <c r="E7859" s="391" t="s">
        <v>63</v>
      </c>
      <c r="F7859" s="391"/>
      <c r="G7859" s="3" t="s">
        <v>64</v>
      </c>
      <c r="H7859" s="4" t="s">
        <v>10</v>
      </c>
      <c r="I7859" s="4" t="s">
        <v>65</v>
      </c>
      <c r="J7859" s="4" t="s">
        <v>11</v>
      </c>
    </row>
    <row r="7860" spans="1:10" ht="25.95" customHeight="1">
      <c r="A7860" s="10" t="s">
        <v>1883</v>
      </c>
      <c r="B7860" s="12" t="s">
        <v>3551</v>
      </c>
      <c r="C7860" s="10" t="s">
        <v>78</v>
      </c>
      <c r="D7860" s="10" t="s">
        <v>3552</v>
      </c>
      <c r="E7860" s="395" t="s">
        <v>1887</v>
      </c>
      <c r="F7860" s="395"/>
      <c r="G7860" s="11" t="s">
        <v>1911</v>
      </c>
      <c r="H7860" s="15">
        <v>1</v>
      </c>
      <c r="I7860" s="13">
        <v>23.28</v>
      </c>
      <c r="J7860" s="13">
        <v>23.28</v>
      </c>
    </row>
    <row r="7861" spans="1:10" ht="25.95" customHeight="1">
      <c r="A7861" s="17" t="s">
        <v>1884</v>
      </c>
      <c r="B7861" s="19" t="s">
        <v>3977</v>
      </c>
      <c r="C7861" s="17" t="s">
        <v>78</v>
      </c>
      <c r="D7861" s="17" t="s">
        <v>3978</v>
      </c>
      <c r="E7861" s="396" t="s">
        <v>1887</v>
      </c>
      <c r="F7861" s="396"/>
      <c r="G7861" s="18" t="s">
        <v>1911</v>
      </c>
      <c r="H7861" s="21">
        <v>1</v>
      </c>
      <c r="I7861" s="20">
        <v>0.48</v>
      </c>
      <c r="J7861" s="20">
        <v>0.48</v>
      </c>
    </row>
    <row r="7862" spans="1:10" ht="25.95" customHeight="1">
      <c r="A7862" s="22" t="s">
        <v>1894</v>
      </c>
      <c r="B7862" s="24" t="s">
        <v>3670</v>
      </c>
      <c r="C7862" s="22" t="s">
        <v>78</v>
      </c>
      <c r="D7862" s="22" t="s">
        <v>3671</v>
      </c>
      <c r="E7862" s="397" t="s">
        <v>1928</v>
      </c>
      <c r="F7862" s="397"/>
      <c r="G7862" s="23" t="s">
        <v>1911</v>
      </c>
      <c r="H7862" s="26">
        <v>1</v>
      </c>
      <c r="I7862" s="25">
        <v>2.79</v>
      </c>
      <c r="J7862" s="25">
        <v>2.79</v>
      </c>
    </row>
    <row r="7863" spans="1:10" ht="25.95" customHeight="1">
      <c r="A7863" s="22" t="s">
        <v>1894</v>
      </c>
      <c r="B7863" s="24" t="s">
        <v>3682</v>
      </c>
      <c r="C7863" s="22" t="s">
        <v>78</v>
      </c>
      <c r="D7863" s="22" t="s">
        <v>3683</v>
      </c>
      <c r="E7863" s="397" t="s">
        <v>1928</v>
      </c>
      <c r="F7863" s="397"/>
      <c r="G7863" s="23" t="s">
        <v>1911</v>
      </c>
      <c r="H7863" s="26">
        <v>1</v>
      </c>
      <c r="I7863" s="25">
        <v>0.54</v>
      </c>
      <c r="J7863" s="25">
        <v>0.54</v>
      </c>
    </row>
    <row r="7864" spans="1:10" ht="24" customHeight="1">
      <c r="A7864" s="22" t="s">
        <v>1894</v>
      </c>
      <c r="B7864" s="24" t="s">
        <v>3979</v>
      </c>
      <c r="C7864" s="22" t="s">
        <v>78</v>
      </c>
      <c r="D7864" s="22" t="s">
        <v>3980</v>
      </c>
      <c r="E7864" s="397" t="s">
        <v>67</v>
      </c>
      <c r="F7864" s="397"/>
      <c r="G7864" s="23" t="s">
        <v>1911</v>
      </c>
      <c r="H7864" s="26">
        <v>1</v>
      </c>
      <c r="I7864" s="25">
        <v>15.84</v>
      </c>
      <c r="J7864" s="25">
        <v>15.84</v>
      </c>
    </row>
    <row r="7865" spans="1:10" ht="25.95" customHeight="1">
      <c r="A7865" s="22" t="s">
        <v>1894</v>
      </c>
      <c r="B7865" s="24" t="s">
        <v>3676</v>
      </c>
      <c r="C7865" s="22" t="s">
        <v>78</v>
      </c>
      <c r="D7865" s="22" t="s">
        <v>3677</v>
      </c>
      <c r="E7865" s="397" t="s">
        <v>1928</v>
      </c>
      <c r="F7865" s="397"/>
      <c r="G7865" s="23" t="s">
        <v>1911</v>
      </c>
      <c r="H7865" s="26">
        <v>1</v>
      </c>
      <c r="I7865" s="25">
        <v>0.08</v>
      </c>
      <c r="J7865" s="25">
        <v>0.08</v>
      </c>
    </row>
    <row r="7866" spans="1:10" ht="25.95" customHeight="1">
      <c r="A7866" s="22" t="s">
        <v>1894</v>
      </c>
      <c r="B7866" s="24" t="s">
        <v>3748</v>
      </c>
      <c r="C7866" s="22" t="s">
        <v>78</v>
      </c>
      <c r="D7866" s="22" t="s">
        <v>3749</v>
      </c>
      <c r="E7866" s="397" t="s">
        <v>1928</v>
      </c>
      <c r="F7866" s="397"/>
      <c r="G7866" s="23" t="s">
        <v>1911</v>
      </c>
      <c r="H7866" s="26">
        <v>1</v>
      </c>
      <c r="I7866" s="25">
        <v>0.86</v>
      </c>
      <c r="J7866" s="25">
        <v>0.86</v>
      </c>
    </row>
    <row r="7867" spans="1:10" ht="25.95" customHeight="1">
      <c r="A7867" s="22" t="s">
        <v>1894</v>
      </c>
      <c r="B7867" s="24" t="s">
        <v>3750</v>
      </c>
      <c r="C7867" s="22" t="s">
        <v>78</v>
      </c>
      <c r="D7867" s="22" t="s">
        <v>3751</v>
      </c>
      <c r="E7867" s="397" t="s">
        <v>1928</v>
      </c>
      <c r="F7867" s="397"/>
      <c r="G7867" s="23" t="s">
        <v>1911</v>
      </c>
      <c r="H7867" s="26">
        <v>1</v>
      </c>
      <c r="I7867" s="25">
        <v>1.26</v>
      </c>
      <c r="J7867" s="25">
        <v>1.26</v>
      </c>
    </row>
    <row r="7868" spans="1:10" ht="25.95" customHeight="1">
      <c r="A7868" s="22" t="s">
        <v>1894</v>
      </c>
      <c r="B7868" s="24" t="s">
        <v>3672</v>
      </c>
      <c r="C7868" s="22" t="s">
        <v>78</v>
      </c>
      <c r="D7868" s="22" t="s">
        <v>3673</v>
      </c>
      <c r="E7868" s="397" t="s">
        <v>1928</v>
      </c>
      <c r="F7868" s="397"/>
      <c r="G7868" s="23" t="s">
        <v>1911</v>
      </c>
      <c r="H7868" s="26">
        <v>1</v>
      </c>
      <c r="I7868" s="25">
        <v>1.43</v>
      </c>
      <c r="J7868" s="25">
        <v>1.43</v>
      </c>
    </row>
    <row r="7869" spans="1:10">
      <c r="A7869" s="38"/>
      <c r="B7869" s="38"/>
      <c r="C7869" s="38"/>
      <c r="D7869" s="38"/>
      <c r="E7869" s="38" t="s">
        <v>1897</v>
      </c>
      <c r="F7869" s="39">
        <v>16.32</v>
      </c>
      <c r="G7869" s="38" t="s">
        <v>1898</v>
      </c>
      <c r="H7869" s="39">
        <v>0</v>
      </c>
      <c r="I7869" s="38" t="s">
        <v>1899</v>
      </c>
      <c r="J7869" s="39">
        <v>16.32</v>
      </c>
    </row>
    <row r="7870" spans="1:10">
      <c r="A7870" s="38"/>
      <c r="B7870" s="38"/>
      <c r="C7870" s="38"/>
      <c r="D7870" s="38"/>
      <c r="E7870" s="38" t="s">
        <v>1900</v>
      </c>
      <c r="F7870" s="39">
        <v>4.7699999999999996</v>
      </c>
      <c r="G7870" s="38"/>
      <c r="H7870" s="398" t="s">
        <v>1901</v>
      </c>
      <c r="I7870" s="398"/>
      <c r="J7870" s="39">
        <v>28.05</v>
      </c>
    </row>
    <row r="7871" spans="1:10" ht="1.05" customHeight="1">
      <c r="A7871" s="16"/>
      <c r="B7871" s="16"/>
      <c r="C7871" s="16"/>
      <c r="D7871" s="16"/>
      <c r="E7871" s="16"/>
      <c r="F7871" s="16"/>
      <c r="G7871" s="16"/>
      <c r="H7871" s="16"/>
      <c r="I7871" s="16"/>
      <c r="J7871" s="16"/>
    </row>
    <row r="7872" spans="1:10" ht="18" customHeight="1">
      <c r="A7872" s="2"/>
      <c r="B7872" s="4" t="s">
        <v>61</v>
      </c>
      <c r="C7872" s="2" t="s">
        <v>62</v>
      </c>
      <c r="D7872" s="2" t="s">
        <v>9</v>
      </c>
      <c r="E7872" s="391" t="s">
        <v>63</v>
      </c>
      <c r="F7872" s="391"/>
      <c r="G7872" s="3" t="s">
        <v>64</v>
      </c>
      <c r="H7872" s="4" t="s">
        <v>10</v>
      </c>
      <c r="I7872" s="4" t="s">
        <v>65</v>
      </c>
      <c r="J7872" s="4" t="s">
        <v>11</v>
      </c>
    </row>
    <row r="7873" spans="1:10" ht="25.95" customHeight="1">
      <c r="A7873" s="10" t="s">
        <v>1883</v>
      </c>
      <c r="B7873" s="12" t="s">
        <v>3815</v>
      </c>
      <c r="C7873" s="10" t="s">
        <v>78</v>
      </c>
      <c r="D7873" s="10" t="s">
        <v>3816</v>
      </c>
      <c r="E7873" s="395" t="s">
        <v>1887</v>
      </c>
      <c r="F7873" s="395"/>
      <c r="G7873" s="11" t="s">
        <v>1911</v>
      </c>
      <c r="H7873" s="15">
        <v>1</v>
      </c>
      <c r="I7873" s="13">
        <v>27.64</v>
      </c>
      <c r="J7873" s="13">
        <v>27.64</v>
      </c>
    </row>
    <row r="7874" spans="1:10" ht="25.95" customHeight="1">
      <c r="A7874" s="17" t="s">
        <v>1884</v>
      </c>
      <c r="B7874" s="19" t="s">
        <v>3981</v>
      </c>
      <c r="C7874" s="17" t="s">
        <v>78</v>
      </c>
      <c r="D7874" s="17" t="s">
        <v>3982</v>
      </c>
      <c r="E7874" s="396" t="s">
        <v>1887</v>
      </c>
      <c r="F7874" s="396"/>
      <c r="G7874" s="18" t="s">
        <v>1911</v>
      </c>
      <c r="H7874" s="21">
        <v>1</v>
      </c>
      <c r="I7874" s="20">
        <v>0.11</v>
      </c>
      <c r="J7874" s="20">
        <v>0.11</v>
      </c>
    </row>
    <row r="7875" spans="1:10" ht="25.95" customHeight="1">
      <c r="A7875" s="22" t="s">
        <v>1894</v>
      </c>
      <c r="B7875" s="24" t="s">
        <v>3694</v>
      </c>
      <c r="C7875" s="22" t="s">
        <v>78</v>
      </c>
      <c r="D7875" s="22" t="s">
        <v>3695</v>
      </c>
      <c r="E7875" s="397" t="s">
        <v>1928</v>
      </c>
      <c r="F7875" s="397"/>
      <c r="G7875" s="23" t="s">
        <v>1911</v>
      </c>
      <c r="H7875" s="26">
        <v>1</v>
      </c>
      <c r="I7875" s="25">
        <v>0.01</v>
      </c>
      <c r="J7875" s="25">
        <v>0.01</v>
      </c>
    </row>
    <row r="7876" spans="1:10" ht="24" customHeight="1">
      <c r="A7876" s="22" t="s">
        <v>1894</v>
      </c>
      <c r="B7876" s="24" t="s">
        <v>3983</v>
      </c>
      <c r="C7876" s="22" t="s">
        <v>78</v>
      </c>
      <c r="D7876" s="22" t="s">
        <v>3984</v>
      </c>
      <c r="E7876" s="397" t="s">
        <v>67</v>
      </c>
      <c r="F7876" s="397"/>
      <c r="G7876" s="23" t="s">
        <v>1911</v>
      </c>
      <c r="H7876" s="26">
        <v>1</v>
      </c>
      <c r="I7876" s="25">
        <v>21.79</v>
      </c>
      <c r="J7876" s="25">
        <v>21.79</v>
      </c>
    </row>
    <row r="7877" spans="1:10" ht="25.95" customHeight="1">
      <c r="A7877" s="22" t="s">
        <v>1894</v>
      </c>
      <c r="B7877" s="24" t="s">
        <v>3682</v>
      </c>
      <c r="C7877" s="22" t="s">
        <v>78</v>
      </c>
      <c r="D7877" s="22" t="s">
        <v>3683</v>
      </c>
      <c r="E7877" s="397" t="s">
        <v>1928</v>
      </c>
      <c r="F7877" s="397"/>
      <c r="G7877" s="23" t="s">
        <v>1911</v>
      </c>
      <c r="H7877" s="26">
        <v>1</v>
      </c>
      <c r="I7877" s="25">
        <v>0.54</v>
      </c>
      <c r="J7877" s="25">
        <v>0.54</v>
      </c>
    </row>
    <row r="7878" spans="1:10" ht="25.95" customHeight="1">
      <c r="A7878" s="22" t="s">
        <v>1894</v>
      </c>
      <c r="B7878" s="24" t="s">
        <v>3670</v>
      </c>
      <c r="C7878" s="22" t="s">
        <v>78</v>
      </c>
      <c r="D7878" s="22" t="s">
        <v>3671</v>
      </c>
      <c r="E7878" s="397" t="s">
        <v>1928</v>
      </c>
      <c r="F7878" s="397"/>
      <c r="G7878" s="23" t="s">
        <v>1911</v>
      </c>
      <c r="H7878" s="26">
        <v>1</v>
      </c>
      <c r="I7878" s="25">
        <v>2.79</v>
      </c>
      <c r="J7878" s="25">
        <v>2.79</v>
      </c>
    </row>
    <row r="7879" spans="1:10" ht="25.95" customHeight="1">
      <c r="A7879" s="22" t="s">
        <v>1894</v>
      </c>
      <c r="B7879" s="24" t="s">
        <v>3672</v>
      </c>
      <c r="C7879" s="22" t="s">
        <v>78</v>
      </c>
      <c r="D7879" s="22" t="s">
        <v>3673</v>
      </c>
      <c r="E7879" s="397" t="s">
        <v>1928</v>
      </c>
      <c r="F7879" s="397"/>
      <c r="G7879" s="23" t="s">
        <v>1911</v>
      </c>
      <c r="H7879" s="26">
        <v>1</v>
      </c>
      <c r="I7879" s="25">
        <v>1.43</v>
      </c>
      <c r="J7879" s="25">
        <v>1.43</v>
      </c>
    </row>
    <row r="7880" spans="1:10" ht="25.95" customHeight="1">
      <c r="A7880" s="22" t="s">
        <v>1894</v>
      </c>
      <c r="B7880" s="24" t="s">
        <v>3696</v>
      </c>
      <c r="C7880" s="22" t="s">
        <v>78</v>
      </c>
      <c r="D7880" s="22" t="s">
        <v>3697</v>
      </c>
      <c r="E7880" s="397" t="s">
        <v>1928</v>
      </c>
      <c r="F7880" s="397"/>
      <c r="G7880" s="23" t="s">
        <v>1911</v>
      </c>
      <c r="H7880" s="26">
        <v>1</v>
      </c>
      <c r="I7880" s="25">
        <v>0.89</v>
      </c>
      <c r="J7880" s="25">
        <v>0.89</v>
      </c>
    </row>
    <row r="7881" spans="1:10" ht="25.95" customHeight="1">
      <c r="A7881" s="22" t="s">
        <v>1894</v>
      </c>
      <c r="B7881" s="24" t="s">
        <v>3676</v>
      </c>
      <c r="C7881" s="22" t="s">
        <v>78</v>
      </c>
      <c r="D7881" s="22" t="s">
        <v>3677</v>
      </c>
      <c r="E7881" s="397" t="s">
        <v>1928</v>
      </c>
      <c r="F7881" s="397"/>
      <c r="G7881" s="23" t="s">
        <v>1911</v>
      </c>
      <c r="H7881" s="26">
        <v>1</v>
      </c>
      <c r="I7881" s="25">
        <v>0.08</v>
      </c>
      <c r="J7881" s="25">
        <v>0.08</v>
      </c>
    </row>
    <row r="7882" spans="1:10">
      <c r="A7882" s="38"/>
      <c r="B7882" s="38"/>
      <c r="C7882" s="38"/>
      <c r="D7882" s="38"/>
      <c r="E7882" s="38" t="s">
        <v>1897</v>
      </c>
      <c r="F7882" s="39">
        <v>21.9</v>
      </c>
      <c r="G7882" s="38" t="s">
        <v>1898</v>
      </c>
      <c r="H7882" s="39">
        <v>0</v>
      </c>
      <c r="I7882" s="38" t="s">
        <v>1899</v>
      </c>
      <c r="J7882" s="39">
        <v>21.9</v>
      </c>
    </row>
    <row r="7883" spans="1:10">
      <c r="A7883" s="38"/>
      <c r="B7883" s="38"/>
      <c r="C7883" s="38"/>
      <c r="D7883" s="38"/>
      <c r="E7883" s="38" t="s">
        <v>1900</v>
      </c>
      <c r="F7883" s="39">
        <v>5.66</v>
      </c>
      <c r="G7883" s="38"/>
      <c r="H7883" s="398" t="s">
        <v>1901</v>
      </c>
      <c r="I7883" s="398"/>
      <c r="J7883" s="39">
        <v>33.299999999999997</v>
      </c>
    </row>
    <row r="7884" spans="1:10" ht="1.05" customHeight="1">
      <c r="A7884" s="16"/>
      <c r="B7884" s="16"/>
      <c r="C7884" s="16"/>
      <c r="D7884" s="16"/>
      <c r="E7884" s="16"/>
      <c r="F7884" s="16"/>
      <c r="G7884" s="16"/>
      <c r="H7884" s="16"/>
      <c r="I7884" s="16"/>
      <c r="J7884" s="16"/>
    </row>
    <row r="7885" spans="1:10" ht="18" customHeight="1">
      <c r="A7885" s="2"/>
      <c r="B7885" s="4" t="s">
        <v>61</v>
      </c>
      <c r="C7885" s="2" t="s">
        <v>62</v>
      </c>
      <c r="D7885" s="2" t="s">
        <v>9</v>
      </c>
      <c r="E7885" s="391" t="s">
        <v>63</v>
      </c>
      <c r="F7885" s="391"/>
      <c r="G7885" s="3" t="s">
        <v>64</v>
      </c>
      <c r="H7885" s="4" t="s">
        <v>10</v>
      </c>
      <c r="I7885" s="4" t="s">
        <v>65</v>
      </c>
      <c r="J7885" s="4" t="s">
        <v>11</v>
      </c>
    </row>
    <row r="7886" spans="1:10" ht="24" customHeight="1">
      <c r="A7886" s="10" t="s">
        <v>1883</v>
      </c>
      <c r="B7886" s="12" t="s">
        <v>3833</v>
      </c>
      <c r="C7886" s="10" t="s">
        <v>78</v>
      </c>
      <c r="D7886" s="10" t="s">
        <v>3834</v>
      </c>
      <c r="E7886" s="395" t="s">
        <v>1887</v>
      </c>
      <c r="F7886" s="395"/>
      <c r="G7886" s="11" t="s">
        <v>1911</v>
      </c>
      <c r="H7886" s="15">
        <v>1</v>
      </c>
      <c r="I7886" s="13">
        <v>26.81</v>
      </c>
      <c r="J7886" s="13">
        <v>26.81</v>
      </c>
    </row>
    <row r="7887" spans="1:10" ht="25.95" customHeight="1">
      <c r="A7887" s="17" t="s">
        <v>1884</v>
      </c>
      <c r="B7887" s="19" t="s">
        <v>3985</v>
      </c>
      <c r="C7887" s="17" t="s">
        <v>78</v>
      </c>
      <c r="D7887" s="17" t="s">
        <v>3986</v>
      </c>
      <c r="E7887" s="396" t="s">
        <v>1887</v>
      </c>
      <c r="F7887" s="396"/>
      <c r="G7887" s="18" t="s">
        <v>1911</v>
      </c>
      <c r="H7887" s="21">
        <v>1</v>
      </c>
      <c r="I7887" s="20">
        <v>0.1</v>
      </c>
      <c r="J7887" s="20">
        <v>0.1</v>
      </c>
    </row>
    <row r="7888" spans="1:10" ht="25.95" customHeight="1">
      <c r="A7888" s="22" t="s">
        <v>1894</v>
      </c>
      <c r="B7888" s="24" t="s">
        <v>3676</v>
      </c>
      <c r="C7888" s="22" t="s">
        <v>78</v>
      </c>
      <c r="D7888" s="22" t="s">
        <v>3677</v>
      </c>
      <c r="E7888" s="397" t="s">
        <v>1928</v>
      </c>
      <c r="F7888" s="397"/>
      <c r="G7888" s="23" t="s">
        <v>1911</v>
      </c>
      <c r="H7888" s="26">
        <v>1</v>
      </c>
      <c r="I7888" s="25">
        <v>0.08</v>
      </c>
      <c r="J7888" s="25">
        <v>0.08</v>
      </c>
    </row>
    <row r="7889" spans="1:10" ht="25.95" customHeight="1">
      <c r="A7889" s="22" t="s">
        <v>1894</v>
      </c>
      <c r="B7889" s="24" t="s">
        <v>3696</v>
      </c>
      <c r="C7889" s="22" t="s">
        <v>78</v>
      </c>
      <c r="D7889" s="22" t="s">
        <v>3697</v>
      </c>
      <c r="E7889" s="397" t="s">
        <v>1928</v>
      </c>
      <c r="F7889" s="397"/>
      <c r="G7889" s="23" t="s">
        <v>1911</v>
      </c>
      <c r="H7889" s="26">
        <v>1</v>
      </c>
      <c r="I7889" s="25">
        <v>0.89</v>
      </c>
      <c r="J7889" s="25">
        <v>0.89</v>
      </c>
    </row>
    <row r="7890" spans="1:10" ht="25.95" customHeight="1">
      <c r="A7890" s="22" t="s">
        <v>1894</v>
      </c>
      <c r="B7890" s="24" t="s">
        <v>3670</v>
      </c>
      <c r="C7890" s="22" t="s">
        <v>78</v>
      </c>
      <c r="D7890" s="22" t="s">
        <v>3671</v>
      </c>
      <c r="E7890" s="397" t="s">
        <v>1928</v>
      </c>
      <c r="F7890" s="397"/>
      <c r="G7890" s="23" t="s">
        <v>1911</v>
      </c>
      <c r="H7890" s="26">
        <v>1</v>
      </c>
      <c r="I7890" s="25">
        <v>2.79</v>
      </c>
      <c r="J7890" s="25">
        <v>2.79</v>
      </c>
    </row>
    <row r="7891" spans="1:10" ht="25.95" customHeight="1">
      <c r="A7891" s="22" t="s">
        <v>1894</v>
      </c>
      <c r="B7891" s="24" t="s">
        <v>3694</v>
      </c>
      <c r="C7891" s="22" t="s">
        <v>78</v>
      </c>
      <c r="D7891" s="22" t="s">
        <v>3695</v>
      </c>
      <c r="E7891" s="397" t="s">
        <v>1928</v>
      </c>
      <c r="F7891" s="397"/>
      <c r="G7891" s="23" t="s">
        <v>1911</v>
      </c>
      <c r="H7891" s="26">
        <v>1</v>
      </c>
      <c r="I7891" s="25">
        <v>0.01</v>
      </c>
      <c r="J7891" s="25">
        <v>0.01</v>
      </c>
    </row>
    <row r="7892" spans="1:10" ht="25.95" customHeight="1">
      <c r="A7892" s="22" t="s">
        <v>1894</v>
      </c>
      <c r="B7892" s="24" t="s">
        <v>3672</v>
      </c>
      <c r="C7892" s="22" t="s">
        <v>78</v>
      </c>
      <c r="D7892" s="22" t="s">
        <v>3673</v>
      </c>
      <c r="E7892" s="397" t="s">
        <v>1928</v>
      </c>
      <c r="F7892" s="397"/>
      <c r="G7892" s="23" t="s">
        <v>1911</v>
      </c>
      <c r="H7892" s="26">
        <v>1</v>
      </c>
      <c r="I7892" s="25">
        <v>1.43</v>
      </c>
      <c r="J7892" s="25">
        <v>1.43</v>
      </c>
    </row>
    <row r="7893" spans="1:10" ht="24" customHeight="1">
      <c r="A7893" s="22" t="s">
        <v>1894</v>
      </c>
      <c r="B7893" s="24" t="s">
        <v>3987</v>
      </c>
      <c r="C7893" s="22" t="s">
        <v>78</v>
      </c>
      <c r="D7893" s="22" t="s">
        <v>3988</v>
      </c>
      <c r="E7893" s="397" t="s">
        <v>67</v>
      </c>
      <c r="F7893" s="397"/>
      <c r="G7893" s="23" t="s">
        <v>1911</v>
      </c>
      <c r="H7893" s="26">
        <v>1</v>
      </c>
      <c r="I7893" s="25">
        <v>20.97</v>
      </c>
      <c r="J7893" s="25">
        <v>20.97</v>
      </c>
    </row>
    <row r="7894" spans="1:10" ht="25.95" customHeight="1">
      <c r="A7894" s="22" t="s">
        <v>1894</v>
      </c>
      <c r="B7894" s="24" t="s">
        <v>3682</v>
      </c>
      <c r="C7894" s="22" t="s">
        <v>78</v>
      </c>
      <c r="D7894" s="22" t="s">
        <v>3683</v>
      </c>
      <c r="E7894" s="397" t="s">
        <v>1928</v>
      </c>
      <c r="F7894" s="397"/>
      <c r="G7894" s="23" t="s">
        <v>1911</v>
      </c>
      <c r="H7894" s="26">
        <v>1</v>
      </c>
      <c r="I7894" s="25">
        <v>0.54</v>
      </c>
      <c r="J7894" s="25">
        <v>0.54</v>
      </c>
    </row>
    <row r="7895" spans="1:10">
      <c r="A7895" s="38"/>
      <c r="B7895" s="38"/>
      <c r="C7895" s="38"/>
      <c r="D7895" s="38"/>
      <c r="E7895" s="38" t="s">
        <v>1897</v>
      </c>
      <c r="F7895" s="39">
        <v>21.07</v>
      </c>
      <c r="G7895" s="38" t="s">
        <v>1898</v>
      </c>
      <c r="H7895" s="39">
        <v>0</v>
      </c>
      <c r="I7895" s="38" t="s">
        <v>1899</v>
      </c>
      <c r="J7895" s="39">
        <v>21.07</v>
      </c>
    </row>
    <row r="7896" spans="1:10">
      <c r="A7896" s="38"/>
      <c r="B7896" s="38"/>
      <c r="C7896" s="38"/>
      <c r="D7896" s="38"/>
      <c r="E7896" s="38" t="s">
        <v>1900</v>
      </c>
      <c r="F7896" s="39">
        <v>5.49</v>
      </c>
      <c r="G7896" s="38"/>
      <c r="H7896" s="398" t="s">
        <v>1901</v>
      </c>
      <c r="I7896" s="398"/>
      <c r="J7896" s="39">
        <v>32.299999999999997</v>
      </c>
    </row>
    <row r="7897" spans="1:10" ht="1.05" customHeight="1">
      <c r="A7897" s="16"/>
      <c r="B7897" s="16"/>
      <c r="C7897" s="16"/>
      <c r="D7897" s="16"/>
      <c r="E7897" s="16"/>
      <c r="F7897" s="16"/>
      <c r="G7897" s="16"/>
      <c r="H7897" s="16"/>
      <c r="I7897" s="16"/>
      <c r="J7897" s="16"/>
    </row>
    <row r="7898" spans="1:10" ht="18" customHeight="1">
      <c r="A7898" s="2"/>
      <c r="B7898" s="4" t="s">
        <v>61</v>
      </c>
      <c r="C7898" s="2" t="s">
        <v>62</v>
      </c>
      <c r="D7898" s="2" t="s">
        <v>9</v>
      </c>
      <c r="E7898" s="391" t="s">
        <v>63</v>
      </c>
      <c r="F7898" s="391"/>
      <c r="G7898" s="3" t="s">
        <v>64</v>
      </c>
      <c r="H7898" s="4" t="s">
        <v>10</v>
      </c>
      <c r="I7898" s="4" t="s">
        <v>65</v>
      </c>
      <c r="J7898" s="4" t="s">
        <v>11</v>
      </c>
    </row>
    <row r="7899" spans="1:10" ht="25.95" customHeight="1">
      <c r="A7899" s="10" t="s">
        <v>1883</v>
      </c>
      <c r="B7899" s="12" t="s">
        <v>4166</v>
      </c>
      <c r="C7899" s="10" t="s">
        <v>78</v>
      </c>
      <c r="D7899" s="10" t="s">
        <v>4167</v>
      </c>
      <c r="E7899" s="395" t="s">
        <v>1887</v>
      </c>
      <c r="F7899" s="395"/>
      <c r="G7899" s="11" t="s">
        <v>1911</v>
      </c>
      <c r="H7899" s="15">
        <v>1</v>
      </c>
      <c r="I7899" s="13">
        <v>29.64</v>
      </c>
      <c r="J7899" s="13">
        <v>29.64</v>
      </c>
    </row>
    <row r="7900" spans="1:10" ht="25.95" customHeight="1">
      <c r="A7900" s="17" t="s">
        <v>1884</v>
      </c>
      <c r="B7900" s="19" t="s">
        <v>3989</v>
      </c>
      <c r="C7900" s="17" t="s">
        <v>78</v>
      </c>
      <c r="D7900" s="17" t="s">
        <v>3990</v>
      </c>
      <c r="E7900" s="396" t="s">
        <v>1887</v>
      </c>
      <c r="F7900" s="396"/>
      <c r="G7900" s="18" t="s">
        <v>1911</v>
      </c>
      <c r="H7900" s="21">
        <v>1</v>
      </c>
      <c r="I7900" s="20">
        <v>0.38</v>
      </c>
      <c r="J7900" s="20">
        <v>0.38</v>
      </c>
    </row>
    <row r="7901" spans="1:10" ht="25.95" customHeight="1">
      <c r="A7901" s="22" t="s">
        <v>1894</v>
      </c>
      <c r="B7901" s="24" t="s">
        <v>3676</v>
      </c>
      <c r="C7901" s="22" t="s">
        <v>78</v>
      </c>
      <c r="D7901" s="22" t="s">
        <v>3677</v>
      </c>
      <c r="E7901" s="397" t="s">
        <v>1928</v>
      </c>
      <c r="F7901" s="397"/>
      <c r="G7901" s="23" t="s">
        <v>1911</v>
      </c>
      <c r="H7901" s="26">
        <v>1</v>
      </c>
      <c r="I7901" s="25">
        <v>0.08</v>
      </c>
      <c r="J7901" s="25">
        <v>0.08</v>
      </c>
    </row>
    <row r="7902" spans="1:10" ht="25.95" customHeight="1">
      <c r="A7902" s="22" t="s">
        <v>1894</v>
      </c>
      <c r="B7902" s="24" t="s">
        <v>3991</v>
      </c>
      <c r="C7902" s="22" t="s">
        <v>78</v>
      </c>
      <c r="D7902" s="22" t="s">
        <v>3992</v>
      </c>
      <c r="E7902" s="397" t="s">
        <v>67</v>
      </c>
      <c r="F7902" s="397"/>
      <c r="G7902" s="23" t="s">
        <v>1911</v>
      </c>
      <c r="H7902" s="26">
        <v>1</v>
      </c>
      <c r="I7902" s="25">
        <v>23.52</v>
      </c>
      <c r="J7902" s="25">
        <v>23.52</v>
      </c>
    </row>
    <row r="7903" spans="1:10" ht="25.95" customHeight="1">
      <c r="A7903" s="22" t="s">
        <v>1894</v>
      </c>
      <c r="B7903" s="24" t="s">
        <v>3682</v>
      </c>
      <c r="C7903" s="22" t="s">
        <v>78</v>
      </c>
      <c r="D7903" s="22" t="s">
        <v>3683</v>
      </c>
      <c r="E7903" s="397" t="s">
        <v>1928</v>
      </c>
      <c r="F7903" s="397"/>
      <c r="G7903" s="23" t="s">
        <v>1911</v>
      </c>
      <c r="H7903" s="26">
        <v>1</v>
      </c>
      <c r="I7903" s="25">
        <v>0.54</v>
      </c>
      <c r="J7903" s="25">
        <v>0.54</v>
      </c>
    </row>
    <row r="7904" spans="1:10" ht="25.95" customHeight="1">
      <c r="A7904" s="22" t="s">
        <v>1894</v>
      </c>
      <c r="B7904" s="24" t="s">
        <v>3672</v>
      </c>
      <c r="C7904" s="22" t="s">
        <v>78</v>
      </c>
      <c r="D7904" s="22" t="s">
        <v>3673</v>
      </c>
      <c r="E7904" s="397" t="s">
        <v>1928</v>
      </c>
      <c r="F7904" s="397"/>
      <c r="G7904" s="23" t="s">
        <v>1911</v>
      </c>
      <c r="H7904" s="26">
        <v>1</v>
      </c>
      <c r="I7904" s="25">
        <v>1.43</v>
      </c>
      <c r="J7904" s="25">
        <v>1.43</v>
      </c>
    </row>
    <row r="7905" spans="1:10" ht="25.95" customHeight="1">
      <c r="A7905" s="22" t="s">
        <v>1894</v>
      </c>
      <c r="B7905" s="24" t="s">
        <v>3694</v>
      </c>
      <c r="C7905" s="22" t="s">
        <v>78</v>
      </c>
      <c r="D7905" s="22" t="s">
        <v>3695</v>
      </c>
      <c r="E7905" s="397" t="s">
        <v>1928</v>
      </c>
      <c r="F7905" s="397"/>
      <c r="G7905" s="23" t="s">
        <v>1911</v>
      </c>
      <c r="H7905" s="26">
        <v>1</v>
      </c>
      <c r="I7905" s="25">
        <v>0.01</v>
      </c>
      <c r="J7905" s="25">
        <v>0.01</v>
      </c>
    </row>
    <row r="7906" spans="1:10" ht="25.95" customHeight="1">
      <c r="A7906" s="22" t="s">
        <v>1894</v>
      </c>
      <c r="B7906" s="24" t="s">
        <v>3696</v>
      </c>
      <c r="C7906" s="22" t="s">
        <v>78</v>
      </c>
      <c r="D7906" s="22" t="s">
        <v>3697</v>
      </c>
      <c r="E7906" s="397" t="s">
        <v>1928</v>
      </c>
      <c r="F7906" s="397"/>
      <c r="G7906" s="23" t="s">
        <v>1911</v>
      </c>
      <c r="H7906" s="26">
        <v>1</v>
      </c>
      <c r="I7906" s="25">
        <v>0.89</v>
      </c>
      <c r="J7906" s="25">
        <v>0.89</v>
      </c>
    </row>
    <row r="7907" spans="1:10" ht="25.95" customHeight="1">
      <c r="A7907" s="22" t="s">
        <v>1894</v>
      </c>
      <c r="B7907" s="24" t="s">
        <v>3670</v>
      </c>
      <c r="C7907" s="22" t="s">
        <v>78</v>
      </c>
      <c r="D7907" s="22" t="s">
        <v>3671</v>
      </c>
      <c r="E7907" s="397" t="s">
        <v>1928</v>
      </c>
      <c r="F7907" s="397"/>
      <c r="G7907" s="23" t="s">
        <v>1911</v>
      </c>
      <c r="H7907" s="26">
        <v>1</v>
      </c>
      <c r="I7907" s="25">
        <v>2.79</v>
      </c>
      <c r="J7907" s="25">
        <v>2.79</v>
      </c>
    </row>
    <row r="7908" spans="1:10">
      <c r="A7908" s="38"/>
      <c r="B7908" s="38"/>
      <c r="C7908" s="38"/>
      <c r="D7908" s="38"/>
      <c r="E7908" s="38" t="s">
        <v>1897</v>
      </c>
      <c r="F7908" s="39">
        <v>23.9</v>
      </c>
      <c r="G7908" s="38" t="s">
        <v>1898</v>
      </c>
      <c r="H7908" s="39">
        <v>0</v>
      </c>
      <c r="I7908" s="38" t="s">
        <v>1899</v>
      </c>
      <c r="J7908" s="39">
        <v>23.9</v>
      </c>
    </row>
    <row r="7909" spans="1:10">
      <c r="A7909" s="38"/>
      <c r="B7909" s="38"/>
      <c r="C7909" s="38"/>
      <c r="D7909" s="38"/>
      <c r="E7909" s="38" t="s">
        <v>1900</v>
      </c>
      <c r="F7909" s="39">
        <v>6.07</v>
      </c>
      <c r="G7909" s="38"/>
      <c r="H7909" s="398" t="s">
        <v>1901</v>
      </c>
      <c r="I7909" s="398"/>
      <c r="J7909" s="39">
        <v>35.71</v>
      </c>
    </row>
    <row r="7910" spans="1:10" ht="1.05" customHeight="1">
      <c r="A7910" s="16"/>
      <c r="B7910" s="16"/>
      <c r="C7910" s="16"/>
      <c r="D7910" s="16"/>
      <c r="E7910" s="16"/>
      <c r="F7910" s="16"/>
      <c r="G7910" s="16"/>
      <c r="H7910" s="16"/>
      <c r="I7910" s="16"/>
      <c r="J7910" s="16"/>
    </row>
    <row r="7911" spans="1:10" ht="18" customHeight="1">
      <c r="A7911" s="2"/>
      <c r="B7911" s="4" t="s">
        <v>61</v>
      </c>
      <c r="C7911" s="2" t="s">
        <v>62</v>
      </c>
      <c r="D7911" s="2" t="s">
        <v>9</v>
      </c>
      <c r="E7911" s="391" t="s">
        <v>63</v>
      </c>
      <c r="F7911" s="391"/>
      <c r="G7911" s="3" t="s">
        <v>64</v>
      </c>
      <c r="H7911" s="4" t="s">
        <v>10</v>
      </c>
      <c r="I7911" s="4" t="s">
        <v>65</v>
      </c>
      <c r="J7911" s="4" t="s">
        <v>11</v>
      </c>
    </row>
    <row r="7912" spans="1:10" ht="64.95" customHeight="1">
      <c r="A7912" s="10" t="s">
        <v>1883</v>
      </c>
      <c r="B7912" s="12" t="s">
        <v>4194</v>
      </c>
      <c r="C7912" s="10" t="s">
        <v>78</v>
      </c>
      <c r="D7912" s="10" t="s">
        <v>4195</v>
      </c>
      <c r="E7912" s="395" t="s">
        <v>1907</v>
      </c>
      <c r="F7912" s="395"/>
      <c r="G7912" s="11" t="s">
        <v>1908</v>
      </c>
      <c r="H7912" s="15">
        <v>1</v>
      </c>
      <c r="I7912" s="13">
        <v>32.08</v>
      </c>
      <c r="J7912" s="13">
        <v>32.08</v>
      </c>
    </row>
    <row r="7913" spans="1:10" ht="64.95" customHeight="1">
      <c r="A7913" s="17" t="s">
        <v>1884</v>
      </c>
      <c r="B7913" s="19" t="s">
        <v>4235</v>
      </c>
      <c r="C7913" s="17" t="s">
        <v>78</v>
      </c>
      <c r="D7913" s="17" t="s">
        <v>4236</v>
      </c>
      <c r="E7913" s="396" t="s">
        <v>3774</v>
      </c>
      <c r="F7913" s="396"/>
      <c r="G7913" s="18" t="s">
        <v>1911</v>
      </c>
      <c r="H7913" s="21">
        <v>1</v>
      </c>
      <c r="I7913" s="20">
        <v>7.33</v>
      </c>
      <c r="J7913" s="20">
        <v>7.33</v>
      </c>
    </row>
    <row r="7914" spans="1:10" ht="64.95" customHeight="1">
      <c r="A7914" s="17" t="s">
        <v>1884</v>
      </c>
      <c r="B7914" s="19" t="s">
        <v>4237</v>
      </c>
      <c r="C7914" s="17" t="s">
        <v>78</v>
      </c>
      <c r="D7914" s="17" t="s">
        <v>4238</v>
      </c>
      <c r="E7914" s="396" t="s">
        <v>3774</v>
      </c>
      <c r="F7914" s="396"/>
      <c r="G7914" s="18" t="s">
        <v>1911</v>
      </c>
      <c r="H7914" s="21">
        <v>1</v>
      </c>
      <c r="I7914" s="20">
        <v>1.87</v>
      </c>
      <c r="J7914" s="20">
        <v>1.87</v>
      </c>
    </row>
    <row r="7915" spans="1:10" ht="25.95" customHeight="1">
      <c r="A7915" s="17" t="s">
        <v>1884</v>
      </c>
      <c r="B7915" s="19" t="s">
        <v>4192</v>
      </c>
      <c r="C7915" s="17" t="s">
        <v>78</v>
      </c>
      <c r="D7915" s="17" t="s">
        <v>4193</v>
      </c>
      <c r="E7915" s="396" t="s">
        <v>1887</v>
      </c>
      <c r="F7915" s="396"/>
      <c r="G7915" s="18" t="s">
        <v>1911</v>
      </c>
      <c r="H7915" s="21">
        <v>1</v>
      </c>
      <c r="I7915" s="20">
        <v>22.88</v>
      </c>
      <c r="J7915" s="20">
        <v>22.88</v>
      </c>
    </row>
    <row r="7916" spans="1:10">
      <c r="A7916" s="38"/>
      <c r="B7916" s="38"/>
      <c r="C7916" s="38"/>
      <c r="D7916" s="38"/>
      <c r="E7916" s="38" t="s">
        <v>1897</v>
      </c>
      <c r="F7916" s="39">
        <v>17.14</v>
      </c>
      <c r="G7916" s="38" t="s">
        <v>1898</v>
      </c>
      <c r="H7916" s="39">
        <v>0</v>
      </c>
      <c r="I7916" s="38" t="s">
        <v>1899</v>
      </c>
      <c r="J7916" s="39">
        <v>17.14</v>
      </c>
    </row>
    <row r="7917" spans="1:10">
      <c r="A7917" s="38"/>
      <c r="B7917" s="38"/>
      <c r="C7917" s="38"/>
      <c r="D7917" s="38"/>
      <c r="E7917" s="38" t="s">
        <v>1900</v>
      </c>
      <c r="F7917" s="39">
        <v>6.57</v>
      </c>
      <c r="G7917" s="38"/>
      <c r="H7917" s="398" t="s">
        <v>1901</v>
      </c>
      <c r="I7917" s="398"/>
      <c r="J7917" s="39">
        <v>38.65</v>
      </c>
    </row>
    <row r="7918" spans="1:10" ht="1.05" customHeight="1">
      <c r="A7918" s="16"/>
      <c r="B7918" s="16"/>
      <c r="C7918" s="16"/>
      <c r="D7918" s="16"/>
      <c r="E7918" s="16"/>
      <c r="F7918" s="16"/>
      <c r="G7918" s="16"/>
      <c r="H7918" s="16"/>
      <c r="I7918" s="16"/>
      <c r="J7918" s="16"/>
    </row>
    <row r="7919" spans="1:10" ht="18" customHeight="1">
      <c r="A7919" s="2"/>
      <c r="B7919" s="4" t="s">
        <v>61</v>
      </c>
      <c r="C7919" s="2" t="s">
        <v>62</v>
      </c>
      <c r="D7919" s="2" t="s">
        <v>9</v>
      </c>
      <c r="E7919" s="391" t="s">
        <v>63</v>
      </c>
      <c r="F7919" s="391"/>
      <c r="G7919" s="3" t="s">
        <v>64</v>
      </c>
      <c r="H7919" s="4" t="s">
        <v>10</v>
      </c>
      <c r="I7919" s="4" t="s">
        <v>65</v>
      </c>
      <c r="J7919" s="4" t="s">
        <v>11</v>
      </c>
    </row>
    <row r="7920" spans="1:10" ht="64.95" customHeight="1">
      <c r="A7920" s="10" t="s">
        <v>1883</v>
      </c>
      <c r="B7920" s="12" t="s">
        <v>4196</v>
      </c>
      <c r="C7920" s="10" t="s">
        <v>78</v>
      </c>
      <c r="D7920" s="10" t="s">
        <v>4197</v>
      </c>
      <c r="E7920" s="395" t="s">
        <v>1907</v>
      </c>
      <c r="F7920" s="395"/>
      <c r="G7920" s="11" t="s">
        <v>1914</v>
      </c>
      <c r="H7920" s="15">
        <v>1</v>
      </c>
      <c r="I7920" s="13">
        <v>90.44</v>
      </c>
      <c r="J7920" s="13">
        <v>90.44</v>
      </c>
    </row>
    <row r="7921" spans="1:10" ht="64.95" customHeight="1">
      <c r="A7921" s="17" t="s">
        <v>1884</v>
      </c>
      <c r="B7921" s="19" t="s">
        <v>4239</v>
      </c>
      <c r="C7921" s="17" t="s">
        <v>78</v>
      </c>
      <c r="D7921" s="17" t="s">
        <v>4240</v>
      </c>
      <c r="E7921" s="396" t="s">
        <v>3774</v>
      </c>
      <c r="F7921" s="396"/>
      <c r="G7921" s="18" t="s">
        <v>1911</v>
      </c>
      <c r="H7921" s="21">
        <v>1</v>
      </c>
      <c r="I7921" s="20">
        <v>49.56</v>
      </c>
      <c r="J7921" s="20">
        <v>49.56</v>
      </c>
    </row>
    <row r="7922" spans="1:10" ht="64.95" customHeight="1">
      <c r="A7922" s="17" t="s">
        <v>1884</v>
      </c>
      <c r="B7922" s="19" t="s">
        <v>4237</v>
      </c>
      <c r="C7922" s="17" t="s">
        <v>78</v>
      </c>
      <c r="D7922" s="17" t="s">
        <v>4238</v>
      </c>
      <c r="E7922" s="396" t="s">
        <v>3774</v>
      </c>
      <c r="F7922" s="396"/>
      <c r="G7922" s="18" t="s">
        <v>1911</v>
      </c>
      <c r="H7922" s="21">
        <v>1</v>
      </c>
      <c r="I7922" s="20">
        <v>1.87</v>
      </c>
      <c r="J7922" s="20">
        <v>1.87</v>
      </c>
    </row>
    <row r="7923" spans="1:10" ht="64.95" customHeight="1">
      <c r="A7923" s="17" t="s">
        <v>1884</v>
      </c>
      <c r="B7923" s="19" t="s">
        <v>4241</v>
      </c>
      <c r="C7923" s="17" t="s">
        <v>78</v>
      </c>
      <c r="D7923" s="17" t="s">
        <v>4242</v>
      </c>
      <c r="E7923" s="396" t="s">
        <v>3774</v>
      </c>
      <c r="F7923" s="396"/>
      <c r="G7923" s="18" t="s">
        <v>1911</v>
      </c>
      <c r="H7923" s="21">
        <v>1</v>
      </c>
      <c r="I7923" s="20">
        <v>8.8000000000000007</v>
      </c>
      <c r="J7923" s="20">
        <v>8.8000000000000007</v>
      </c>
    </row>
    <row r="7924" spans="1:10" ht="64.95" customHeight="1">
      <c r="A7924" s="17" t="s">
        <v>1884</v>
      </c>
      <c r="B7924" s="19" t="s">
        <v>4235</v>
      </c>
      <c r="C7924" s="17" t="s">
        <v>78</v>
      </c>
      <c r="D7924" s="17" t="s">
        <v>4236</v>
      </c>
      <c r="E7924" s="396" t="s">
        <v>3774</v>
      </c>
      <c r="F7924" s="396"/>
      <c r="G7924" s="18" t="s">
        <v>1911</v>
      </c>
      <c r="H7924" s="21">
        <v>1</v>
      </c>
      <c r="I7924" s="20">
        <v>7.33</v>
      </c>
      <c r="J7924" s="20">
        <v>7.33</v>
      </c>
    </row>
    <row r="7925" spans="1:10" ht="25.95" customHeight="1">
      <c r="A7925" s="17" t="s">
        <v>1884</v>
      </c>
      <c r="B7925" s="19" t="s">
        <v>4192</v>
      </c>
      <c r="C7925" s="17" t="s">
        <v>78</v>
      </c>
      <c r="D7925" s="17" t="s">
        <v>4193</v>
      </c>
      <c r="E7925" s="396" t="s">
        <v>1887</v>
      </c>
      <c r="F7925" s="396"/>
      <c r="G7925" s="18" t="s">
        <v>1911</v>
      </c>
      <c r="H7925" s="21">
        <v>1</v>
      </c>
      <c r="I7925" s="20">
        <v>22.88</v>
      </c>
      <c r="J7925" s="20">
        <v>22.88</v>
      </c>
    </row>
    <row r="7926" spans="1:10">
      <c r="A7926" s="38"/>
      <c r="B7926" s="38"/>
      <c r="C7926" s="38"/>
      <c r="D7926" s="38"/>
      <c r="E7926" s="38" t="s">
        <v>1897</v>
      </c>
      <c r="F7926" s="39">
        <v>17.14</v>
      </c>
      <c r="G7926" s="38" t="s">
        <v>1898</v>
      </c>
      <c r="H7926" s="39">
        <v>0</v>
      </c>
      <c r="I7926" s="38" t="s">
        <v>1899</v>
      </c>
      <c r="J7926" s="39">
        <v>17.14</v>
      </c>
    </row>
    <row r="7927" spans="1:10">
      <c r="A7927" s="38"/>
      <c r="B7927" s="38"/>
      <c r="C7927" s="38"/>
      <c r="D7927" s="38"/>
      <c r="E7927" s="38" t="s">
        <v>1900</v>
      </c>
      <c r="F7927" s="39">
        <v>18.54</v>
      </c>
      <c r="G7927" s="38"/>
      <c r="H7927" s="398" t="s">
        <v>1901</v>
      </c>
      <c r="I7927" s="398"/>
      <c r="J7927" s="39">
        <v>108.98</v>
      </c>
    </row>
    <row r="7928" spans="1:10" ht="1.05" customHeight="1">
      <c r="A7928" s="16"/>
      <c r="B7928" s="16"/>
      <c r="C7928" s="16"/>
      <c r="D7928" s="16"/>
      <c r="E7928" s="16"/>
      <c r="F7928" s="16"/>
      <c r="G7928" s="16"/>
      <c r="H7928" s="16"/>
      <c r="I7928" s="16"/>
      <c r="J7928" s="16"/>
    </row>
    <row r="7929" spans="1:10" ht="18" customHeight="1">
      <c r="A7929" s="2"/>
      <c r="B7929" s="4" t="s">
        <v>61</v>
      </c>
      <c r="C7929" s="2" t="s">
        <v>62</v>
      </c>
      <c r="D7929" s="2" t="s">
        <v>9</v>
      </c>
      <c r="E7929" s="391" t="s">
        <v>63</v>
      </c>
      <c r="F7929" s="391"/>
      <c r="G7929" s="3" t="s">
        <v>64</v>
      </c>
      <c r="H7929" s="4" t="s">
        <v>10</v>
      </c>
      <c r="I7929" s="4" t="s">
        <v>65</v>
      </c>
      <c r="J7929" s="4" t="s">
        <v>11</v>
      </c>
    </row>
    <row r="7930" spans="1:10" ht="64.95" customHeight="1">
      <c r="A7930" s="10" t="s">
        <v>1883</v>
      </c>
      <c r="B7930" s="12" t="s">
        <v>4235</v>
      </c>
      <c r="C7930" s="10" t="s">
        <v>78</v>
      </c>
      <c r="D7930" s="10" t="s">
        <v>4236</v>
      </c>
      <c r="E7930" s="395" t="s">
        <v>3774</v>
      </c>
      <c r="F7930" s="395"/>
      <c r="G7930" s="11" t="s">
        <v>1911</v>
      </c>
      <c r="H7930" s="15">
        <v>1</v>
      </c>
      <c r="I7930" s="13">
        <v>7.33</v>
      </c>
      <c r="J7930" s="13">
        <v>7.33</v>
      </c>
    </row>
    <row r="7931" spans="1:10" ht="78" customHeight="1">
      <c r="A7931" s="22" t="s">
        <v>1894</v>
      </c>
      <c r="B7931" s="24" t="s">
        <v>4243</v>
      </c>
      <c r="C7931" s="22" t="s">
        <v>78</v>
      </c>
      <c r="D7931" s="22" t="s">
        <v>4244</v>
      </c>
      <c r="E7931" s="397" t="s">
        <v>3500</v>
      </c>
      <c r="F7931" s="397"/>
      <c r="G7931" s="23" t="s">
        <v>268</v>
      </c>
      <c r="H7931" s="26">
        <v>6.3999999999999997E-5</v>
      </c>
      <c r="I7931" s="25">
        <v>36883.370000000003</v>
      </c>
      <c r="J7931" s="25">
        <v>2.36</v>
      </c>
    </row>
    <row r="7932" spans="1:10" ht="39" customHeight="1">
      <c r="A7932" s="22" t="s">
        <v>1894</v>
      </c>
      <c r="B7932" s="24" t="s">
        <v>4245</v>
      </c>
      <c r="C7932" s="22" t="s">
        <v>78</v>
      </c>
      <c r="D7932" s="22" t="s">
        <v>4246</v>
      </c>
      <c r="E7932" s="397" t="s">
        <v>3500</v>
      </c>
      <c r="F7932" s="397"/>
      <c r="G7932" s="23" t="s">
        <v>268</v>
      </c>
      <c r="H7932" s="26">
        <v>5.3300000000000001E-5</v>
      </c>
      <c r="I7932" s="25">
        <v>93380.86</v>
      </c>
      <c r="J7932" s="25">
        <v>4.97</v>
      </c>
    </row>
    <row r="7933" spans="1:10">
      <c r="A7933" s="38"/>
      <c r="B7933" s="38"/>
      <c r="C7933" s="38"/>
      <c r="D7933" s="38"/>
      <c r="E7933" s="38" t="s">
        <v>1897</v>
      </c>
      <c r="F7933" s="39">
        <v>0</v>
      </c>
      <c r="G7933" s="38" t="s">
        <v>1898</v>
      </c>
      <c r="H7933" s="39">
        <v>0</v>
      </c>
      <c r="I7933" s="38" t="s">
        <v>1899</v>
      </c>
      <c r="J7933" s="39">
        <v>0</v>
      </c>
    </row>
    <row r="7934" spans="1:10">
      <c r="A7934" s="38"/>
      <c r="B7934" s="38"/>
      <c r="C7934" s="38"/>
      <c r="D7934" s="38"/>
      <c r="E7934" s="38" t="s">
        <v>1900</v>
      </c>
      <c r="F7934" s="39">
        <v>1.5</v>
      </c>
      <c r="G7934" s="38"/>
      <c r="H7934" s="398" t="s">
        <v>1901</v>
      </c>
      <c r="I7934" s="398"/>
      <c r="J7934" s="39">
        <v>8.83</v>
      </c>
    </row>
    <row r="7935" spans="1:10" ht="1.05" customHeight="1">
      <c r="A7935" s="16"/>
      <c r="B7935" s="16"/>
      <c r="C7935" s="16"/>
      <c r="D7935" s="16"/>
      <c r="E7935" s="16"/>
      <c r="F7935" s="16"/>
      <c r="G7935" s="16"/>
      <c r="H7935" s="16"/>
      <c r="I7935" s="16"/>
      <c r="J7935" s="16"/>
    </row>
    <row r="7936" spans="1:10" ht="18" customHeight="1">
      <c r="A7936" s="2"/>
      <c r="B7936" s="4" t="s">
        <v>61</v>
      </c>
      <c r="C7936" s="2" t="s">
        <v>62</v>
      </c>
      <c r="D7936" s="2" t="s">
        <v>9</v>
      </c>
      <c r="E7936" s="391" t="s">
        <v>63</v>
      </c>
      <c r="F7936" s="391"/>
      <c r="G7936" s="3" t="s">
        <v>64</v>
      </c>
      <c r="H7936" s="4" t="s">
        <v>10</v>
      </c>
      <c r="I7936" s="4" t="s">
        <v>65</v>
      </c>
      <c r="J7936" s="4" t="s">
        <v>11</v>
      </c>
    </row>
    <row r="7937" spans="1:10" ht="64.95" customHeight="1">
      <c r="A7937" s="10" t="s">
        <v>1883</v>
      </c>
      <c r="B7937" s="12" t="s">
        <v>4237</v>
      </c>
      <c r="C7937" s="10" t="s">
        <v>78</v>
      </c>
      <c r="D7937" s="10" t="s">
        <v>4238</v>
      </c>
      <c r="E7937" s="395" t="s">
        <v>3774</v>
      </c>
      <c r="F7937" s="395"/>
      <c r="G7937" s="11" t="s">
        <v>1911</v>
      </c>
      <c r="H7937" s="15">
        <v>1</v>
      </c>
      <c r="I7937" s="13">
        <v>1.87</v>
      </c>
      <c r="J7937" s="13">
        <v>1.87</v>
      </c>
    </row>
    <row r="7938" spans="1:10" ht="39" customHeight="1">
      <c r="A7938" s="22" t="s">
        <v>1894</v>
      </c>
      <c r="B7938" s="24" t="s">
        <v>4245</v>
      </c>
      <c r="C7938" s="22" t="s">
        <v>78</v>
      </c>
      <c r="D7938" s="22" t="s">
        <v>4246</v>
      </c>
      <c r="E7938" s="397" t="s">
        <v>3500</v>
      </c>
      <c r="F7938" s="397"/>
      <c r="G7938" s="23" t="s">
        <v>268</v>
      </c>
      <c r="H7938" s="26">
        <v>1.43E-5</v>
      </c>
      <c r="I7938" s="25">
        <v>93380.86</v>
      </c>
      <c r="J7938" s="25">
        <v>1.33</v>
      </c>
    </row>
    <row r="7939" spans="1:10" ht="78" customHeight="1">
      <c r="A7939" s="22" t="s">
        <v>1894</v>
      </c>
      <c r="B7939" s="24" t="s">
        <v>4243</v>
      </c>
      <c r="C7939" s="22" t="s">
        <v>78</v>
      </c>
      <c r="D7939" s="22" t="s">
        <v>4244</v>
      </c>
      <c r="E7939" s="397" t="s">
        <v>3500</v>
      </c>
      <c r="F7939" s="397"/>
      <c r="G7939" s="23" t="s">
        <v>268</v>
      </c>
      <c r="H7939" s="26">
        <v>1.4800000000000001E-5</v>
      </c>
      <c r="I7939" s="25">
        <v>36883.370000000003</v>
      </c>
      <c r="J7939" s="25">
        <v>0.54</v>
      </c>
    </row>
    <row r="7940" spans="1:10">
      <c r="A7940" s="38"/>
      <c r="B7940" s="38"/>
      <c r="C7940" s="38"/>
      <c r="D7940" s="38"/>
      <c r="E7940" s="38" t="s">
        <v>1897</v>
      </c>
      <c r="F7940" s="39">
        <v>0</v>
      </c>
      <c r="G7940" s="38" t="s">
        <v>1898</v>
      </c>
      <c r="H7940" s="39">
        <v>0</v>
      </c>
      <c r="I7940" s="38" t="s">
        <v>1899</v>
      </c>
      <c r="J7940" s="39">
        <v>0</v>
      </c>
    </row>
    <row r="7941" spans="1:10">
      <c r="A7941" s="38"/>
      <c r="B7941" s="38"/>
      <c r="C7941" s="38"/>
      <c r="D7941" s="38"/>
      <c r="E7941" s="38" t="s">
        <v>1900</v>
      </c>
      <c r="F7941" s="39">
        <v>0.38</v>
      </c>
      <c r="G7941" s="38"/>
      <c r="H7941" s="398" t="s">
        <v>1901</v>
      </c>
      <c r="I7941" s="398"/>
      <c r="J7941" s="39">
        <v>2.25</v>
      </c>
    </row>
    <row r="7942" spans="1:10" ht="1.05" customHeight="1">
      <c r="A7942" s="16"/>
      <c r="B7942" s="16"/>
      <c r="C7942" s="16"/>
      <c r="D7942" s="16"/>
      <c r="E7942" s="16"/>
      <c r="F7942" s="16"/>
      <c r="G7942" s="16"/>
      <c r="H7942" s="16"/>
      <c r="I7942" s="16"/>
      <c r="J7942" s="16"/>
    </row>
    <row r="7943" spans="1:10" ht="18" customHeight="1">
      <c r="A7943" s="2"/>
      <c r="B7943" s="4" t="s">
        <v>61</v>
      </c>
      <c r="C7943" s="2" t="s">
        <v>62</v>
      </c>
      <c r="D7943" s="2" t="s">
        <v>9</v>
      </c>
      <c r="E7943" s="391" t="s">
        <v>63</v>
      </c>
      <c r="F7943" s="391"/>
      <c r="G7943" s="3" t="s">
        <v>64</v>
      </c>
      <c r="H7943" s="4" t="s">
        <v>10</v>
      </c>
      <c r="I7943" s="4" t="s">
        <v>65</v>
      </c>
      <c r="J7943" s="4" t="s">
        <v>11</v>
      </c>
    </row>
    <row r="7944" spans="1:10" ht="64.95" customHeight="1">
      <c r="A7944" s="10" t="s">
        <v>1883</v>
      </c>
      <c r="B7944" s="12" t="s">
        <v>4241</v>
      </c>
      <c r="C7944" s="10" t="s">
        <v>78</v>
      </c>
      <c r="D7944" s="10" t="s">
        <v>4242</v>
      </c>
      <c r="E7944" s="395" t="s">
        <v>3774</v>
      </c>
      <c r="F7944" s="395"/>
      <c r="G7944" s="11" t="s">
        <v>1911</v>
      </c>
      <c r="H7944" s="15">
        <v>1</v>
      </c>
      <c r="I7944" s="13">
        <v>8.8000000000000007</v>
      </c>
      <c r="J7944" s="13">
        <v>8.8000000000000007</v>
      </c>
    </row>
    <row r="7945" spans="1:10" ht="78" customHeight="1">
      <c r="A7945" s="22" t="s">
        <v>1894</v>
      </c>
      <c r="B7945" s="24" t="s">
        <v>4243</v>
      </c>
      <c r="C7945" s="22" t="s">
        <v>78</v>
      </c>
      <c r="D7945" s="22" t="s">
        <v>4244</v>
      </c>
      <c r="E7945" s="397" t="s">
        <v>3500</v>
      </c>
      <c r="F7945" s="397"/>
      <c r="G7945" s="23" t="s">
        <v>268</v>
      </c>
      <c r="H7945" s="26">
        <v>6.9999999999999994E-5</v>
      </c>
      <c r="I7945" s="25">
        <v>36883.370000000003</v>
      </c>
      <c r="J7945" s="25">
        <v>2.58</v>
      </c>
    </row>
    <row r="7946" spans="1:10" ht="39" customHeight="1">
      <c r="A7946" s="22" t="s">
        <v>1894</v>
      </c>
      <c r="B7946" s="24" t="s">
        <v>4245</v>
      </c>
      <c r="C7946" s="22" t="s">
        <v>78</v>
      </c>
      <c r="D7946" s="22" t="s">
        <v>4246</v>
      </c>
      <c r="E7946" s="397" t="s">
        <v>3500</v>
      </c>
      <c r="F7946" s="397"/>
      <c r="G7946" s="23" t="s">
        <v>268</v>
      </c>
      <c r="H7946" s="26">
        <v>6.6699999999999995E-5</v>
      </c>
      <c r="I7946" s="25">
        <v>93380.86</v>
      </c>
      <c r="J7946" s="25">
        <v>6.22</v>
      </c>
    </row>
    <row r="7947" spans="1:10">
      <c r="A7947" s="38"/>
      <c r="B7947" s="38"/>
      <c r="C7947" s="38"/>
      <c r="D7947" s="38"/>
      <c r="E7947" s="38" t="s">
        <v>1897</v>
      </c>
      <c r="F7947" s="39">
        <v>0</v>
      </c>
      <c r="G7947" s="38" t="s">
        <v>1898</v>
      </c>
      <c r="H7947" s="39">
        <v>0</v>
      </c>
      <c r="I7947" s="38" t="s">
        <v>1899</v>
      </c>
      <c r="J7947" s="39">
        <v>0</v>
      </c>
    </row>
    <row r="7948" spans="1:10">
      <c r="A7948" s="38"/>
      <c r="B7948" s="38"/>
      <c r="C7948" s="38"/>
      <c r="D7948" s="38"/>
      <c r="E7948" s="38" t="s">
        <v>1900</v>
      </c>
      <c r="F7948" s="39">
        <v>1.8</v>
      </c>
      <c r="G7948" s="38"/>
      <c r="H7948" s="398" t="s">
        <v>1901</v>
      </c>
      <c r="I7948" s="398"/>
      <c r="J7948" s="39">
        <v>10.6</v>
      </c>
    </row>
    <row r="7949" spans="1:10" ht="1.05" customHeight="1">
      <c r="A7949" s="16"/>
      <c r="B7949" s="16"/>
      <c r="C7949" s="16"/>
      <c r="D7949" s="16"/>
      <c r="E7949" s="16"/>
      <c r="F7949" s="16"/>
      <c r="G7949" s="16"/>
      <c r="H7949" s="16"/>
      <c r="I7949" s="16"/>
      <c r="J7949" s="16"/>
    </row>
    <row r="7950" spans="1:10" ht="18" customHeight="1">
      <c r="A7950" s="2"/>
      <c r="B7950" s="4" t="s">
        <v>61</v>
      </c>
      <c r="C7950" s="2" t="s">
        <v>62</v>
      </c>
      <c r="D7950" s="2" t="s">
        <v>9</v>
      </c>
      <c r="E7950" s="391" t="s">
        <v>63</v>
      </c>
      <c r="F7950" s="391"/>
      <c r="G7950" s="3" t="s">
        <v>64</v>
      </c>
      <c r="H7950" s="4" t="s">
        <v>10</v>
      </c>
      <c r="I7950" s="4" t="s">
        <v>65</v>
      </c>
      <c r="J7950" s="4" t="s">
        <v>11</v>
      </c>
    </row>
    <row r="7951" spans="1:10" ht="64.95" customHeight="1">
      <c r="A7951" s="10" t="s">
        <v>1883</v>
      </c>
      <c r="B7951" s="12" t="s">
        <v>4239</v>
      </c>
      <c r="C7951" s="10" t="s">
        <v>78</v>
      </c>
      <c r="D7951" s="10" t="s">
        <v>4240</v>
      </c>
      <c r="E7951" s="395" t="s">
        <v>3774</v>
      </c>
      <c r="F7951" s="395"/>
      <c r="G7951" s="11" t="s">
        <v>1911</v>
      </c>
      <c r="H7951" s="15">
        <v>1</v>
      </c>
      <c r="I7951" s="13">
        <v>49.56</v>
      </c>
      <c r="J7951" s="13">
        <v>49.56</v>
      </c>
    </row>
    <row r="7952" spans="1:10" ht="25.95" customHeight="1">
      <c r="A7952" s="22" t="s">
        <v>1894</v>
      </c>
      <c r="B7952" s="24" t="s">
        <v>3783</v>
      </c>
      <c r="C7952" s="22" t="s">
        <v>78</v>
      </c>
      <c r="D7952" s="22" t="s">
        <v>3784</v>
      </c>
      <c r="E7952" s="397" t="s">
        <v>1928</v>
      </c>
      <c r="F7952" s="397"/>
      <c r="G7952" s="23" t="s">
        <v>2015</v>
      </c>
      <c r="H7952" s="26">
        <v>7.88</v>
      </c>
      <c r="I7952" s="25">
        <v>6.29</v>
      </c>
      <c r="J7952" s="25">
        <v>49.56</v>
      </c>
    </row>
    <row r="7953" spans="1:10">
      <c r="A7953" s="38"/>
      <c r="B7953" s="38"/>
      <c r="C7953" s="38"/>
      <c r="D7953" s="38"/>
      <c r="E7953" s="38" t="s">
        <v>1897</v>
      </c>
      <c r="F7953" s="39">
        <v>0</v>
      </c>
      <c r="G7953" s="38" t="s">
        <v>1898</v>
      </c>
      <c r="H7953" s="39">
        <v>0</v>
      </c>
      <c r="I7953" s="38" t="s">
        <v>1899</v>
      </c>
      <c r="J7953" s="39">
        <v>0</v>
      </c>
    </row>
    <row r="7954" spans="1:10">
      <c r="A7954" s="38"/>
      <c r="B7954" s="38"/>
      <c r="C7954" s="38"/>
      <c r="D7954" s="38"/>
      <c r="E7954" s="38" t="s">
        <v>1900</v>
      </c>
      <c r="F7954" s="39">
        <v>10.15</v>
      </c>
      <c r="G7954" s="38"/>
      <c r="H7954" s="398" t="s">
        <v>1901</v>
      </c>
      <c r="I7954" s="398"/>
      <c r="J7954" s="39">
        <v>59.71</v>
      </c>
    </row>
    <row r="7955" spans="1:10" ht="1.05" customHeight="1">
      <c r="A7955" s="16"/>
      <c r="B7955" s="16"/>
      <c r="C7955" s="16"/>
      <c r="D7955" s="16"/>
      <c r="E7955" s="16"/>
      <c r="F7955" s="16"/>
      <c r="G7955" s="16"/>
      <c r="H7955" s="16"/>
      <c r="I7955" s="16"/>
      <c r="J7955" s="16"/>
    </row>
    <row r="7956" spans="1:10" ht="18" customHeight="1">
      <c r="A7956" s="2"/>
      <c r="B7956" s="4" t="s">
        <v>61</v>
      </c>
      <c r="C7956" s="2" t="s">
        <v>62</v>
      </c>
      <c r="D7956" s="2" t="s">
        <v>9</v>
      </c>
      <c r="E7956" s="391" t="s">
        <v>63</v>
      </c>
      <c r="F7956" s="391"/>
      <c r="G7956" s="3" t="s">
        <v>64</v>
      </c>
      <c r="H7956" s="4" t="s">
        <v>10</v>
      </c>
      <c r="I7956" s="4" t="s">
        <v>65</v>
      </c>
      <c r="J7956" s="4" t="s">
        <v>11</v>
      </c>
    </row>
    <row r="7957" spans="1:10" ht="25.95" customHeight="1">
      <c r="A7957" s="10" t="s">
        <v>1883</v>
      </c>
      <c r="B7957" s="12" t="s">
        <v>3716</v>
      </c>
      <c r="C7957" s="10" t="s">
        <v>78</v>
      </c>
      <c r="D7957" s="10" t="s">
        <v>3717</v>
      </c>
      <c r="E7957" s="395" t="s">
        <v>1887</v>
      </c>
      <c r="F7957" s="395"/>
      <c r="G7957" s="11" t="s">
        <v>1911</v>
      </c>
      <c r="H7957" s="15">
        <v>1</v>
      </c>
      <c r="I7957" s="13">
        <v>21.49</v>
      </c>
      <c r="J7957" s="13">
        <v>21.49</v>
      </c>
    </row>
    <row r="7958" spans="1:10" ht="39" customHeight="1">
      <c r="A7958" s="17" t="s">
        <v>1884</v>
      </c>
      <c r="B7958" s="19" t="s">
        <v>3993</v>
      </c>
      <c r="C7958" s="17" t="s">
        <v>78</v>
      </c>
      <c r="D7958" s="17" t="s">
        <v>3994</v>
      </c>
      <c r="E7958" s="396" t="s">
        <v>1887</v>
      </c>
      <c r="F7958" s="396"/>
      <c r="G7958" s="18" t="s">
        <v>1911</v>
      </c>
      <c r="H7958" s="21">
        <v>1</v>
      </c>
      <c r="I7958" s="20">
        <v>0.12</v>
      </c>
      <c r="J7958" s="20">
        <v>0.12</v>
      </c>
    </row>
    <row r="7959" spans="1:10" ht="25.95" customHeight="1">
      <c r="A7959" s="22" t="s">
        <v>1894</v>
      </c>
      <c r="B7959" s="24" t="s">
        <v>3670</v>
      </c>
      <c r="C7959" s="22" t="s">
        <v>78</v>
      </c>
      <c r="D7959" s="22" t="s">
        <v>3671</v>
      </c>
      <c r="E7959" s="397" t="s">
        <v>1928</v>
      </c>
      <c r="F7959" s="397"/>
      <c r="G7959" s="23" t="s">
        <v>1911</v>
      </c>
      <c r="H7959" s="26">
        <v>1</v>
      </c>
      <c r="I7959" s="25">
        <v>2.79</v>
      </c>
      <c r="J7959" s="25">
        <v>2.79</v>
      </c>
    </row>
    <row r="7960" spans="1:10" ht="25.95" customHeight="1">
      <c r="A7960" s="22" t="s">
        <v>1894</v>
      </c>
      <c r="B7960" s="24" t="s">
        <v>3696</v>
      </c>
      <c r="C7960" s="22" t="s">
        <v>78</v>
      </c>
      <c r="D7960" s="22" t="s">
        <v>3697</v>
      </c>
      <c r="E7960" s="397" t="s">
        <v>1928</v>
      </c>
      <c r="F7960" s="397"/>
      <c r="G7960" s="23" t="s">
        <v>1911</v>
      </c>
      <c r="H7960" s="26">
        <v>1</v>
      </c>
      <c r="I7960" s="25">
        <v>0.89</v>
      </c>
      <c r="J7960" s="25">
        <v>0.89</v>
      </c>
    </row>
    <row r="7961" spans="1:10" ht="25.95" customHeight="1">
      <c r="A7961" s="22" t="s">
        <v>1894</v>
      </c>
      <c r="B7961" s="24" t="s">
        <v>3995</v>
      </c>
      <c r="C7961" s="22" t="s">
        <v>78</v>
      </c>
      <c r="D7961" s="22" t="s">
        <v>3996</v>
      </c>
      <c r="E7961" s="397" t="s">
        <v>67</v>
      </c>
      <c r="F7961" s="397"/>
      <c r="G7961" s="23" t="s">
        <v>1911</v>
      </c>
      <c r="H7961" s="26">
        <v>1</v>
      </c>
      <c r="I7961" s="25">
        <v>15.63</v>
      </c>
      <c r="J7961" s="25">
        <v>15.63</v>
      </c>
    </row>
    <row r="7962" spans="1:10" ht="25.95" customHeight="1">
      <c r="A7962" s="22" t="s">
        <v>1894</v>
      </c>
      <c r="B7962" s="24" t="s">
        <v>3676</v>
      </c>
      <c r="C7962" s="22" t="s">
        <v>78</v>
      </c>
      <c r="D7962" s="22" t="s">
        <v>3677</v>
      </c>
      <c r="E7962" s="397" t="s">
        <v>1928</v>
      </c>
      <c r="F7962" s="397"/>
      <c r="G7962" s="23" t="s">
        <v>1911</v>
      </c>
      <c r="H7962" s="26">
        <v>1</v>
      </c>
      <c r="I7962" s="25">
        <v>0.08</v>
      </c>
      <c r="J7962" s="25">
        <v>0.08</v>
      </c>
    </row>
    <row r="7963" spans="1:10" ht="25.95" customHeight="1">
      <c r="A7963" s="22" t="s">
        <v>1894</v>
      </c>
      <c r="B7963" s="24" t="s">
        <v>3694</v>
      </c>
      <c r="C7963" s="22" t="s">
        <v>78</v>
      </c>
      <c r="D7963" s="22" t="s">
        <v>3695</v>
      </c>
      <c r="E7963" s="397" t="s">
        <v>1928</v>
      </c>
      <c r="F7963" s="397"/>
      <c r="G7963" s="23" t="s">
        <v>1911</v>
      </c>
      <c r="H7963" s="26">
        <v>1</v>
      </c>
      <c r="I7963" s="25">
        <v>0.01</v>
      </c>
      <c r="J7963" s="25">
        <v>0.01</v>
      </c>
    </row>
    <row r="7964" spans="1:10" ht="25.95" customHeight="1">
      <c r="A7964" s="22" t="s">
        <v>1894</v>
      </c>
      <c r="B7964" s="24" t="s">
        <v>3672</v>
      </c>
      <c r="C7964" s="22" t="s">
        <v>78</v>
      </c>
      <c r="D7964" s="22" t="s">
        <v>3673</v>
      </c>
      <c r="E7964" s="397" t="s">
        <v>1928</v>
      </c>
      <c r="F7964" s="397"/>
      <c r="G7964" s="23" t="s">
        <v>1911</v>
      </c>
      <c r="H7964" s="26">
        <v>1</v>
      </c>
      <c r="I7964" s="25">
        <v>1.43</v>
      </c>
      <c r="J7964" s="25">
        <v>1.43</v>
      </c>
    </row>
    <row r="7965" spans="1:10" ht="25.95" customHeight="1">
      <c r="A7965" s="22" t="s">
        <v>1894</v>
      </c>
      <c r="B7965" s="24" t="s">
        <v>3682</v>
      </c>
      <c r="C7965" s="22" t="s">
        <v>78</v>
      </c>
      <c r="D7965" s="22" t="s">
        <v>3683</v>
      </c>
      <c r="E7965" s="397" t="s">
        <v>1928</v>
      </c>
      <c r="F7965" s="397"/>
      <c r="G7965" s="23" t="s">
        <v>1911</v>
      </c>
      <c r="H7965" s="26">
        <v>1</v>
      </c>
      <c r="I7965" s="25">
        <v>0.54</v>
      </c>
      <c r="J7965" s="25">
        <v>0.54</v>
      </c>
    </row>
    <row r="7966" spans="1:10">
      <c r="A7966" s="38"/>
      <c r="B7966" s="38"/>
      <c r="C7966" s="38"/>
      <c r="D7966" s="38"/>
      <c r="E7966" s="38" t="s">
        <v>1897</v>
      </c>
      <c r="F7966" s="39">
        <v>15.75</v>
      </c>
      <c r="G7966" s="38" t="s">
        <v>1898</v>
      </c>
      <c r="H7966" s="39">
        <v>0</v>
      </c>
      <c r="I7966" s="38" t="s">
        <v>1899</v>
      </c>
      <c r="J7966" s="39">
        <v>15.75</v>
      </c>
    </row>
    <row r="7967" spans="1:10">
      <c r="A7967" s="38"/>
      <c r="B7967" s="38"/>
      <c r="C7967" s="38"/>
      <c r="D7967" s="38"/>
      <c r="E7967" s="38" t="s">
        <v>1900</v>
      </c>
      <c r="F7967" s="39">
        <v>4.4000000000000004</v>
      </c>
      <c r="G7967" s="38"/>
      <c r="H7967" s="398" t="s">
        <v>1901</v>
      </c>
      <c r="I7967" s="398"/>
      <c r="J7967" s="39">
        <v>25.89</v>
      </c>
    </row>
    <row r="7968" spans="1:10" ht="1.05" customHeight="1">
      <c r="A7968" s="16"/>
      <c r="B7968" s="16"/>
      <c r="C7968" s="16"/>
      <c r="D7968" s="16"/>
      <c r="E7968" s="16"/>
      <c r="F7968" s="16"/>
      <c r="G7968" s="16"/>
      <c r="H7968" s="16"/>
      <c r="I7968" s="16"/>
      <c r="J7968" s="16"/>
    </row>
    <row r="7969" spans="1:10" ht="18" customHeight="1">
      <c r="A7969" s="2"/>
      <c r="B7969" s="4" t="s">
        <v>61</v>
      </c>
      <c r="C7969" s="2" t="s">
        <v>62</v>
      </c>
      <c r="D7969" s="2" t="s">
        <v>9</v>
      </c>
      <c r="E7969" s="391" t="s">
        <v>63</v>
      </c>
      <c r="F7969" s="391"/>
      <c r="G7969" s="3" t="s">
        <v>64</v>
      </c>
      <c r="H7969" s="4" t="s">
        <v>10</v>
      </c>
      <c r="I7969" s="4" t="s">
        <v>65</v>
      </c>
      <c r="J7969" s="4" t="s">
        <v>11</v>
      </c>
    </row>
    <row r="7970" spans="1:10" ht="25.95" customHeight="1">
      <c r="A7970" s="10" t="s">
        <v>1883</v>
      </c>
      <c r="B7970" s="12" t="s">
        <v>4116</v>
      </c>
      <c r="C7970" s="10" t="s">
        <v>78</v>
      </c>
      <c r="D7970" s="10" t="s">
        <v>4117</v>
      </c>
      <c r="E7970" s="395" t="s">
        <v>1887</v>
      </c>
      <c r="F7970" s="395"/>
      <c r="G7970" s="11" t="s">
        <v>1911</v>
      </c>
      <c r="H7970" s="15">
        <v>1</v>
      </c>
      <c r="I7970" s="13">
        <v>26.95</v>
      </c>
      <c r="J7970" s="13">
        <v>26.95</v>
      </c>
    </row>
    <row r="7971" spans="1:10" ht="25.95" customHeight="1">
      <c r="A7971" s="17" t="s">
        <v>1884</v>
      </c>
      <c r="B7971" s="19" t="s">
        <v>3997</v>
      </c>
      <c r="C7971" s="17" t="s">
        <v>78</v>
      </c>
      <c r="D7971" s="17" t="s">
        <v>3998</v>
      </c>
      <c r="E7971" s="396" t="s">
        <v>1887</v>
      </c>
      <c r="F7971" s="396"/>
      <c r="G7971" s="18" t="s">
        <v>1911</v>
      </c>
      <c r="H7971" s="21">
        <v>1</v>
      </c>
      <c r="I7971" s="20">
        <v>0.24</v>
      </c>
      <c r="J7971" s="20">
        <v>0.24</v>
      </c>
    </row>
    <row r="7972" spans="1:10" ht="25.95" customHeight="1">
      <c r="A7972" s="22" t="s">
        <v>1894</v>
      </c>
      <c r="B7972" s="24" t="s">
        <v>3676</v>
      </c>
      <c r="C7972" s="22" t="s">
        <v>78</v>
      </c>
      <c r="D7972" s="22" t="s">
        <v>3677</v>
      </c>
      <c r="E7972" s="397" t="s">
        <v>1928</v>
      </c>
      <c r="F7972" s="397"/>
      <c r="G7972" s="23" t="s">
        <v>1911</v>
      </c>
      <c r="H7972" s="26">
        <v>1</v>
      </c>
      <c r="I7972" s="25">
        <v>0.08</v>
      </c>
      <c r="J7972" s="25">
        <v>0.08</v>
      </c>
    </row>
    <row r="7973" spans="1:10" ht="25.95" customHeight="1">
      <c r="A7973" s="22" t="s">
        <v>1894</v>
      </c>
      <c r="B7973" s="24" t="s">
        <v>3696</v>
      </c>
      <c r="C7973" s="22" t="s">
        <v>78</v>
      </c>
      <c r="D7973" s="22" t="s">
        <v>3697</v>
      </c>
      <c r="E7973" s="397" t="s">
        <v>1928</v>
      </c>
      <c r="F7973" s="397"/>
      <c r="G7973" s="23" t="s">
        <v>1911</v>
      </c>
      <c r="H7973" s="26">
        <v>1</v>
      </c>
      <c r="I7973" s="25">
        <v>0.89</v>
      </c>
      <c r="J7973" s="25">
        <v>0.89</v>
      </c>
    </row>
    <row r="7974" spans="1:10" ht="24" customHeight="1">
      <c r="A7974" s="22" t="s">
        <v>1894</v>
      </c>
      <c r="B7974" s="24" t="s">
        <v>3999</v>
      </c>
      <c r="C7974" s="22" t="s">
        <v>78</v>
      </c>
      <c r="D7974" s="22" t="s">
        <v>4000</v>
      </c>
      <c r="E7974" s="397" t="s">
        <v>67</v>
      </c>
      <c r="F7974" s="397"/>
      <c r="G7974" s="23" t="s">
        <v>1911</v>
      </c>
      <c r="H7974" s="26">
        <v>1</v>
      </c>
      <c r="I7974" s="25">
        <v>20.97</v>
      </c>
      <c r="J7974" s="25">
        <v>20.97</v>
      </c>
    </row>
    <row r="7975" spans="1:10" ht="25.95" customHeight="1">
      <c r="A7975" s="22" t="s">
        <v>1894</v>
      </c>
      <c r="B7975" s="24" t="s">
        <v>3672</v>
      </c>
      <c r="C7975" s="22" t="s">
        <v>78</v>
      </c>
      <c r="D7975" s="22" t="s">
        <v>3673</v>
      </c>
      <c r="E7975" s="397" t="s">
        <v>1928</v>
      </c>
      <c r="F7975" s="397"/>
      <c r="G7975" s="23" t="s">
        <v>1911</v>
      </c>
      <c r="H7975" s="26">
        <v>1</v>
      </c>
      <c r="I7975" s="25">
        <v>1.43</v>
      </c>
      <c r="J7975" s="25">
        <v>1.43</v>
      </c>
    </row>
    <row r="7976" spans="1:10" ht="25.95" customHeight="1">
      <c r="A7976" s="22" t="s">
        <v>1894</v>
      </c>
      <c r="B7976" s="24" t="s">
        <v>3682</v>
      </c>
      <c r="C7976" s="22" t="s">
        <v>78</v>
      </c>
      <c r="D7976" s="22" t="s">
        <v>3683</v>
      </c>
      <c r="E7976" s="397" t="s">
        <v>1928</v>
      </c>
      <c r="F7976" s="397"/>
      <c r="G7976" s="23" t="s">
        <v>1911</v>
      </c>
      <c r="H7976" s="26">
        <v>1</v>
      </c>
      <c r="I7976" s="25">
        <v>0.54</v>
      </c>
      <c r="J7976" s="25">
        <v>0.54</v>
      </c>
    </row>
    <row r="7977" spans="1:10" ht="25.95" customHeight="1">
      <c r="A7977" s="22" t="s">
        <v>1894</v>
      </c>
      <c r="B7977" s="24" t="s">
        <v>3670</v>
      </c>
      <c r="C7977" s="22" t="s">
        <v>78</v>
      </c>
      <c r="D7977" s="22" t="s">
        <v>3671</v>
      </c>
      <c r="E7977" s="397" t="s">
        <v>1928</v>
      </c>
      <c r="F7977" s="397"/>
      <c r="G7977" s="23" t="s">
        <v>1911</v>
      </c>
      <c r="H7977" s="26">
        <v>1</v>
      </c>
      <c r="I7977" s="25">
        <v>2.79</v>
      </c>
      <c r="J7977" s="25">
        <v>2.79</v>
      </c>
    </row>
    <row r="7978" spans="1:10" ht="25.95" customHeight="1">
      <c r="A7978" s="22" t="s">
        <v>1894</v>
      </c>
      <c r="B7978" s="24" t="s">
        <v>3694</v>
      </c>
      <c r="C7978" s="22" t="s">
        <v>78</v>
      </c>
      <c r="D7978" s="22" t="s">
        <v>3695</v>
      </c>
      <c r="E7978" s="397" t="s">
        <v>1928</v>
      </c>
      <c r="F7978" s="397"/>
      <c r="G7978" s="23" t="s">
        <v>1911</v>
      </c>
      <c r="H7978" s="26">
        <v>1</v>
      </c>
      <c r="I7978" s="25">
        <v>0.01</v>
      </c>
      <c r="J7978" s="25">
        <v>0.01</v>
      </c>
    </row>
    <row r="7979" spans="1:10">
      <c r="A7979" s="38"/>
      <c r="B7979" s="38"/>
      <c r="C7979" s="38"/>
      <c r="D7979" s="38"/>
      <c r="E7979" s="38" t="s">
        <v>1897</v>
      </c>
      <c r="F7979" s="39">
        <v>21.21</v>
      </c>
      <c r="G7979" s="38" t="s">
        <v>1898</v>
      </c>
      <c r="H7979" s="39">
        <v>0</v>
      </c>
      <c r="I7979" s="38" t="s">
        <v>1899</v>
      </c>
      <c r="J7979" s="39">
        <v>21.21</v>
      </c>
    </row>
    <row r="7980" spans="1:10">
      <c r="A7980" s="38"/>
      <c r="B7980" s="38"/>
      <c r="C7980" s="38"/>
      <c r="D7980" s="38"/>
      <c r="E7980" s="38" t="s">
        <v>1900</v>
      </c>
      <c r="F7980" s="39">
        <v>5.52</v>
      </c>
      <c r="G7980" s="38"/>
      <c r="H7980" s="398" t="s">
        <v>1901</v>
      </c>
      <c r="I7980" s="398"/>
      <c r="J7980" s="39">
        <v>32.47</v>
      </c>
    </row>
    <row r="7981" spans="1:10" ht="1.05" customHeight="1">
      <c r="A7981" s="16"/>
      <c r="B7981" s="16"/>
      <c r="C7981" s="16"/>
      <c r="D7981" s="16"/>
      <c r="E7981" s="16"/>
      <c r="F7981" s="16"/>
      <c r="G7981" s="16"/>
      <c r="H7981" s="16"/>
      <c r="I7981" s="16"/>
      <c r="J7981" s="16"/>
    </row>
    <row r="7982" spans="1:10" ht="18" customHeight="1">
      <c r="A7982" s="2"/>
      <c r="B7982" s="4" t="s">
        <v>61</v>
      </c>
      <c r="C7982" s="2" t="s">
        <v>62</v>
      </c>
      <c r="D7982" s="2" t="s">
        <v>9</v>
      </c>
      <c r="E7982" s="391" t="s">
        <v>63</v>
      </c>
      <c r="F7982" s="391"/>
      <c r="G7982" s="3" t="s">
        <v>64</v>
      </c>
      <c r="H7982" s="4" t="s">
        <v>10</v>
      </c>
      <c r="I7982" s="4" t="s">
        <v>65</v>
      </c>
      <c r="J7982" s="4" t="s">
        <v>11</v>
      </c>
    </row>
    <row r="7983" spans="1:10" ht="24" customHeight="1">
      <c r="A7983" s="10" t="s">
        <v>1883</v>
      </c>
      <c r="B7983" s="12" t="s">
        <v>4144</v>
      </c>
      <c r="C7983" s="10" t="s">
        <v>78</v>
      </c>
      <c r="D7983" s="10" t="s">
        <v>4145</v>
      </c>
      <c r="E7983" s="395" t="s">
        <v>1887</v>
      </c>
      <c r="F7983" s="395"/>
      <c r="G7983" s="11" t="s">
        <v>1911</v>
      </c>
      <c r="H7983" s="15">
        <v>1</v>
      </c>
      <c r="I7983" s="13">
        <v>21.62</v>
      </c>
      <c r="J7983" s="13">
        <v>21.62</v>
      </c>
    </row>
    <row r="7984" spans="1:10" ht="25.95" customHeight="1">
      <c r="A7984" s="17" t="s">
        <v>1884</v>
      </c>
      <c r="B7984" s="19" t="s">
        <v>4001</v>
      </c>
      <c r="C7984" s="17" t="s">
        <v>78</v>
      </c>
      <c r="D7984" s="17" t="s">
        <v>4002</v>
      </c>
      <c r="E7984" s="396" t="s">
        <v>1887</v>
      </c>
      <c r="F7984" s="396"/>
      <c r="G7984" s="18" t="s">
        <v>1911</v>
      </c>
      <c r="H7984" s="21">
        <v>1</v>
      </c>
      <c r="I7984" s="20">
        <v>0.25</v>
      </c>
      <c r="J7984" s="20">
        <v>0.25</v>
      </c>
    </row>
    <row r="7985" spans="1:10" ht="25.95" customHeight="1">
      <c r="A7985" s="22" t="s">
        <v>1894</v>
      </c>
      <c r="B7985" s="24" t="s">
        <v>3672</v>
      </c>
      <c r="C7985" s="22" t="s">
        <v>78</v>
      </c>
      <c r="D7985" s="22" t="s">
        <v>3673</v>
      </c>
      <c r="E7985" s="397" t="s">
        <v>1928</v>
      </c>
      <c r="F7985" s="397"/>
      <c r="G7985" s="23" t="s">
        <v>1911</v>
      </c>
      <c r="H7985" s="26">
        <v>1</v>
      </c>
      <c r="I7985" s="25">
        <v>1.43</v>
      </c>
      <c r="J7985" s="25">
        <v>1.43</v>
      </c>
    </row>
    <row r="7986" spans="1:10" ht="25.95" customHeight="1">
      <c r="A7986" s="22" t="s">
        <v>1894</v>
      </c>
      <c r="B7986" s="24" t="s">
        <v>3682</v>
      </c>
      <c r="C7986" s="22" t="s">
        <v>78</v>
      </c>
      <c r="D7986" s="22" t="s">
        <v>3683</v>
      </c>
      <c r="E7986" s="397" t="s">
        <v>1928</v>
      </c>
      <c r="F7986" s="397"/>
      <c r="G7986" s="23" t="s">
        <v>1911</v>
      </c>
      <c r="H7986" s="26">
        <v>1</v>
      </c>
      <c r="I7986" s="25">
        <v>0.54</v>
      </c>
      <c r="J7986" s="25">
        <v>0.54</v>
      </c>
    </row>
    <row r="7987" spans="1:10" ht="24" customHeight="1">
      <c r="A7987" s="22" t="s">
        <v>1894</v>
      </c>
      <c r="B7987" s="24" t="s">
        <v>4003</v>
      </c>
      <c r="C7987" s="22" t="s">
        <v>78</v>
      </c>
      <c r="D7987" s="22" t="s">
        <v>4004</v>
      </c>
      <c r="E7987" s="397" t="s">
        <v>67</v>
      </c>
      <c r="F7987" s="397"/>
      <c r="G7987" s="23" t="s">
        <v>1911</v>
      </c>
      <c r="H7987" s="26">
        <v>1</v>
      </c>
      <c r="I7987" s="25">
        <v>15.63</v>
      </c>
      <c r="J7987" s="25">
        <v>15.63</v>
      </c>
    </row>
    <row r="7988" spans="1:10" ht="25.95" customHeight="1">
      <c r="A7988" s="22" t="s">
        <v>1894</v>
      </c>
      <c r="B7988" s="24" t="s">
        <v>3670</v>
      </c>
      <c r="C7988" s="22" t="s">
        <v>78</v>
      </c>
      <c r="D7988" s="22" t="s">
        <v>3671</v>
      </c>
      <c r="E7988" s="397" t="s">
        <v>1928</v>
      </c>
      <c r="F7988" s="397"/>
      <c r="G7988" s="23" t="s">
        <v>1911</v>
      </c>
      <c r="H7988" s="26">
        <v>1</v>
      </c>
      <c r="I7988" s="25">
        <v>2.79</v>
      </c>
      <c r="J7988" s="25">
        <v>2.79</v>
      </c>
    </row>
    <row r="7989" spans="1:10" ht="25.95" customHeight="1">
      <c r="A7989" s="22" t="s">
        <v>1894</v>
      </c>
      <c r="B7989" s="24" t="s">
        <v>3694</v>
      </c>
      <c r="C7989" s="22" t="s">
        <v>78</v>
      </c>
      <c r="D7989" s="22" t="s">
        <v>3695</v>
      </c>
      <c r="E7989" s="397" t="s">
        <v>1928</v>
      </c>
      <c r="F7989" s="397"/>
      <c r="G7989" s="23" t="s">
        <v>1911</v>
      </c>
      <c r="H7989" s="26">
        <v>1</v>
      </c>
      <c r="I7989" s="25">
        <v>0.01</v>
      </c>
      <c r="J7989" s="25">
        <v>0.01</v>
      </c>
    </row>
    <row r="7990" spans="1:10" ht="25.95" customHeight="1">
      <c r="A7990" s="22" t="s">
        <v>1894</v>
      </c>
      <c r="B7990" s="24" t="s">
        <v>3676</v>
      </c>
      <c r="C7990" s="22" t="s">
        <v>78</v>
      </c>
      <c r="D7990" s="22" t="s">
        <v>3677</v>
      </c>
      <c r="E7990" s="397" t="s">
        <v>1928</v>
      </c>
      <c r="F7990" s="397"/>
      <c r="G7990" s="23" t="s">
        <v>1911</v>
      </c>
      <c r="H7990" s="26">
        <v>1</v>
      </c>
      <c r="I7990" s="25">
        <v>0.08</v>
      </c>
      <c r="J7990" s="25">
        <v>0.08</v>
      </c>
    </row>
    <row r="7991" spans="1:10" ht="25.95" customHeight="1">
      <c r="A7991" s="22" t="s">
        <v>1894</v>
      </c>
      <c r="B7991" s="24" t="s">
        <v>3696</v>
      </c>
      <c r="C7991" s="22" t="s">
        <v>78</v>
      </c>
      <c r="D7991" s="22" t="s">
        <v>3697</v>
      </c>
      <c r="E7991" s="397" t="s">
        <v>1928</v>
      </c>
      <c r="F7991" s="397"/>
      <c r="G7991" s="23" t="s">
        <v>1911</v>
      </c>
      <c r="H7991" s="26">
        <v>1</v>
      </c>
      <c r="I7991" s="25">
        <v>0.89</v>
      </c>
      <c r="J7991" s="25">
        <v>0.89</v>
      </c>
    </row>
    <row r="7992" spans="1:10">
      <c r="A7992" s="38"/>
      <c r="B7992" s="38"/>
      <c r="C7992" s="38"/>
      <c r="D7992" s="38"/>
      <c r="E7992" s="38" t="s">
        <v>1897</v>
      </c>
      <c r="F7992" s="39">
        <v>15.88</v>
      </c>
      <c r="G7992" s="38" t="s">
        <v>1898</v>
      </c>
      <c r="H7992" s="39">
        <v>0</v>
      </c>
      <c r="I7992" s="38" t="s">
        <v>1899</v>
      </c>
      <c r="J7992" s="39">
        <v>15.88</v>
      </c>
    </row>
    <row r="7993" spans="1:10">
      <c r="A7993" s="38"/>
      <c r="B7993" s="38"/>
      <c r="C7993" s="38"/>
      <c r="D7993" s="38"/>
      <c r="E7993" s="38" t="s">
        <v>1900</v>
      </c>
      <c r="F7993" s="39">
        <v>4.43</v>
      </c>
      <c r="G7993" s="38"/>
      <c r="H7993" s="398" t="s">
        <v>1901</v>
      </c>
      <c r="I7993" s="398"/>
      <c r="J7993" s="39">
        <v>26.05</v>
      </c>
    </row>
    <row r="7994" spans="1:10" ht="1.05" customHeight="1">
      <c r="A7994" s="16"/>
      <c r="B7994" s="16"/>
      <c r="C7994" s="16"/>
      <c r="D7994" s="16"/>
      <c r="E7994" s="16"/>
      <c r="F7994" s="16"/>
      <c r="G7994" s="16"/>
      <c r="H7994" s="16"/>
      <c r="I7994" s="16"/>
      <c r="J7994" s="16"/>
    </row>
    <row r="7995" spans="1:10" ht="18" customHeight="1">
      <c r="A7995" s="2"/>
      <c r="B7995" s="4" t="s">
        <v>61</v>
      </c>
      <c r="C7995" s="2" t="s">
        <v>62</v>
      </c>
      <c r="D7995" s="2" t="s">
        <v>9</v>
      </c>
      <c r="E7995" s="391" t="s">
        <v>63</v>
      </c>
      <c r="F7995" s="391"/>
      <c r="G7995" s="3" t="s">
        <v>64</v>
      </c>
      <c r="H7995" s="4" t="s">
        <v>10</v>
      </c>
      <c r="I7995" s="4" t="s">
        <v>65</v>
      </c>
      <c r="J7995" s="4" t="s">
        <v>11</v>
      </c>
    </row>
    <row r="7996" spans="1:10" ht="24" customHeight="1">
      <c r="A7996" s="10" t="s">
        <v>1883</v>
      </c>
      <c r="B7996" s="12" t="s">
        <v>4154</v>
      </c>
      <c r="C7996" s="10" t="s">
        <v>78</v>
      </c>
      <c r="D7996" s="10" t="s">
        <v>4155</v>
      </c>
      <c r="E7996" s="395" t="s">
        <v>1887</v>
      </c>
      <c r="F7996" s="395"/>
      <c r="G7996" s="11" t="s">
        <v>1911</v>
      </c>
      <c r="H7996" s="15">
        <v>1</v>
      </c>
      <c r="I7996" s="13">
        <v>31.07</v>
      </c>
      <c r="J7996" s="13">
        <v>31.07</v>
      </c>
    </row>
    <row r="7997" spans="1:10" ht="25.95" customHeight="1">
      <c r="A7997" s="17" t="s">
        <v>1884</v>
      </c>
      <c r="B7997" s="19" t="s">
        <v>4005</v>
      </c>
      <c r="C7997" s="17" t="s">
        <v>78</v>
      </c>
      <c r="D7997" s="17" t="s">
        <v>4006</v>
      </c>
      <c r="E7997" s="396" t="s">
        <v>1887</v>
      </c>
      <c r="F7997" s="396"/>
      <c r="G7997" s="18" t="s">
        <v>1911</v>
      </c>
      <c r="H7997" s="21">
        <v>1</v>
      </c>
      <c r="I7997" s="20">
        <v>0.4</v>
      </c>
      <c r="J7997" s="20">
        <v>0.4</v>
      </c>
    </row>
    <row r="7998" spans="1:10" ht="25.95" customHeight="1">
      <c r="A7998" s="22" t="s">
        <v>1894</v>
      </c>
      <c r="B7998" s="24" t="s">
        <v>3682</v>
      </c>
      <c r="C7998" s="22" t="s">
        <v>78</v>
      </c>
      <c r="D7998" s="22" t="s">
        <v>3683</v>
      </c>
      <c r="E7998" s="397" t="s">
        <v>1928</v>
      </c>
      <c r="F7998" s="397"/>
      <c r="G7998" s="23" t="s">
        <v>1911</v>
      </c>
      <c r="H7998" s="26">
        <v>1</v>
      </c>
      <c r="I7998" s="25">
        <v>0.54</v>
      </c>
      <c r="J7998" s="25">
        <v>0.54</v>
      </c>
    </row>
    <row r="7999" spans="1:10" ht="25.95" customHeight="1">
      <c r="A7999" s="22" t="s">
        <v>1894</v>
      </c>
      <c r="B7999" s="24" t="s">
        <v>3694</v>
      </c>
      <c r="C7999" s="22" t="s">
        <v>78</v>
      </c>
      <c r="D7999" s="22" t="s">
        <v>3695</v>
      </c>
      <c r="E7999" s="397" t="s">
        <v>1928</v>
      </c>
      <c r="F7999" s="397"/>
      <c r="G7999" s="23" t="s">
        <v>1911</v>
      </c>
      <c r="H7999" s="26">
        <v>1</v>
      </c>
      <c r="I7999" s="25">
        <v>0.01</v>
      </c>
      <c r="J7999" s="25">
        <v>0.01</v>
      </c>
    </row>
    <row r="8000" spans="1:10" ht="24" customHeight="1">
      <c r="A8000" s="22" t="s">
        <v>1894</v>
      </c>
      <c r="B8000" s="24" t="s">
        <v>4007</v>
      </c>
      <c r="C8000" s="22" t="s">
        <v>78</v>
      </c>
      <c r="D8000" s="22" t="s">
        <v>4008</v>
      </c>
      <c r="E8000" s="397" t="s">
        <v>67</v>
      </c>
      <c r="F8000" s="397"/>
      <c r="G8000" s="23" t="s">
        <v>1911</v>
      </c>
      <c r="H8000" s="26">
        <v>1</v>
      </c>
      <c r="I8000" s="25">
        <v>24.93</v>
      </c>
      <c r="J8000" s="25">
        <v>24.93</v>
      </c>
    </row>
    <row r="8001" spans="1:10" ht="25.95" customHeight="1">
      <c r="A8001" s="22" t="s">
        <v>1894</v>
      </c>
      <c r="B8001" s="24" t="s">
        <v>3696</v>
      </c>
      <c r="C8001" s="22" t="s">
        <v>78</v>
      </c>
      <c r="D8001" s="22" t="s">
        <v>3697</v>
      </c>
      <c r="E8001" s="397" t="s">
        <v>1928</v>
      </c>
      <c r="F8001" s="397"/>
      <c r="G8001" s="23" t="s">
        <v>1911</v>
      </c>
      <c r="H8001" s="26">
        <v>1</v>
      </c>
      <c r="I8001" s="25">
        <v>0.89</v>
      </c>
      <c r="J8001" s="25">
        <v>0.89</v>
      </c>
    </row>
    <row r="8002" spans="1:10" ht="25.95" customHeight="1">
      <c r="A8002" s="22" t="s">
        <v>1894</v>
      </c>
      <c r="B8002" s="24" t="s">
        <v>3672</v>
      </c>
      <c r="C8002" s="22" t="s">
        <v>78</v>
      </c>
      <c r="D8002" s="22" t="s">
        <v>3673</v>
      </c>
      <c r="E8002" s="397" t="s">
        <v>1928</v>
      </c>
      <c r="F8002" s="397"/>
      <c r="G8002" s="23" t="s">
        <v>1911</v>
      </c>
      <c r="H8002" s="26">
        <v>1</v>
      </c>
      <c r="I8002" s="25">
        <v>1.43</v>
      </c>
      <c r="J8002" s="25">
        <v>1.43</v>
      </c>
    </row>
    <row r="8003" spans="1:10" ht="25.95" customHeight="1">
      <c r="A8003" s="22" t="s">
        <v>1894</v>
      </c>
      <c r="B8003" s="24" t="s">
        <v>3670</v>
      </c>
      <c r="C8003" s="22" t="s">
        <v>78</v>
      </c>
      <c r="D8003" s="22" t="s">
        <v>3671</v>
      </c>
      <c r="E8003" s="397" t="s">
        <v>1928</v>
      </c>
      <c r="F8003" s="397"/>
      <c r="G8003" s="23" t="s">
        <v>1911</v>
      </c>
      <c r="H8003" s="26">
        <v>1</v>
      </c>
      <c r="I8003" s="25">
        <v>2.79</v>
      </c>
      <c r="J8003" s="25">
        <v>2.79</v>
      </c>
    </row>
    <row r="8004" spans="1:10" ht="25.95" customHeight="1">
      <c r="A8004" s="22" t="s">
        <v>1894</v>
      </c>
      <c r="B8004" s="24" t="s">
        <v>3676</v>
      </c>
      <c r="C8004" s="22" t="s">
        <v>78</v>
      </c>
      <c r="D8004" s="22" t="s">
        <v>3677</v>
      </c>
      <c r="E8004" s="397" t="s">
        <v>1928</v>
      </c>
      <c r="F8004" s="397"/>
      <c r="G8004" s="23" t="s">
        <v>1911</v>
      </c>
      <c r="H8004" s="26">
        <v>1</v>
      </c>
      <c r="I8004" s="25">
        <v>0.08</v>
      </c>
      <c r="J8004" s="25">
        <v>0.08</v>
      </c>
    </row>
    <row r="8005" spans="1:10">
      <c r="A8005" s="38"/>
      <c r="B8005" s="38"/>
      <c r="C8005" s="38"/>
      <c r="D8005" s="38"/>
      <c r="E8005" s="38" t="s">
        <v>1897</v>
      </c>
      <c r="F8005" s="39">
        <v>25.33</v>
      </c>
      <c r="G8005" s="38" t="s">
        <v>1898</v>
      </c>
      <c r="H8005" s="39">
        <v>0</v>
      </c>
      <c r="I8005" s="38" t="s">
        <v>1899</v>
      </c>
      <c r="J8005" s="39">
        <v>25.33</v>
      </c>
    </row>
    <row r="8006" spans="1:10">
      <c r="A8006" s="38"/>
      <c r="B8006" s="38"/>
      <c r="C8006" s="38"/>
      <c r="D8006" s="38"/>
      <c r="E8006" s="38" t="s">
        <v>1900</v>
      </c>
      <c r="F8006" s="39">
        <v>6.36</v>
      </c>
      <c r="G8006" s="38"/>
      <c r="H8006" s="398" t="s">
        <v>1901</v>
      </c>
      <c r="I8006" s="398"/>
      <c r="J8006" s="39">
        <v>37.43</v>
      </c>
    </row>
    <row r="8007" spans="1:10" ht="1.05" customHeight="1">
      <c r="A8007" s="16"/>
      <c r="B8007" s="16"/>
      <c r="C8007" s="16"/>
      <c r="D8007" s="16"/>
      <c r="E8007" s="16"/>
      <c r="F8007" s="16"/>
      <c r="G8007" s="16"/>
      <c r="H8007" s="16"/>
      <c r="I8007" s="16"/>
      <c r="J8007" s="16"/>
    </row>
    <row r="8008" spans="1:10" ht="18" customHeight="1">
      <c r="A8008" s="2"/>
      <c r="B8008" s="4" t="s">
        <v>61</v>
      </c>
      <c r="C8008" s="2" t="s">
        <v>62</v>
      </c>
      <c r="D8008" s="2" t="s">
        <v>9</v>
      </c>
      <c r="E8008" s="391" t="s">
        <v>63</v>
      </c>
      <c r="F8008" s="391"/>
      <c r="G8008" s="3" t="s">
        <v>64</v>
      </c>
      <c r="H8008" s="4" t="s">
        <v>10</v>
      </c>
      <c r="I8008" s="4" t="s">
        <v>65</v>
      </c>
      <c r="J8008" s="4" t="s">
        <v>11</v>
      </c>
    </row>
    <row r="8009" spans="1:10" ht="25.95" customHeight="1">
      <c r="A8009" s="10" t="s">
        <v>1883</v>
      </c>
      <c r="B8009" s="12" t="s">
        <v>4203</v>
      </c>
      <c r="C8009" s="10" t="s">
        <v>78</v>
      </c>
      <c r="D8009" s="10" t="s">
        <v>4204</v>
      </c>
      <c r="E8009" s="395" t="s">
        <v>1887</v>
      </c>
      <c r="F8009" s="395"/>
      <c r="G8009" s="11" t="s">
        <v>1911</v>
      </c>
      <c r="H8009" s="15">
        <v>1</v>
      </c>
      <c r="I8009" s="13">
        <v>21.49</v>
      </c>
      <c r="J8009" s="13">
        <v>21.49</v>
      </c>
    </row>
    <row r="8010" spans="1:10" ht="25.95" customHeight="1">
      <c r="A8010" s="17" t="s">
        <v>1884</v>
      </c>
      <c r="B8010" s="19" t="s">
        <v>4009</v>
      </c>
      <c r="C8010" s="17" t="s">
        <v>78</v>
      </c>
      <c r="D8010" s="17" t="s">
        <v>4010</v>
      </c>
      <c r="E8010" s="396" t="s">
        <v>1887</v>
      </c>
      <c r="F8010" s="396"/>
      <c r="G8010" s="18" t="s">
        <v>1911</v>
      </c>
      <c r="H8010" s="21">
        <v>1</v>
      </c>
      <c r="I8010" s="20">
        <v>0.12</v>
      </c>
      <c r="J8010" s="20">
        <v>0.12</v>
      </c>
    </row>
    <row r="8011" spans="1:10" ht="25.95" customHeight="1">
      <c r="A8011" s="22" t="s">
        <v>1894</v>
      </c>
      <c r="B8011" s="24" t="s">
        <v>3672</v>
      </c>
      <c r="C8011" s="22" t="s">
        <v>78</v>
      </c>
      <c r="D8011" s="22" t="s">
        <v>3673</v>
      </c>
      <c r="E8011" s="397" t="s">
        <v>1928</v>
      </c>
      <c r="F8011" s="397"/>
      <c r="G8011" s="23" t="s">
        <v>1911</v>
      </c>
      <c r="H8011" s="26">
        <v>1</v>
      </c>
      <c r="I8011" s="25">
        <v>1.43</v>
      </c>
      <c r="J8011" s="25">
        <v>1.43</v>
      </c>
    </row>
    <row r="8012" spans="1:10" ht="25.95" customHeight="1">
      <c r="A8012" s="22" t="s">
        <v>1894</v>
      </c>
      <c r="B8012" s="24" t="s">
        <v>3670</v>
      </c>
      <c r="C8012" s="22" t="s">
        <v>78</v>
      </c>
      <c r="D8012" s="22" t="s">
        <v>3671</v>
      </c>
      <c r="E8012" s="397" t="s">
        <v>1928</v>
      </c>
      <c r="F8012" s="397"/>
      <c r="G8012" s="23" t="s">
        <v>1911</v>
      </c>
      <c r="H8012" s="26">
        <v>1</v>
      </c>
      <c r="I8012" s="25">
        <v>2.79</v>
      </c>
      <c r="J8012" s="25">
        <v>2.79</v>
      </c>
    </row>
    <row r="8013" spans="1:10" ht="25.95" customHeight="1">
      <c r="A8013" s="22" t="s">
        <v>1894</v>
      </c>
      <c r="B8013" s="24" t="s">
        <v>3682</v>
      </c>
      <c r="C8013" s="22" t="s">
        <v>78</v>
      </c>
      <c r="D8013" s="22" t="s">
        <v>3683</v>
      </c>
      <c r="E8013" s="397" t="s">
        <v>1928</v>
      </c>
      <c r="F8013" s="397"/>
      <c r="G8013" s="23" t="s">
        <v>1911</v>
      </c>
      <c r="H8013" s="26">
        <v>1</v>
      </c>
      <c r="I8013" s="25">
        <v>0.54</v>
      </c>
      <c r="J8013" s="25">
        <v>0.54</v>
      </c>
    </row>
    <row r="8014" spans="1:10" ht="25.95" customHeight="1">
      <c r="A8014" s="22" t="s">
        <v>1894</v>
      </c>
      <c r="B8014" s="24" t="s">
        <v>3696</v>
      </c>
      <c r="C8014" s="22" t="s">
        <v>78</v>
      </c>
      <c r="D8014" s="22" t="s">
        <v>3697</v>
      </c>
      <c r="E8014" s="397" t="s">
        <v>1928</v>
      </c>
      <c r="F8014" s="397"/>
      <c r="G8014" s="23" t="s">
        <v>1911</v>
      </c>
      <c r="H8014" s="26">
        <v>1</v>
      </c>
      <c r="I8014" s="25">
        <v>0.89</v>
      </c>
      <c r="J8014" s="25">
        <v>0.89</v>
      </c>
    </row>
    <row r="8015" spans="1:10" ht="25.95" customHeight="1">
      <c r="A8015" s="22" t="s">
        <v>1894</v>
      </c>
      <c r="B8015" s="24" t="s">
        <v>3694</v>
      </c>
      <c r="C8015" s="22" t="s">
        <v>78</v>
      </c>
      <c r="D8015" s="22" t="s">
        <v>3695</v>
      </c>
      <c r="E8015" s="397" t="s">
        <v>1928</v>
      </c>
      <c r="F8015" s="397"/>
      <c r="G8015" s="23" t="s">
        <v>1911</v>
      </c>
      <c r="H8015" s="26">
        <v>1</v>
      </c>
      <c r="I8015" s="25">
        <v>0.01</v>
      </c>
      <c r="J8015" s="25">
        <v>0.01</v>
      </c>
    </row>
    <row r="8016" spans="1:10" ht="24" customHeight="1">
      <c r="A8016" s="22" t="s">
        <v>1894</v>
      </c>
      <c r="B8016" s="24" t="s">
        <v>4011</v>
      </c>
      <c r="C8016" s="22" t="s">
        <v>78</v>
      </c>
      <c r="D8016" s="22" t="s">
        <v>4012</v>
      </c>
      <c r="E8016" s="397" t="s">
        <v>67</v>
      </c>
      <c r="F8016" s="397"/>
      <c r="G8016" s="23" t="s">
        <v>1911</v>
      </c>
      <c r="H8016" s="26">
        <v>1</v>
      </c>
      <c r="I8016" s="25">
        <v>15.63</v>
      </c>
      <c r="J8016" s="25">
        <v>15.63</v>
      </c>
    </row>
    <row r="8017" spans="1:10" ht="25.95" customHeight="1">
      <c r="A8017" s="22" t="s">
        <v>1894</v>
      </c>
      <c r="B8017" s="24" t="s">
        <v>3676</v>
      </c>
      <c r="C8017" s="22" t="s">
        <v>78</v>
      </c>
      <c r="D8017" s="22" t="s">
        <v>3677</v>
      </c>
      <c r="E8017" s="397" t="s">
        <v>1928</v>
      </c>
      <c r="F8017" s="397"/>
      <c r="G8017" s="23" t="s">
        <v>1911</v>
      </c>
      <c r="H8017" s="26">
        <v>1</v>
      </c>
      <c r="I8017" s="25">
        <v>0.08</v>
      </c>
      <c r="J8017" s="25">
        <v>0.08</v>
      </c>
    </row>
    <row r="8018" spans="1:10">
      <c r="A8018" s="38"/>
      <c r="B8018" s="38"/>
      <c r="C8018" s="38"/>
      <c r="D8018" s="38"/>
      <c r="E8018" s="38" t="s">
        <v>1897</v>
      </c>
      <c r="F8018" s="39">
        <v>15.75</v>
      </c>
      <c r="G8018" s="38" t="s">
        <v>1898</v>
      </c>
      <c r="H8018" s="39">
        <v>0</v>
      </c>
      <c r="I8018" s="38" t="s">
        <v>1899</v>
      </c>
      <c r="J8018" s="39">
        <v>15.75</v>
      </c>
    </row>
    <row r="8019" spans="1:10">
      <c r="A8019" s="38"/>
      <c r="B8019" s="38"/>
      <c r="C8019" s="38"/>
      <c r="D8019" s="38"/>
      <c r="E8019" s="38" t="s">
        <v>1900</v>
      </c>
      <c r="F8019" s="39">
        <v>4.4000000000000004</v>
      </c>
      <c r="G8019" s="38"/>
      <c r="H8019" s="398" t="s">
        <v>1901</v>
      </c>
      <c r="I8019" s="398"/>
      <c r="J8019" s="39">
        <v>25.89</v>
      </c>
    </row>
    <row r="8020" spans="1:10" ht="1.05" customHeight="1">
      <c r="A8020" s="16"/>
      <c r="B8020" s="16"/>
      <c r="C8020" s="16"/>
      <c r="D8020" s="16"/>
      <c r="E8020" s="16"/>
      <c r="F8020" s="16"/>
      <c r="G8020" s="16"/>
      <c r="H8020" s="16"/>
      <c r="I8020" s="16"/>
      <c r="J8020" s="16"/>
    </row>
    <row r="8021" spans="1:10" ht="18" customHeight="1">
      <c r="A8021" s="2"/>
      <c r="B8021" s="4" t="s">
        <v>61</v>
      </c>
      <c r="C8021" s="2" t="s">
        <v>62</v>
      </c>
      <c r="D8021" s="2" t="s">
        <v>9</v>
      </c>
      <c r="E8021" s="391" t="s">
        <v>63</v>
      </c>
      <c r="F8021" s="391"/>
      <c r="G8021" s="3" t="s">
        <v>64</v>
      </c>
      <c r="H8021" s="4" t="s">
        <v>10</v>
      </c>
      <c r="I8021" s="4" t="s">
        <v>65</v>
      </c>
      <c r="J8021" s="4" t="s">
        <v>11</v>
      </c>
    </row>
    <row r="8022" spans="1:10" ht="25.95" customHeight="1">
      <c r="A8022" s="10" t="s">
        <v>1883</v>
      </c>
      <c r="B8022" s="12" t="s">
        <v>3857</v>
      </c>
      <c r="C8022" s="10" t="s">
        <v>78</v>
      </c>
      <c r="D8022" s="10" t="s">
        <v>3858</v>
      </c>
      <c r="E8022" s="395" t="s">
        <v>1887</v>
      </c>
      <c r="F8022" s="395"/>
      <c r="G8022" s="11" t="s">
        <v>1911</v>
      </c>
      <c r="H8022" s="15">
        <v>1</v>
      </c>
      <c r="I8022" s="13">
        <v>24.34</v>
      </c>
      <c r="J8022" s="13">
        <v>24.34</v>
      </c>
    </row>
    <row r="8023" spans="1:10" ht="25.95" customHeight="1">
      <c r="A8023" s="17" t="s">
        <v>1884</v>
      </c>
      <c r="B8023" s="19" t="s">
        <v>4013</v>
      </c>
      <c r="C8023" s="17" t="s">
        <v>78</v>
      </c>
      <c r="D8023" s="17" t="s">
        <v>4014</v>
      </c>
      <c r="E8023" s="396" t="s">
        <v>1887</v>
      </c>
      <c r="F8023" s="396"/>
      <c r="G8023" s="18" t="s">
        <v>1911</v>
      </c>
      <c r="H8023" s="21">
        <v>1</v>
      </c>
      <c r="I8023" s="20">
        <v>0.21</v>
      </c>
      <c r="J8023" s="20">
        <v>0.21</v>
      </c>
    </row>
    <row r="8024" spans="1:10" ht="25.95" customHeight="1">
      <c r="A8024" s="22" t="s">
        <v>1894</v>
      </c>
      <c r="B8024" s="24" t="s">
        <v>3682</v>
      </c>
      <c r="C8024" s="22" t="s">
        <v>78</v>
      </c>
      <c r="D8024" s="22" t="s">
        <v>3683</v>
      </c>
      <c r="E8024" s="397" t="s">
        <v>1928</v>
      </c>
      <c r="F8024" s="397"/>
      <c r="G8024" s="23" t="s">
        <v>1911</v>
      </c>
      <c r="H8024" s="26">
        <v>1</v>
      </c>
      <c r="I8024" s="25">
        <v>0.54</v>
      </c>
      <c r="J8024" s="25">
        <v>0.54</v>
      </c>
    </row>
    <row r="8025" spans="1:10" ht="25.95" customHeight="1">
      <c r="A8025" s="22" t="s">
        <v>1894</v>
      </c>
      <c r="B8025" s="24" t="s">
        <v>3694</v>
      </c>
      <c r="C8025" s="22" t="s">
        <v>78</v>
      </c>
      <c r="D8025" s="22" t="s">
        <v>3695</v>
      </c>
      <c r="E8025" s="397" t="s">
        <v>1928</v>
      </c>
      <c r="F8025" s="397"/>
      <c r="G8025" s="23" t="s">
        <v>1911</v>
      </c>
      <c r="H8025" s="26">
        <v>1</v>
      </c>
      <c r="I8025" s="25">
        <v>0.01</v>
      </c>
      <c r="J8025" s="25">
        <v>0.01</v>
      </c>
    </row>
    <row r="8026" spans="1:10" ht="25.95" customHeight="1">
      <c r="A8026" s="22" t="s">
        <v>1894</v>
      </c>
      <c r="B8026" s="24" t="s">
        <v>3672</v>
      </c>
      <c r="C8026" s="22" t="s">
        <v>78</v>
      </c>
      <c r="D8026" s="22" t="s">
        <v>3673</v>
      </c>
      <c r="E8026" s="397" t="s">
        <v>1928</v>
      </c>
      <c r="F8026" s="397"/>
      <c r="G8026" s="23" t="s">
        <v>1911</v>
      </c>
      <c r="H8026" s="26">
        <v>1</v>
      </c>
      <c r="I8026" s="25">
        <v>1.43</v>
      </c>
      <c r="J8026" s="25">
        <v>1.43</v>
      </c>
    </row>
    <row r="8027" spans="1:10" ht="25.95" customHeight="1">
      <c r="A8027" s="22" t="s">
        <v>1894</v>
      </c>
      <c r="B8027" s="24" t="s">
        <v>4015</v>
      </c>
      <c r="C8027" s="22" t="s">
        <v>78</v>
      </c>
      <c r="D8027" s="22" t="s">
        <v>4016</v>
      </c>
      <c r="E8027" s="397" t="s">
        <v>67</v>
      </c>
      <c r="F8027" s="397"/>
      <c r="G8027" s="23" t="s">
        <v>1911</v>
      </c>
      <c r="H8027" s="26">
        <v>1</v>
      </c>
      <c r="I8027" s="25">
        <v>18.39</v>
      </c>
      <c r="J8027" s="25">
        <v>18.39</v>
      </c>
    </row>
    <row r="8028" spans="1:10" ht="25.95" customHeight="1">
      <c r="A8028" s="22" t="s">
        <v>1894</v>
      </c>
      <c r="B8028" s="24" t="s">
        <v>3696</v>
      </c>
      <c r="C8028" s="22" t="s">
        <v>78</v>
      </c>
      <c r="D8028" s="22" t="s">
        <v>3697</v>
      </c>
      <c r="E8028" s="397" t="s">
        <v>1928</v>
      </c>
      <c r="F8028" s="397"/>
      <c r="G8028" s="23" t="s">
        <v>1911</v>
      </c>
      <c r="H8028" s="26">
        <v>1</v>
      </c>
      <c r="I8028" s="25">
        <v>0.89</v>
      </c>
      <c r="J8028" s="25">
        <v>0.89</v>
      </c>
    </row>
    <row r="8029" spans="1:10" ht="25.95" customHeight="1">
      <c r="A8029" s="22" t="s">
        <v>1894</v>
      </c>
      <c r="B8029" s="24" t="s">
        <v>3676</v>
      </c>
      <c r="C8029" s="22" t="s">
        <v>78</v>
      </c>
      <c r="D8029" s="22" t="s">
        <v>3677</v>
      </c>
      <c r="E8029" s="397" t="s">
        <v>1928</v>
      </c>
      <c r="F8029" s="397"/>
      <c r="G8029" s="23" t="s">
        <v>1911</v>
      </c>
      <c r="H8029" s="26">
        <v>1</v>
      </c>
      <c r="I8029" s="25">
        <v>0.08</v>
      </c>
      <c r="J8029" s="25">
        <v>0.08</v>
      </c>
    </row>
    <row r="8030" spans="1:10" ht="25.95" customHeight="1">
      <c r="A8030" s="22" t="s">
        <v>1894</v>
      </c>
      <c r="B8030" s="24" t="s">
        <v>3670</v>
      </c>
      <c r="C8030" s="22" t="s">
        <v>78</v>
      </c>
      <c r="D8030" s="22" t="s">
        <v>3671</v>
      </c>
      <c r="E8030" s="397" t="s">
        <v>1928</v>
      </c>
      <c r="F8030" s="397"/>
      <c r="G8030" s="23" t="s">
        <v>1911</v>
      </c>
      <c r="H8030" s="26">
        <v>1</v>
      </c>
      <c r="I8030" s="25">
        <v>2.79</v>
      </c>
      <c r="J8030" s="25">
        <v>2.79</v>
      </c>
    </row>
    <row r="8031" spans="1:10">
      <c r="A8031" s="38"/>
      <c r="B8031" s="38"/>
      <c r="C8031" s="38"/>
      <c r="D8031" s="38"/>
      <c r="E8031" s="38" t="s">
        <v>1897</v>
      </c>
      <c r="F8031" s="39">
        <v>18.600000000000001</v>
      </c>
      <c r="G8031" s="38" t="s">
        <v>1898</v>
      </c>
      <c r="H8031" s="39">
        <v>0</v>
      </c>
      <c r="I8031" s="38" t="s">
        <v>1899</v>
      </c>
      <c r="J8031" s="39">
        <v>18.600000000000001</v>
      </c>
    </row>
    <row r="8032" spans="1:10">
      <c r="A8032" s="38"/>
      <c r="B8032" s="38"/>
      <c r="C8032" s="38"/>
      <c r="D8032" s="38"/>
      <c r="E8032" s="38" t="s">
        <v>1900</v>
      </c>
      <c r="F8032" s="39">
        <v>4.9800000000000004</v>
      </c>
      <c r="G8032" s="38"/>
      <c r="H8032" s="398" t="s">
        <v>1901</v>
      </c>
      <c r="I8032" s="398"/>
      <c r="J8032" s="39">
        <v>29.32</v>
      </c>
    </row>
    <row r="8033" spans="1:10" ht="1.05" customHeight="1">
      <c r="A8033" s="16"/>
      <c r="B8033" s="16"/>
      <c r="C8033" s="16"/>
      <c r="D8033" s="16"/>
      <c r="E8033" s="16"/>
      <c r="F8033" s="16"/>
      <c r="G8033" s="16"/>
      <c r="H8033" s="16"/>
      <c r="I8033" s="16"/>
      <c r="J8033" s="16"/>
    </row>
    <row r="8034" spans="1:10" ht="18" customHeight="1">
      <c r="A8034" s="2"/>
      <c r="B8034" s="4" t="s">
        <v>61</v>
      </c>
      <c r="C8034" s="2" t="s">
        <v>62</v>
      </c>
      <c r="D8034" s="2" t="s">
        <v>9</v>
      </c>
      <c r="E8034" s="391" t="s">
        <v>63</v>
      </c>
      <c r="F8034" s="391"/>
      <c r="G8034" s="3" t="s">
        <v>64</v>
      </c>
      <c r="H8034" s="4" t="s">
        <v>10</v>
      </c>
      <c r="I8034" s="4" t="s">
        <v>65</v>
      </c>
      <c r="J8034" s="4" t="s">
        <v>11</v>
      </c>
    </row>
    <row r="8035" spans="1:10" ht="25.95" customHeight="1">
      <c r="A8035" s="10" t="s">
        <v>1883</v>
      </c>
      <c r="B8035" s="12" t="s">
        <v>4215</v>
      </c>
      <c r="C8035" s="10" t="s">
        <v>78</v>
      </c>
      <c r="D8035" s="10" t="s">
        <v>4216</v>
      </c>
      <c r="E8035" s="395" t="s">
        <v>1887</v>
      </c>
      <c r="F8035" s="395"/>
      <c r="G8035" s="11" t="s">
        <v>1911</v>
      </c>
      <c r="H8035" s="15">
        <v>1</v>
      </c>
      <c r="I8035" s="13">
        <v>25.23</v>
      </c>
      <c r="J8035" s="13">
        <v>25.23</v>
      </c>
    </row>
    <row r="8036" spans="1:10" ht="25.95" customHeight="1">
      <c r="A8036" s="17" t="s">
        <v>1884</v>
      </c>
      <c r="B8036" s="19" t="s">
        <v>4017</v>
      </c>
      <c r="C8036" s="17" t="s">
        <v>78</v>
      </c>
      <c r="D8036" s="17" t="s">
        <v>4018</v>
      </c>
      <c r="E8036" s="396" t="s">
        <v>1887</v>
      </c>
      <c r="F8036" s="396"/>
      <c r="G8036" s="18" t="s">
        <v>1911</v>
      </c>
      <c r="H8036" s="21">
        <v>1</v>
      </c>
      <c r="I8036" s="20">
        <v>0.16</v>
      </c>
      <c r="J8036" s="20">
        <v>0.16</v>
      </c>
    </row>
    <row r="8037" spans="1:10" ht="25.95" customHeight="1">
      <c r="A8037" s="22" t="s">
        <v>1894</v>
      </c>
      <c r="B8037" s="24" t="s">
        <v>3670</v>
      </c>
      <c r="C8037" s="22" t="s">
        <v>78</v>
      </c>
      <c r="D8037" s="22" t="s">
        <v>3671</v>
      </c>
      <c r="E8037" s="397" t="s">
        <v>1928</v>
      </c>
      <c r="F8037" s="397"/>
      <c r="G8037" s="23" t="s">
        <v>1911</v>
      </c>
      <c r="H8037" s="26">
        <v>1</v>
      </c>
      <c r="I8037" s="25">
        <v>2.79</v>
      </c>
      <c r="J8037" s="25">
        <v>2.79</v>
      </c>
    </row>
    <row r="8038" spans="1:10" ht="25.95" customHeight="1">
      <c r="A8038" s="22" t="s">
        <v>1894</v>
      </c>
      <c r="B8038" s="24" t="s">
        <v>3682</v>
      </c>
      <c r="C8038" s="22" t="s">
        <v>78</v>
      </c>
      <c r="D8038" s="22" t="s">
        <v>3683</v>
      </c>
      <c r="E8038" s="397" t="s">
        <v>1928</v>
      </c>
      <c r="F8038" s="397"/>
      <c r="G8038" s="23" t="s">
        <v>1911</v>
      </c>
      <c r="H8038" s="26">
        <v>1</v>
      </c>
      <c r="I8038" s="25">
        <v>0.54</v>
      </c>
      <c r="J8038" s="25">
        <v>0.54</v>
      </c>
    </row>
    <row r="8039" spans="1:10" ht="24" customHeight="1">
      <c r="A8039" s="22" t="s">
        <v>1894</v>
      </c>
      <c r="B8039" s="24" t="s">
        <v>4019</v>
      </c>
      <c r="C8039" s="22" t="s">
        <v>78</v>
      </c>
      <c r="D8039" s="22" t="s">
        <v>4020</v>
      </c>
      <c r="E8039" s="397" t="s">
        <v>67</v>
      </c>
      <c r="F8039" s="397"/>
      <c r="G8039" s="23" t="s">
        <v>1911</v>
      </c>
      <c r="H8039" s="26">
        <v>1</v>
      </c>
      <c r="I8039" s="25">
        <v>19.329999999999998</v>
      </c>
      <c r="J8039" s="25">
        <v>19.329999999999998</v>
      </c>
    </row>
    <row r="8040" spans="1:10" ht="25.95" customHeight="1">
      <c r="A8040" s="22" t="s">
        <v>1894</v>
      </c>
      <c r="B8040" s="24" t="s">
        <v>3676</v>
      </c>
      <c r="C8040" s="22" t="s">
        <v>78</v>
      </c>
      <c r="D8040" s="22" t="s">
        <v>3677</v>
      </c>
      <c r="E8040" s="397" t="s">
        <v>1928</v>
      </c>
      <c r="F8040" s="397"/>
      <c r="G8040" s="23" t="s">
        <v>1911</v>
      </c>
      <c r="H8040" s="26">
        <v>1</v>
      </c>
      <c r="I8040" s="25">
        <v>0.08</v>
      </c>
      <c r="J8040" s="25">
        <v>0.08</v>
      </c>
    </row>
    <row r="8041" spans="1:10" ht="25.95" customHeight="1">
      <c r="A8041" s="22" t="s">
        <v>1894</v>
      </c>
      <c r="B8041" s="24" t="s">
        <v>3672</v>
      </c>
      <c r="C8041" s="22" t="s">
        <v>78</v>
      </c>
      <c r="D8041" s="22" t="s">
        <v>3673</v>
      </c>
      <c r="E8041" s="397" t="s">
        <v>1928</v>
      </c>
      <c r="F8041" s="397"/>
      <c r="G8041" s="23" t="s">
        <v>1911</v>
      </c>
      <c r="H8041" s="26">
        <v>1</v>
      </c>
      <c r="I8041" s="25">
        <v>1.43</v>
      </c>
      <c r="J8041" s="25">
        <v>1.43</v>
      </c>
    </row>
    <row r="8042" spans="1:10" ht="25.95" customHeight="1">
      <c r="A8042" s="22" t="s">
        <v>1894</v>
      </c>
      <c r="B8042" s="24" t="s">
        <v>3696</v>
      </c>
      <c r="C8042" s="22" t="s">
        <v>78</v>
      </c>
      <c r="D8042" s="22" t="s">
        <v>3697</v>
      </c>
      <c r="E8042" s="397" t="s">
        <v>1928</v>
      </c>
      <c r="F8042" s="397"/>
      <c r="G8042" s="23" t="s">
        <v>1911</v>
      </c>
      <c r="H8042" s="26">
        <v>1</v>
      </c>
      <c r="I8042" s="25">
        <v>0.89</v>
      </c>
      <c r="J8042" s="25">
        <v>0.89</v>
      </c>
    </row>
    <row r="8043" spans="1:10" ht="25.95" customHeight="1">
      <c r="A8043" s="22" t="s">
        <v>1894</v>
      </c>
      <c r="B8043" s="24" t="s">
        <v>3694</v>
      </c>
      <c r="C8043" s="22" t="s">
        <v>78</v>
      </c>
      <c r="D8043" s="22" t="s">
        <v>3695</v>
      </c>
      <c r="E8043" s="397" t="s">
        <v>1928</v>
      </c>
      <c r="F8043" s="397"/>
      <c r="G8043" s="23" t="s">
        <v>1911</v>
      </c>
      <c r="H8043" s="26">
        <v>1</v>
      </c>
      <c r="I8043" s="25">
        <v>0.01</v>
      </c>
      <c r="J8043" s="25">
        <v>0.01</v>
      </c>
    </row>
    <row r="8044" spans="1:10">
      <c r="A8044" s="38"/>
      <c r="B8044" s="38"/>
      <c r="C8044" s="38"/>
      <c r="D8044" s="38"/>
      <c r="E8044" s="38" t="s">
        <v>1897</v>
      </c>
      <c r="F8044" s="39">
        <v>19.489999999999998</v>
      </c>
      <c r="G8044" s="38" t="s">
        <v>1898</v>
      </c>
      <c r="H8044" s="39">
        <v>0</v>
      </c>
      <c r="I8044" s="38" t="s">
        <v>1899</v>
      </c>
      <c r="J8044" s="39">
        <v>19.489999999999998</v>
      </c>
    </row>
    <row r="8045" spans="1:10">
      <c r="A8045" s="38"/>
      <c r="B8045" s="38"/>
      <c r="C8045" s="38"/>
      <c r="D8045" s="38"/>
      <c r="E8045" s="38" t="s">
        <v>1900</v>
      </c>
      <c r="F8045" s="39">
        <v>5.17</v>
      </c>
      <c r="G8045" s="38"/>
      <c r="H8045" s="398" t="s">
        <v>1901</v>
      </c>
      <c r="I8045" s="398"/>
      <c r="J8045" s="39">
        <v>30.4</v>
      </c>
    </row>
    <row r="8046" spans="1:10" ht="1.05" customHeight="1">
      <c r="A8046" s="16"/>
      <c r="B8046" s="16"/>
      <c r="C8046" s="16"/>
      <c r="D8046" s="16"/>
      <c r="E8046" s="16"/>
      <c r="F8046" s="16"/>
      <c r="G8046" s="16"/>
      <c r="H8046" s="16"/>
      <c r="I8046" s="16"/>
      <c r="J8046" s="16"/>
    </row>
    <row r="8047" spans="1:10" ht="18" customHeight="1">
      <c r="A8047" s="2"/>
      <c r="B8047" s="4" t="s">
        <v>61</v>
      </c>
      <c r="C8047" s="2" t="s">
        <v>62</v>
      </c>
      <c r="D8047" s="2" t="s">
        <v>9</v>
      </c>
      <c r="E8047" s="391" t="s">
        <v>63</v>
      </c>
      <c r="F8047" s="391"/>
      <c r="G8047" s="3" t="s">
        <v>64</v>
      </c>
      <c r="H8047" s="4" t="s">
        <v>10</v>
      </c>
      <c r="I8047" s="4" t="s">
        <v>65</v>
      </c>
      <c r="J8047" s="4" t="s">
        <v>11</v>
      </c>
    </row>
    <row r="8048" spans="1:10" ht="25.95" customHeight="1">
      <c r="A8048" s="10" t="s">
        <v>1883</v>
      </c>
      <c r="B8048" s="12" t="s">
        <v>4192</v>
      </c>
      <c r="C8048" s="10" t="s">
        <v>78</v>
      </c>
      <c r="D8048" s="10" t="s">
        <v>4193</v>
      </c>
      <c r="E8048" s="395" t="s">
        <v>1887</v>
      </c>
      <c r="F8048" s="395"/>
      <c r="G8048" s="11" t="s">
        <v>1911</v>
      </c>
      <c r="H8048" s="15">
        <v>1</v>
      </c>
      <c r="I8048" s="13">
        <v>22.88</v>
      </c>
      <c r="J8048" s="13">
        <v>22.88</v>
      </c>
    </row>
    <row r="8049" spans="1:10" ht="25.95" customHeight="1">
      <c r="A8049" s="17" t="s">
        <v>1884</v>
      </c>
      <c r="B8049" s="19" t="s">
        <v>4021</v>
      </c>
      <c r="C8049" s="17" t="s">
        <v>78</v>
      </c>
      <c r="D8049" s="17" t="s">
        <v>4022</v>
      </c>
      <c r="E8049" s="396" t="s">
        <v>1887</v>
      </c>
      <c r="F8049" s="396"/>
      <c r="G8049" s="18" t="s">
        <v>1911</v>
      </c>
      <c r="H8049" s="21">
        <v>1</v>
      </c>
      <c r="I8049" s="20">
        <v>0.19</v>
      </c>
      <c r="J8049" s="20">
        <v>0.19</v>
      </c>
    </row>
    <row r="8050" spans="1:10" ht="25.95" customHeight="1">
      <c r="A8050" s="22" t="s">
        <v>1894</v>
      </c>
      <c r="B8050" s="24" t="s">
        <v>3682</v>
      </c>
      <c r="C8050" s="22" t="s">
        <v>78</v>
      </c>
      <c r="D8050" s="22" t="s">
        <v>3683</v>
      </c>
      <c r="E8050" s="397" t="s">
        <v>1928</v>
      </c>
      <c r="F8050" s="397"/>
      <c r="G8050" s="23" t="s">
        <v>1911</v>
      </c>
      <c r="H8050" s="26">
        <v>1</v>
      </c>
      <c r="I8050" s="25">
        <v>0.54</v>
      </c>
      <c r="J8050" s="25">
        <v>0.54</v>
      </c>
    </row>
    <row r="8051" spans="1:10" ht="24" customHeight="1">
      <c r="A8051" s="22" t="s">
        <v>1894</v>
      </c>
      <c r="B8051" s="24" t="s">
        <v>4023</v>
      </c>
      <c r="C8051" s="22" t="s">
        <v>78</v>
      </c>
      <c r="D8051" s="22" t="s">
        <v>4024</v>
      </c>
      <c r="E8051" s="397" t="s">
        <v>67</v>
      </c>
      <c r="F8051" s="397"/>
      <c r="G8051" s="23" t="s">
        <v>1911</v>
      </c>
      <c r="H8051" s="26">
        <v>1</v>
      </c>
      <c r="I8051" s="25">
        <v>16.95</v>
      </c>
      <c r="J8051" s="25">
        <v>16.95</v>
      </c>
    </row>
    <row r="8052" spans="1:10" ht="25.95" customHeight="1">
      <c r="A8052" s="22" t="s">
        <v>1894</v>
      </c>
      <c r="B8052" s="24" t="s">
        <v>3676</v>
      </c>
      <c r="C8052" s="22" t="s">
        <v>78</v>
      </c>
      <c r="D8052" s="22" t="s">
        <v>3677</v>
      </c>
      <c r="E8052" s="397" t="s">
        <v>1928</v>
      </c>
      <c r="F8052" s="397"/>
      <c r="G8052" s="23" t="s">
        <v>1911</v>
      </c>
      <c r="H8052" s="26">
        <v>1</v>
      </c>
      <c r="I8052" s="25">
        <v>0.08</v>
      </c>
      <c r="J8052" s="25">
        <v>0.08</v>
      </c>
    </row>
    <row r="8053" spans="1:10" ht="25.95" customHeight="1">
      <c r="A8053" s="22" t="s">
        <v>1894</v>
      </c>
      <c r="B8053" s="24" t="s">
        <v>3670</v>
      </c>
      <c r="C8053" s="22" t="s">
        <v>78</v>
      </c>
      <c r="D8053" s="22" t="s">
        <v>3671</v>
      </c>
      <c r="E8053" s="397" t="s">
        <v>1928</v>
      </c>
      <c r="F8053" s="397"/>
      <c r="G8053" s="23" t="s">
        <v>1911</v>
      </c>
      <c r="H8053" s="26">
        <v>1</v>
      </c>
      <c r="I8053" s="25">
        <v>2.79</v>
      </c>
      <c r="J8053" s="25">
        <v>2.79</v>
      </c>
    </row>
    <row r="8054" spans="1:10" ht="25.95" customHeight="1">
      <c r="A8054" s="22" t="s">
        <v>1894</v>
      </c>
      <c r="B8054" s="24" t="s">
        <v>3694</v>
      </c>
      <c r="C8054" s="22" t="s">
        <v>78</v>
      </c>
      <c r="D8054" s="22" t="s">
        <v>3695</v>
      </c>
      <c r="E8054" s="397" t="s">
        <v>1928</v>
      </c>
      <c r="F8054" s="397"/>
      <c r="G8054" s="23" t="s">
        <v>1911</v>
      </c>
      <c r="H8054" s="26">
        <v>1</v>
      </c>
      <c r="I8054" s="25">
        <v>0.01</v>
      </c>
      <c r="J8054" s="25">
        <v>0.01</v>
      </c>
    </row>
    <row r="8055" spans="1:10" ht="25.95" customHeight="1">
      <c r="A8055" s="22" t="s">
        <v>1894</v>
      </c>
      <c r="B8055" s="24" t="s">
        <v>3696</v>
      </c>
      <c r="C8055" s="22" t="s">
        <v>78</v>
      </c>
      <c r="D8055" s="22" t="s">
        <v>3697</v>
      </c>
      <c r="E8055" s="397" t="s">
        <v>1928</v>
      </c>
      <c r="F8055" s="397"/>
      <c r="G8055" s="23" t="s">
        <v>1911</v>
      </c>
      <c r="H8055" s="26">
        <v>1</v>
      </c>
      <c r="I8055" s="25">
        <v>0.89</v>
      </c>
      <c r="J8055" s="25">
        <v>0.89</v>
      </c>
    </row>
    <row r="8056" spans="1:10" ht="25.95" customHeight="1">
      <c r="A8056" s="22" t="s">
        <v>1894</v>
      </c>
      <c r="B8056" s="24" t="s">
        <v>3672</v>
      </c>
      <c r="C8056" s="22" t="s">
        <v>78</v>
      </c>
      <c r="D8056" s="22" t="s">
        <v>3673</v>
      </c>
      <c r="E8056" s="397" t="s">
        <v>1928</v>
      </c>
      <c r="F8056" s="397"/>
      <c r="G8056" s="23" t="s">
        <v>1911</v>
      </c>
      <c r="H8056" s="26">
        <v>1</v>
      </c>
      <c r="I8056" s="25">
        <v>1.43</v>
      </c>
      <c r="J8056" s="25">
        <v>1.43</v>
      </c>
    </row>
    <row r="8057" spans="1:10">
      <c r="A8057" s="38"/>
      <c r="B8057" s="38"/>
      <c r="C8057" s="38"/>
      <c r="D8057" s="38"/>
      <c r="E8057" s="38" t="s">
        <v>1897</v>
      </c>
      <c r="F8057" s="39">
        <v>17.14</v>
      </c>
      <c r="G8057" s="38" t="s">
        <v>1898</v>
      </c>
      <c r="H8057" s="39">
        <v>0</v>
      </c>
      <c r="I8057" s="38" t="s">
        <v>1899</v>
      </c>
      <c r="J8057" s="39">
        <v>17.14</v>
      </c>
    </row>
    <row r="8058" spans="1:10">
      <c r="A8058" s="38"/>
      <c r="B8058" s="38"/>
      <c r="C8058" s="38"/>
      <c r="D8058" s="38"/>
      <c r="E8058" s="38" t="s">
        <v>1900</v>
      </c>
      <c r="F8058" s="39">
        <v>4.6900000000000004</v>
      </c>
      <c r="G8058" s="38"/>
      <c r="H8058" s="398" t="s">
        <v>1901</v>
      </c>
      <c r="I8058" s="398"/>
      <c r="J8058" s="39">
        <v>27.57</v>
      </c>
    </row>
    <row r="8059" spans="1:10" ht="1.05" customHeight="1">
      <c r="A8059" s="16"/>
      <c r="B8059" s="16"/>
      <c r="C8059" s="16"/>
      <c r="D8059" s="16"/>
      <c r="E8059" s="16"/>
      <c r="F8059" s="16"/>
      <c r="G8059" s="16"/>
      <c r="H8059" s="16"/>
      <c r="I8059" s="16"/>
      <c r="J8059" s="16"/>
    </row>
    <row r="8060" spans="1:10" ht="18" customHeight="1">
      <c r="A8060" s="2"/>
      <c r="B8060" s="4" t="s">
        <v>61</v>
      </c>
      <c r="C8060" s="2" t="s">
        <v>62</v>
      </c>
      <c r="D8060" s="2" t="s">
        <v>9</v>
      </c>
      <c r="E8060" s="391" t="s">
        <v>63</v>
      </c>
      <c r="F8060" s="391"/>
      <c r="G8060" s="3" t="s">
        <v>64</v>
      </c>
      <c r="H8060" s="4" t="s">
        <v>10</v>
      </c>
      <c r="I8060" s="4" t="s">
        <v>65</v>
      </c>
      <c r="J8060" s="4" t="s">
        <v>11</v>
      </c>
    </row>
    <row r="8061" spans="1:10" ht="25.95" customHeight="1">
      <c r="A8061" s="10" t="s">
        <v>1883</v>
      </c>
      <c r="B8061" s="12" t="s">
        <v>3770</v>
      </c>
      <c r="C8061" s="10" t="s">
        <v>78</v>
      </c>
      <c r="D8061" s="10" t="s">
        <v>3771</v>
      </c>
      <c r="E8061" s="395" t="s">
        <v>1887</v>
      </c>
      <c r="F8061" s="395"/>
      <c r="G8061" s="11" t="s">
        <v>1911</v>
      </c>
      <c r="H8061" s="15">
        <v>1</v>
      </c>
      <c r="I8061" s="13">
        <v>21.52</v>
      </c>
      <c r="J8061" s="13">
        <v>21.52</v>
      </c>
    </row>
    <row r="8062" spans="1:10" ht="25.95" customHeight="1">
      <c r="A8062" s="17" t="s">
        <v>1884</v>
      </c>
      <c r="B8062" s="19" t="s">
        <v>4025</v>
      </c>
      <c r="C8062" s="17" t="s">
        <v>78</v>
      </c>
      <c r="D8062" s="17" t="s">
        <v>4026</v>
      </c>
      <c r="E8062" s="396" t="s">
        <v>1887</v>
      </c>
      <c r="F8062" s="396"/>
      <c r="G8062" s="18" t="s">
        <v>1911</v>
      </c>
      <c r="H8062" s="21">
        <v>1</v>
      </c>
      <c r="I8062" s="20">
        <v>0.13</v>
      </c>
      <c r="J8062" s="20">
        <v>0.13</v>
      </c>
    </row>
    <row r="8063" spans="1:10" ht="25.95" customHeight="1">
      <c r="A8063" s="22" t="s">
        <v>1894</v>
      </c>
      <c r="B8063" s="24" t="s">
        <v>3694</v>
      </c>
      <c r="C8063" s="22" t="s">
        <v>78</v>
      </c>
      <c r="D8063" s="22" t="s">
        <v>3695</v>
      </c>
      <c r="E8063" s="397" t="s">
        <v>1928</v>
      </c>
      <c r="F8063" s="397"/>
      <c r="G8063" s="23" t="s">
        <v>1911</v>
      </c>
      <c r="H8063" s="26">
        <v>1</v>
      </c>
      <c r="I8063" s="25">
        <v>0.01</v>
      </c>
      <c r="J8063" s="25">
        <v>0.01</v>
      </c>
    </row>
    <row r="8064" spans="1:10" ht="25.95" customHeight="1">
      <c r="A8064" s="22" t="s">
        <v>1894</v>
      </c>
      <c r="B8064" s="24" t="s">
        <v>3672</v>
      </c>
      <c r="C8064" s="22" t="s">
        <v>78</v>
      </c>
      <c r="D8064" s="22" t="s">
        <v>3673</v>
      </c>
      <c r="E8064" s="397" t="s">
        <v>1928</v>
      </c>
      <c r="F8064" s="397"/>
      <c r="G8064" s="23" t="s">
        <v>1911</v>
      </c>
      <c r="H8064" s="26">
        <v>1</v>
      </c>
      <c r="I8064" s="25">
        <v>1.43</v>
      </c>
      <c r="J8064" s="25">
        <v>1.43</v>
      </c>
    </row>
    <row r="8065" spans="1:10" ht="25.95" customHeight="1">
      <c r="A8065" s="22" t="s">
        <v>1894</v>
      </c>
      <c r="B8065" s="24" t="s">
        <v>3676</v>
      </c>
      <c r="C8065" s="22" t="s">
        <v>78</v>
      </c>
      <c r="D8065" s="22" t="s">
        <v>3677</v>
      </c>
      <c r="E8065" s="397" t="s">
        <v>1928</v>
      </c>
      <c r="F8065" s="397"/>
      <c r="G8065" s="23" t="s">
        <v>1911</v>
      </c>
      <c r="H8065" s="26">
        <v>1</v>
      </c>
      <c r="I8065" s="25">
        <v>0.08</v>
      </c>
      <c r="J8065" s="25">
        <v>0.08</v>
      </c>
    </row>
    <row r="8066" spans="1:10" ht="25.95" customHeight="1">
      <c r="A8066" s="22" t="s">
        <v>1894</v>
      </c>
      <c r="B8066" s="24" t="s">
        <v>3670</v>
      </c>
      <c r="C8066" s="22" t="s">
        <v>78</v>
      </c>
      <c r="D8066" s="22" t="s">
        <v>3671</v>
      </c>
      <c r="E8066" s="397" t="s">
        <v>1928</v>
      </c>
      <c r="F8066" s="397"/>
      <c r="G8066" s="23" t="s">
        <v>1911</v>
      </c>
      <c r="H8066" s="26">
        <v>1</v>
      </c>
      <c r="I8066" s="25">
        <v>2.79</v>
      </c>
      <c r="J8066" s="25">
        <v>2.79</v>
      </c>
    </row>
    <row r="8067" spans="1:10" ht="24" customHeight="1">
      <c r="A8067" s="22" t="s">
        <v>1894</v>
      </c>
      <c r="B8067" s="24" t="s">
        <v>4027</v>
      </c>
      <c r="C8067" s="22" t="s">
        <v>78</v>
      </c>
      <c r="D8067" s="22" t="s">
        <v>4028</v>
      </c>
      <c r="E8067" s="397" t="s">
        <v>67</v>
      </c>
      <c r="F8067" s="397"/>
      <c r="G8067" s="23" t="s">
        <v>1911</v>
      </c>
      <c r="H8067" s="26">
        <v>1</v>
      </c>
      <c r="I8067" s="25">
        <v>15.65</v>
      </c>
      <c r="J8067" s="25">
        <v>15.65</v>
      </c>
    </row>
    <row r="8068" spans="1:10" ht="25.95" customHeight="1">
      <c r="A8068" s="22" t="s">
        <v>1894</v>
      </c>
      <c r="B8068" s="24" t="s">
        <v>3682</v>
      </c>
      <c r="C8068" s="22" t="s">
        <v>78</v>
      </c>
      <c r="D8068" s="22" t="s">
        <v>3683</v>
      </c>
      <c r="E8068" s="397" t="s">
        <v>1928</v>
      </c>
      <c r="F8068" s="397"/>
      <c r="G8068" s="23" t="s">
        <v>1911</v>
      </c>
      <c r="H8068" s="26">
        <v>1</v>
      </c>
      <c r="I8068" s="25">
        <v>0.54</v>
      </c>
      <c r="J8068" s="25">
        <v>0.54</v>
      </c>
    </row>
    <row r="8069" spans="1:10" ht="25.95" customHeight="1">
      <c r="A8069" s="22" t="s">
        <v>1894</v>
      </c>
      <c r="B8069" s="24" t="s">
        <v>3696</v>
      </c>
      <c r="C8069" s="22" t="s">
        <v>78</v>
      </c>
      <c r="D8069" s="22" t="s">
        <v>3697</v>
      </c>
      <c r="E8069" s="397" t="s">
        <v>1928</v>
      </c>
      <c r="F8069" s="397"/>
      <c r="G8069" s="23" t="s">
        <v>1911</v>
      </c>
      <c r="H8069" s="26">
        <v>1</v>
      </c>
      <c r="I8069" s="25">
        <v>0.89</v>
      </c>
      <c r="J8069" s="25">
        <v>0.89</v>
      </c>
    </row>
    <row r="8070" spans="1:10">
      <c r="A8070" s="38"/>
      <c r="B8070" s="38"/>
      <c r="C8070" s="38"/>
      <c r="D8070" s="38"/>
      <c r="E8070" s="38" t="s">
        <v>1897</v>
      </c>
      <c r="F8070" s="39">
        <v>15.78</v>
      </c>
      <c r="G8070" s="38" t="s">
        <v>1898</v>
      </c>
      <c r="H8070" s="39">
        <v>0</v>
      </c>
      <c r="I8070" s="38" t="s">
        <v>1899</v>
      </c>
      <c r="J8070" s="39">
        <v>15.78</v>
      </c>
    </row>
    <row r="8071" spans="1:10">
      <c r="A8071" s="38"/>
      <c r="B8071" s="38"/>
      <c r="C8071" s="38"/>
      <c r="D8071" s="38"/>
      <c r="E8071" s="38" t="s">
        <v>1900</v>
      </c>
      <c r="F8071" s="39">
        <v>4.41</v>
      </c>
      <c r="G8071" s="38"/>
      <c r="H8071" s="398" t="s">
        <v>1901</v>
      </c>
      <c r="I8071" s="398"/>
      <c r="J8071" s="39">
        <v>25.93</v>
      </c>
    </row>
    <row r="8072" spans="1:10" ht="1.05" customHeight="1">
      <c r="A8072" s="16"/>
      <c r="B8072" s="16"/>
      <c r="C8072" s="16"/>
      <c r="D8072" s="16"/>
      <c r="E8072" s="16"/>
      <c r="F8072" s="16"/>
      <c r="G8072" s="16"/>
      <c r="H8072" s="16"/>
      <c r="I8072" s="16"/>
      <c r="J8072" s="16"/>
    </row>
    <row r="8073" spans="1:10" ht="18" customHeight="1">
      <c r="A8073" s="2"/>
      <c r="B8073" s="4" t="s">
        <v>61</v>
      </c>
      <c r="C8073" s="2" t="s">
        <v>62</v>
      </c>
      <c r="D8073" s="2" t="s">
        <v>9</v>
      </c>
      <c r="E8073" s="391" t="s">
        <v>63</v>
      </c>
      <c r="F8073" s="391"/>
      <c r="G8073" s="3" t="s">
        <v>64</v>
      </c>
      <c r="H8073" s="4" t="s">
        <v>10</v>
      </c>
      <c r="I8073" s="4" t="s">
        <v>65</v>
      </c>
      <c r="J8073" s="4" t="s">
        <v>11</v>
      </c>
    </row>
    <row r="8074" spans="1:10" ht="24" customHeight="1">
      <c r="A8074" s="10" t="s">
        <v>1883</v>
      </c>
      <c r="B8074" s="12" t="s">
        <v>1935</v>
      </c>
      <c r="C8074" s="10" t="s">
        <v>78</v>
      </c>
      <c r="D8074" s="10" t="s">
        <v>1936</v>
      </c>
      <c r="E8074" s="395" t="s">
        <v>1887</v>
      </c>
      <c r="F8074" s="395"/>
      <c r="G8074" s="11" t="s">
        <v>1911</v>
      </c>
      <c r="H8074" s="15">
        <v>1</v>
      </c>
      <c r="I8074" s="13">
        <v>28.34</v>
      </c>
      <c r="J8074" s="13">
        <v>28.34</v>
      </c>
    </row>
    <row r="8075" spans="1:10" ht="25.95" customHeight="1">
      <c r="A8075" s="17" t="s">
        <v>1884</v>
      </c>
      <c r="B8075" s="19" t="s">
        <v>4029</v>
      </c>
      <c r="C8075" s="17" t="s">
        <v>78</v>
      </c>
      <c r="D8075" s="17" t="s">
        <v>4030</v>
      </c>
      <c r="E8075" s="396" t="s">
        <v>1887</v>
      </c>
      <c r="F8075" s="396"/>
      <c r="G8075" s="18" t="s">
        <v>1911</v>
      </c>
      <c r="H8075" s="21">
        <v>1</v>
      </c>
      <c r="I8075" s="20">
        <v>0.44</v>
      </c>
      <c r="J8075" s="20">
        <v>0.44</v>
      </c>
    </row>
    <row r="8076" spans="1:10" ht="25.95" customHeight="1">
      <c r="A8076" s="22" t="s">
        <v>1894</v>
      </c>
      <c r="B8076" s="24" t="s">
        <v>3672</v>
      </c>
      <c r="C8076" s="22" t="s">
        <v>78</v>
      </c>
      <c r="D8076" s="22" t="s">
        <v>3673</v>
      </c>
      <c r="E8076" s="397" t="s">
        <v>1928</v>
      </c>
      <c r="F8076" s="397"/>
      <c r="G8076" s="23" t="s">
        <v>1911</v>
      </c>
      <c r="H8076" s="26">
        <v>1</v>
      </c>
      <c r="I8076" s="25">
        <v>1.43</v>
      </c>
      <c r="J8076" s="25">
        <v>1.43</v>
      </c>
    </row>
    <row r="8077" spans="1:10" ht="25.95" customHeight="1">
      <c r="A8077" s="22" t="s">
        <v>1894</v>
      </c>
      <c r="B8077" s="24" t="s">
        <v>3678</v>
      </c>
      <c r="C8077" s="22" t="s">
        <v>78</v>
      </c>
      <c r="D8077" s="22" t="s">
        <v>3679</v>
      </c>
      <c r="E8077" s="397" t="s">
        <v>1928</v>
      </c>
      <c r="F8077" s="397"/>
      <c r="G8077" s="23" t="s">
        <v>1911</v>
      </c>
      <c r="H8077" s="26">
        <v>1</v>
      </c>
      <c r="I8077" s="25">
        <v>1.31</v>
      </c>
      <c r="J8077" s="25">
        <v>1.31</v>
      </c>
    </row>
    <row r="8078" spans="1:10" ht="24" customHeight="1">
      <c r="A8078" s="22" t="s">
        <v>1894</v>
      </c>
      <c r="B8078" s="24" t="s">
        <v>4031</v>
      </c>
      <c r="C8078" s="22" t="s">
        <v>78</v>
      </c>
      <c r="D8078" s="22" t="s">
        <v>4032</v>
      </c>
      <c r="E8078" s="397" t="s">
        <v>67</v>
      </c>
      <c r="F8078" s="397"/>
      <c r="G8078" s="23" t="s">
        <v>1911</v>
      </c>
      <c r="H8078" s="26">
        <v>1</v>
      </c>
      <c r="I8078" s="25">
        <v>20.97</v>
      </c>
      <c r="J8078" s="25">
        <v>20.97</v>
      </c>
    </row>
    <row r="8079" spans="1:10" ht="25.95" customHeight="1">
      <c r="A8079" s="22" t="s">
        <v>1894</v>
      </c>
      <c r="B8079" s="24" t="s">
        <v>3680</v>
      </c>
      <c r="C8079" s="22" t="s">
        <v>78</v>
      </c>
      <c r="D8079" s="22" t="s">
        <v>3681</v>
      </c>
      <c r="E8079" s="397" t="s">
        <v>1928</v>
      </c>
      <c r="F8079" s="397"/>
      <c r="G8079" s="23" t="s">
        <v>1911</v>
      </c>
      <c r="H8079" s="26">
        <v>1</v>
      </c>
      <c r="I8079" s="25">
        <v>0.78</v>
      </c>
      <c r="J8079" s="25">
        <v>0.78</v>
      </c>
    </row>
    <row r="8080" spans="1:10" ht="25.95" customHeight="1">
      <c r="A8080" s="22" t="s">
        <v>1894</v>
      </c>
      <c r="B8080" s="24" t="s">
        <v>3670</v>
      </c>
      <c r="C8080" s="22" t="s">
        <v>78</v>
      </c>
      <c r="D8080" s="22" t="s">
        <v>3671</v>
      </c>
      <c r="E8080" s="397" t="s">
        <v>1928</v>
      </c>
      <c r="F8080" s="397"/>
      <c r="G8080" s="23" t="s">
        <v>1911</v>
      </c>
      <c r="H8080" s="26">
        <v>1</v>
      </c>
      <c r="I8080" s="25">
        <v>2.79</v>
      </c>
      <c r="J8080" s="25">
        <v>2.79</v>
      </c>
    </row>
    <row r="8081" spans="1:10" ht="25.95" customHeight="1">
      <c r="A8081" s="22" t="s">
        <v>1894</v>
      </c>
      <c r="B8081" s="24" t="s">
        <v>3682</v>
      </c>
      <c r="C8081" s="22" t="s">
        <v>78</v>
      </c>
      <c r="D8081" s="22" t="s">
        <v>3683</v>
      </c>
      <c r="E8081" s="397" t="s">
        <v>1928</v>
      </c>
      <c r="F8081" s="397"/>
      <c r="G8081" s="23" t="s">
        <v>1911</v>
      </c>
      <c r="H8081" s="26">
        <v>1</v>
      </c>
      <c r="I8081" s="25">
        <v>0.54</v>
      </c>
      <c r="J8081" s="25">
        <v>0.54</v>
      </c>
    </row>
    <row r="8082" spans="1:10" ht="25.95" customHeight="1">
      <c r="A8082" s="22" t="s">
        <v>1894</v>
      </c>
      <c r="B8082" s="24" t="s">
        <v>3676</v>
      </c>
      <c r="C8082" s="22" t="s">
        <v>78</v>
      </c>
      <c r="D8082" s="22" t="s">
        <v>3677</v>
      </c>
      <c r="E8082" s="397" t="s">
        <v>1928</v>
      </c>
      <c r="F8082" s="397"/>
      <c r="G8082" s="23" t="s">
        <v>1911</v>
      </c>
      <c r="H8082" s="26">
        <v>1</v>
      </c>
      <c r="I8082" s="25">
        <v>0.08</v>
      </c>
      <c r="J8082" s="25">
        <v>0.08</v>
      </c>
    </row>
    <row r="8083" spans="1:10">
      <c r="A8083" s="38"/>
      <c r="B8083" s="38"/>
      <c r="C8083" s="38"/>
      <c r="D8083" s="38"/>
      <c r="E8083" s="38" t="s">
        <v>1897</v>
      </c>
      <c r="F8083" s="39">
        <v>21.41</v>
      </c>
      <c r="G8083" s="38" t="s">
        <v>1898</v>
      </c>
      <c r="H8083" s="39">
        <v>0</v>
      </c>
      <c r="I8083" s="38" t="s">
        <v>1899</v>
      </c>
      <c r="J8083" s="39">
        <v>21.41</v>
      </c>
    </row>
    <row r="8084" spans="1:10">
      <c r="A8084" s="38"/>
      <c r="B8084" s="38"/>
      <c r="C8084" s="38"/>
      <c r="D8084" s="38"/>
      <c r="E8084" s="38" t="s">
        <v>1900</v>
      </c>
      <c r="F8084" s="39">
        <v>5.8</v>
      </c>
      <c r="G8084" s="38"/>
      <c r="H8084" s="398" t="s">
        <v>1901</v>
      </c>
      <c r="I8084" s="398"/>
      <c r="J8084" s="39">
        <v>34.14</v>
      </c>
    </row>
    <row r="8085" spans="1:10" ht="1.05" customHeight="1">
      <c r="A8085" s="16"/>
      <c r="B8085" s="16"/>
      <c r="C8085" s="16"/>
      <c r="D8085" s="16"/>
      <c r="E8085" s="16"/>
      <c r="F8085" s="16"/>
      <c r="G8085" s="16"/>
      <c r="H8085" s="16"/>
      <c r="I8085" s="16"/>
      <c r="J8085" s="16"/>
    </row>
    <row r="8086" spans="1:10" ht="18" customHeight="1">
      <c r="A8086" s="2"/>
      <c r="B8086" s="4" t="s">
        <v>61</v>
      </c>
      <c r="C8086" s="2" t="s">
        <v>62</v>
      </c>
      <c r="D8086" s="2" t="s">
        <v>9</v>
      </c>
      <c r="E8086" s="391" t="s">
        <v>63</v>
      </c>
      <c r="F8086" s="391"/>
      <c r="G8086" s="3" t="s">
        <v>64</v>
      </c>
      <c r="H8086" s="4" t="s">
        <v>10</v>
      </c>
      <c r="I8086" s="4" t="s">
        <v>65</v>
      </c>
      <c r="J8086" s="4" t="s">
        <v>11</v>
      </c>
    </row>
    <row r="8087" spans="1:10" ht="39" customHeight="1">
      <c r="A8087" s="10" t="s">
        <v>1883</v>
      </c>
      <c r="B8087" s="12" t="s">
        <v>3098</v>
      </c>
      <c r="C8087" s="10" t="s">
        <v>78</v>
      </c>
      <c r="D8087" s="10" t="s">
        <v>3099</v>
      </c>
      <c r="E8087" s="395" t="s">
        <v>2637</v>
      </c>
      <c r="F8087" s="395"/>
      <c r="G8087" s="11" t="s">
        <v>81</v>
      </c>
      <c r="H8087" s="15">
        <v>1</v>
      </c>
      <c r="I8087" s="13">
        <v>1487.19</v>
      </c>
      <c r="J8087" s="13">
        <v>1487.19</v>
      </c>
    </row>
    <row r="8088" spans="1:10" ht="25.95" customHeight="1">
      <c r="A8088" s="17" t="s">
        <v>1884</v>
      </c>
      <c r="B8088" s="19" t="s">
        <v>2299</v>
      </c>
      <c r="C8088" s="17" t="s">
        <v>78</v>
      </c>
      <c r="D8088" s="17" t="s">
        <v>2300</v>
      </c>
      <c r="E8088" s="396" t="s">
        <v>1887</v>
      </c>
      <c r="F8088" s="396"/>
      <c r="G8088" s="18" t="s">
        <v>1911</v>
      </c>
      <c r="H8088" s="21">
        <v>0.93259999999999998</v>
      </c>
      <c r="I8088" s="20">
        <v>26.97</v>
      </c>
      <c r="J8088" s="20">
        <v>25.15</v>
      </c>
    </row>
    <row r="8089" spans="1:10" ht="39" customHeight="1">
      <c r="A8089" s="17" t="s">
        <v>1884</v>
      </c>
      <c r="B8089" s="19" t="s">
        <v>2052</v>
      </c>
      <c r="C8089" s="17" t="s">
        <v>78</v>
      </c>
      <c r="D8089" s="17" t="s">
        <v>2053</v>
      </c>
      <c r="E8089" s="396" t="s">
        <v>1907</v>
      </c>
      <c r="F8089" s="396"/>
      <c r="G8089" s="18" t="s">
        <v>1914</v>
      </c>
      <c r="H8089" s="21">
        <v>0.76319999999999999</v>
      </c>
      <c r="I8089" s="20">
        <v>1.35</v>
      </c>
      <c r="J8089" s="20">
        <v>1.03</v>
      </c>
    </row>
    <row r="8090" spans="1:10" ht="39" customHeight="1">
      <c r="A8090" s="17" t="s">
        <v>1884</v>
      </c>
      <c r="B8090" s="19" t="s">
        <v>3740</v>
      </c>
      <c r="C8090" s="17" t="s">
        <v>78</v>
      </c>
      <c r="D8090" s="17" t="s">
        <v>3741</v>
      </c>
      <c r="E8090" s="396" t="s">
        <v>181</v>
      </c>
      <c r="F8090" s="396"/>
      <c r="G8090" s="18" t="s">
        <v>136</v>
      </c>
      <c r="H8090" s="21">
        <v>31.7318</v>
      </c>
      <c r="I8090" s="20">
        <v>13.76</v>
      </c>
      <c r="J8090" s="20">
        <v>436.62</v>
      </c>
    </row>
    <row r="8091" spans="1:10" ht="39" customHeight="1">
      <c r="A8091" s="17" t="s">
        <v>1884</v>
      </c>
      <c r="B8091" s="19" t="s">
        <v>2054</v>
      </c>
      <c r="C8091" s="17" t="s">
        <v>78</v>
      </c>
      <c r="D8091" s="17" t="s">
        <v>2055</v>
      </c>
      <c r="E8091" s="396" t="s">
        <v>1907</v>
      </c>
      <c r="F8091" s="396"/>
      <c r="G8091" s="18" t="s">
        <v>1908</v>
      </c>
      <c r="H8091" s="21">
        <v>2.081</v>
      </c>
      <c r="I8091" s="20">
        <v>0.53</v>
      </c>
      <c r="J8091" s="20">
        <v>1.1000000000000001</v>
      </c>
    </row>
    <row r="8092" spans="1:10" ht="39" customHeight="1">
      <c r="A8092" s="17" t="s">
        <v>1884</v>
      </c>
      <c r="B8092" s="19" t="s">
        <v>1992</v>
      </c>
      <c r="C8092" s="17" t="s">
        <v>78</v>
      </c>
      <c r="D8092" s="17" t="s">
        <v>1993</v>
      </c>
      <c r="E8092" s="396" t="s">
        <v>1907</v>
      </c>
      <c r="F8092" s="396"/>
      <c r="G8092" s="18" t="s">
        <v>1914</v>
      </c>
      <c r="H8092" s="21">
        <v>8.9399999999999993E-2</v>
      </c>
      <c r="I8092" s="20">
        <v>25.82</v>
      </c>
      <c r="J8092" s="20">
        <v>2.2999999999999998</v>
      </c>
    </row>
    <row r="8093" spans="1:10" ht="24" customHeight="1">
      <c r="A8093" s="17" t="s">
        <v>1884</v>
      </c>
      <c r="B8093" s="19" t="s">
        <v>1935</v>
      </c>
      <c r="C8093" s="17" t="s">
        <v>78</v>
      </c>
      <c r="D8093" s="17" t="s">
        <v>1936</v>
      </c>
      <c r="E8093" s="396" t="s">
        <v>1887</v>
      </c>
      <c r="F8093" s="396"/>
      <c r="G8093" s="18" t="s">
        <v>1911</v>
      </c>
      <c r="H8093" s="21">
        <v>6.3167999999999997</v>
      </c>
      <c r="I8093" s="20">
        <v>28.34</v>
      </c>
      <c r="J8093" s="20">
        <v>179.01</v>
      </c>
    </row>
    <row r="8094" spans="1:10" ht="24" customHeight="1">
      <c r="A8094" s="17" t="s">
        <v>1884</v>
      </c>
      <c r="B8094" s="19" t="s">
        <v>1909</v>
      </c>
      <c r="C8094" s="17" t="s">
        <v>78</v>
      </c>
      <c r="D8094" s="17" t="s">
        <v>1910</v>
      </c>
      <c r="E8094" s="396" t="s">
        <v>1887</v>
      </c>
      <c r="F8094" s="396"/>
      <c r="G8094" s="18" t="s">
        <v>1911</v>
      </c>
      <c r="H8094" s="21">
        <v>6.3167999999999997</v>
      </c>
      <c r="I8094" s="20">
        <v>22.95</v>
      </c>
      <c r="J8094" s="20">
        <v>144.97</v>
      </c>
    </row>
    <row r="8095" spans="1:10" ht="39" customHeight="1">
      <c r="A8095" s="17" t="s">
        <v>1884</v>
      </c>
      <c r="B8095" s="19" t="s">
        <v>3885</v>
      </c>
      <c r="C8095" s="17" t="s">
        <v>78</v>
      </c>
      <c r="D8095" s="17" t="s">
        <v>3886</v>
      </c>
      <c r="E8095" s="396" t="s">
        <v>1991</v>
      </c>
      <c r="F8095" s="396"/>
      <c r="G8095" s="18" t="s">
        <v>81</v>
      </c>
      <c r="H8095" s="21">
        <v>1.103</v>
      </c>
      <c r="I8095" s="20">
        <v>510.45</v>
      </c>
      <c r="J8095" s="20">
        <v>563.02</v>
      </c>
    </row>
    <row r="8096" spans="1:10" ht="39" customHeight="1">
      <c r="A8096" s="17" t="s">
        <v>1884</v>
      </c>
      <c r="B8096" s="19" t="s">
        <v>1996</v>
      </c>
      <c r="C8096" s="17" t="s">
        <v>78</v>
      </c>
      <c r="D8096" s="17" t="s">
        <v>1997</v>
      </c>
      <c r="E8096" s="396" t="s">
        <v>1907</v>
      </c>
      <c r="F8096" s="396"/>
      <c r="G8096" s="18" t="s">
        <v>1908</v>
      </c>
      <c r="H8096" s="21">
        <v>9.7100000000000006E-2</v>
      </c>
      <c r="I8096" s="20">
        <v>24.46</v>
      </c>
      <c r="J8096" s="20">
        <v>2.37</v>
      </c>
    </row>
    <row r="8097" spans="1:10" ht="25.95" customHeight="1">
      <c r="A8097" s="17" t="s">
        <v>1884</v>
      </c>
      <c r="B8097" s="19" t="s">
        <v>1994</v>
      </c>
      <c r="C8097" s="17" t="s">
        <v>78</v>
      </c>
      <c r="D8097" s="17" t="s">
        <v>1995</v>
      </c>
      <c r="E8097" s="396" t="s">
        <v>1887</v>
      </c>
      <c r="F8097" s="396"/>
      <c r="G8097" s="18" t="s">
        <v>1911</v>
      </c>
      <c r="H8097" s="21">
        <v>0.1865</v>
      </c>
      <c r="I8097" s="20">
        <v>23.69</v>
      </c>
      <c r="J8097" s="20">
        <v>4.41</v>
      </c>
    </row>
    <row r="8098" spans="1:10" ht="25.95" customHeight="1">
      <c r="A8098" s="22" t="s">
        <v>1894</v>
      </c>
      <c r="B8098" s="24" t="s">
        <v>2059</v>
      </c>
      <c r="C8098" s="22" t="s">
        <v>78</v>
      </c>
      <c r="D8098" s="22" t="s">
        <v>2060</v>
      </c>
      <c r="E8098" s="397" t="s">
        <v>1928</v>
      </c>
      <c r="F8098" s="397"/>
      <c r="G8098" s="23" t="s">
        <v>2015</v>
      </c>
      <c r="H8098" s="26">
        <v>3.3399999999999999E-2</v>
      </c>
      <c r="I8098" s="25">
        <v>7.19</v>
      </c>
      <c r="J8098" s="25">
        <v>0.24</v>
      </c>
    </row>
    <row r="8099" spans="1:10" ht="25.95" customHeight="1">
      <c r="A8099" s="22" t="s">
        <v>1894</v>
      </c>
      <c r="B8099" s="24" t="s">
        <v>2126</v>
      </c>
      <c r="C8099" s="22" t="s">
        <v>78</v>
      </c>
      <c r="D8099" s="22" t="s">
        <v>2127</v>
      </c>
      <c r="E8099" s="397" t="s">
        <v>1928</v>
      </c>
      <c r="F8099" s="397"/>
      <c r="G8099" s="23" t="s">
        <v>81</v>
      </c>
      <c r="H8099" s="26">
        <v>0.18540000000000001</v>
      </c>
      <c r="I8099" s="25">
        <v>439.92</v>
      </c>
      <c r="J8099" s="25">
        <v>81.56</v>
      </c>
    </row>
    <row r="8100" spans="1:10" ht="25.95" customHeight="1">
      <c r="A8100" s="22" t="s">
        <v>1894</v>
      </c>
      <c r="B8100" s="24" t="s">
        <v>2069</v>
      </c>
      <c r="C8100" s="22" t="s">
        <v>78</v>
      </c>
      <c r="D8100" s="22" t="s">
        <v>2070</v>
      </c>
      <c r="E8100" s="397" t="s">
        <v>1928</v>
      </c>
      <c r="F8100" s="397"/>
      <c r="G8100" s="23" t="s">
        <v>136</v>
      </c>
      <c r="H8100" s="26">
        <v>6.0100000000000001E-2</v>
      </c>
      <c r="I8100" s="25">
        <v>17.68</v>
      </c>
      <c r="J8100" s="25">
        <v>1.06</v>
      </c>
    </row>
    <row r="8101" spans="1:10" ht="25.95" customHeight="1">
      <c r="A8101" s="22" t="s">
        <v>1894</v>
      </c>
      <c r="B8101" s="24" t="s">
        <v>2063</v>
      </c>
      <c r="C8101" s="22" t="s">
        <v>78</v>
      </c>
      <c r="D8101" s="22" t="s">
        <v>2064</v>
      </c>
      <c r="E8101" s="397" t="s">
        <v>1928</v>
      </c>
      <c r="F8101" s="397"/>
      <c r="G8101" s="23" t="s">
        <v>114</v>
      </c>
      <c r="H8101" s="26">
        <v>2.8315999999999999</v>
      </c>
      <c r="I8101" s="25">
        <v>3.73</v>
      </c>
      <c r="J8101" s="25">
        <v>10.56</v>
      </c>
    </row>
    <row r="8102" spans="1:10" ht="39" customHeight="1">
      <c r="A8102" s="22" t="s">
        <v>1894</v>
      </c>
      <c r="B8102" s="24" t="s">
        <v>2061</v>
      </c>
      <c r="C8102" s="22" t="s">
        <v>78</v>
      </c>
      <c r="D8102" s="22" t="s">
        <v>2062</v>
      </c>
      <c r="E8102" s="397" t="s">
        <v>1928</v>
      </c>
      <c r="F8102" s="397"/>
      <c r="G8102" s="23" t="s">
        <v>99</v>
      </c>
      <c r="H8102" s="26">
        <v>0.75829999999999997</v>
      </c>
      <c r="I8102" s="25">
        <v>44.57</v>
      </c>
      <c r="J8102" s="25">
        <v>33.79</v>
      </c>
    </row>
    <row r="8103" spans="1:10">
      <c r="A8103" s="38"/>
      <c r="B8103" s="38"/>
      <c r="C8103" s="38"/>
      <c r="D8103" s="38"/>
      <c r="E8103" s="38" t="s">
        <v>1897</v>
      </c>
      <c r="F8103" s="39">
        <v>426.49</v>
      </c>
      <c r="G8103" s="38" t="s">
        <v>1898</v>
      </c>
      <c r="H8103" s="39">
        <v>0</v>
      </c>
      <c r="I8103" s="38" t="s">
        <v>1899</v>
      </c>
      <c r="J8103" s="39">
        <v>426.49</v>
      </c>
    </row>
    <row r="8104" spans="1:10">
      <c r="A8104" s="38"/>
      <c r="B8104" s="38"/>
      <c r="C8104" s="38"/>
      <c r="D8104" s="38"/>
      <c r="E8104" s="38" t="s">
        <v>1900</v>
      </c>
      <c r="F8104" s="39">
        <v>304.87</v>
      </c>
      <c r="G8104" s="38"/>
      <c r="H8104" s="398" t="s">
        <v>1901</v>
      </c>
      <c r="I8104" s="398"/>
      <c r="J8104" s="39">
        <v>1792.06</v>
      </c>
    </row>
    <row r="8105" spans="1:10" ht="1.05" customHeight="1">
      <c r="A8105" s="16"/>
      <c r="B8105" s="16"/>
      <c r="C8105" s="16"/>
      <c r="D8105" s="16"/>
      <c r="E8105" s="16"/>
      <c r="F8105" s="16"/>
      <c r="G8105" s="16"/>
      <c r="H8105" s="16"/>
      <c r="I8105" s="16"/>
      <c r="J8105" s="16"/>
    </row>
    <row r="8106" spans="1:10" ht="18" customHeight="1">
      <c r="A8106" s="2"/>
      <c r="B8106" s="4" t="s">
        <v>61</v>
      </c>
      <c r="C8106" s="2" t="s">
        <v>62</v>
      </c>
      <c r="D8106" s="2" t="s">
        <v>9</v>
      </c>
      <c r="E8106" s="391" t="s">
        <v>63</v>
      </c>
      <c r="F8106" s="391"/>
      <c r="G8106" s="3" t="s">
        <v>64</v>
      </c>
      <c r="H8106" s="4" t="s">
        <v>10</v>
      </c>
      <c r="I8106" s="4" t="s">
        <v>65</v>
      </c>
      <c r="J8106" s="4" t="s">
        <v>11</v>
      </c>
    </row>
    <row r="8107" spans="1:10" ht="39" customHeight="1">
      <c r="A8107" s="10" t="s">
        <v>1883</v>
      </c>
      <c r="B8107" s="12" t="s">
        <v>3027</v>
      </c>
      <c r="C8107" s="10" t="s">
        <v>78</v>
      </c>
      <c r="D8107" s="10" t="s">
        <v>3028</v>
      </c>
      <c r="E8107" s="395" t="s">
        <v>2637</v>
      </c>
      <c r="F8107" s="395"/>
      <c r="G8107" s="11" t="s">
        <v>81</v>
      </c>
      <c r="H8107" s="15">
        <v>1</v>
      </c>
      <c r="I8107" s="13">
        <v>2994.51</v>
      </c>
      <c r="J8107" s="13">
        <v>2994.51</v>
      </c>
    </row>
    <row r="8108" spans="1:10" ht="39" customHeight="1">
      <c r="A8108" s="17" t="s">
        <v>1884</v>
      </c>
      <c r="B8108" s="19" t="s">
        <v>3883</v>
      </c>
      <c r="C8108" s="17" t="s">
        <v>78</v>
      </c>
      <c r="D8108" s="17" t="s">
        <v>3884</v>
      </c>
      <c r="E8108" s="396" t="s">
        <v>1991</v>
      </c>
      <c r="F8108" s="396"/>
      <c r="G8108" s="18" t="s">
        <v>81</v>
      </c>
      <c r="H8108" s="21">
        <v>1.2</v>
      </c>
      <c r="I8108" s="20">
        <v>495.32</v>
      </c>
      <c r="J8108" s="20">
        <v>594.38</v>
      </c>
    </row>
    <row r="8109" spans="1:10" ht="24" customHeight="1">
      <c r="A8109" s="17" t="s">
        <v>1884</v>
      </c>
      <c r="B8109" s="19" t="s">
        <v>1935</v>
      </c>
      <c r="C8109" s="17" t="s">
        <v>78</v>
      </c>
      <c r="D8109" s="17" t="s">
        <v>1936</v>
      </c>
      <c r="E8109" s="396" t="s">
        <v>1887</v>
      </c>
      <c r="F8109" s="396"/>
      <c r="G8109" s="18" t="s">
        <v>1911</v>
      </c>
      <c r="H8109" s="21">
        <v>31.349900000000002</v>
      </c>
      <c r="I8109" s="20">
        <v>28.34</v>
      </c>
      <c r="J8109" s="20">
        <v>888.45</v>
      </c>
    </row>
    <row r="8110" spans="1:10" ht="39" customHeight="1">
      <c r="A8110" s="17" t="s">
        <v>1884</v>
      </c>
      <c r="B8110" s="19" t="s">
        <v>2054</v>
      </c>
      <c r="C8110" s="17" t="s">
        <v>78</v>
      </c>
      <c r="D8110" s="17" t="s">
        <v>2055</v>
      </c>
      <c r="E8110" s="396" t="s">
        <v>1907</v>
      </c>
      <c r="F8110" s="396"/>
      <c r="G8110" s="18" t="s">
        <v>1908</v>
      </c>
      <c r="H8110" s="21">
        <v>18.091699999999999</v>
      </c>
      <c r="I8110" s="20">
        <v>0.53</v>
      </c>
      <c r="J8110" s="20">
        <v>9.58</v>
      </c>
    </row>
    <row r="8111" spans="1:10" ht="39" customHeight="1">
      <c r="A8111" s="17" t="s">
        <v>1884</v>
      </c>
      <c r="B8111" s="19" t="s">
        <v>2052</v>
      </c>
      <c r="C8111" s="17" t="s">
        <v>78</v>
      </c>
      <c r="D8111" s="17" t="s">
        <v>2053</v>
      </c>
      <c r="E8111" s="396" t="s">
        <v>1907</v>
      </c>
      <c r="F8111" s="396"/>
      <c r="G8111" s="18" t="s">
        <v>1914</v>
      </c>
      <c r="H8111" s="21">
        <v>6.6349999999999998</v>
      </c>
      <c r="I8111" s="20">
        <v>1.35</v>
      </c>
      <c r="J8111" s="20">
        <v>8.9499999999999993</v>
      </c>
    </row>
    <row r="8112" spans="1:10" ht="39" customHeight="1">
      <c r="A8112" s="17" t="s">
        <v>1884</v>
      </c>
      <c r="B8112" s="19" t="s">
        <v>2187</v>
      </c>
      <c r="C8112" s="17" t="s">
        <v>78</v>
      </c>
      <c r="D8112" s="17" t="s">
        <v>2188</v>
      </c>
      <c r="E8112" s="396" t="s">
        <v>181</v>
      </c>
      <c r="F8112" s="396"/>
      <c r="G8112" s="18" t="s">
        <v>136</v>
      </c>
      <c r="H8112" s="21">
        <v>27.898800000000001</v>
      </c>
      <c r="I8112" s="20">
        <v>15.74</v>
      </c>
      <c r="J8112" s="20">
        <v>439.12</v>
      </c>
    </row>
    <row r="8113" spans="1:10" ht="39" customHeight="1">
      <c r="A8113" s="17" t="s">
        <v>1884</v>
      </c>
      <c r="B8113" s="19" t="s">
        <v>1992</v>
      </c>
      <c r="C8113" s="17" t="s">
        <v>78</v>
      </c>
      <c r="D8113" s="17" t="s">
        <v>1993</v>
      </c>
      <c r="E8113" s="396" t="s">
        <v>1907</v>
      </c>
      <c r="F8113" s="396"/>
      <c r="G8113" s="18" t="s">
        <v>1914</v>
      </c>
      <c r="H8113" s="21">
        <v>0.48770000000000002</v>
      </c>
      <c r="I8113" s="20">
        <v>25.82</v>
      </c>
      <c r="J8113" s="20">
        <v>12.59</v>
      </c>
    </row>
    <row r="8114" spans="1:10" ht="25.95" customHeight="1">
      <c r="A8114" s="17" t="s">
        <v>1884</v>
      </c>
      <c r="B8114" s="19" t="s">
        <v>2299</v>
      </c>
      <c r="C8114" s="17" t="s">
        <v>78</v>
      </c>
      <c r="D8114" s="17" t="s">
        <v>2300</v>
      </c>
      <c r="E8114" s="396" t="s">
        <v>1887</v>
      </c>
      <c r="F8114" s="396"/>
      <c r="G8114" s="18" t="s">
        <v>1911</v>
      </c>
      <c r="H8114" s="21">
        <v>5.96</v>
      </c>
      <c r="I8114" s="20">
        <v>26.97</v>
      </c>
      <c r="J8114" s="20">
        <v>160.74</v>
      </c>
    </row>
    <row r="8115" spans="1:10" ht="39" customHeight="1">
      <c r="A8115" s="17" t="s">
        <v>1884</v>
      </c>
      <c r="B8115" s="19" t="s">
        <v>1996</v>
      </c>
      <c r="C8115" s="17" t="s">
        <v>78</v>
      </c>
      <c r="D8115" s="17" t="s">
        <v>1997</v>
      </c>
      <c r="E8115" s="396" t="s">
        <v>1907</v>
      </c>
      <c r="F8115" s="396"/>
      <c r="G8115" s="18" t="s">
        <v>1908</v>
      </c>
      <c r="H8115" s="21">
        <v>0.70430000000000004</v>
      </c>
      <c r="I8115" s="20">
        <v>24.46</v>
      </c>
      <c r="J8115" s="20">
        <v>17.22</v>
      </c>
    </row>
    <row r="8116" spans="1:10" ht="24" customHeight="1">
      <c r="A8116" s="17" t="s">
        <v>1884</v>
      </c>
      <c r="B8116" s="19" t="s">
        <v>1909</v>
      </c>
      <c r="C8116" s="17" t="s">
        <v>78</v>
      </c>
      <c r="D8116" s="17" t="s">
        <v>1910</v>
      </c>
      <c r="E8116" s="396" t="s">
        <v>1887</v>
      </c>
      <c r="F8116" s="396"/>
      <c r="G8116" s="18" t="s">
        <v>1911</v>
      </c>
      <c r="H8116" s="21">
        <v>31.349900000000002</v>
      </c>
      <c r="I8116" s="20">
        <v>22.95</v>
      </c>
      <c r="J8116" s="20">
        <v>719.48</v>
      </c>
    </row>
    <row r="8117" spans="1:10" ht="25.95" customHeight="1">
      <c r="A8117" s="17" t="s">
        <v>1884</v>
      </c>
      <c r="B8117" s="19" t="s">
        <v>1994</v>
      </c>
      <c r="C8117" s="17" t="s">
        <v>78</v>
      </c>
      <c r="D8117" s="17" t="s">
        <v>1995</v>
      </c>
      <c r="E8117" s="396" t="s">
        <v>1887</v>
      </c>
      <c r="F8117" s="396"/>
      <c r="G8117" s="18" t="s">
        <v>1911</v>
      </c>
      <c r="H8117" s="21">
        <v>1.1919999999999999</v>
      </c>
      <c r="I8117" s="20">
        <v>23.69</v>
      </c>
      <c r="J8117" s="20">
        <v>28.23</v>
      </c>
    </row>
    <row r="8118" spans="1:10" ht="25.95" customHeight="1">
      <c r="A8118" s="22" t="s">
        <v>1894</v>
      </c>
      <c r="B8118" s="24" t="s">
        <v>2059</v>
      </c>
      <c r="C8118" s="22" t="s">
        <v>78</v>
      </c>
      <c r="D8118" s="22" t="s">
        <v>2060</v>
      </c>
      <c r="E8118" s="397" t="s">
        <v>1928</v>
      </c>
      <c r="F8118" s="397"/>
      <c r="G8118" s="23" t="s">
        <v>2015</v>
      </c>
      <c r="H8118" s="26">
        <v>8.3299999999999999E-2</v>
      </c>
      <c r="I8118" s="25">
        <v>7.19</v>
      </c>
      <c r="J8118" s="25">
        <v>0.59</v>
      </c>
    </row>
    <row r="8119" spans="1:10" ht="39" customHeight="1">
      <c r="A8119" s="22" t="s">
        <v>1894</v>
      </c>
      <c r="B8119" s="24" t="s">
        <v>2061</v>
      </c>
      <c r="C8119" s="22" t="s">
        <v>78</v>
      </c>
      <c r="D8119" s="22" t="s">
        <v>2062</v>
      </c>
      <c r="E8119" s="397" t="s">
        <v>1928</v>
      </c>
      <c r="F8119" s="397"/>
      <c r="G8119" s="23" t="s">
        <v>99</v>
      </c>
      <c r="H8119" s="26">
        <v>1.9403999999999999</v>
      </c>
      <c r="I8119" s="25">
        <v>44.57</v>
      </c>
      <c r="J8119" s="25">
        <v>86.48</v>
      </c>
    </row>
    <row r="8120" spans="1:10" ht="25.95" customHeight="1">
      <c r="A8120" s="22" t="s">
        <v>1894</v>
      </c>
      <c r="B8120" s="24" t="s">
        <v>2069</v>
      </c>
      <c r="C8120" s="22" t="s">
        <v>78</v>
      </c>
      <c r="D8120" s="22" t="s">
        <v>2070</v>
      </c>
      <c r="E8120" s="397" t="s">
        <v>1928</v>
      </c>
      <c r="F8120" s="397"/>
      <c r="G8120" s="23" t="s">
        <v>136</v>
      </c>
      <c r="H8120" s="26">
        <v>0.4365</v>
      </c>
      <c r="I8120" s="25">
        <v>17.68</v>
      </c>
      <c r="J8120" s="25">
        <v>7.71</v>
      </c>
    </row>
    <row r="8121" spans="1:10" ht="25.95" customHeight="1">
      <c r="A8121" s="22" t="s">
        <v>1894</v>
      </c>
      <c r="B8121" s="24" t="s">
        <v>2063</v>
      </c>
      <c r="C8121" s="22" t="s">
        <v>78</v>
      </c>
      <c r="D8121" s="22" t="s">
        <v>2064</v>
      </c>
      <c r="E8121" s="397" t="s">
        <v>1928</v>
      </c>
      <c r="F8121" s="397"/>
      <c r="G8121" s="23" t="s">
        <v>114</v>
      </c>
      <c r="H8121" s="26">
        <v>5.6283000000000003</v>
      </c>
      <c r="I8121" s="25">
        <v>3.73</v>
      </c>
      <c r="J8121" s="25">
        <v>20.99</v>
      </c>
    </row>
    <row r="8122" spans="1:10">
      <c r="A8122" s="38"/>
      <c r="B8122" s="38"/>
      <c r="C8122" s="38"/>
      <c r="D8122" s="38"/>
      <c r="E8122" s="38" t="s">
        <v>1897</v>
      </c>
      <c r="F8122" s="39">
        <v>1533.49</v>
      </c>
      <c r="G8122" s="38" t="s">
        <v>1898</v>
      </c>
      <c r="H8122" s="39">
        <v>0</v>
      </c>
      <c r="I8122" s="38" t="s">
        <v>1899</v>
      </c>
      <c r="J8122" s="39">
        <v>1533.49</v>
      </c>
    </row>
    <row r="8123" spans="1:10">
      <c r="A8123" s="38"/>
      <c r="B8123" s="38"/>
      <c r="C8123" s="38"/>
      <c r="D8123" s="38"/>
      <c r="E8123" s="38" t="s">
        <v>1900</v>
      </c>
      <c r="F8123" s="39">
        <v>613.87</v>
      </c>
      <c r="G8123" s="38"/>
      <c r="H8123" s="398" t="s">
        <v>1901</v>
      </c>
      <c r="I8123" s="398"/>
      <c r="J8123" s="39">
        <v>3608.38</v>
      </c>
    </row>
    <row r="8124" spans="1:10" ht="1.05" customHeight="1">
      <c r="A8124" s="16"/>
      <c r="B8124" s="16"/>
      <c r="C8124" s="16"/>
      <c r="D8124" s="16"/>
      <c r="E8124" s="16"/>
      <c r="F8124" s="16"/>
      <c r="G8124" s="16"/>
      <c r="H8124" s="16"/>
      <c r="I8124" s="16"/>
      <c r="J8124" s="16"/>
    </row>
    <row r="8125" spans="1:10" ht="18" customHeight="1">
      <c r="A8125" s="2"/>
      <c r="B8125" s="4" t="s">
        <v>61</v>
      </c>
      <c r="C8125" s="2" t="s">
        <v>62</v>
      </c>
      <c r="D8125" s="2" t="s">
        <v>9</v>
      </c>
      <c r="E8125" s="391" t="s">
        <v>63</v>
      </c>
      <c r="F8125" s="391"/>
      <c r="G8125" s="3" t="s">
        <v>64</v>
      </c>
      <c r="H8125" s="4" t="s">
        <v>10</v>
      </c>
      <c r="I8125" s="4" t="s">
        <v>65</v>
      </c>
      <c r="J8125" s="4" t="s">
        <v>11</v>
      </c>
    </row>
    <row r="8126" spans="1:10" ht="39" customHeight="1">
      <c r="A8126" s="10" t="s">
        <v>1883</v>
      </c>
      <c r="B8126" s="12" t="s">
        <v>2635</v>
      </c>
      <c r="C8126" s="10" t="s">
        <v>78</v>
      </c>
      <c r="D8126" s="10" t="s">
        <v>2636</v>
      </c>
      <c r="E8126" s="395" t="s">
        <v>2637</v>
      </c>
      <c r="F8126" s="395"/>
      <c r="G8126" s="11" t="s">
        <v>81</v>
      </c>
      <c r="H8126" s="15">
        <v>1</v>
      </c>
      <c r="I8126" s="13">
        <v>2450.15</v>
      </c>
      <c r="J8126" s="13">
        <v>2450.15</v>
      </c>
    </row>
    <row r="8127" spans="1:10" ht="39" customHeight="1">
      <c r="A8127" s="17" t="s">
        <v>1884</v>
      </c>
      <c r="B8127" s="19" t="s">
        <v>2054</v>
      </c>
      <c r="C8127" s="17" t="s">
        <v>78</v>
      </c>
      <c r="D8127" s="17" t="s">
        <v>2055</v>
      </c>
      <c r="E8127" s="396" t="s">
        <v>1907</v>
      </c>
      <c r="F8127" s="396"/>
      <c r="G8127" s="18" t="s">
        <v>1908</v>
      </c>
      <c r="H8127" s="21">
        <v>12.7788</v>
      </c>
      <c r="I8127" s="20">
        <v>0.53</v>
      </c>
      <c r="J8127" s="20">
        <v>6.77</v>
      </c>
    </row>
    <row r="8128" spans="1:10" ht="39" customHeight="1">
      <c r="A8128" s="17" t="s">
        <v>1884</v>
      </c>
      <c r="B8128" s="19" t="s">
        <v>2052</v>
      </c>
      <c r="C8128" s="17" t="s">
        <v>78</v>
      </c>
      <c r="D8128" s="17" t="s">
        <v>2053</v>
      </c>
      <c r="E8128" s="396" t="s">
        <v>1907</v>
      </c>
      <c r="F8128" s="396"/>
      <c r="G8128" s="18" t="s">
        <v>1914</v>
      </c>
      <c r="H8128" s="21">
        <v>4.6864999999999997</v>
      </c>
      <c r="I8128" s="20">
        <v>1.35</v>
      </c>
      <c r="J8128" s="20">
        <v>6.32</v>
      </c>
    </row>
    <row r="8129" spans="1:10" ht="39" customHeight="1">
      <c r="A8129" s="17" t="s">
        <v>1884</v>
      </c>
      <c r="B8129" s="19" t="s">
        <v>1996</v>
      </c>
      <c r="C8129" s="17" t="s">
        <v>78</v>
      </c>
      <c r="D8129" s="17" t="s">
        <v>1997</v>
      </c>
      <c r="E8129" s="396" t="s">
        <v>1907</v>
      </c>
      <c r="F8129" s="396"/>
      <c r="G8129" s="18" t="s">
        <v>1908</v>
      </c>
      <c r="H8129" s="21">
        <v>0.42259999999999998</v>
      </c>
      <c r="I8129" s="20">
        <v>24.46</v>
      </c>
      <c r="J8129" s="20">
        <v>10.33</v>
      </c>
    </row>
    <row r="8130" spans="1:10" ht="24" customHeight="1">
      <c r="A8130" s="17" t="s">
        <v>1884</v>
      </c>
      <c r="B8130" s="19" t="s">
        <v>1935</v>
      </c>
      <c r="C8130" s="17" t="s">
        <v>78</v>
      </c>
      <c r="D8130" s="17" t="s">
        <v>1936</v>
      </c>
      <c r="E8130" s="396" t="s">
        <v>1887</v>
      </c>
      <c r="F8130" s="396"/>
      <c r="G8130" s="18" t="s">
        <v>1911</v>
      </c>
      <c r="H8130" s="21">
        <v>22.497399999999999</v>
      </c>
      <c r="I8130" s="20">
        <v>28.34</v>
      </c>
      <c r="J8130" s="20">
        <v>637.57000000000005</v>
      </c>
    </row>
    <row r="8131" spans="1:10" ht="25.95" customHeight="1">
      <c r="A8131" s="17" t="s">
        <v>1884</v>
      </c>
      <c r="B8131" s="19" t="s">
        <v>1994</v>
      </c>
      <c r="C8131" s="17" t="s">
        <v>78</v>
      </c>
      <c r="D8131" s="17" t="s">
        <v>1995</v>
      </c>
      <c r="E8131" s="396" t="s">
        <v>1887</v>
      </c>
      <c r="F8131" s="396"/>
      <c r="G8131" s="18" t="s">
        <v>1911</v>
      </c>
      <c r="H8131" s="21">
        <v>0.73560000000000003</v>
      </c>
      <c r="I8131" s="20">
        <v>23.69</v>
      </c>
      <c r="J8131" s="20">
        <v>17.420000000000002</v>
      </c>
    </row>
    <row r="8132" spans="1:10" ht="25.95" customHeight="1">
      <c r="A8132" s="17" t="s">
        <v>1884</v>
      </c>
      <c r="B8132" s="19" t="s">
        <v>2299</v>
      </c>
      <c r="C8132" s="17" t="s">
        <v>78</v>
      </c>
      <c r="D8132" s="17" t="s">
        <v>2300</v>
      </c>
      <c r="E8132" s="396" t="s">
        <v>1887</v>
      </c>
      <c r="F8132" s="396"/>
      <c r="G8132" s="18" t="s">
        <v>1911</v>
      </c>
      <c r="H8132" s="21">
        <v>3.6779999999999999</v>
      </c>
      <c r="I8132" s="20">
        <v>26.97</v>
      </c>
      <c r="J8132" s="20">
        <v>99.19</v>
      </c>
    </row>
    <row r="8133" spans="1:10" ht="39" customHeight="1">
      <c r="A8133" s="17" t="s">
        <v>1884</v>
      </c>
      <c r="B8133" s="19" t="s">
        <v>2187</v>
      </c>
      <c r="C8133" s="17" t="s">
        <v>78</v>
      </c>
      <c r="D8133" s="17" t="s">
        <v>2188</v>
      </c>
      <c r="E8133" s="396" t="s">
        <v>181</v>
      </c>
      <c r="F8133" s="396"/>
      <c r="G8133" s="18" t="s">
        <v>136</v>
      </c>
      <c r="H8133" s="21">
        <v>28.936900000000001</v>
      </c>
      <c r="I8133" s="20">
        <v>15.74</v>
      </c>
      <c r="J8133" s="20">
        <v>455.46</v>
      </c>
    </row>
    <row r="8134" spans="1:10" ht="24" customHeight="1">
      <c r="A8134" s="17" t="s">
        <v>1884</v>
      </c>
      <c r="B8134" s="19" t="s">
        <v>1909</v>
      </c>
      <c r="C8134" s="17" t="s">
        <v>78</v>
      </c>
      <c r="D8134" s="17" t="s">
        <v>1910</v>
      </c>
      <c r="E8134" s="396" t="s">
        <v>1887</v>
      </c>
      <c r="F8134" s="396"/>
      <c r="G8134" s="18" t="s">
        <v>1911</v>
      </c>
      <c r="H8134" s="21">
        <v>22.497399999999999</v>
      </c>
      <c r="I8134" s="20">
        <v>22.95</v>
      </c>
      <c r="J8134" s="20">
        <v>516.30999999999995</v>
      </c>
    </row>
    <row r="8135" spans="1:10" ht="39" customHeight="1">
      <c r="A8135" s="17" t="s">
        <v>1884</v>
      </c>
      <c r="B8135" s="19" t="s">
        <v>3885</v>
      </c>
      <c r="C8135" s="17" t="s">
        <v>78</v>
      </c>
      <c r="D8135" s="17" t="s">
        <v>3886</v>
      </c>
      <c r="E8135" s="396" t="s">
        <v>1991</v>
      </c>
      <c r="F8135" s="396"/>
      <c r="G8135" s="18" t="s">
        <v>81</v>
      </c>
      <c r="H8135" s="21">
        <v>1.2</v>
      </c>
      <c r="I8135" s="20">
        <v>510.45</v>
      </c>
      <c r="J8135" s="20">
        <v>612.54</v>
      </c>
    </row>
    <row r="8136" spans="1:10" ht="39" customHeight="1">
      <c r="A8136" s="17" t="s">
        <v>1884</v>
      </c>
      <c r="B8136" s="19" t="s">
        <v>1992</v>
      </c>
      <c r="C8136" s="17" t="s">
        <v>78</v>
      </c>
      <c r="D8136" s="17" t="s">
        <v>1993</v>
      </c>
      <c r="E8136" s="396" t="s">
        <v>1907</v>
      </c>
      <c r="F8136" s="396"/>
      <c r="G8136" s="18" t="s">
        <v>1914</v>
      </c>
      <c r="H8136" s="21">
        <v>0.313</v>
      </c>
      <c r="I8136" s="20">
        <v>25.82</v>
      </c>
      <c r="J8136" s="20">
        <v>8.08</v>
      </c>
    </row>
    <row r="8137" spans="1:10" ht="25.95" customHeight="1">
      <c r="A8137" s="22" t="s">
        <v>1894</v>
      </c>
      <c r="B8137" s="24" t="s">
        <v>2059</v>
      </c>
      <c r="C8137" s="22" t="s">
        <v>78</v>
      </c>
      <c r="D8137" s="22" t="s">
        <v>2060</v>
      </c>
      <c r="E8137" s="397" t="s">
        <v>1928</v>
      </c>
      <c r="F8137" s="397"/>
      <c r="G8137" s="23" t="s">
        <v>2015</v>
      </c>
      <c r="H8137" s="26">
        <v>5.67E-2</v>
      </c>
      <c r="I8137" s="25">
        <v>7.19</v>
      </c>
      <c r="J8137" s="25">
        <v>0.4</v>
      </c>
    </row>
    <row r="8138" spans="1:10" ht="25.95" customHeight="1">
      <c r="A8138" s="22" t="s">
        <v>1894</v>
      </c>
      <c r="B8138" s="24" t="s">
        <v>2069</v>
      </c>
      <c r="C8138" s="22" t="s">
        <v>78</v>
      </c>
      <c r="D8138" s="22" t="s">
        <v>2070</v>
      </c>
      <c r="E8138" s="397" t="s">
        <v>1928</v>
      </c>
      <c r="F8138" s="397"/>
      <c r="G8138" s="23" t="s">
        <v>136</v>
      </c>
      <c r="H8138" s="26">
        <v>0.26190000000000002</v>
      </c>
      <c r="I8138" s="25">
        <v>17.68</v>
      </c>
      <c r="J8138" s="25">
        <v>4.63</v>
      </c>
    </row>
    <row r="8139" spans="1:10" ht="39" customHeight="1">
      <c r="A8139" s="22" t="s">
        <v>1894</v>
      </c>
      <c r="B8139" s="24" t="s">
        <v>2061</v>
      </c>
      <c r="C8139" s="22" t="s">
        <v>78</v>
      </c>
      <c r="D8139" s="22" t="s">
        <v>2062</v>
      </c>
      <c r="E8139" s="397" t="s">
        <v>1928</v>
      </c>
      <c r="F8139" s="397"/>
      <c r="G8139" s="23" t="s">
        <v>99</v>
      </c>
      <c r="H8139" s="26">
        <v>1.3111999999999999</v>
      </c>
      <c r="I8139" s="25">
        <v>44.57</v>
      </c>
      <c r="J8139" s="25">
        <v>58.44</v>
      </c>
    </row>
    <row r="8140" spans="1:10" ht="25.95" customHeight="1">
      <c r="A8140" s="22" t="s">
        <v>1894</v>
      </c>
      <c r="B8140" s="24" t="s">
        <v>2063</v>
      </c>
      <c r="C8140" s="22" t="s">
        <v>78</v>
      </c>
      <c r="D8140" s="22" t="s">
        <v>2064</v>
      </c>
      <c r="E8140" s="397" t="s">
        <v>1928</v>
      </c>
      <c r="F8140" s="397"/>
      <c r="G8140" s="23" t="s">
        <v>114</v>
      </c>
      <c r="H8140" s="26">
        <v>4.4770000000000003</v>
      </c>
      <c r="I8140" s="25">
        <v>3.73</v>
      </c>
      <c r="J8140" s="25">
        <v>16.690000000000001</v>
      </c>
    </row>
    <row r="8141" spans="1:10">
      <c r="A8141" s="38"/>
      <c r="B8141" s="38"/>
      <c r="C8141" s="38"/>
      <c r="D8141" s="38"/>
      <c r="E8141" s="38" t="s">
        <v>1897</v>
      </c>
      <c r="F8141" s="39">
        <v>1143.31</v>
      </c>
      <c r="G8141" s="38" t="s">
        <v>1898</v>
      </c>
      <c r="H8141" s="39">
        <v>0</v>
      </c>
      <c r="I8141" s="38" t="s">
        <v>1899</v>
      </c>
      <c r="J8141" s="39">
        <v>1143.31</v>
      </c>
    </row>
    <row r="8142" spans="1:10">
      <c r="A8142" s="38"/>
      <c r="B8142" s="38"/>
      <c r="C8142" s="38"/>
      <c r="D8142" s="38"/>
      <c r="E8142" s="38" t="s">
        <v>1900</v>
      </c>
      <c r="F8142" s="39">
        <v>502.28</v>
      </c>
      <c r="G8142" s="38"/>
      <c r="H8142" s="398" t="s">
        <v>1901</v>
      </c>
      <c r="I8142" s="398"/>
      <c r="J8142" s="39">
        <v>2952.43</v>
      </c>
    </row>
    <row r="8143" spans="1:10" ht="1.05" customHeight="1">
      <c r="A8143" s="16"/>
      <c r="B8143" s="16"/>
      <c r="C8143" s="16"/>
      <c r="D8143" s="16"/>
      <c r="E8143" s="16"/>
      <c r="F8143" s="16"/>
      <c r="G8143" s="16"/>
      <c r="H8143" s="16"/>
      <c r="I8143" s="16"/>
      <c r="J8143" s="16"/>
    </row>
    <row r="8144" spans="1:10" ht="18" customHeight="1">
      <c r="A8144" s="2"/>
      <c r="B8144" s="4" t="s">
        <v>61</v>
      </c>
      <c r="C8144" s="2" t="s">
        <v>62</v>
      </c>
      <c r="D8144" s="2" t="s">
        <v>9</v>
      </c>
      <c r="E8144" s="391" t="s">
        <v>63</v>
      </c>
      <c r="F8144" s="391"/>
      <c r="G8144" s="3" t="s">
        <v>64</v>
      </c>
      <c r="H8144" s="4" t="s">
        <v>10</v>
      </c>
      <c r="I8144" s="4" t="s">
        <v>65</v>
      </c>
      <c r="J8144" s="4" t="s">
        <v>11</v>
      </c>
    </row>
    <row r="8145" spans="1:10" ht="24" customHeight="1">
      <c r="A8145" s="10" t="s">
        <v>1883</v>
      </c>
      <c r="B8145" s="12" t="s">
        <v>2481</v>
      </c>
      <c r="C8145" s="10" t="s">
        <v>78</v>
      </c>
      <c r="D8145" s="10" t="s">
        <v>2482</v>
      </c>
      <c r="E8145" s="395" t="s">
        <v>1887</v>
      </c>
      <c r="F8145" s="395"/>
      <c r="G8145" s="11" t="s">
        <v>1911</v>
      </c>
      <c r="H8145" s="15">
        <v>1</v>
      </c>
      <c r="I8145" s="13">
        <v>30.01</v>
      </c>
      <c r="J8145" s="13">
        <v>30.01</v>
      </c>
    </row>
    <row r="8146" spans="1:10" ht="25.95" customHeight="1">
      <c r="A8146" s="17" t="s">
        <v>1884</v>
      </c>
      <c r="B8146" s="19" t="s">
        <v>4033</v>
      </c>
      <c r="C8146" s="17" t="s">
        <v>78</v>
      </c>
      <c r="D8146" s="17" t="s">
        <v>4034</v>
      </c>
      <c r="E8146" s="396" t="s">
        <v>1887</v>
      </c>
      <c r="F8146" s="396"/>
      <c r="G8146" s="18" t="s">
        <v>1911</v>
      </c>
      <c r="H8146" s="21">
        <v>1</v>
      </c>
      <c r="I8146" s="20">
        <v>0.3</v>
      </c>
      <c r="J8146" s="20">
        <v>0.3</v>
      </c>
    </row>
    <row r="8147" spans="1:10" ht="25.95" customHeight="1">
      <c r="A8147" s="22" t="s">
        <v>1894</v>
      </c>
      <c r="B8147" s="24" t="s">
        <v>3672</v>
      </c>
      <c r="C8147" s="22" t="s">
        <v>78</v>
      </c>
      <c r="D8147" s="22" t="s">
        <v>3673</v>
      </c>
      <c r="E8147" s="397" t="s">
        <v>1928</v>
      </c>
      <c r="F8147" s="397"/>
      <c r="G8147" s="23" t="s">
        <v>1911</v>
      </c>
      <c r="H8147" s="26">
        <v>1</v>
      </c>
      <c r="I8147" s="25">
        <v>1.43</v>
      </c>
      <c r="J8147" s="25">
        <v>1.43</v>
      </c>
    </row>
    <row r="8148" spans="1:10" ht="25.95" customHeight="1">
      <c r="A8148" s="22" t="s">
        <v>1894</v>
      </c>
      <c r="B8148" s="24" t="s">
        <v>3682</v>
      </c>
      <c r="C8148" s="22" t="s">
        <v>78</v>
      </c>
      <c r="D8148" s="22" t="s">
        <v>3683</v>
      </c>
      <c r="E8148" s="397" t="s">
        <v>1928</v>
      </c>
      <c r="F8148" s="397"/>
      <c r="G8148" s="23" t="s">
        <v>1911</v>
      </c>
      <c r="H8148" s="26">
        <v>1</v>
      </c>
      <c r="I8148" s="25">
        <v>0.54</v>
      </c>
      <c r="J8148" s="25">
        <v>0.54</v>
      </c>
    </row>
    <row r="8149" spans="1:10" ht="25.95" customHeight="1">
      <c r="A8149" s="22" t="s">
        <v>1894</v>
      </c>
      <c r="B8149" s="24" t="s">
        <v>3676</v>
      </c>
      <c r="C8149" s="22" t="s">
        <v>78</v>
      </c>
      <c r="D8149" s="22" t="s">
        <v>3677</v>
      </c>
      <c r="E8149" s="397" t="s">
        <v>1928</v>
      </c>
      <c r="F8149" s="397"/>
      <c r="G8149" s="23" t="s">
        <v>1911</v>
      </c>
      <c r="H8149" s="26">
        <v>1</v>
      </c>
      <c r="I8149" s="25">
        <v>0.08</v>
      </c>
      <c r="J8149" s="25">
        <v>0.08</v>
      </c>
    </row>
    <row r="8150" spans="1:10" ht="25.95" customHeight="1">
      <c r="A8150" s="22" t="s">
        <v>1894</v>
      </c>
      <c r="B8150" s="24" t="s">
        <v>4247</v>
      </c>
      <c r="C8150" s="22" t="s">
        <v>78</v>
      </c>
      <c r="D8150" s="22" t="s">
        <v>4248</v>
      </c>
      <c r="E8150" s="397" t="s">
        <v>1928</v>
      </c>
      <c r="F8150" s="397"/>
      <c r="G8150" s="23" t="s">
        <v>1911</v>
      </c>
      <c r="H8150" s="26">
        <v>1</v>
      </c>
      <c r="I8150" s="25">
        <v>1.85</v>
      </c>
      <c r="J8150" s="25">
        <v>1.85</v>
      </c>
    </row>
    <row r="8151" spans="1:10" ht="24" customHeight="1">
      <c r="A8151" s="22" t="s">
        <v>1894</v>
      </c>
      <c r="B8151" s="24" t="s">
        <v>4035</v>
      </c>
      <c r="C8151" s="22" t="s">
        <v>78</v>
      </c>
      <c r="D8151" s="22" t="s">
        <v>4036</v>
      </c>
      <c r="E8151" s="397" t="s">
        <v>67</v>
      </c>
      <c r="F8151" s="397"/>
      <c r="G8151" s="23" t="s">
        <v>1911</v>
      </c>
      <c r="H8151" s="26">
        <v>1</v>
      </c>
      <c r="I8151" s="25">
        <v>20.97</v>
      </c>
      <c r="J8151" s="25">
        <v>20.97</v>
      </c>
    </row>
    <row r="8152" spans="1:10" ht="25.95" customHeight="1">
      <c r="A8152" s="22" t="s">
        <v>1894</v>
      </c>
      <c r="B8152" s="24" t="s">
        <v>3670</v>
      </c>
      <c r="C8152" s="22" t="s">
        <v>78</v>
      </c>
      <c r="D8152" s="22" t="s">
        <v>3671</v>
      </c>
      <c r="E8152" s="397" t="s">
        <v>1928</v>
      </c>
      <c r="F8152" s="397"/>
      <c r="G8152" s="23" t="s">
        <v>1911</v>
      </c>
      <c r="H8152" s="26">
        <v>1</v>
      </c>
      <c r="I8152" s="25">
        <v>2.79</v>
      </c>
      <c r="J8152" s="25">
        <v>2.79</v>
      </c>
    </row>
    <row r="8153" spans="1:10" ht="25.95" customHeight="1">
      <c r="A8153" s="22" t="s">
        <v>1894</v>
      </c>
      <c r="B8153" s="24" t="s">
        <v>4249</v>
      </c>
      <c r="C8153" s="22" t="s">
        <v>78</v>
      </c>
      <c r="D8153" s="22" t="s">
        <v>4250</v>
      </c>
      <c r="E8153" s="397" t="s">
        <v>1928</v>
      </c>
      <c r="F8153" s="397"/>
      <c r="G8153" s="23" t="s">
        <v>1911</v>
      </c>
      <c r="H8153" s="26">
        <v>1</v>
      </c>
      <c r="I8153" s="25">
        <v>2.0499999999999998</v>
      </c>
      <c r="J8153" s="25">
        <v>2.0499999999999998</v>
      </c>
    </row>
    <row r="8154" spans="1:10">
      <c r="A8154" s="38"/>
      <c r="B8154" s="38"/>
      <c r="C8154" s="38"/>
      <c r="D8154" s="38"/>
      <c r="E8154" s="38" t="s">
        <v>1897</v>
      </c>
      <c r="F8154" s="39">
        <v>21.27</v>
      </c>
      <c r="G8154" s="38" t="s">
        <v>1898</v>
      </c>
      <c r="H8154" s="39">
        <v>0</v>
      </c>
      <c r="I8154" s="38" t="s">
        <v>1899</v>
      </c>
      <c r="J8154" s="39">
        <v>21.27</v>
      </c>
    </row>
    <row r="8155" spans="1:10">
      <c r="A8155" s="38"/>
      <c r="B8155" s="38"/>
      <c r="C8155" s="38"/>
      <c r="D8155" s="38"/>
      <c r="E8155" s="38" t="s">
        <v>1900</v>
      </c>
      <c r="F8155" s="39">
        <v>6.15</v>
      </c>
      <c r="G8155" s="38"/>
      <c r="H8155" s="398" t="s">
        <v>1901</v>
      </c>
      <c r="I8155" s="398"/>
      <c r="J8155" s="39">
        <v>36.159999999999997</v>
      </c>
    </row>
    <row r="8156" spans="1:10" ht="1.05" customHeight="1">
      <c r="A8156" s="16"/>
      <c r="B8156" s="16"/>
      <c r="C8156" s="16"/>
      <c r="D8156" s="16"/>
      <c r="E8156" s="16"/>
      <c r="F8156" s="16"/>
      <c r="G8156" s="16"/>
      <c r="H8156" s="16"/>
      <c r="I8156" s="16"/>
      <c r="J8156" s="16"/>
    </row>
    <row r="8157" spans="1:10" ht="18" customHeight="1">
      <c r="A8157" s="2"/>
      <c r="B8157" s="4" t="s">
        <v>61</v>
      </c>
      <c r="C8157" s="2" t="s">
        <v>62</v>
      </c>
      <c r="D8157" s="2" t="s">
        <v>9</v>
      </c>
      <c r="E8157" s="391" t="s">
        <v>63</v>
      </c>
      <c r="F8157" s="391"/>
      <c r="G8157" s="3" t="s">
        <v>64</v>
      </c>
      <c r="H8157" s="4" t="s">
        <v>10</v>
      </c>
      <c r="I8157" s="4" t="s">
        <v>65</v>
      </c>
      <c r="J8157" s="4" t="s">
        <v>11</v>
      </c>
    </row>
    <row r="8158" spans="1:10" ht="25.95" customHeight="1">
      <c r="A8158" s="10" t="s">
        <v>1883</v>
      </c>
      <c r="B8158" s="12" t="s">
        <v>4251</v>
      </c>
      <c r="C8158" s="10" t="s">
        <v>78</v>
      </c>
      <c r="D8158" s="10" t="s">
        <v>4252</v>
      </c>
      <c r="E8158" s="395" t="s">
        <v>1887</v>
      </c>
      <c r="F8158" s="395"/>
      <c r="G8158" s="11" t="s">
        <v>1911</v>
      </c>
      <c r="H8158" s="15">
        <v>1</v>
      </c>
      <c r="I8158" s="13">
        <v>30.01</v>
      </c>
      <c r="J8158" s="13">
        <v>30.01</v>
      </c>
    </row>
    <row r="8159" spans="1:10" ht="25.95" customHeight="1">
      <c r="A8159" s="17" t="s">
        <v>1884</v>
      </c>
      <c r="B8159" s="19" t="s">
        <v>4037</v>
      </c>
      <c r="C8159" s="17" t="s">
        <v>78</v>
      </c>
      <c r="D8159" s="17" t="s">
        <v>4038</v>
      </c>
      <c r="E8159" s="396" t="s">
        <v>1887</v>
      </c>
      <c r="F8159" s="396"/>
      <c r="G8159" s="18" t="s">
        <v>1911</v>
      </c>
      <c r="H8159" s="21">
        <v>1</v>
      </c>
      <c r="I8159" s="20">
        <v>0.3</v>
      </c>
      <c r="J8159" s="20">
        <v>0.3</v>
      </c>
    </row>
    <row r="8160" spans="1:10" ht="25.95" customHeight="1">
      <c r="A8160" s="22" t="s">
        <v>1894</v>
      </c>
      <c r="B8160" s="24" t="s">
        <v>3676</v>
      </c>
      <c r="C8160" s="22" t="s">
        <v>78</v>
      </c>
      <c r="D8160" s="22" t="s">
        <v>3677</v>
      </c>
      <c r="E8160" s="397" t="s">
        <v>1928</v>
      </c>
      <c r="F8160" s="397"/>
      <c r="G8160" s="23" t="s">
        <v>1911</v>
      </c>
      <c r="H8160" s="26">
        <v>1</v>
      </c>
      <c r="I8160" s="25">
        <v>0.08</v>
      </c>
      <c r="J8160" s="25">
        <v>0.08</v>
      </c>
    </row>
    <row r="8161" spans="1:10" ht="25.95" customHeight="1">
      <c r="A8161" s="22" t="s">
        <v>1894</v>
      </c>
      <c r="B8161" s="24" t="s">
        <v>3670</v>
      </c>
      <c r="C8161" s="22" t="s">
        <v>78</v>
      </c>
      <c r="D8161" s="22" t="s">
        <v>3671</v>
      </c>
      <c r="E8161" s="397" t="s">
        <v>1928</v>
      </c>
      <c r="F8161" s="397"/>
      <c r="G8161" s="23" t="s">
        <v>1911</v>
      </c>
      <c r="H8161" s="26">
        <v>1</v>
      </c>
      <c r="I8161" s="25">
        <v>2.79</v>
      </c>
      <c r="J8161" s="25">
        <v>2.79</v>
      </c>
    </row>
    <row r="8162" spans="1:10" ht="25.95" customHeight="1">
      <c r="A8162" s="22" t="s">
        <v>1894</v>
      </c>
      <c r="B8162" s="24" t="s">
        <v>4247</v>
      </c>
      <c r="C8162" s="22" t="s">
        <v>78</v>
      </c>
      <c r="D8162" s="22" t="s">
        <v>4248</v>
      </c>
      <c r="E8162" s="397" t="s">
        <v>1928</v>
      </c>
      <c r="F8162" s="397"/>
      <c r="G8162" s="23" t="s">
        <v>1911</v>
      </c>
      <c r="H8162" s="26">
        <v>1</v>
      </c>
      <c r="I8162" s="25">
        <v>1.85</v>
      </c>
      <c r="J8162" s="25">
        <v>1.85</v>
      </c>
    </row>
    <row r="8163" spans="1:10" ht="25.95" customHeight="1">
      <c r="A8163" s="22" t="s">
        <v>1894</v>
      </c>
      <c r="B8163" s="24" t="s">
        <v>3682</v>
      </c>
      <c r="C8163" s="22" t="s">
        <v>78</v>
      </c>
      <c r="D8163" s="22" t="s">
        <v>3683</v>
      </c>
      <c r="E8163" s="397" t="s">
        <v>1928</v>
      </c>
      <c r="F8163" s="397"/>
      <c r="G8163" s="23" t="s">
        <v>1911</v>
      </c>
      <c r="H8163" s="26">
        <v>1</v>
      </c>
      <c r="I8163" s="25">
        <v>0.54</v>
      </c>
      <c r="J8163" s="25">
        <v>0.54</v>
      </c>
    </row>
    <row r="8164" spans="1:10" ht="24" customHeight="1">
      <c r="A8164" s="22" t="s">
        <v>1894</v>
      </c>
      <c r="B8164" s="24" t="s">
        <v>4039</v>
      </c>
      <c r="C8164" s="22" t="s">
        <v>78</v>
      </c>
      <c r="D8164" s="22" t="s">
        <v>4040</v>
      </c>
      <c r="E8164" s="397" t="s">
        <v>67</v>
      </c>
      <c r="F8164" s="397"/>
      <c r="G8164" s="23" t="s">
        <v>1911</v>
      </c>
      <c r="H8164" s="26">
        <v>1</v>
      </c>
      <c r="I8164" s="25">
        <v>20.97</v>
      </c>
      <c r="J8164" s="25">
        <v>20.97</v>
      </c>
    </row>
    <row r="8165" spans="1:10" ht="25.95" customHeight="1">
      <c r="A8165" s="22" t="s">
        <v>1894</v>
      </c>
      <c r="B8165" s="24" t="s">
        <v>4249</v>
      </c>
      <c r="C8165" s="22" t="s">
        <v>78</v>
      </c>
      <c r="D8165" s="22" t="s">
        <v>4250</v>
      </c>
      <c r="E8165" s="397" t="s">
        <v>1928</v>
      </c>
      <c r="F8165" s="397"/>
      <c r="G8165" s="23" t="s">
        <v>1911</v>
      </c>
      <c r="H8165" s="26">
        <v>1</v>
      </c>
      <c r="I8165" s="25">
        <v>2.0499999999999998</v>
      </c>
      <c r="J8165" s="25">
        <v>2.0499999999999998</v>
      </c>
    </row>
    <row r="8166" spans="1:10" ht="25.95" customHeight="1">
      <c r="A8166" s="22" t="s">
        <v>1894</v>
      </c>
      <c r="B8166" s="24" t="s">
        <v>3672</v>
      </c>
      <c r="C8166" s="22" t="s">
        <v>78</v>
      </c>
      <c r="D8166" s="22" t="s">
        <v>3673</v>
      </c>
      <c r="E8166" s="397" t="s">
        <v>1928</v>
      </c>
      <c r="F8166" s="397"/>
      <c r="G8166" s="23" t="s">
        <v>1911</v>
      </c>
      <c r="H8166" s="26">
        <v>1</v>
      </c>
      <c r="I8166" s="25">
        <v>1.43</v>
      </c>
      <c r="J8166" s="25">
        <v>1.43</v>
      </c>
    </row>
    <row r="8167" spans="1:10">
      <c r="A8167" s="38"/>
      <c r="B8167" s="38"/>
      <c r="C8167" s="38"/>
      <c r="D8167" s="38"/>
      <c r="E8167" s="38" t="s">
        <v>1897</v>
      </c>
      <c r="F8167" s="39">
        <v>21.27</v>
      </c>
      <c r="G8167" s="38" t="s">
        <v>1898</v>
      </c>
      <c r="H8167" s="39">
        <v>0</v>
      </c>
      <c r="I8167" s="38" t="s">
        <v>1899</v>
      </c>
      <c r="J8167" s="39">
        <v>21.27</v>
      </c>
    </row>
    <row r="8168" spans="1:10">
      <c r="A8168" s="38"/>
      <c r="B8168" s="38"/>
      <c r="C8168" s="38"/>
      <c r="D8168" s="38"/>
      <c r="E8168" s="38" t="s">
        <v>1900</v>
      </c>
      <c r="F8168" s="39">
        <v>6.15</v>
      </c>
      <c r="G8168" s="38"/>
      <c r="H8168" s="398" t="s">
        <v>1901</v>
      </c>
      <c r="I8168" s="398"/>
      <c r="J8168" s="39">
        <v>36.159999999999997</v>
      </c>
    </row>
    <row r="8169" spans="1:10" ht="1.05" customHeight="1">
      <c r="A8169" s="16"/>
      <c r="B8169" s="16"/>
      <c r="C8169" s="16"/>
      <c r="D8169" s="16"/>
      <c r="E8169" s="16"/>
      <c r="F8169" s="16"/>
      <c r="G8169" s="16"/>
      <c r="H8169" s="16"/>
      <c r="I8169" s="16"/>
      <c r="J8169" s="16"/>
    </row>
    <row r="8170" spans="1:10" ht="18" customHeight="1">
      <c r="A8170" s="2"/>
      <c r="B8170" s="4" t="s">
        <v>61</v>
      </c>
      <c r="C8170" s="2" t="s">
        <v>62</v>
      </c>
      <c r="D8170" s="2" t="s">
        <v>9</v>
      </c>
      <c r="E8170" s="391" t="s">
        <v>63</v>
      </c>
      <c r="F8170" s="391"/>
      <c r="G8170" s="3" t="s">
        <v>64</v>
      </c>
      <c r="H8170" s="4" t="s">
        <v>10</v>
      </c>
      <c r="I8170" s="4" t="s">
        <v>65</v>
      </c>
      <c r="J8170" s="4" t="s">
        <v>11</v>
      </c>
    </row>
    <row r="8171" spans="1:10" ht="39" customHeight="1">
      <c r="A8171" s="10" t="s">
        <v>1883</v>
      </c>
      <c r="B8171" s="12" t="s">
        <v>2198</v>
      </c>
      <c r="C8171" s="10" t="s">
        <v>78</v>
      </c>
      <c r="D8171" s="10" t="s">
        <v>2199</v>
      </c>
      <c r="E8171" s="395" t="s">
        <v>448</v>
      </c>
      <c r="F8171" s="395"/>
      <c r="G8171" s="11" t="s">
        <v>99</v>
      </c>
      <c r="H8171" s="15">
        <v>1</v>
      </c>
      <c r="I8171" s="13">
        <v>33</v>
      </c>
      <c r="J8171" s="13">
        <v>33</v>
      </c>
    </row>
    <row r="8172" spans="1:10" ht="25.95" customHeight="1">
      <c r="A8172" s="17" t="s">
        <v>1884</v>
      </c>
      <c r="B8172" s="19" t="s">
        <v>4251</v>
      </c>
      <c r="C8172" s="17" t="s">
        <v>78</v>
      </c>
      <c r="D8172" s="17" t="s">
        <v>4252</v>
      </c>
      <c r="E8172" s="396" t="s">
        <v>1887</v>
      </c>
      <c r="F8172" s="396"/>
      <c r="G8172" s="18" t="s">
        <v>1911</v>
      </c>
      <c r="H8172" s="21">
        <v>6.3500000000000001E-2</v>
      </c>
      <c r="I8172" s="20">
        <v>30.01</v>
      </c>
      <c r="J8172" s="20">
        <v>1.9</v>
      </c>
    </row>
    <row r="8173" spans="1:10" ht="24" customHeight="1">
      <c r="A8173" s="22" t="s">
        <v>1894</v>
      </c>
      <c r="B8173" s="24" t="s">
        <v>2501</v>
      </c>
      <c r="C8173" s="22" t="s">
        <v>78</v>
      </c>
      <c r="D8173" s="22" t="s">
        <v>2502</v>
      </c>
      <c r="E8173" s="397" t="s">
        <v>1928</v>
      </c>
      <c r="F8173" s="397"/>
      <c r="G8173" s="23" t="s">
        <v>2015</v>
      </c>
      <c r="H8173" s="26">
        <v>2.9600000000000001E-2</v>
      </c>
      <c r="I8173" s="25">
        <v>67.92</v>
      </c>
      <c r="J8173" s="25">
        <v>2.0099999999999998</v>
      </c>
    </row>
    <row r="8174" spans="1:10" ht="24" customHeight="1">
      <c r="A8174" s="22" t="s">
        <v>1894</v>
      </c>
      <c r="B8174" s="24" t="s">
        <v>2497</v>
      </c>
      <c r="C8174" s="22" t="s">
        <v>78</v>
      </c>
      <c r="D8174" s="22" t="s">
        <v>2498</v>
      </c>
      <c r="E8174" s="397" t="s">
        <v>1928</v>
      </c>
      <c r="F8174" s="397"/>
      <c r="G8174" s="23" t="s">
        <v>2015</v>
      </c>
      <c r="H8174" s="26">
        <v>0.19728000000000001</v>
      </c>
      <c r="I8174" s="25">
        <v>147.49</v>
      </c>
      <c r="J8174" s="25">
        <v>29.09</v>
      </c>
    </row>
    <row r="8175" spans="1:10">
      <c r="A8175" s="38"/>
      <c r="B8175" s="38"/>
      <c r="C8175" s="38"/>
      <c r="D8175" s="38"/>
      <c r="E8175" s="38" t="s">
        <v>1897</v>
      </c>
      <c r="F8175" s="39">
        <v>1.35</v>
      </c>
      <c r="G8175" s="38" t="s">
        <v>1898</v>
      </c>
      <c r="H8175" s="39">
        <v>0</v>
      </c>
      <c r="I8175" s="38" t="s">
        <v>1899</v>
      </c>
      <c r="J8175" s="39">
        <v>1.35</v>
      </c>
    </row>
    <row r="8176" spans="1:10">
      <c r="A8176" s="38"/>
      <c r="B8176" s="38"/>
      <c r="C8176" s="38"/>
      <c r="D8176" s="38"/>
      <c r="E8176" s="38" t="s">
        <v>1900</v>
      </c>
      <c r="F8176" s="39">
        <v>6.76</v>
      </c>
      <c r="G8176" s="38"/>
      <c r="H8176" s="398" t="s">
        <v>1901</v>
      </c>
      <c r="I8176" s="398"/>
      <c r="J8176" s="39">
        <v>39.76</v>
      </c>
    </row>
    <row r="8177" spans="1:10" ht="1.05" customHeight="1">
      <c r="A8177" s="16"/>
      <c r="B8177" s="16"/>
      <c r="C8177" s="16"/>
      <c r="D8177" s="16"/>
      <c r="E8177" s="16"/>
      <c r="F8177" s="16"/>
      <c r="G8177" s="16"/>
      <c r="H8177" s="16"/>
      <c r="I8177" s="16"/>
      <c r="J8177" s="16"/>
    </row>
    <row r="8178" spans="1:10" ht="18" customHeight="1">
      <c r="A8178" s="2"/>
      <c r="B8178" s="4" t="s">
        <v>61</v>
      </c>
      <c r="C8178" s="2" t="s">
        <v>62</v>
      </c>
      <c r="D8178" s="2" t="s">
        <v>9</v>
      </c>
      <c r="E8178" s="391" t="s">
        <v>63</v>
      </c>
      <c r="F8178" s="391"/>
      <c r="G8178" s="3" t="s">
        <v>64</v>
      </c>
      <c r="H8178" s="4" t="s">
        <v>10</v>
      </c>
      <c r="I8178" s="4" t="s">
        <v>65</v>
      </c>
      <c r="J8178" s="4" t="s">
        <v>11</v>
      </c>
    </row>
    <row r="8179" spans="1:10" ht="39" customHeight="1">
      <c r="A8179" s="10" t="s">
        <v>1883</v>
      </c>
      <c r="B8179" s="12" t="s">
        <v>3617</v>
      </c>
      <c r="C8179" s="10" t="s">
        <v>78</v>
      </c>
      <c r="D8179" s="10" t="s">
        <v>3618</v>
      </c>
      <c r="E8179" s="395" t="s">
        <v>453</v>
      </c>
      <c r="F8179" s="395"/>
      <c r="G8179" s="11" t="s">
        <v>99</v>
      </c>
      <c r="H8179" s="15">
        <v>1</v>
      </c>
      <c r="I8179" s="13">
        <v>23.23</v>
      </c>
      <c r="J8179" s="13">
        <v>23.23</v>
      </c>
    </row>
    <row r="8180" spans="1:10" ht="24" customHeight="1">
      <c r="A8180" s="17" t="s">
        <v>1884</v>
      </c>
      <c r="B8180" s="19" t="s">
        <v>1909</v>
      </c>
      <c r="C8180" s="17" t="s">
        <v>78</v>
      </c>
      <c r="D8180" s="17" t="s">
        <v>1910</v>
      </c>
      <c r="E8180" s="396" t="s">
        <v>1887</v>
      </c>
      <c r="F8180" s="396"/>
      <c r="G8180" s="18" t="s">
        <v>1911</v>
      </c>
      <c r="H8180" s="21">
        <v>0.115</v>
      </c>
      <c r="I8180" s="20">
        <v>22.95</v>
      </c>
      <c r="J8180" s="20">
        <v>2.63</v>
      </c>
    </row>
    <row r="8181" spans="1:10" ht="24" customHeight="1">
      <c r="A8181" s="17" t="s">
        <v>1884</v>
      </c>
      <c r="B8181" s="19" t="s">
        <v>2481</v>
      </c>
      <c r="C8181" s="17" t="s">
        <v>78</v>
      </c>
      <c r="D8181" s="17" t="s">
        <v>2482</v>
      </c>
      <c r="E8181" s="396" t="s">
        <v>1887</v>
      </c>
      <c r="F8181" s="396"/>
      <c r="G8181" s="18" t="s">
        <v>1911</v>
      </c>
      <c r="H8181" s="21">
        <v>0.27500000000000002</v>
      </c>
      <c r="I8181" s="20">
        <v>30.01</v>
      </c>
      <c r="J8181" s="20">
        <v>8.25</v>
      </c>
    </row>
    <row r="8182" spans="1:10" ht="24" customHeight="1">
      <c r="A8182" s="22" t="s">
        <v>1894</v>
      </c>
      <c r="B8182" s="24" t="s">
        <v>4253</v>
      </c>
      <c r="C8182" s="22" t="s">
        <v>78</v>
      </c>
      <c r="D8182" s="22" t="s">
        <v>4254</v>
      </c>
      <c r="E8182" s="397" t="s">
        <v>1928</v>
      </c>
      <c r="F8182" s="397"/>
      <c r="G8182" s="23" t="s">
        <v>2015</v>
      </c>
      <c r="H8182" s="26">
        <v>0.42699999999999999</v>
      </c>
      <c r="I8182" s="25">
        <v>24.78</v>
      </c>
      <c r="J8182" s="25">
        <v>10.58</v>
      </c>
    </row>
    <row r="8183" spans="1:10" ht="24" customHeight="1">
      <c r="A8183" s="22" t="s">
        <v>1894</v>
      </c>
      <c r="B8183" s="24" t="s">
        <v>2499</v>
      </c>
      <c r="C8183" s="22" t="s">
        <v>78</v>
      </c>
      <c r="D8183" s="22" t="s">
        <v>2500</v>
      </c>
      <c r="E8183" s="397" t="s">
        <v>1928</v>
      </c>
      <c r="F8183" s="397"/>
      <c r="G8183" s="23" t="s">
        <v>268</v>
      </c>
      <c r="H8183" s="26">
        <v>0.01</v>
      </c>
      <c r="I8183" s="25">
        <v>9.2799999999999994</v>
      </c>
      <c r="J8183" s="25">
        <v>0.09</v>
      </c>
    </row>
    <row r="8184" spans="1:10" ht="24" customHeight="1">
      <c r="A8184" s="22" t="s">
        <v>1894</v>
      </c>
      <c r="B8184" s="24" t="s">
        <v>2451</v>
      </c>
      <c r="C8184" s="22" t="s">
        <v>78</v>
      </c>
      <c r="D8184" s="22" t="s">
        <v>2452</v>
      </c>
      <c r="E8184" s="397" t="s">
        <v>1928</v>
      </c>
      <c r="F8184" s="397"/>
      <c r="G8184" s="23" t="s">
        <v>2015</v>
      </c>
      <c r="H8184" s="26">
        <v>0.16</v>
      </c>
      <c r="I8184" s="25">
        <v>10.56</v>
      </c>
      <c r="J8184" s="25">
        <v>1.68</v>
      </c>
    </row>
    <row r="8185" spans="1:10">
      <c r="A8185" s="38"/>
      <c r="B8185" s="38"/>
      <c r="C8185" s="38"/>
      <c r="D8185" s="38"/>
      <c r="E8185" s="38" t="s">
        <v>1897</v>
      </c>
      <c r="F8185" s="39">
        <v>7.69</v>
      </c>
      <c r="G8185" s="38" t="s">
        <v>1898</v>
      </c>
      <c r="H8185" s="39">
        <v>0</v>
      </c>
      <c r="I8185" s="38" t="s">
        <v>1899</v>
      </c>
      <c r="J8185" s="39">
        <v>7.69</v>
      </c>
    </row>
    <row r="8186" spans="1:10">
      <c r="A8186" s="38"/>
      <c r="B8186" s="38"/>
      <c r="C8186" s="38"/>
      <c r="D8186" s="38"/>
      <c r="E8186" s="38" t="s">
        <v>1900</v>
      </c>
      <c r="F8186" s="39">
        <v>4.76</v>
      </c>
      <c r="G8186" s="38"/>
      <c r="H8186" s="398" t="s">
        <v>1901</v>
      </c>
      <c r="I8186" s="398"/>
      <c r="J8186" s="39">
        <v>27.99</v>
      </c>
    </row>
    <row r="8187" spans="1:10" ht="1.05" customHeight="1">
      <c r="A8187" s="16"/>
      <c r="B8187" s="16"/>
      <c r="C8187" s="16"/>
      <c r="D8187" s="16"/>
      <c r="E8187" s="16"/>
      <c r="F8187" s="16"/>
      <c r="G8187" s="16"/>
      <c r="H8187" s="16"/>
      <c r="I8187" s="16"/>
      <c r="J8187" s="16"/>
    </row>
    <row r="8188" spans="1:10" ht="18" customHeight="1">
      <c r="A8188" s="2"/>
      <c r="B8188" s="4" t="s">
        <v>61</v>
      </c>
      <c r="C8188" s="2" t="s">
        <v>62</v>
      </c>
      <c r="D8188" s="2" t="s">
        <v>9</v>
      </c>
      <c r="E8188" s="391" t="s">
        <v>63</v>
      </c>
      <c r="F8188" s="391"/>
      <c r="G8188" s="3" t="s">
        <v>64</v>
      </c>
      <c r="H8188" s="4" t="s">
        <v>10</v>
      </c>
      <c r="I8188" s="4" t="s">
        <v>65</v>
      </c>
      <c r="J8188" s="4" t="s">
        <v>11</v>
      </c>
    </row>
    <row r="8189" spans="1:10" ht="25.95" customHeight="1">
      <c r="A8189" s="10" t="s">
        <v>1883</v>
      </c>
      <c r="B8189" s="12" t="s">
        <v>1945</v>
      </c>
      <c r="C8189" s="10" t="s">
        <v>78</v>
      </c>
      <c r="D8189" s="10" t="s">
        <v>1946</v>
      </c>
      <c r="E8189" s="395" t="s">
        <v>1947</v>
      </c>
      <c r="F8189" s="395"/>
      <c r="G8189" s="11" t="s">
        <v>99</v>
      </c>
      <c r="H8189" s="15">
        <v>1</v>
      </c>
      <c r="I8189" s="13">
        <v>23.97</v>
      </c>
      <c r="J8189" s="13">
        <v>23.97</v>
      </c>
    </row>
    <row r="8190" spans="1:10" ht="24" customHeight="1">
      <c r="A8190" s="17" t="s">
        <v>1884</v>
      </c>
      <c r="B8190" s="19" t="s">
        <v>2481</v>
      </c>
      <c r="C8190" s="17" t="s">
        <v>78</v>
      </c>
      <c r="D8190" s="17" t="s">
        <v>2482</v>
      </c>
      <c r="E8190" s="396" t="s">
        <v>1887</v>
      </c>
      <c r="F8190" s="396"/>
      <c r="G8190" s="18" t="s">
        <v>1911</v>
      </c>
      <c r="H8190" s="21">
        <v>0.45290000000000002</v>
      </c>
      <c r="I8190" s="20">
        <v>30.01</v>
      </c>
      <c r="J8190" s="20">
        <v>13.59</v>
      </c>
    </row>
    <row r="8191" spans="1:10" ht="24" customHeight="1">
      <c r="A8191" s="22" t="s">
        <v>1894</v>
      </c>
      <c r="B8191" s="24" t="s">
        <v>4255</v>
      </c>
      <c r="C8191" s="22" t="s">
        <v>78</v>
      </c>
      <c r="D8191" s="22" t="s">
        <v>4256</v>
      </c>
      <c r="E8191" s="397" t="s">
        <v>1928</v>
      </c>
      <c r="F8191" s="397"/>
      <c r="G8191" s="23" t="s">
        <v>2015</v>
      </c>
      <c r="H8191" s="26">
        <v>0.32569999999999999</v>
      </c>
      <c r="I8191" s="25">
        <v>31.88</v>
      </c>
      <c r="J8191" s="25">
        <v>10.38</v>
      </c>
    </row>
    <row r="8192" spans="1:10">
      <c r="A8192" s="38"/>
      <c r="B8192" s="38"/>
      <c r="C8192" s="38"/>
      <c r="D8192" s="38"/>
      <c r="E8192" s="38" t="s">
        <v>1897</v>
      </c>
      <c r="F8192" s="39">
        <v>9.6300000000000008</v>
      </c>
      <c r="G8192" s="38" t="s">
        <v>1898</v>
      </c>
      <c r="H8192" s="39">
        <v>0</v>
      </c>
      <c r="I8192" s="38" t="s">
        <v>1899</v>
      </c>
      <c r="J8192" s="39">
        <v>9.6300000000000008</v>
      </c>
    </row>
    <row r="8193" spans="1:10">
      <c r="A8193" s="38"/>
      <c r="B8193" s="38"/>
      <c r="C8193" s="38"/>
      <c r="D8193" s="38"/>
      <c r="E8193" s="38" t="s">
        <v>1900</v>
      </c>
      <c r="F8193" s="39">
        <v>4.91</v>
      </c>
      <c r="G8193" s="38"/>
      <c r="H8193" s="398" t="s">
        <v>1901</v>
      </c>
      <c r="I8193" s="398"/>
      <c r="J8193" s="39">
        <v>28.88</v>
      </c>
    </row>
    <row r="8194" spans="1:10" ht="1.05" customHeight="1">
      <c r="A8194" s="16"/>
      <c r="B8194" s="16"/>
      <c r="C8194" s="16"/>
      <c r="D8194" s="16"/>
      <c r="E8194" s="16"/>
      <c r="F8194" s="16"/>
      <c r="G8194" s="16"/>
      <c r="H8194" s="16"/>
      <c r="I8194" s="16"/>
      <c r="J8194" s="16"/>
    </row>
    <row r="8195" spans="1:10" ht="18" customHeight="1">
      <c r="A8195" s="2"/>
      <c r="B8195" s="4" t="s">
        <v>61</v>
      </c>
      <c r="C8195" s="2" t="s">
        <v>62</v>
      </c>
      <c r="D8195" s="2" t="s">
        <v>9</v>
      </c>
      <c r="E8195" s="391" t="s">
        <v>63</v>
      </c>
      <c r="F8195" s="391"/>
      <c r="G8195" s="3" t="s">
        <v>64</v>
      </c>
      <c r="H8195" s="4" t="s">
        <v>10</v>
      </c>
      <c r="I8195" s="4" t="s">
        <v>65</v>
      </c>
      <c r="J8195" s="4" t="s">
        <v>11</v>
      </c>
    </row>
    <row r="8196" spans="1:10" ht="25.95" customHeight="1">
      <c r="A8196" s="10" t="s">
        <v>1883</v>
      </c>
      <c r="B8196" s="12" t="s">
        <v>3608</v>
      </c>
      <c r="C8196" s="10" t="s">
        <v>78</v>
      </c>
      <c r="D8196" s="10" t="s">
        <v>3609</v>
      </c>
      <c r="E8196" s="395" t="s">
        <v>3610</v>
      </c>
      <c r="F8196" s="395"/>
      <c r="G8196" s="11" t="s">
        <v>99</v>
      </c>
      <c r="H8196" s="15">
        <v>1</v>
      </c>
      <c r="I8196" s="13">
        <v>145.79</v>
      </c>
      <c r="J8196" s="13">
        <v>145.79</v>
      </c>
    </row>
    <row r="8197" spans="1:10" ht="24" customHeight="1">
      <c r="A8197" s="17" t="s">
        <v>1884</v>
      </c>
      <c r="B8197" s="19" t="s">
        <v>1935</v>
      </c>
      <c r="C8197" s="17" t="s">
        <v>78</v>
      </c>
      <c r="D8197" s="17" t="s">
        <v>1936</v>
      </c>
      <c r="E8197" s="396" t="s">
        <v>1887</v>
      </c>
      <c r="F8197" s="396"/>
      <c r="G8197" s="18" t="s">
        <v>1911</v>
      </c>
      <c r="H8197" s="21">
        <v>0.63900000000000001</v>
      </c>
      <c r="I8197" s="20">
        <v>28.34</v>
      </c>
      <c r="J8197" s="20">
        <v>18.100000000000001</v>
      </c>
    </row>
    <row r="8198" spans="1:10" ht="24" customHeight="1">
      <c r="A8198" s="17" t="s">
        <v>1884</v>
      </c>
      <c r="B8198" s="19" t="s">
        <v>1909</v>
      </c>
      <c r="C8198" s="17" t="s">
        <v>78</v>
      </c>
      <c r="D8198" s="17" t="s">
        <v>1910</v>
      </c>
      <c r="E8198" s="396" t="s">
        <v>1887</v>
      </c>
      <c r="F8198" s="396"/>
      <c r="G8198" s="18" t="s">
        <v>1911</v>
      </c>
      <c r="H8198" s="21">
        <v>1.2789999999999999</v>
      </c>
      <c r="I8198" s="20">
        <v>22.95</v>
      </c>
      <c r="J8198" s="20">
        <v>29.35</v>
      </c>
    </row>
    <row r="8199" spans="1:10" ht="39" customHeight="1">
      <c r="A8199" s="22" t="s">
        <v>1894</v>
      </c>
      <c r="B8199" s="24" t="s">
        <v>4257</v>
      </c>
      <c r="C8199" s="22" t="s">
        <v>78</v>
      </c>
      <c r="D8199" s="22" t="s">
        <v>4258</v>
      </c>
      <c r="E8199" s="397" t="s">
        <v>1928</v>
      </c>
      <c r="F8199" s="397"/>
      <c r="G8199" s="23" t="s">
        <v>268</v>
      </c>
      <c r="H8199" s="26">
        <v>6.4375</v>
      </c>
      <c r="I8199" s="25">
        <v>12.57</v>
      </c>
      <c r="J8199" s="25">
        <v>80.91</v>
      </c>
    </row>
    <row r="8200" spans="1:10" ht="24" customHeight="1">
      <c r="A8200" s="22" t="s">
        <v>1894</v>
      </c>
      <c r="B8200" s="24" t="s">
        <v>2408</v>
      </c>
      <c r="C8200" s="22" t="s">
        <v>78</v>
      </c>
      <c r="D8200" s="22" t="s">
        <v>2409</v>
      </c>
      <c r="E8200" s="397" t="s">
        <v>1928</v>
      </c>
      <c r="F8200" s="397"/>
      <c r="G8200" s="23" t="s">
        <v>136</v>
      </c>
      <c r="H8200" s="26">
        <v>0.24</v>
      </c>
      <c r="I8200" s="25">
        <v>5.87</v>
      </c>
      <c r="J8200" s="25">
        <v>1.4</v>
      </c>
    </row>
    <row r="8201" spans="1:10" ht="24" customHeight="1">
      <c r="A8201" s="22" t="s">
        <v>1894</v>
      </c>
      <c r="B8201" s="24" t="s">
        <v>4259</v>
      </c>
      <c r="C8201" s="22" t="s">
        <v>78</v>
      </c>
      <c r="D8201" s="22" t="s">
        <v>4260</v>
      </c>
      <c r="E8201" s="397" t="s">
        <v>1928</v>
      </c>
      <c r="F8201" s="397"/>
      <c r="G8201" s="23" t="s">
        <v>136</v>
      </c>
      <c r="H8201" s="26">
        <v>8.6199999999999992</v>
      </c>
      <c r="I8201" s="25">
        <v>1.86</v>
      </c>
      <c r="J8201" s="25">
        <v>16.03</v>
      </c>
    </row>
    <row r="8202" spans="1:10">
      <c r="A8202" s="38"/>
      <c r="B8202" s="38"/>
      <c r="C8202" s="38"/>
      <c r="D8202" s="38"/>
      <c r="E8202" s="38" t="s">
        <v>1897</v>
      </c>
      <c r="F8202" s="39">
        <v>34.28</v>
      </c>
      <c r="G8202" s="38" t="s">
        <v>1898</v>
      </c>
      <c r="H8202" s="39">
        <v>0</v>
      </c>
      <c r="I8202" s="38" t="s">
        <v>1899</v>
      </c>
      <c r="J8202" s="39">
        <v>34.28</v>
      </c>
    </row>
    <row r="8203" spans="1:10">
      <c r="A8203" s="38"/>
      <c r="B8203" s="38"/>
      <c r="C8203" s="38"/>
      <c r="D8203" s="38"/>
      <c r="E8203" s="38" t="s">
        <v>1900</v>
      </c>
      <c r="F8203" s="39">
        <v>29.88</v>
      </c>
      <c r="G8203" s="38"/>
      <c r="H8203" s="398" t="s">
        <v>1901</v>
      </c>
      <c r="I8203" s="398"/>
      <c r="J8203" s="39">
        <v>175.67</v>
      </c>
    </row>
    <row r="8204" spans="1:10" ht="1.05" customHeight="1">
      <c r="A8204" s="16"/>
      <c r="B8204" s="16"/>
      <c r="C8204" s="16"/>
      <c r="D8204" s="16"/>
      <c r="E8204" s="16"/>
      <c r="F8204" s="16"/>
      <c r="G8204" s="16"/>
      <c r="H8204" s="16"/>
      <c r="I8204" s="16"/>
      <c r="J8204" s="16"/>
    </row>
    <row r="8205" spans="1:10" ht="18" customHeight="1">
      <c r="A8205" s="2"/>
      <c r="B8205" s="4" t="s">
        <v>61</v>
      </c>
      <c r="C8205" s="2" t="s">
        <v>62</v>
      </c>
      <c r="D8205" s="2" t="s">
        <v>9</v>
      </c>
      <c r="E8205" s="391" t="s">
        <v>63</v>
      </c>
      <c r="F8205" s="391"/>
      <c r="G8205" s="3" t="s">
        <v>64</v>
      </c>
      <c r="H8205" s="4" t="s">
        <v>10</v>
      </c>
      <c r="I8205" s="4" t="s">
        <v>65</v>
      </c>
      <c r="J8205" s="4" t="s">
        <v>11</v>
      </c>
    </row>
    <row r="8206" spans="1:10" ht="39" customHeight="1">
      <c r="A8206" s="10" t="s">
        <v>1883</v>
      </c>
      <c r="B8206" s="12" t="s">
        <v>3646</v>
      </c>
      <c r="C8206" s="10" t="s">
        <v>78</v>
      </c>
      <c r="D8206" s="10" t="s">
        <v>3647</v>
      </c>
      <c r="E8206" s="395" t="s">
        <v>1907</v>
      </c>
      <c r="F8206" s="395"/>
      <c r="G8206" s="11" t="s">
        <v>1908</v>
      </c>
      <c r="H8206" s="15">
        <v>1</v>
      </c>
      <c r="I8206" s="13">
        <v>0.72</v>
      </c>
      <c r="J8206" s="13">
        <v>0.72</v>
      </c>
    </row>
    <row r="8207" spans="1:10" ht="39" customHeight="1">
      <c r="A8207" s="17" t="s">
        <v>1884</v>
      </c>
      <c r="B8207" s="19" t="s">
        <v>4261</v>
      </c>
      <c r="C8207" s="17" t="s">
        <v>78</v>
      </c>
      <c r="D8207" s="17" t="s">
        <v>4262</v>
      </c>
      <c r="E8207" s="396" t="s">
        <v>3774</v>
      </c>
      <c r="F8207" s="396"/>
      <c r="G8207" s="18" t="s">
        <v>1911</v>
      </c>
      <c r="H8207" s="21">
        <v>1</v>
      </c>
      <c r="I8207" s="20">
        <v>0.56999999999999995</v>
      </c>
      <c r="J8207" s="20">
        <v>0.56999999999999995</v>
      </c>
    </row>
    <row r="8208" spans="1:10" ht="39" customHeight="1">
      <c r="A8208" s="17" t="s">
        <v>1884</v>
      </c>
      <c r="B8208" s="19" t="s">
        <v>4263</v>
      </c>
      <c r="C8208" s="17" t="s">
        <v>78</v>
      </c>
      <c r="D8208" s="17" t="s">
        <v>4264</v>
      </c>
      <c r="E8208" s="396" t="s">
        <v>3774</v>
      </c>
      <c r="F8208" s="396"/>
      <c r="G8208" s="18" t="s">
        <v>1911</v>
      </c>
      <c r="H8208" s="21">
        <v>1</v>
      </c>
      <c r="I8208" s="20">
        <v>0.15</v>
      </c>
      <c r="J8208" s="20">
        <v>0.15</v>
      </c>
    </row>
    <row r="8209" spans="1:10">
      <c r="A8209" s="38"/>
      <c r="B8209" s="38"/>
      <c r="C8209" s="38"/>
      <c r="D8209" s="38"/>
      <c r="E8209" s="38" t="s">
        <v>1897</v>
      </c>
      <c r="F8209" s="39">
        <v>0</v>
      </c>
      <c r="G8209" s="38" t="s">
        <v>1898</v>
      </c>
      <c r="H8209" s="39">
        <v>0</v>
      </c>
      <c r="I8209" s="38" t="s">
        <v>1899</v>
      </c>
      <c r="J8209" s="39">
        <v>0</v>
      </c>
    </row>
    <row r="8210" spans="1:10">
      <c r="A8210" s="38"/>
      <c r="B8210" s="38"/>
      <c r="C8210" s="38"/>
      <c r="D8210" s="38"/>
      <c r="E8210" s="38" t="s">
        <v>1900</v>
      </c>
      <c r="F8210" s="39">
        <v>0.14000000000000001</v>
      </c>
      <c r="G8210" s="38"/>
      <c r="H8210" s="398" t="s">
        <v>1901</v>
      </c>
      <c r="I8210" s="398"/>
      <c r="J8210" s="39">
        <v>0.86</v>
      </c>
    </row>
    <row r="8211" spans="1:10" ht="1.05" customHeight="1">
      <c r="A8211" s="16"/>
      <c r="B8211" s="16"/>
      <c r="C8211" s="16"/>
      <c r="D8211" s="16"/>
      <c r="E8211" s="16"/>
      <c r="F8211" s="16"/>
      <c r="G8211" s="16"/>
      <c r="H8211" s="16"/>
      <c r="I8211" s="16"/>
      <c r="J8211" s="16"/>
    </row>
    <row r="8212" spans="1:10" ht="18" customHeight="1">
      <c r="A8212" s="2"/>
      <c r="B8212" s="4" t="s">
        <v>61</v>
      </c>
      <c r="C8212" s="2" t="s">
        <v>62</v>
      </c>
      <c r="D8212" s="2" t="s">
        <v>9</v>
      </c>
      <c r="E8212" s="391" t="s">
        <v>63</v>
      </c>
      <c r="F8212" s="391"/>
      <c r="G8212" s="3" t="s">
        <v>64</v>
      </c>
      <c r="H8212" s="4" t="s">
        <v>10</v>
      </c>
      <c r="I8212" s="4" t="s">
        <v>65</v>
      </c>
      <c r="J8212" s="4" t="s">
        <v>11</v>
      </c>
    </row>
    <row r="8213" spans="1:10" ht="39" customHeight="1">
      <c r="A8213" s="10" t="s">
        <v>1883</v>
      </c>
      <c r="B8213" s="12" t="s">
        <v>2083</v>
      </c>
      <c r="C8213" s="10" t="s">
        <v>78</v>
      </c>
      <c r="D8213" s="10" t="s">
        <v>2084</v>
      </c>
      <c r="E8213" s="395" t="s">
        <v>1907</v>
      </c>
      <c r="F8213" s="395"/>
      <c r="G8213" s="11" t="s">
        <v>1914</v>
      </c>
      <c r="H8213" s="15">
        <v>1</v>
      </c>
      <c r="I8213" s="13">
        <v>10.68</v>
      </c>
      <c r="J8213" s="13">
        <v>10.68</v>
      </c>
    </row>
    <row r="8214" spans="1:10" ht="39" customHeight="1">
      <c r="A8214" s="17" t="s">
        <v>1884</v>
      </c>
      <c r="B8214" s="19" t="s">
        <v>4265</v>
      </c>
      <c r="C8214" s="17" t="s">
        <v>78</v>
      </c>
      <c r="D8214" s="17" t="s">
        <v>4266</v>
      </c>
      <c r="E8214" s="396" t="s">
        <v>3774</v>
      </c>
      <c r="F8214" s="396"/>
      <c r="G8214" s="18" t="s">
        <v>1911</v>
      </c>
      <c r="H8214" s="21">
        <v>1</v>
      </c>
      <c r="I8214" s="20">
        <v>0.71</v>
      </c>
      <c r="J8214" s="20">
        <v>0.71</v>
      </c>
    </row>
    <row r="8215" spans="1:10" ht="39" customHeight="1">
      <c r="A8215" s="17" t="s">
        <v>1884</v>
      </c>
      <c r="B8215" s="19" t="s">
        <v>4263</v>
      </c>
      <c r="C8215" s="17" t="s">
        <v>78</v>
      </c>
      <c r="D8215" s="17" t="s">
        <v>4264</v>
      </c>
      <c r="E8215" s="396" t="s">
        <v>3774</v>
      </c>
      <c r="F8215" s="396"/>
      <c r="G8215" s="18" t="s">
        <v>1911</v>
      </c>
      <c r="H8215" s="21">
        <v>1</v>
      </c>
      <c r="I8215" s="20">
        <v>0.15</v>
      </c>
      <c r="J8215" s="20">
        <v>0.15</v>
      </c>
    </row>
    <row r="8216" spans="1:10" ht="39" customHeight="1">
      <c r="A8216" s="17" t="s">
        <v>1884</v>
      </c>
      <c r="B8216" s="19" t="s">
        <v>4261</v>
      </c>
      <c r="C8216" s="17" t="s">
        <v>78</v>
      </c>
      <c r="D8216" s="17" t="s">
        <v>4262</v>
      </c>
      <c r="E8216" s="396" t="s">
        <v>3774</v>
      </c>
      <c r="F8216" s="396"/>
      <c r="G8216" s="18" t="s">
        <v>1911</v>
      </c>
      <c r="H8216" s="21">
        <v>1</v>
      </c>
      <c r="I8216" s="20">
        <v>0.56999999999999995</v>
      </c>
      <c r="J8216" s="20">
        <v>0.56999999999999995</v>
      </c>
    </row>
    <row r="8217" spans="1:10" ht="39" customHeight="1">
      <c r="A8217" s="17" t="s">
        <v>1884</v>
      </c>
      <c r="B8217" s="19" t="s">
        <v>4267</v>
      </c>
      <c r="C8217" s="17" t="s">
        <v>78</v>
      </c>
      <c r="D8217" s="17" t="s">
        <v>4268</v>
      </c>
      <c r="E8217" s="396" t="s">
        <v>3774</v>
      </c>
      <c r="F8217" s="396"/>
      <c r="G8217" s="18" t="s">
        <v>1911</v>
      </c>
      <c r="H8217" s="21">
        <v>1</v>
      </c>
      <c r="I8217" s="20">
        <v>9.25</v>
      </c>
      <c r="J8217" s="20">
        <v>9.25</v>
      </c>
    </row>
    <row r="8218" spans="1:10">
      <c r="A8218" s="38"/>
      <c r="B8218" s="38"/>
      <c r="C8218" s="38"/>
      <c r="D8218" s="38"/>
      <c r="E8218" s="38" t="s">
        <v>1897</v>
      </c>
      <c r="F8218" s="39">
        <v>0</v>
      </c>
      <c r="G8218" s="38" t="s">
        <v>1898</v>
      </c>
      <c r="H8218" s="39">
        <v>0</v>
      </c>
      <c r="I8218" s="38" t="s">
        <v>1899</v>
      </c>
      <c r="J8218" s="39">
        <v>0</v>
      </c>
    </row>
    <row r="8219" spans="1:10">
      <c r="A8219" s="38"/>
      <c r="B8219" s="38"/>
      <c r="C8219" s="38"/>
      <c r="D8219" s="38"/>
      <c r="E8219" s="38" t="s">
        <v>1900</v>
      </c>
      <c r="F8219" s="39">
        <v>2.1800000000000002</v>
      </c>
      <c r="G8219" s="38"/>
      <c r="H8219" s="398" t="s">
        <v>1901</v>
      </c>
      <c r="I8219" s="398"/>
      <c r="J8219" s="39">
        <v>12.86</v>
      </c>
    </row>
    <row r="8220" spans="1:10" ht="1.05" customHeight="1">
      <c r="A8220" s="16"/>
      <c r="B8220" s="16"/>
      <c r="C8220" s="16"/>
      <c r="D8220" s="16"/>
      <c r="E8220" s="16"/>
      <c r="F8220" s="16"/>
      <c r="G8220" s="16"/>
      <c r="H8220" s="16"/>
      <c r="I8220" s="16"/>
      <c r="J8220" s="16"/>
    </row>
    <row r="8221" spans="1:10" ht="18" customHeight="1">
      <c r="A8221" s="2"/>
      <c r="B8221" s="4" t="s">
        <v>61</v>
      </c>
      <c r="C8221" s="2" t="s">
        <v>62</v>
      </c>
      <c r="D8221" s="2" t="s">
        <v>9</v>
      </c>
      <c r="E8221" s="391" t="s">
        <v>63</v>
      </c>
      <c r="F8221" s="391"/>
      <c r="G8221" s="3" t="s">
        <v>64</v>
      </c>
      <c r="H8221" s="4" t="s">
        <v>10</v>
      </c>
      <c r="I8221" s="4" t="s">
        <v>65</v>
      </c>
      <c r="J8221" s="4" t="s">
        <v>11</v>
      </c>
    </row>
    <row r="8222" spans="1:10" ht="39" customHeight="1">
      <c r="A8222" s="10" t="s">
        <v>1883</v>
      </c>
      <c r="B8222" s="12" t="s">
        <v>4261</v>
      </c>
      <c r="C8222" s="10" t="s">
        <v>78</v>
      </c>
      <c r="D8222" s="10" t="s">
        <v>4262</v>
      </c>
      <c r="E8222" s="395" t="s">
        <v>3774</v>
      </c>
      <c r="F8222" s="395"/>
      <c r="G8222" s="11" t="s">
        <v>1911</v>
      </c>
      <c r="H8222" s="15">
        <v>1</v>
      </c>
      <c r="I8222" s="13">
        <v>0.56999999999999995</v>
      </c>
      <c r="J8222" s="13">
        <v>0.56999999999999995</v>
      </c>
    </row>
    <row r="8223" spans="1:10" ht="64.95" customHeight="1">
      <c r="A8223" s="22" t="s">
        <v>1894</v>
      </c>
      <c r="B8223" s="24" t="s">
        <v>4269</v>
      </c>
      <c r="C8223" s="22" t="s">
        <v>78</v>
      </c>
      <c r="D8223" s="22" t="s">
        <v>4270</v>
      </c>
      <c r="E8223" s="397" t="s">
        <v>3500</v>
      </c>
      <c r="F8223" s="397"/>
      <c r="G8223" s="23" t="s">
        <v>268</v>
      </c>
      <c r="H8223" s="26">
        <v>5.3300000000000001E-5</v>
      </c>
      <c r="I8223" s="25">
        <v>10731.19</v>
      </c>
      <c r="J8223" s="25">
        <v>0.56999999999999995</v>
      </c>
    </row>
    <row r="8224" spans="1:10">
      <c r="A8224" s="38"/>
      <c r="B8224" s="38"/>
      <c r="C8224" s="38"/>
      <c r="D8224" s="38"/>
      <c r="E8224" s="38" t="s">
        <v>1897</v>
      </c>
      <c r="F8224" s="39">
        <v>0</v>
      </c>
      <c r="G8224" s="38" t="s">
        <v>1898</v>
      </c>
      <c r="H8224" s="39">
        <v>0</v>
      </c>
      <c r="I8224" s="38" t="s">
        <v>1899</v>
      </c>
      <c r="J8224" s="39">
        <v>0</v>
      </c>
    </row>
    <row r="8225" spans="1:10">
      <c r="A8225" s="38"/>
      <c r="B8225" s="38"/>
      <c r="C8225" s="38"/>
      <c r="D8225" s="38"/>
      <c r="E8225" s="38" t="s">
        <v>1900</v>
      </c>
      <c r="F8225" s="39">
        <v>0.11</v>
      </c>
      <c r="G8225" s="38"/>
      <c r="H8225" s="398" t="s">
        <v>1901</v>
      </c>
      <c r="I8225" s="398"/>
      <c r="J8225" s="39">
        <v>0.68</v>
      </c>
    </row>
    <row r="8226" spans="1:10" ht="1.05" customHeight="1">
      <c r="A8226" s="16"/>
      <c r="B8226" s="16"/>
      <c r="C8226" s="16"/>
      <c r="D8226" s="16"/>
      <c r="E8226" s="16"/>
      <c r="F8226" s="16"/>
      <c r="G8226" s="16"/>
      <c r="H8226" s="16"/>
      <c r="I8226" s="16"/>
      <c r="J8226" s="16"/>
    </row>
    <row r="8227" spans="1:10" ht="18" customHeight="1">
      <c r="A8227" s="2"/>
      <c r="B8227" s="4" t="s">
        <v>61</v>
      </c>
      <c r="C8227" s="2" t="s">
        <v>62</v>
      </c>
      <c r="D8227" s="2" t="s">
        <v>9</v>
      </c>
      <c r="E8227" s="391" t="s">
        <v>63</v>
      </c>
      <c r="F8227" s="391"/>
      <c r="G8227" s="3" t="s">
        <v>64</v>
      </c>
      <c r="H8227" s="4" t="s">
        <v>10</v>
      </c>
      <c r="I8227" s="4" t="s">
        <v>65</v>
      </c>
      <c r="J8227" s="4" t="s">
        <v>11</v>
      </c>
    </row>
    <row r="8228" spans="1:10" ht="39" customHeight="1">
      <c r="A8228" s="10" t="s">
        <v>1883</v>
      </c>
      <c r="B8228" s="12" t="s">
        <v>4263</v>
      </c>
      <c r="C8228" s="10" t="s">
        <v>78</v>
      </c>
      <c r="D8228" s="10" t="s">
        <v>4264</v>
      </c>
      <c r="E8228" s="395" t="s">
        <v>3774</v>
      </c>
      <c r="F8228" s="395"/>
      <c r="G8228" s="11" t="s">
        <v>1911</v>
      </c>
      <c r="H8228" s="15">
        <v>1</v>
      </c>
      <c r="I8228" s="13">
        <v>0.15</v>
      </c>
      <c r="J8228" s="13">
        <v>0.15</v>
      </c>
    </row>
    <row r="8229" spans="1:10" ht="64.95" customHeight="1">
      <c r="A8229" s="22" t="s">
        <v>1894</v>
      </c>
      <c r="B8229" s="24" t="s">
        <v>4269</v>
      </c>
      <c r="C8229" s="22" t="s">
        <v>78</v>
      </c>
      <c r="D8229" s="22" t="s">
        <v>4270</v>
      </c>
      <c r="E8229" s="397" t="s">
        <v>3500</v>
      </c>
      <c r="F8229" s="397"/>
      <c r="G8229" s="23" t="s">
        <v>268</v>
      </c>
      <c r="H8229" s="26">
        <v>1.43E-5</v>
      </c>
      <c r="I8229" s="25">
        <v>10731.19</v>
      </c>
      <c r="J8229" s="25">
        <v>0.15</v>
      </c>
    </row>
    <row r="8230" spans="1:10">
      <c r="A8230" s="38"/>
      <c r="B8230" s="38"/>
      <c r="C8230" s="38"/>
      <c r="D8230" s="38"/>
      <c r="E8230" s="38" t="s">
        <v>1897</v>
      </c>
      <c r="F8230" s="39">
        <v>0</v>
      </c>
      <c r="G8230" s="38" t="s">
        <v>1898</v>
      </c>
      <c r="H8230" s="39">
        <v>0</v>
      </c>
      <c r="I8230" s="38" t="s">
        <v>1899</v>
      </c>
      <c r="J8230" s="39">
        <v>0</v>
      </c>
    </row>
    <row r="8231" spans="1:10">
      <c r="A8231" s="38"/>
      <c r="B8231" s="38"/>
      <c r="C8231" s="38"/>
      <c r="D8231" s="38"/>
      <c r="E8231" s="38" t="s">
        <v>1900</v>
      </c>
      <c r="F8231" s="39">
        <v>0.03</v>
      </c>
      <c r="G8231" s="38"/>
      <c r="H8231" s="398" t="s">
        <v>1901</v>
      </c>
      <c r="I8231" s="398"/>
      <c r="J8231" s="39">
        <v>0.18</v>
      </c>
    </row>
    <row r="8232" spans="1:10" ht="1.05" customHeight="1">
      <c r="A8232" s="16"/>
      <c r="B8232" s="16"/>
      <c r="C8232" s="16"/>
      <c r="D8232" s="16"/>
      <c r="E8232" s="16"/>
      <c r="F8232" s="16"/>
      <c r="G8232" s="16"/>
      <c r="H8232" s="16"/>
      <c r="I8232" s="16"/>
      <c r="J8232" s="16"/>
    </row>
    <row r="8233" spans="1:10" ht="18" customHeight="1">
      <c r="A8233" s="2"/>
      <c r="B8233" s="4" t="s">
        <v>61</v>
      </c>
      <c r="C8233" s="2" t="s">
        <v>62</v>
      </c>
      <c r="D8233" s="2" t="s">
        <v>9</v>
      </c>
      <c r="E8233" s="391" t="s">
        <v>63</v>
      </c>
      <c r="F8233" s="391"/>
      <c r="G8233" s="3" t="s">
        <v>64</v>
      </c>
      <c r="H8233" s="4" t="s">
        <v>10</v>
      </c>
      <c r="I8233" s="4" t="s">
        <v>65</v>
      </c>
      <c r="J8233" s="4" t="s">
        <v>11</v>
      </c>
    </row>
    <row r="8234" spans="1:10" ht="39" customHeight="1">
      <c r="A8234" s="10" t="s">
        <v>1883</v>
      </c>
      <c r="B8234" s="12" t="s">
        <v>4265</v>
      </c>
      <c r="C8234" s="10" t="s">
        <v>78</v>
      </c>
      <c r="D8234" s="10" t="s">
        <v>4266</v>
      </c>
      <c r="E8234" s="395" t="s">
        <v>3774</v>
      </c>
      <c r="F8234" s="395"/>
      <c r="G8234" s="11" t="s">
        <v>1911</v>
      </c>
      <c r="H8234" s="15">
        <v>1</v>
      </c>
      <c r="I8234" s="13">
        <v>0.71</v>
      </c>
      <c r="J8234" s="13">
        <v>0.71</v>
      </c>
    </row>
    <row r="8235" spans="1:10" ht="64.95" customHeight="1">
      <c r="A8235" s="22" t="s">
        <v>1894</v>
      </c>
      <c r="B8235" s="24" t="s">
        <v>4269</v>
      </c>
      <c r="C8235" s="22" t="s">
        <v>78</v>
      </c>
      <c r="D8235" s="22" t="s">
        <v>4270</v>
      </c>
      <c r="E8235" s="397" t="s">
        <v>3500</v>
      </c>
      <c r="F8235" s="397"/>
      <c r="G8235" s="23" t="s">
        <v>268</v>
      </c>
      <c r="H8235" s="26">
        <v>6.6699999999999995E-5</v>
      </c>
      <c r="I8235" s="25">
        <v>10731.19</v>
      </c>
      <c r="J8235" s="25">
        <v>0.71</v>
      </c>
    </row>
    <row r="8236" spans="1:10">
      <c r="A8236" s="38"/>
      <c r="B8236" s="38"/>
      <c r="C8236" s="38"/>
      <c r="D8236" s="38"/>
      <c r="E8236" s="38" t="s">
        <v>1897</v>
      </c>
      <c r="F8236" s="39">
        <v>0</v>
      </c>
      <c r="G8236" s="38" t="s">
        <v>1898</v>
      </c>
      <c r="H8236" s="39">
        <v>0</v>
      </c>
      <c r="I8236" s="38" t="s">
        <v>1899</v>
      </c>
      <c r="J8236" s="39">
        <v>0</v>
      </c>
    </row>
    <row r="8237" spans="1:10">
      <c r="A8237" s="38"/>
      <c r="B8237" s="38"/>
      <c r="C8237" s="38"/>
      <c r="D8237" s="38"/>
      <c r="E8237" s="38" t="s">
        <v>1900</v>
      </c>
      <c r="F8237" s="39">
        <v>0.14000000000000001</v>
      </c>
      <c r="G8237" s="38"/>
      <c r="H8237" s="398" t="s">
        <v>1901</v>
      </c>
      <c r="I8237" s="398"/>
      <c r="J8237" s="39">
        <v>0.85</v>
      </c>
    </row>
    <row r="8238" spans="1:10" ht="1.05" customHeight="1">
      <c r="A8238" s="16"/>
      <c r="B8238" s="16"/>
      <c r="C8238" s="16"/>
      <c r="D8238" s="16"/>
      <c r="E8238" s="16"/>
      <c r="F8238" s="16"/>
      <c r="G8238" s="16"/>
      <c r="H8238" s="16"/>
      <c r="I8238" s="16"/>
      <c r="J8238" s="16"/>
    </row>
    <row r="8239" spans="1:10" ht="18" customHeight="1">
      <c r="A8239" s="2"/>
      <c r="B8239" s="4" t="s">
        <v>61</v>
      </c>
      <c r="C8239" s="2" t="s">
        <v>62</v>
      </c>
      <c r="D8239" s="2" t="s">
        <v>9</v>
      </c>
      <c r="E8239" s="391" t="s">
        <v>63</v>
      </c>
      <c r="F8239" s="391"/>
      <c r="G8239" s="3" t="s">
        <v>64</v>
      </c>
      <c r="H8239" s="4" t="s">
        <v>10</v>
      </c>
      <c r="I8239" s="4" t="s">
        <v>65</v>
      </c>
      <c r="J8239" s="4" t="s">
        <v>11</v>
      </c>
    </row>
    <row r="8240" spans="1:10" ht="39" customHeight="1">
      <c r="A8240" s="10" t="s">
        <v>1883</v>
      </c>
      <c r="B8240" s="12" t="s">
        <v>4267</v>
      </c>
      <c r="C8240" s="10" t="s">
        <v>78</v>
      </c>
      <c r="D8240" s="10" t="s">
        <v>4268</v>
      </c>
      <c r="E8240" s="395" t="s">
        <v>3774</v>
      </c>
      <c r="F8240" s="395"/>
      <c r="G8240" s="11" t="s">
        <v>1911</v>
      </c>
      <c r="H8240" s="15">
        <v>1</v>
      </c>
      <c r="I8240" s="13">
        <v>9.25</v>
      </c>
      <c r="J8240" s="13">
        <v>9.25</v>
      </c>
    </row>
    <row r="8241" spans="1:10" ht="24" customHeight="1">
      <c r="A8241" s="22" t="s">
        <v>1894</v>
      </c>
      <c r="B8241" s="24" t="s">
        <v>3869</v>
      </c>
      <c r="C8241" s="22" t="s">
        <v>78</v>
      </c>
      <c r="D8241" s="22" t="s">
        <v>3870</v>
      </c>
      <c r="E8241" s="397" t="s">
        <v>1928</v>
      </c>
      <c r="F8241" s="397"/>
      <c r="G8241" s="23" t="s">
        <v>2015</v>
      </c>
      <c r="H8241" s="26">
        <v>1.44</v>
      </c>
      <c r="I8241" s="25">
        <v>6.43</v>
      </c>
      <c r="J8241" s="25">
        <v>9.25</v>
      </c>
    </row>
    <row r="8242" spans="1:10">
      <c r="A8242" s="38"/>
      <c r="B8242" s="38"/>
      <c r="C8242" s="38"/>
      <c r="D8242" s="38"/>
      <c r="E8242" s="38" t="s">
        <v>1897</v>
      </c>
      <c r="F8242" s="39">
        <v>0</v>
      </c>
      <c r="G8242" s="38" t="s">
        <v>1898</v>
      </c>
      <c r="H8242" s="39">
        <v>0</v>
      </c>
      <c r="I8242" s="38" t="s">
        <v>1899</v>
      </c>
      <c r="J8242" s="39">
        <v>0</v>
      </c>
    </row>
    <row r="8243" spans="1:10">
      <c r="A8243" s="38"/>
      <c r="B8243" s="38"/>
      <c r="C8243" s="38"/>
      <c r="D8243" s="38"/>
      <c r="E8243" s="38" t="s">
        <v>1900</v>
      </c>
      <c r="F8243" s="39">
        <v>1.89</v>
      </c>
      <c r="G8243" s="38"/>
      <c r="H8243" s="398" t="s">
        <v>1901</v>
      </c>
      <c r="I8243" s="398"/>
      <c r="J8243" s="39">
        <v>11.14</v>
      </c>
    </row>
    <row r="8244" spans="1:10" ht="1.05" customHeight="1">
      <c r="A8244" s="16"/>
      <c r="B8244" s="16"/>
      <c r="C8244" s="16"/>
      <c r="D8244" s="16"/>
      <c r="E8244" s="16"/>
      <c r="F8244" s="16"/>
      <c r="G8244" s="16"/>
      <c r="H8244" s="16"/>
      <c r="I8244" s="16"/>
      <c r="J8244" s="16"/>
    </row>
    <row r="8245" spans="1:10" ht="18" customHeight="1">
      <c r="A8245" s="2"/>
      <c r="B8245" s="4" t="s">
        <v>61</v>
      </c>
      <c r="C8245" s="2" t="s">
        <v>62</v>
      </c>
      <c r="D8245" s="2" t="s">
        <v>9</v>
      </c>
      <c r="E8245" s="391" t="s">
        <v>63</v>
      </c>
      <c r="F8245" s="391"/>
      <c r="G8245" s="3" t="s">
        <v>64</v>
      </c>
      <c r="H8245" s="4" t="s">
        <v>10</v>
      </c>
      <c r="I8245" s="4" t="s">
        <v>65</v>
      </c>
      <c r="J8245" s="4" t="s">
        <v>11</v>
      </c>
    </row>
    <row r="8246" spans="1:10" ht="39" customHeight="1">
      <c r="A8246" s="10" t="s">
        <v>1883</v>
      </c>
      <c r="B8246" s="12" t="s">
        <v>2443</v>
      </c>
      <c r="C8246" s="10" t="s">
        <v>78</v>
      </c>
      <c r="D8246" s="10" t="s">
        <v>2444</v>
      </c>
      <c r="E8246" s="395" t="s">
        <v>1907</v>
      </c>
      <c r="F8246" s="395"/>
      <c r="G8246" s="11" t="s">
        <v>1908</v>
      </c>
      <c r="H8246" s="15">
        <v>1</v>
      </c>
      <c r="I8246" s="13">
        <v>0.67</v>
      </c>
      <c r="J8246" s="13">
        <v>0.67</v>
      </c>
    </row>
    <row r="8247" spans="1:10" ht="39" customHeight="1">
      <c r="A8247" s="17" t="s">
        <v>1884</v>
      </c>
      <c r="B8247" s="19" t="s">
        <v>4271</v>
      </c>
      <c r="C8247" s="17" t="s">
        <v>78</v>
      </c>
      <c r="D8247" s="17" t="s">
        <v>4272</v>
      </c>
      <c r="E8247" s="396" t="s">
        <v>3774</v>
      </c>
      <c r="F8247" s="396"/>
      <c r="G8247" s="18" t="s">
        <v>1911</v>
      </c>
      <c r="H8247" s="21">
        <v>1</v>
      </c>
      <c r="I8247" s="20">
        <v>0.55000000000000004</v>
      </c>
      <c r="J8247" s="20">
        <v>0.55000000000000004</v>
      </c>
    </row>
    <row r="8248" spans="1:10" ht="39" customHeight="1">
      <c r="A8248" s="17" t="s">
        <v>1884</v>
      </c>
      <c r="B8248" s="19" t="s">
        <v>4273</v>
      </c>
      <c r="C8248" s="17" t="s">
        <v>78</v>
      </c>
      <c r="D8248" s="17" t="s">
        <v>4274</v>
      </c>
      <c r="E8248" s="396" t="s">
        <v>3774</v>
      </c>
      <c r="F8248" s="396"/>
      <c r="G8248" s="18" t="s">
        <v>1911</v>
      </c>
      <c r="H8248" s="21">
        <v>1</v>
      </c>
      <c r="I8248" s="20">
        <v>0.12</v>
      </c>
      <c r="J8248" s="20">
        <v>0.12</v>
      </c>
    </row>
    <row r="8249" spans="1:10">
      <c r="A8249" s="38"/>
      <c r="B8249" s="38"/>
      <c r="C8249" s="38"/>
      <c r="D8249" s="38"/>
      <c r="E8249" s="38" t="s">
        <v>1897</v>
      </c>
      <c r="F8249" s="39">
        <v>0</v>
      </c>
      <c r="G8249" s="38" t="s">
        <v>1898</v>
      </c>
      <c r="H8249" s="39">
        <v>0</v>
      </c>
      <c r="I8249" s="38" t="s">
        <v>1899</v>
      </c>
      <c r="J8249" s="39">
        <v>0</v>
      </c>
    </row>
    <row r="8250" spans="1:10">
      <c r="A8250" s="38"/>
      <c r="B8250" s="38"/>
      <c r="C8250" s="38"/>
      <c r="D8250" s="38"/>
      <c r="E8250" s="38" t="s">
        <v>1900</v>
      </c>
      <c r="F8250" s="39">
        <v>0.13</v>
      </c>
      <c r="G8250" s="38"/>
      <c r="H8250" s="398" t="s">
        <v>1901</v>
      </c>
      <c r="I8250" s="398"/>
      <c r="J8250" s="39">
        <v>0.8</v>
      </c>
    </row>
    <row r="8251" spans="1:10" ht="1.05" customHeight="1">
      <c r="A8251" s="16"/>
      <c r="B8251" s="16"/>
      <c r="C8251" s="16"/>
      <c r="D8251" s="16"/>
      <c r="E8251" s="16"/>
      <c r="F8251" s="16"/>
      <c r="G8251" s="16"/>
      <c r="H8251" s="16"/>
      <c r="I8251" s="16"/>
      <c r="J8251" s="16"/>
    </row>
    <row r="8252" spans="1:10" ht="18" customHeight="1">
      <c r="A8252" s="2"/>
      <c r="B8252" s="4" t="s">
        <v>61</v>
      </c>
      <c r="C8252" s="2" t="s">
        <v>62</v>
      </c>
      <c r="D8252" s="2" t="s">
        <v>9</v>
      </c>
      <c r="E8252" s="391" t="s">
        <v>63</v>
      </c>
      <c r="F8252" s="391"/>
      <c r="G8252" s="3" t="s">
        <v>64</v>
      </c>
      <c r="H8252" s="4" t="s">
        <v>10</v>
      </c>
      <c r="I8252" s="4" t="s">
        <v>65</v>
      </c>
      <c r="J8252" s="4" t="s">
        <v>11</v>
      </c>
    </row>
    <row r="8253" spans="1:10" ht="39" customHeight="1">
      <c r="A8253" s="10" t="s">
        <v>1883</v>
      </c>
      <c r="B8253" s="12" t="s">
        <v>2437</v>
      </c>
      <c r="C8253" s="10" t="s">
        <v>78</v>
      </c>
      <c r="D8253" s="10" t="s">
        <v>2438</v>
      </c>
      <c r="E8253" s="395" t="s">
        <v>1907</v>
      </c>
      <c r="F8253" s="395"/>
      <c r="G8253" s="11" t="s">
        <v>1914</v>
      </c>
      <c r="H8253" s="15">
        <v>1</v>
      </c>
      <c r="I8253" s="13">
        <v>3.51</v>
      </c>
      <c r="J8253" s="13">
        <v>3.51</v>
      </c>
    </row>
    <row r="8254" spans="1:10" ht="39" customHeight="1">
      <c r="A8254" s="17" t="s">
        <v>1884</v>
      </c>
      <c r="B8254" s="19" t="s">
        <v>4275</v>
      </c>
      <c r="C8254" s="17" t="s">
        <v>78</v>
      </c>
      <c r="D8254" s="17" t="s">
        <v>4276</v>
      </c>
      <c r="E8254" s="396" t="s">
        <v>3774</v>
      </c>
      <c r="F8254" s="396"/>
      <c r="G8254" s="18" t="s">
        <v>1911</v>
      </c>
      <c r="H8254" s="21">
        <v>1</v>
      </c>
      <c r="I8254" s="20">
        <v>0.43</v>
      </c>
      <c r="J8254" s="20">
        <v>0.43</v>
      </c>
    </row>
    <row r="8255" spans="1:10" ht="39" customHeight="1">
      <c r="A8255" s="17" t="s">
        <v>1884</v>
      </c>
      <c r="B8255" s="19" t="s">
        <v>4277</v>
      </c>
      <c r="C8255" s="17" t="s">
        <v>78</v>
      </c>
      <c r="D8255" s="17" t="s">
        <v>4278</v>
      </c>
      <c r="E8255" s="396" t="s">
        <v>3774</v>
      </c>
      <c r="F8255" s="396"/>
      <c r="G8255" s="18" t="s">
        <v>1911</v>
      </c>
      <c r="H8255" s="21">
        <v>1</v>
      </c>
      <c r="I8255" s="20">
        <v>2.41</v>
      </c>
      <c r="J8255" s="20">
        <v>2.41</v>
      </c>
    </row>
    <row r="8256" spans="1:10" ht="39" customHeight="1">
      <c r="A8256" s="17" t="s">
        <v>1884</v>
      </c>
      <c r="B8256" s="19" t="s">
        <v>4273</v>
      </c>
      <c r="C8256" s="17" t="s">
        <v>78</v>
      </c>
      <c r="D8256" s="17" t="s">
        <v>4274</v>
      </c>
      <c r="E8256" s="396" t="s">
        <v>3774</v>
      </c>
      <c r="F8256" s="396"/>
      <c r="G8256" s="18" t="s">
        <v>1911</v>
      </c>
      <c r="H8256" s="21">
        <v>1</v>
      </c>
      <c r="I8256" s="20">
        <v>0.12</v>
      </c>
      <c r="J8256" s="20">
        <v>0.12</v>
      </c>
    </row>
    <row r="8257" spans="1:10" ht="39" customHeight="1">
      <c r="A8257" s="17" t="s">
        <v>1884</v>
      </c>
      <c r="B8257" s="19" t="s">
        <v>4271</v>
      </c>
      <c r="C8257" s="17" t="s">
        <v>78</v>
      </c>
      <c r="D8257" s="17" t="s">
        <v>4272</v>
      </c>
      <c r="E8257" s="396" t="s">
        <v>3774</v>
      </c>
      <c r="F8257" s="396"/>
      <c r="G8257" s="18" t="s">
        <v>1911</v>
      </c>
      <c r="H8257" s="21">
        <v>1</v>
      </c>
      <c r="I8257" s="20">
        <v>0.55000000000000004</v>
      </c>
      <c r="J8257" s="20">
        <v>0.55000000000000004</v>
      </c>
    </row>
    <row r="8258" spans="1:10">
      <c r="A8258" s="38"/>
      <c r="B8258" s="38"/>
      <c r="C8258" s="38"/>
      <c r="D8258" s="38"/>
      <c r="E8258" s="38" t="s">
        <v>1897</v>
      </c>
      <c r="F8258" s="39">
        <v>0</v>
      </c>
      <c r="G8258" s="38" t="s">
        <v>1898</v>
      </c>
      <c r="H8258" s="39">
        <v>0</v>
      </c>
      <c r="I8258" s="38" t="s">
        <v>1899</v>
      </c>
      <c r="J8258" s="39">
        <v>0</v>
      </c>
    </row>
    <row r="8259" spans="1:10">
      <c r="A8259" s="38"/>
      <c r="B8259" s="38"/>
      <c r="C8259" s="38"/>
      <c r="D8259" s="38"/>
      <c r="E8259" s="38" t="s">
        <v>1900</v>
      </c>
      <c r="F8259" s="39">
        <v>0.71</v>
      </c>
      <c r="G8259" s="38"/>
      <c r="H8259" s="398" t="s">
        <v>1901</v>
      </c>
      <c r="I8259" s="398"/>
      <c r="J8259" s="39">
        <v>4.22</v>
      </c>
    </row>
    <row r="8260" spans="1:10" ht="1.05" customHeight="1">
      <c r="A8260" s="16"/>
      <c r="B8260" s="16"/>
      <c r="C8260" s="16"/>
      <c r="D8260" s="16"/>
      <c r="E8260" s="16"/>
      <c r="F8260" s="16"/>
      <c r="G8260" s="16"/>
      <c r="H8260" s="16"/>
      <c r="I8260" s="16"/>
      <c r="J8260" s="16"/>
    </row>
    <row r="8261" spans="1:10" ht="18" customHeight="1">
      <c r="A8261" s="2"/>
      <c r="B8261" s="4" t="s">
        <v>61</v>
      </c>
      <c r="C8261" s="2" t="s">
        <v>62</v>
      </c>
      <c r="D8261" s="2" t="s">
        <v>9</v>
      </c>
      <c r="E8261" s="391" t="s">
        <v>63</v>
      </c>
      <c r="F8261" s="391"/>
      <c r="G8261" s="3" t="s">
        <v>64</v>
      </c>
      <c r="H8261" s="4" t="s">
        <v>10</v>
      </c>
      <c r="I8261" s="4" t="s">
        <v>65</v>
      </c>
      <c r="J8261" s="4" t="s">
        <v>11</v>
      </c>
    </row>
    <row r="8262" spans="1:10" ht="39" customHeight="1">
      <c r="A8262" s="10" t="s">
        <v>1883</v>
      </c>
      <c r="B8262" s="12" t="s">
        <v>4271</v>
      </c>
      <c r="C8262" s="10" t="s">
        <v>78</v>
      </c>
      <c r="D8262" s="10" t="s">
        <v>4272</v>
      </c>
      <c r="E8262" s="395" t="s">
        <v>3774</v>
      </c>
      <c r="F8262" s="395"/>
      <c r="G8262" s="11" t="s">
        <v>1911</v>
      </c>
      <c r="H8262" s="15">
        <v>1</v>
      </c>
      <c r="I8262" s="13">
        <v>0.55000000000000004</v>
      </c>
      <c r="J8262" s="13">
        <v>0.55000000000000004</v>
      </c>
    </row>
    <row r="8263" spans="1:10" ht="39" customHeight="1">
      <c r="A8263" s="22" t="s">
        <v>1894</v>
      </c>
      <c r="B8263" s="24" t="s">
        <v>4279</v>
      </c>
      <c r="C8263" s="22" t="s">
        <v>78</v>
      </c>
      <c r="D8263" s="22" t="s">
        <v>4280</v>
      </c>
      <c r="E8263" s="397" t="s">
        <v>3500</v>
      </c>
      <c r="F8263" s="397"/>
      <c r="G8263" s="23" t="s">
        <v>268</v>
      </c>
      <c r="H8263" s="26">
        <v>6.3999999999999997E-5</v>
      </c>
      <c r="I8263" s="25">
        <v>8646.06</v>
      </c>
      <c r="J8263" s="25">
        <v>0.55000000000000004</v>
      </c>
    </row>
    <row r="8264" spans="1:10">
      <c r="A8264" s="38"/>
      <c r="B8264" s="38"/>
      <c r="C8264" s="38"/>
      <c r="D8264" s="38"/>
      <c r="E8264" s="38" t="s">
        <v>1897</v>
      </c>
      <c r="F8264" s="39">
        <v>0</v>
      </c>
      <c r="G8264" s="38" t="s">
        <v>1898</v>
      </c>
      <c r="H8264" s="39">
        <v>0</v>
      </c>
      <c r="I8264" s="38" t="s">
        <v>1899</v>
      </c>
      <c r="J8264" s="39">
        <v>0</v>
      </c>
    </row>
    <row r="8265" spans="1:10">
      <c r="A8265" s="38"/>
      <c r="B8265" s="38"/>
      <c r="C8265" s="38"/>
      <c r="D8265" s="38"/>
      <c r="E8265" s="38" t="s">
        <v>1900</v>
      </c>
      <c r="F8265" s="39">
        <v>0.11</v>
      </c>
      <c r="G8265" s="38"/>
      <c r="H8265" s="398" t="s">
        <v>1901</v>
      </c>
      <c r="I8265" s="398"/>
      <c r="J8265" s="39">
        <v>0.66</v>
      </c>
    </row>
    <row r="8266" spans="1:10" ht="1.05" customHeight="1">
      <c r="A8266" s="16"/>
      <c r="B8266" s="16"/>
      <c r="C8266" s="16"/>
      <c r="D8266" s="16"/>
      <c r="E8266" s="16"/>
      <c r="F8266" s="16"/>
      <c r="G8266" s="16"/>
      <c r="H8266" s="16"/>
      <c r="I8266" s="16"/>
      <c r="J8266" s="16"/>
    </row>
    <row r="8267" spans="1:10" ht="18" customHeight="1">
      <c r="A8267" s="2"/>
      <c r="B8267" s="4" t="s">
        <v>61</v>
      </c>
      <c r="C8267" s="2" t="s">
        <v>62</v>
      </c>
      <c r="D8267" s="2" t="s">
        <v>9</v>
      </c>
      <c r="E8267" s="391" t="s">
        <v>63</v>
      </c>
      <c r="F8267" s="391"/>
      <c r="G8267" s="3" t="s">
        <v>64</v>
      </c>
      <c r="H8267" s="4" t="s">
        <v>10</v>
      </c>
      <c r="I8267" s="4" t="s">
        <v>65</v>
      </c>
      <c r="J8267" s="4" t="s">
        <v>11</v>
      </c>
    </row>
    <row r="8268" spans="1:10" ht="39" customHeight="1">
      <c r="A8268" s="10" t="s">
        <v>1883</v>
      </c>
      <c r="B8268" s="12" t="s">
        <v>4273</v>
      </c>
      <c r="C8268" s="10" t="s">
        <v>78</v>
      </c>
      <c r="D8268" s="10" t="s">
        <v>4274</v>
      </c>
      <c r="E8268" s="395" t="s">
        <v>3774</v>
      </c>
      <c r="F8268" s="395"/>
      <c r="G8268" s="11" t="s">
        <v>1911</v>
      </c>
      <c r="H8268" s="15">
        <v>1</v>
      </c>
      <c r="I8268" s="13">
        <v>0.12</v>
      </c>
      <c r="J8268" s="13">
        <v>0.12</v>
      </c>
    </row>
    <row r="8269" spans="1:10" ht="39" customHeight="1">
      <c r="A8269" s="22" t="s">
        <v>1894</v>
      </c>
      <c r="B8269" s="24" t="s">
        <v>4279</v>
      </c>
      <c r="C8269" s="22" t="s">
        <v>78</v>
      </c>
      <c r="D8269" s="22" t="s">
        <v>4280</v>
      </c>
      <c r="E8269" s="397" t="s">
        <v>3500</v>
      </c>
      <c r="F8269" s="397"/>
      <c r="G8269" s="23" t="s">
        <v>268</v>
      </c>
      <c r="H8269" s="26">
        <v>1.4800000000000001E-5</v>
      </c>
      <c r="I8269" s="25">
        <v>8646.06</v>
      </c>
      <c r="J8269" s="25">
        <v>0.12</v>
      </c>
    </row>
    <row r="8270" spans="1:10">
      <c r="A8270" s="38"/>
      <c r="B8270" s="38"/>
      <c r="C8270" s="38"/>
      <c r="D8270" s="38"/>
      <c r="E8270" s="38" t="s">
        <v>1897</v>
      </c>
      <c r="F8270" s="39">
        <v>0</v>
      </c>
      <c r="G8270" s="38" t="s">
        <v>1898</v>
      </c>
      <c r="H8270" s="39">
        <v>0</v>
      </c>
      <c r="I8270" s="38" t="s">
        <v>1899</v>
      </c>
      <c r="J8270" s="39">
        <v>0</v>
      </c>
    </row>
    <row r="8271" spans="1:10">
      <c r="A8271" s="38"/>
      <c r="B8271" s="38"/>
      <c r="C8271" s="38"/>
      <c r="D8271" s="38"/>
      <c r="E8271" s="38" t="s">
        <v>1900</v>
      </c>
      <c r="F8271" s="39">
        <v>0.02</v>
      </c>
      <c r="G8271" s="38"/>
      <c r="H8271" s="398" t="s">
        <v>1901</v>
      </c>
      <c r="I8271" s="398"/>
      <c r="J8271" s="39">
        <v>0.14000000000000001</v>
      </c>
    </row>
    <row r="8272" spans="1:10" ht="1.05" customHeight="1">
      <c r="A8272" s="16"/>
      <c r="B8272" s="16"/>
      <c r="C8272" s="16"/>
      <c r="D8272" s="16"/>
      <c r="E8272" s="16"/>
      <c r="F8272" s="16"/>
      <c r="G8272" s="16"/>
      <c r="H8272" s="16"/>
      <c r="I8272" s="16"/>
      <c r="J8272" s="16"/>
    </row>
    <row r="8273" spans="1:10" ht="18" customHeight="1">
      <c r="A8273" s="2"/>
      <c r="B8273" s="4" t="s">
        <v>61</v>
      </c>
      <c r="C8273" s="2" t="s">
        <v>62</v>
      </c>
      <c r="D8273" s="2" t="s">
        <v>9</v>
      </c>
      <c r="E8273" s="391" t="s">
        <v>63</v>
      </c>
      <c r="F8273" s="391"/>
      <c r="G8273" s="3" t="s">
        <v>64</v>
      </c>
      <c r="H8273" s="4" t="s">
        <v>10</v>
      </c>
      <c r="I8273" s="4" t="s">
        <v>65</v>
      </c>
      <c r="J8273" s="4" t="s">
        <v>11</v>
      </c>
    </row>
    <row r="8274" spans="1:10" ht="39" customHeight="1">
      <c r="A8274" s="10" t="s">
        <v>1883</v>
      </c>
      <c r="B8274" s="12" t="s">
        <v>4275</v>
      </c>
      <c r="C8274" s="10" t="s">
        <v>78</v>
      </c>
      <c r="D8274" s="10" t="s">
        <v>4276</v>
      </c>
      <c r="E8274" s="395" t="s">
        <v>3774</v>
      </c>
      <c r="F8274" s="395"/>
      <c r="G8274" s="11" t="s">
        <v>1911</v>
      </c>
      <c r="H8274" s="15">
        <v>1</v>
      </c>
      <c r="I8274" s="13">
        <v>0.43</v>
      </c>
      <c r="J8274" s="13">
        <v>0.43</v>
      </c>
    </row>
    <row r="8275" spans="1:10" ht="39" customHeight="1">
      <c r="A8275" s="22" t="s">
        <v>1894</v>
      </c>
      <c r="B8275" s="24" t="s">
        <v>4279</v>
      </c>
      <c r="C8275" s="22" t="s">
        <v>78</v>
      </c>
      <c r="D8275" s="22" t="s">
        <v>4280</v>
      </c>
      <c r="E8275" s="397" t="s">
        <v>3500</v>
      </c>
      <c r="F8275" s="397"/>
      <c r="G8275" s="23" t="s">
        <v>268</v>
      </c>
      <c r="H8275" s="26">
        <v>5.0000000000000002E-5</v>
      </c>
      <c r="I8275" s="25">
        <v>8646.06</v>
      </c>
      <c r="J8275" s="25">
        <v>0.43</v>
      </c>
    </row>
    <row r="8276" spans="1:10">
      <c r="A8276" s="38"/>
      <c r="B8276" s="38"/>
      <c r="C8276" s="38"/>
      <c r="D8276" s="38"/>
      <c r="E8276" s="38" t="s">
        <v>1897</v>
      </c>
      <c r="F8276" s="39">
        <v>0</v>
      </c>
      <c r="G8276" s="38" t="s">
        <v>1898</v>
      </c>
      <c r="H8276" s="39">
        <v>0</v>
      </c>
      <c r="I8276" s="38" t="s">
        <v>1899</v>
      </c>
      <c r="J8276" s="39">
        <v>0</v>
      </c>
    </row>
    <row r="8277" spans="1:10">
      <c r="A8277" s="38"/>
      <c r="B8277" s="38"/>
      <c r="C8277" s="38"/>
      <c r="D8277" s="38"/>
      <c r="E8277" s="38" t="s">
        <v>1900</v>
      </c>
      <c r="F8277" s="39">
        <v>0.08</v>
      </c>
      <c r="G8277" s="38"/>
      <c r="H8277" s="398" t="s">
        <v>1901</v>
      </c>
      <c r="I8277" s="398"/>
      <c r="J8277" s="39">
        <v>0.51</v>
      </c>
    </row>
    <row r="8278" spans="1:10" ht="1.05" customHeight="1">
      <c r="A8278" s="16"/>
      <c r="B8278" s="16"/>
      <c r="C8278" s="16"/>
      <c r="D8278" s="16"/>
      <c r="E8278" s="16"/>
      <c r="F8278" s="16"/>
      <c r="G8278" s="16"/>
      <c r="H8278" s="16"/>
      <c r="I8278" s="16"/>
      <c r="J8278" s="16"/>
    </row>
    <row r="8279" spans="1:10" ht="18" customHeight="1">
      <c r="A8279" s="2"/>
      <c r="B8279" s="4" t="s">
        <v>61</v>
      </c>
      <c r="C8279" s="2" t="s">
        <v>62</v>
      </c>
      <c r="D8279" s="2" t="s">
        <v>9</v>
      </c>
      <c r="E8279" s="391" t="s">
        <v>63</v>
      </c>
      <c r="F8279" s="391"/>
      <c r="G8279" s="3" t="s">
        <v>64</v>
      </c>
      <c r="H8279" s="4" t="s">
        <v>10</v>
      </c>
      <c r="I8279" s="4" t="s">
        <v>65</v>
      </c>
      <c r="J8279" s="4" t="s">
        <v>11</v>
      </c>
    </row>
    <row r="8280" spans="1:10" ht="39" customHeight="1">
      <c r="A8280" s="10" t="s">
        <v>1883</v>
      </c>
      <c r="B8280" s="12" t="s">
        <v>4277</v>
      </c>
      <c r="C8280" s="10" t="s">
        <v>78</v>
      </c>
      <c r="D8280" s="10" t="s">
        <v>4278</v>
      </c>
      <c r="E8280" s="395" t="s">
        <v>3774</v>
      </c>
      <c r="F8280" s="395"/>
      <c r="G8280" s="11" t="s">
        <v>1911</v>
      </c>
      <c r="H8280" s="15">
        <v>1</v>
      </c>
      <c r="I8280" s="13">
        <v>2.41</v>
      </c>
      <c r="J8280" s="13">
        <v>2.41</v>
      </c>
    </row>
    <row r="8281" spans="1:10" ht="25.95" customHeight="1">
      <c r="A8281" s="22" t="s">
        <v>1894</v>
      </c>
      <c r="B8281" s="24" t="s">
        <v>3795</v>
      </c>
      <c r="C8281" s="22" t="s">
        <v>78</v>
      </c>
      <c r="D8281" s="22" t="s">
        <v>3796</v>
      </c>
      <c r="E8281" s="397" t="s">
        <v>3797</v>
      </c>
      <c r="F8281" s="397"/>
      <c r="G8281" s="23" t="s">
        <v>3798</v>
      </c>
      <c r="H8281" s="26">
        <v>2.54</v>
      </c>
      <c r="I8281" s="25">
        <v>0.95</v>
      </c>
      <c r="J8281" s="25">
        <v>2.41</v>
      </c>
    </row>
    <row r="8282" spans="1:10">
      <c r="A8282" s="38"/>
      <c r="B8282" s="38"/>
      <c r="C8282" s="38"/>
      <c r="D8282" s="38"/>
      <c r="E8282" s="38" t="s">
        <v>1897</v>
      </c>
      <c r="F8282" s="39">
        <v>0</v>
      </c>
      <c r="G8282" s="38" t="s">
        <v>1898</v>
      </c>
      <c r="H8282" s="39">
        <v>0</v>
      </c>
      <c r="I8282" s="38" t="s">
        <v>1899</v>
      </c>
      <c r="J8282" s="39">
        <v>0</v>
      </c>
    </row>
    <row r="8283" spans="1:10">
      <c r="A8283" s="38"/>
      <c r="B8283" s="38"/>
      <c r="C8283" s="38"/>
      <c r="D8283" s="38"/>
      <c r="E8283" s="38" t="s">
        <v>1900</v>
      </c>
      <c r="F8283" s="39">
        <v>0.49</v>
      </c>
      <c r="G8283" s="38"/>
      <c r="H8283" s="398" t="s">
        <v>1901</v>
      </c>
      <c r="I8283" s="398"/>
      <c r="J8283" s="39">
        <v>2.9</v>
      </c>
    </row>
    <row r="8284" spans="1:10" ht="1.05" customHeight="1">
      <c r="A8284" s="16"/>
      <c r="B8284" s="16"/>
      <c r="C8284" s="16"/>
      <c r="D8284" s="16"/>
      <c r="E8284" s="16"/>
      <c r="F8284" s="16"/>
      <c r="G8284" s="16"/>
      <c r="H8284" s="16"/>
      <c r="I8284" s="16"/>
      <c r="J8284" s="16"/>
    </row>
    <row r="8285" spans="1:10" ht="18" customHeight="1">
      <c r="A8285" s="2"/>
      <c r="B8285" s="4" t="s">
        <v>61</v>
      </c>
      <c r="C8285" s="2" t="s">
        <v>62</v>
      </c>
      <c r="D8285" s="2" t="s">
        <v>9</v>
      </c>
      <c r="E8285" s="391" t="s">
        <v>63</v>
      </c>
      <c r="F8285" s="391"/>
      <c r="G8285" s="3" t="s">
        <v>64</v>
      </c>
      <c r="H8285" s="4" t="s">
        <v>10</v>
      </c>
      <c r="I8285" s="4" t="s">
        <v>65</v>
      </c>
      <c r="J8285" s="4" t="s">
        <v>11</v>
      </c>
    </row>
    <row r="8286" spans="1:10" ht="39" customHeight="1">
      <c r="A8286" s="10" t="s">
        <v>1883</v>
      </c>
      <c r="B8286" s="12" t="s">
        <v>2370</v>
      </c>
      <c r="C8286" s="10" t="s">
        <v>78</v>
      </c>
      <c r="D8286" s="10" t="s">
        <v>2371</v>
      </c>
      <c r="E8286" s="395" t="s">
        <v>297</v>
      </c>
      <c r="F8286" s="395"/>
      <c r="G8286" s="11" t="s">
        <v>99</v>
      </c>
      <c r="H8286" s="15">
        <v>1</v>
      </c>
      <c r="I8286" s="13">
        <v>340.38</v>
      </c>
      <c r="J8286" s="13">
        <v>340.38</v>
      </c>
    </row>
    <row r="8287" spans="1:10" ht="24" customHeight="1">
      <c r="A8287" s="17" t="s">
        <v>1884</v>
      </c>
      <c r="B8287" s="19" t="s">
        <v>1935</v>
      </c>
      <c r="C8287" s="17" t="s">
        <v>78</v>
      </c>
      <c r="D8287" s="17" t="s">
        <v>1936</v>
      </c>
      <c r="E8287" s="396" t="s">
        <v>1887</v>
      </c>
      <c r="F8287" s="396"/>
      <c r="G8287" s="18" t="s">
        <v>1911</v>
      </c>
      <c r="H8287" s="21">
        <v>0.28199999999999997</v>
      </c>
      <c r="I8287" s="20">
        <v>28.34</v>
      </c>
      <c r="J8287" s="20">
        <v>7.99</v>
      </c>
    </row>
    <row r="8288" spans="1:10" ht="24" customHeight="1">
      <c r="A8288" s="17" t="s">
        <v>1884</v>
      </c>
      <c r="B8288" s="19" t="s">
        <v>1909</v>
      </c>
      <c r="C8288" s="17" t="s">
        <v>78</v>
      </c>
      <c r="D8288" s="17" t="s">
        <v>1910</v>
      </c>
      <c r="E8288" s="396" t="s">
        <v>1887</v>
      </c>
      <c r="F8288" s="396"/>
      <c r="G8288" s="18" t="s">
        <v>1911</v>
      </c>
      <c r="H8288" s="21">
        <v>0.14099999999999999</v>
      </c>
      <c r="I8288" s="20">
        <v>22.95</v>
      </c>
      <c r="J8288" s="20">
        <v>3.23</v>
      </c>
    </row>
    <row r="8289" spans="1:10" ht="39" customHeight="1">
      <c r="A8289" s="22" t="s">
        <v>1894</v>
      </c>
      <c r="B8289" s="24" t="s">
        <v>4281</v>
      </c>
      <c r="C8289" s="22" t="s">
        <v>78</v>
      </c>
      <c r="D8289" s="22" t="s">
        <v>4282</v>
      </c>
      <c r="E8289" s="397" t="s">
        <v>1928</v>
      </c>
      <c r="F8289" s="397"/>
      <c r="G8289" s="23" t="s">
        <v>99</v>
      </c>
      <c r="H8289" s="26">
        <v>1</v>
      </c>
      <c r="I8289" s="25">
        <v>279.24</v>
      </c>
      <c r="J8289" s="25">
        <v>279.24</v>
      </c>
    </row>
    <row r="8290" spans="1:10" ht="39" customHeight="1">
      <c r="A8290" s="22" t="s">
        <v>1894</v>
      </c>
      <c r="B8290" s="24" t="s">
        <v>2338</v>
      </c>
      <c r="C8290" s="22" t="s">
        <v>78</v>
      </c>
      <c r="D8290" s="22" t="s">
        <v>2339</v>
      </c>
      <c r="E8290" s="397" t="s">
        <v>1928</v>
      </c>
      <c r="F8290" s="397"/>
      <c r="G8290" s="23" t="s">
        <v>268</v>
      </c>
      <c r="H8290" s="26">
        <v>4.72</v>
      </c>
      <c r="I8290" s="25">
        <v>1.1000000000000001</v>
      </c>
      <c r="J8290" s="25">
        <v>5.19</v>
      </c>
    </row>
    <row r="8291" spans="1:10" ht="39" customHeight="1">
      <c r="A8291" s="22" t="s">
        <v>1894</v>
      </c>
      <c r="B8291" s="24" t="s">
        <v>2340</v>
      </c>
      <c r="C8291" s="22" t="s">
        <v>78</v>
      </c>
      <c r="D8291" s="22" t="s">
        <v>2341</v>
      </c>
      <c r="E8291" s="397" t="s">
        <v>1928</v>
      </c>
      <c r="F8291" s="397"/>
      <c r="G8291" s="23" t="s">
        <v>114</v>
      </c>
      <c r="H8291" s="26">
        <v>2.202</v>
      </c>
      <c r="I8291" s="25">
        <v>19.28</v>
      </c>
      <c r="J8291" s="25">
        <v>42.45</v>
      </c>
    </row>
    <row r="8292" spans="1:10" ht="25.95" customHeight="1">
      <c r="A8292" s="22" t="s">
        <v>1894</v>
      </c>
      <c r="B8292" s="24" t="s">
        <v>2231</v>
      </c>
      <c r="C8292" s="22" t="s">
        <v>78</v>
      </c>
      <c r="D8292" s="22" t="s">
        <v>2232</v>
      </c>
      <c r="E8292" s="397" t="s">
        <v>1928</v>
      </c>
      <c r="F8292" s="397"/>
      <c r="G8292" s="23" t="s">
        <v>2233</v>
      </c>
      <c r="H8292" s="26">
        <v>6.3700000000000007E-2</v>
      </c>
      <c r="I8292" s="25">
        <v>35.869999999999997</v>
      </c>
      <c r="J8292" s="25">
        <v>2.2799999999999998</v>
      </c>
    </row>
    <row r="8293" spans="1:10">
      <c r="A8293" s="38"/>
      <c r="B8293" s="38"/>
      <c r="C8293" s="38"/>
      <c r="D8293" s="38"/>
      <c r="E8293" s="38" t="s">
        <v>1897</v>
      </c>
      <c r="F8293" s="39">
        <v>8.3000000000000007</v>
      </c>
      <c r="G8293" s="38" t="s">
        <v>1898</v>
      </c>
      <c r="H8293" s="39">
        <v>0</v>
      </c>
      <c r="I8293" s="38" t="s">
        <v>1899</v>
      </c>
      <c r="J8293" s="39">
        <v>8.3000000000000007</v>
      </c>
    </row>
    <row r="8294" spans="1:10">
      <c r="A8294" s="38"/>
      <c r="B8294" s="38"/>
      <c r="C8294" s="38"/>
      <c r="D8294" s="38"/>
      <c r="E8294" s="38" t="s">
        <v>1900</v>
      </c>
      <c r="F8294" s="39">
        <v>69.77</v>
      </c>
      <c r="G8294" s="38"/>
      <c r="H8294" s="398" t="s">
        <v>1901</v>
      </c>
      <c r="I8294" s="398"/>
      <c r="J8294" s="39">
        <v>410.15</v>
      </c>
    </row>
    <row r="8295" spans="1:10" ht="1.05" customHeight="1">
      <c r="A8295" s="16"/>
      <c r="B8295" s="16"/>
      <c r="C8295" s="16"/>
      <c r="D8295" s="16"/>
      <c r="E8295" s="16"/>
      <c r="F8295" s="16"/>
      <c r="G8295" s="16"/>
      <c r="H8295" s="16"/>
      <c r="I8295" s="16"/>
      <c r="J8295" s="16"/>
    </row>
    <row r="8296" spans="1:10" ht="18" customHeight="1">
      <c r="A8296" s="2"/>
      <c r="B8296" s="4" t="s">
        <v>61</v>
      </c>
      <c r="C8296" s="2" t="s">
        <v>62</v>
      </c>
      <c r="D8296" s="2" t="s">
        <v>9</v>
      </c>
      <c r="E8296" s="391" t="s">
        <v>63</v>
      </c>
      <c r="F8296" s="391"/>
      <c r="G8296" s="3" t="s">
        <v>64</v>
      </c>
      <c r="H8296" s="4" t="s">
        <v>10</v>
      </c>
      <c r="I8296" s="4" t="s">
        <v>65</v>
      </c>
      <c r="J8296" s="4" t="s">
        <v>11</v>
      </c>
    </row>
    <row r="8297" spans="1:10" ht="39" customHeight="1">
      <c r="A8297" s="10" t="s">
        <v>1883</v>
      </c>
      <c r="B8297" s="12" t="s">
        <v>2638</v>
      </c>
      <c r="C8297" s="10" t="s">
        <v>78</v>
      </c>
      <c r="D8297" s="10" t="s">
        <v>2639</v>
      </c>
      <c r="E8297" s="395" t="s">
        <v>2640</v>
      </c>
      <c r="F8297" s="395"/>
      <c r="G8297" s="11" t="s">
        <v>81</v>
      </c>
      <c r="H8297" s="15">
        <v>1</v>
      </c>
      <c r="I8297" s="13">
        <v>279.45999999999998</v>
      </c>
      <c r="J8297" s="13">
        <v>279.45999999999998</v>
      </c>
    </row>
    <row r="8298" spans="1:10" ht="24" customHeight="1">
      <c r="A8298" s="17" t="s">
        <v>1884</v>
      </c>
      <c r="B8298" s="19" t="s">
        <v>1935</v>
      </c>
      <c r="C8298" s="17" t="s">
        <v>78</v>
      </c>
      <c r="D8298" s="17" t="s">
        <v>1936</v>
      </c>
      <c r="E8298" s="396" t="s">
        <v>1887</v>
      </c>
      <c r="F8298" s="396"/>
      <c r="G8298" s="18" t="s">
        <v>1911</v>
      </c>
      <c r="H8298" s="21">
        <v>2.0219</v>
      </c>
      <c r="I8298" s="20">
        <v>28.34</v>
      </c>
      <c r="J8298" s="20">
        <v>57.3</v>
      </c>
    </row>
    <row r="8299" spans="1:10" ht="39" customHeight="1">
      <c r="A8299" s="17" t="s">
        <v>1884</v>
      </c>
      <c r="B8299" s="19" t="s">
        <v>1916</v>
      </c>
      <c r="C8299" s="17" t="s">
        <v>78</v>
      </c>
      <c r="D8299" s="17" t="s">
        <v>1917</v>
      </c>
      <c r="E8299" s="396" t="s">
        <v>1907</v>
      </c>
      <c r="F8299" s="396"/>
      <c r="G8299" s="18" t="s">
        <v>1914</v>
      </c>
      <c r="H8299" s="21">
        <v>7.1800000000000003E-2</v>
      </c>
      <c r="I8299" s="20">
        <v>33.07</v>
      </c>
      <c r="J8299" s="20">
        <v>2.37</v>
      </c>
    </row>
    <row r="8300" spans="1:10" ht="39" customHeight="1">
      <c r="A8300" s="17" t="s">
        <v>1884</v>
      </c>
      <c r="B8300" s="19" t="s">
        <v>3855</v>
      </c>
      <c r="C8300" s="17" t="s">
        <v>78</v>
      </c>
      <c r="D8300" s="17" t="s">
        <v>3856</v>
      </c>
      <c r="E8300" s="396" t="s">
        <v>1907</v>
      </c>
      <c r="F8300" s="396"/>
      <c r="G8300" s="18" t="s">
        <v>1908</v>
      </c>
      <c r="H8300" s="21">
        <v>6.6600000000000006E-2</v>
      </c>
      <c r="I8300" s="20">
        <v>25.4</v>
      </c>
      <c r="J8300" s="20">
        <v>1.69</v>
      </c>
    </row>
    <row r="8301" spans="1:10" ht="24" customHeight="1">
      <c r="A8301" s="17" t="s">
        <v>1884</v>
      </c>
      <c r="B8301" s="19" t="s">
        <v>1909</v>
      </c>
      <c r="C8301" s="17" t="s">
        <v>78</v>
      </c>
      <c r="D8301" s="17" t="s">
        <v>1910</v>
      </c>
      <c r="E8301" s="396" t="s">
        <v>1887</v>
      </c>
      <c r="F8301" s="396"/>
      <c r="G8301" s="18" t="s">
        <v>1911</v>
      </c>
      <c r="H8301" s="21">
        <v>3.0329000000000002</v>
      </c>
      <c r="I8301" s="20">
        <v>22.95</v>
      </c>
      <c r="J8301" s="20">
        <v>69.599999999999994</v>
      </c>
    </row>
    <row r="8302" spans="1:10" ht="25.95" customHeight="1">
      <c r="A8302" s="22" t="s">
        <v>1894</v>
      </c>
      <c r="B8302" s="24" t="s">
        <v>2392</v>
      </c>
      <c r="C8302" s="22" t="s">
        <v>78</v>
      </c>
      <c r="D8302" s="22" t="s">
        <v>2393</v>
      </c>
      <c r="E8302" s="397" t="s">
        <v>1928</v>
      </c>
      <c r="F8302" s="397"/>
      <c r="G8302" s="23" t="s">
        <v>81</v>
      </c>
      <c r="H8302" s="26">
        <v>1.1000000000000001</v>
      </c>
      <c r="I8302" s="25">
        <v>135</v>
      </c>
      <c r="J8302" s="25">
        <v>148.5</v>
      </c>
    </row>
    <row r="8303" spans="1:10">
      <c r="A8303" s="38"/>
      <c r="B8303" s="38"/>
      <c r="C8303" s="38"/>
      <c r="D8303" s="38"/>
      <c r="E8303" s="38" t="s">
        <v>1897</v>
      </c>
      <c r="F8303" s="39">
        <v>94.7</v>
      </c>
      <c r="G8303" s="38" t="s">
        <v>1898</v>
      </c>
      <c r="H8303" s="39">
        <v>0</v>
      </c>
      <c r="I8303" s="38" t="s">
        <v>1899</v>
      </c>
      <c r="J8303" s="39">
        <v>94.7</v>
      </c>
    </row>
    <row r="8304" spans="1:10">
      <c r="A8304" s="38"/>
      <c r="B8304" s="38"/>
      <c r="C8304" s="38"/>
      <c r="D8304" s="38"/>
      <c r="E8304" s="38" t="s">
        <v>1900</v>
      </c>
      <c r="F8304" s="39">
        <v>57.28</v>
      </c>
      <c r="G8304" s="38"/>
      <c r="H8304" s="398" t="s">
        <v>1901</v>
      </c>
      <c r="I8304" s="398"/>
      <c r="J8304" s="39">
        <v>336.74</v>
      </c>
    </row>
    <row r="8305" spans="1:10" ht="1.05" customHeight="1">
      <c r="A8305" s="16"/>
      <c r="B8305" s="16"/>
      <c r="C8305" s="16"/>
      <c r="D8305" s="16"/>
      <c r="E8305" s="16"/>
      <c r="F8305" s="16"/>
      <c r="G8305" s="16"/>
      <c r="H8305" s="16"/>
      <c r="I8305" s="16"/>
      <c r="J8305" s="16"/>
    </row>
    <row r="8306" spans="1:10" ht="18" customHeight="1">
      <c r="A8306" s="2"/>
      <c r="B8306" s="4" t="s">
        <v>61</v>
      </c>
      <c r="C8306" s="2" t="s">
        <v>62</v>
      </c>
      <c r="D8306" s="2" t="s">
        <v>9</v>
      </c>
      <c r="E8306" s="391" t="s">
        <v>63</v>
      </c>
      <c r="F8306" s="391"/>
      <c r="G8306" s="3" t="s">
        <v>64</v>
      </c>
      <c r="H8306" s="4" t="s">
        <v>10</v>
      </c>
      <c r="I8306" s="4" t="s">
        <v>65</v>
      </c>
      <c r="J8306" s="4" t="s">
        <v>11</v>
      </c>
    </row>
    <row r="8307" spans="1:10" ht="39" customHeight="1">
      <c r="A8307" s="10" t="s">
        <v>1883</v>
      </c>
      <c r="B8307" s="12" t="s">
        <v>3025</v>
      </c>
      <c r="C8307" s="10" t="s">
        <v>78</v>
      </c>
      <c r="D8307" s="10" t="s">
        <v>3026</v>
      </c>
      <c r="E8307" s="395" t="s">
        <v>2640</v>
      </c>
      <c r="F8307" s="395"/>
      <c r="G8307" s="11" t="s">
        <v>81</v>
      </c>
      <c r="H8307" s="15">
        <v>1</v>
      </c>
      <c r="I8307" s="13">
        <v>298.16000000000003</v>
      </c>
      <c r="J8307" s="13">
        <v>298.16000000000003</v>
      </c>
    </row>
    <row r="8308" spans="1:10" ht="39" customHeight="1">
      <c r="A8308" s="17" t="s">
        <v>1884</v>
      </c>
      <c r="B8308" s="19" t="s">
        <v>1916</v>
      </c>
      <c r="C8308" s="17" t="s">
        <v>78</v>
      </c>
      <c r="D8308" s="17" t="s">
        <v>1917</v>
      </c>
      <c r="E8308" s="396" t="s">
        <v>1907</v>
      </c>
      <c r="F8308" s="396"/>
      <c r="G8308" s="18" t="s">
        <v>1914</v>
      </c>
      <c r="H8308" s="21">
        <v>7.1800000000000003E-2</v>
      </c>
      <c r="I8308" s="20">
        <v>33.07</v>
      </c>
      <c r="J8308" s="20">
        <v>2.37</v>
      </c>
    </row>
    <row r="8309" spans="1:10" ht="39" customHeight="1">
      <c r="A8309" s="17" t="s">
        <v>1884</v>
      </c>
      <c r="B8309" s="19" t="s">
        <v>3855</v>
      </c>
      <c r="C8309" s="17" t="s">
        <v>78</v>
      </c>
      <c r="D8309" s="17" t="s">
        <v>3856</v>
      </c>
      <c r="E8309" s="396" t="s">
        <v>1907</v>
      </c>
      <c r="F8309" s="396"/>
      <c r="G8309" s="18" t="s">
        <v>1908</v>
      </c>
      <c r="H8309" s="21">
        <v>6.6600000000000006E-2</v>
      </c>
      <c r="I8309" s="20">
        <v>25.4</v>
      </c>
      <c r="J8309" s="20">
        <v>1.69</v>
      </c>
    </row>
    <row r="8310" spans="1:10" ht="24" customHeight="1">
      <c r="A8310" s="17" t="s">
        <v>1884</v>
      </c>
      <c r="B8310" s="19" t="s">
        <v>1909</v>
      </c>
      <c r="C8310" s="17" t="s">
        <v>78</v>
      </c>
      <c r="D8310" s="17" t="s">
        <v>1910</v>
      </c>
      <c r="E8310" s="396" t="s">
        <v>1887</v>
      </c>
      <c r="F8310" s="396"/>
      <c r="G8310" s="18" t="s">
        <v>1911</v>
      </c>
      <c r="H8310" s="21">
        <v>3.7406999999999999</v>
      </c>
      <c r="I8310" s="20">
        <v>22.95</v>
      </c>
      <c r="J8310" s="20">
        <v>85.84</v>
      </c>
    </row>
    <row r="8311" spans="1:10" ht="24" customHeight="1">
      <c r="A8311" s="17" t="s">
        <v>1884</v>
      </c>
      <c r="B8311" s="19" t="s">
        <v>1935</v>
      </c>
      <c r="C8311" s="17" t="s">
        <v>78</v>
      </c>
      <c r="D8311" s="17" t="s">
        <v>1936</v>
      </c>
      <c r="E8311" s="396" t="s">
        <v>1887</v>
      </c>
      <c r="F8311" s="396"/>
      <c r="G8311" s="18" t="s">
        <v>1911</v>
      </c>
      <c r="H8311" s="21">
        <v>2.4937999999999998</v>
      </c>
      <c r="I8311" s="20">
        <v>28.34</v>
      </c>
      <c r="J8311" s="20">
        <v>70.67</v>
      </c>
    </row>
    <row r="8312" spans="1:10" ht="25.95" customHeight="1">
      <c r="A8312" s="22" t="s">
        <v>1894</v>
      </c>
      <c r="B8312" s="24" t="s">
        <v>4283</v>
      </c>
      <c r="C8312" s="22" t="s">
        <v>78</v>
      </c>
      <c r="D8312" s="22" t="s">
        <v>4284</v>
      </c>
      <c r="E8312" s="397" t="s">
        <v>1928</v>
      </c>
      <c r="F8312" s="397"/>
      <c r="G8312" s="23" t="s">
        <v>81</v>
      </c>
      <c r="H8312" s="26">
        <v>1.1000000000000001</v>
      </c>
      <c r="I8312" s="25">
        <v>125.09</v>
      </c>
      <c r="J8312" s="25">
        <v>137.59</v>
      </c>
    </row>
    <row r="8313" spans="1:10">
      <c r="A8313" s="38"/>
      <c r="B8313" s="38"/>
      <c r="C8313" s="38"/>
      <c r="D8313" s="38"/>
      <c r="E8313" s="38" t="s">
        <v>1897</v>
      </c>
      <c r="F8313" s="39">
        <v>116.21</v>
      </c>
      <c r="G8313" s="38" t="s">
        <v>1898</v>
      </c>
      <c r="H8313" s="39">
        <v>0</v>
      </c>
      <c r="I8313" s="38" t="s">
        <v>1899</v>
      </c>
      <c r="J8313" s="39">
        <v>116.21</v>
      </c>
    </row>
    <row r="8314" spans="1:10">
      <c r="A8314" s="38"/>
      <c r="B8314" s="38"/>
      <c r="C8314" s="38"/>
      <c r="D8314" s="38"/>
      <c r="E8314" s="38" t="s">
        <v>1900</v>
      </c>
      <c r="F8314" s="39">
        <v>61.12</v>
      </c>
      <c r="G8314" s="38"/>
      <c r="H8314" s="398" t="s">
        <v>1901</v>
      </c>
      <c r="I8314" s="398"/>
      <c r="J8314" s="39">
        <v>359.28</v>
      </c>
    </row>
    <row r="8315" spans="1:10" ht="1.05" customHeight="1">
      <c r="A8315" s="16"/>
      <c r="B8315" s="16"/>
      <c r="C8315" s="16"/>
      <c r="D8315" s="16"/>
      <c r="E8315" s="16"/>
      <c r="F8315" s="16"/>
      <c r="G8315" s="16"/>
      <c r="H8315" s="16"/>
      <c r="I8315" s="16"/>
      <c r="J8315" s="16"/>
    </row>
    <row r="8316" spans="1:10" ht="18" customHeight="1">
      <c r="A8316" s="2"/>
      <c r="B8316" s="4" t="s">
        <v>61</v>
      </c>
      <c r="C8316" s="2" t="s">
        <v>62</v>
      </c>
      <c r="D8316" s="2" t="s">
        <v>9</v>
      </c>
      <c r="E8316" s="391" t="s">
        <v>63</v>
      </c>
      <c r="F8316" s="391"/>
      <c r="G8316" s="3" t="s">
        <v>64</v>
      </c>
      <c r="H8316" s="4" t="s">
        <v>10</v>
      </c>
      <c r="I8316" s="4" t="s">
        <v>65</v>
      </c>
      <c r="J8316" s="4" t="s">
        <v>11</v>
      </c>
    </row>
    <row r="8317" spans="1:10" ht="39" customHeight="1">
      <c r="A8317" s="10" t="s">
        <v>1883</v>
      </c>
      <c r="B8317" s="12" t="s">
        <v>3096</v>
      </c>
      <c r="C8317" s="10" t="s">
        <v>78</v>
      </c>
      <c r="D8317" s="10" t="s">
        <v>3097</v>
      </c>
      <c r="E8317" s="395" t="s">
        <v>2640</v>
      </c>
      <c r="F8317" s="395"/>
      <c r="G8317" s="11" t="s">
        <v>81</v>
      </c>
      <c r="H8317" s="15">
        <v>1</v>
      </c>
      <c r="I8317" s="13">
        <v>256.54000000000002</v>
      </c>
      <c r="J8317" s="13">
        <v>256.54000000000002</v>
      </c>
    </row>
    <row r="8318" spans="1:10" ht="24" customHeight="1">
      <c r="A8318" s="17" t="s">
        <v>1884</v>
      </c>
      <c r="B8318" s="19" t="s">
        <v>1909</v>
      </c>
      <c r="C8318" s="17" t="s">
        <v>78</v>
      </c>
      <c r="D8318" s="17" t="s">
        <v>1910</v>
      </c>
      <c r="E8318" s="396" t="s">
        <v>1887</v>
      </c>
      <c r="F8318" s="396"/>
      <c r="G8318" s="18" t="s">
        <v>1911</v>
      </c>
      <c r="H8318" s="21">
        <v>1.3818999999999999</v>
      </c>
      <c r="I8318" s="20">
        <v>22.95</v>
      </c>
      <c r="J8318" s="20">
        <v>31.71</v>
      </c>
    </row>
    <row r="8319" spans="1:10" ht="39" customHeight="1">
      <c r="A8319" s="17" t="s">
        <v>1884</v>
      </c>
      <c r="B8319" s="19" t="s">
        <v>1916</v>
      </c>
      <c r="C8319" s="17" t="s">
        <v>78</v>
      </c>
      <c r="D8319" s="17" t="s">
        <v>1917</v>
      </c>
      <c r="E8319" s="396" t="s">
        <v>1907</v>
      </c>
      <c r="F8319" s="396"/>
      <c r="G8319" s="18" t="s">
        <v>1914</v>
      </c>
      <c r="H8319" s="21">
        <v>7.1800000000000003E-2</v>
      </c>
      <c r="I8319" s="20">
        <v>33.07</v>
      </c>
      <c r="J8319" s="20">
        <v>2.37</v>
      </c>
    </row>
    <row r="8320" spans="1:10" ht="24" customHeight="1">
      <c r="A8320" s="17" t="s">
        <v>1884</v>
      </c>
      <c r="B8320" s="19" t="s">
        <v>1935</v>
      </c>
      <c r="C8320" s="17" t="s">
        <v>78</v>
      </c>
      <c r="D8320" s="17" t="s">
        <v>1936</v>
      </c>
      <c r="E8320" s="396" t="s">
        <v>1887</v>
      </c>
      <c r="F8320" s="396"/>
      <c r="G8320" s="18" t="s">
        <v>1911</v>
      </c>
      <c r="H8320" s="21">
        <v>0.92130000000000001</v>
      </c>
      <c r="I8320" s="20">
        <v>28.34</v>
      </c>
      <c r="J8320" s="20">
        <v>26.1</v>
      </c>
    </row>
    <row r="8321" spans="1:10" ht="39" customHeight="1">
      <c r="A8321" s="17" t="s">
        <v>1884</v>
      </c>
      <c r="B8321" s="19" t="s">
        <v>3855</v>
      </c>
      <c r="C8321" s="17" t="s">
        <v>78</v>
      </c>
      <c r="D8321" s="17" t="s">
        <v>3856</v>
      </c>
      <c r="E8321" s="396" t="s">
        <v>1907</v>
      </c>
      <c r="F8321" s="396"/>
      <c r="G8321" s="18" t="s">
        <v>1908</v>
      </c>
      <c r="H8321" s="21">
        <v>6.6600000000000006E-2</v>
      </c>
      <c r="I8321" s="20">
        <v>25.4</v>
      </c>
      <c r="J8321" s="20">
        <v>1.69</v>
      </c>
    </row>
    <row r="8322" spans="1:10" ht="64.95" customHeight="1">
      <c r="A8322" s="17" t="s">
        <v>1884</v>
      </c>
      <c r="B8322" s="19" t="s">
        <v>2077</v>
      </c>
      <c r="C8322" s="17" t="s">
        <v>78</v>
      </c>
      <c r="D8322" s="17" t="s">
        <v>2078</v>
      </c>
      <c r="E8322" s="396" t="s">
        <v>1907</v>
      </c>
      <c r="F8322" s="396"/>
      <c r="G8322" s="18" t="s">
        <v>1908</v>
      </c>
      <c r="H8322" s="21">
        <v>0.63980000000000004</v>
      </c>
      <c r="I8322" s="20">
        <v>59.97</v>
      </c>
      <c r="J8322" s="20">
        <v>38.36</v>
      </c>
    </row>
    <row r="8323" spans="1:10" ht="64.95" customHeight="1">
      <c r="A8323" s="17" t="s">
        <v>1884</v>
      </c>
      <c r="B8323" s="19" t="s">
        <v>2079</v>
      </c>
      <c r="C8323" s="17" t="s">
        <v>78</v>
      </c>
      <c r="D8323" s="17" t="s">
        <v>2080</v>
      </c>
      <c r="E8323" s="396" t="s">
        <v>1907</v>
      </c>
      <c r="F8323" s="396"/>
      <c r="G8323" s="18" t="s">
        <v>1914</v>
      </c>
      <c r="H8323" s="21">
        <v>0.128</v>
      </c>
      <c r="I8323" s="20">
        <v>146.27000000000001</v>
      </c>
      <c r="J8323" s="20">
        <v>18.72</v>
      </c>
    </row>
    <row r="8324" spans="1:10" ht="25.95" customHeight="1">
      <c r="A8324" s="22" t="s">
        <v>1894</v>
      </c>
      <c r="B8324" s="24" t="s">
        <v>4283</v>
      </c>
      <c r="C8324" s="22" t="s">
        <v>78</v>
      </c>
      <c r="D8324" s="22" t="s">
        <v>4284</v>
      </c>
      <c r="E8324" s="397" t="s">
        <v>1928</v>
      </c>
      <c r="F8324" s="397"/>
      <c r="G8324" s="23" t="s">
        <v>81</v>
      </c>
      <c r="H8324" s="26">
        <v>1.1000000000000001</v>
      </c>
      <c r="I8324" s="25">
        <v>125.09</v>
      </c>
      <c r="J8324" s="25">
        <v>137.59</v>
      </c>
    </row>
    <row r="8325" spans="1:10">
      <c r="A8325" s="38"/>
      <c r="B8325" s="38"/>
      <c r="C8325" s="38"/>
      <c r="D8325" s="38"/>
      <c r="E8325" s="38" t="s">
        <v>1897</v>
      </c>
      <c r="F8325" s="39">
        <v>60.82</v>
      </c>
      <c r="G8325" s="38" t="s">
        <v>1898</v>
      </c>
      <c r="H8325" s="39">
        <v>0</v>
      </c>
      <c r="I8325" s="38" t="s">
        <v>1899</v>
      </c>
      <c r="J8325" s="39">
        <v>60.82</v>
      </c>
    </row>
    <row r="8326" spans="1:10">
      <c r="A8326" s="38"/>
      <c r="B8326" s="38"/>
      <c r="C8326" s="38"/>
      <c r="D8326" s="38"/>
      <c r="E8326" s="38" t="s">
        <v>1900</v>
      </c>
      <c r="F8326" s="39">
        <v>52.59</v>
      </c>
      <c r="G8326" s="38"/>
      <c r="H8326" s="398" t="s">
        <v>1901</v>
      </c>
      <c r="I8326" s="398"/>
      <c r="J8326" s="39">
        <v>309.13</v>
      </c>
    </row>
    <row r="8327" spans="1:10" ht="1.05" customHeight="1">
      <c r="A8327" s="16"/>
      <c r="B8327" s="16"/>
      <c r="C8327" s="16"/>
      <c r="D8327" s="16"/>
      <c r="E8327" s="16"/>
      <c r="F8327" s="16"/>
      <c r="G8327" s="16"/>
      <c r="H8327" s="16"/>
      <c r="I8327" s="16"/>
      <c r="J8327" s="16"/>
    </row>
    <row r="8328" spans="1:10" ht="18" customHeight="1">
      <c r="A8328" s="2"/>
      <c r="B8328" s="4" t="s">
        <v>61</v>
      </c>
      <c r="C8328" s="2" t="s">
        <v>62</v>
      </c>
      <c r="D8328" s="2" t="s">
        <v>9</v>
      </c>
      <c r="E8328" s="391" t="s">
        <v>63</v>
      </c>
      <c r="F8328" s="391"/>
      <c r="G8328" s="3" t="s">
        <v>64</v>
      </c>
      <c r="H8328" s="4" t="s">
        <v>10</v>
      </c>
      <c r="I8328" s="4" t="s">
        <v>65</v>
      </c>
      <c r="J8328" s="4" t="s">
        <v>11</v>
      </c>
    </row>
    <row r="8329" spans="1:10" ht="64.95" customHeight="1">
      <c r="A8329" s="10" t="s">
        <v>1883</v>
      </c>
      <c r="B8329" s="12" t="s">
        <v>2077</v>
      </c>
      <c r="C8329" s="10" t="s">
        <v>78</v>
      </c>
      <c r="D8329" s="10" t="s">
        <v>2078</v>
      </c>
      <c r="E8329" s="395" t="s">
        <v>1907</v>
      </c>
      <c r="F8329" s="395"/>
      <c r="G8329" s="11" t="s">
        <v>1908</v>
      </c>
      <c r="H8329" s="15">
        <v>1</v>
      </c>
      <c r="I8329" s="13">
        <v>59.97</v>
      </c>
      <c r="J8329" s="13">
        <v>59.97</v>
      </c>
    </row>
    <row r="8330" spans="1:10" ht="64.95" customHeight="1">
      <c r="A8330" s="17" t="s">
        <v>1884</v>
      </c>
      <c r="B8330" s="19" t="s">
        <v>4285</v>
      </c>
      <c r="C8330" s="17" t="s">
        <v>78</v>
      </c>
      <c r="D8330" s="17" t="s">
        <v>4286</v>
      </c>
      <c r="E8330" s="396" t="s">
        <v>3774</v>
      </c>
      <c r="F8330" s="396"/>
      <c r="G8330" s="18" t="s">
        <v>1911</v>
      </c>
      <c r="H8330" s="21">
        <v>1</v>
      </c>
      <c r="I8330" s="20">
        <v>6.9</v>
      </c>
      <c r="J8330" s="20">
        <v>6.9</v>
      </c>
    </row>
    <row r="8331" spans="1:10" ht="64.95" customHeight="1">
      <c r="A8331" s="17" t="s">
        <v>1884</v>
      </c>
      <c r="B8331" s="19" t="s">
        <v>4287</v>
      </c>
      <c r="C8331" s="17" t="s">
        <v>78</v>
      </c>
      <c r="D8331" s="17" t="s">
        <v>4288</v>
      </c>
      <c r="E8331" s="396" t="s">
        <v>3774</v>
      </c>
      <c r="F8331" s="396"/>
      <c r="G8331" s="18" t="s">
        <v>1911</v>
      </c>
      <c r="H8331" s="21">
        <v>1</v>
      </c>
      <c r="I8331" s="20">
        <v>26.12</v>
      </c>
      <c r="J8331" s="20">
        <v>26.12</v>
      </c>
    </row>
    <row r="8332" spans="1:10" ht="25.95" customHeight="1">
      <c r="A8332" s="17" t="s">
        <v>1884</v>
      </c>
      <c r="B8332" s="19" t="s">
        <v>4116</v>
      </c>
      <c r="C8332" s="17" t="s">
        <v>78</v>
      </c>
      <c r="D8332" s="17" t="s">
        <v>4117</v>
      </c>
      <c r="E8332" s="396" t="s">
        <v>1887</v>
      </c>
      <c r="F8332" s="396"/>
      <c r="G8332" s="18" t="s">
        <v>1911</v>
      </c>
      <c r="H8332" s="21">
        <v>1</v>
      </c>
      <c r="I8332" s="20">
        <v>26.95</v>
      </c>
      <c r="J8332" s="20">
        <v>26.95</v>
      </c>
    </row>
    <row r="8333" spans="1:10">
      <c r="A8333" s="38"/>
      <c r="B8333" s="38"/>
      <c r="C8333" s="38"/>
      <c r="D8333" s="38"/>
      <c r="E8333" s="38" t="s">
        <v>1897</v>
      </c>
      <c r="F8333" s="39">
        <v>21.21</v>
      </c>
      <c r="G8333" s="38" t="s">
        <v>1898</v>
      </c>
      <c r="H8333" s="39">
        <v>0</v>
      </c>
      <c r="I8333" s="38" t="s">
        <v>1899</v>
      </c>
      <c r="J8333" s="39">
        <v>21.21</v>
      </c>
    </row>
    <row r="8334" spans="1:10">
      <c r="A8334" s="38"/>
      <c r="B8334" s="38"/>
      <c r="C8334" s="38"/>
      <c r="D8334" s="38"/>
      <c r="E8334" s="38" t="s">
        <v>1900</v>
      </c>
      <c r="F8334" s="39">
        <v>12.29</v>
      </c>
      <c r="G8334" s="38"/>
      <c r="H8334" s="398" t="s">
        <v>1901</v>
      </c>
      <c r="I8334" s="398"/>
      <c r="J8334" s="39">
        <v>72.260000000000005</v>
      </c>
    </row>
    <row r="8335" spans="1:10" ht="1.05" customHeight="1">
      <c r="A8335" s="16"/>
      <c r="B8335" s="16"/>
      <c r="C8335" s="16"/>
      <c r="D8335" s="16"/>
      <c r="E8335" s="16"/>
      <c r="F8335" s="16"/>
      <c r="G8335" s="16"/>
      <c r="H8335" s="16"/>
      <c r="I8335" s="16"/>
      <c r="J8335" s="16"/>
    </row>
    <row r="8336" spans="1:10" ht="18" customHeight="1">
      <c r="A8336" s="2"/>
      <c r="B8336" s="4" t="s">
        <v>61</v>
      </c>
      <c r="C8336" s="2" t="s">
        <v>62</v>
      </c>
      <c r="D8336" s="2" t="s">
        <v>9</v>
      </c>
      <c r="E8336" s="391" t="s">
        <v>63</v>
      </c>
      <c r="F8336" s="391"/>
      <c r="G8336" s="3" t="s">
        <v>64</v>
      </c>
      <c r="H8336" s="4" t="s">
        <v>10</v>
      </c>
      <c r="I8336" s="4" t="s">
        <v>65</v>
      </c>
      <c r="J8336" s="4" t="s">
        <v>11</v>
      </c>
    </row>
    <row r="8337" spans="1:10" ht="64.95" customHeight="1">
      <c r="A8337" s="10" t="s">
        <v>1883</v>
      </c>
      <c r="B8337" s="12" t="s">
        <v>2079</v>
      </c>
      <c r="C8337" s="10" t="s">
        <v>78</v>
      </c>
      <c r="D8337" s="10" t="s">
        <v>2080</v>
      </c>
      <c r="E8337" s="395" t="s">
        <v>1907</v>
      </c>
      <c r="F8337" s="395"/>
      <c r="G8337" s="11" t="s">
        <v>1914</v>
      </c>
      <c r="H8337" s="15">
        <v>1</v>
      </c>
      <c r="I8337" s="13">
        <v>146.27000000000001</v>
      </c>
      <c r="J8337" s="13">
        <v>146.27000000000001</v>
      </c>
    </row>
    <row r="8338" spans="1:10" ht="25.95" customHeight="1">
      <c r="A8338" s="17" t="s">
        <v>1884</v>
      </c>
      <c r="B8338" s="19" t="s">
        <v>4116</v>
      </c>
      <c r="C8338" s="17" t="s">
        <v>78</v>
      </c>
      <c r="D8338" s="17" t="s">
        <v>4117</v>
      </c>
      <c r="E8338" s="396" t="s">
        <v>1887</v>
      </c>
      <c r="F8338" s="396"/>
      <c r="G8338" s="18" t="s">
        <v>1911</v>
      </c>
      <c r="H8338" s="21">
        <v>1</v>
      </c>
      <c r="I8338" s="20">
        <v>26.95</v>
      </c>
      <c r="J8338" s="20">
        <v>26.95</v>
      </c>
    </row>
    <row r="8339" spans="1:10" ht="64.95" customHeight="1">
      <c r="A8339" s="17" t="s">
        <v>1884</v>
      </c>
      <c r="B8339" s="19" t="s">
        <v>4289</v>
      </c>
      <c r="C8339" s="17" t="s">
        <v>78</v>
      </c>
      <c r="D8339" s="17" t="s">
        <v>4290</v>
      </c>
      <c r="E8339" s="396" t="s">
        <v>3774</v>
      </c>
      <c r="F8339" s="396"/>
      <c r="G8339" s="18" t="s">
        <v>1911</v>
      </c>
      <c r="H8339" s="21">
        <v>1</v>
      </c>
      <c r="I8339" s="20">
        <v>32.65</v>
      </c>
      <c r="J8339" s="20">
        <v>32.65</v>
      </c>
    </row>
    <row r="8340" spans="1:10" ht="64.95" customHeight="1">
      <c r="A8340" s="17" t="s">
        <v>1884</v>
      </c>
      <c r="B8340" s="19" t="s">
        <v>4285</v>
      </c>
      <c r="C8340" s="17" t="s">
        <v>78</v>
      </c>
      <c r="D8340" s="17" t="s">
        <v>4286</v>
      </c>
      <c r="E8340" s="396" t="s">
        <v>3774</v>
      </c>
      <c r="F8340" s="396"/>
      <c r="G8340" s="18" t="s">
        <v>1911</v>
      </c>
      <c r="H8340" s="21">
        <v>1</v>
      </c>
      <c r="I8340" s="20">
        <v>6.9</v>
      </c>
      <c r="J8340" s="20">
        <v>6.9</v>
      </c>
    </row>
    <row r="8341" spans="1:10" ht="64.95" customHeight="1">
      <c r="A8341" s="17" t="s">
        <v>1884</v>
      </c>
      <c r="B8341" s="19" t="s">
        <v>4291</v>
      </c>
      <c r="C8341" s="17" t="s">
        <v>78</v>
      </c>
      <c r="D8341" s="17" t="s">
        <v>4292</v>
      </c>
      <c r="E8341" s="396" t="s">
        <v>3774</v>
      </c>
      <c r="F8341" s="396"/>
      <c r="G8341" s="18" t="s">
        <v>1911</v>
      </c>
      <c r="H8341" s="21">
        <v>1</v>
      </c>
      <c r="I8341" s="20">
        <v>53.65</v>
      </c>
      <c r="J8341" s="20">
        <v>53.65</v>
      </c>
    </row>
    <row r="8342" spans="1:10" ht="64.95" customHeight="1">
      <c r="A8342" s="17" t="s">
        <v>1884</v>
      </c>
      <c r="B8342" s="19" t="s">
        <v>4287</v>
      </c>
      <c r="C8342" s="17" t="s">
        <v>78</v>
      </c>
      <c r="D8342" s="17" t="s">
        <v>4288</v>
      </c>
      <c r="E8342" s="396" t="s">
        <v>3774</v>
      </c>
      <c r="F8342" s="396"/>
      <c r="G8342" s="18" t="s">
        <v>1911</v>
      </c>
      <c r="H8342" s="21">
        <v>1</v>
      </c>
      <c r="I8342" s="20">
        <v>26.12</v>
      </c>
      <c r="J8342" s="20">
        <v>26.12</v>
      </c>
    </row>
    <row r="8343" spans="1:10">
      <c r="A8343" s="38"/>
      <c r="B8343" s="38"/>
      <c r="C8343" s="38"/>
      <c r="D8343" s="38"/>
      <c r="E8343" s="38" t="s">
        <v>1897</v>
      </c>
      <c r="F8343" s="39">
        <v>21.21</v>
      </c>
      <c r="G8343" s="38" t="s">
        <v>1898</v>
      </c>
      <c r="H8343" s="39">
        <v>0</v>
      </c>
      <c r="I8343" s="38" t="s">
        <v>1899</v>
      </c>
      <c r="J8343" s="39">
        <v>21.21</v>
      </c>
    </row>
    <row r="8344" spans="1:10">
      <c r="A8344" s="38"/>
      <c r="B8344" s="38"/>
      <c r="C8344" s="38"/>
      <c r="D8344" s="38"/>
      <c r="E8344" s="38" t="s">
        <v>1900</v>
      </c>
      <c r="F8344" s="39">
        <v>29.98</v>
      </c>
      <c r="G8344" s="38"/>
      <c r="H8344" s="398" t="s">
        <v>1901</v>
      </c>
      <c r="I8344" s="398"/>
      <c r="J8344" s="39">
        <v>176.25</v>
      </c>
    </row>
    <row r="8345" spans="1:10" ht="1.05" customHeight="1">
      <c r="A8345" s="16"/>
      <c r="B8345" s="16"/>
      <c r="C8345" s="16"/>
      <c r="D8345" s="16"/>
      <c r="E8345" s="16"/>
      <c r="F8345" s="16"/>
      <c r="G8345" s="16"/>
      <c r="H8345" s="16"/>
      <c r="I8345" s="16"/>
      <c r="J8345" s="16"/>
    </row>
    <row r="8346" spans="1:10" ht="18" customHeight="1">
      <c r="A8346" s="2"/>
      <c r="B8346" s="4" t="s">
        <v>61</v>
      </c>
      <c r="C8346" s="2" t="s">
        <v>62</v>
      </c>
      <c r="D8346" s="2" t="s">
        <v>9</v>
      </c>
      <c r="E8346" s="391" t="s">
        <v>63</v>
      </c>
      <c r="F8346" s="391"/>
      <c r="G8346" s="3" t="s">
        <v>64</v>
      </c>
      <c r="H8346" s="4" t="s">
        <v>10</v>
      </c>
      <c r="I8346" s="4" t="s">
        <v>65</v>
      </c>
      <c r="J8346" s="4" t="s">
        <v>11</v>
      </c>
    </row>
    <row r="8347" spans="1:10" ht="64.95" customHeight="1">
      <c r="A8347" s="10" t="s">
        <v>1883</v>
      </c>
      <c r="B8347" s="12" t="s">
        <v>4287</v>
      </c>
      <c r="C8347" s="10" t="s">
        <v>78</v>
      </c>
      <c r="D8347" s="10" t="s">
        <v>4288</v>
      </c>
      <c r="E8347" s="395" t="s">
        <v>3774</v>
      </c>
      <c r="F8347" s="395"/>
      <c r="G8347" s="11" t="s">
        <v>1911</v>
      </c>
      <c r="H8347" s="15">
        <v>1</v>
      </c>
      <c r="I8347" s="13">
        <v>26.12</v>
      </c>
      <c r="J8347" s="13">
        <v>26.12</v>
      </c>
    </row>
    <row r="8348" spans="1:10" ht="64.95" customHeight="1">
      <c r="A8348" s="22" t="s">
        <v>1894</v>
      </c>
      <c r="B8348" s="24" t="s">
        <v>4293</v>
      </c>
      <c r="C8348" s="22" t="s">
        <v>78</v>
      </c>
      <c r="D8348" s="22" t="s">
        <v>4294</v>
      </c>
      <c r="E8348" s="397" t="s">
        <v>3500</v>
      </c>
      <c r="F8348" s="397"/>
      <c r="G8348" s="23" t="s">
        <v>268</v>
      </c>
      <c r="H8348" s="26">
        <v>5.5999999999999999E-5</v>
      </c>
      <c r="I8348" s="25">
        <v>466463.38</v>
      </c>
      <c r="J8348" s="25">
        <v>26.12</v>
      </c>
    </row>
    <row r="8349" spans="1:10">
      <c r="A8349" s="38"/>
      <c r="B8349" s="38"/>
      <c r="C8349" s="38"/>
      <c r="D8349" s="38"/>
      <c r="E8349" s="38" t="s">
        <v>1897</v>
      </c>
      <c r="F8349" s="39">
        <v>0</v>
      </c>
      <c r="G8349" s="38" t="s">
        <v>1898</v>
      </c>
      <c r="H8349" s="39">
        <v>0</v>
      </c>
      <c r="I8349" s="38" t="s">
        <v>1899</v>
      </c>
      <c r="J8349" s="39">
        <v>0</v>
      </c>
    </row>
    <row r="8350" spans="1:10">
      <c r="A8350" s="38"/>
      <c r="B8350" s="38"/>
      <c r="C8350" s="38"/>
      <c r="D8350" s="38"/>
      <c r="E8350" s="38" t="s">
        <v>1900</v>
      </c>
      <c r="F8350" s="39">
        <v>5.35</v>
      </c>
      <c r="G8350" s="38"/>
      <c r="H8350" s="398" t="s">
        <v>1901</v>
      </c>
      <c r="I8350" s="398"/>
      <c r="J8350" s="39">
        <v>31.47</v>
      </c>
    </row>
    <row r="8351" spans="1:10" ht="1.05" customHeight="1">
      <c r="A8351" s="16"/>
      <c r="B8351" s="16"/>
      <c r="C8351" s="16"/>
      <c r="D8351" s="16"/>
      <c r="E8351" s="16"/>
      <c r="F8351" s="16"/>
      <c r="G8351" s="16"/>
      <c r="H8351" s="16"/>
      <c r="I8351" s="16"/>
      <c r="J8351" s="16"/>
    </row>
    <row r="8352" spans="1:10" ht="18" customHeight="1">
      <c r="A8352" s="2"/>
      <c r="B8352" s="4" t="s">
        <v>61</v>
      </c>
      <c r="C8352" s="2" t="s">
        <v>62</v>
      </c>
      <c r="D8352" s="2" t="s">
        <v>9</v>
      </c>
      <c r="E8352" s="391" t="s">
        <v>63</v>
      </c>
      <c r="F8352" s="391"/>
      <c r="G8352" s="3" t="s">
        <v>64</v>
      </c>
      <c r="H8352" s="4" t="s">
        <v>10</v>
      </c>
      <c r="I8352" s="4" t="s">
        <v>65</v>
      </c>
      <c r="J8352" s="4" t="s">
        <v>11</v>
      </c>
    </row>
    <row r="8353" spans="1:10" ht="64.95" customHeight="1">
      <c r="A8353" s="10" t="s">
        <v>1883</v>
      </c>
      <c r="B8353" s="12" t="s">
        <v>4285</v>
      </c>
      <c r="C8353" s="10" t="s">
        <v>78</v>
      </c>
      <c r="D8353" s="10" t="s">
        <v>4286</v>
      </c>
      <c r="E8353" s="395" t="s">
        <v>3774</v>
      </c>
      <c r="F8353" s="395"/>
      <c r="G8353" s="11" t="s">
        <v>1911</v>
      </c>
      <c r="H8353" s="15">
        <v>1</v>
      </c>
      <c r="I8353" s="13">
        <v>6.9</v>
      </c>
      <c r="J8353" s="13">
        <v>6.9</v>
      </c>
    </row>
    <row r="8354" spans="1:10" ht="64.95" customHeight="1">
      <c r="A8354" s="22" t="s">
        <v>1894</v>
      </c>
      <c r="B8354" s="24" t="s">
        <v>4293</v>
      </c>
      <c r="C8354" s="22" t="s">
        <v>78</v>
      </c>
      <c r="D8354" s="22" t="s">
        <v>4294</v>
      </c>
      <c r="E8354" s="397" t="s">
        <v>3500</v>
      </c>
      <c r="F8354" s="397"/>
      <c r="G8354" s="23" t="s">
        <v>268</v>
      </c>
      <c r="H8354" s="26">
        <v>1.4800000000000001E-5</v>
      </c>
      <c r="I8354" s="25">
        <v>466463.38</v>
      </c>
      <c r="J8354" s="25">
        <v>6.9</v>
      </c>
    </row>
    <row r="8355" spans="1:10">
      <c r="A8355" s="38"/>
      <c r="B8355" s="38"/>
      <c r="C8355" s="38"/>
      <c r="D8355" s="38"/>
      <c r="E8355" s="38" t="s">
        <v>1897</v>
      </c>
      <c r="F8355" s="39">
        <v>0</v>
      </c>
      <c r="G8355" s="38" t="s">
        <v>1898</v>
      </c>
      <c r="H8355" s="39">
        <v>0</v>
      </c>
      <c r="I8355" s="38" t="s">
        <v>1899</v>
      </c>
      <c r="J8355" s="39">
        <v>0</v>
      </c>
    </row>
    <row r="8356" spans="1:10">
      <c r="A8356" s="38"/>
      <c r="B8356" s="38"/>
      <c r="C8356" s="38"/>
      <c r="D8356" s="38"/>
      <c r="E8356" s="38" t="s">
        <v>1900</v>
      </c>
      <c r="F8356" s="39">
        <v>1.41</v>
      </c>
      <c r="G8356" s="38"/>
      <c r="H8356" s="398" t="s">
        <v>1901</v>
      </c>
      <c r="I8356" s="398"/>
      <c r="J8356" s="39">
        <v>8.31</v>
      </c>
    </row>
    <row r="8357" spans="1:10" ht="1.05" customHeight="1">
      <c r="A8357" s="16"/>
      <c r="B8357" s="16"/>
      <c r="C8357" s="16"/>
      <c r="D8357" s="16"/>
      <c r="E8357" s="16"/>
      <c r="F8357" s="16"/>
      <c r="G8357" s="16"/>
      <c r="H8357" s="16"/>
      <c r="I8357" s="16"/>
      <c r="J8357" s="16"/>
    </row>
    <row r="8358" spans="1:10" ht="18" customHeight="1">
      <c r="A8358" s="2"/>
      <c r="B8358" s="4" t="s">
        <v>61</v>
      </c>
      <c r="C8358" s="2" t="s">
        <v>62</v>
      </c>
      <c r="D8358" s="2" t="s">
        <v>9</v>
      </c>
      <c r="E8358" s="391" t="s">
        <v>63</v>
      </c>
      <c r="F8358" s="391"/>
      <c r="G8358" s="3" t="s">
        <v>64</v>
      </c>
      <c r="H8358" s="4" t="s">
        <v>10</v>
      </c>
      <c r="I8358" s="4" t="s">
        <v>65</v>
      </c>
      <c r="J8358" s="4" t="s">
        <v>11</v>
      </c>
    </row>
    <row r="8359" spans="1:10" ht="64.95" customHeight="1">
      <c r="A8359" s="10" t="s">
        <v>1883</v>
      </c>
      <c r="B8359" s="12" t="s">
        <v>4289</v>
      </c>
      <c r="C8359" s="10" t="s">
        <v>78</v>
      </c>
      <c r="D8359" s="10" t="s">
        <v>4290</v>
      </c>
      <c r="E8359" s="395" t="s">
        <v>3774</v>
      </c>
      <c r="F8359" s="395"/>
      <c r="G8359" s="11" t="s">
        <v>1911</v>
      </c>
      <c r="H8359" s="15">
        <v>1</v>
      </c>
      <c r="I8359" s="13">
        <v>32.65</v>
      </c>
      <c r="J8359" s="13">
        <v>32.65</v>
      </c>
    </row>
    <row r="8360" spans="1:10" ht="64.95" customHeight="1">
      <c r="A8360" s="22" t="s">
        <v>1894</v>
      </c>
      <c r="B8360" s="24" t="s">
        <v>4293</v>
      </c>
      <c r="C8360" s="22" t="s">
        <v>78</v>
      </c>
      <c r="D8360" s="22" t="s">
        <v>4294</v>
      </c>
      <c r="E8360" s="397" t="s">
        <v>3500</v>
      </c>
      <c r="F8360" s="397"/>
      <c r="G8360" s="23" t="s">
        <v>268</v>
      </c>
      <c r="H8360" s="26">
        <v>6.9999999999999994E-5</v>
      </c>
      <c r="I8360" s="25">
        <v>466463.38</v>
      </c>
      <c r="J8360" s="25">
        <v>32.65</v>
      </c>
    </row>
    <row r="8361" spans="1:10">
      <c r="A8361" s="38"/>
      <c r="B8361" s="38"/>
      <c r="C8361" s="38"/>
      <c r="D8361" s="38"/>
      <c r="E8361" s="38" t="s">
        <v>1897</v>
      </c>
      <c r="F8361" s="39">
        <v>0</v>
      </c>
      <c r="G8361" s="38" t="s">
        <v>1898</v>
      </c>
      <c r="H8361" s="39">
        <v>0</v>
      </c>
      <c r="I8361" s="38" t="s">
        <v>1899</v>
      </c>
      <c r="J8361" s="39">
        <v>0</v>
      </c>
    </row>
    <row r="8362" spans="1:10">
      <c r="A8362" s="38"/>
      <c r="B8362" s="38"/>
      <c r="C8362" s="38"/>
      <c r="D8362" s="38"/>
      <c r="E8362" s="38" t="s">
        <v>1900</v>
      </c>
      <c r="F8362" s="39">
        <v>6.69</v>
      </c>
      <c r="G8362" s="38"/>
      <c r="H8362" s="398" t="s">
        <v>1901</v>
      </c>
      <c r="I8362" s="398"/>
      <c r="J8362" s="39">
        <v>39.340000000000003</v>
      </c>
    </row>
    <row r="8363" spans="1:10" ht="1.05" customHeight="1">
      <c r="A8363" s="16"/>
      <c r="B8363" s="16"/>
      <c r="C8363" s="16"/>
      <c r="D8363" s="16"/>
      <c r="E8363" s="16"/>
      <c r="F8363" s="16"/>
      <c r="G8363" s="16"/>
      <c r="H8363" s="16"/>
      <c r="I8363" s="16"/>
      <c r="J8363" s="16"/>
    </row>
    <row r="8364" spans="1:10" ht="18" customHeight="1">
      <c r="A8364" s="2"/>
      <c r="B8364" s="4" t="s">
        <v>61</v>
      </c>
      <c r="C8364" s="2" t="s">
        <v>62</v>
      </c>
      <c r="D8364" s="2" t="s">
        <v>9</v>
      </c>
      <c r="E8364" s="391" t="s">
        <v>63</v>
      </c>
      <c r="F8364" s="391"/>
      <c r="G8364" s="3" t="s">
        <v>64</v>
      </c>
      <c r="H8364" s="4" t="s">
        <v>10</v>
      </c>
      <c r="I8364" s="4" t="s">
        <v>65</v>
      </c>
      <c r="J8364" s="4" t="s">
        <v>11</v>
      </c>
    </row>
    <row r="8365" spans="1:10" ht="64.95" customHeight="1">
      <c r="A8365" s="10" t="s">
        <v>1883</v>
      </c>
      <c r="B8365" s="12" t="s">
        <v>4291</v>
      </c>
      <c r="C8365" s="10" t="s">
        <v>78</v>
      </c>
      <c r="D8365" s="10" t="s">
        <v>4292</v>
      </c>
      <c r="E8365" s="395" t="s">
        <v>3774</v>
      </c>
      <c r="F8365" s="395"/>
      <c r="G8365" s="11" t="s">
        <v>1911</v>
      </c>
      <c r="H8365" s="15">
        <v>1</v>
      </c>
      <c r="I8365" s="13">
        <v>53.65</v>
      </c>
      <c r="J8365" s="13">
        <v>53.65</v>
      </c>
    </row>
    <row r="8366" spans="1:10" ht="25.95" customHeight="1">
      <c r="A8366" s="22" t="s">
        <v>1894</v>
      </c>
      <c r="B8366" s="24" t="s">
        <v>3783</v>
      </c>
      <c r="C8366" s="22" t="s">
        <v>78</v>
      </c>
      <c r="D8366" s="22" t="s">
        <v>3784</v>
      </c>
      <c r="E8366" s="397" t="s">
        <v>1928</v>
      </c>
      <c r="F8366" s="397"/>
      <c r="G8366" s="23" t="s">
        <v>2015</v>
      </c>
      <c r="H8366" s="26">
        <v>8.5299999999999994</v>
      </c>
      <c r="I8366" s="25">
        <v>6.29</v>
      </c>
      <c r="J8366" s="25">
        <v>53.65</v>
      </c>
    </row>
    <row r="8367" spans="1:10">
      <c r="A8367" s="38"/>
      <c r="B8367" s="38"/>
      <c r="C8367" s="38"/>
      <c r="D8367" s="38"/>
      <c r="E8367" s="38" t="s">
        <v>1897</v>
      </c>
      <c r="F8367" s="39">
        <v>0</v>
      </c>
      <c r="G8367" s="38" t="s">
        <v>1898</v>
      </c>
      <c r="H8367" s="39">
        <v>0</v>
      </c>
      <c r="I8367" s="38" t="s">
        <v>1899</v>
      </c>
      <c r="J8367" s="39">
        <v>0</v>
      </c>
    </row>
    <row r="8368" spans="1:10">
      <c r="A8368" s="38"/>
      <c r="B8368" s="38"/>
      <c r="C8368" s="38"/>
      <c r="D8368" s="38"/>
      <c r="E8368" s="38" t="s">
        <v>1900</v>
      </c>
      <c r="F8368" s="39">
        <v>10.99</v>
      </c>
      <c r="G8368" s="38"/>
      <c r="H8368" s="398" t="s">
        <v>1901</v>
      </c>
      <c r="I8368" s="398"/>
      <c r="J8368" s="39">
        <v>64.64</v>
      </c>
    </row>
    <row r="8369" spans="1:10" ht="1.05" customHeight="1">
      <c r="A8369" s="16"/>
      <c r="B8369" s="16"/>
      <c r="C8369" s="16"/>
      <c r="D8369" s="16"/>
      <c r="E8369" s="16"/>
      <c r="F8369" s="16"/>
      <c r="G8369" s="16"/>
      <c r="H8369" s="16"/>
      <c r="I8369" s="16"/>
      <c r="J8369" s="16"/>
    </row>
    <row r="8370" spans="1:10" ht="18" customHeight="1">
      <c r="A8370" s="2"/>
      <c r="B8370" s="4" t="s">
        <v>61</v>
      </c>
      <c r="C8370" s="2" t="s">
        <v>62</v>
      </c>
      <c r="D8370" s="2" t="s">
        <v>9</v>
      </c>
      <c r="E8370" s="391" t="s">
        <v>63</v>
      </c>
      <c r="F8370" s="391"/>
      <c r="G8370" s="3" t="s">
        <v>64</v>
      </c>
      <c r="H8370" s="4" t="s">
        <v>10</v>
      </c>
      <c r="I8370" s="4" t="s">
        <v>65</v>
      </c>
      <c r="J8370" s="4" t="s">
        <v>11</v>
      </c>
    </row>
    <row r="8371" spans="1:10" ht="39" customHeight="1">
      <c r="A8371" s="10" t="s">
        <v>1883</v>
      </c>
      <c r="B8371" s="12" t="s">
        <v>1996</v>
      </c>
      <c r="C8371" s="10" t="s">
        <v>78</v>
      </c>
      <c r="D8371" s="10" t="s">
        <v>1997</v>
      </c>
      <c r="E8371" s="395" t="s">
        <v>1907</v>
      </c>
      <c r="F8371" s="395"/>
      <c r="G8371" s="11" t="s">
        <v>1908</v>
      </c>
      <c r="H8371" s="15">
        <v>1</v>
      </c>
      <c r="I8371" s="13">
        <v>24.46</v>
      </c>
      <c r="J8371" s="13">
        <v>24.46</v>
      </c>
    </row>
    <row r="8372" spans="1:10" ht="39" customHeight="1">
      <c r="A8372" s="17" t="s">
        <v>1884</v>
      </c>
      <c r="B8372" s="19" t="s">
        <v>4295</v>
      </c>
      <c r="C8372" s="17" t="s">
        <v>78</v>
      </c>
      <c r="D8372" s="17" t="s">
        <v>4296</v>
      </c>
      <c r="E8372" s="396" t="s">
        <v>3774</v>
      </c>
      <c r="F8372" s="396"/>
      <c r="G8372" s="18" t="s">
        <v>1911</v>
      </c>
      <c r="H8372" s="21">
        <v>1</v>
      </c>
      <c r="I8372" s="20">
        <v>0.02</v>
      </c>
      <c r="J8372" s="20">
        <v>0.02</v>
      </c>
    </row>
    <row r="8373" spans="1:10" ht="39" customHeight="1">
      <c r="A8373" s="17" t="s">
        <v>1884</v>
      </c>
      <c r="B8373" s="19" t="s">
        <v>4297</v>
      </c>
      <c r="C8373" s="17" t="s">
        <v>78</v>
      </c>
      <c r="D8373" s="17" t="s">
        <v>4298</v>
      </c>
      <c r="E8373" s="396" t="s">
        <v>3774</v>
      </c>
      <c r="F8373" s="396"/>
      <c r="G8373" s="18" t="s">
        <v>1911</v>
      </c>
      <c r="H8373" s="21">
        <v>1</v>
      </c>
      <c r="I8373" s="20">
        <v>0.1</v>
      </c>
      <c r="J8373" s="20">
        <v>0.1</v>
      </c>
    </row>
    <row r="8374" spans="1:10" ht="25.95" customHeight="1">
      <c r="A8374" s="17" t="s">
        <v>1884</v>
      </c>
      <c r="B8374" s="19" t="s">
        <v>3857</v>
      </c>
      <c r="C8374" s="17" t="s">
        <v>78</v>
      </c>
      <c r="D8374" s="17" t="s">
        <v>3858</v>
      </c>
      <c r="E8374" s="396" t="s">
        <v>1887</v>
      </c>
      <c r="F8374" s="396"/>
      <c r="G8374" s="18" t="s">
        <v>1911</v>
      </c>
      <c r="H8374" s="21">
        <v>1</v>
      </c>
      <c r="I8374" s="20">
        <v>24.34</v>
      </c>
      <c r="J8374" s="20">
        <v>24.34</v>
      </c>
    </row>
    <row r="8375" spans="1:10">
      <c r="A8375" s="38"/>
      <c r="B8375" s="38"/>
      <c r="C8375" s="38"/>
      <c r="D8375" s="38"/>
      <c r="E8375" s="38" t="s">
        <v>1897</v>
      </c>
      <c r="F8375" s="39">
        <v>18.600000000000001</v>
      </c>
      <c r="G8375" s="38" t="s">
        <v>1898</v>
      </c>
      <c r="H8375" s="39">
        <v>0</v>
      </c>
      <c r="I8375" s="38" t="s">
        <v>1899</v>
      </c>
      <c r="J8375" s="39">
        <v>18.600000000000001</v>
      </c>
    </row>
    <row r="8376" spans="1:10">
      <c r="A8376" s="38"/>
      <c r="B8376" s="38"/>
      <c r="C8376" s="38"/>
      <c r="D8376" s="38"/>
      <c r="E8376" s="38" t="s">
        <v>1900</v>
      </c>
      <c r="F8376" s="39">
        <v>5.01</v>
      </c>
      <c r="G8376" s="38"/>
      <c r="H8376" s="398" t="s">
        <v>1901</v>
      </c>
      <c r="I8376" s="398"/>
      <c r="J8376" s="39">
        <v>29.47</v>
      </c>
    </row>
    <row r="8377" spans="1:10" ht="1.05" customHeight="1">
      <c r="A8377" s="16"/>
      <c r="B8377" s="16"/>
      <c r="C8377" s="16"/>
      <c r="D8377" s="16"/>
      <c r="E8377" s="16"/>
      <c r="F8377" s="16"/>
      <c r="G8377" s="16"/>
      <c r="H8377" s="16"/>
      <c r="I8377" s="16"/>
      <c r="J8377" s="16"/>
    </row>
    <row r="8378" spans="1:10" ht="18" customHeight="1">
      <c r="A8378" s="2"/>
      <c r="B8378" s="4" t="s">
        <v>61</v>
      </c>
      <c r="C8378" s="2" t="s">
        <v>62</v>
      </c>
      <c r="D8378" s="2" t="s">
        <v>9</v>
      </c>
      <c r="E8378" s="391" t="s">
        <v>63</v>
      </c>
      <c r="F8378" s="391"/>
      <c r="G8378" s="3" t="s">
        <v>64</v>
      </c>
      <c r="H8378" s="4" t="s">
        <v>10</v>
      </c>
      <c r="I8378" s="4" t="s">
        <v>65</v>
      </c>
      <c r="J8378" s="4" t="s">
        <v>11</v>
      </c>
    </row>
    <row r="8379" spans="1:10" ht="39" customHeight="1">
      <c r="A8379" s="10" t="s">
        <v>1883</v>
      </c>
      <c r="B8379" s="12" t="s">
        <v>1992</v>
      </c>
      <c r="C8379" s="10" t="s">
        <v>78</v>
      </c>
      <c r="D8379" s="10" t="s">
        <v>1993</v>
      </c>
      <c r="E8379" s="395" t="s">
        <v>1907</v>
      </c>
      <c r="F8379" s="395"/>
      <c r="G8379" s="11" t="s">
        <v>1914</v>
      </c>
      <c r="H8379" s="15">
        <v>1</v>
      </c>
      <c r="I8379" s="13">
        <v>25.82</v>
      </c>
      <c r="J8379" s="13">
        <v>25.82</v>
      </c>
    </row>
    <row r="8380" spans="1:10" ht="25.95" customHeight="1">
      <c r="A8380" s="17" t="s">
        <v>1884</v>
      </c>
      <c r="B8380" s="19" t="s">
        <v>3857</v>
      </c>
      <c r="C8380" s="17" t="s">
        <v>78</v>
      </c>
      <c r="D8380" s="17" t="s">
        <v>3858</v>
      </c>
      <c r="E8380" s="396" t="s">
        <v>1887</v>
      </c>
      <c r="F8380" s="396"/>
      <c r="G8380" s="18" t="s">
        <v>1911</v>
      </c>
      <c r="H8380" s="21">
        <v>1</v>
      </c>
      <c r="I8380" s="20">
        <v>24.34</v>
      </c>
      <c r="J8380" s="20">
        <v>24.34</v>
      </c>
    </row>
    <row r="8381" spans="1:10" ht="39" customHeight="1">
      <c r="A8381" s="17" t="s">
        <v>1884</v>
      </c>
      <c r="B8381" s="19" t="s">
        <v>4295</v>
      </c>
      <c r="C8381" s="17" t="s">
        <v>78</v>
      </c>
      <c r="D8381" s="17" t="s">
        <v>4296</v>
      </c>
      <c r="E8381" s="396" t="s">
        <v>3774</v>
      </c>
      <c r="F8381" s="396"/>
      <c r="G8381" s="18" t="s">
        <v>1911</v>
      </c>
      <c r="H8381" s="21">
        <v>1</v>
      </c>
      <c r="I8381" s="20">
        <v>0.02</v>
      </c>
      <c r="J8381" s="20">
        <v>0.02</v>
      </c>
    </row>
    <row r="8382" spans="1:10" ht="39" customHeight="1">
      <c r="A8382" s="17" t="s">
        <v>1884</v>
      </c>
      <c r="B8382" s="19" t="s">
        <v>4299</v>
      </c>
      <c r="C8382" s="17" t="s">
        <v>78</v>
      </c>
      <c r="D8382" s="17" t="s">
        <v>4300</v>
      </c>
      <c r="E8382" s="396" t="s">
        <v>3774</v>
      </c>
      <c r="F8382" s="396"/>
      <c r="G8382" s="18" t="s">
        <v>1911</v>
      </c>
      <c r="H8382" s="21">
        <v>1</v>
      </c>
      <c r="I8382" s="20">
        <v>1.29</v>
      </c>
      <c r="J8382" s="20">
        <v>1.29</v>
      </c>
    </row>
    <row r="8383" spans="1:10" ht="39" customHeight="1">
      <c r="A8383" s="17" t="s">
        <v>1884</v>
      </c>
      <c r="B8383" s="19" t="s">
        <v>4297</v>
      </c>
      <c r="C8383" s="17" t="s">
        <v>78</v>
      </c>
      <c r="D8383" s="17" t="s">
        <v>4298</v>
      </c>
      <c r="E8383" s="396" t="s">
        <v>3774</v>
      </c>
      <c r="F8383" s="396"/>
      <c r="G8383" s="18" t="s">
        <v>1911</v>
      </c>
      <c r="H8383" s="21">
        <v>1</v>
      </c>
      <c r="I8383" s="20">
        <v>0.1</v>
      </c>
      <c r="J8383" s="20">
        <v>0.1</v>
      </c>
    </row>
    <row r="8384" spans="1:10" ht="39" customHeight="1">
      <c r="A8384" s="17" t="s">
        <v>1884</v>
      </c>
      <c r="B8384" s="19" t="s">
        <v>4301</v>
      </c>
      <c r="C8384" s="17" t="s">
        <v>78</v>
      </c>
      <c r="D8384" s="17" t="s">
        <v>4302</v>
      </c>
      <c r="E8384" s="396" t="s">
        <v>3774</v>
      </c>
      <c r="F8384" s="396"/>
      <c r="G8384" s="18" t="s">
        <v>1911</v>
      </c>
      <c r="H8384" s="21">
        <v>1</v>
      </c>
      <c r="I8384" s="20">
        <v>7.0000000000000007E-2</v>
      </c>
      <c r="J8384" s="20">
        <v>7.0000000000000007E-2</v>
      </c>
    </row>
    <row r="8385" spans="1:10">
      <c r="A8385" s="38"/>
      <c r="B8385" s="38"/>
      <c r="C8385" s="38"/>
      <c r="D8385" s="38"/>
      <c r="E8385" s="38" t="s">
        <v>1897</v>
      </c>
      <c r="F8385" s="39">
        <v>18.600000000000001</v>
      </c>
      <c r="G8385" s="38" t="s">
        <v>1898</v>
      </c>
      <c r="H8385" s="39">
        <v>0</v>
      </c>
      <c r="I8385" s="38" t="s">
        <v>1899</v>
      </c>
      <c r="J8385" s="39">
        <v>18.600000000000001</v>
      </c>
    </row>
    <row r="8386" spans="1:10">
      <c r="A8386" s="38"/>
      <c r="B8386" s="38"/>
      <c r="C8386" s="38"/>
      <c r="D8386" s="38"/>
      <c r="E8386" s="38" t="s">
        <v>1900</v>
      </c>
      <c r="F8386" s="39">
        <v>5.29</v>
      </c>
      <c r="G8386" s="38"/>
      <c r="H8386" s="398" t="s">
        <v>1901</v>
      </c>
      <c r="I8386" s="398"/>
      <c r="J8386" s="39">
        <v>31.11</v>
      </c>
    </row>
    <row r="8387" spans="1:10" ht="1.05" customHeight="1">
      <c r="A8387" s="16"/>
      <c r="B8387" s="16"/>
      <c r="C8387" s="16"/>
      <c r="D8387" s="16"/>
      <c r="E8387" s="16"/>
      <c r="F8387" s="16"/>
      <c r="G8387" s="16"/>
      <c r="H8387" s="16"/>
      <c r="I8387" s="16"/>
      <c r="J8387" s="16"/>
    </row>
    <row r="8388" spans="1:10" ht="18" customHeight="1">
      <c r="A8388" s="2"/>
      <c r="B8388" s="4" t="s">
        <v>61</v>
      </c>
      <c r="C8388" s="2" t="s">
        <v>62</v>
      </c>
      <c r="D8388" s="2" t="s">
        <v>9</v>
      </c>
      <c r="E8388" s="391" t="s">
        <v>63</v>
      </c>
      <c r="F8388" s="391"/>
      <c r="G8388" s="3" t="s">
        <v>64</v>
      </c>
      <c r="H8388" s="4" t="s">
        <v>10</v>
      </c>
      <c r="I8388" s="4" t="s">
        <v>65</v>
      </c>
      <c r="J8388" s="4" t="s">
        <v>11</v>
      </c>
    </row>
    <row r="8389" spans="1:10" ht="39" customHeight="1">
      <c r="A8389" s="10" t="s">
        <v>1883</v>
      </c>
      <c r="B8389" s="12" t="s">
        <v>4297</v>
      </c>
      <c r="C8389" s="10" t="s">
        <v>78</v>
      </c>
      <c r="D8389" s="10" t="s">
        <v>4298</v>
      </c>
      <c r="E8389" s="395" t="s">
        <v>3774</v>
      </c>
      <c r="F8389" s="395"/>
      <c r="G8389" s="11" t="s">
        <v>1911</v>
      </c>
      <c r="H8389" s="15">
        <v>1</v>
      </c>
      <c r="I8389" s="13">
        <v>0.1</v>
      </c>
      <c r="J8389" s="13">
        <v>0.1</v>
      </c>
    </row>
    <row r="8390" spans="1:10" ht="39" customHeight="1">
      <c r="A8390" s="22" t="s">
        <v>1894</v>
      </c>
      <c r="B8390" s="24" t="s">
        <v>4303</v>
      </c>
      <c r="C8390" s="22" t="s">
        <v>78</v>
      </c>
      <c r="D8390" s="22" t="s">
        <v>4304</v>
      </c>
      <c r="E8390" s="397" t="s">
        <v>3500</v>
      </c>
      <c r="F8390" s="397"/>
      <c r="G8390" s="23" t="s">
        <v>268</v>
      </c>
      <c r="H8390" s="26">
        <v>7.2000000000000002E-5</v>
      </c>
      <c r="I8390" s="25">
        <v>1498.1</v>
      </c>
      <c r="J8390" s="25">
        <v>0.1</v>
      </c>
    </row>
    <row r="8391" spans="1:10">
      <c r="A8391" s="38"/>
      <c r="B8391" s="38"/>
      <c r="C8391" s="38"/>
      <c r="D8391" s="38"/>
      <c r="E8391" s="38" t="s">
        <v>1897</v>
      </c>
      <c r="F8391" s="39">
        <v>0</v>
      </c>
      <c r="G8391" s="38" t="s">
        <v>1898</v>
      </c>
      <c r="H8391" s="39">
        <v>0</v>
      </c>
      <c r="I8391" s="38" t="s">
        <v>1899</v>
      </c>
      <c r="J8391" s="39">
        <v>0</v>
      </c>
    </row>
    <row r="8392" spans="1:10">
      <c r="A8392" s="38"/>
      <c r="B8392" s="38"/>
      <c r="C8392" s="38"/>
      <c r="D8392" s="38"/>
      <c r="E8392" s="38" t="s">
        <v>1900</v>
      </c>
      <c r="F8392" s="39">
        <v>0.02</v>
      </c>
      <c r="G8392" s="38"/>
      <c r="H8392" s="398" t="s">
        <v>1901</v>
      </c>
      <c r="I8392" s="398"/>
      <c r="J8392" s="39">
        <v>0.12</v>
      </c>
    </row>
    <row r="8393" spans="1:10" ht="1.05" customHeight="1">
      <c r="A8393" s="16"/>
      <c r="B8393" s="16"/>
      <c r="C8393" s="16"/>
      <c r="D8393" s="16"/>
      <c r="E8393" s="16"/>
      <c r="F8393" s="16"/>
      <c r="G8393" s="16"/>
      <c r="H8393" s="16"/>
      <c r="I8393" s="16"/>
      <c r="J8393" s="16"/>
    </row>
    <row r="8394" spans="1:10" ht="18" customHeight="1">
      <c r="A8394" s="2"/>
      <c r="B8394" s="4" t="s">
        <v>61</v>
      </c>
      <c r="C8394" s="2" t="s">
        <v>62</v>
      </c>
      <c r="D8394" s="2" t="s">
        <v>9</v>
      </c>
      <c r="E8394" s="391" t="s">
        <v>63</v>
      </c>
      <c r="F8394" s="391"/>
      <c r="G8394" s="3" t="s">
        <v>64</v>
      </c>
      <c r="H8394" s="4" t="s">
        <v>10</v>
      </c>
      <c r="I8394" s="4" t="s">
        <v>65</v>
      </c>
      <c r="J8394" s="4" t="s">
        <v>11</v>
      </c>
    </row>
    <row r="8395" spans="1:10" ht="39" customHeight="1">
      <c r="A8395" s="10" t="s">
        <v>1883</v>
      </c>
      <c r="B8395" s="12" t="s">
        <v>4295</v>
      </c>
      <c r="C8395" s="10" t="s">
        <v>78</v>
      </c>
      <c r="D8395" s="10" t="s">
        <v>4296</v>
      </c>
      <c r="E8395" s="395" t="s">
        <v>3774</v>
      </c>
      <c r="F8395" s="395"/>
      <c r="G8395" s="11" t="s">
        <v>1911</v>
      </c>
      <c r="H8395" s="15">
        <v>1</v>
      </c>
      <c r="I8395" s="13">
        <v>0.02</v>
      </c>
      <c r="J8395" s="13">
        <v>0.02</v>
      </c>
    </row>
    <row r="8396" spans="1:10" ht="39" customHeight="1">
      <c r="A8396" s="22" t="s">
        <v>1894</v>
      </c>
      <c r="B8396" s="24" t="s">
        <v>4303</v>
      </c>
      <c r="C8396" s="22" t="s">
        <v>78</v>
      </c>
      <c r="D8396" s="22" t="s">
        <v>4304</v>
      </c>
      <c r="E8396" s="397" t="s">
        <v>3500</v>
      </c>
      <c r="F8396" s="397"/>
      <c r="G8396" s="23" t="s">
        <v>268</v>
      </c>
      <c r="H8396" s="26">
        <v>1.4800000000000001E-5</v>
      </c>
      <c r="I8396" s="25">
        <v>1498.1</v>
      </c>
      <c r="J8396" s="25">
        <v>0.02</v>
      </c>
    </row>
    <row r="8397" spans="1:10">
      <c r="A8397" s="38"/>
      <c r="B8397" s="38"/>
      <c r="C8397" s="38"/>
      <c r="D8397" s="38"/>
      <c r="E8397" s="38" t="s">
        <v>1897</v>
      </c>
      <c r="F8397" s="39">
        <v>0</v>
      </c>
      <c r="G8397" s="38" t="s">
        <v>1898</v>
      </c>
      <c r="H8397" s="39">
        <v>0</v>
      </c>
      <c r="I8397" s="38" t="s">
        <v>1899</v>
      </c>
      <c r="J8397" s="39">
        <v>0</v>
      </c>
    </row>
    <row r="8398" spans="1:10">
      <c r="A8398" s="38"/>
      <c r="B8398" s="38"/>
      <c r="C8398" s="38"/>
      <c r="D8398" s="38"/>
      <c r="E8398" s="38" t="s">
        <v>1900</v>
      </c>
      <c r="F8398" s="39">
        <v>0</v>
      </c>
      <c r="G8398" s="38"/>
      <c r="H8398" s="398" t="s">
        <v>1901</v>
      </c>
      <c r="I8398" s="398"/>
      <c r="J8398" s="39">
        <v>0.02</v>
      </c>
    </row>
    <row r="8399" spans="1:10" ht="1.05" customHeight="1">
      <c r="A8399" s="16"/>
      <c r="B8399" s="16"/>
      <c r="C8399" s="16"/>
      <c r="D8399" s="16"/>
      <c r="E8399" s="16"/>
      <c r="F8399" s="16"/>
      <c r="G8399" s="16"/>
      <c r="H8399" s="16"/>
      <c r="I8399" s="16"/>
      <c r="J8399" s="16"/>
    </row>
    <row r="8400" spans="1:10" ht="18" customHeight="1">
      <c r="A8400" s="2"/>
      <c r="B8400" s="4" t="s">
        <v>61</v>
      </c>
      <c r="C8400" s="2" t="s">
        <v>62</v>
      </c>
      <c r="D8400" s="2" t="s">
        <v>9</v>
      </c>
      <c r="E8400" s="391" t="s">
        <v>63</v>
      </c>
      <c r="F8400" s="391"/>
      <c r="G8400" s="3" t="s">
        <v>64</v>
      </c>
      <c r="H8400" s="4" t="s">
        <v>10</v>
      </c>
      <c r="I8400" s="4" t="s">
        <v>65</v>
      </c>
      <c r="J8400" s="4" t="s">
        <v>11</v>
      </c>
    </row>
    <row r="8401" spans="1:10" ht="39" customHeight="1">
      <c r="A8401" s="10" t="s">
        <v>1883</v>
      </c>
      <c r="B8401" s="12" t="s">
        <v>4301</v>
      </c>
      <c r="C8401" s="10" t="s">
        <v>78</v>
      </c>
      <c r="D8401" s="10" t="s">
        <v>4302</v>
      </c>
      <c r="E8401" s="395" t="s">
        <v>3774</v>
      </c>
      <c r="F8401" s="395"/>
      <c r="G8401" s="11" t="s">
        <v>1911</v>
      </c>
      <c r="H8401" s="15">
        <v>1</v>
      </c>
      <c r="I8401" s="13">
        <v>7.0000000000000007E-2</v>
      </c>
      <c r="J8401" s="13">
        <v>7.0000000000000007E-2</v>
      </c>
    </row>
    <row r="8402" spans="1:10" ht="39" customHeight="1">
      <c r="A8402" s="22" t="s">
        <v>1894</v>
      </c>
      <c r="B8402" s="24" t="s">
        <v>4303</v>
      </c>
      <c r="C8402" s="22" t="s">
        <v>78</v>
      </c>
      <c r="D8402" s="22" t="s">
        <v>4304</v>
      </c>
      <c r="E8402" s="397" t="s">
        <v>3500</v>
      </c>
      <c r="F8402" s="397"/>
      <c r="G8402" s="23" t="s">
        <v>268</v>
      </c>
      <c r="H8402" s="26">
        <v>5.0000000000000002E-5</v>
      </c>
      <c r="I8402" s="25">
        <v>1498.1</v>
      </c>
      <c r="J8402" s="25">
        <v>7.0000000000000007E-2</v>
      </c>
    </row>
    <row r="8403" spans="1:10">
      <c r="A8403" s="38"/>
      <c r="B8403" s="38"/>
      <c r="C8403" s="38"/>
      <c r="D8403" s="38"/>
      <c r="E8403" s="38" t="s">
        <v>1897</v>
      </c>
      <c r="F8403" s="39">
        <v>0</v>
      </c>
      <c r="G8403" s="38" t="s">
        <v>1898</v>
      </c>
      <c r="H8403" s="39">
        <v>0</v>
      </c>
      <c r="I8403" s="38" t="s">
        <v>1899</v>
      </c>
      <c r="J8403" s="39">
        <v>0</v>
      </c>
    </row>
    <row r="8404" spans="1:10">
      <c r="A8404" s="38"/>
      <c r="B8404" s="38"/>
      <c r="C8404" s="38"/>
      <c r="D8404" s="38"/>
      <c r="E8404" s="38" t="s">
        <v>1900</v>
      </c>
      <c r="F8404" s="39">
        <v>0.01</v>
      </c>
      <c r="G8404" s="38"/>
      <c r="H8404" s="398" t="s">
        <v>1901</v>
      </c>
      <c r="I8404" s="398"/>
      <c r="J8404" s="39">
        <v>0.08</v>
      </c>
    </row>
    <row r="8405" spans="1:10" ht="1.05" customHeight="1">
      <c r="A8405" s="16"/>
      <c r="B8405" s="16"/>
      <c r="C8405" s="16"/>
      <c r="D8405" s="16"/>
      <c r="E8405" s="16"/>
      <c r="F8405" s="16"/>
      <c r="G8405" s="16"/>
      <c r="H8405" s="16"/>
      <c r="I8405" s="16"/>
      <c r="J8405" s="16"/>
    </row>
    <row r="8406" spans="1:10" ht="18" customHeight="1">
      <c r="A8406" s="2"/>
      <c r="B8406" s="4" t="s">
        <v>61</v>
      </c>
      <c r="C8406" s="2" t="s">
        <v>62</v>
      </c>
      <c r="D8406" s="2" t="s">
        <v>9</v>
      </c>
      <c r="E8406" s="391" t="s">
        <v>63</v>
      </c>
      <c r="F8406" s="391"/>
      <c r="G8406" s="3" t="s">
        <v>64</v>
      </c>
      <c r="H8406" s="4" t="s">
        <v>10</v>
      </c>
      <c r="I8406" s="4" t="s">
        <v>65</v>
      </c>
      <c r="J8406" s="4" t="s">
        <v>11</v>
      </c>
    </row>
    <row r="8407" spans="1:10" ht="39" customHeight="1">
      <c r="A8407" s="10" t="s">
        <v>1883</v>
      </c>
      <c r="B8407" s="12" t="s">
        <v>4299</v>
      </c>
      <c r="C8407" s="10" t="s">
        <v>78</v>
      </c>
      <c r="D8407" s="10" t="s">
        <v>4300</v>
      </c>
      <c r="E8407" s="395" t="s">
        <v>3774</v>
      </c>
      <c r="F8407" s="395"/>
      <c r="G8407" s="11" t="s">
        <v>1911</v>
      </c>
      <c r="H8407" s="15">
        <v>1</v>
      </c>
      <c r="I8407" s="13">
        <v>1.29</v>
      </c>
      <c r="J8407" s="13">
        <v>1.29</v>
      </c>
    </row>
    <row r="8408" spans="1:10" ht="25.95" customHeight="1">
      <c r="A8408" s="22" t="s">
        <v>1894</v>
      </c>
      <c r="B8408" s="24" t="s">
        <v>3795</v>
      </c>
      <c r="C8408" s="22" t="s">
        <v>78</v>
      </c>
      <c r="D8408" s="22" t="s">
        <v>3796</v>
      </c>
      <c r="E8408" s="397" t="s">
        <v>3797</v>
      </c>
      <c r="F8408" s="397"/>
      <c r="G8408" s="23" t="s">
        <v>3798</v>
      </c>
      <c r="H8408" s="26">
        <v>1.36</v>
      </c>
      <c r="I8408" s="25">
        <v>0.95</v>
      </c>
      <c r="J8408" s="25">
        <v>1.29</v>
      </c>
    </row>
    <row r="8409" spans="1:10">
      <c r="A8409" s="38"/>
      <c r="B8409" s="38"/>
      <c r="C8409" s="38"/>
      <c r="D8409" s="38"/>
      <c r="E8409" s="38" t="s">
        <v>1897</v>
      </c>
      <c r="F8409" s="39">
        <v>0</v>
      </c>
      <c r="G8409" s="38" t="s">
        <v>1898</v>
      </c>
      <c r="H8409" s="39">
        <v>0</v>
      </c>
      <c r="I8409" s="38" t="s">
        <v>1899</v>
      </c>
      <c r="J8409" s="39">
        <v>0</v>
      </c>
    </row>
    <row r="8410" spans="1:10">
      <c r="A8410" s="38"/>
      <c r="B8410" s="38"/>
      <c r="C8410" s="38"/>
      <c r="D8410" s="38"/>
      <c r="E8410" s="38" t="s">
        <v>1900</v>
      </c>
      <c r="F8410" s="39">
        <v>0.26</v>
      </c>
      <c r="G8410" s="38"/>
      <c r="H8410" s="398" t="s">
        <v>1901</v>
      </c>
      <c r="I8410" s="398"/>
      <c r="J8410" s="39">
        <v>1.55</v>
      </c>
    </row>
    <row r="8411" spans="1:10" ht="1.05" customHeight="1">
      <c r="A8411" s="16"/>
      <c r="B8411" s="16"/>
      <c r="C8411" s="16"/>
      <c r="D8411" s="16"/>
      <c r="E8411" s="16"/>
      <c r="F8411" s="16"/>
      <c r="G8411" s="16"/>
      <c r="H8411" s="16"/>
      <c r="I8411" s="16"/>
      <c r="J8411" s="16"/>
    </row>
    <row r="8412" spans="1:10" ht="18" customHeight="1">
      <c r="A8412" s="2"/>
      <c r="B8412" s="4" t="s">
        <v>61</v>
      </c>
      <c r="C8412" s="2" t="s">
        <v>62</v>
      </c>
      <c r="D8412" s="2" t="s">
        <v>9</v>
      </c>
      <c r="E8412" s="391" t="s">
        <v>63</v>
      </c>
      <c r="F8412" s="391"/>
      <c r="G8412" s="3" t="s">
        <v>64</v>
      </c>
      <c r="H8412" s="4" t="s">
        <v>10</v>
      </c>
      <c r="I8412" s="4" t="s">
        <v>65</v>
      </c>
      <c r="J8412" s="4" t="s">
        <v>11</v>
      </c>
    </row>
    <row r="8413" spans="1:10" ht="24" customHeight="1">
      <c r="A8413" s="10" t="s">
        <v>1883</v>
      </c>
      <c r="B8413" s="12" t="s">
        <v>2343</v>
      </c>
      <c r="C8413" s="10" t="s">
        <v>78</v>
      </c>
      <c r="D8413" s="10" t="s">
        <v>2344</v>
      </c>
      <c r="E8413" s="395" t="s">
        <v>1887</v>
      </c>
      <c r="F8413" s="395"/>
      <c r="G8413" s="11" t="s">
        <v>1911</v>
      </c>
      <c r="H8413" s="15">
        <v>1</v>
      </c>
      <c r="I8413" s="13">
        <v>28.14</v>
      </c>
      <c r="J8413" s="13">
        <v>28.14</v>
      </c>
    </row>
    <row r="8414" spans="1:10" ht="25.95" customHeight="1">
      <c r="A8414" s="17" t="s">
        <v>1884</v>
      </c>
      <c r="B8414" s="19" t="s">
        <v>4041</v>
      </c>
      <c r="C8414" s="17" t="s">
        <v>78</v>
      </c>
      <c r="D8414" s="17" t="s">
        <v>4042</v>
      </c>
      <c r="E8414" s="396" t="s">
        <v>1887</v>
      </c>
      <c r="F8414" s="396"/>
      <c r="G8414" s="18" t="s">
        <v>1911</v>
      </c>
      <c r="H8414" s="21">
        <v>1</v>
      </c>
      <c r="I8414" s="20">
        <v>0.24</v>
      </c>
      <c r="J8414" s="20">
        <v>0.24</v>
      </c>
    </row>
    <row r="8415" spans="1:10" ht="25.95" customHeight="1">
      <c r="A8415" s="22" t="s">
        <v>1894</v>
      </c>
      <c r="B8415" s="24" t="s">
        <v>3670</v>
      </c>
      <c r="C8415" s="22" t="s">
        <v>78</v>
      </c>
      <c r="D8415" s="22" t="s">
        <v>3671</v>
      </c>
      <c r="E8415" s="397" t="s">
        <v>1928</v>
      </c>
      <c r="F8415" s="397"/>
      <c r="G8415" s="23" t="s">
        <v>1911</v>
      </c>
      <c r="H8415" s="26">
        <v>1</v>
      </c>
      <c r="I8415" s="25">
        <v>2.79</v>
      </c>
      <c r="J8415" s="25">
        <v>2.79</v>
      </c>
    </row>
    <row r="8416" spans="1:10" ht="25.95" customHeight="1">
      <c r="A8416" s="22" t="s">
        <v>1894</v>
      </c>
      <c r="B8416" s="24" t="s">
        <v>3672</v>
      </c>
      <c r="C8416" s="22" t="s">
        <v>78</v>
      </c>
      <c r="D8416" s="22" t="s">
        <v>3673</v>
      </c>
      <c r="E8416" s="397" t="s">
        <v>1928</v>
      </c>
      <c r="F8416" s="397"/>
      <c r="G8416" s="23" t="s">
        <v>1911</v>
      </c>
      <c r="H8416" s="26">
        <v>1</v>
      </c>
      <c r="I8416" s="25">
        <v>1.43</v>
      </c>
      <c r="J8416" s="25">
        <v>1.43</v>
      </c>
    </row>
    <row r="8417" spans="1:10" ht="24" customHeight="1">
      <c r="A8417" s="22" t="s">
        <v>1894</v>
      </c>
      <c r="B8417" s="24" t="s">
        <v>4043</v>
      </c>
      <c r="C8417" s="22" t="s">
        <v>78</v>
      </c>
      <c r="D8417" s="22" t="s">
        <v>4044</v>
      </c>
      <c r="E8417" s="397" t="s">
        <v>67</v>
      </c>
      <c r="F8417" s="397"/>
      <c r="G8417" s="23" t="s">
        <v>1911</v>
      </c>
      <c r="H8417" s="26">
        <v>1</v>
      </c>
      <c r="I8417" s="25">
        <v>20.97</v>
      </c>
      <c r="J8417" s="25">
        <v>20.97</v>
      </c>
    </row>
    <row r="8418" spans="1:10" ht="25.95" customHeight="1">
      <c r="A8418" s="22" t="s">
        <v>1894</v>
      </c>
      <c r="B8418" s="24" t="s">
        <v>3680</v>
      </c>
      <c r="C8418" s="22" t="s">
        <v>78</v>
      </c>
      <c r="D8418" s="22" t="s">
        <v>3681</v>
      </c>
      <c r="E8418" s="397" t="s">
        <v>1928</v>
      </c>
      <c r="F8418" s="397"/>
      <c r="G8418" s="23" t="s">
        <v>1911</v>
      </c>
      <c r="H8418" s="26">
        <v>1</v>
      </c>
      <c r="I8418" s="25">
        <v>0.78</v>
      </c>
      <c r="J8418" s="25">
        <v>0.78</v>
      </c>
    </row>
    <row r="8419" spans="1:10" ht="25.95" customHeight="1">
      <c r="A8419" s="22" t="s">
        <v>1894</v>
      </c>
      <c r="B8419" s="24" t="s">
        <v>3678</v>
      </c>
      <c r="C8419" s="22" t="s">
        <v>78</v>
      </c>
      <c r="D8419" s="22" t="s">
        <v>3679</v>
      </c>
      <c r="E8419" s="397" t="s">
        <v>1928</v>
      </c>
      <c r="F8419" s="397"/>
      <c r="G8419" s="23" t="s">
        <v>1911</v>
      </c>
      <c r="H8419" s="26">
        <v>1</v>
      </c>
      <c r="I8419" s="25">
        <v>1.31</v>
      </c>
      <c r="J8419" s="25">
        <v>1.31</v>
      </c>
    </row>
    <row r="8420" spans="1:10" ht="25.95" customHeight="1">
      <c r="A8420" s="22" t="s">
        <v>1894</v>
      </c>
      <c r="B8420" s="24" t="s">
        <v>3676</v>
      </c>
      <c r="C8420" s="22" t="s">
        <v>78</v>
      </c>
      <c r="D8420" s="22" t="s">
        <v>3677</v>
      </c>
      <c r="E8420" s="397" t="s">
        <v>1928</v>
      </c>
      <c r="F8420" s="397"/>
      <c r="G8420" s="23" t="s">
        <v>1911</v>
      </c>
      <c r="H8420" s="26">
        <v>1</v>
      </c>
      <c r="I8420" s="25">
        <v>0.08</v>
      </c>
      <c r="J8420" s="25">
        <v>0.08</v>
      </c>
    </row>
    <row r="8421" spans="1:10" ht="25.95" customHeight="1">
      <c r="A8421" s="22" t="s">
        <v>1894</v>
      </c>
      <c r="B8421" s="24" t="s">
        <v>3682</v>
      </c>
      <c r="C8421" s="22" t="s">
        <v>78</v>
      </c>
      <c r="D8421" s="22" t="s">
        <v>3683</v>
      </c>
      <c r="E8421" s="397" t="s">
        <v>1928</v>
      </c>
      <c r="F8421" s="397"/>
      <c r="G8421" s="23" t="s">
        <v>1911</v>
      </c>
      <c r="H8421" s="26">
        <v>1</v>
      </c>
      <c r="I8421" s="25">
        <v>0.54</v>
      </c>
      <c r="J8421" s="25">
        <v>0.54</v>
      </c>
    </row>
    <row r="8422" spans="1:10">
      <c r="A8422" s="38"/>
      <c r="B8422" s="38"/>
      <c r="C8422" s="38"/>
      <c r="D8422" s="38"/>
      <c r="E8422" s="38" t="s">
        <v>1897</v>
      </c>
      <c r="F8422" s="39">
        <v>21.21</v>
      </c>
      <c r="G8422" s="38" t="s">
        <v>1898</v>
      </c>
      <c r="H8422" s="39">
        <v>0</v>
      </c>
      <c r="I8422" s="38" t="s">
        <v>1899</v>
      </c>
      <c r="J8422" s="39">
        <v>21.21</v>
      </c>
    </row>
    <row r="8423" spans="1:10">
      <c r="A8423" s="38"/>
      <c r="B8423" s="38"/>
      <c r="C8423" s="38"/>
      <c r="D8423" s="38"/>
      <c r="E8423" s="38" t="s">
        <v>1900</v>
      </c>
      <c r="F8423" s="39">
        <v>5.76</v>
      </c>
      <c r="G8423" s="38"/>
      <c r="H8423" s="398" t="s">
        <v>1901</v>
      </c>
      <c r="I8423" s="398"/>
      <c r="J8423" s="39">
        <v>33.9</v>
      </c>
    </row>
    <row r="8424" spans="1:10" ht="1.05" customHeight="1">
      <c r="A8424" s="16"/>
      <c r="B8424" s="16"/>
      <c r="C8424" s="16"/>
      <c r="D8424" s="16"/>
      <c r="E8424" s="16"/>
      <c r="F8424" s="16"/>
      <c r="G8424" s="16"/>
      <c r="H8424" s="16"/>
      <c r="I8424" s="16"/>
      <c r="J8424" s="16"/>
    </row>
    <row r="8425" spans="1:10" ht="18" customHeight="1">
      <c r="A8425" s="2"/>
      <c r="B8425" s="4" t="s">
        <v>61</v>
      </c>
      <c r="C8425" s="2" t="s">
        <v>62</v>
      </c>
      <c r="D8425" s="2" t="s">
        <v>9</v>
      </c>
      <c r="E8425" s="391" t="s">
        <v>63</v>
      </c>
      <c r="F8425" s="391"/>
      <c r="G8425" s="3" t="s">
        <v>64</v>
      </c>
      <c r="H8425" s="4" t="s">
        <v>10</v>
      </c>
      <c r="I8425" s="4" t="s">
        <v>65</v>
      </c>
      <c r="J8425" s="4" t="s">
        <v>11</v>
      </c>
    </row>
    <row r="8426" spans="1:10" ht="24" customHeight="1">
      <c r="A8426" s="10" t="s">
        <v>1883</v>
      </c>
      <c r="B8426" s="12" t="s">
        <v>1909</v>
      </c>
      <c r="C8426" s="10" t="s">
        <v>78</v>
      </c>
      <c r="D8426" s="10" t="s">
        <v>1910</v>
      </c>
      <c r="E8426" s="395" t="s">
        <v>1887</v>
      </c>
      <c r="F8426" s="395"/>
      <c r="G8426" s="11" t="s">
        <v>1911</v>
      </c>
      <c r="H8426" s="15">
        <v>1</v>
      </c>
      <c r="I8426" s="13">
        <v>22.95</v>
      </c>
      <c r="J8426" s="13">
        <v>22.95</v>
      </c>
    </row>
    <row r="8427" spans="1:10" ht="25.95" customHeight="1">
      <c r="A8427" s="17" t="s">
        <v>1884</v>
      </c>
      <c r="B8427" s="19" t="s">
        <v>4045</v>
      </c>
      <c r="C8427" s="17" t="s">
        <v>78</v>
      </c>
      <c r="D8427" s="17" t="s">
        <v>4046</v>
      </c>
      <c r="E8427" s="396" t="s">
        <v>1887</v>
      </c>
      <c r="F8427" s="396"/>
      <c r="G8427" s="18" t="s">
        <v>1911</v>
      </c>
      <c r="H8427" s="21">
        <v>1</v>
      </c>
      <c r="I8427" s="20">
        <v>0.33</v>
      </c>
      <c r="J8427" s="20">
        <v>0.33</v>
      </c>
    </row>
    <row r="8428" spans="1:10" ht="25.95" customHeight="1">
      <c r="A8428" s="22" t="s">
        <v>1894</v>
      </c>
      <c r="B8428" s="24" t="s">
        <v>3708</v>
      </c>
      <c r="C8428" s="22" t="s">
        <v>78</v>
      </c>
      <c r="D8428" s="22" t="s">
        <v>3709</v>
      </c>
      <c r="E8428" s="397" t="s">
        <v>1928</v>
      </c>
      <c r="F8428" s="397"/>
      <c r="G8428" s="23" t="s">
        <v>1911</v>
      </c>
      <c r="H8428" s="26">
        <v>1</v>
      </c>
      <c r="I8428" s="25">
        <v>1.39</v>
      </c>
      <c r="J8428" s="25">
        <v>1.39</v>
      </c>
    </row>
    <row r="8429" spans="1:10" ht="24" customHeight="1">
      <c r="A8429" s="22" t="s">
        <v>1894</v>
      </c>
      <c r="B8429" s="24" t="s">
        <v>4047</v>
      </c>
      <c r="C8429" s="22" t="s">
        <v>78</v>
      </c>
      <c r="D8429" s="22" t="s">
        <v>4048</v>
      </c>
      <c r="E8429" s="397" t="s">
        <v>67</v>
      </c>
      <c r="F8429" s="397"/>
      <c r="G8429" s="23" t="s">
        <v>1911</v>
      </c>
      <c r="H8429" s="26">
        <v>1</v>
      </c>
      <c r="I8429" s="25">
        <v>15.78</v>
      </c>
      <c r="J8429" s="25">
        <v>15.78</v>
      </c>
    </row>
    <row r="8430" spans="1:10" ht="25.95" customHeight="1">
      <c r="A8430" s="22" t="s">
        <v>1894</v>
      </c>
      <c r="B8430" s="24" t="s">
        <v>3682</v>
      </c>
      <c r="C8430" s="22" t="s">
        <v>78</v>
      </c>
      <c r="D8430" s="22" t="s">
        <v>3683</v>
      </c>
      <c r="E8430" s="397" t="s">
        <v>1928</v>
      </c>
      <c r="F8430" s="397"/>
      <c r="G8430" s="23" t="s">
        <v>1911</v>
      </c>
      <c r="H8430" s="26">
        <v>1</v>
      </c>
      <c r="I8430" s="25">
        <v>0.54</v>
      </c>
      <c r="J8430" s="25">
        <v>0.54</v>
      </c>
    </row>
    <row r="8431" spans="1:10" ht="25.95" customHeight="1">
      <c r="A8431" s="22" t="s">
        <v>1894</v>
      </c>
      <c r="B8431" s="24" t="s">
        <v>3706</v>
      </c>
      <c r="C8431" s="22" t="s">
        <v>78</v>
      </c>
      <c r="D8431" s="22" t="s">
        <v>3707</v>
      </c>
      <c r="E8431" s="397" t="s">
        <v>1928</v>
      </c>
      <c r="F8431" s="397"/>
      <c r="G8431" s="23" t="s">
        <v>1911</v>
      </c>
      <c r="H8431" s="26">
        <v>1</v>
      </c>
      <c r="I8431" s="25">
        <v>0.61</v>
      </c>
      <c r="J8431" s="25">
        <v>0.61</v>
      </c>
    </row>
    <row r="8432" spans="1:10" ht="25.95" customHeight="1">
      <c r="A8432" s="22" t="s">
        <v>1894</v>
      </c>
      <c r="B8432" s="24" t="s">
        <v>3672</v>
      </c>
      <c r="C8432" s="22" t="s">
        <v>78</v>
      </c>
      <c r="D8432" s="22" t="s">
        <v>3673</v>
      </c>
      <c r="E8432" s="397" t="s">
        <v>1928</v>
      </c>
      <c r="F8432" s="397"/>
      <c r="G8432" s="23" t="s">
        <v>1911</v>
      </c>
      <c r="H8432" s="26">
        <v>1</v>
      </c>
      <c r="I8432" s="25">
        <v>1.43</v>
      </c>
      <c r="J8432" s="25">
        <v>1.43</v>
      </c>
    </row>
    <row r="8433" spans="1:10" ht="25.95" customHeight="1">
      <c r="A8433" s="22" t="s">
        <v>1894</v>
      </c>
      <c r="B8433" s="24" t="s">
        <v>3670</v>
      </c>
      <c r="C8433" s="22" t="s">
        <v>78</v>
      </c>
      <c r="D8433" s="22" t="s">
        <v>3671</v>
      </c>
      <c r="E8433" s="397" t="s">
        <v>1928</v>
      </c>
      <c r="F8433" s="397"/>
      <c r="G8433" s="23" t="s">
        <v>1911</v>
      </c>
      <c r="H8433" s="26">
        <v>1</v>
      </c>
      <c r="I8433" s="25">
        <v>2.79</v>
      </c>
      <c r="J8433" s="25">
        <v>2.79</v>
      </c>
    </row>
    <row r="8434" spans="1:10" ht="25.95" customHeight="1">
      <c r="A8434" s="22" t="s">
        <v>1894</v>
      </c>
      <c r="B8434" s="24" t="s">
        <v>3676</v>
      </c>
      <c r="C8434" s="22" t="s">
        <v>78</v>
      </c>
      <c r="D8434" s="22" t="s">
        <v>3677</v>
      </c>
      <c r="E8434" s="397" t="s">
        <v>1928</v>
      </c>
      <c r="F8434" s="397"/>
      <c r="G8434" s="23" t="s">
        <v>1911</v>
      </c>
      <c r="H8434" s="26">
        <v>1</v>
      </c>
      <c r="I8434" s="25">
        <v>0.08</v>
      </c>
      <c r="J8434" s="25">
        <v>0.08</v>
      </c>
    </row>
    <row r="8435" spans="1:10">
      <c r="A8435" s="38"/>
      <c r="B8435" s="38"/>
      <c r="C8435" s="38"/>
      <c r="D8435" s="38"/>
      <c r="E8435" s="38" t="s">
        <v>1897</v>
      </c>
      <c r="F8435" s="39">
        <v>16.11</v>
      </c>
      <c r="G8435" s="38" t="s">
        <v>1898</v>
      </c>
      <c r="H8435" s="39">
        <v>0</v>
      </c>
      <c r="I8435" s="38" t="s">
        <v>1899</v>
      </c>
      <c r="J8435" s="39">
        <v>16.11</v>
      </c>
    </row>
    <row r="8436" spans="1:10">
      <c r="A8436" s="38"/>
      <c r="B8436" s="38"/>
      <c r="C8436" s="38"/>
      <c r="D8436" s="38"/>
      <c r="E8436" s="38" t="s">
        <v>1900</v>
      </c>
      <c r="F8436" s="39">
        <v>4.7</v>
      </c>
      <c r="G8436" s="38"/>
      <c r="H8436" s="398" t="s">
        <v>1901</v>
      </c>
      <c r="I8436" s="398"/>
      <c r="J8436" s="39">
        <v>27.65</v>
      </c>
    </row>
    <row r="8437" spans="1:10" ht="1.05" customHeight="1">
      <c r="A8437" s="16"/>
      <c r="B8437" s="16"/>
      <c r="C8437" s="16"/>
      <c r="D8437" s="16"/>
      <c r="E8437" s="16"/>
      <c r="F8437" s="16"/>
      <c r="G8437" s="16"/>
      <c r="H8437" s="16"/>
      <c r="I8437" s="16"/>
      <c r="J8437" s="16"/>
    </row>
    <row r="8438" spans="1:10" ht="18" customHeight="1">
      <c r="A8438" s="2"/>
      <c r="B8438" s="4" t="s">
        <v>61</v>
      </c>
      <c r="C8438" s="2" t="s">
        <v>62</v>
      </c>
      <c r="D8438" s="2" t="s">
        <v>9</v>
      </c>
      <c r="E8438" s="391" t="s">
        <v>63</v>
      </c>
      <c r="F8438" s="391"/>
      <c r="G8438" s="3" t="s">
        <v>64</v>
      </c>
      <c r="H8438" s="4" t="s">
        <v>10</v>
      </c>
      <c r="I8438" s="4" t="s">
        <v>65</v>
      </c>
      <c r="J8438" s="4" t="s">
        <v>11</v>
      </c>
    </row>
    <row r="8439" spans="1:10" ht="25.95" customHeight="1">
      <c r="A8439" s="10" t="s">
        <v>1883</v>
      </c>
      <c r="B8439" s="12" t="s">
        <v>2880</v>
      </c>
      <c r="C8439" s="10" t="s">
        <v>78</v>
      </c>
      <c r="D8439" s="10" t="s">
        <v>2881</v>
      </c>
      <c r="E8439" s="395" t="s">
        <v>307</v>
      </c>
      <c r="F8439" s="395"/>
      <c r="G8439" s="11" t="s">
        <v>268</v>
      </c>
      <c r="H8439" s="15">
        <v>1</v>
      </c>
      <c r="I8439" s="13">
        <v>10.8</v>
      </c>
      <c r="J8439" s="13">
        <v>10.8</v>
      </c>
    </row>
    <row r="8440" spans="1:10" ht="24" customHeight="1">
      <c r="A8440" s="17" t="s">
        <v>1884</v>
      </c>
      <c r="B8440" s="19" t="s">
        <v>1909</v>
      </c>
      <c r="C8440" s="17" t="s">
        <v>78</v>
      </c>
      <c r="D8440" s="17" t="s">
        <v>1910</v>
      </c>
      <c r="E8440" s="396" t="s">
        <v>1887</v>
      </c>
      <c r="F8440" s="396"/>
      <c r="G8440" s="18" t="s">
        <v>1911</v>
      </c>
      <c r="H8440" s="21">
        <v>2.6599999999999999E-2</v>
      </c>
      <c r="I8440" s="20">
        <v>22.95</v>
      </c>
      <c r="J8440" s="20">
        <v>0.61</v>
      </c>
    </row>
    <row r="8441" spans="1:10" ht="25.95" customHeight="1">
      <c r="A8441" s="17" t="s">
        <v>1884</v>
      </c>
      <c r="B8441" s="19" t="s">
        <v>1957</v>
      </c>
      <c r="C8441" s="17" t="s">
        <v>78</v>
      </c>
      <c r="D8441" s="17" t="s">
        <v>1958</v>
      </c>
      <c r="E8441" s="396" t="s">
        <v>1887</v>
      </c>
      <c r="F8441" s="396"/>
      <c r="G8441" s="18" t="s">
        <v>1911</v>
      </c>
      <c r="H8441" s="21">
        <v>8.4500000000000006E-2</v>
      </c>
      <c r="I8441" s="20">
        <v>27.62</v>
      </c>
      <c r="J8441" s="20">
        <v>2.33</v>
      </c>
    </row>
    <row r="8442" spans="1:10" ht="39" customHeight="1">
      <c r="A8442" s="22" t="s">
        <v>1894</v>
      </c>
      <c r="B8442" s="24" t="s">
        <v>4305</v>
      </c>
      <c r="C8442" s="22" t="s">
        <v>78</v>
      </c>
      <c r="D8442" s="22" t="s">
        <v>4306</v>
      </c>
      <c r="E8442" s="397" t="s">
        <v>1928</v>
      </c>
      <c r="F8442" s="397"/>
      <c r="G8442" s="23" t="s">
        <v>268</v>
      </c>
      <c r="H8442" s="26">
        <v>1</v>
      </c>
      <c r="I8442" s="25">
        <v>7.75</v>
      </c>
      <c r="J8442" s="25">
        <v>7.75</v>
      </c>
    </row>
    <row r="8443" spans="1:10" ht="25.95" customHeight="1">
      <c r="A8443" s="22" t="s">
        <v>1894</v>
      </c>
      <c r="B8443" s="24" t="s">
        <v>2866</v>
      </c>
      <c r="C8443" s="22" t="s">
        <v>78</v>
      </c>
      <c r="D8443" s="22" t="s">
        <v>2867</v>
      </c>
      <c r="E8443" s="397" t="s">
        <v>1928</v>
      </c>
      <c r="F8443" s="397"/>
      <c r="G8443" s="23" t="s">
        <v>268</v>
      </c>
      <c r="H8443" s="26">
        <v>3.32E-2</v>
      </c>
      <c r="I8443" s="25">
        <v>3.45</v>
      </c>
      <c r="J8443" s="25">
        <v>0.11</v>
      </c>
    </row>
    <row r="8444" spans="1:10">
      <c r="A8444" s="38"/>
      <c r="B8444" s="38"/>
      <c r="C8444" s="38"/>
      <c r="D8444" s="38"/>
      <c r="E8444" s="38" t="s">
        <v>1897</v>
      </c>
      <c r="F8444" s="39">
        <v>2.2200000000000002</v>
      </c>
      <c r="G8444" s="38" t="s">
        <v>1898</v>
      </c>
      <c r="H8444" s="39">
        <v>0</v>
      </c>
      <c r="I8444" s="38" t="s">
        <v>1899</v>
      </c>
      <c r="J8444" s="39">
        <v>2.2200000000000002</v>
      </c>
    </row>
    <row r="8445" spans="1:10">
      <c r="A8445" s="38"/>
      <c r="B8445" s="38"/>
      <c r="C8445" s="38"/>
      <c r="D8445" s="38"/>
      <c r="E8445" s="38" t="s">
        <v>1900</v>
      </c>
      <c r="F8445" s="39">
        <v>2.21</v>
      </c>
      <c r="G8445" s="38"/>
      <c r="H8445" s="398" t="s">
        <v>1901</v>
      </c>
      <c r="I8445" s="398"/>
      <c r="J8445" s="39">
        <v>13.01</v>
      </c>
    </row>
    <row r="8446" spans="1:10" ht="1.05" customHeight="1">
      <c r="A8446" s="16"/>
      <c r="B8446" s="16"/>
      <c r="C8446" s="16"/>
      <c r="D8446" s="16"/>
      <c r="E8446" s="16"/>
      <c r="F8446" s="16"/>
      <c r="G8446" s="16"/>
      <c r="H8446" s="16"/>
      <c r="I8446" s="16"/>
      <c r="J8446" s="16"/>
    </row>
    <row r="8447" spans="1:10" ht="18" customHeight="1">
      <c r="A8447" s="2"/>
      <c r="B8447" s="4" t="s">
        <v>61</v>
      </c>
      <c r="C8447" s="2" t="s">
        <v>62</v>
      </c>
      <c r="D8447" s="2" t="s">
        <v>9</v>
      </c>
      <c r="E8447" s="391" t="s">
        <v>63</v>
      </c>
      <c r="F8447" s="391"/>
      <c r="G8447" s="3" t="s">
        <v>64</v>
      </c>
      <c r="H8447" s="4" t="s">
        <v>10</v>
      </c>
      <c r="I8447" s="4" t="s">
        <v>65</v>
      </c>
      <c r="J8447" s="4" t="s">
        <v>11</v>
      </c>
    </row>
    <row r="8448" spans="1:10" ht="25.95" customHeight="1">
      <c r="A8448" s="10" t="s">
        <v>1883</v>
      </c>
      <c r="B8448" s="12" t="s">
        <v>2892</v>
      </c>
      <c r="C8448" s="10" t="s">
        <v>78</v>
      </c>
      <c r="D8448" s="10" t="s">
        <v>2893</v>
      </c>
      <c r="E8448" s="395" t="s">
        <v>307</v>
      </c>
      <c r="F8448" s="395"/>
      <c r="G8448" s="11" t="s">
        <v>268</v>
      </c>
      <c r="H8448" s="15">
        <v>1</v>
      </c>
      <c r="I8448" s="13">
        <v>231.62</v>
      </c>
      <c r="J8448" s="13">
        <v>231.62</v>
      </c>
    </row>
    <row r="8449" spans="1:10" ht="24" customHeight="1">
      <c r="A8449" s="17" t="s">
        <v>1884</v>
      </c>
      <c r="B8449" s="19" t="s">
        <v>1909</v>
      </c>
      <c r="C8449" s="17" t="s">
        <v>78</v>
      </c>
      <c r="D8449" s="17" t="s">
        <v>1910</v>
      </c>
      <c r="E8449" s="396" t="s">
        <v>1887</v>
      </c>
      <c r="F8449" s="396"/>
      <c r="G8449" s="18" t="s">
        <v>1911</v>
      </c>
      <c r="H8449" s="21">
        <v>8.6199999999999999E-2</v>
      </c>
      <c r="I8449" s="20">
        <v>22.95</v>
      </c>
      <c r="J8449" s="20">
        <v>1.97</v>
      </c>
    </row>
    <row r="8450" spans="1:10" ht="25.95" customHeight="1">
      <c r="A8450" s="17" t="s">
        <v>1884</v>
      </c>
      <c r="B8450" s="19" t="s">
        <v>1957</v>
      </c>
      <c r="C8450" s="17" t="s">
        <v>78</v>
      </c>
      <c r="D8450" s="17" t="s">
        <v>1958</v>
      </c>
      <c r="E8450" s="396" t="s">
        <v>1887</v>
      </c>
      <c r="F8450" s="396"/>
      <c r="G8450" s="18" t="s">
        <v>1911</v>
      </c>
      <c r="H8450" s="21">
        <v>0.27339999999999998</v>
      </c>
      <c r="I8450" s="20">
        <v>27.62</v>
      </c>
      <c r="J8450" s="20">
        <v>7.55</v>
      </c>
    </row>
    <row r="8451" spans="1:10" ht="25.95" customHeight="1">
      <c r="A8451" s="22" t="s">
        <v>1894</v>
      </c>
      <c r="B8451" s="24" t="s">
        <v>4307</v>
      </c>
      <c r="C8451" s="22" t="s">
        <v>78</v>
      </c>
      <c r="D8451" s="22" t="s">
        <v>4308</v>
      </c>
      <c r="E8451" s="397" t="s">
        <v>1928</v>
      </c>
      <c r="F8451" s="397"/>
      <c r="G8451" s="23" t="s">
        <v>268</v>
      </c>
      <c r="H8451" s="26">
        <v>1</v>
      </c>
      <c r="I8451" s="25">
        <v>221.99</v>
      </c>
      <c r="J8451" s="25">
        <v>221.99</v>
      </c>
    </row>
    <row r="8452" spans="1:10" ht="25.95" customHeight="1">
      <c r="A8452" s="22" t="s">
        <v>1894</v>
      </c>
      <c r="B8452" s="24" t="s">
        <v>2866</v>
      </c>
      <c r="C8452" s="22" t="s">
        <v>78</v>
      </c>
      <c r="D8452" s="22" t="s">
        <v>2867</v>
      </c>
      <c r="E8452" s="397" t="s">
        <v>1928</v>
      </c>
      <c r="F8452" s="397"/>
      <c r="G8452" s="23" t="s">
        <v>268</v>
      </c>
      <c r="H8452" s="26">
        <v>3.32E-2</v>
      </c>
      <c r="I8452" s="25">
        <v>3.45</v>
      </c>
      <c r="J8452" s="25">
        <v>0.11</v>
      </c>
    </row>
    <row r="8453" spans="1:10">
      <c r="A8453" s="38"/>
      <c r="B8453" s="38"/>
      <c r="C8453" s="38"/>
      <c r="D8453" s="38"/>
      <c r="E8453" s="38" t="s">
        <v>1897</v>
      </c>
      <c r="F8453" s="39">
        <v>7.21</v>
      </c>
      <c r="G8453" s="38" t="s">
        <v>1898</v>
      </c>
      <c r="H8453" s="39">
        <v>0</v>
      </c>
      <c r="I8453" s="38" t="s">
        <v>1899</v>
      </c>
      <c r="J8453" s="39">
        <v>7.21</v>
      </c>
    </row>
    <row r="8454" spans="1:10">
      <c r="A8454" s="38"/>
      <c r="B8454" s="38"/>
      <c r="C8454" s="38"/>
      <c r="D8454" s="38"/>
      <c r="E8454" s="38" t="s">
        <v>1900</v>
      </c>
      <c r="F8454" s="39">
        <v>47.48</v>
      </c>
      <c r="G8454" s="38"/>
      <c r="H8454" s="398" t="s">
        <v>1901</v>
      </c>
      <c r="I8454" s="398"/>
      <c r="J8454" s="39">
        <v>279.10000000000002</v>
      </c>
    </row>
    <row r="8455" spans="1:10" ht="1.05" customHeight="1">
      <c r="A8455" s="16"/>
      <c r="B8455" s="16"/>
      <c r="C8455" s="16"/>
      <c r="D8455" s="16"/>
      <c r="E8455" s="16"/>
      <c r="F8455" s="16"/>
      <c r="G8455" s="16"/>
      <c r="H8455" s="16"/>
      <c r="I8455" s="16"/>
      <c r="J8455" s="16"/>
    </row>
    <row r="8456" spans="1:10" ht="18" customHeight="1">
      <c r="A8456" s="2"/>
      <c r="B8456" s="4" t="s">
        <v>61</v>
      </c>
      <c r="C8456" s="2" t="s">
        <v>62</v>
      </c>
      <c r="D8456" s="2" t="s">
        <v>9</v>
      </c>
      <c r="E8456" s="391" t="s">
        <v>63</v>
      </c>
      <c r="F8456" s="391"/>
      <c r="G8456" s="3" t="s">
        <v>64</v>
      </c>
      <c r="H8456" s="4" t="s">
        <v>10</v>
      </c>
      <c r="I8456" s="4" t="s">
        <v>65</v>
      </c>
      <c r="J8456" s="4" t="s">
        <v>11</v>
      </c>
    </row>
    <row r="8457" spans="1:10" ht="24" customHeight="1">
      <c r="A8457" s="10" t="s">
        <v>1883</v>
      </c>
      <c r="B8457" s="12" t="s">
        <v>2204</v>
      </c>
      <c r="C8457" s="10" t="s">
        <v>78</v>
      </c>
      <c r="D8457" s="10" t="s">
        <v>2205</v>
      </c>
      <c r="E8457" s="395" t="s">
        <v>1887</v>
      </c>
      <c r="F8457" s="395"/>
      <c r="G8457" s="11" t="s">
        <v>1911</v>
      </c>
      <c r="H8457" s="15">
        <v>1</v>
      </c>
      <c r="I8457" s="13">
        <v>29.08</v>
      </c>
      <c r="J8457" s="13">
        <v>29.08</v>
      </c>
    </row>
    <row r="8458" spans="1:10" ht="25.95" customHeight="1">
      <c r="A8458" s="17" t="s">
        <v>1884</v>
      </c>
      <c r="B8458" s="19" t="s">
        <v>4049</v>
      </c>
      <c r="C8458" s="17" t="s">
        <v>78</v>
      </c>
      <c r="D8458" s="17" t="s">
        <v>4050</v>
      </c>
      <c r="E8458" s="396" t="s">
        <v>1887</v>
      </c>
      <c r="F8458" s="396"/>
      <c r="G8458" s="18" t="s">
        <v>1911</v>
      </c>
      <c r="H8458" s="21">
        <v>1</v>
      </c>
      <c r="I8458" s="20">
        <v>0.24</v>
      </c>
      <c r="J8458" s="20">
        <v>0.24</v>
      </c>
    </row>
    <row r="8459" spans="1:10" ht="25.95" customHeight="1">
      <c r="A8459" s="22" t="s">
        <v>1894</v>
      </c>
      <c r="B8459" s="24" t="s">
        <v>4309</v>
      </c>
      <c r="C8459" s="22" t="s">
        <v>78</v>
      </c>
      <c r="D8459" s="22" t="s">
        <v>4310</v>
      </c>
      <c r="E8459" s="397" t="s">
        <v>1928</v>
      </c>
      <c r="F8459" s="397"/>
      <c r="G8459" s="23" t="s">
        <v>1911</v>
      </c>
      <c r="H8459" s="26">
        <v>1</v>
      </c>
      <c r="I8459" s="25">
        <v>1.82</v>
      </c>
      <c r="J8459" s="25">
        <v>1.82</v>
      </c>
    </row>
    <row r="8460" spans="1:10" ht="25.95" customHeight="1">
      <c r="A8460" s="22" t="s">
        <v>1894</v>
      </c>
      <c r="B8460" s="24" t="s">
        <v>3676</v>
      </c>
      <c r="C8460" s="22" t="s">
        <v>78</v>
      </c>
      <c r="D8460" s="22" t="s">
        <v>3677</v>
      </c>
      <c r="E8460" s="397" t="s">
        <v>1928</v>
      </c>
      <c r="F8460" s="397"/>
      <c r="G8460" s="23" t="s">
        <v>1911</v>
      </c>
      <c r="H8460" s="26">
        <v>1</v>
      </c>
      <c r="I8460" s="25">
        <v>0.08</v>
      </c>
      <c r="J8460" s="25">
        <v>0.08</v>
      </c>
    </row>
    <row r="8461" spans="1:10" ht="25.95" customHeight="1">
      <c r="A8461" s="22" t="s">
        <v>1894</v>
      </c>
      <c r="B8461" s="24" t="s">
        <v>3672</v>
      </c>
      <c r="C8461" s="22" t="s">
        <v>78</v>
      </c>
      <c r="D8461" s="22" t="s">
        <v>3673</v>
      </c>
      <c r="E8461" s="397" t="s">
        <v>1928</v>
      </c>
      <c r="F8461" s="397"/>
      <c r="G8461" s="23" t="s">
        <v>1911</v>
      </c>
      <c r="H8461" s="26">
        <v>1</v>
      </c>
      <c r="I8461" s="25">
        <v>1.43</v>
      </c>
      <c r="J8461" s="25">
        <v>1.43</v>
      </c>
    </row>
    <row r="8462" spans="1:10" ht="24" customHeight="1">
      <c r="A8462" s="22" t="s">
        <v>1894</v>
      </c>
      <c r="B8462" s="24" t="s">
        <v>4051</v>
      </c>
      <c r="C8462" s="22" t="s">
        <v>78</v>
      </c>
      <c r="D8462" s="22" t="s">
        <v>4052</v>
      </c>
      <c r="E8462" s="397" t="s">
        <v>67</v>
      </c>
      <c r="F8462" s="397"/>
      <c r="G8462" s="23" t="s">
        <v>1911</v>
      </c>
      <c r="H8462" s="26">
        <v>1</v>
      </c>
      <c r="I8462" s="25">
        <v>20.97</v>
      </c>
      <c r="J8462" s="25">
        <v>20.97</v>
      </c>
    </row>
    <row r="8463" spans="1:10" ht="25.95" customHeight="1">
      <c r="A8463" s="22" t="s">
        <v>1894</v>
      </c>
      <c r="B8463" s="24" t="s">
        <v>3670</v>
      </c>
      <c r="C8463" s="22" t="s">
        <v>78</v>
      </c>
      <c r="D8463" s="22" t="s">
        <v>3671</v>
      </c>
      <c r="E8463" s="397" t="s">
        <v>1928</v>
      </c>
      <c r="F8463" s="397"/>
      <c r="G8463" s="23" t="s">
        <v>1911</v>
      </c>
      <c r="H8463" s="26">
        <v>1</v>
      </c>
      <c r="I8463" s="25">
        <v>2.79</v>
      </c>
      <c r="J8463" s="25">
        <v>2.79</v>
      </c>
    </row>
    <row r="8464" spans="1:10" ht="25.95" customHeight="1">
      <c r="A8464" s="22" t="s">
        <v>1894</v>
      </c>
      <c r="B8464" s="24" t="s">
        <v>3682</v>
      </c>
      <c r="C8464" s="22" t="s">
        <v>78</v>
      </c>
      <c r="D8464" s="22" t="s">
        <v>3683</v>
      </c>
      <c r="E8464" s="397" t="s">
        <v>1928</v>
      </c>
      <c r="F8464" s="397"/>
      <c r="G8464" s="23" t="s">
        <v>1911</v>
      </c>
      <c r="H8464" s="26">
        <v>1</v>
      </c>
      <c r="I8464" s="25">
        <v>0.54</v>
      </c>
      <c r="J8464" s="25">
        <v>0.54</v>
      </c>
    </row>
    <row r="8465" spans="1:10" ht="25.95" customHeight="1">
      <c r="A8465" s="22" t="s">
        <v>1894</v>
      </c>
      <c r="B8465" s="24" t="s">
        <v>4311</v>
      </c>
      <c r="C8465" s="22" t="s">
        <v>78</v>
      </c>
      <c r="D8465" s="22" t="s">
        <v>4312</v>
      </c>
      <c r="E8465" s="397" t="s">
        <v>1928</v>
      </c>
      <c r="F8465" s="397"/>
      <c r="G8465" s="23" t="s">
        <v>1911</v>
      </c>
      <c r="H8465" s="26">
        <v>1</v>
      </c>
      <c r="I8465" s="25">
        <v>1.21</v>
      </c>
      <c r="J8465" s="25">
        <v>1.21</v>
      </c>
    </row>
    <row r="8466" spans="1:10">
      <c r="A8466" s="38"/>
      <c r="B8466" s="38"/>
      <c r="C8466" s="38"/>
      <c r="D8466" s="38"/>
      <c r="E8466" s="38" t="s">
        <v>1897</v>
      </c>
      <c r="F8466" s="39">
        <v>21.21</v>
      </c>
      <c r="G8466" s="38" t="s">
        <v>1898</v>
      </c>
      <c r="H8466" s="39">
        <v>0</v>
      </c>
      <c r="I8466" s="38" t="s">
        <v>1899</v>
      </c>
      <c r="J8466" s="39">
        <v>21.21</v>
      </c>
    </row>
    <row r="8467" spans="1:10">
      <c r="A8467" s="38"/>
      <c r="B8467" s="38"/>
      <c r="C8467" s="38"/>
      <c r="D8467" s="38"/>
      <c r="E8467" s="38" t="s">
        <v>1900</v>
      </c>
      <c r="F8467" s="39">
        <v>5.96</v>
      </c>
      <c r="G8467" s="38"/>
      <c r="H8467" s="398" t="s">
        <v>1901</v>
      </c>
      <c r="I8467" s="398"/>
      <c r="J8467" s="39">
        <v>35.04</v>
      </c>
    </row>
    <row r="8468" spans="1:10" ht="1.05" customHeight="1">
      <c r="A8468" s="16"/>
      <c r="B8468" s="16"/>
      <c r="C8468" s="16"/>
      <c r="D8468" s="16"/>
      <c r="E8468" s="16"/>
      <c r="F8468" s="16"/>
      <c r="G8468" s="16"/>
      <c r="H8468" s="16"/>
      <c r="I8468" s="16"/>
      <c r="J8468" s="16"/>
    </row>
    <row r="8469" spans="1:10" ht="18" customHeight="1">
      <c r="A8469" s="2"/>
      <c r="B8469" s="4" t="s">
        <v>61</v>
      </c>
      <c r="C8469" s="2" t="s">
        <v>62</v>
      </c>
      <c r="D8469" s="2" t="s">
        <v>9</v>
      </c>
      <c r="E8469" s="391" t="s">
        <v>63</v>
      </c>
      <c r="F8469" s="391"/>
      <c r="G8469" s="3" t="s">
        <v>64</v>
      </c>
      <c r="H8469" s="4" t="s">
        <v>10</v>
      </c>
      <c r="I8469" s="4" t="s">
        <v>65</v>
      </c>
      <c r="J8469" s="4" t="s">
        <v>11</v>
      </c>
    </row>
    <row r="8470" spans="1:10" ht="39" customHeight="1">
      <c r="A8470" s="10" t="s">
        <v>1883</v>
      </c>
      <c r="B8470" s="12" t="s">
        <v>3553</v>
      </c>
      <c r="C8470" s="10" t="s">
        <v>78</v>
      </c>
      <c r="D8470" s="10" t="s">
        <v>3554</v>
      </c>
      <c r="E8470" s="395" t="s">
        <v>1013</v>
      </c>
      <c r="F8470" s="395"/>
      <c r="G8470" s="11" t="s">
        <v>99</v>
      </c>
      <c r="H8470" s="15">
        <v>1</v>
      </c>
      <c r="I8470" s="13">
        <v>35.659999999999997</v>
      </c>
      <c r="J8470" s="13">
        <v>35.659999999999997</v>
      </c>
    </row>
    <row r="8471" spans="1:10" ht="25.95" customHeight="1">
      <c r="A8471" s="17" t="s">
        <v>1884</v>
      </c>
      <c r="B8471" s="19" t="s">
        <v>3492</v>
      </c>
      <c r="C8471" s="17" t="s">
        <v>78</v>
      </c>
      <c r="D8471" s="17" t="s">
        <v>3493</v>
      </c>
      <c r="E8471" s="396" t="s">
        <v>1887</v>
      </c>
      <c r="F8471" s="396"/>
      <c r="G8471" s="18" t="s">
        <v>1911</v>
      </c>
      <c r="H8471" s="21">
        <v>0.47049999999999997</v>
      </c>
      <c r="I8471" s="20">
        <v>28.91</v>
      </c>
      <c r="J8471" s="20">
        <v>13.6</v>
      </c>
    </row>
    <row r="8472" spans="1:10" ht="25.95" customHeight="1">
      <c r="A8472" s="17" t="s">
        <v>1884</v>
      </c>
      <c r="B8472" s="19" t="s">
        <v>2090</v>
      </c>
      <c r="C8472" s="17" t="s">
        <v>78</v>
      </c>
      <c r="D8472" s="17" t="s">
        <v>2091</v>
      </c>
      <c r="E8472" s="396" t="s">
        <v>1887</v>
      </c>
      <c r="F8472" s="396"/>
      <c r="G8472" s="18" t="s">
        <v>1911</v>
      </c>
      <c r="H8472" s="21">
        <v>0.1069</v>
      </c>
      <c r="I8472" s="20">
        <v>23.92</v>
      </c>
      <c r="J8472" s="20">
        <v>2.5499999999999998</v>
      </c>
    </row>
    <row r="8473" spans="1:10" ht="25.95" customHeight="1">
      <c r="A8473" s="22" t="s">
        <v>1894</v>
      </c>
      <c r="B8473" s="24" t="s">
        <v>2985</v>
      </c>
      <c r="C8473" s="22" t="s">
        <v>78</v>
      </c>
      <c r="D8473" s="22" t="s">
        <v>2986</v>
      </c>
      <c r="E8473" s="397" t="s">
        <v>1928</v>
      </c>
      <c r="F8473" s="397"/>
      <c r="G8473" s="23" t="s">
        <v>268</v>
      </c>
      <c r="H8473" s="26">
        <v>1.3889</v>
      </c>
      <c r="I8473" s="25">
        <v>1.65</v>
      </c>
      <c r="J8473" s="25">
        <v>2.29</v>
      </c>
    </row>
    <row r="8474" spans="1:10" ht="24" customHeight="1">
      <c r="A8474" s="22" t="s">
        <v>1894</v>
      </c>
      <c r="B8474" s="24" t="s">
        <v>2979</v>
      </c>
      <c r="C8474" s="22" t="s">
        <v>78</v>
      </c>
      <c r="D8474" s="22" t="s">
        <v>2980</v>
      </c>
      <c r="E8474" s="397" t="s">
        <v>1928</v>
      </c>
      <c r="F8474" s="397"/>
      <c r="G8474" s="23" t="s">
        <v>114</v>
      </c>
      <c r="H8474" s="26">
        <v>0.69440000000000002</v>
      </c>
      <c r="I8474" s="25">
        <v>3.81</v>
      </c>
      <c r="J8474" s="25">
        <v>2.64</v>
      </c>
    </row>
    <row r="8475" spans="1:10" ht="39" customHeight="1">
      <c r="A8475" s="22" t="s">
        <v>1894</v>
      </c>
      <c r="B8475" s="24" t="s">
        <v>2981</v>
      </c>
      <c r="C8475" s="22" t="s">
        <v>78</v>
      </c>
      <c r="D8475" s="22" t="s">
        <v>2982</v>
      </c>
      <c r="E8475" s="397" t="s">
        <v>1928</v>
      </c>
      <c r="F8475" s="397"/>
      <c r="G8475" s="23" t="s">
        <v>268</v>
      </c>
      <c r="H8475" s="26">
        <v>4.375</v>
      </c>
      <c r="I8475" s="25">
        <v>1.43</v>
      </c>
      <c r="J8475" s="25">
        <v>6.25</v>
      </c>
    </row>
    <row r="8476" spans="1:10" ht="24" customHeight="1">
      <c r="A8476" s="22" t="s">
        <v>1894</v>
      </c>
      <c r="B8476" s="24" t="s">
        <v>2983</v>
      </c>
      <c r="C8476" s="22" t="s">
        <v>78</v>
      </c>
      <c r="D8476" s="22" t="s">
        <v>2984</v>
      </c>
      <c r="E8476" s="397" t="s">
        <v>1928</v>
      </c>
      <c r="F8476" s="397"/>
      <c r="G8476" s="23" t="s">
        <v>114</v>
      </c>
      <c r="H8476" s="26">
        <v>0.38190000000000002</v>
      </c>
      <c r="I8476" s="25">
        <v>17.03</v>
      </c>
      <c r="J8476" s="25">
        <v>6.5</v>
      </c>
    </row>
    <row r="8477" spans="1:10" ht="24" customHeight="1">
      <c r="A8477" s="22" t="s">
        <v>1894</v>
      </c>
      <c r="B8477" s="24" t="s">
        <v>2963</v>
      </c>
      <c r="C8477" s="22" t="s">
        <v>78</v>
      </c>
      <c r="D8477" s="22" t="s">
        <v>2964</v>
      </c>
      <c r="E8477" s="397" t="s">
        <v>1928</v>
      </c>
      <c r="F8477" s="397"/>
      <c r="G8477" s="23" t="s">
        <v>268</v>
      </c>
      <c r="H8477" s="26">
        <v>4.375</v>
      </c>
      <c r="I8477" s="25">
        <v>0.42</v>
      </c>
      <c r="J8477" s="25">
        <v>1.83</v>
      </c>
    </row>
    <row r="8478" spans="1:10">
      <c r="A8478" s="38"/>
      <c r="B8478" s="38"/>
      <c r="C8478" s="38"/>
      <c r="D8478" s="38"/>
      <c r="E8478" s="38" t="s">
        <v>1897</v>
      </c>
      <c r="F8478" s="39">
        <v>12.14</v>
      </c>
      <c r="G8478" s="38" t="s">
        <v>1898</v>
      </c>
      <c r="H8478" s="39">
        <v>0</v>
      </c>
      <c r="I8478" s="38" t="s">
        <v>1899</v>
      </c>
      <c r="J8478" s="39">
        <v>12.14</v>
      </c>
    </row>
    <row r="8479" spans="1:10">
      <c r="A8479" s="38"/>
      <c r="B8479" s="38"/>
      <c r="C8479" s="38"/>
      <c r="D8479" s="38"/>
      <c r="E8479" s="38" t="s">
        <v>1900</v>
      </c>
      <c r="F8479" s="39">
        <v>7.31</v>
      </c>
      <c r="G8479" s="38"/>
      <c r="H8479" s="398" t="s">
        <v>1901</v>
      </c>
      <c r="I8479" s="398"/>
      <c r="J8479" s="39">
        <v>42.97</v>
      </c>
    </row>
    <row r="8480" spans="1:10" ht="1.05" customHeight="1">
      <c r="A8480" s="16"/>
      <c r="B8480" s="16"/>
      <c r="C8480" s="16"/>
      <c r="D8480" s="16"/>
      <c r="E8480" s="16"/>
      <c r="F8480" s="16"/>
      <c r="G8480" s="16"/>
      <c r="H8480" s="16"/>
      <c r="I8480" s="16"/>
      <c r="J8480" s="16"/>
    </row>
    <row r="8481" spans="1:10" ht="18" customHeight="1">
      <c r="A8481" s="2"/>
      <c r="B8481" s="4" t="s">
        <v>61</v>
      </c>
      <c r="C8481" s="2" t="s">
        <v>62</v>
      </c>
      <c r="D8481" s="2" t="s">
        <v>9</v>
      </c>
      <c r="E8481" s="391" t="s">
        <v>63</v>
      </c>
      <c r="F8481" s="391"/>
      <c r="G8481" s="3" t="s">
        <v>64</v>
      </c>
      <c r="H8481" s="4" t="s">
        <v>10</v>
      </c>
      <c r="I8481" s="4" t="s">
        <v>65</v>
      </c>
      <c r="J8481" s="4" t="s">
        <v>11</v>
      </c>
    </row>
    <row r="8482" spans="1:10" ht="39" customHeight="1">
      <c r="A8482" s="10" t="s">
        <v>1883</v>
      </c>
      <c r="B8482" s="12" t="s">
        <v>3542</v>
      </c>
      <c r="C8482" s="10" t="s">
        <v>78</v>
      </c>
      <c r="D8482" s="10" t="s">
        <v>3543</v>
      </c>
      <c r="E8482" s="395" t="s">
        <v>1013</v>
      </c>
      <c r="F8482" s="395"/>
      <c r="G8482" s="11" t="s">
        <v>99</v>
      </c>
      <c r="H8482" s="15">
        <v>1</v>
      </c>
      <c r="I8482" s="13">
        <v>38.619999999999997</v>
      </c>
      <c r="J8482" s="13">
        <v>38.619999999999997</v>
      </c>
    </row>
    <row r="8483" spans="1:10" ht="25.95" customHeight="1">
      <c r="A8483" s="17" t="s">
        <v>1884</v>
      </c>
      <c r="B8483" s="19" t="s">
        <v>3492</v>
      </c>
      <c r="C8483" s="17" t="s">
        <v>78</v>
      </c>
      <c r="D8483" s="17" t="s">
        <v>3493</v>
      </c>
      <c r="E8483" s="396" t="s">
        <v>1887</v>
      </c>
      <c r="F8483" s="396"/>
      <c r="G8483" s="18" t="s">
        <v>1911</v>
      </c>
      <c r="H8483" s="21">
        <v>0.32519999999999999</v>
      </c>
      <c r="I8483" s="20">
        <v>28.91</v>
      </c>
      <c r="J8483" s="20">
        <v>9.4</v>
      </c>
    </row>
    <row r="8484" spans="1:10" ht="25.95" customHeight="1">
      <c r="A8484" s="17" t="s">
        <v>1884</v>
      </c>
      <c r="B8484" s="19" t="s">
        <v>2090</v>
      </c>
      <c r="C8484" s="17" t="s">
        <v>78</v>
      </c>
      <c r="D8484" s="17" t="s">
        <v>2091</v>
      </c>
      <c r="E8484" s="396" t="s">
        <v>1887</v>
      </c>
      <c r="F8484" s="396"/>
      <c r="G8484" s="18" t="s">
        <v>1911</v>
      </c>
      <c r="H8484" s="21">
        <v>7.3899999999999993E-2</v>
      </c>
      <c r="I8484" s="20">
        <v>23.92</v>
      </c>
      <c r="J8484" s="20">
        <v>1.76</v>
      </c>
    </row>
    <row r="8485" spans="1:10" ht="24" customHeight="1">
      <c r="A8485" s="22" t="s">
        <v>1894</v>
      </c>
      <c r="B8485" s="24" t="s">
        <v>2983</v>
      </c>
      <c r="C8485" s="22" t="s">
        <v>78</v>
      </c>
      <c r="D8485" s="22" t="s">
        <v>2984</v>
      </c>
      <c r="E8485" s="397" t="s">
        <v>1928</v>
      </c>
      <c r="F8485" s="397"/>
      <c r="G8485" s="23" t="s">
        <v>114</v>
      </c>
      <c r="H8485" s="26">
        <v>0.38890000000000002</v>
      </c>
      <c r="I8485" s="25">
        <v>17.03</v>
      </c>
      <c r="J8485" s="25">
        <v>6.62</v>
      </c>
    </row>
    <row r="8486" spans="1:10" ht="39" customHeight="1">
      <c r="A8486" s="22" t="s">
        <v>1894</v>
      </c>
      <c r="B8486" s="24" t="s">
        <v>2981</v>
      </c>
      <c r="C8486" s="22" t="s">
        <v>78</v>
      </c>
      <c r="D8486" s="22" t="s">
        <v>2982</v>
      </c>
      <c r="E8486" s="397" t="s">
        <v>1928</v>
      </c>
      <c r="F8486" s="397"/>
      <c r="G8486" s="23" t="s">
        <v>268</v>
      </c>
      <c r="H8486" s="26">
        <v>7</v>
      </c>
      <c r="I8486" s="25">
        <v>1.43</v>
      </c>
      <c r="J8486" s="25">
        <v>10.01</v>
      </c>
    </row>
    <row r="8487" spans="1:10" ht="25.95" customHeight="1">
      <c r="A8487" s="22" t="s">
        <v>1894</v>
      </c>
      <c r="B8487" s="24" t="s">
        <v>2985</v>
      </c>
      <c r="C8487" s="22" t="s">
        <v>78</v>
      </c>
      <c r="D8487" s="22" t="s">
        <v>2986</v>
      </c>
      <c r="E8487" s="397" t="s">
        <v>1928</v>
      </c>
      <c r="F8487" s="397"/>
      <c r="G8487" s="23" t="s">
        <v>268</v>
      </c>
      <c r="H8487" s="26">
        <v>2.2222</v>
      </c>
      <c r="I8487" s="25">
        <v>1.65</v>
      </c>
      <c r="J8487" s="25">
        <v>3.66</v>
      </c>
    </row>
    <row r="8488" spans="1:10" ht="24" customHeight="1">
      <c r="A8488" s="22" t="s">
        <v>1894</v>
      </c>
      <c r="B8488" s="24" t="s">
        <v>2979</v>
      </c>
      <c r="C8488" s="22" t="s">
        <v>78</v>
      </c>
      <c r="D8488" s="22" t="s">
        <v>2980</v>
      </c>
      <c r="E8488" s="397" t="s">
        <v>1928</v>
      </c>
      <c r="F8488" s="397"/>
      <c r="G8488" s="23" t="s">
        <v>114</v>
      </c>
      <c r="H8488" s="26">
        <v>1.1111</v>
      </c>
      <c r="I8488" s="25">
        <v>3.81</v>
      </c>
      <c r="J8488" s="25">
        <v>4.2300000000000004</v>
      </c>
    </row>
    <row r="8489" spans="1:10" ht="24" customHeight="1">
      <c r="A8489" s="22" t="s">
        <v>1894</v>
      </c>
      <c r="B8489" s="24" t="s">
        <v>2963</v>
      </c>
      <c r="C8489" s="22" t="s">
        <v>78</v>
      </c>
      <c r="D8489" s="22" t="s">
        <v>2964</v>
      </c>
      <c r="E8489" s="397" t="s">
        <v>1928</v>
      </c>
      <c r="F8489" s="397"/>
      <c r="G8489" s="23" t="s">
        <v>268</v>
      </c>
      <c r="H8489" s="26">
        <v>7</v>
      </c>
      <c r="I8489" s="25">
        <v>0.42</v>
      </c>
      <c r="J8489" s="25">
        <v>2.94</v>
      </c>
    </row>
    <row r="8490" spans="1:10">
      <c r="A8490" s="38"/>
      <c r="B8490" s="38"/>
      <c r="C8490" s="38"/>
      <c r="D8490" s="38"/>
      <c r="E8490" s="38" t="s">
        <v>1897</v>
      </c>
      <c r="F8490" s="39">
        <v>8.39</v>
      </c>
      <c r="G8490" s="38" t="s">
        <v>1898</v>
      </c>
      <c r="H8490" s="39">
        <v>0</v>
      </c>
      <c r="I8490" s="38" t="s">
        <v>1899</v>
      </c>
      <c r="J8490" s="39">
        <v>8.39</v>
      </c>
    </row>
    <row r="8491" spans="1:10">
      <c r="A8491" s="38"/>
      <c r="B8491" s="38"/>
      <c r="C8491" s="38"/>
      <c r="D8491" s="38"/>
      <c r="E8491" s="38" t="s">
        <v>1900</v>
      </c>
      <c r="F8491" s="39">
        <v>7.91</v>
      </c>
      <c r="G8491" s="38"/>
      <c r="H8491" s="398" t="s">
        <v>1901</v>
      </c>
      <c r="I8491" s="398"/>
      <c r="J8491" s="39">
        <v>46.53</v>
      </c>
    </row>
    <row r="8492" spans="1:10" ht="1.05" customHeight="1">
      <c r="A8492" s="16"/>
      <c r="B8492" s="16"/>
      <c r="C8492" s="16"/>
      <c r="D8492" s="16"/>
      <c r="E8492" s="16"/>
      <c r="F8492" s="16"/>
      <c r="G8492" s="16"/>
      <c r="H8492" s="16"/>
      <c r="I8492" s="16"/>
      <c r="J8492" s="16"/>
    </row>
    <row r="8493" spans="1:10" ht="18" customHeight="1">
      <c r="A8493" s="2"/>
      <c r="B8493" s="4" t="s">
        <v>61</v>
      </c>
      <c r="C8493" s="2" t="s">
        <v>62</v>
      </c>
      <c r="D8493" s="2" t="s">
        <v>9</v>
      </c>
      <c r="E8493" s="391" t="s">
        <v>63</v>
      </c>
      <c r="F8493" s="391"/>
      <c r="G8493" s="3" t="s">
        <v>64</v>
      </c>
      <c r="H8493" s="4" t="s">
        <v>10</v>
      </c>
      <c r="I8493" s="4" t="s">
        <v>65</v>
      </c>
      <c r="J8493" s="4" t="s">
        <v>11</v>
      </c>
    </row>
    <row r="8494" spans="1:10" ht="39" customHeight="1">
      <c r="A8494" s="10" t="s">
        <v>1883</v>
      </c>
      <c r="B8494" s="12" t="s">
        <v>3224</v>
      </c>
      <c r="C8494" s="10" t="s">
        <v>78</v>
      </c>
      <c r="D8494" s="10" t="s">
        <v>3225</v>
      </c>
      <c r="E8494" s="395" t="s">
        <v>1075</v>
      </c>
      <c r="F8494" s="395"/>
      <c r="G8494" s="11" t="s">
        <v>268</v>
      </c>
      <c r="H8494" s="15">
        <v>1</v>
      </c>
      <c r="I8494" s="13">
        <v>11.06</v>
      </c>
      <c r="J8494" s="13">
        <v>11.06</v>
      </c>
    </row>
    <row r="8495" spans="1:10" ht="24" customHeight="1">
      <c r="A8495" s="17" t="s">
        <v>1884</v>
      </c>
      <c r="B8495" s="19" t="s">
        <v>1971</v>
      </c>
      <c r="C8495" s="17" t="s">
        <v>78</v>
      </c>
      <c r="D8495" s="17" t="s">
        <v>1972</v>
      </c>
      <c r="E8495" s="396" t="s">
        <v>1887</v>
      </c>
      <c r="F8495" s="396"/>
      <c r="G8495" s="18" t="s">
        <v>1911</v>
      </c>
      <c r="H8495" s="21">
        <v>0.128</v>
      </c>
      <c r="I8495" s="20">
        <v>28.71</v>
      </c>
      <c r="J8495" s="20">
        <v>3.67</v>
      </c>
    </row>
    <row r="8496" spans="1:10" ht="25.95" customHeight="1">
      <c r="A8496" s="17" t="s">
        <v>1884</v>
      </c>
      <c r="B8496" s="19" t="s">
        <v>2969</v>
      </c>
      <c r="C8496" s="17" t="s">
        <v>78</v>
      </c>
      <c r="D8496" s="17" t="s">
        <v>2970</v>
      </c>
      <c r="E8496" s="396" t="s">
        <v>1887</v>
      </c>
      <c r="F8496" s="396"/>
      <c r="G8496" s="18" t="s">
        <v>1911</v>
      </c>
      <c r="H8496" s="21">
        <v>0.128</v>
      </c>
      <c r="I8496" s="20">
        <v>24.32</v>
      </c>
      <c r="J8496" s="20">
        <v>3.11</v>
      </c>
    </row>
    <row r="8497" spans="1:10" ht="25.95" customHeight="1">
      <c r="A8497" s="22" t="s">
        <v>1894</v>
      </c>
      <c r="B8497" s="24" t="s">
        <v>4313</v>
      </c>
      <c r="C8497" s="22" t="s">
        <v>78</v>
      </c>
      <c r="D8497" s="22" t="s">
        <v>4314</v>
      </c>
      <c r="E8497" s="397" t="s">
        <v>1928</v>
      </c>
      <c r="F8497" s="397"/>
      <c r="G8497" s="23" t="s">
        <v>268</v>
      </c>
      <c r="H8497" s="26">
        <v>1</v>
      </c>
      <c r="I8497" s="25">
        <v>2.82</v>
      </c>
      <c r="J8497" s="25">
        <v>2.82</v>
      </c>
    </row>
    <row r="8498" spans="1:10" ht="39" customHeight="1">
      <c r="A8498" s="22" t="s">
        <v>1894</v>
      </c>
      <c r="B8498" s="24" t="s">
        <v>4315</v>
      </c>
      <c r="C8498" s="22" t="s">
        <v>78</v>
      </c>
      <c r="D8498" s="22" t="s">
        <v>4316</v>
      </c>
      <c r="E8498" s="397" t="s">
        <v>1928</v>
      </c>
      <c r="F8498" s="397"/>
      <c r="G8498" s="23" t="s">
        <v>268</v>
      </c>
      <c r="H8498" s="26">
        <v>1</v>
      </c>
      <c r="I8498" s="25">
        <v>1.46</v>
      </c>
      <c r="J8498" s="25">
        <v>1.46</v>
      </c>
    </row>
    <row r="8499" spans="1:10">
      <c r="A8499" s="38"/>
      <c r="B8499" s="38"/>
      <c r="C8499" s="38"/>
      <c r="D8499" s="38"/>
      <c r="E8499" s="38" t="s">
        <v>1897</v>
      </c>
      <c r="F8499" s="39">
        <v>5</v>
      </c>
      <c r="G8499" s="38" t="s">
        <v>1898</v>
      </c>
      <c r="H8499" s="39">
        <v>0</v>
      </c>
      <c r="I8499" s="38" t="s">
        <v>1899</v>
      </c>
      <c r="J8499" s="39">
        <v>5</v>
      </c>
    </row>
    <row r="8500" spans="1:10">
      <c r="A8500" s="38"/>
      <c r="B8500" s="38"/>
      <c r="C8500" s="38"/>
      <c r="D8500" s="38"/>
      <c r="E8500" s="38" t="s">
        <v>1900</v>
      </c>
      <c r="F8500" s="39">
        <v>2.2599999999999998</v>
      </c>
      <c r="G8500" s="38"/>
      <c r="H8500" s="398" t="s">
        <v>1901</v>
      </c>
      <c r="I8500" s="398"/>
      <c r="J8500" s="39">
        <v>13.32</v>
      </c>
    </row>
    <row r="8501" spans="1:10" ht="1.05" customHeight="1">
      <c r="A8501" s="16"/>
      <c r="B8501" s="16"/>
      <c r="C8501" s="16"/>
      <c r="D8501" s="16"/>
      <c r="E8501" s="16"/>
      <c r="F8501" s="16"/>
      <c r="G8501" s="16"/>
      <c r="H8501" s="16"/>
      <c r="I8501" s="16"/>
      <c r="J8501" s="16"/>
    </row>
    <row r="8502" spans="1:10" ht="18" customHeight="1">
      <c r="A8502" s="2"/>
      <c r="B8502" s="4" t="s">
        <v>61</v>
      </c>
      <c r="C8502" s="2" t="s">
        <v>62</v>
      </c>
      <c r="D8502" s="2" t="s">
        <v>9</v>
      </c>
      <c r="E8502" s="391" t="s">
        <v>63</v>
      </c>
      <c r="F8502" s="391"/>
      <c r="G8502" s="3" t="s">
        <v>64</v>
      </c>
      <c r="H8502" s="4" t="s">
        <v>10</v>
      </c>
      <c r="I8502" s="4" t="s">
        <v>65</v>
      </c>
      <c r="J8502" s="4" t="s">
        <v>11</v>
      </c>
    </row>
    <row r="8503" spans="1:10" ht="24" customHeight="1">
      <c r="A8503" s="10" t="s">
        <v>1883</v>
      </c>
      <c r="B8503" s="12" t="s">
        <v>2221</v>
      </c>
      <c r="C8503" s="10" t="s">
        <v>78</v>
      </c>
      <c r="D8503" s="10" t="s">
        <v>2222</v>
      </c>
      <c r="E8503" s="395" t="s">
        <v>1887</v>
      </c>
      <c r="F8503" s="395"/>
      <c r="G8503" s="11" t="s">
        <v>1911</v>
      </c>
      <c r="H8503" s="15">
        <v>1</v>
      </c>
      <c r="I8503" s="13">
        <v>27.66</v>
      </c>
      <c r="J8503" s="13">
        <v>27.66</v>
      </c>
    </row>
    <row r="8504" spans="1:10" ht="25.95" customHeight="1">
      <c r="A8504" s="17" t="s">
        <v>1884</v>
      </c>
      <c r="B8504" s="19" t="s">
        <v>4053</v>
      </c>
      <c r="C8504" s="17" t="s">
        <v>78</v>
      </c>
      <c r="D8504" s="17" t="s">
        <v>4054</v>
      </c>
      <c r="E8504" s="396" t="s">
        <v>1887</v>
      </c>
      <c r="F8504" s="396"/>
      <c r="G8504" s="18" t="s">
        <v>1911</v>
      </c>
      <c r="H8504" s="21">
        <v>1</v>
      </c>
      <c r="I8504" s="20">
        <v>0.23</v>
      </c>
      <c r="J8504" s="20">
        <v>0.23</v>
      </c>
    </row>
    <row r="8505" spans="1:10" ht="25.95" customHeight="1">
      <c r="A8505" s="22" t="s">
        <v>1894</v>
      </c>
      <c r="B8505" s="24" t="s">
        <v>3686</v>
      </c>
      <c r="C8505" s="22" t="s">
        <v>78</v>
      </c>
      <c r="D8505" s="22" t="s">
        <v>3687</v>
      </c>
      <c r="E8505" s="397" t="s">
        <v>1928</v>
      </c>
      <c r="F8505" s="397"/>
      <c r="G8505" s="23" t="s">
        <v>1911</v>
      </c>
      <c r="H8505" s="26">
        <v>1</v>
      </c>
      <c r="I8505" s="25">
        <v>0.44</v>
      </c>
      <c r="J8505" s="25">
        <v>0.44</v>
      </c>
    </row>
    <row r="8506" spans="1:10" ht="25.95" customHeight="1">
      <c r="A8506" s="22" t="s">
        <v>1894</v>
      </c>
      <c r="B8506" s="24" t="s">
        <v>3676</v>
      </c>
      <c r="C8506" s="22" t="s">
        <v>78</v>
      </c>
      <c r="D8506" s="22" t="s">
        <v>3677</v>
      </c>
      <c r="E8506" s="397" t="s">
        <v>1928</v>
      </c>
      <c r="F8506" s="397"/>
      <c r="G8506" s="23" t="s">
        <v>1911</v>
      </c>
      <c r="H8506" s="26">
        <v>1</v>
      </c>
      <c r="I8506" s="25">
        <v>0.08</v>
      </c>
      <c r="J8506" s="25">
        <v>0.08</v>
      </c>
    </row>
    <row r="8507" spans="1:10" ht="25.95" customHeight="1">
      <c r="A8507" s="22" t="s">
        <v>1894</v>
      </c>
      <c r="B8507" s="24" t="s">
        <v>3690</v>
      </c>
      <c r="C8507" s="22" t="s">
        <v>78</v>
      </c>
      <c r="D8507" s="22" t="s">
        <v>3691</v>
      </c>
      <c r="E8507" s="397" t="s">
        <v>1928</v>
      </c>
      <c r="F8507" s="397"/>
      <c r="G8507" s="23" t="s">
        <v>1911</v>
      </c>
      <c r="H8507" s="26">
        <v>1</v>
      </c>
      <c r="I8507" s="25">
        <v>1.43</v>
      </c>
      <c r="J8507" s="25">
        <v>1.43</v>
      </c>
    </row>
    <row r="8508" spans="1:10" ht="25.95" customHeight="1">
      <c r="A8508" s="22" t="s">
        <v>1894</v>
      </c>
      <c r="B8508" s="24" t="s">
        <v>3670</v>
      </c>
      <c r="C8508" s="22" t="s">
        <v>78</v>
      </c>
      <c r="D8508" s="22" t="s">
        <v>3671</v>
      </c>
      <c r="E8508" s="397" t="s">
        <v>1928</v>
      </c>
      <c r="F8508" s="397"/>
      <c r="G8508" s="23" t="s">
        <v>1911</v>
      </c>
      <c r="H8508" s="26">
        <v>1</v>
      </c>
      <c r="I8508" s="25">
        <v>2.79</v>
      </c>
      <c r="J8508" s="25">
        <v>2.79</v>
      </c>
    </row>
    <row r="8509" spans="1:10" ht="25.95" customHeight="1">
      <c r="A8509" s="22" t="s">
        <v>1894</v>
      </c>
      <c r="B8509" s="24" t="s">
        <v>3672</v>
      </c>
      <c r="C8509" s="22" t="s">
        <v>78</v>
      </c>
      <c r="D8509" s="22" t="s">
        <v>3673</v>
      </c>
      <c r="E8509" s="397" t="s">
        <v>1928</v>
      </c>
      <c r="F8509" s="397"/>
      <c r="G8509" s="23" t="s">
        <v>1911</v>
      </c>
      <c r="H8509" s="26">
        <v>1</v>
      </c>
      <c r="I8509" s="25">
        <v>1.43</v>
      </c>
      <c r="J8509" s="25">
        <v>1.43</v>
      </c>
    </row>
    <row r="8510" spans="1:10" ht="24" customHeight="1">
      <c r="A8510" s="22" t="s">
        <v>1894</v>
      </c>
      <c r="B8510" s="24" t="s">
        <v>4055</v>
      </c>
      <c r="C8510" s="22" t="s">
        <v>78</v>
      </c>
      <c r="D8510" s="22" t="s">
        <v>4056</v>
      </c>
      <c r="E8510" s="397" t="s">
        <v>67</v>
      </c>
      <c r="F8510" s="397"/>
      <c r="G8510" s="23" t="s">
        <v>1911</v>
      </c>
      <c r="H8510" s="26">
        <v>1</v>
      </c>
      <c r="I8510" s="25">
        <v>20.72</v>
      </c>
      <c r="J8510" s="25">
        <v>20.72</v>
      </c>
    </row>
    <row r="8511" spans="1:10" ht="25.95" customHeight="1">
      <c r="A8511" s="22" t="s">
        <v>1894</v>
      </c>
      <c r="B8511" s="24" t="s">
        <v>3682</v>
      </c>
      <c r="C8511" s="22" t="s">
        <v>78</v>
      </c>
      <c r="D8511" s="22" t="s">
        <v>3683</v>
      </c>
      <c r="E8511" s="397" t="s">
        <v>1928</v>
      </c>
      <c r="F8511" s="397"/>
      <c r="G8511" s="23" t="s">
        <v>1911</v>
      </c>
      <c r="H8511" s="26">
        <v>1</v>
      </c>
      <c r="I8511" s="25">
        <v>0.54</v>
      </c>
      <c r="J8511" s="25">
        <v>0.54</v>
      </c>
    </row>
    <row r="8512" spans="1:10">
      <c r="A8512" s="38"/>
      <c r="B8512" s="38"/>
      <c r="C8512" s="38"/>
      <c r="D8512" s="38"/>
      <c r="E8512" s="38" t="s">
        <v>1897</v>
      </c>
      <c r="F8512" s="39">
        <v>20.95</v>
      </c>
      <c r="G8512" s="38" t="s">
        <v>1898</v>
      </c>
      <c r="H8512" s="39">
        <v>0</v>
      </c>
      <c r="I8512" s="38" t="s">
        <v>1899</v>
      </c>
      <c r="J8512" s="39">
        <v>20.95</v>
      </c>
    </row>
    <row r="8513" spans="1:10">
      <c r="A8513" s="38"/>
      <c r="B8513" s="38"/>
      <c r="C8513" s="38"/>
      <c r="D8513" s="38"/>
      <c r="E8513" s="38" t="s">
        <v>1900</v>
      </c>
      <c r="F8513" s="39">
        <v>5.67</v>
      </c>
      <c r="G8513" s="38"/>
      <c r="H8513" s="398" t="s">
        <v>1901</v>
      </c>
      <c r="I8513" s="398"/>
      <c r="J8513" s="39">
        <v>33.33</v>
      </c>
    </row>
    <row r="8514" spans="1:10" ht="1.05" customHeight="1">
      <c r="A8514" s="16"/>
      <c r="B8514" s="16"/>
      <c r="C8514" s="16"/>
      <c r="D8514" s="16"/>
      <c r="E8514" s="16"/>
      <c r="F8514" s="16"/>
      <c r="G8514" s="16"/>
      <c r="H8514" s="16"/>
      <c r="I8514" s="16"/>
      <c r="J8514" s="16"/>
    </row>
    <row r="8515" spans="1:10" ht="18" customHeight="1">
      <c r="A8515" s="2"/>
      <c r="B8515" s="4" t="s">
        <v>61</v>
      </c>
      <c r="C8515" s="2" t="s">
        <v>62</v>
      </c>
      <c r="D8515" s="2" t="s">
        <v>9</v>
      </c>
      <c r="E8515" s="391" t="s">
        <v>63</v>
      </c>
      <c r="F8515" s="391"/>
      <c r="G8515" s="3" t="s">
        <v>64</v>
      </c>
      <c r="H8515" s="4" t="s">
        <v>10</v>
      </c>
      <c r="I8515" s="4" t="s">
        <v>65</v>
      </c>
      <c r="J8515" s="4" t="s">
        <v>11</v>
      </c>
    </row>
    <row r="8516" spans="1:10" ht="39" customHeight="1">
      <c r="A8516" s="10" t="s">
        <v>1883</v>
      </c>
      <c r="B8516" s="12" t="s">
        <v>3272</v>
      </c>
      <c r="C8516" s="10" t="s">
        <v>78</v>
      </c>
      <c r="D8516" s="10" t="s">
        <v>3273</v>
      </c>
      <c r="E8516" s="395" t="s">
        <v>1075</v>
      </c>
      <c r="F8516" s="395"/>
      <c r="G8516" s="11" t="s">
        <v>268</v>
      </c>
      <c r="H8516" s="15">
        <v>1</v>
      </c>
      <c r="I8516" s="13">
        <v>20.39</v>
      </c>
      <c r="J8516" s="13">
        <v>20.39</v>
      </c>
    </row>
    <row r="8517" spans="1:10" ht="24" customHeight="1">
      <c r="A8517" s="17" t="s">
        <v>1884</v>
      </c>
      <c r="B8517" s="19" t="s">
        <v>1971</v>
      </c>
      <c r="C8517" s="17" t="s">
        <v>78</v>
      </c>
      <c r="D8517" s="17" t="s">
        <v>1972</v>
      </c>
      <c r="E8517" s="396" t="s">
        <v>1887</v>
      </c>
      <c r="F8517" s="396"/>
      <c r="G8517" s="18" t="s">
        <v>1911</v>
      </c>
      <c r="H8517" s="21">
        <v>0.24199999999999999</v>
      </c>
      <c r="I8517" s="20">
        <v>28.71</v>
      </c>
      <c r="J8517" s="20">
        <v>6.94</v>
      </c>
    </row>
    <row r="8518" spans="1:10" ht="25.95" customHeight="1">
      <c r="A8518" s="17" t="s">
        <v>1884</v>
      </c>
      <c r="B8518" s="19" t="s">
        <v>2969</v>
      </c>
      <c r="C8518" s="17" t="s">
        <v>78</v>
      </c>
      <c r="D8518" s="17" t="s">
        <v>2970</v>
      </c>
      <c r="E8518" s="396" t="s">
        <v>1887</v>
      </c>
      <c r="F8518" s="396"/>
      <c r="G8518" s="18" t="s">
        <v>1911</v>
      </c>
      <c r="H8518" s="21">
        <v>0.24199999999999999</v>
      </c>
      <c r="I8518" s="20">
        <v>24.32</v>
      </c>
      <c r="J8518" s="20">
        <v>5.88</v>
      </c>
    </row>
    <row r="8519" spans="1:10" ht="24" customHeight="1">
      <c r="A8519" s="22" t="s">
        <v>1894</v>
      </c>
      <c r="B8519" s="24" t="s">
        <v>3277</v>
      </c>
      <c r="C8519" s="22" t="s">
        <v>78</v>
      </c>
      <c r="D8519" s="22" t="s">
        <v>3278</v>
      </c>
      <c r="E8519" s="397" t="s">
        <v>1928</v>
      </c>
      <c r="F8519" s="397"/>
      <c r="G8519" s="23" t="s">
        <v>268</v>
      </c>
      <c r="H8519" s="26">
        <v>1</v>
      </c>
      <c r="I8519" s="25">
        <v>7.57</v>
      </c>
      <c r="J8519" s="25">
        <v>7.57</v>
      </c>
    </row>
    <row r="8520" spans="1:10">
      <c r="A8520" s="38"/>
      <c r="B8520" s="38"/>
      <c r="C8520" s="38"/>
      <c r="D8520" s="38"/>
      <c r="E8520" s="38" t="s">
        <v>1897</v>
      </c>
      <c r="F8520" s="39">
        <v>9.4600000000000009</v>
      </c>
      <c r="G8520" s="38" t="s">
        <v>1898</v>
      </c>
      <c r="H8520" s="39">
        <v>0</v>
      </c>
      <c r="I8520" s="38" t="s">
        <v>1899</v>
      </c>
      <c r="J8520" s="39">
        <v>9.4600000000000009</v>
      </c>
    </row>
    <row r="8521" spans="1:10">
      <c r="A8521" s="38"/>
      <c r="B8521" s="38"/>
      <c r="C8521" s="38"/>
      <c r="D8521" s="38"/>
      <c r="E8521" s="38" t="s">
        <v>1900</v>
      </c>
      <c r="F8521" s="39">
        <v>4.17</v>
      </c>
      <c r="G8521" s="38"/>
      <c r="H8521" s="398" t="s">
        <v>1901</v>
      </c>
      <c r="I8521" s="398"/>
      <c r="J8521" s="39">
        <v>24.56</v>
      </c>
    </row>
    <row r="8522" spans="1:10" ht="1.05" customHeight="1">
      <c r="A8522" s="16"/>
      <c r="B8522" s="16"/>
      <c r="C8522" s="16"/>
      <c r="D8522" s="16"/>
      <c r="E8522" s="16"/>
      <c r="F8522" s="16"/>
      <c r="G8522" s="16"/>
      <c r="H8522" s="16"/>
      <c r="I8522" s="16"/>
      <c r="J8522" s="16"/>
    </row>
    <row r="8523" spans="1:10" ht="18" customHeight="1">
      <c r="A8523" s="2"/>
      <c r="B8523" s="4" t="s">
        <v>61</v>
      </c>
      <c r="C8523" s="2" t="s">
        <v>62</v>
      </c>
      <c r="D8523" s="2" t="s">
        <v>9</v>
      </c>
      <c r="E8523" s="391" t="s">
        <v>63</v>
      </c>
      <c r="F8523" s="391"/>
      <c r="G8523" s="3" t="s">
        <v>64</v>
      </c>
      <c r="H8523" s="4" t="s">
        <v>10</v>
      </c>
      <c r="I8523" s="4" t="s">
        <v>65</v>
      </c>
      <c r="J8523" s="4" t="s">
        <v>11</v>
      </c>
    </row>
    <row r="8524" spans="1:10" ht="39" customHeight="1">
      <c r="A8524" s="10" t="s">
        <v>1883</v>
      </c>
      <c r="B8524" s="12" t="s">
        <v>3275</v>
      </c>
      <c r="C8524" s="10" t="s">
        <v>78</v>
      </c>
      <c r="D8524" s="10" t="s">
        <v>3276</v>
      </c>
      <c r="E8524" s="395" t="s">
        <v>1075</v>
      </c>
      <c r="F8524" s="395"/>
      <c r="G8524" s="11" t="s">
        <v>268</v>
      </c>
      <c r="H8524" s="15">
        <v>1</v>
      </c>
      <c r="I8524" s="13">
        <v>37.450000000000003</v>
      </c>
      <c r="J8524" s="13">
        <v>37.450000000000003</v>
      </c>
    </row>
    <row r="8525" spans="1:10" ht="25.95" customHeight="1">
      <c r="A8525" s="17" t="s">
        <v>1884</v>
      </c>
      <c r="B8525" s="19" t="s">
        <v>2969</v>
      </c>
      <c r="C8525" s="17" t="s">
        <v>78</v>
      </c>
      <c r="D8525" s="17" t="s">
        <v>2970</v>
      </c>
      <c r="E8525" s="396" t="s">
        <v>1887</v>
      </c>
      <c r="F8525" s="396"/>
      <c r="G8525" s="18" t="s">
        <v>1911</v>
      </c>
      <c r="H8525" s="21">
        <v>0.42099999999999999</v>
      </c>
      <c r="I8525" s="20">
        <v>24.32</v>
      </c>
      <c r="J8525" s="20">
        <v>10.23</v>
      </c>
    </row>
    <row r="8526" spans="1:10" ht="24" customHeight="1">
      <c r="A8526" s="17" t="s">
        <v>1884</v>
      </c>
      <c r="B8526" s="19" t="s">
        <v>1971</v>
      </c>
      <c r="C8526" s="17" t="s">
        <v>78</v>
      </c>
      <c r="D8526" s="17" t="s">
        <v>1972</v>
      </c>
      <c r="E8526" s="396" t="s">
        <v>1887</v>
      </c>
      <c r="F8526" s="396"/>
      <c r="G8526" s="18" t="s">
        <v>1911</v>
      </c>
      <c r="H8526" s="21">
        <v>0.42099999999999999</v>
      </c>
      <c r="I8526" s="20">
        <v>28.71</v>
      </c>
      <c r="J8526" s="20">
        <v>12.08</v>
      </c>
    </row>
    <row r="8527" spans="1:10" ht="24" customHeight="1">
      <c r="A8527" s="22" t="s">
        <v>1894</v>
      </c>
      <c r="B8527" s="24" t="s">
        <v>3277</v>
      </c>
      <c r="C8527" s="22" t="s">
        <v>78</v>
      </c>
      <c r="D8527" s="22" t="s">
        <v>3278</v>
      </c>
      <c r="E8527" s="397" t="s">
        <v>1928</v>
      </c>
      <c r="F8527" s="397"/>
      <c r="G8527" s="23" t="s">
        <v>268</v>
      </c>
      <c r="H8527" s="26">
        <v>2</v>
      </c>
      <c r="I8527" s="25">
        <v>7.57</v>
      </c>
      <c r="J8527" s="25">
        <v>15.14</v>
      </c>
    </row>
    <row r="8528" spans="1:10">
      <c r="A8528" s="38"/>
      <c r="B8528" s="38"/>
      <c r="C8528" s="38"/>
      <c r="D8528" s="38"/>
      <c r="E8528" s="38" t="s">
        <v>1897</v>
      </c>
      <c r="F8528" s="39">
        <v>16.45</v>
      </c>
      <c r="G8528" s="38" t="s">
        <v>1898</v>
      </c>
      <c r="H8528" s="39">
        <v>0</v>
      </c>
      <c r="I8528" s="38" t="s">
        <v>1899</v>
      </c>
      <c r="J8528" s="39">
        <v>16.45</v>
      </c>
    </row>
    <row r="8529" spans="1:10">
      <c r="A8529" s="38"/>
      <c r="B8529" s="38"/>
      <c r="C8529" s="38"/>
      <c r="D8529" s="38"/>
      <c r="E8529" s="38" t="s">
        <v>1900</v>
      </c>
      <c r="F8529" s="39">
        <v>7.67</v>
      </c>
      <c r="G8529" s="38"/>
      <c r="H8529" s="398" t="s">
        <v>1901</v>
      </c>
      <c r="I8529" s="398"/>
      <c r="J8529" s="39">
        <v>45.12</v>
      </c>
    </row>
    <row r="8530" spans="1:10" ht="1.05" customHeight="1">
      <c r="A8530" s="16"/>
      <c r="B8530" s="16"/>
      <c r="C8530" s="16"/>
      <c r="D8530" s="16"/>
      <c r="E8530" s="16"/>
      <c r="F8530" s="16"/>
      <c r="G8530" s="16"/>
      <c r="H8530" s="16"/>
      <c r="I8530" s="16"/>
      <c r="J8530" s="16"/>
    </row>
    <row r="8531" spans="1:10" ht="18" customHeight="1">
      <c r="A8531" s="2"/>
      <c r="B8531" s="4" t="s">
        <v>61</v>
      </c>
      <c r="C8531" s="2" t="s">
        <v>62</v>
      </c>
      <c r="D8531" s="2" t="s">
        <v>9</v>
      </c>
      <c r="E8531" s="391" t="s">
        <v>63</v>
      </c>
      <c r="F8531" s="391"/>
      <c r="G8531" s="3" t="s">
        <v>64</v>
      </c>
      <c r="H8531" s="4" t="s">
        <v>10</v>
      </c>
      <c r="I8531" s="4" t="s">
        <v>65</v>
      </c>
      <c r="J8531" s="4" t="s">
        <v>11</v>
      </c>
    </row>
    <row r="8532" spans="1:10" ht="39" customHeight="1">
      <c r="A8532" s="10" t="s">
        <v>1883</v>
      </c>
      <c r="B8532" s="12" t="s">
        <v>2888</v>
      </c>
      <c r="C8532" s="10" t="s">
        <v>78</v>
      </c>
      <c r="D8532" s="10" t="s">
        <v>2889</v>
      </c>
      <c r="E8532" s="395" t="s">
        <v>307</v>
      </c>
      <c r="F8532" s="395"/>
      <c r="G8532" s="11" t="s">
        <v>268</v>
      </c>
      <c r="H8532" s="15">
        <v>1</v>
      </c>
      <c r="I8532" s="13">
        <v>87.81</v>
      </c>
      <c r="J8532" s="13">
        <v>87.81</v>
      </c>
    </row>
    <row r="8533" spans="1:10" ht="24" customHeight="1">
      <c r="A8533" s="17" t="s">
        <v>1884</v>
      </c>
      <c r="B8533" s="19" t="s">
        <v>1909</v>
      </c>
      <c r="C8533" s="17" t="s">
        <v>78</v>
      </c>
      <c r="D8533" s="17" t="s">
        <v>1910</v>
      </c>
      <c r="E8533" s="396" t="s">
        <v>1887</v>
      </c>
      <c r="F8533" s="396"/>
      <c r="G8533" s="18" t="s">
        <v>1911</v>
      </c>
      <c r="H8533" s="21">
        <v>3.0300000000000001E-2</v>
      </c>
      <c r="I8533" s="20">
        <v>22.95</v>
      </c>
      <c r="J8533" s="20">
        <v>0.69</v>
      </c>
    </row>
    <row r="8534" spans="1:10" ht="25.95" customHeight="1">
      <c r="A8534" s="17" t="s">
        <v>1884</v>
      </c>
      <c r="B8534" s="19" t="s">
        <v>1957</v>
      </c>
      <c r="C8534" s="17" t="s">
        <v>78</v>
      </c>
      <c r="D8534" s="17" t="s">
        <v>1958</v>
      </c>
      <c r="E8534" s="396" t="s">
        <v>1887</v>
      </c>
      <c r="F8534" s="396"/>
      <c r="G8534" s="18" t="s">
        <v>1911</v>
      </c>
      <c r="H8534" s="21">
        <v>9.6000000000000002E-2</v>
      </c>
      <c r="I8534" s="20">
        <v>27.62</v>
      </c>
      <c r="J8534" s="20">
        <v>2.65</v>
      </c>
    </row>
    <row r="8535" spans="1:10" ht="39" customHeight="1">
      <c r="A8535" s="22" t="s">
        <v>1894</v>
      </c>
      <c r="B8535" s="24" t="s">
        <v>4317</v>
      </c>
      <c r="C8535" s="22" t="s">
        <v>78</v>
      </c>
      <c r="D8535" s="22" t="s">
        <v>4318</v>
      </c>
      <c r="E8535" s="397" t="s">
        <v>1928</v>
      </c>
      <c r="F8535" s="397"/>
      <c r="G8535" s="23" t="s">
        <v>268</v>
      </c>
      <c r="H8535" s="26">
        <v>1</v>
      </c>
      <c r="I8535" s="25">
        <v>84.4</v>
      </c>
      <c r="J8535" s="25">
        <v>84.4</v>
      </c>
    </row>
    <row r="8536" spans="1:10" ht="25.95" customHeight="1">
      <c r="A8536" s="22" t="s">
        <v>1894</v>
      </c>
      <c r="B8536" s="24" t="s">
        <v>2866</v>
      </c>
      <c r="C8536" s="22" t="s">
        <v>78</v>
      </c>
      <c r="D8536" s="22" t="s">
        <v>2867</v>
      </c>
      <c r="E8536" s="397" t="s">
        <v>1928</v>
      </c>
      <c r="F8536" s="397"/>
      <c r="G8536" s="23" t="s">
        <v>268</v>
      </c>
      <c r="H8536" s="26">
        <v>2.1000000000000001E-2</v>
      </c>
      <c r="I8536" s="25">
        <v>3.45</v>
      </c>
      <c r="J8536" s="25">
        <v>7.0000000000000007E-2</v>
      </c>
    </row>
    <row r="8537" spans="1:10">
      <c r="A8537" s="38"/>
      <c r="B8537" s="38"/>
      <c r="C8537" s="38"/>
      <c r="D8537" s="38"/>
      <c r="E8537" s="38" t="s">
        <v>1897</v>
      </c>
      <c r="F8537" s="39">
        <v>2.52</v>
      </c>
      <c r="G8537" s="38" t="s">
        <v>1898</v>
      </c>
      <c r="H8537" s="39">
        <v>0</v>
      </c>
      <c r="I8537" s="38" t="s">
        <v>1899</v>
      </c>
      <c r="J8537" s="39">
        <v>2.52</v>
      </c>
    </row>
    <row r="8538" spans="1:10">
      <c r="A8538" s="38"/>
      <c r="B8538" s="38"/>
      <c r="C8538" s="38"/>
      <c r="D8538" s="38"/>
      <c r="E8538" s="38" t="s">
        <v>1900</v>
      </c>
      <c r="F8538" s="39">
        <v>18</v>
      </c>
      <c r="G8538" s="38"/>
      <c r="H8538" s="398" t="s">
        <v>1901</v>
      </c>
      <c r="I8538" s="398"/>
      <c r="J8538" s="39">
        <v>105.81</v>
      </c>
    </row>
    <row r="8539" spans="1:10" ht="1.05" customHeight="1">
      <c r="A8539" s="16"/>
      <c r="B8539" s="16"/>
      <c r="C8539" s="16"/>
      <c r="D8539" s="16"/>
      <c r="E8539" s="16"/>
      <c r="F8539" s="16"/>
      <c r="G8539" s="16"/>
      <c r="H8539" s="16"/>
      <c r="I8539" s="16"/>
      <c r="J8539" s="16"/>
    </row>
    <row r="8540" spans="1:10" ht="18" customHeight="1">
      <c r="A8540" s="2"/>
      <c r="B8540" s="4" t="s">
        <v>61</v>
      </c>
      <c r="C8540" s="2" t="s">
        <v>62</v>
      </c>
      <c r="D8540" s="2" t="s">
        <v>9</v>
      </c>
      <c r="E8540" s="391" t="s">
        <v>63</v>
      </c>
      <c r="F8540" s="391"/>
      <c r="G8540" s="3" t="s">
        <v>64</v>
      </c>
      <c r="H8540" s="4" t="s">
        <v>10</v>
      </c>
      <c r="I8540" s="4" t="s">
        <v>65</v>
      </c>
      <c r="J8540" s="4" t="s">
        <v>11</v>
      </c>
    </row>
    <row r="8541" spans="1:10" ht="52.05" customHeight="1">
      <c r="A8541" s="10" t="s">
        <v>1883</v>
      </c>
      <c r="B8541" s="12" t="s">
        <v>3524</v>
      </c>
      <c r="C8541" s="10" t="s">
        <v>78</v>
      </c>
      <c r="D8541" s="10" t="s">
        <v>3525</v>
      </c>
      <c r="E8541" s="395" t="s">
        <v>3518</v>
      </c>
      <c r="F8541" s="395"/>
      <c r="G8541" s="11" t="s">
        <v>114</v>
      </c>
      <c r="H8541" s="15">
        <v>1</v>
      </c>
      <c r="I8541" s="13">
        <v>57.81</v>
      </c>
      <c r="J8541" s="13">
        <v>57.81</v>
      </c>
    </row>
    <row r="8542" spans="1:10" ht="25.95" customHeight="1">
      <c r="A8542" s="17" t="s">
        <v>1884</v>
      </c>
      <c r="B8542" s="19" t="s">
        <v>1959</v>
      </c>
      <c r="C8542" s="17" t="s">
        <v>78</v>
      </c>
      <c r="D8542" s="17" t="s">
        <v>1960</v>
      </c>
      <c r="E8542" s="396" t="s">
        <v>1887</v>
      </c>
      <c r="F8542" s="396"/>
      <c r="G8542" s="18" t="s">
        <v>1911</v>
      </c>
      <c r="H8542" s="21">
        <v>7.0999999999999994E-2</v>
      </c>
      <c r="I8542" s="20">
        <v>23.32</v>
      </c>
      <c r="J8542" s="20">
        <v>1.65</v>
      </c>
    </row>
    <row r="8543" spans="1:10" ht="25.95" customHeight="1">
      <c r="A8543" s="17" t="s">
        <v>1884</v>
      </c>
      <c r="B8543" s="19" t="s">
        <v>1957</v>
      </c>
      <c r="C8543" s="17" t="s">
        <v>78</v>
      </c>
      <c r="D8543" s="17" t="s">
        <v>1958</v>
      </c>
      <c r="E8543" s="396" t="s">
        <v>1887</v>
      </c>
      <c r="F8543" s="396"/>
      <c r="G8543" s="18" t="s">
        <v>1911</v>
      </c>
      <c r="H8543" s="21">
        <v>7.0999999999999994E-2</v>
      </c>
      <c r="I8543" s="20">
        <v>27.62</v>
      </c>
      <c r="J8543" s="20">
        <v>1.96</v>
      </c>
    </row>
    <row r="8544" spans="1:10" ht="39" customHeight="1">
      <c r="A8544" s="22" t="s">
        <v>1894</v>
      </c>
      <c r="B8544" s="24" t="s">
        <v>4319</v>
      </c>
      <c r="C8544" s="22" t="s">
        <v>78</v>
      </c>
      <c r="D8544" s="22" t="s">
        <v>4320</v>
      </c>
      <c r="E8544" s="397" t="s">
        <v>1928</v>
      </c>
      <c r="F8544" s="397"/>
      <c r="G8544" s="23" t="s">
        <v>114</v>
      </c>
      <c r="H8544" s="26">
        <v>1.0210999999999999</v>
      </c>
      <c r="I8544" s="25">
        <v>43</v>
      </c>
      <c r="J8544" s="25">
        <v>43.9</v>
      </c>
    </row>
    <row r="8545" spans="1:10" ht="64.95" customHeight="1">
      <c r="A8545" s="22" t="s">
        <v>1894</v>
      </c>
      <c r="B8545" s="24" t="s">
        <v>4321</v>
      </c>
      <c r="C8545" s="22" t="s">
        <v>78</v>
      </c>
      <c r="D8545" s="22" t="s">
        <v>4322</v>
      </c>
      <c r="E8545" s="397" t="s">
        <v>1928</v>
      </c>
      <c r="F8545" s="397"/>
      <c r="G8545" s="23" t="s">
        <v>114</v>
      </c>
      <c r="H8545" s="26">
        <v>1.0210999999999999</v>
      </c>
      <c r="I8545" s="25">
        <v>10.09</v>
      </c>
      <c r="J8545" s="25">
        <v>10.3</v>
      </c>
    </row>
    <row r="8546" spans="1:10">
      <c r="A8546" s="38"/>
      <c r="B8546" s="38"/>
      <c r="C8546" s="38"/>
      <c r="D8546" s="38"/>
      <c r="E8546" s="38" t="s">
        <v>1897</v>
      </c>
      <c r="F8546" s="39">
        <v>2.71</v>
      </c>
      <c r="G8546" s="38" t="s">
        <v>1898</v>
      </c>
      <c r="H8546" s="39">
        <v>0</v>
      </c>
      <c r="I8546" s="38" t="s">
        <v>1899</v>
      </c>
      <c r="J8546" s="39">
        <v>2.71</v>
      </c>
    </row>
    <row r="8547" spans="1:10">
      <c r="A8547" s="38"/>
      <c r="B8547" s="38"/>
      <c r="C8547" s="38"/>
      <c r="D8547" s="38"/>
      <c r="E8547" s="38" t="s">
        <v>1900</v>
      </c>
      <c r="F8547" s="39">
        <v>11.85</v>
      </c>
      <c r="G8547" s="38"/>
      <c r="H8547" s="398" t="s">
        <v>1901</v>
      </c>
      <c r="I8547" s="398"/>
      <c r="J8547" s="39">
        <v>69.66</v>
      </c>
    </row>
    <row r="8548" spans="1:10" ht="1.05" customHeight="1">
      <c r="A8548" s="16"/>
      <c r="B8548" s="16"/>
      <c r="C8548" s="16"/>
      <c r="D8548" s="16"/>
      <c r="E8548" s="16"/>
      <c r="F8548" s="16"/>
      <c r="G8548" s="16"/>
      <c r="H8548" s="16"/>
      <c r="I8548" s="16"/>
      <c r="J8548" s="16"/>
    </row>
    <row r="8549" spans="1:10" ht="18" customHeight="1">
      <c r="A8549" s="2"/>
      <c r="B8549" s="4" t="s">
        <v>61</v>
      </c>
      <c r="C8549" s="2" t="s">
        <v>62</v>
      </c>
      <c r="D8549" s="2" t="s">
        <v>9</v>
      </c>
      <c r="E8549" s="391" t="s">
        <v>63</v>
      </c>
      <c r="F8549" s="391"/>
      <c r="G8549" s="3" t="s">
        <v>64</v>
      </c>
      <c r="H8549" s="4" t="s">
        <v>10</v>
      </c>
      <c r="I8549" s="4" t="s">
        <v>65</v>
      </c>
      <c r="J8549" s="4" t="s">
        <v>11</v>
      </c>
    </row>
    <row r="8550" spans="1:10" ht="52.05" customHeight="1">
      <c r="A8550" s="10" t="s">
        <v>1883</v>
      </c>
      <c r="B8550" s="12" t="s">
        <v>3516</v>
      </c>
      <c r="C8550" s="10" t="s">
        <v>78</v>
      </c>
      <c r="D8550" s="10" t="s">
        <v>3517</v>
      </c>
      <c r="E8550" s="395" t="s">
        <v>3518</v>
      </c>
      <c r="F8550" s="395"/>
      <c r="G8550" s="11" t="s">
        <v>114</v>
      </c>
      <c r="H8550" s="15">
        <v>1</v>
      </c>
      <c r="I8550" s="13">
        <v>27.75</v>
      </c>
      <c r="J8550" s="13">
        <v>27.75</v>
      </c>
    </row>
    <row r="8551" spans="1:10" ht="25.95" customHeight="1">
      <c r="A8551" s="17" t="s">
        <v>1884</v>
      </c>
      <c r="B8551" s="19" t="s">
        <v>1959</v>
      </c>
      <c r="C8551" s="17" t="s">
        <v>78</v>
      </c>
      <c r="D8551" s="17" t="s">
        <v>1960</v>
      </c>
      <c r="E8551" s="396" t="s">
        <v>1887</v>
      </c>
      <c r="F8551" s="396"/>
      <c r="G8551" s="18" t="s">
        <v>1911</v>
      </c>
      <c r="H8551" s="21">
        <v>5.8999999999999997E-2</v>
      </c>
      <c r="I8551" s="20">
        <v>23.32</v>
      </c>
      <c r="J8551" s="20">
        <v>1.37</v>
      </c>
    </row>
    <row r="8552" spans="1:10" ht="25.95" customHeight="1">
      <c r="A8552" s="17" t="s">
        <v>1884</v>
      </c>
      <c r="B8552" s="19" t="s">
        <v>1957</v>
      </c>
      <c r="C8552" s="17" t="s">
        <v>78</v>
      </c>
      <c r="D8552" s="17" t="s">
        <v>1958</v>
      </c>
      <c r="E8552" s="396" t="s">
        <v>1887</v>
      </c>
      <c r="F8552" s="396"/>
      <c r="G8552" s="18" t="s">
        <v>1911</v>
      </c>
      <c r="H8552" s="21">
        <v>5.8999999999999997E-2</v>
      </c>
      <c r="I8552" s="20">
        <v>27.62</v>
      </c>
      <c r="J8552" s="20">
        <v>1.62</v>
      </c>
    </row>
    <row r="8553" spans="1:10" ht="39" customHeight="1">
      <c r="A8553" s="22" t="s">
        <v>1894</v>
      </c>
      <c r="B8553" s="24" t="s">
        <v>4323</v>
      </c>
      <c r="C8553" s="22" t="s">
        <v>78</v>
      </c>
      <c r="D8553" s="22" t="s">
        <v>4324</v>
      </c>
      <c r="E8553" s="397" t="s">
        <v>1928</v>
      </c>
      <c r="F8553" s="397"/>
      <c r="G8553" s="23" t="s">
        <v>114</v>
      </c>
      <c r="H8553" s="26">
        <v>1.0210999999999999</v>
      </c>
      <c r="I8553" s="25">
        <v>20.61</v>
      </c>
      <c r="J8553" s="25">
        <v>21.04</v>
      </c>
    </row>
    <row r="8554" spans="1:10" ht="64.95" customHeight="1">
      <c r="A8554" s="22" t="s">
        <v>1894</v>
      </c>
      <c r="B8554" s="24" t="s">
        <v>4325</v>
      </c>
      <c r="C8554" s="22" t="s">
        <v>78</v>
      </c>
      <c r="D8554" s="22" t="s">
        <v>4326</v>
      </c>
      <c r="E8554" s="397" t="s">
        <v>1928</v>
      </c>
      <c r="F8554" s="397"/>
      <c r="G8554" s="23" t="s">
        <v>114</v>
      </c>
      <c r="H8554" s="26">
        <v>1.0210999999999999</v>
      </c>
      <c r="I8554" s="25">
        <v>3.65</v>
      </c>
      <c r="J8554" s="25">
        <v>3.72</v>
      </c>
    </row>
    <row r="8555" spans="1:10">
      <c r="A8555" s="38"/>
      <c r="B8555" s="38"/>
      <c r="C8555" s="38"/>
      <c r="D8555" s="38"/>
      <c r="E8555" s="38" t="s">
        <v>1897</v>
      </c>
      <c r="F8555" s="39">
        <v>2.25</v>
      </c>
      <c r="G8555" s="38" t="s">
        <v>1898</v>
      </c>
      <c r="H8555" s="39">
        <v>0</v>
      </c>
      <c r="I8555" s="38" t="s">
        <v>1899</v>
      </c>
      <c r="J8555" s="39">
        <v>2.25</v>
      </c>
    </row>
    <row r="8556" spans="1:10">
      <c r="A8556" s="38"/>
      <c r="B8556" s="38"/>
      <c r="C8556" s="38"/>
      <c r="D8556" s="38"/>
      <c r="E8556" s="38" t="s">
        <v>1900</v>
      </c>
      <c r="F8556" s="39">
        <v>5.68</v>
      </c>
      <c r="G8556" s="38"/>
      <c r="H8556" s="398" t="s">
        <v>1901</v>
      </c>
      <c r="I8556" s="398"/>
      <c r="J8556" s="39">
        <v>33.43</v>
      </c>
    </row>
    <row r="8557" spans="1:10" ht="1.05" customHeight="1">
      <c r="A8557" s="16"/>
      <c r="B8557" s="16"/>
      <c r="C8557" s="16"/>
      <c r="D8557" s="16"/>
      <c r="E8557" s="16"/>
      <c r="F8557" s="16"/>
      <c r="G8557" s="16"/>
      <c r="H8557" s="16"/>
      <c r="I8557" s="16"/>
      <c r="J8557" s="16"/>
    </row>
    <row r="8558" spans="1:10" ht="18" customHeight="1">
      <c r="A8558" s="2"/>
      <c r="B8558" s="4" t="s">
        <v>61</v>
      </c>
      <c r="C8558" s="2" t="s">
        <v>62</v>
      </c>
      <c r="D8558" s="2" t="s">
        <v>9</v>
      </c>
      <c r="E8558" s="391" t="s">
        <v>63</v>
      </c>
      <c r="F8558" s="391"/>
      <c r="G8558" s="3" t="s">
        <v>64</v>
      </c>
      <c r="H8558" s="4" t="s">
        <v>10</v>
      </c>
      <c r="I8558" s="4" t="s">
        <v>65</v>
      </c>
      <c r="J8558" s="4" t="s">
        <v>11</v>
      </c>
    </row>
    <row r="8559" spans="1:10" ht="52.05" customHeight="1">
      <c r="A8559" s="10" t="s">
        <v>1883</v>
      </c>
      <c r="B8559" s="12" t="s">
        <v>3521</v>
      </c>
      <c r="C8559" s="10" t="s">
        <v>78</v>
      </c>
      <c r="D8559" s="10" t="s">
        <v>3522</v>
      </c>
      <c r="E8559" s="395" t="s">
        <v>3518</v>
      </c>
      <c r="F8559" s="395"/>
      <c r="G8559" s="11" t="s">
        <v>114</v>
      </c>
      <c r="H8559" s="15">
        <v>1</v>
      </c>
      <c r="I8559" s="13">
        <v>45.03</v>
      </c>
      <c r="J8559" s="13">
        <v>45.03</v>
      </c>
    </row>
    <row r="8560" spans="1:10" ht="25.95" customHeight="1">
      <c r="A8560" s="17" t="s">
        <v>1884</v>
      </c>
      <c r="B8560" s="19" t="s">
        <v>1957</v>
      </c>
      <c r="C8560" s="17" t="s">
        <v>78</v>
      </c>
      <c r="D8560" s="17" t="s">
        <v>1958</v>
      </c>
      <c r="E8560" s="396" t="s">
        <v>1887</v>
      </c>
      <c r="F8560" s="396"/>
      <c r="G8560" s="18" t="s">
        <v>1911</v>
      </c>
      <c r="H8560" s="21">
        <v>6.5000000000000002E-2</v>
      </c>
      <c r="I8560" s="20">
        <v>27.62</v>
      </c>
      <c r="J8560" s="20">
        <v>1.79</v>
      </c>
    </row>
    <row r="8561" spans="1:10" ht="25.95" customHeight="1">
      <c r="A8561" s="17" t="s">
        <v>1884</v>
      </c>
      <c r="B8561" s="19" t="s">
        <v>1959</v>
      </c>
      <c r="C8561" s="17" t="s">
        <v>78</v>
      </c>
      <c r="D8561" s="17" t="s">
        <v>1960</v>
      </c>
      <c r="E8561" s="396" t="s">
        <v>1887</v>
      </c>
      <c r="F8561" s="396"/>
      <c r="G8561" s="18" t="s">
        <v>1911</v>
      </c>
      <c r="H8561" s="21">
        <v>6.5000000000000002E-2</v>
      </c>
      <c r="I8561" s="20">
        <v>23.32</v>
      </c>
      <c r="J8561" s="20">
        <v>1.51</v>
      </c>
    </row>
    <row r="8562" spans="1:10" ht="39" customHeight="1">
      <c r="A8562" s="22" t="s">
        <v>1894</v>
      </c>
      <c r="B8562" s="24" t="s">
        <v>4327</v>
      </c>
      <c r="C8562" s="22" t="s">
        <v>78</v>
      </c>
      <c r="D8562" s="22" t="s">
        <v>4328</v>
      </c>
      <c r="E8562" s="397" t="s">
        <v>1928</v>
      </c>
      <c r="F8562" s="397"/>
      <c r="G8562" s="23" t="s">
        <v>114</v>
      </c>
      <c r="H8562" s="26">
        <v>1.0210999999999999</v>
      </c>
      <c r="I8562" s="25">
        <v>31.7</v>
      </c>
      <c r="J8562" s="25">
        <v>32.36</v>
      </c>
    </row>
    <row r="8563" spans="1:10" ht="64.95" customHeight="1">
      <c r="A8563" s="22" t="s">
        <v>1894</v>
      </c>
      <c r="B8563" s="24" t="s">
        <v>4329</v>
      </c>
      <c r="C8563" s="22" t="s">
        <v>78</v>
      </c>
      <c r="D8563" s="22" t="s">
        <v>4330</v>
      </c>
      <c r="E8563" s="397" t="s">
        <v>1928</v>
      </c>
      <c r="F8563" s="397"/>
      <c r="G8563" s="23" t="s">
        <v>114</v>
      </c>
      <c r="H8563" s="26">
        <v>1.0210999999999999</v>
      </c>
      <c r="I8563" s="25">
        <v>9.18</v>
      </c>
      <c r="J8563" s="25">
        <v>9.3699999999999992</v>
      </c>
    </row>
    <row r="8564" spans="1:10">
      <c r="A8564" s="38"/>
      <c r="B8564" s="38"/>
      <c r="C8564" s="38"/>
      <c r="D8564" s="38"/>
      <c r="E8564" s="38" t="s">
        <v>1897</v>
      </c>
      <c r="F8564" s="39">
        <v>2.48</v>
      </c>
      <c r="G8564" s="38" t="s">
        <v>1898</v>
      </c>
      <c r="H8564" s="39">
        <v>0</v>
      </c>
      <c r="I8564" s="38" t="s">
        <v>1899</v>
      </c>
      <c r="J8564" s="39">
        <v>2.48</v>
      </c>
    </row>
    <row r="8565" spans="1:10">
      <c r="A8565" s="38"/>
      <c r="B8565" s="38"/>
      <c r="C8565" s="38"/>
      <c r="D8565" s="38"/>
      <c r="E8565" s="38" t="s">
        <v>1900</v>
      </c>
      <c r="F8565" s="39">
        <v>9.23</v>
      </c>
      <c r="G8565" s="38"/>
      <c r="H8565" s="398" t="s">
        <v>1901</v>
      </c>
      <c r="I8565" s="398"/>
      <c r="J8565" s="39">
        <v>54.26</v>
      </c>
    </row>
    <row r="8566" spans="1:10" ht="1.05" customHeight="1">
      <c r="A8566" s="16"/>
      <c r="B8566" s="16"/>
      <c r="C8566" s="16"/>
      <c r="D8566" s="16"/>
      <c r="E8566" s="16"/>
      <c r="F8566" s="16"/>
      <c r="G8566" s="16"/>
      <c r="H8566" s="16"/>
      <c r="I8566" s="16"/>
      <c r="J8566" s="16"/>
    </row>
    <row r="8567" spans="1:10" ht="18" customHeight="1">
      <c r="A8567" s="2"/>
      <c r="B8567" s="4" t="s">
        <v>61</v>
      </c>
      <c r="C8567" s="2" t="s">
        <v>62</v>
      </c>
      <c r="D8567" s="2" t="s">
        <v>9</v>
      </c>
      <c r="E8567" s="391" t="s">
        <v>63</v>
      </c>
      <c r="F8567" s="391"/>
      <c r="G8567" s="3" t="s">
        <v>64</v>
      </c>
      <c r="H8567" s="4" t="s">
        <v>10</v>
      </c>
      <c r="I8567" s="4" t="s">
        <v>65</v>
      </c>
      <c r="J8567" s="4" t="s">
        <v>11</v>
      </c>
    </row>
    <row r="8568" spans="1:10" ht="25.95" customHeight="1">
      <c r="A8568" s="10" t="s">
        <v>1883</v>
      </c>
      <c r="B8568" s="12" t="s">
        <v>1885</v>
      </c>
      <c r="C8568" s="10" t="s">
        <v>78</v>
      </c>
      <c r="D8568" s="10" t="s">
        <v>1886</v>
      </c>
      <c r="E8568" s="395" t="s">
        <v>1887</v>
      </c>
      <c r="F8568" s="395"/>
      <c r="G8568" s="11" t="s">
        <v>128</v>
      </c>
      <c r="H8568" s="15">
        <v>1</v>
      </c>
      <c r="I8568" s="13">
        <v>5129.3999999999996</v>
      </c>
      <c r="J8568" s="13">
        <v>5129.3999999999996</v>
      </c>
    </row>
    <row r="8569" spans="1:10" ht="25.95" customHeight="1">
      <c r="A8569" s="17" t="s">
        <v>1884</v>
      </c>
      <c r="B8569" s="19" t="s">
        <v>4057</v>
      </c>
      <c r="C8569" s="17" t="s">
        <v>78</v>
      </c>
      <c r="D8569" s="17" t="s">
        <v>4058</v>
      </c>
      <c r="E8569" s="396" t="s">
        <v>1887</v>
      </c>
      <c r="F8569" s="396"/>
      <c r="G8569" s="18" t="s">
        <v>128</v>
      </c>
      <c r="H8569" s="21">
        <v>1</v>
      </c>
      <c r="I8569" s="20">
        <v>62.5</v>
      </c>
      <c r="J8569" s="20">
        <v>62.5</v>
      </c>
    </row>
    <row r="8570" spans="1:10" ht="25.95" customHeight="1">
      <c r="A8570" s="22" t="s">
        <v>1894</v>
      </c>
      <c r="B8570" s="24" t="s">
        <v>4100</v>
      </c>
      <c r="C8570" s="22" t="s">
        <v>78</v>
      </c>
      <c r="D8570" s="22" t="s">
        <v>4101</v>
      </c>
      <c r="E8570" s="397" t="s">
        <v>1928</v>
      </c>
      <c r="F8570" s="397"/>
      <c r="G8570" s="23" t="s">
        <v>128</v>
      </c>
      <c r="H8570" s="26">
        <v>1</v>
      </c>
      <c r="I8570" s="25">
        <v>15.46</v>
      </c>
      <c r="J8570" s="25">
        <v>15.46</v>
      </c>
    </row>
    <row r="8571" spans="1:10" ht="24" customHeight="1">
      <c r="A8571" s="22" t="s">
        <v>1894</v>
      </c>
      <c r="B8571" s="24" t="s">
        <v>4059</v>
      </c>
      <c r="C8571" s="22" t="s">
        <v>78</v>
      </c>
      <c r="D8571" s="22" t="s">
        <v>4060</v>
      </c>
      <c r="E8571" s="397" t="s">
        <v>67</v>
      </c>
      <c r="F8571" s="397"/>
      <c r="G8571" s="23" t="s">
        <v>128</v>
      </c>
      <c r="H8571" s="26">
        <v>1</v>
      </c>
      <c r="I8571" s="25">
        <v>4616.25</v>
      </c>
      <c r="J8571" s="25">
        <v>4616.25</v>
      </c>
    </row>
    <row r="8572" spans="1:10" ht="25.95" customHeight="1">
      <c r="A8572" s="22" t="s">
        <v>1894</v>
      </c>
      <c r="B8572" s="24" t="s">
        <v>4331</v>
      </c>
      <c r="C8572" s="22" t="s">
        <v>78</v>
      </c>
      <c r="D8572" s="22" t="s">
        <v>4332</v>
      </c>
      <c r="E8572" s="397" t="s">
        <v>1928</v>
      </c>
      <c r="F8572" s="397"/>
      <c r="G8572" s="23" t="s">
        <v>128</v>
      </c>
      <c r="H8572" s="26">
        <v>1</v>
      </c>
      <c r="I8572" s="25">
        <v>153.54</v>
      </c>
      <c r="J8572" s="25">
        <v>153.54</v>
      </c>
    </row>
    <row r="8573" spans="1:10" ht="25.95" customHeight="1">
      <c r="A8573" s="22" t="s">
        <v>1894</v>
      </c>
      <c r="B8573" s="24" t="s">
        <v>4098</v>
      </c>
      <c r="C8573" s="22" t="s">
        <v>78</v>
      </c>
      <c r="D8573" s="22" t="s">
        <v>4099</v>
      </c>
      <c r="E8573" s="397" t="s">
        <v>1928</v>
      </c>
      <c r="F8573" s="397"/>
      <c r="G8573" s="23" t="s">
        <v>128</v>
      </c>
      <c r="H8573" s="26">
        <v>1</v>
      </c>
      <c r="I8573" s="25">
        <v>270.51</v>
      </c>
      <c r="J8573" s="25">
        <v>270.51</v>
      </c>
    </row>
    <row r="8574" spans="1:10" ht="25.95" customHeight="1">
      <c r="A8574" s="22" t="s">
        <v>1894</v>
      </c>
      <c r="B8574" s="24" t="s">
        <v>4333</v>
      </c>
      <c r="C8574" s="22" t="s">
        <v>78</v>
      </c>
      <c r="D8574" s="22" t="s">
        <v>4334</v>
      </c>
      <c r="E8574" s="397" t="s">
        <v>1928</v>
      </c>
      <c r="F8574" s="397"/>
      <c r="G8574" s="23" t="s">
        <v>128</v>
      </c>
      <c r="H8574" s="26">
        <v>1</v>
      </c>
      <c r="I8574" s="25">
        <v>11.14</v>
      </c>
      <c r="J8574" s="25">
        <v>11.14</v>
      </c>
    </row>
    <row r="8575" spans="1:10">
      <c r="A8575" s="38"/>
      <c r="B8575" s="38"/>
      <c r="C8575" s="38"/>
      <c r="D8575" s="38"/>
      <c r="E8575" s="38" t="s">
        <v>1897</v>
      </c>
      <c r="F8575" s="39">
        <v>4678.75</v>
      </c>
      <c r="G8575" s="38" t="s">
        <v>1898</v>
      </c>
      <c r="H8575" s="39">
        <v>0</v>
      </c>
      <c r="I8575" s="38" t="s">
        <v>1899</v>
      </c>
      <c r="J8575" s="39">
        <v>4678.75</v>
      </c>
    </row>
    <row r="8576" spans="1:10">
      <c r="A8576" s="38"/>
      <c r="B8576" s="38"/>
      <c r="C8576" s="38"/>
      <c r="D8576" s="38"/>
      <c r="E8576" s="38" t="s">
        <v>1900</v>
      </c>
      <c r="F8576" s="39">
        <v>1051.52</v>
      </c>
      <c r="G8576" s="38"/>
      <c r="H8576" s="398" t="s">
        <v>1901</v>
      </c>
      <c r="I8576" s="398"/>
      <c r="J8576" s="39">
        <v>6180.92</v>
      </c>
    </row>
    <row r="8577" spans="1:10" ht="1.05" customHeight="1">
      <c r="A8577" s="16"/>
      <c r="B8577" s="16"/>
      <c r="C8577" s="16"/>
      <c r="D8577" s="16"/>
      <c r="E8577" s="16"/>
      <c r="F8577" s="16"/>
      <c r="G8577" s="16"/>
      <c r="H8577" s="16"/>
      <c r="I8577" s="16"/>
      <c r="J8577" s="16"/>
    </row>
    <row r="8578" spans="1:10" ht="18" customHeight="1">
      <c r="A8578" s="2"/>
      <c r="B8578" s="4" t="s">
        <v>61</v>
      </c>
      <c r="C8578" s="2" t="s">
        <v>62</v>
      </c>
      <c r="D8578" s="2" t="s">
        <v>9</v>
      </c>
      <c r="E8578" s="391" t="s">
        <v>63</v>
      </c>
      <c r="F8578" s="391"/>
      <c r="G8578" s="3" t="s">
        <v>64</v>
      </c>
      <c r="H8578" s="4" t="s">
        <v>10</v>
      </c>
      <c r="I8578" s="4" t="s">
        <v>65</v>
      </c>
      <c r="J8578" s="4" t="s">
        <v>11</v>
      </c>
    </row>
    <row r="8579" spans="1:10" ht="25.95" customHeight="1">
      <c r="A8579" s="10" t="s">
        <v>1883</v>
      </c>
      <c r="B8579" s="12" t="s">
        <v>2872</v>
      </c>
      <c r="C8579" s="10" t="s">
        <v>78</v>
      </c>
      <c r="D8579" s="10" t="s">
        <v>2873</v>
      </c>
      <c r="E8579" s="395" t="s">
        <v>307</v>
      </c>
      <c r="F8579" s="395"/>
      <c r="G8579" s="11" t="s">
        <v>268</v>
      </c>
      <c r="H8579" s="15">
        <v>1</v>
      </c>
      <c r="I8579" s="13">
        <v>486.85</v>
      </c>
      <c r="J8579" s="13">
        <v>486.85</v>
      </c>
    </row>
    <row r="8580" spans="1:10" ht="25.95" customHeight="1">
      <c r="A8580" s="17" t="s">
        <v>1884</v>
      </c>
      <c r="B8580" s="19" t="s">
        <v>1957</v>
      </c>
      <c r="C8580" s="17" t="s">
        <v>78</v>
      </c>
      <c r="D8580" s="17" t="s">
        <v>1958</v>
      </c>
      <c r="E8580" s="396" t="s">
        <v>1887</v>
      </c>
      <c r="F8580" s="396"/>
      <c r="G8580" s="18" t="s">
        <v>1911</v>
      </c>
      <c r="H8580" s="21">
        <v>0.77910000000000001</v>
      </c>
      <c r="I8580" s="20">
        <v>27.62</v>
      </c>
      <c r="J8580" s="20">
        <v>21.51</v>
      </c>
    </row>
    <row r="8581" spans="1:10" ht="24" customHeight="1">
      <c r="A8581" s="17" t="s">
        <v>1884</v>
      </c>
      <c r="B8581" s="19" t="s">
        <v>1909</v>
      </c>
      <c r="C8581" s="17" t="s">
        <v>78</v>
      </c>
      <c r="D8581" s="17" t="s">
        <v>1910</v>
      </c>
      <c r="E8581" s="396" t="s">
        <v>1887</v>
      </c>
      <c r="F8581" s="396"/>
      <c r="G8581" s="18" t="s">
        <v>1911</v>
      </c>
      <c r="H8581" s="21">
        <v>0.43840000000000001</v>
      </c>
      <c r="I8581" s="20">
        <v>22.95</v>
      </c>
      <c r="J8581" s="20">
        <v>10.06</v>
      </c>
    </row>
    <row r="8582" spans="1:10" ht="25.95" customHeight="1">
      <c r="A8582" s="22" t="s">
        <v>1894</v>
      </c>
      <c r="B8582" s="24" t="s">
        <v>2862</v>
      </c>
      <c r="C8582" s="22" t="s">
        <v>78</v>
      </c>
      <c r="D8582" s="22" t="s">
        <v>2863</v>
      </c>
      <c r="E8582" s="397" t="s">
        <v>1928</v>
      </c>
      <c r="F8582" s="397"/>
      <c r="G8582" s="23" t="s">
        <v>268</v>
      </c>
      <c r="H8582" s="26">
        <v>1</v>
      </c>
      <c r="I8582" s="25">
        <v>8.7200000000000006</v>
      </c>
      <c r="J8582" s="25">
        <v>8.7200000000000006</v>
      </c>
    </row>
    <row r="8583" spans="1:10" ht="24" customHeight="1">
      <c r="A8583" s="22" t="s">
        <v>1894</v>
      </c>
      <c r="B8583" s="24" t="s">
        <v>2860</v>
      </c>
      <c r="C8583" s="22" t="s">
        <v>78</v>
      </c>
      <c r="D8583" s="22" t="s">
        <v>2861</v>
      </c>
      <c r="E8583" s="397" t="s">
        <v>1928</v>
      </c>
      <c r="F8583" s="397"/>
      <c r="G8583" s="23" t="s">
        <v>136</v>
      </c>
      <c r="H8583" s="26">
        <v>8.8099999999999998E-2</v>
      </c>
      <c r="I8583" s="25">
        <v>123.67</v>
      </c>
      <c r="J8583" s="25">
        <v>10.89</v>
      </c>
    </row>
    <row r="8584" spans="1:10" ht="25.95" customHeight="1">
      <c r="A8584" s="22" t="s">
        <v>1894</v>
      </c>
      <c r="B8584" s="24" t="s">
        <v>4335</v>
      </c>
      <c r="C8584" s="22" t="s">
        <v>78</v>
      </c>
      <c r="D8584" s="22" t="s">
        <v>4336</v>
      </c>
      <c r="E8584" s="397" t="s">
        <v>1928</v>
      </c>
      <c r="F8584" s="397"/>
      <c r="G8584" s="23" t="s">
        <v>268</v>
      </c>
      <c r="H8584" s="26">
        <v>1</v>
      </c>
      <c r="I8584" s="25">
        <v>373.75</v>
      </c>
      <c r="J8584" s="25">
        <v>373.75</v>
      </c>
    </row>
    <row r="8585" spans="1:10" ht="39" customHeight="1">
      <c r="A8585" s="22" t="s">
        <v>1894</v>
      </c>
      <c r="B8585" s="24" t="s">
        <v>2864</v>
      </c>
      <c r="C8585" s="22" t="s">
        <v>78</v>
      </c>
      <c r="D8585" s="22" t="s">
        <v>2865</v>
      </c>
      <c r="E8585" s="397" t="s">
        <v>1928</v>
      </c>
      <c r="F8585" s="397"/>
      <c r="G8585" s="23" t="s">
        <v>268</v>
      </c>
      <c r="H8585" s="26">
        <v>2</v>
      </c>
      <c r="I8585" s="25">
        <v>30.96</v>
      </c>
      <c r="J8585" s="25">
        <v>61.92</v>
      </c>
    </row>
    <row r="8586" spans="1:10">
      <c r="A8586" s="38"/>
      <c r="B8586" s="38"/>
      <c r="C8586" s="38"/>
      <c r="D8586" s="38"/>
      <c r="E8586" s="38" t="s">
        <v>1897</v>
      </c>
      <c r="F8586" s="39">
        <v>23.68</v>
      </c>
      <c r="G8586" s="38" t="s">
        <v>1898</v>
      </c>
      <c r="H8586" s="39">
        <v>0</v>
      </c>
      <c r="I8586" s="38" t="s">
        <v>1899</v>
      </c>
      <c r="J8586" s="39">
        <v>23.68</v>
      </c>
    </row>
    <row r="8587" spans="1:10">
      <c r="A8587" s="38"/>
      <c r="B8587" s="38"/>
      <c r="C8587" s="38"/>
      <c r="D8587" s="38"/>
      <c r="E8587" s="38" t="s">
        <v>1900</v>
      </c>
      <c r="F8587" s="39">
        <v>99.8</v>
      </c>
      <c r="G8587" s="38"/>
      <c r="H8587" s="398" t="s">
        <v>1901</v>
      </c>
      <c r="I8587" s="398"/>
      <c r="J8587" s="39">
        <v>586.65</v>
      </c>
    </row>
    <row r="8588" spans="1:10" ht="1.05" customHeight="1">
      <c r="A8588" s="16"/>
      <c r="B8588" s="16"/>
      <c r="C8588" s="16"/>
      <c r="D8588" s="16"/>
      <c r="E8588" s="16"/>
      <c r="F8588" s="16"/>
      <c r="G8588" s="16"/>
      <c r="H8588" s="16"/>
      <c r="I8588" s="16"/>
      <c r="J8588" s="16"/>
    </row>
    <row r="8589" spans="1:10" ht="18" customHeight="1">
      <c r="A8589" s="2"/>
      <c r="B8589" s="4" t="s">
        <v>61</v>
      </c>
      <c r="C8589" s="2" t="s">
        <v>62</v>
      </c>
      <c r="D8589" s="2" t="s">
        <v>9</v>
      </c>
      <c r="E8589" s="391" t="s">
        <v>63</v>
      </c>
      <c r="F8589" s="391"/>
      <c r="G8589" s="3" t="s">
        <v>64</v>
      </c>
      <c r="H8589" s="4" t="s">
        <v>10</v>
      </c>
      <c r="I8589" s="4" t="s">
        <v>65</v>
      </c>
      <c r="J8589" s="4" t="s">
        <v>11</v>
      </c>
    </row>
    <row r="8590" spans="1:10" ht="39" customHeight="1">
      <c r="A8590" s="10" t="s">
        <v>1883</v>
      </c>
      <c r="B8590" s="12" t="s">
        <v>2054</v>
      </c>
      <c r="C8590" s="10" t="s">
        <v>78</v>
      </c>
      <c r="D8590" s="10" t="s">
        <v>2055</v>
      </c>
      <c r="E8590" s="395" t="s">
        <v>1907</v>
      </c>
      <c r="F8590" s="395"/>
      <c r="G8590" s="11" t="s">
        <v>1908</v>
      </c>
      <c r="H8590" s="15">
        <v>1</v>
      </c>
      <c r="I8590" s="13">
        <v>0.53</v>
      </c>
      <c r="J8590" s="13">
        <v>0.53</v>
      </c>
    </row>
    <row r="8591" spans="1:10" ht="39" customHeight="1">
      <c r="A8591" s="17" t="s">
        <v>1884</v>
      </c>
      <c r="B8591" s="19" t="s">
        <v>4337</v>
      </c>
      <c r="C8591" s="17" t="s">
        <v>78</v>
      </c>
      <c r="D8591" s="17" t="s">
        <v>4338</v>
      </c>
      <c r="E8591" s="396" t="s">
        <v>3774</v>
      </c>
      <c r="F8591" s="396"/>
      <c r="G8591" s="18" t="s">
        <v>1911</v>
      </c>
      <c r="H8591" s="21">
        <v>1</v>
      </c>
      <c r="I8591" s="20">
        <v>0.1</v>
      </c>
      <c r="J8591" s="20">
        <v>0.1</v>
      </c>
    </row>
    <row r="8592" spans="1:10" ht="39" customHeight="1">
      <c r="A8592" s="17" t="s">
        <v>1884</v>
      </c>
      <c r="B8592" s="19" t="s">
        <v>4339</v>
      </c>
      <c r="C8592" s="17" t="s">
        <v>78</v>
      </c>
      <c r="D8592" s="17" t="s">
        <v>4340</v>
      </c>
      <c r="E8592" s="396" t="s">
        <v>3774</v>
      </c>
      <c r="F8592" s="396"/>
      <c r="G8592" s="18" t="s">
        <v>1911</v>
      </c>
      <c r="H8592" s="21">
        <v>1</v>
      </c>
      <c r="I8592" s="20">
        <v>0.43</v>
      </c>
      <c r="J8592" s="20">
        <v>0.43</v>
      </c>
    </row>
    <row r="8593" spans="1:10">
      <c r="A8593" s="38"/>
      <c r="B8593" s="38"/>
      <c r="C8593" s="38"/>
      <c r="D8593" s="38"/>
      <c r="E8593" s="38" t="s">
        <v>1897</v>
      </c>
      <c r="F8593" s="39">
        <v>0</v>
      </c>
      <c r="G8593" s="38" t="s">
        <v>1898</v>
      </c>
      <c r="H8593" s="39">
        <v>0</v>
      </c>
      <c r="I8593" s="38" t="s">
        <v>1899</v>
      </c>
      <c r="J8593" s="39">
        <v>0</v>
      </c>
    </row>
    <row r="8594" spans="1:10">
      <c r="A8594" s="38"/>
      <c r="B8594" s="38"/>
      <c r="C8594" s="38"/>
      <c r="D8594" s="38"/>
      <c r="E8594" s="38" t="s">
        <v>1900</v>
      </c>
      <c r="F8594" s="39">
        <v>0.1</v>
      </c>
      <c r="G8594" s="38"/>
      <c r="H8594" s="398" t="s">
        <v>1901</v>
      </c>
      <c r="I8594" s="398"/>
      <c r="J8594" s="39">
        <v>0.63</v>
      </c>
    </row>
    <row r="8595" spans="1:10" ht="1.05" customHeight="1">
      <c r="A8595" s="16"/>
      <c r="B8595" s="16"/>
      <c r="C8595" s="16"/>
      <c r="D8595" s="16"/>
      <c r="E8595" s="16"/>
      <c r="F8595" s="16"/>
      <c r="G8595" s="16"/>
      <c r="H8595" s="16"/>
      <c r="I8595" s="16"/>
      <c r="J8595" s="16"/>
    </row>
    <row r="8596" spans="1:10" ht="18" customHeight="1">
      <c r="A8596" s="2"/>
      <c r="B8596" s="4" t="s">
        <v>61</v>
      </c>
      <c r="C8596" s="2" t="s">
        <v>62</v>
      </c>
      <c r="D8596" s="2" t="s">
        <v>9</v>
      </c>
      <c r="E8596" s="391" t="s">
        <v>63</v>
      </c>
      <c r="F8596" s="391"/>
      <c r="G8596" s="3" t="s">
        <v>64</v>
      </c>
      <c r="H8596" s="4" t="s">
        <v>10</v>
      </c>
      <c r="I8596" s="4" t="s">
        <v>65</v>
      </c>
      <c r="J8596" s="4" t="s">
        <v>11</v>
      </c>
    </row>
    <row r="8597" spans="1:10" ht="39" customHeight="1">
      <c r="A8597" s="10" t="s">
        <v>1883</v>
      </c>
      <c r="B8597" s="12" t="s">
        <v>2052</v>
      </c>
      <c r="C8597" s="10" t="s">
        <v>78</v>
      </c>
      <c r="D8597" s="10" t="s">
        <v>2053</v>
      </c>
      <c r="E8597" s="395" t="s">
        <v>1907</v>
      </c>
      <c r="F8597" s="395"/>
      <c r="G8597" s="11" t="s">
        <v>1914</v>
      </c>
      <c r="H8597" s="15">
        <v>1</v>
      </c>
      <c r="I8597" s="13">
        <v>1.35</v>
      </c>
      <c r="J8597" s="13">
        <v>1.35</v>
      </c>
    </row>
    <row r="8598" spans="1:10" ht="39" customHeight="1">
      <c r="A8598" s="17" t="s">
        <v>1884</v>
      </c>
      <c r="B8598" s="19" t="s">
        <v>4339</v>
      </c>
      <c r="C8598" s="17" t="s">
        <v>78</v>
      </c>
      <c r="D8598" s="17" t="s">
        <v>4340</v>
      </c>
      <c r="E8598" s="396" t="s">
        <v>3774</v>
      </c>
      <c r="F8598" s="396"/>
      <c r="G8598" s="18" t="s">
        <v>1911</v>
      </c>
      <c r="H8598" s="21">
        <v>1</v>
      </c>
      <c r="I8598" s="20">
        <v>0.43</v>
      </c>
      <c r="J8598" s="20">
        <v>0.43</v>
      </c>
    </row>
    <row r="8599" spans="1:10" ht="39" customHeight="1">
      <c r="A8599" s="17" t="s">
        <v>1884</v>
      </c>
      <c r="B8599" s="19" t="s">
        <v>4337</v>
      </c>
      <c r="C8599" s="17" t="s">
        <v>78</v>
      </c>
      <c r="D8599" s="17" t="s">
        <v>4338</v>
      </c>
      <c r="E8599" s="396" t="s">
        <v>3774</v>
      </c>
      <c r="F8599" s="396"/>
      <c r="G8599" s="18" t="s">
        <v>1911</v>
      </c>
      <c r="H8599" s="21">
        <v>1</v>
      </c>
      <c r="I8599" s="20">
        <v>0.1</v>
      </c>
      <c r="J8599" s="20">
        <v>0.1</v>
      </c>
    </row>
    <row r="8600" spans="1:10" ht="39" customHeight="1">
      <c r="A8600" s="17" t="s">
        <v>1884</v>
      </c>
      <c r="B8600" s="19" t="s">
        <v>4341</v>
      </c>
      <c r="C8600" s="17" t="s">
        <v>78</v>
      </c>
      <c r="D8600" s="17" t="s">
        <v>4342</v>
      </c>
      <c r="E8600" s="396" t="s">
        <v>3774</v>
      </c>
      <c r="F8600" s="396"/>
      <c r="G8600" s="18" t="s">
        <v>1911</v>
      </c>
      <c r="H8600" s="21">
        <v>1</v>
      </c>
      <c r="I8600" s="20">
        <v>0.49</v>
      </c>
      <c r="J8600" s="20">
        <v>0.49</v>
      </c>
    </row>
    <row r="8601" spans="1:10" ht="39" customHeight="1">
      <c r="A8601" s="17" t="s">
        <v>1884</v>
      </c>
      <c r="B8601" s="19" t="s">
        <v>4343</v>
      </c>
      <c r="C8601" s="17" t="s">
        <v>78</v>
      </c>
      <c r="D8601" s="17" t="s">
        <v>4344</v>
      </c>
      <c r="E8601" s="396" t="s">
        <v>3774</v>
      </c>
      <c r="F8601" s="396"/>
      <c r="G8601" s="18" t="s">
        <v>1911</v>
      </c>
      <c r="H8601" s="21">
        <v>1</v>
      </c>
      <c r="I8601" s="20">
        <v>0.33</v>
      </c>
      <c r="J8601" s="20">
        <v>0.33</v>
      </c>
    </row>
    <row r="8602" spans="1:10">
      <c r="A8602" s="38"/>
      <c r="B8602" s="38"/>
      <c r="C8602" s="38"/>
      <c r="D8602" s="38"/>
      <c r="E8602" s="38" t="s">
        <v>1897</v>
      </c>
      <c r="F8602" s="39">
        <v>0</v>
      </c>
      <c r="G8602" s="38" t="s">
        <v>1898</v>
      </c>
      <c r="H8602" s="39">
        <v>0</v>
      </c>
      <c r="I8602" s="38" t="s">
        <v>1899</v>
      </c>
      <c r="J8602" s="39">
        <v>0</v>
      </c>
    </row>
    <row r="8603" spans="1:10">
      <c r="A8603" s="38"/>
      <c r="B8603" s="38"/>
      <c r="C8603" s="38"/>
      <c r="D8603" s="38"/>
      <c r="E8603" s="38" t="s">
        <v>1900</v>
      </c>
      <c r="F8603" s="39">
        <v>0.27</v>
      </c>
      <c r="G8603" s="38"/>
      <c r="H8603" s="398" t="s">
        <v>1901</v>
      </c>
      <c r="I8603" s="398"/>
      <c r="J8603" s="39">
        <v>1.62</v>
      </c>
    </row>
    <row r="8604" spans="1:10" ht="1.05" customHeight="1">
      <c r="A8604" s="16"/>
      <c r="B8604" s="16"/>
      <c r="C8604" s="16"/>
      <c r="D8604" s="16"/>
      <c r="E8604" s="16"/>
      <c r="F8604" s="16"/>
      <c r="G8604" s="16"/>
      <c r="H8604" s="16"/>
      <c r="I8604" s="16"/>
      <c r="J8604" s="16"/>
    </row>
    <row r="8605" spans="1:10" ht="18" customHeight="1">
      <c r="A8605" s="2"/>
      <c r="B8605" s="4" t="s">
        <v>61</v>
      </c>
      <c r="C8605" s="2" t="s">
        <v>62</v>
      </c>
      <c r="D8605" s="2" t="s">
        <v>9</v>
      </c>
      <c r="E8605" s="391" t="s">
        <v>63</v>
      </c>
      <c r="F8605" s="391"/>
      <c r="G8605" s="3" t="s">
        <v>64</v>
      </c>
      <c r="H8605" s="4" t="s">
        <v>10</v>
      </c>
      <c r="I8605" s="4" t="s">
        <v>65</v>
      </c>
      <c r="J8605" s="4" t="s">
        <v>11</v>
      </c>
    </row>
    <row r="8606" spans="1:10" ht="39" customHeight="1">
      <c r="A8606" s="10" t="s">
        <v>1883</v>
      </c>
      <c r="B8606" s="12" t="s">
        <v>4339</v>
      </c>
      <c r="C8606" s="10" t="s">
        <v>78</v>
      </c>
      <c r="D8606" s="10" t="s">
        <v>4340</v>
      </c>
      <c r="E8606" s="395" t="s">
        <v>3774</v>
      </c>
      <c r="F8606" s="395"/>
      <c r="G8606" s="11" t="s">
        <v>1911</v>
      </c>
      <c r="H8606" s="15">
        <v>1</v>
      </c>
      <c r="I8606" s="13">
        <v>0.43</v>
      </c>
      <c r="J8606" s="13">
        <v>0.43</v>
      </c>
    </row>
    <row r="8607" spans="1:10" ht="25.95" customHeight="1">
      <c r="A8607" s="22" t="s">
        <v>1894</v>
      </c>
      <c r="B8607" s="24" t="s">
        <v>4345</v>
      </c>
      <c r="C8607" s="22" t="s">
        <v>78</v>
      </c>
      <c r="D8607" s="22" t="s">
        <v>4346</v>
      </c>
      <c r="E8607" s="397" t="s">
        <v>3500</v>
      </c>
      <c r="F8607" s="397"/>
      <c r="G8607" s="23" t="s">
        <v>268</v>
      </c>
      <c r="H8607" s="26">
        <v>1.2799999999999999E-4</v>
      </c>
      <c r="I8607" s="25">
        <v>3390.99</v>
      </c>
      <c r="J8607" s="25">
        <v>0.43</v>
      </c>
    </row>
    <row r="8608" spans="1:10">
      <c r="A8608" s="38"/>
      <c r="B8608" s="38"/>
      <c r="C8608" s="38"/>
      <c r="D8608" s="38"/>
      <c r="E8608" s="38" t="s">
        <v>1897</v>
      </c>
      <c r="F8608" s="39">
        <v>0</v>
      </c>
      <c r="G8608" s="38" t="s">
        <v>1898</v>
      </c>
      <c r="H8608" s="39">
        <v>0</v>
      </c>
      <c r="I8608" s="38" t="s">
        <v>1899</v>
      </c>
      <c r="J8608" s="39">
        <v>0</v>
      </c>
    </row>
    <row r="8609" spans="1:10">
      <c r="A8609" s="38"/>
      <c r="B8609" s="38"/>
      <c r="C8609" s="38"/>
      <c r="D8609" s="38"/>
      <c r="E8609" s="38" t="s">
        <v>1900</v>
      </c>
      <c r="F8609" s="39">
        <v>0.08</v>
      </c>
      <c r="G8609" s="38"/>
      <c r="H8609" s="398" t="s">
        <v>1901</v>
      </c>
      <c r="I8609" s="398"/>
      <c r="J8609" s="39">
        <v>0.51</v>
      </c>
    </row>
    <row r="8610" spans="1:10" ht="1.05" customHeight="1">
      <c r="A8610" s="16"/>
      <c r="B8610" s="16"/>
      <c r="C8610" s="16"/>
      <c r="D8610" s="16"/>
      <c r="E8610" s="16"/>
      <c r="F8610" s="16"/>
      <c r="G8610" s="16"/>
      <c r="H8610" s="16"/>
      <c r="I8610" s="16"/>
      <c r="J8610" s="16"/>
    </row>
    <row r="8611" spans="1:10" ht="18" customHeight="1">
      <c r="A8611" s="2"/>
      <c r="B8611" s="4" t="s">
        <v>61</v>
      </c>
      <c r="C8611" s="2" t="s">
        <v>62</v>
      </c>
      <c r="D8611" s="2" t="s">
        <v>9</v>
      </c>
      <c r="E8611" s="391" t="s">
        <v>63</v>
      </c>
      <c r="F8611" s="391"/>
      <c r="G8611" s="3" t="s">
        <v>64</v>
      </c>
      <c r="H8611" s="4" t="s">
        <v>10</v>
      </c>
      <c r="I8611" s="4" t="s">
        <v>65</v>
      </c>
      <c r="J8611" s="4" t="s">
        <v>11</v>
      </c>
    </row>
    <row r="8612" spans="1:10" ht="39" customHeight="1">
      <c r="A8612" s="10" t="s">
        <v>1883</v>
      </c>
      <c r="B8612" s="12" t="s">
        <v>4337</v>
      </c>
      <c r="C8612" s="10" t="s">
        <v>78</v>
      </c>
      <c r="D8612" s="10" t="s">
        <v>4338</v>
      </c>
      <c r="E8612" s="395" t="s">
        <v>3774</v>
      </c>
      <c r="F8612" s="395"/>
      <c r="G8612" s="11" t="s">
        <v>1911</v>
      </c>
      <c r="H8612" s="15">
        <v>1</v>
      </c>
      <c r="I8612" s="13">
        <v>0.1</v>
      </c>
      <c r="J8612" s="13">
        <v>0.1</v>
      </c>
    </row>
    <row r="8613" spans="1:10" ht="25.95" customHeight="1">
      <c r="A8613" s="22" t="s">
        <v>1894</v>
      </c>
      <c r="B8613" s="24" t="s">
        <v>4345</v>
      </c>
      <c r="C8613" s="22" t="s">
        <v>78</v>
      </c>
      <c r="D8613" s="22" t="s">
        <v>4346</v>
      </c>
      <c r="E8613" s="397" t="s">
        <v>3500</v>
      </c>
      <c r="F8613" s="397"/>
      <c r="G8613" s="23" t="s">
        <v>268</v>
      </c>
      <c r="H8613" s="26">
        <v>2.9600000000000001E-5</v>
      </c>
      <c r="I8613" s="25">
        <v>3390.99</v>
      </c>
      <c r="J8613" s="25">
        <v>0.1</v>
      </c>
    </row>
    <row r="8614" spans="1:10">
      <c r="A8614" s="38"/>
      <c r="B8614" s="38"/>
      <c r="C8614" s="38"/>
      <c r="D8614" s="38"/>
      <c r="E8614" s="38" t="s">
        <v>1897</v>
      </c>
      <c r="F8614" s="39">
        <v>0</v>
      </c>
      <c r="G8614" s="38" t="s">
        <v>1898</v>
      </c>
      <c r="H8614" s="39">
        <v>0</v>
      </c>
      <c r="I8614" s="38" t="s">
        <v>1899</v>
      </c>
      <c r="J8614" s="39">
        <v>0</v>
      </c>
    </row>
    <row r="8615" spans="1:10">
      <c r="A8615" s="38"/>
      <c r="B8615" s="38"/>
      <c r="C8615" s="38"/>
      <c r="D8615" s="38"/>
      <c r="E8615" s="38" t="s">
        <v>1900</v>
      </c>
      <c r="F8615" s="39">
        <v>0.02</v>
      </c>
      <c r="G8615" s="38"/>
      <c r="H8615" s="398" t="s">
        <v>1901</v>
      </c>
      <c r="I8615" s="398"/>
      <c r="J8615" s="39">
        <v>0.12</v>
      </c>
    </row>
    <row r="8616" spans="1:10" ht="1.05" customHeight="1">
      <c r="A8616" s="16"/>
      <c r="B8616" s="16"/>
      <c r="C8616" s="16"/>
      <c r="D8616" s="16"/>
      <c r="E8616" s="16"/>
      <c r="F8616" s="16"/>
      <c r="G8616" s="16"/>
      <c r="H8616" s="16"/>
      <c r="I8616" s="16"/>
      <c r="J8616" s="16"/>
    </row>
    <row r="8617" spans="1:10" ht="18" customHeight="1">
      <c r="A8617" s="2"/>
      <c r="B8617" s="4" t="s">
        <v>61</v>
      </c>
      <c r="C8617" s="2" t="s">
        <v>62</v>
      </c>
      <c r="D8617" s="2" t="s">
        <v>9</v>
      </c>
      <c r="E8617" s="391" t="s">
        <v>63</v>
      </c>
      <c r="F8617" s="391"/>
      <c r="G8617" s="3" t="s">
        <v>64</v>
      </c>
      <c r="H8617" s="4" t="s">
        <v>10</v>
      </c>
      <c r="I8617" s="4" t="s">
        <v>65</v>
      </c>
      <c r="J8617" s="4" t="s">
        <v>11</v>
      </c>
    </row>
    <row r="8618" spans="1:10" ht="39" customHeight="1">
      <c r="A8618" s="10" t="s">
        <v>1883</v>
      </c>
      <c r="B8618" s="12" t="s">
        <v>4343</v>
      </c>
      <c r="C8618" s="10" t="s">
        <v>78</v>
      </c>
      <c r="D8618" s="10" t="s">
        <v>4344</v>
      </c>
      <c r="E8618" s="395" t="s">
        <v>3774</v>
      </c>
      <c r="F8618" s="395"/>
      <c r="G8618" s="11" t="s">
        <v>1911</v>
      </c>
      <c r="H8618" s="15">
        <v>1</v>
      </c>
      <c r="I8618" s="13">
        <v>0.33</v>
      </c>
      <c r="J8618" s="13">
        <v>0.33</v>
      </c>
    </row>
    <row r="8619" spans="1:10" ht="25.95" customHeight="1">
      <c r="A8619" s="22" t="s">
        <v>1894</v>
      </c>
      <c r="B8619" s="24" t="s">
        <v>4345</v>
      </c>
      <c r="C8619" s="22" t="s">
        <v>78</v>
      </c>
      <c r="D8619" s="22" t="s">
        <v>4346</v>
      </c>
      <c r="E8619" s="397" t="s">
        <v>3500</v>
      </c>
      <c r="F8619" s="397"/>
      <c r="G8619" s="23" t="s">
        <v>268</v>
      </c>
      <c r="H8619" s="26">
        <v>1E-4</v>
      </c>
      <c r="I8619" s="25">
        <v>3390.99</v>
      </c>
      <c r="J8619" s="25">
        <v>0.33</v>
      </c>
    </row>
    <row r="8620" spans="1:10">
      <c r="A8620" s="38"/>
      <c r="B8620" s="38"/>
      <c r="C8620" s="38"/>
      <c r="D8620" s="38"/>
      <c r="E8620" s="38" t="s">
        <v>1897</v>
      </c>
      <c r="F8620" s="39">
        <v>0</v>
      </c>
      <c r="G8620" s="38" t="s">
        <v>1898</v>
      </c>
      <c r="H8620" s="39">
        <v>0</v>
      </c>
      <c r="I8620" s="38" t="s">
        <v>1899</v>
      </c>
      <c r="J8620" s="39">
        <v>0</v>
      </c>
    </row>
    <row r="8621" spans="1:10">
      <c r="A8621" s="38"/>
      <c r="B8621" s="38"/>
      <c r="C8621" s="38"/>
      <c r="D8621" s="38"/>
      <c r="E8621" s="38" t="s">
        <v>1900</v>
      </c>
      <c r="F8621" s="39">
        <v>0.06</v>
      </c>
      <c r="G8621" s="38"/>
      <c r="H8621" s="398" t="s">
        <v>1901</v>
      </c>
      <c r="I8621" s="398"/>
      <c r="J8621" s="39">
        <v>0.39</v>
      </c>
    </row>
    <row r="8622" spans="1:10" ht="1.05" customHeight="1">
      <c r="A8622" s="16"/>
      <c r="B8622" s="16"/>
      <c r="C8622" s="16"/>
      <c r="D8622" s="16"/>
      <c r="E8622" s="16"/>
      <c r="F8622" s="16"/>
      <c r="G8622" s="16"/>
      <c r="H8622" s="16"/>
      <c r="I8622" s="16"/>
      <c r="J8622" s="16"/>
    </row>
    <row r="8623" spans="1:10" ht="18" customHeight="1">
      <c r="A8623" s="2"/>
      <c r="B8623" s="4" t="s">
        <v>61</v>
      </c>
      <c r="C8623" s="2" t="s">
        <v>62</v>
      </c>
      <c r="D8623" s="2" t="s">
        <v>9</v>
      </c>
      <c r="E8623" s="391" t="s">
        <v>63</v>
      </c>
      <c r="F8623" s="391"/>
      <c r="G8623" s="3" t="s">
        <v>64</v>
      </c>
      <c r="H8623" s="4" t="s">
        <v>10</v>
      </c>
      <c r="I8623" s="4" t="s">
        <v>65</v>
      </c>
      <c r="J8623" s="4" t="s">
        <v>11</v>
      </c>
    </row>
    <row r="8624" spans="1:10" ht="39" customHeight="1">
      <c r="A8624" s="10" t="s">
        <v>1883</v>
      </c>
      <c r="B8624" s="12" t="s">
        <v>4341</v>
      </c>
      <c r="C8624" s="10" t="s">
        <v>78</v>
      </c>
      <c r="D8624" s="10" t="s">
        <v>4342</v>
      </c>
      <c r="E8624" s="395" t="s">
        <v>3774</v>
      </c>
      <c r="F8624" s="395"/>
      <c r="G8624" s="11" t="s">
        <v>1911</v>
      </c>
      <c r="H8624" s="15">
        <v>1</v>
      </c>
      <c r="I8624" s="13">
        <v>0.49</v>
      </c>
      <c r="J8624" s="13">
        <v>0.49</v>
      </c>
    </row>
    <row r="8625" spans="1:10" ht="25.95" customHeight="1">
      <c r="A8625" s="22" t="s">
        <v>1894</v>
      </c>
      <c r="B8625" s="24" t="s">
        <v>3795</v>
      </c>
      <c r="C8625" s="22" t="s">
        <v>78</v>
      </c>
      <c r="D8625" s="22" t="s">
        <v>3796</v>
      </c>
      <c r="E8625" s="397" t="s">
        <v>3797</v>
      </c>
      <c r="F8625" s="397"/>
      <c r="G8625" s="23" t="s">
        <v>3798</v>
      </c>
      <c r="H8625" s="26">
        <v>0.52</v>
      </c>
      <c r="I8625" s="25">
        <v>0.95</v>
      </c>
      <c r="J8625" s="25">
        <v>0.49</v>
      </c>
    </row>
    <row r="8626" spans="1:10">
      <c r="A8626" s="38"/>
      <c r="B8626" s="38"/>
      <c r="C8626" s="38"/>
      <c r="D8626" s="38"/>
      <c r="E8626" s="38" t="s">
        <v>1897</v>
      </c>
      <c r="F8626" s="39">
        <v>0</v>
      </c>
      <c r="G8626" s="38" t="s">
        <v>1898</v>
      </c>
      <c r="H8626" s="39">
        <v>0</v>
      </c>
      <c r="I8626" s="38" t="s">
        <v>1899</v>
      </c>
      <c r="J8626" s="39">
        <v>0</v>
      </c>
    </row>
    <row r="8627" spans="1:10">
      <c r="A8627" s="38"/>
      <c r="B8627" s="38"/>
      <c r="C8627" s="38"/>
      <c r="D8627" s="38"/>
      <c r="E8627" s="38" t="s">
        <v>1900</v>
      </c>
      <c r="F8627" s="39">
        <v>0.1</v>
      </c>
      <c r="G8627" s="38"/>
      <c r="H8627" s="398" t="s">
        <v>1901</v>
      </c>
      <c r="I8627" s="398"/>
      <c r="J8627" s="39">
        <v>0.59</v>
      </c>
    </row>
    <row r="8628" spans="1:10" ht="1.05" customHeight="1">
      <c r="A8628" s="16"/>
      <c r="B8628" s="16"/>
      <c r="C8628" s="16"/>
      <c r="D8628" s="16"/>
      <c r="E8628" s="16"/>
      <c r="F8628" s="16"/>
      <c r="G8628" s="16"/>
      <c r="H8628" s="16"/>
      <c r="I8628" s="16"/>
      <c r="J8628" s="16"/>
    </row>
    <row r="8629" spans="1:10" ht="18" customHeight="1">
      <c r="A8629" s="2"/>
      <c r="B8629" s="4" t="s">
        <v>61</v>
      </c>
      <c r="C8629" s="2" t="s">
        <v>62</v>
      </c>
      <c r="D8629" s="2" t="s">
        <v>9</v>
      </c>
      <c r="E8629" s="391" t="s">
        <v>63</v>
      </c>
      <c r="F8629" s="391"/>
      <c r="G8629" s="3" t="s">
        <v>64</v>
      </c>
      <c r="H8629" s="4" t="s">
        <v>10</v>
      </c>
      <c r="I8629" s="4" t="s">
        <v>65</v>
      </c>
      <c r="J8629" s="4" t="s">
        <v>11</v>
      </c>
    </row>
    <row r="8630" spans="1:10" ht="24" customHeight="1">
      <c r="A8630" s="10" t="s">
        <v>1883</v>
      </c>
      <c r="B8630" s="12" t="s">
        <v>1888</v>
      </c>
      <c r="C8630" s="10" t="s">
        <v>78</v>
      </c>
      <c r="D8630" s="10" t="s">
        <v>1889</v>
      </c>
      <c r="E8630" s="395" t="s">
        <v>1887</v>
      </c>
      <c r="F8630" s="395"/>
      <c r="G8630" s="11" t="s">
        <v>128</v>
      </c>
      <c r="H8630" s="15">
        <v>1</v>
      </c>
      <c r="I8630" s="13">
        <v>4145.0200000000004</v>
      </c>
      <c r="J8630" s="13">
        <v>4145.0200000000004</v>
      </c>
    </row>
    <row r="8631" spans="1:10" ht="25.95" customHeight="1">
      <c r="A8631" s="17" t="s">
        <v>1884</v>
      </c>
      <c r="B8631" s="19" t="s">
        <v>4061</v>
      </c>
      <c r="C8631" s="17" t="s">
        <v>78</v>
      </c>
      <c r="D8631" s="17" t="s">
        <v>4062</v>
      </c>
      <c r="E8631" s="396" t="s">
        <v>1887</v>
      </c>
      <c r="F8631" s="396"/>
      <c r="G8631" s="18" t="s">
        <v>128</v>
      </c>
      <c r="H8631" s="21">
        <v>1</v>
      </c>
      <c r="I8631" s="20">
        <v>10.89</v>
      </c>
      <c r="J8631" s="20">
        <v>10.89</v>
      </c>
    </row>
    <row r="8632" spans="1:10" ht="25.95" customHeight="1">
      <c r="A8632" s="22" t="s">
        <v>1894</v>
      </c>
      <c r="B8632" s="24" t="s">
        <v>4347</v>
      </c>
      <c r="C8632" s="22" t="s">
        <v>78</v>
      </c>
      <c r="D8632" s="22" t="s">
        <v>4348</v>
      </c>
      <c r="E8632" s="397" t="s">
        <v>1928</v>
      </c>
      <c r="F8632" s="397"/>
      <c r="G8632" s="23" t="s">
        <v>128</v>
      </c>
      <c r="H8632" s="26">
        <v>1</v>
      </c>
      <c r="I8632" s="25">
        <v>261.93</v>
      </c>
      <c r="J8632" s="25">
        <v>261.93</v>
      </c>
    </row>
    <row r="8633" spans="1:10" ht="25.95" customHeight="1">
      <c r="A8633" s="22" t="s">
        <v>1894</v>
      </c>
      <c r="B8633" s="24" t="s">
        <v>4182</v>
      </c>
      <c r="C8633" s="22" t="s">
        <v>78</v>
      </c>
      <c r="D8633" s="22" t="s">
        <v>4183</v>
      </c>
      <c r="E8633" s="397" t="s">
        <v>1928</v>
      </c>
      <c r="F8633" s="397"/>
      <c r="G8633" s="23" t="s">
        <v>128</v>
      </c>
      <c r="H8633" s="26">
        <v>1</v>
      </c>
      <c r="I8633" s="25">
        <v>526.86</v>
      </c>
      <c r="J8633" s="25">
        <v>526.86</v>
      </c>
    </row>
    <row r="8634" spans="1:10" ht="25.95" customHeight="1">
      <c r="A8634" s="22" t="s">
        <v>1894</v>
      </c>
      <c r="B8634" s="24" t="s">
        <v>4349</v>
      </c>
      <c r="C8634" s="22" t="s">
        <v>78</v>
      </c>
      <c r="D8634" s="22" t="s">
        <v>4350</v>
      </c>
      <c r="E8634" s="397" t="s">
        <v>1928</v>
      </c>
      <c r="F8634" s="397"/>
      <c r="G8634" s="23" t="s">
        <v>128</v>
      </c>
      <c r="H8634" s="26">
        <v>1</v>
      </c>
      <c r="I8634" s="25">
        <v>114.77</v>
      </c>
      <c r="J8634" s="25">
        <v>114.77</v>
      </c>
    </row>
    <row r="8635" spans="1:10" ht="25.95" customHeight="1">
      <c r="A8635" s="22" t="s">
        <v>1894</v>
      </c>
      <c r="B8635" s="24" t="s">
        <v>4100</v>
      </c>
      <c r="C8635" s="22" t="s">
        <v>78</v>
      </c>
      <c r="D8635" s="22" t="s">
        <v>4101</v>
      </c>
      <c r="E8635" s="397" t="s">
        <v>1928</v>
      </c>
      <c r="F8635" s="397"/>
      <c r="G8635" s="23" t="s">
        <v>128</v>
      </c>
      <c r="H8635" s="26">
        <v>1</v>
      </c>
      <c r="I8635" s="25">
        <v>15.46</v>
      </c>
      <c r="J8635" s="25">
        <v>15.46</v>
      </c>
    </row>
    <row r="8636" spans="1:10" ht="25.95" customHeight="1">
      <c r="A8636" s="22" t="s">
        <v>1894</v>
      </c>
      <c r="B8636" s="24" t="s">
        <v>4098</v>
      </c>
      <c r="C8636" s="22" t="s">
        <v>78</v>
      </c>
      <c r="D8636" s="22" t="s">
        <v>4099</v>
      </c>
      <c r="E8636" s="397" t="s">
        <v>1928</v>
      </c>
      <c r="F8636" s="397"/>
      <c r="G8636" s="23" t="s">
        <v>128</v>
      </c>
      <c r="H8636" s="26">
        <v>1</v>
      </c>
      <c r="I8636" s="25">
        <v>270.51</v>
      </c>
      <c r="J8636" s="25">
        <v>270.51</v>
      </c>
    </row>
    <row r="8637" spans="1:10" ht="24" customHeight="1">
      <c r="A8637" s="22" t="s">
        <v>1894</v>
      </c>
      <c r="B8637" s="24" t="s">
        <v>4063</v>
      </c>
      <c r="C8637" s="22" t="s">
        <v>78</v>
      </c>
      <c r="D8637" s="22" t="s">
        <v>4064</v>
      </c>
      <c r="E8637" s="397" t="s">
        <v>67</v>
      </c>
      <c r="F8637" s="397"/>
      <c r="G8637" s="23" t="s">
        <v>128</v>
      </c>
      <c r="H8637" s="26">
        <v>1</v>
      </c>
      <c r="I8637" s="25">
        <v>2843.4</v>
      </c>
      <c r="J8637" s="25">
        <v>2843.4</v>
      </c>
    </row>
    <row r="8638" spans="1:10" ht="25.95" customHeight="1">
      <c r="A8638" s="22" t="s">
        <v>1894</v>
      </c>
      <c r="B8638" s="24" t="s">
        <v>4184</v>
      </c>
      <c r="C8638" s="22" t="s">
        <v>78</v>
      </c>
      <c r="D8638" s="22" t="s">
        <v>4185</v>
      </c>
      <c r="E8638" s="397" t="s">
        <v>1928</v>
      </c>
      <c r="F8638" s="397"/>
      <c r="G8638" s="23" t="s">
        <v>128</v>
      </c>
      <c r="H8638" s="26">
        <v>1</v>
      </c>
      <c r="I8638" s="25">
        <v>101.2</v>
      </c>
      <c r="J8638" s="25">
        <v>101.2</v>
      </c>
    </row>
    <row r="8639" spans="1:10">
      <c r="A8639" s="38"/>
      <c r="B8639" s="38"/>
      <c r="C8639" s="38"/>
      <c r="D8639" s="38"/>
      <c r="E8639" s="38" t="s">
        <v>1897</v>
      </c>
      <c r="F8639" s="39">
        <v>2854.29</v>
      </c>
      <c r="G8639" s="38" t="s">
        <v>1898</v>
      </c>
      <c r="H8639" s="39">
        <v>0</v>
      </c>
      <c r="I8639" s="38" t="s">
        <v>1899</v>
      </c>
      <c r="J8639" s="39">
        <v>2854.29</v>
      </c>
    </row>
    <row r="8640" spans="1:10">
      <c r="A8640" s="38"/>
      <c r="B8640" s="38"/>
      <c r="C8640" s="38"/>
      <c r="D8640" s="38"/>
      <c r="E8640" s="38" t="s">
        <v>1900</v>
      </c>
      <c r="F8640" s="39">
        <v>849.72</v>
      </c>
      <c r="G8640" s="38"/>
      <c r="H8640" s="398" t="s">
        <v>1901</v>
      </c>
      <c r="I8640" s="398"/>
      <c r="J8640" s="39">
        <v>4994.74</v>
      </c>
    </row>
    <row r="8641" spans="1:10" ht="1.05" customHeight="1">
      <c r="A8641" s="16"/>
      <c r="B8641" s="16"/>
      <c r="C8641" s="16"/>
      <c r="D8641" s="16"/>
      <c r="E8641" s="16"/>
      <c r="F8641" s="16"/>
      <c r="G8641" s="16"/>
      <c r="H8641" s="16"/>
      <c r="I8641" s="16"/>
      <c r="J8641" s="16"/>
    </row>
    <row r="8642" spans="1:10" ht="18" customHeight="1">
      <c r="A8642" s="2"/>
      <c r="B8642" s="4" t="s">
        <v>61</v>
      </c>
      <c r="C8642" s="2" t="s">
        <v>62</v>
      </c>
      <c r="D8642" s="2" t="s">
        <v>9</v>
      </c>
      <c r="E8642" s="391" t="s">
        <v>63</v>
      </c>
      <c r="F8642" s="391"/>
      <c r="G8642" s="3" t="s">
        <v>64</v>
      </c>
      <c r="H8642" s="4" t="s">
        <v>10</v>
      </c>
      <c r="I8642" s="4" t="s">
        <v>65</v>
      </c>
      <c r="J8642" s="4" t="s">
        <v>11</v>
      </c>
    </row>
    <row r="8643" spans="1:10" ht="39" customHeight="1">
      <c r="A8643" s="10" t="s">
        <v>1883</v>
      </c>
      <c r="B8643" s="12" t="s">
        <v>2878</v>
      </c>
      <c r="C8643" s="10" t="s">
        <v>78</v>
      </c>
      <c r="D8643" s="10" t="s">
        <v>2879</v>
      </c>
      <c r="E8643" s="395" t="s">
        <v>307</v>
      </c>
      <c r="F8643" s="395"/>
      <c r="G8643" s="11" t="s">
        <v>268</v>
      </c>
      <c r="H8643" s="15">
        <v>1</v>
      </c>
      <c r="I8643" s="13">
        <v>76.040000000000006</v>
      </c>
      <c r="J8643" s="13">
        <v>76.040000000000006</v>
      </c>
    </row>
    <row r="8644" spans="1:10" ht="24" customHeight="1">
      <c r="A8644" s="17" t="s">
        <v>1884</v>
      </c>
      <c r="B8644" s="19" t="s">
        <v>1909</v>
      </c>
      <c r="C8644" s="17" t="s">
        <v>78</v>
      </c>
      <c r="D8644" s="17" t="s">
        <v>1910</v>
      </c>
      <c r="E8644" s="396" t="s">
        <v>1887</v>
      </c>
      <c r="F8644" s="396"/>
      <c r="G8644" s="18" t="s">
        <v>1911</v>
      </c>
      <c r="H8644" s="21">
        <v>5.4800000000000001E-2</v>
      </c>
      <c r="I8644" s="20">
        <v>22.95</v>
      </c>
      <c r="J8644" s="20">
        <v>1.25</v>
      </c>
    </row>
    <row r="8645" spans="1:10" ht="25.95" customHeight="1">
      <c r="A8645" s="17" t="s">
        <v>1884</v>
      </c>
      <c r="B8645" s="19" t="s">
        <v>1957</v>
      </c>
      <c r="C8645" s="17" t="s">
        <v>78</v>
      </c>
      <c r="D8645" s="17" t="s">
        <v>1958</v>
      </c>
      <c r="E8645" s="396" t="s">
        <v>1887</v>
      </c>
      <c r="F8645" s="396"/>
      <c r="G8645" s="18" t="s">
        <v>1911</v>
      </c>
      <c r="H8645" s="21">
        <v>0.17399999999999999</v>
      </c>
      <c r="I8645" s="20">
        <v>27.62</v>
      </c>
      <c r="J8645" s="20">
        <v>4.8</v>
      </c>
    </row>
    <row r="8646" spans="1:10" ht="25.95" customHeight="1">
      <c r="A8646" s="22" t="s">
        <v>1894</v>
      </c>
      <c r="B8646" s="24" t="s">
        <v>4351</v>
      </c>
      <c r="C8646" s="22" t="s">
        <v>78</v>
      </c>
      <c r="D8646" s="22" t="s">
        <v>4352</v>
      </c>
      <c r="E8646" s="397" t="s">
        <v>1928</v>
      </c>
      <c r="F8646" s="397"/>
      <c r="G8646" s="23" t="s">
        <v>268</v>
      </c>
      <c r="H8646" s="26">
        <v>1</v>
      </c>
      <c r="I8646" s="25">
        <v>69.83</v>
      </c>
      <c r="J8646" s="25">
        <v>69.83</v>
      </c>
    </row>
    <row r="8647" spans="1:10" ht="25.95" customHeight="1">
      <c r="A8647" s="22" t="s">
        <v>1894</v>
      </c>
      <c r="B8647" s="24" t="s">
        <v>2866</v>
      </c>
      <c r="C8647" s="22" t="s">
        <v>78</v>
      </c>
      <c r="D8647" s="22" t="s">
        <v>2867</v>
      </c>
      <c r="E8647" s="397" t="s">
        <v>1928</v>
      </c>
      <c r="F8647" s="397"/>
      <c r="G8647" s="23" t="s">
        <v>268</v>
      </c>
      <c r="H8647" s="26">
        <v>4.8000000000000001E-2</v>
      </c>
      <c r="I8647" s="25">
        <v>3.45</v>
      </c>
      <c r="J8647" s="25">
        <v>0.16</v>
      </c>
    </row>
    <row r="8648" spans="1:10">
      <c r="A8648" s="38"/>
      <c r="B8648" s="38"/>
      <c r="C8648" s="38"/>
      <c r="D8648" s="38"/>
      <c r="E8648" s="38" t="s">
        <v>1897</v>
      </c>
      <c r="F8648" s="39">
        <v>4.59</v>
      </c>
      <c r="G8648" s="38" t="s">
        <v>1898</v>
      </c>
      <c r="H8648" s="39">
        <v>0</v>
      </c>
      <c r="I8648" s="38" t="s">
        <v>1899</v>
      </c>
      <c r="J8648" s="39">
        <v>4.59</v>
      </c>
    </row>
    <row r="8649" spans="1:10">
      <c r="A8649" s="38"/>
      <c r="B8649" s="38"/>
      <c r="C8649" s="38"/>
      <c r="D8649" s="38"/>
      <c r="E8649" s="38" t="s">
        <v>1900</v>
      </c>
      <c r="F8649" s="39">
        <v>15.58</v>
      </c>
      <c r="G8649" s="38"/>
      <c r="H8649" s="398" t="s">
        <v>1901</v>
      </c>
      <c r="I8649" s="398"/>
      <c r="J8649" s="39">
        <v>91.62</v>
      </c>
    </row>
    <row r="8650" spans="1:10" ht="1.05" customHeight="1">
      <c r="A8650" s="16"/>
      <c r="B8650" s="16"/>
      <c r="C8650" s="16"/>
      <c r="D8650" s="16"/>
      <c r="E8650" s="16"/>
      <c r="F8650" s="16"/>
      <c r="G8650" s="16"/>
      <c r="H8650" s="16"/>
      <c r="I8650" s="16"/>
      <c r="J8650" s="16"/>
    </row>
    <row r="8651" spans="1:10" ht="18" customHeight="1">
      <c r="A8651" s="2"/>
      <c r="B8651" s="4" t="s">
        <v>61</v>
      </c>
      <c r="C8651" s="2" t="s">
        <v>62</v>
      </c>
      <c r="D8651" s="2" t="s">
        <v>9</v>
      </c>
      <c r="E8651" s="391" t="s">
        <v>63</v>
      </c>
      <c r="F8651" s="391"/>
      <c r="G8651" s="3" t="s">
        <v>64</v>
      </c>
      <c r="H8651" s="4" t="s">
        <v>10</v>
      </c>
      <c r="I8651" s="4" t="s">
        <v>65</v>
      </c>
      <c r="J8651" s="4" t="s">
        <v>11</v>
      </c>
    </row>
    <row r="8652" spans="1:10" ht="39" customHeight="1">
      <c r="A8652" s="10" t="s">
        <v>1883</v>
      </c>
      <c r="B8652" s="12" t="s">
        <v>2894</v>
      </c>
      <c r="C8652" s="10" t="s">
        <v>78</v>
      </c>
      <c r="D8652" s="10" t="s">
        <v>2895</v>
      </c>
      <c r="E8652" s="395" t="s">
        <v>307</v>
      </c>
      <c r="F8652" s="395"/>
      <c r="G8652" s="11" t="s">
        <v>268</v>
      </c>
      <c r="H8652" s="15">
        <v>1</v>
      </c>
      <c r="I8652" s="13">
        <v>82.02</v>
      </c>
      <c r="J8652" s="13">
        <v>82.02</v>
      </c>
    </row>
    <row r="8653" spans="1:10" ht="24" customHeight="1">
      <c r="A8653" s="17" t="s">
        <v>1884</v>
      </c>
      <c r="B8653" s="19" t="s">
        <v>1909</v>
      </c>
      <c r="C8653" s="17" t="s">
        <v>78</v>
      </c>
      <c r="D8653" s="17" t="s">
        <v>1910</v>
      </c>
      <c r="E8653" s="396" t="s">
        <v>1887</v>
      </c>
      <c r="F8653" s="396"/>
      <c r="G8653" s="18" t="s">
        <v>1911</v>
      </c>
      <c r="H8653" s="21">
        <v>5.4800000000000001E-2</v>
      </c>
      <c r="I8653" s="20">
        <v>22.95</v>
      </c>
      <c r="J8653" s="20">
        <v>1.25</v>
      </c>
    </row>
    <row r="8654" spans="1:10" ht="25.95" customHeight="1">
      <c r="A8654" s="17" t="s">
        <v>1884</v>
      </c>
      <c r="B8654" s="19" t="s">
        <v>1957</v>
      </c>
      <c r="C8654" s="17" t="s">
        <v>78</v>
      </c>
      <c r="D8654" s="17" t="s">
        <v>1958</v>
      </c>
      <c r="E8654" s="396" t="s">
        <v>1887</v>
      </c>
      <c r="F8654" s="396"/>
      <c r="G8654" s="18" t="s">
        <v>1911</v>
      </c>
      <c r="H8654" s="21">
        <v>0.17399999999999999</v>
      </c>
      <c r="I8654" s="20">
        <v>27.62</v>
      </c>
      <c r="J8654" s="20">
        <v>4.8</v>
      </c>
    </row>
    <row r="8655" spans="1:10" ht="25.95" customHeight="1">
      <c r="A8655" s="22" t="s">
        <v>1894</v>
      </c>
      <c r="B8655" s="24" t="s">
        <v>2866</v>
      </c>
      <c r="C8655" s="22" t="s">
        <v>78</v>
      </c>
      <c r="D8655" s="22" t="s">
        <v>2867</v>
      </c>
      <c r="E8655" s="397" t="s">
        <v>1928</v>
      </c>
      <c r="F8655" s="397"/>
      <c r="G8655" s="23" t="s">
        <v>268</v>
      </c>
      <c r="H8655" s="26">
        <v>4.8000000000000001E-2</v>
      </c>
      <c r="I8655" s="25">
        <v>3.45</v>
      </c>
      <c r="J8655" s="25">
        <v>0.16</v>
      </c>
    </row>
    <row r="8656" spans="1:10" ht="25.95" customHeight="1">
      <c r="A8656" s="22" t="s">
        <v>1894</v>
      </c>
      <c r="B8656" s="24" t="s">
        <v>4353</v>
      </c>
      <c r="C8656" s="22" t="s">
        <v>78</v>
      </c>
      <c r="D8656" s="22" t="s">
        <v>4354</v>
      </c>
      <c r="E8656" s="397" t="s">
        <v>1928</v>
      </c>
      <c r="F8656" s="397"/>
      <c r="G8656" s="23" t="s">
        <v>268</v>
      </c>
      <c r="H8656" s="26">
        <v>1</v>
      </c>
      <c r="I8656" s="25">
        <v>75.81</v>
      </c>
      <c r="J8656" s="25">
        <v>75.81</v>
      </c>
    </row>
    <row r="8657" spans="1:10">
      <c r="A8657" s="38"/>
      <c r="B8657" s="38"/>
      <c r="C8657" s="38"/>
      <c r="D8657" s="38"/>
      <c r="E8657" s="38" t="s">
        <v>1897</v>
      </c>
      <c r="F8657" s="39">
        <v>4.59</v>
      </c>
      <c r="G8657" s="38" t="s">
        <v>1898</v>
      </c>
      <c r="H8657" s="39">
        <v>0</v>
      </c>
      <c r="I8657" s="38" t="s">
        <v>1899</v>
      </c>
      <c r="J8657" s="39">
        <v>4.59</v>
      </c>
    </row>
    <row r="8658" spans="1:10">
      <c r="A8658" s="38"/>
      <c r="B8658" s="38"/>
      <c r="C8658" s="38"/>
      <c r="D8658" s="38"/>
      <c r="E8658" s="38" t="s">
        <v>1900</v>
      </c>
      <c r="F8658" s="39">
        <v>16.809999999999999</v>
      </c>
      <c r="G8658" s="38"/>
      <c r="H8658" s="398" t="s">
        <v>1901</v>
      </c>
      <c r="I8658" s="398"/>
      <c r="J8658" s="39">
        <v>98.83</v>
      </c>
    </row>
    <row r="8659" spans="1:10" ht="1.05" customHeight="1">
      <c r="A8659" s="16"/>
      <c r="B8659" s="16"/>
      <c r="C8659" s="16"/>
      <c r="D8659" s="16"/>
      <c r="E8659" s="16"/>
      <c r="F8659" s="16"/>
      <c r="G8659" s="16"/>
      <c r="H8659" s="16"/>
      <c r="I8659" s="16"/>
      <c r="J8659" s="16"/>
    </row>
    <row r="8660" spans="1:10" ht="18" customHeight="1">
      <c r="A8660" s="2"/>
      <c r="B8660" s="4" t="s">
        <v>61</v>
      </c>
      <c r="C8660" s="2" t="s">
        <v>62</v>
      </c>
      <c r="D8660" s="2" t="s">
        <v>9</v>
      </c>
      <c r="E8660" s="391" t="s">
        <v>63</v>
      </c>
      <c r="F8660" s="391"/>
      <c r="G8660" s="3" t="s">
        <v>64</v>
      </c>
      <c r="H8660" s="4" t="s">
        <v>10</v>
      </c>
      <c r="I8660" s="4" t="s">
        <v>65</v>
      </c>
      <c r="J8660" s="4" t="s">
        <v>11</v>
      </c>
    </row>
    <row r="8661" spans="1:10" ht="39" customHeight="1">
      <c r="A8661" s="10" t="s">
        <v>1883</v>
      </c>
      <c r="B8661" s="12" t="s">
        <v>2884</v>
      </c>
      <c r="C8661" s="10" t="s">
        <v>78</v>
      </c>
      <c r="D8661" s="10" t="s">
        <v>2885</v>
      </c>
      <c r="E8661" s="395" t="s">
        <v>307</v>
      </c>
      <c r="F8661" s="395"/>
      <c r="G8661" s="11" t="s">
        <v>268</v>
      </c>
      <c r="H8661" s="15">
        <v>1</v>
      </c>
      <c r="I8661" s="13">
        <v>8.9600000000000009</v>
      </c>
      <c r="J8661" s="13">
        <v>8.9600000000000009</v>
      </c>
    </row>
    <row r="8662" spans="1:10" ht="24" customHeight="1">
      <c r="A8662" s="17" t="s">
        <v>1884</v>
      </c>
      <c r="B8662" s="19" t="s">
        <v>1909</v>
      </c>
      <c r="C8662" s="17" t="s">
        <v>78</v>
      </c>
      <c r="D8662" s="17" t="s">
        <v>1910</v>
      </c>
      <c r="E8662" s="396" t="s">
        <v>1887</v>
      </c>
      <c r="F8662" s="396"/>
      <c r="G8662" s="18" t="s">
        <v>1911</v>
      </c>
      <c r="H8662" s="21">
        <v>3.8800000000000001E-2</v>
      </c>
      <c r="I8662" s="20">
        <v>22.95</v>
      </c>
      <c r="J8662" s="20">
        <v>0.89</v>
      </c>
    </row>
    <row r="8663" spans="1:10" ht="25.95" customHeight="1">
      <c r="A8663" s="17" t="s">
        <v>1884</v>
      </c>
      <c r="B8663" s="19" t="s">
        <v>1957</v>
      </c>
      <c r="C8663" s="17" t="s">
        <v>78</v>
      </c>
      <c r="D8663" s="17" t="s">
        <v>1958</v>
      </c>
      <c r="E8663" s="396" t="s">
        <v>1887</v>
      </c>
      <c r="F8663" s="396"/>
      <c r="G8663" s="18" t="s">
        <v>1911</v>
      </c>
      <c r="H8663" s="21">
        <v>0.1232</v>
      </c>
      <c r="I8663" s="20">
        <v>27.62</v>
      </c>
      <c r="J8663" s="20">
        <v>3.4</v>
      </c>
    </row>
    <row r="8664" spans="1:10" ht="25.95" customHeight="1">
      <c r="A8664" s="22" t="s">
        <v>1894</v>
      </c>
      <c r="B8664" s="24" t="s">
        <v>4355</v>
      </c>
      <c r="C8664" s="22" t="s">
        <v>78</v>
      </c>
      <c r="D8664" s="22" t="s">
        <v>4356</v>
      </c>
      <c r="E8664" s="397" t="s">
        <v>1928</v>
      </c>
      <c r="F8664" s="397"/>
      <c r="G8664" s="23" t="s">
        <v>268</v>
      </c>
      <c r="H8664" s="26">
        <v>1</v>
      </c>
      <c r="I8664" s="25">
        <v>4.5599999999999996</v>
      </c>
      <c r="J8664" s="25">
        <v>4.5599999999999996</v>
      </c>
    </row>
    <row r="8665" spans="1:10" ht="25.95" customHeight="1">
      <c r="A8665" s="22" t="s">
        <v>1894</v>
      </c>
      <c r="B8665" s="24" t="s">
        <v>2866</v>
      </c>
      <c r="C8665" s="22" t="s">
        <v>78</v>
      </c>
      <c r="D8665" s="22" t="s">
        <v>2867</v>
      </c>
      <c r="E8665" s="397" t="s">
        <v>1928</v>
      </c>
      <c r="F8665" s="397"/>
      <c r="G8665" s="23" t="s">
        <v>268</v>
      </c>
      <c r="H8665" s="26">
        <v>3.32E-2</v>
      </c>
      <c r="I8665" s="25">
        <v>3.45</v>
      </c>
      <c r="J8665" s="25">
        <v>0.11</v>
      </c>
    </row>
    <row r="8666" spans="1:10">
      <c r="A8666" s="38"/>
      <c r="B8666" s="38"/>
      <c r="C8666" s="38"/>
      <c r="D8666" s="38"/>
      <c r="E8666" s="38" t="s">
        <v>1897</v>
      </c>
      <c r="F8666" s="39">
        <v>3.24</v>
      </c>
      <c r="G8666" s="38" t="s">
        <v>1898</v>
      </c>
      <c r="H8666" s="39">
        <v>0</v>
      </c>
      <c r="I8666" s="38" t="s">
        <v>1899</v>
      </c>
      <c r="J8666" s="39">
        <v>3.24</v>
      </c>
    </row>
    <row r="8667" spans="1:10">
      <c r="A8667" s="38"/>
      <c r="B8667" s="38"/>
      <c r="C8667" s="38"/>
      <c r="D8667" s="38"/>
      <c r="E8667" s="38" t="s">
        <v>1900</v>
      </c>
      <c r="F8667" s="39">
        <v>1.83</v>
      </c>
      <c r="G8667" s="38"/>
      <c r="H8667" s="398" t="s">
        <v>1901</v>
      </c>
      <c r="I8667" s="398"/>
      <c r="J8667" s="39">
        <v>10.79</v>
      </c>
    </row>
    <row r="8668" spans="1:10" ht="1.05" customHeight="1">
      <c r="A8668" s="16"/>
      <c r="B8668" s="16"/>
      <c r="C8668" s="16"/>
      <c r="D8668" s="16"/>
      <c r="E8668" s="16"/>
      <c r="F8668" s="16"/>
      <c r="G8668" s="16"/>
      <c r="H8668" s="16"/>
      <c r="I8668" s="16"/>
      <c r="J8668" s="16"/>
    </row>
    <row r="8669" spans="1:10">
      <c r="A8669" s="37"/>
      <c r="B8669" s="37"/>
      <c r="C8669" s="37"/>
      <c r="D8669" s="37"/>
      <c r="E8669" s="37"/>
      <c r="F8669" s="37"/>
      <c r="G8669" s="37"/>
      <c r="H8669" s="37"/>
      <c r="I8669" s="37"/>
      <c r="J8669" s="37"/>
    </row>
    <row r="8670" spans="1:10">
      <c r="A8670" s="387"/>
      <c r="B8670" s="387"/>
      <c r="C8670" s="387"/>
      <c r="D8670" s="36"/>
      <c r="E8670" s="32"/>
      <c r="F8670" s="384" t="s">
        <v>55</v>
      </c>
      <c r="G8670" s="387"/>
      <c r="H8670" s="388">
        <v>6197167.2400000002</v>
      </c>
      <c r="I8670" s="387"/>
      <c r="J8670" s="387"/>
    </row>
    <row r="8671" spans="1:10">
      <c r="A8671" s="387"/>
      <c r="B8671" s="387"/>
      <c r="C8671" s="387"/>
      <c r="D8671" s="36"/>
      <c r="E8671" s="32"/>
      <c r="F8671" s="384" t="s">
        <v>56</v>
      </c>
      <c r="G8671" s="387"/>
      <c r="H8671" s="388">
        <v>1269852.32</v>
      </c>
      <c r="I8671" s="387"/>
      <c r="J8671" s="387"/>
    </row>
    <row r="8672" spans="1:10">
      <c r="A8672" s="387"/>
      <c r="B8672" s="387"/>
      <c r="C8672" s="387"/>
      <c r="D8672" s="36"/>
      <c r="E8672" s="32"/>
      <c r="F8672" s="384" t="s">
        <v>57</v>
      </c>
      <c r="G8672" s="387"/>
      <c r="H8672" s="388">
        <v>7467019.5599999996</v>
      </c>
      <c r="I8672" s="387"/>
      <c r="J8672" s="387"/>
    </row>
    <row r="8673" spans="1:10" ht="60" customHeight="1">
      <c r="A8673" s="31"/>
      <c r="B8673" s="31"/>
      <c r="C8673" s="31"/>
      <c r="D8673" s="31"/>
      <c r="E8673" s="31"/>
      <c r="F8673" s="31"/>
      <c r="G8673" s="31"/>
      <c r="H8673" s="31"/>
      <c r="I8673" s="31"/>
      <c r="J8673" s="31"/>
    </row>
    <row r="8674" spans="1:10" ht="18" customHeight="1">
      <c r="A8674" s="389"/>
      <c r="B8674" s="389"/>
      <c r="C8674" s="389"/>
      <c r="D8674" s="389"/>
      <c r="E8674" s="389"/>
      <c r="F8674" s="389"/>
      <c r="G8674" s="389"/>
      <c r="H8674" s="389"/>
      <c r="I8674" s="389"/>
      <c r="J8674" s="389"/>
    </row>
    <row r="8675" spans="1:10" ht="30" customHeight="1">
      <c r="A8675" s="389"/>
      <c r="B8675" s="389"/>
      <c r="C8675" s="389"/>
      <c r="D8675" s="389"/>
      <c r="E8675" s="389"/>
      <c r="F8675" s="389"/>
      <c r="G8675" s="389"/>
      <c r="H8675" s="389"/>
      <c r="I8675" s="389"/>
      <c r="J8675" s="389"/>
    </row>
  </sheetData>
  <mergeCells count="6789">
    <mergeCell ref="A8672:C8672"/>
    <mergeCell ref="F8672:G8672"/>
    <mergeCell ref="H8672:J8672"/>
    <mergeCell ref="A8674:J8674"/>
    <mergeCell ref="A8675:J8675"/>
    <mergeCell ref="E8653:F8653"/>
    <mergeCell ref="E8654:F8654"/>
    <mergeCell ref="E8655:F8655"/>
    <mergeCell ref="E8656:F8656"/>
    <mergeCell ref="H8658:I8658"/>
    <mergeCell ref="E8660:F8660"/>
    <mergeCell ref="E8661:F8661"/>
    <mergeCell ref="E8662:F8662"/>
    <mergeCell ref="E8663:F8663"/>
    <mergeCell ref="E8664:F8664"/>
    <mergeCell ref="E8665:F8665"/>
    <mergeCell ref="H8667:I8667"/>
    <mergeCell ref="A8670:C8670"/>
    <mergeCell ref="F8670:G8670"/>
    <mergeCell ref="H8670:J8670"/>
    <mergeCell ref="A8671:C8671"/>
    <mergeCell ref="F8671:G8671"/>
    <mergeCell ref="H8671:J8671"/>
    <mergeCell ref="E8632:F8632"/>
    <mergeCell ref="E8633:F8633"/>
    <mergeCell ref="E8634:F8634"/>
    <mergeCell ref="E8635:F8635"/>
    <mergeCell ref="E8636:F8636"/>
    <mergeCell ref="E8637:F8637"/>
    <mergeCell ref="E8638:F8638"/>
    <mergeCell ref="H8640:I8640"/>
    <mergeCell ref="E8642:F8642"/>
    <mergeCell ref="E8643:F8643"/>
    <mergeCell ref="E8644:F8644"/>
    <mergeCell ref="E8645:F8645"/>
    <mergeCell ref="E8646:F8646"/>
    <mergeCell ref="E8647:F8647"/>
    <mergeCell ref="H8649:I8649"/>
    <mergeCell ref="E8651:F8651"/>
    <mergeCell ref="E8652:F8652"/>
    <mergeCell ref="E8607:F8607"/>
    <mergeCell ref="H8609:I8609"/>
    <mergeCell ref="E8611:F8611"/>
    <mergeCell ref="E8612:F8612"/>
    <mergeCell ref="E8613:F8613"/>
    <mergeCell ref="H8615:I8615"/>
    <mergeCell ref="E8617:F8617"/>
    <mergeCell ref="E8618:F8618"/>
    <mergeCell ref="E8619:F8619"/>
    <mergeCell ref="H8621:I8621"/>
    <mergeCell ref="E8623:F8623"/>
    <mergeCell ref="E8624:F8624"/>
    <mergeCell ref="E8625:F8625"/>
    <mergeCell ref="H8627:I8627"/>
    <mergeCell ref="E8629:F8629"/>
    <mergeCell ref="E8630:F8630"/>
    <mergeCell ref="E8631:F8631"/>
    <mergeCell ref="E8584:F8584"/>
    <mergeCell ref="E8585:F8585"/>
    <mergeCell ref="H8587:I8587"/>
    <mergeCell ref="E8589:F8589"/>
    <mergeCell ref="E8590:F8590"/>
    <mergeCell ref="E8591:F8591"/>
    <mergeCell ref="E8592:F8592"/>
    <mergeCell ref="H8594:I8594"/>
    <mergeCell ref="E8596:F8596"/>
    <mergeCell ref="E8597:F8597"/>
    <mergeCell ref="E8598:F8598"/>
    <mergeCell ref="E8599:F8599"/>
    <mergeCell ref="E8600:F8600"/>
    <mergeCell ref="E8601:F8601"/>
    <mergeCell ref="H8603:I8603"/>
    <mergeCell ref="E8605:F8605"/>
    <mergeCell ref="E8606:F8606"/>
    <mergeCell ref="E8563:F8563"/>
    <mergeCell ref="H8565:I8565"/>
    <mergeCell ref="E8567:F8567"/>
    <mergeCell ref="E8568:F8568"/>
    <mergeCell ref="E8569:F8569"/>
    <mergeCell ref="E8570:F8570"/>
    <mergeCell ref="E8571:F8571"/>
    <mergeCell ref="E8572:F8572"/>
    <mergeCell ref="E8573:F8573"/>
    <mergeCell ref="E8574:F8574"/>
    <mergeCell ref="H8576:I8576"/>
    <mergeCell ref="E8578:F8578"/>
    <mergeCell ref="E8579:F8579"/>
    <mergeCell ref="E8580:F8580"/>
    <mergeCell ref="E8581:F8581"/>
    <mergeCell ref="E8582:F8582"/>
    <mergeCell ref="E8583:F8583"/>
    <mergeCell ref="E8542:F8542"/>
    <mergeCell ref="E8543:F8543"/>
    <mergeCell ref="E8544:F8544"/>
    <mergeCell ref="E8545:F8545"/>
    <mergeCell ref="H8547:I8547"/>
    <mergeCell ref="E8549:F8549"/>
    <mergeCell ref="E8550:F8550"/>
    <mergeCell ref="E8551:F8551"/>
    <mergeCell ref="E8552:F8552"/>
    <mergeCell ref="E8553:F8553"/>
    <mergeCell ref="E8554:F8554"/>
    <mergeCell ref="H8556:I8556"/>
    <mergeCell ref="E8558:F8558"/>
    <mergeCell ref="E8559:F8559"/>
    <mergeCell ref="E8560:F8560"/>
    <mergeCell ref="E8561:F8561"/>
    <mergeCell ref="E8562:F8562"/>
    <mergeCell ref="E8519:F8519"/>
    <mergeCell ref="H8521:I8521"/>
    <mergeCell ref="E8523:F8523"/>
    <mergeCell ref="E8524:F8524"/>
    <mergeCell ref="E8525:F8525"/>
    <mergeCell ref="E8526:F8526"/>
    <mergeCell ref="E8527:F8527"/>
    <mergeCell ref="H8529:I8529"/>
    <mergeCell ref="E8531:F8531"/>
    <mergeCell ref="E8532:F8532"/>
    <mergeCell ref="E8533:F8533"/>
    <mergeCell ref="E8534:F8534"/>
    <mergeCell ref="E8535:F8535"/>
    <mergeCell ref="E8536:F8536"/>
    <mergeCell ref="H8538:I8538"/>
    <mergeCell ref="E8540:F8540"/>
    <mergeCell ref="E8541:F8541"/>
    <mergeCell ref="E8498:F8498"/>
    <mergeCell ref="H8500:I8500"/>
    <mergeCell ref="E8502:F8502"/>
    <mergeCell ref="E8503:F8503"/>
    <mergeCell ref="E8504:F8504"/>
    <mergeCell ref="E8505:F8505"/>
    <mergeCell ref="E8506:F8506"/>
    <mergeCell ref="E8507:F8507"/>
    <mergeCell ref="E8508:F8508"/>
    <mergeCell ref="E8509:F8509"/>
    <mergeCell ref="E8510:F8510"/>
    <mergeCell ref="E8511:F8511"/>
    <mergeCell ref="H8513:I8513"/>
    <mergeCell ref="E8515:F8515"/>
    <mergeCell ref="E8516:F8516"/>
    <mergeCell ref="E8517:F8517"/>
    <mergeCell ref="E8518:F8518"/>
    <mergeCell ref="E8477:F8477"/>
    <mergeCell ref="H8479:I8479"/>
    <mergeCell ref="E8481:F8481"/>
    <mergeCell ref="E8482:F8482"/>
    <mergeCell ref="E8483:F8483"/>
    <mergeCell ref="E8484:F8484"/>
    <mergeCell ref="E8485:F8485"/>
    <mergeCell ref="E8486:F8486"/>
    <mergeCell ref="E8487:F8487"/>
    <mergeCell ref="E8488:F8488"/>
    <mergeCell ref="E8489:F8489"/>
    <mergeCell ref="H8491:I8491"/>
    <mergeCell ref="E8493:F8493"/>
    <mergeCell ref="E8494:F8494"/>
    <mergeCell ref="E8495:F8495"/>
    <mergeCell ref="E8496:F8496"/>
    <mergeCell ref="E8497:F8497"/>
    <mergeCell ref="E8458:F8458"/>
    <mergeCell ref="E8459:F8459"/>
    <mergeCell ref="E8460:F8460"/>
    <mergeCell ref="E8461:F8461"/>
    <mergeCell ref="E8462:F8462"/>
    <mergeCell ref="E8463:F8463"/>
    <mergeCell ref="E8464:F8464"/>
    <mergeCell ref="E8465:F8465"/>
    <mergeCell ref="H8467:I8467"/>
    <mergeCell ref="E8469:F8469"/>
    <mergeCell ref="E8470:F8470"/>
    <mergeCell ref="E8471:F8471"/>
    <mergeCell ref="E8472:F8472"/>
    <mergeCell ref="E8473:F8473"/>
    <mergeCell ref="E8474:F8474"/>
    <mergeCell ref="E8475:F8475"/>
    <mergeCell ref="E8476:F8476"/>
    <mergeCell ref="H8436:I8436"/>
    <mergeCell ref="E8438:F8438"/>
    <mergeCell ref="E8439:F8439"/>
    <mergeCell ref="E8440:F8440"/>
    <mergeCell ref="E8441:F8441"/>
    <mergeCell ref="E8442:F8442"/>
    <mergeCell ref="E8443:F8443"/>
    <mergeCell ref="H8445:I8445"/>
    <mergeCell ref="E8447:F8447"/>
    <mergeCell ref="E8448:F8448"/>
    <mergeCell ref="E8449:F8449"/>
    <mergeCell ref="E8450:F8450"/>
    <mergeCell ref="E8451:F8451"/>
    <mergeCell ref="E8452:F8452"/>
    <mergeCell ref="H8454:I8454"/>
    <mergeCell ref="E8456:F8456"/>
    <mergeCell ref="E8457:F8457"/>
    <mergeCell ref="E8416:F8416"/>
    <mergeCell ref="E8417:F8417"/>
    <mergeCell ref="E8418:F8418"/>
    <mergeCell ref="E8419:F8419"/>
    <mergeCell ref="E8420:F8420"/>
    <mergeCell ref="E8421:F8421"/>
    <mergeCell ref="H8423:I8423"/>
    <mergeCell ref="E8425:F8425"/>
    <mergeCell ref="E8426:F8426"/>
    <mergeCell ref="E8427:F8427"/>
    <mergeCell ref="E8428:F8428"/>
    <mergeCell ref="E8429:F8429"/>
    <mergeCell ref="E8430:F8430"/>
    <mergeCell ref="E8431:F8431"/>
    <mergeCell ref="E8432:F8432"/>
    <mergeCell ref="E8433:F8433"/>
    <mergeCell ref="E8434:F8434"/>
    <mergeCell ref="H8392:I8392"/>
    <mergeCell ref="E8394:F8394"/>
    <mergeCell ref="E8395:F8395"/>
    <mergeCell ref="E8396:F8396"/>
    <mergeCell ref="H8398:I8398"/>
    <mergeCell ref="E8400:F8400"/>
    <mergeCell ref="E8401:F8401"/>
    <mergeCell ref="E8402:F8402"/>
    <mergeCell ref="H8404:I8404"/>
    <mergeCell ref="E8406:F8406"/>
    <mergeCell ref="E8407:F8407"/>
    <mergeCell ref="E8408:F8408"/>
    <mergeCell ref="H8410:I8410"/>
    <mergeCell ref="E8412:F8412"/>
    <mergeCell ref="E8413:F8413"/>
    <mergeCell ref="E8414:F8414"/>
    <mergeCell ref="E8415:F8415"/>
    <mergeCell ref="E8370:F8370"/>
    <mergeCell ref="E8371:F8371"/>
    <mergeCell ref="E8372:F8372"/>
    <mergeCell ref="E8373:F8373"/>
    <mergeCell ref="E8374:F8374"/>
    <mergeCell ref="H8376:I8376"/>
    <mergeCell ref="E8378:F8378"/>
    <mergeCell ref="E8379:F8379"/>
    <mergeCell ref="E8380:F8380"/>
    <mergeCell ref="E8381:F8381"/>
    <mergeCell ref="E8382:F8382"/>
    <mergeCell ref="E8383:F8383"/>
    <mergeCell ref="E8384:F8384"/>
    <mergeCell ref="H8386:I8386"/>
    <mergeCell ref="E8388:F8388"/>
    <mergeCell ref="E8389:F8389"/>
    <mergeCell ref="E8390:F8390"/>
    <mergeCell ref="H8344:I8344"/>
    <mergeCell ref="E8346:F8346"/>
    <mergeCell ref="E8347:F8347"/>
    <mergeCell ref="E8348:F8348"/>
    <mergeCell ref="H8350:I8350"/>
    <mergeCell ref="E8352:F8352"/>
    <mergeCell ref="E8353:F8353"/>
    <mergeCell ref="E8354:F8354"/>
    <mergeCell ref="H8356:I8356"/>
    <mergeCell ref="E8358:F8358"/>
    <mergeCell ref="E8359:F8359"/>
    <mergeCell ref="E8360:F8360"/>
    <mergeCell ref="H8362:I8362"/>
    <mergeCell ref="E8364:F8364"/>
    <mergeCell ref="E8365:F8365"/>
    <mergeCell ref="E8366:F8366"/>
    <mergeCell ref="H8368:I8368"/>
    <mergeCell ref="E8322:F8322"/>
    <mergeCell ref="E8323:F8323"/>
    <mergeCell ref="E8324:F8324"/>
    <mergeCell ref="H8326:I8326"/>
    <mergeCell ref="E8328:F8328"/>
    <mergeCell ref="E8329:F8329"/>
    <mergeCell ref="E8330:F8330"/>
    <mergeCell ref="E8331:F8331"/>
    <mergeCell ref="E8332:F8332"/>
    <mergeCell ref="H8334:I8334"/>
    <mergeCell ref="E8336:F8336"/>
    <mergeCell ref="E8337:F8337"/>
    <mergeCell ref="E8338:F8338"/>
    <mergeCell ref="E8339:F8339"/>
    <mergeCell ref="E8340:F8340"/>
    <mergeCell ref="E8341:F8341"/>
    <mergeCell ref="E8342:F8342"/>
    <mergeCell ref="E8301:F8301"/>
    <mergeCell ref="E8302:F8302"/>
    <mergeCell ref="H8304:I8304"/>
    <mergeCell ref="E8306:F8306"/>
    <mergeCell ref="E8307:F8307"/>
    <mergeCell ref="E8308:F8308"/>
    <mergeCell ref="E8309:F8309"/>
    <mergeCell ref="E8310:F8310"/>
    <mergeCell ref="E8311:F8311"/>
    <mergeCell ref="E8312:F8312"/>
    <mergeCell ref="H8314:I8314"/>
    <mergeCell ref="E8316:F8316"/>
    <mergeCell ref="E8317:F8317"/>
    <mergeCell ref="E8318:F8318"/>
    <mergeCell ref="E8319:F8319"/>
    <mergeCell ref="E8320:F8320"/>
    <mergeCell ref="E8321:F8321"/>
    <mergeCell ref="E8280:F8280"/>
    <mergeCell ref="E8281:F8281"/>
    <mergeCell ref="H8283:I8283"/>
    <mergeCell ref="E8285:F8285"/>
    <mergeCell ref="E8286:F8286"/>
    <mergeCell ref="E8287:F8287"/>
    <mergeCell ref="E8288:F8288"/>
    <mergeCell ref="E8289:F8289"/>
    <mergeCell ref="E8290:F8290"/>
    <mergeCell ref="E8291:F8291"/>
    <mergeCell ref="E8292:F8292"/>
    <mergeCell ref="H8294:I8294"/>
    <mergeCell ref="E8296:F8296"/>
    <mergeCell ref="E8297:F8297"/>
    <mergeCell ref="E8298:F8298"/>
    <mergeCell ref="E8299:F8299"/>
    <mergeCell ref="E8300:F8300"/>
    <mergeCell ref="E8255:F8255"/>
    <mergeCell ref="E8256:F8256"/>
    <mergeCell ref="E8257:F8257"/>
    <mergeCell ref="H8259:I8259"/>
    <mergeCell ref="E8261:F8261"/>
    <mergeCell ref="E8262:F8262"/>
    <mergeCell ref="E8263:F8263"/>
    <mergeCell ref="H8265:I8265"/>
    <mergeCell ref="E8267:F8267"/>
    <mergeCell ref="E8268:F8268"/>
    <mergeCell ref="E8269:F8269"/>
    <mergeCell ref="H8271:I8271"/>
    <mergeCell ref="E8273:F8273"/>
    <mergeCell ref="E8274:F8274"/>
    <mergeCell ref="E8275:F8275"/>
    <mergeCell ref="H8277:I8277"/>
    <mergeCell ref="E8279:F8279"/>
    <mergeCell ref="H8231:I8231"/>
    <mergeCell ref="E8233:F8233"/>
    <mergeCell ref="E8234:F8234"/>
    <mergeCell ref="E8235:F8235"/>
    <mergeCell ref="H8237:I8237"/>
    <mergeCell ref="E8239:F8239"/>
    <mergeCell ref="E8240:F8240"/>
    <mergeCell ref="E8241:F8241"/>
    <mergeCell ref="H8243:I8243"/>
    <mergeCell ref="E8245:F8245"/>
    <mergeCell ref="E8246:F8246"/>
    <mergeCell ref="E8247:F8247"/>
    <mergeCell ref="E8248:F8248"/>
    <mergeCell ref="H8250:I8250"/>
    <mergeCell ref="E8252:F8252"/>
    <mergeCell ref="E8253:F8253"/>
    <mergeCell ref="E8254:F8254"/>
    <mergeCell ref="E8207:F8207"/>
    <mergeCell ref="E8208:F8208"/>
    <mergeCell ref="H8210:I8210"/>
    <mergeCell ref="E8212:F8212"/>
    <mergeCell ref="E8213:F8213"/>
    <mergeCell ref="E8214:F8214"/>
    <mergeCell ref="E8215:F8215"/>
    <mergeCell ref="E8216:F8216"/>
    <mergeCell ref="E8217:F8217"/>
    <mergeCell ref="H8219:I8219"/>
    <mergeCell ref="E8221:F8221"/>
    <mergeCell ref="E8222:F8222"/>
    <mergeCell ref="E8223:F8223"/>
    <mergeCell ref="H8225:I8225"/>
    <mergeCell ref="E8227:F8227"/>
    <mergeCell ref="E8228:F8228"/>
    <mergeCell ref="E8229:F8229"/>
    <mergeCell ref="E8184:F8184"/>
    <mergeCell ref="H8186:I8186"/>
    <mergeCell ref="E8188:F8188"/>
    <mergeCell ref="E8189:F8189"/>
    <mergeCell ref="E8190:F8190"/>
    <mergeCell ref="E8191:F8191"/>
    <mergeCell ref="H8193:I8193"/>
    <mergeCell ref="E8195:F8195"/>
    <mergeCell ref="E8196:F8196"/>
    <mergeCell ref="E8197:F8197"/>
    <mergeCell ref="E8198:F8198"/>
    <mergeCell ref="E8199:F8199"/>
    <mergeCell ref="E8200:F8200"/>
    <mergeCell ref="E8201:F8201"/>
    <mergeCell ref="H8203:I8203"/>
    <mergeCell ref="E8205:F8205"/>
    <mergeCell ref="E8206:F8206"/>
    <mergeCell ref="E8163:F8163"/>
    <mergeCell ref="E8164:F8164"/>
    <mergeCell ref="E8165:F8165"/>
    <mergeCell ref="E8166:F8166"/>
    <mergeCell ref="H8168:I8168"/>
    <mergeCell ref="E8170:F8170"/>
    <mergeCell ref="E8171:F8171"/>
    <mergeCell ref="E8172:F8172"/>
    <mergeCell ref="E8173:F8173"/>
    <mergeCell ref="E8174:F8174"/>
    <mergeCell ref="H8176:I8176"/>
    <mergeCell ref="E8178:F8178"/>
    <mergeCell ref="E8179:F8179"/>
    <mergeCell ref="E8180:F8180"/>
    <mergeCell ref="E8181:F8181"/>
    <mergeCell ref="E8182:F8182"/>
    <mergeCell ref="E8183:F8183"/>
    <mergeCell ref="E8144:F8144"/>
    <mergeCell ref="E8145:F8145"/>
    <mergeCell ref="E8146:F8146"/>
    <mergeCell ref="E8147:F8147"/>
    <mergeCell ref="E8148:F8148"/>
    <mergeCell ref="E8149:F8149"/>
    <mergeCell ref="E8150:F8150"/>
    <mergeCell ref="E8151:F8151"/>
    <mergeCell ref="E8152:F8152"/>
    <mergeCell ref="E8153:F8153"/>
    <mergeCell ref="H8155:I8155"/>
    <mergeCell ref="E8157:F8157"/>
    <mergeCell ref="E8158:F8158"/>
    <mergeCell ref="E8159:F8159"/>
    <mergeCell ref="E8160:F8160"/>
    <mergeCell ref="E8161:F8161"/>
    <mergeCell ref="E8162:F8162"/>
    <mergeCell ref="E8125:F8125"/>
    <mergeCell ref="E8126:F8126"/>
    <mergeCell ref="E8127:F8127"/>
    <mergeCell ref="E8128:F8128"/>
    <mergeCell ref="E8129:F8129"/>
    <mergeCell ref="E8130:F8130"/>
    <mergeCell ref="E8131:F8131"/>
    <mergeCell ref="E8132:F8132"/>
    <mergeCell ref="E8133:F8133"/>
    <mergeCell ref="E8134:F8134"/>
    <mergeCell ref="E8135:F8135"/>
    <mergeCell ref="E8136:F8136"/>
    <mergeCell ref="E8137:F8137"/>
    <mergeCell ref="E8138:F8138"/>
    <mergeCell ref="E8139:F8139"/>
    <mergeCell ref="E8140:F8140"/>
    <mergeCell ref="H8142:I8142"/>
    <mergeCell ref="E8106:F8106"/>
    <mergeCell ref="E8107:F8107"/>
    <mergeCell ref="E8108:F8108"/>
    <mergeCell ref="E8109:F8109"/>
    <mergeCell ref="E8110:F8110"/>
    <mergeCell ref="E8111:F8111"/>
    <mergeCell ref="E8112:F8112"/>
    <mergeCell ref="E8113:F8113"/>
    <mergeCell ref="E8114:F8114"/>
    <mergeCell ref="E8115:F8115"/>
    <mergeCell ref="E8116:F8116"/>
    <mergeCell ref="E8117:F8117"/>
    <mergeCell ref="E8118:F8118"/>
    <mergeCell ref="E8119:F8119"/>
    <mergeCell ref="E8120:F8120"/>
    <mergeCell ref="E8121:F8121"/>
    <mergeCell ref="H8123:I8123"/>
    <mergeCell ref="E8087:F8087"/>
    <mergeCell ref="E8088:F8088"/>
    <mergeCell ref="E8089:F8089"/>
    <mergeCell ref="E8090:F8090"/>
    <mergeCell ref="E8091:F8091"/>
    <mergeCell ref="E8092:F8092"/>
    <mergeCell ref="E8093:F8093"/>
    <mergeCell ref="E8094:F8094"/>
    <mergeCell ref="E8095:F8095"/>
    <mergeCell ref="E8096:F8096"/>
    <mergeCell ref="E8097:F8097"/>
    <mergeCell ref="E8098:F8098"/>
    <mergeCell ref="E8099:F8099"/>
    <mergeCell ref="E8100:F8100"/>
    <mergeCell ref="E8101:F8101"/>
    <mergeCell ref="E8102:F8102"/>
    <mergeCell ref="H8104:I8104"/>
    <mergeCell ref="E8066:F8066"/>
    <mergeCell ref="E8067:F8067"/>
    <mergeCell ref="E8068:F8068"/>
    <mergeCell ref="E8069:F8069"/>
    <mergeCell ref="H8071:I8071"/>
    <mergeCell ref="E8073:F8073"/>
    <mergeCell ref="E8074:F8074"/>
    <mergeCell ref="E8075:F8075"/>
    <mergeCell ref="E8076:F8076"/>
    <mergeCell ref="E8077:F8077"/>
    <mergeCell ref="E8078:F8078"/>
    <mergeCell ref="E8079:F8079"/>
    <mergeCell ref="E8080:F8080"/>
    <mergeCell ref="E8081:F8081"/>
    <mergeCell ref="E8082:F8082"/>
    <mergeCell ref="H8084:I8084"/>
    <mergeCell ref="E8086:F8086"/>
    <mergeCell ref="E8047:F8047"/>
    <mergeCell ref="E8048:F8048"/>
    <mergeCell ref="E8049:F8049"/>
    <mergeCell ref="E8050:F8050"/>
    <mergeCell ref="E8051:F8051"/>
    <mergeCell ref="E8052:F8052"/>
    <mergeCell ref="E8053:F8053"/>
    <mergeCell ref="E8054:F8054"/>
    <mergeCell ref="E8055:F8055"/>
    <mergeCell ref="E8056:F8056"/>
    <mergeCell ref="H8058:I8058"/>
    <mergeCell ref="E8060:F8060"/>
    <mergeCell ref="E8061:F8061"/>
    <mergeCell ref="E8062:F8062"/>
    <mergeCell ref="E8063:F8063"/>
    <mergeCell ref="E8064:F8064"/>
    <mergeCell ref="E8065:F8065"/>
    <mergeCell ref="E8026:F8026"/>
    <mergeCell ref="E8027:F8027"/>
    <mergeCell ref="E8028:F8028"/>
    <mergeCell ref="E8029:F8029"/>
    <mergeCell ref="E8030:F8030"/>
    <mergeCell ref="H8032:I8032"/>
    <mergeCell ref="E8034:F8034"/>
    <mergeCell ref="E8035:F8035"/>
    <mergeCell ref="E8036:F8036"/>
    <mergeCell ref="E8037:F8037"/>
    <mergeCell ref="E8038:F8038"/>
    <mergeCell ref="E8039:F8039"/>
    <mergeCell ref="E8040:F8040"/>
    <mergeCell ref="E8041:F8041"/>
    <mergeCell ref="E8042:F8042"/>
    <mergeCell ref="E8043:F8043"/>
    <mergeCell ref="H8045:I8045"/>
    <mergeCell ref="H8006:I8006"/>
    <mergeCell ref="E8008:F8008"/>
    <mergeCell ref="E8009:F8009"/>
    <mergeCell ref="E8010:F8010"/>
    <mergeCell ref="E8011:F8011"/>
    <mergeCell ref="E8012:F8012"/>
    <mergeCell ref="E8013:F8013"/>
    <mergeCell ref="E8014:F8014"/>
    <mergeCell ref="E8015:F8015"/>
    <mergeCell ref="E8016:F8016"/>
    <mergeCell ref="E8017:F8017"/>
    <mergeCell ref="H8019:I8019"/>
    <mergeCell ref="E8021:F8021"/>
    <mergeCell ref="E8022:F8022"/>
    <mergeCell ref="E8023:F8023"/>
    <mergeCell ref="E8024:F8024"/>
    <mergeCell ref="E8025:F8025"/>
    <mergeCell ref="E7986:F7986"/>
    <mergeCell ref="E7987:F7987"/>
    <mergeCell ref="E7988:F7988"/>
    <mergeCell ref="E7989:F7989"/>
    <mergeCell ref="E7990:F7990"/>
    <mergeCell ref="E7991:F7991"/>
    <mergeCell ref="H7993:I7993"/>
    <mergeCell ref="E7995:F7995"/>
    <mergeCell ref="E7996:F7996"/>
    <mergeCell ref="E7997:F7997"/>
    <mergeCell ref="E7998:F7998"/>
    <mergeCell ref="E7999:F7999"/>
    <mergeCell ref="E8000:F8000"/>
    <mergeCell ref="E8001:F8001"/>
    <mergeCell ref="E8002:F8002"/>
    <mergeCell ref="E8003:F8003"/>
    <mergeCell ref="E8004:F8004"/>
    <mergeCell ref="E7965:F7965"/>
    <mergeCell ref="H7967:I7967"/>
    <mergeCell ref="E7969:F7969"/>
    <mergeCell ref="E7970:F7970"/>
    <mergeCell ref="E7971:F7971"/>
    <mergeCell ref="E7972:F7972"/>
    <mergeCell ref="E7973:F7973"/>
    <mergeCell ref="E7974:F7974"/>
    <mergeCell ref="E7975:F7975"/>
    <mergeCell ref="E7976:F7976"/>
    <mergeCell ref="E7977:F7977"/>
    <mergeCell ref="E7978:F7978"/>
    <mergeCell ref="H7980:I7980"/>
    <mergeCell ref="E7982:F7982"/>
    <mergeCell ref="E7983:F7983"/>
    <mergeCell ref="E7984:F7984"/>
    <mergeCell ref="E7985:F7985"/>
    <mergeCell ref="E7944:F7944"/>
    <mergeCell ref="E7945:F7945"/>
    <mergeCell ref="E7946:F7946"/>
    <mergeCell ref="H7948:I7948"/>
    <mergeCell ref="E7950:F7950"/>
    <mergeCell ref="E7951:F7951"/>
    <mergeCell ref="E7952:F7952"/>
    <mergeCell ref="H7954:I7954"/>
    <mergeCell ref="E7956:F7956"/>
    <mergeCell ref="E7957:F7957"/>
    <mergeCell ref="E7958:F7958"/>
    <mergeCell ref="E7959:F7959"/>
    <mergeCell ref="E7960:F7960"/>
    <mergeCell ref="E7961:F7961"/>
    <mergeCell ref="E7962:F7962"/>
    <mergeCell ref="E7963:F7963"/>
    <mergeCell ref="E7964:F7964"/>
    <mergeCell ref="E7921:F7921"/>
    <mergeCell ref="E7922:F7922"/>
    <mergeCell ref="E7923:F7923"/>
    <mergeCell ref="E7924:F7924"/>
    <mergeCell ref="E7925:F7925"/>
    <mergeCell ref="H7927:I7927"/>
    <mergeCell ref="E7929:F7929"/>
    <mergeCell ref="E7930:F7930"/>
    <mergeCell ref="E7931:F7931"/>
    <mergeCell ref="E7932:F7932"/>
    <mergeCell ref="H7934:I7934"/>
    <mergeCell ref="E7936:F7936"/>
    <mergeCell ref="E7937:F7937"/>
    <mergeCell ref="E7938:F7938"/>
    <mergeCell ref="E7939:F7939"/>
    <mergeCell ref="H7941:I7941"/>
    <mergeCell ref="E7943:F7943"/>
    <mergeCell ref="E7900:F7900"/>
    <mergeCell ref="E7901:F7901"/>
    <mergeCell ref="E7902:F7902"/>
    <mergeCell ref="E7903:F7903"/>
    <mergeCell ref="E7904:F7904"/>
    <mergeCell ref="E7905:F7905"/>
    <mergeCell ref="E7906:F7906"/>
    <mergeCell ref="E7907:F7907"/>
    <mergeCell ref="H7909:I7909"/>
    <mergeCell ref="E7911:F7911"/>
    <mergeCell ref="E7912:F7912"/>
    <mergeCell ref="E7913:F7913"/>
    <mergeCell ref="E7914:F7914"/>
    <mergeCell ref="E7915:F7915"/>
    <mergeCell ref="H7917:I7917"/>
    <mergeCell ref="E7919:F7919"/>
    <mergeCell ref="E7920:F7920"/>
    <mergeCell ref="E7879:F7879"/>
    <mergeCell ref="E7880:F7880"/>
    <mergeCell ref="E7881:F7881"/>
    <mergeCell ref="H7883:I7883"/>
    <mergeCell ref="E7885:F7885"/>
    <mergeCell ref="E7886:F7886"/>
    <mergeCell ref="E7887:F7887"/>
    <mergeCell ref="E7888:F7888"/>
    <mergeCell ref="E7889:F7889"/>
    <mergeCell ref="E7890:F7890"/>
    <mergeCell ref="E7891:F7891"/>
    <mergeCell ref="E7892:F7892"/>
    <mergeCell ref="E7893:F7893"/>
    <mergeCell ref="E7894:F7894"/>
    <mergeCell ref="H7896:I7896"/>
    <mergeCell ref="E7898:F7898"/>
    <mergeCell ref="E7899:F7899"/>
    <mergeCell ref="E7860:F7860"/>
    <mergeCell ref="E7861:F7861"/>
    <mergeCell ref="E7862:F7862"/>
    <mergeCell ref="E7863:F7863"/>
    <mergeCell ref="E7864:F7864"/>
    <mergeCell ref="E7865:F7865"/>
    <mergeCell ref="E7866:F7866"/>
    <mergeCell ref="E7867:F7867"/>
    <mergeCell ref="E7868:F7868"/>
    <mergeCell ref="H7870:I7870"/>
    <mergeCell ref="E7872:F7872"/>
    <mergeCell ref="E7873:F7873"/>
    <mergeCell ref="E7874:F7874"/>
    <mergeCell ref="E7875:F7875"/>
    <mergeCell ref="E7876:F7876"/>
    <mergeCell ref="E7877:F7877"/>
    <mergeCell ref="E7878:F7878"/>
    <mergeCell ref="E7839:F7839"/>
    <mergeCell ref="E7840:F7840"/>
    <mergeCell ref="E7841:F7841"/>
    <mergeCell ref="E7842:F7842"/>
    <mergeCell ref="H7844:I7844"/>
    <mergeCell ref="E7846:F7846"/>
    <mergeCell ref="E7847:F7847"/>
    <mergeCell ref="E7848:F7848"/>
    <mergeCell ref="E7849:F7849"/>
    <mergeCell ref="E7850:F7850"/>
    <mergeCell ref="E7851:F7851"/>
    <mergeCell ref="E7852:F7852"/>
    <mergeCell ref="E7853:F7853"/>
    <mergeCell ref="E7854:F7854"/>
    <mergeCell ref="E7855:F7855"/>
    <mergeCell ref="H7857:I7857"/>
    <mergeCell ref="E7859:F7859"/>
    <mergeCell ref="E7820:F7820"/>
    <mergeCell ref="E7821:F7821"/>
    <mergeCell ref="E7822:F7822"/>
    <mergeCell ref="E7823:F7823"/>
    <mergeCell ref="E7824:F7824"/>
    <mergeCell ref="E7825:F7825"/>
    <mergeCell ref="E7826:F7826"/>
    <mergeCell ref="E7827:F7827"/>
    <mergeCell ref="E7828:F7828"/>
    <mergeCell ref="E7829:F7829"/>
    <mergeCell ref="H7831:I7831"/>
    <mergeCell ref="E7833:F7833"/>
    <mergeCell ref="E7834:F7834"/>
    <mergeCell ref="E7835:F7835"/>
    <mergeCell ref="E7836:F7836"/>
    <mergeCell ref="E7837:F7837"/>
    <mergeCell ref="E7838:F7838"/>
    <mergeCell ref="H7794:I7794"/>
    <mergeCell ref="E7796:F7796"/>
    <mergeCell ref="E7797:F7797"/>
    <mergeCell ref="E7798:F7798"/>
    <mergeCell ref="H7800:I7800"/>
    <mergeCell ref="E7802:F7802"/>
    <mergeCell ref="E7803:F7803"/>
    <mergeCell ref="E7804:F7804"/>
    <mergeCell ref="H7806:I7806"/>
    <mergeCell ref="E7808:F7808"/>
    <mergeCell ref="E7809:F7809"/>
    <mergeCell ref="E7810:F7810"/>
    <mergeCell ref="H7812:I7812"/>
    <mergeCell ref="E7814:F7814"/>
    <mergeCell ref="E7815:F7815"/>
    <mergeCell ref="E7816:F7816"/>
    <mergeCell ref="H7818:I7818"/>
    <mergeCell ref="E7770:F7770"/>
    <mergeCell ref="H7772:I7772"/>
    <mergeCell ref="E7774:F7774"/>
    <mergeCell ref="E7775:F7775"/>
    <mergeCell ref="E7776:F7776"/>
    <mergeCell ref="H7778:I7778"/>
    <mergeCell ref="E7780:F7780"/>
    <mergeCell ref="E7781:F7781"/>
    <mergeCell ref="E7782:F7782"/>
    <mergeCell ref="E7783:F7783"/>
    <mergeCell ref="H7785:I7785"/>
    <mergeCell ref="E7787:F7787"/>
    <mergeCell ref="E7788:F7788"/>
    <mergeCell ref="E7789:F7789"/>
    <mergeCell ref="E7790:F7790"/>
    <mergeCell ref="E7791:F7791"/>
    <mergeCell ref="E7792:F7792"/>
    <mergeCell ref="E7747:F7747"/>
    <mergeCell ref="E7748:F7748"/>
    <mergeCell ref="E7749:F7749"/>
    <mergeCell ref="E7750:F7750"/>
    <mergeCell ref="E7751:F7751"/>
    <mergeCell ref="E7752:F7752"/>
    <mergeCell ref="H7754:I7754"/>
    <mergeCell ref="E7756:F7756"/>
    <mergeCell ref="E7757:F7757"/>
    <mergeCell ref="E7758:F7758"/>
    <mergeCell ref="H7760:I7760"/>
    <mergeCell ref="E7762:F7762"/>
    <mergeCell ref="E7763:F7763"/>
    <mergeCell ref="E7764:F7764"/>
    <mergeCell ref="H7766:I7766"/>
    <mergeCell ref="E7768:F7768"/>
    <mergeCell ref="E7769:F7769"/>
    <mergeCell ref="E7726:F7726"/>
    <mergeCell ref="E7727:F7727"/>
    <mergeCell ref="E7728:F7728"/>
    <mergeCell ref="E7729:F7729"/>
    <mergeCell ref="E7730:F7730"/>
    <mergeCell ref="E7731:F7731"/>
    <mergeCell ref="E7732:F7732"/>
    <mergeCell ref="E7733:F7733"/>
    <mergeCell ref="E7734:F7734"/>
    <mergeCell ref="H7736:I7736"/>
    <mergeCell ref="E7738:F7738"/>
    <mergeCell ref="E7739:F7739"/>
    <mergeCell ref="E7740:F7740"/>
    <mergeCell ref="E7741:F7741"/>
    <mergeCell ref="E7742:F7742"/>
    <mergeCell ref="H7744:I7744"/>
    <mergeCell ref="E7746:F7746"/>
    <mergeCell ref="E7701:F7701"/>
    <mergeCell ref="E7702:F7702"/>
    <mergeCell ref="E7703:F7703"/>
    <mergeCell ref="H7705:I7705"/>
    <mergeCell ref="E7707:F7707"/>
    <mergeCell ref="E7708:F7708"/>
    <mergeCell ref="E7709:F7709"/>
    <mergeCell ref="H7711:I7711"/>
    <mergeCell ref="E7713:F7713"/>
    <mergeCell ref="E7714:F7714"/>
    <mergeCell ref="E7715:F7715"/>
    <mergeCell ref="H7717:I7717"/>
    <mergeCell ref="E7719:F7719"/>
    <mergeCell ref="E7720:F7720"/>
    <mergeCell ref="E7721:F7721"/>
    <mergeCell ref="H7723:I7723"/>
    <mergeCell ref="E7725:F7725"/>
    <mergeCell ref="E7680:F7680"/>
    <mergeCell ref="E7681:F7681"/>
    <mergeCell ref="E7682:F7682"/>
    <mergeCell ref="E7683:F7683"/>
    <mergeCell ref="E7684:F7684"/>
    <mergeCell ref="E7685:F7685"/>
    <mergeCell ref="E7686:F7686"/>
    <mergeCell ref="H7688:I7688"/>
    <mergeCell ref="E7690:F7690"/>
    <mergeCell ref="E7691:F7691"/>
    <mergeCell ref="E7692:F7692"/>
    <mergeCell ref="E7693:F7693"/>
    <mergeCell ref="E7694:F7694"/>
    <mergeCell ref="H7696:I7696"/>
    <mergeCell ref="E7698:F7698"/>
    <mergeCell ref="E7699:F7699"/>
    <mergeCell ref="E7700:F7700"/>
    <mergeCell ref="E7659:F7659"/>
    <mergeCell ref="E7660:F7660"/>
    <mergeCell ref="E7661:F7661"/>
    <mergeCell ref="E7662:F7662"/>
    <mergeCell ref="E7663:F7663"/>
    <mergeCell ref="H7665:I7665"/>
    <mergeCell ref="E7667:F7667"/>
    <mergeCell ref="E7668:F7668"/>
    <mergeCell ref="E7669:F7669"/>
    <mergeCell ref="E7670:F7670"/>
    <mergeCell ref="E7671:F7671"/>
    <mergeCell ref="E7672:F7672"/>
    <mergeCell ref="E7673:F7673"/>
    <mergeCell ref="H7675:I7675"/>
    <mergeCell ref="E7677:F7677"/>
    <mergeCell ref="E7678:F7678"/>
    <mergeCell ref="E7679:F7679"/>
    <mergeCell ref="E7638:F7638"/>
    <mergeCell ref="E7639:F7639"/>
    <mergeCell ref="E7640:F7640"/>
    <mergeCell ref="E7641:F7641"/>
    <mergeCell ref="E7642:F7642"/>
    <mergeCell ref="E7643:F7643"/>
    <mergeCell ref="H7645:I7645"/>
    <mergeCell ref="E7647:F7647"/>
    <mergeCell ref="E7648:F7648"/>
    <mergeCell ref="E7649:F7649"/>
    <mergeCell ref="E7650:F7650"/>
    <mergeCell ref="E7651:F7651"/>
    <mergeCell ref="E7652:F7652"/>
    <mergeCell ref="E7653:F7653"/>
    <mergeCell ref="H7655:I7655"/>
    <mergeCell ref="E7657:F7657"/>
    <mergeCell ref="E7658:F7658"/>
    <mergeCell ref="E7617:F7617"/>
    <mergeCell ref="E7618:F7618"/>
    <mergeCell ref="E7619:F7619"/>
    <mergeCell ref="E7620:F7620"/>
    <mergeCell ref="H7622:I7622"/>
    <mergeCell ref="E7624:F7624"/>
    <mergeCell ref="E7625:F7625"/>
    <mergeCell ref="E7626:F7626"/>
    <mergeCell ref="E7627:F7627"/>
    <mergeCell ref="E7628:F7628"/>
    <mergeCell ref="E7629:F7629"/>
    <mergeCell ref="E7630:F7630"/>
    <mergeCell ref="E7631:F7631"/>
    <mergeCell ref="E7632:F7632"/>
    <mergeCell ref="E7633:F7633"/>
    <mergeCell ref="H7635:I7635"/>
    <mergeCell ref="E7637:F7637"/>
    <mergeCell ref="E7594:F7594"/>
    <mergeCell ref="E7595:F7595"/>
    <mergeCell ref="E7596:F7596"/>
    <mergeCell ref="H7598:I7598"/>
    <mergeCell ref="E7600:F7600"/>
    <mergeCell ref="E7601:F7601"/>
    <mergeCell ref="E7602:F7602"/>
    <mergeCell ref="E7603:F7603"/>
    <mergeCell ref="E7604:F7604"/>
    <mergeCell ref="H7606:I7606"/>
    <mergeCell ref="E7608:F7608"/>
    <mergeCell ref="E7609:F7609"/>
    <mergeCell ref="E7610:F7610"/>
    <mergeCell ref="E7611:F7611"/>
    <mergeCell ref="E7612:F7612"/>
    <mergeCell ref="H7614:I7614"/>
    <mergeCell ref="E7616:F7616"/>
    <mergeCell ref="E7575:F7575"/>
    <mergeCell ref="E7576:F7576"/>
    <mergeCell ref="E7577:F7577"/>
    <mergeCell ref="E7578:F7578"/>
    <mergeCell ref="E7579:F7579"/>
    <mergeCell ref="E7580:F7580"/>
    <mergeCell ref="E7581:F7581"/>
    <mergeCell ref="E7582:F7582"/>
    <mergeCell ref="E7583:F7583"/>
    <mergeCell ref="H7585:I7585"/>
    <mergeCell ref="E7587:F7587"/>
    <mergeCell ref="E7588:F7588"/>
    <mergeCell ref="E7589:F7589"/>
    <mergeCell ref="E7590:F7590"/>
    <mergeCell ref="E7591:F7591"/>
    <mergeCell ref="E7592:F7592"/>
    <mergeCell ref="E7593:F7593"/>
    <mergeCell ref="E7550:F7550"/>
    <mergeCell ref="H7552:I7552"/>
    <mergeCell ref="E7554:F7554"/>
    <mergeCell ref="E7555:F7555"/>
    <mergeCell ref="E7556:F7556"/>
    <mergeCell ref="E7557:F7557"/>
    <mergeCell ref="H7559:I7559"/>
    <mergeCell ref="E7561:F7561"/>
    <mergeCell ref="E7562:F7562"/>
    <mergeCell ref="E7563:F7563"/>
    <mergeCell ref="E7564:F7564"/>
    <mergeCell ref="H7566:I7566"/>
    <mergeCell ref="E7568:F7568"/>
    <mergeCell ref="E7569:F7569"/>
    <mergeCell ref="E7570:F7570"/>
    <mergeCell ref="H7572:I7572"/>
    <mergeCell ref="E7574:F7574"/>
    <mergeCell ref="E7529:F7529"/>
    <mergeCell ref="E7530:F7530"/>
    <mergeCell ref="E7531:F7531"/>
    <mergeCell ref="E7532:F7532"/>
    <mergeCell ref="E7533:F7533"/>
    <mergeCell ref="E7534:F7534"/>
    <mergeCell ref="E7535:F7535"/>
    <mergeCell ref="E7536:F7536"/>
    <mergeCell ref="H7538:I7538"/>
    <mergeCell ref="E7540:F7540"/>
    <mergeCell ref="E7541:F7541"/>
    <mergeCell ref="E7542:F7542"/>
    <mergeCell ref="E7543:F7543"/>
    <mergeCell ref="H7545:I7545"/>
    <mergeCell ref="E7547:F7547"/>
    <mergeCell ref="E7548:F7548"/>
    <mergeCell ref="E7549:F7549"/>
    <mergeCell ref="H7503:I7503"/>
    <mergeCell ref="E7505:F7505"/>
    <mergeCell ref="E7506:F7506"/>
    <mergeCell ref="E7507:F7507"/>
    <mergeCell ref="H7509:I7509"/>
    <mergeCell ref="E7511:F7511"/>
    <mergeCell ref="E7512:F7512"/>
    <mergeCell ref="E7513:F7513"/>
    <mergeCell ref="H7515:I7515"/>
    <mergeCell ref="E7517:F7517"/>
    <mergeCell ref="E7518:F7518"/>
    <mergeCell ref="E7519:F7519"/>
    <mergeCell ref="H7521:I7521"/>
    <mergeCell ref="E7523:F7523"/>
    <mergeCell ref="E7524:F7524"/>
    <mergeCell ref="E7525:F7525"/>
    <mergeCell ref="H7527:I7527"/>
    <mergeCell ref="E7481:F7481"/>
    <mergeCell ref="E7482:F7482"/>
    <mergeCell ref="E7483:F7483"/>
    <mergeCell ref="E7484:F7484"/>
    <mergeCell ref="H7486:I7486"/>
    <mergeCell ref="E7488:F7488"/>
    <mergeCell ref="E7489:F7489"/>
    <mergeCell ref="E7490:F7490"/>
    <mergeCell ref="E7491:F7491"/>
    <mergeCell ref="E7492:F7492"/>
    <mergeCell ref="E7493:F7493"/>
    <mergeCell ref="E7494:F7494"/>
    <mergeCell ref="E7495:F7495"/>
    <mergeCell ref="H7497:I7497"/>
    <mergeCell ref="E7499:F7499"/>
    <mergeCell ref="E7500:F7500"/>
    <mergeCell ref="E7501:F7501"/>
    <mergeCell ref="E7456:F7456"/>
    <mergeCell ref="E7457:F7457"/>
    <mergeCell ref="H7459:I7459"/>
    <mergeCell ref="E7461:F7461"/>
    <mergeCell ref="E7462:F7462"/>
    <mergeCell ref="E7463:F7463"/>
    <mergeCell ref="H7465:I7465"/>
    <mergeCell ref="E7467:F7467"/>
    <mergeCell ref="E7468:F7468"/>
    <mergeCell ref="E7469:F7469"/>
    <mergeCell ref="H7471:I7471"/>
    <mergeCell ref="E7473:F7473"/>
    <mergeCell ref="E7474:F7474"/>
    <mergeCell ref="E7475:F7475"/>
    <mergeCell ref="H7477:I7477"/>
    <mergeCell ref="E7479:F7479"/>
    <mergeCell ref="E7480:F7480"/>
    <mergeCell ref="E7433:F7433"/>
    <mergeCell ref="H7435:I7435"/>
    <mergeCell ref="E7437:F7437"/>
    <mergeCell ref="E7438:F7438"/>
    <mergeCell ref="E7439:F7439"/>
    <mergeCell ref="E7440:F7440"/>
    <mergeCell ref="E7441:F7441"/>
    <mergeCell ref="H7443:I7443"/>
    <mergeCell ref="E7445:F7445"/>
    <mergeCell ref="E7446:F7446"/>
    <mergeCell ref="E7447:F7447"/>
    <mergeCell ref="E7448:F7448"/>
    <mergeCell ref="E7449:F7449"/>
    <mergeCell ref="E7450:F7450"/>
    <mergeCell ref="E7451:F7451"/>
    <mergeCell ref="H7453:I7453"/>
    <mergeCell ref="E7455:F7455"/>
    <mergeCell ref="H7413:I7413"/>
    <mergeCell ref="E7415:F7415"/>
    <mergeCell ref="E7416:F7416"/>
    <mergeCell ref="E7417:F7417"/>
    <mergeCell ref="E7418:F7418"/>
    <mergeCell ref="E7419:F7419"/>
    <mergeCell ref="H7421:I7421"/>
    <mergeCell ref="E7423:F7423"/>
    <mergeCell ref="E7424:F7424"/>
    <mergeCell ref="E7425:F7425"/>
    <mergeCell ref="E7426:F7426"/>
    <mergeCell ref="E7427:F7427"/>
    <mergeCell ref="E7428:F7428"/>
    <mergeCell ref="E7429:F7429"/>
    <mergeCell ref="E7430:F7430"/>
    <mergeCell ref="E7431:F7431"/>
    <mergeCell ref="E7432:F7432"/>
    <mergeCell ref="E7393:F7393"/>
    <mergeCell ref="E7394:F7394"/>
    <mergeCell ref="E7395:F7395"/>
    <mergeCell ref="E7396:F7396"/>
    <mergeCell ref="E7397:F7397"/>
    <mergeCell ref="E7398:F7398"/>
    <mergeCell ref="E7399:F7399"/>
    <mergeCell ref="E7400:F7400"/>
    <mergeCell ref="E7401:F7401"/>
    <mergeCell ref="E7402:F7402"/>
    <mergeCell ref="H7404:I7404"/>
    <mergeCell ref="E7406:F7406"/>
    <mergeCell ref="E7407:F7407"/>
    <mergeCell ref="E7408:F7408"/>
    <mergeCell ref="E7409:F7409"/>
    <mergeCell ref="E7410:F7410"/>
    <mergeCell ref="E7411:F7411"/>
    <mergeCell ref="E7372:F7372"/>
    <mergeCell ref="E7373:F7373"/>
    <mergeCell ref="E7374:F7374"/>
    <mergeCell ref="E7375:F7375"/>
    <mergeCell ref="E7376:F7376"/>
    <mergeCell ref="E7377:F7377"/>
    <mergeCell ref="H7379:I7379"/>
    <mergeCell ref="E7381:F7381"/>
    <mergeCell ref="E7382:F7382"/>
    <mergeCell ref="E7383:F7383"/>
    <mergeCell ref="E7384:F7384"/>
    <mergeCell ref="E7385:F7385"/>
    <mergeCell ref="E7386:F7386"/>
    <mergeCell ref="E7387:F7387"/>
    <mergeCell ref="E7388:F7388"/>
    <mergeCell ref="E7389:F7389"/>
    <mergeCell ref="H7391:I7391"/>
    <mergeCell ref="E7351:F7351"/>
    <mergeCell ref="E7352:F7352"/>
    <mergeCell ref="E7353:F7353"/>
    <mergeCell ref="E7354:F7354"/>
    <mergeCell ref="H7356:I7356"/>
    <mergeCell ref="E7358:F7358"/>
    <mergeCell ref="E7359:F7359"/>
    <mergeCell ref="E7360:F7360"/>
    <mergeCell ref="E7361:F7361"/>
    <mergeCell ref="E7362:F7362"/>
    <mergeCell ref="E7363:F7363"/>
    <mergeCell ref="E7364:F7364"/>
    <mergeCell ref="H7366:I7366"/>
    <mergeCell ref="E7368:F7368"/>
    <mergeCell ref="E7369:F7369"/>
    <mergeCell ref="E7370:F7370"/>
    <mergeCell ref="E7371:F7371"/>
    <mergeCell ref="E7330:F7330"/>
    <mergeCell ref="E7331:F7331"/>
    <mergeCell ref="E7332:F7332"/>
    <mergeCell ref="E7333:F7333"/>
    <mergeCell ref="H7335:I7335"/>
    <mergeCell ref="E7337:F7337"/>
    <mergeCell ref="E7338:F7338"/>
    <mergeCell ref="E7339:F7339"/>
    <mergeCell ref="E7340:F7340"/>
    <mergeCell ref="E7341:F7341"/>
    <mergeCell ref="E7342:F7342"/>
    <mergeCell ref="E7343:F7343"/>
    <mergeCell ref="E7344:F7344"/>
    <mergeCell ref="H7346:I7346"/>
    <mergeCell ref="E7348:F7348"/>
    <mergeCell ref="E7349:F7349"/>
    <mergeCell ref="E7350:F7350"/>
    <mergeCell ref="E7305:F7305"/>
    <mergeCell ref="E7306:F7306"/>
    <mergeCell ref="E7307:F7307"/>
    <mergeCell ref="H7309:I7309"/>
    <mergeCell ref="E7311:F7311"/>
    <mergeCell ref="E7312:F7312"/>
    <mergeCell ref="E7313:F7313"/>
    <mergeCell ref="H7315:I7315"/>
    <mergeCell ref="E7317:F7317"/>
    <mergeCell ref="E7318:F7318"/>
    <mergeCell ref="E7319:F7319"/>
    <mergeCell ref="H7321:I7321"/>
    <mergeCell ref="E7323:F7323"/>
    <mergeCell ref="E7324:F7324"/>
    <mergeCell ref="E7325:F7325"/>
    <mergeCell ref="H7327:I7327"/>
    <mergeCell ref="E7329:F7329"/>
    <mergeCell ref="E7282:F7282"/>
    <mergeCell ref="E7283:F7283"/>
    <mergeCell ref="E7284:F7284"/>
    <mergeCell ref="E7285:F7285"/>
    <mergeCell ref="H7287:I7287"/>
    <mergeCell ref="E7289:F7289"/>
    <mergeCell ref="E7290:F7290"/>
    <mergeCell ref="E7291:F7291"/>
    <mergeCell ref="E7292:F7292"/>
    <mergeCell ref="E7293:F7293"/>
    <mergeCell ref="E7294:F7294"/>
    <mergeCell ref="E7295:F7295"/>
    <mergeCell ref="H7297:I7297"/>
    <mergeCell ref="E7299:F7299"/>
    <mergeCell ref="E7300:F7300"/>
    <mergeCell ref="E7301:F7301"/>
    <mergeCell ref="H7303:I7303"/>
    <mergeCell ref="E7261:F7261"/>
    <mergeCell ref="E7262:F7262"/>
    <mergeCell ref="E7263:F7263"/>
    <mergeCell ref="E7264:F7264"/>
    <mergeCell ref="E7265:F7265"/>
    <mergeCell ref="E7266:F7266"/>
    <mergeCell ref="H7268:I7268"/>
    <mergeCell ref="E7270:F7270"/>
    <mergeCell ref="E7271:F7271"/>
    <mergeCell ref="E7272:F7272"/>
    <mergeCell ref="E7273:F7273"/>
    <mergeCell ref="E7274:F7274"/>
    <mergeCell ref="E7275:F7275"/>
    <mergeCell ref="E7276:F7276"/>
    <mergeCell ref="E7277:F7277"/>
    <mergeCell ref="H7279:I7279"/>
    <mergeCell ref="E7281:F7281"/>
    <mergeCell ref="E7240:F7240"/>
    <mergeCell ref="E7241:F7241"/>
    <mergeCell ref="E7242:F7242"/>
    <mergeCell ref="E7243:F7243"/>
    <mergeCell ref="E7244:F7244"/>
    <mergeCell ref="E7245:F7245"/>
    <mergeCell ref="E7246:F7246"/>
    <mergeCell ref="H7248:I7248"/>
    <mergeCell ref="E7250:F7250"/>
    <mergeCell ref="E7251:F7251"/>
    <mergeCell ref="E7252:F7252"/>
    <mergeCell ref="E7253:F7253"/>
    <mergeCell ref="E7254:F7254"/>
    <mergeCell ref="E7255:F7255"/>
    <mergeCell ref="H7257:I7257"/>
    <mergeCell ref="E7259:F7259"/>
    <mergeCell ref="E7260:F7260"/>
    <mergeCell ref="E7219:F7219"/>
    <mergeCell ref="E7220:F7220"/>
    <mergeCell ref="E7221:F7221"/>
    <mergeCell ref="E7222:F7222"/>
    <mergeCell ref="E7223:F7223"/>
    <mergeCell ref="E7224:F7224"/>
    <mergeCell ref="H7226:I7226"/>
    <mergeCell ref="E7228:F7228"/>
    <mergeCell ref="E7229:F7229"/>
    <mergeCell ref="E7230:F7230"/>
    <mergeCell ref="E7231:F7231"/>
    <mergeCell ref="E7232:F7232"/>
    <mergeCell ref="E7233:F7233"/>
    <mergeCell ref="E7234:F7234"/>
    <mergeCell ref="E7235:F7235"/>
    <mergeCell ref="H7237:I7237"/>
    <mergeCell ref="E7239:F7239"/>
    <mergeCell ref="E7198:F7198"/>
    <mergeCell ref="E7199:F7199"/>
    <mergeCell ref="H7201:I7201"/>
    <mergeCell ref="E7203:F7203"/>
    <mergeCell ref="E7204:F7204"/>
    <mergeCell ref="E7205:F7205"/>
    <mergeCell ref="E7206:F7206"/>
    <mergeCell ref="E7207:F7207"/>
    <mergeCell ref="E7208:F7208"/>
    <mergeCell ref="E7209:F7209"/>
    <mergeCell ref="E7210:F7210"/>
    <mergeCell ref="E7211:F7211"/>
    <mergeCell ref="H7213:I7213"/>
    <mergeCell ref="E7215:F7215"/>
    <mergeCell ref="E7216:F7216"/>
    <mergeCell ref="E7217:F7217"/>
    <mergeCell ref="E7218:F7218"/>
    <mergeCell ref="E7179:F7179"/>
    <mergeCell ref="E7180:F7180"/>
    <mergeCell ref="E7181:F7181"/>
    <mergeCell ref="E7182:F7182"/>
    <mergeCell ref="E7183:F7183"/>
    <mergeCell ref="E7184:F7184"/>
    <mergeCell ref="E7185:F7185"/>
    <mergeCell ref="E7186:F7186"/>
    <mergeCell ref="E7187:F7187"/>
    <mergeCell ref="H7189:I7189"/>
    <mergeCell ref="E7191:F7191"/>
    <mergeCell ref="E7192:F7192"/>
    <mergeCell ref="E7193:F7193"/>
    <mergeCell ref="E7194:F7194"/>
    <mergeCell ref="E7195:F7195"/>
    <mergeCell ref="E7196:F7196"/>
    <mergeCell ref="E7197:F7197"/>
    <mergeCell ref="E7158:F7158"/>
    <mergeCell ref="E7159:F7159"/>
    <mergeCell ref="E7160:F7160"/>
    <mergeCell ref="E7161:F7161"/>
    <mergeCell ref="E7162:F7162"/>
    <mergeCell ref="E7163:F7163"/>
    <mergeCell ref="H7165:I7165"/>
    <mergeCell ref="E7167:F7167"/>
    <mergeCell ref="E7168:F7168"/>
    <mergeCell ref="E7169:F7169"/>
    <mergeCell ref="E7170:F7170"/>
    <mergeCell ref="E7171:F7171"/>
    <mergeCell ref="E7172:F7172"/>
    <mergeCell ref="E7173:F7173"/>
    <mergeCell ref="E7174:F7174"/>
    <mergeCell ref="E7175:F7175"/>
    <mergeCell ref="H7177:I7177"/>
    <mergeCell ref="E7137:F7137"/>
    <mergeCell ref="E7138:F7138"/>
    <mergeCell ref="E7139:F7139"/>
    <mergeCell ref="E7140:F7140"/>
    <mergeCell ref="E7141:F7141"/>
    <mergeCell ref="E7142:F7142"/>
    <mergeCell ref="H7144:I7144"/>
    <mergeCell ref="E7146:F7146"/>
    <mergeCell ref="E7147:F7147"/>
    <mergeCell ref="E7148:F7148"/>
    <mergeCell ref="E7149:F7149"/>
    <mergeCell ref="E7150:F7150"/>
    <mergeCell ref="E7151:F7151"/>
    <mergeCell ref="H7153:I7153"/>
    <mergeCell ref="E7155:F7155"/>
    <mergeCell ref="E7156:F7156"/>
    <mergeCell ref="E7157:F7157"/>
    <mergeCell ref="E7116:F7116"/>
    <mergeCell ref="H7118:I7118"/>
    <mergeCell ref="E7120:F7120"/>
    <mergeCell ref="E7121:F7121"/>
    <mergeCell ref="E7122:F7122"/>
    <mergeCell ref="E7123:F7123"/>
    <mergeCell ref="E7124:F7124"/>
    <mergeCell ref="E7125:F7125"/>
    <mergeCell ref="E7126:F7126"/>
    <mergeCell ref="E7127:F7127"/>
    <mergeCell ref="E7128:F7128"/>
    <mergeCell ref="E7129:F7129"/>
    <mergeCell ref="H7131:I7131"/>
    <mergeCell ref="E7133:F7133"/>
    <mergeCell ref="E7134:F7134"/>
    <mergeCell ref="E7135:F7135"/>
    <mergeCell ref="E7136:F7136"/>
    <mergeCell ref="E7091:F7091"/>
    <mergeCell ref="E7092:F7092"/>
    <mergeCell ref="H7094:I7094"/>
    <mergeCell ref="E7096:F7096"/>
    <mergeCell ref="E7097:F7097"/>
    <mergeCell ref="E7098:F7098"/>
    <mergeCell ref="H7100:I7100"/>
    <mergeCell ref="E7102:F7102"/>
    <mergeCell ref="E7103:F7103"/>
    <mergeCell ref="E7104:F7104"/>
    <mergeCell ref="H7106:I7106"/>
    <mergeCell ref="E7108:F7108"/>
    <mergeCell ref="E7109:F7109"/>
    <mergeCell ref="E7110:F7110"/>
    <mergeCell ref="H7112:I7112"/>
    <mergeCell ref="E7114:F7114"/>
    <mergeCell ref="E7115:F7115"/>
    <mergeCell ref="H7067:I7067"/>
    <mergeCell ref="E7069:F7069"/>
    <mergeCell ref="E7070:F7070"/>
    <mergeCell ref="E7071:F7071"/>
    <mergeCell ref="H7073:I7073"/>
    <mergeCell ref="E7075:F7075"/>
    <mergeCell ref="E7076:F7076"/>
    <mergeCell ref="E7077:F7077"/>
    <mergeCell ref="H7079:I7079"/>
    <mergeCell ref="E7081:F7081"/>
    <mergeCell ref="E7082:F7082"/>
    <mergeCell ref="E7083:F7083"/>
    <mergeCell ref="H7085:I7085"/>
    <mergeCell ref="E7087:F7087"/>
    <mergeCell ref="E7088:F7088"/>
    <mergeCell ref="E7089:F7089"/>
    <mergeCell ref="E7090:F7090"/>
    <mergeCell ref="E7041:F7041"/>
    <mergeCell ref="H7043:I7043"/>
    <mergeCell ref="E7045:F7045"/>
    <mergeCell ref="E7046:F7046"/>
    <mergeCell ref="E7047:F7047"/>
    <mergeCell ref="H7049:I7049"/>
    <mergeCell ref="E7051:F7051"/>
    <mergeCell ref="E7052:F7052"/>
    <mergeCell ref="E7053:F7053"/>
    <mergeCell ref="H7055:I7055"/>
    <mergeCell ref="E7057:F7057"/>
    <mergeCell ref="E7058:F7058"/>
    <mergeCell ref="E7059:F7059"/>
    <mergeCell ref="H7061:I7061"/>
    <mergeCell ref="E7063:F7063"/>
    <mergeCell ref="E7064:F7064"/>
    <mergeCell ref="E7065:F7065"/>
    <mergeCell ref="E7016:F7016"/>
    <mergeCell ref="E7017:F7017"/>
    <mergeCell ref="H7019:I7019"/>
    <mergeCell ref="E7021:F7021"/>
    <mergeCell ref="E7022:F7022"/>
    <mergeCell ref="E7023:F7023"/>
    <mergeCell ref="H7025:I7025"/>
    <mergeCell ref="E7027:F7027"/>
    <mergeCell ref="E7028:F7028"/>
    <mergeCell ref="E7029:F7029"/>
    <mergeCell ref="H7031:I7031"/>
    <mergeCell ref="E7033:F7033"/>
    <mergeCell ref="E7034:F7034"/>
    <mergeCell ref="E7035:F7035"/>
    <mergeCell ref="H7037:I7037"/>
    <mergeCell ref="E7039:F7039"/>
    <mergeCell ref="E7040:F7040"/>
    <mergeCell ref="E6991:F6991"/>
    <mergeCell ref="E6992:F6992"/>
    <mergeCell ref="E6993:F6993"/>
    <mergeCell ref="H6995:I6995"/>
    <mergeCell ref="E6997:F6997"/>
    <mergeCell ref="E6998:F6998"/>
    <mergeCell ref="E6999:F6999"/>
    <mergeCell ref="H7001:I7001"/>
    <mergeCell ref="E7003:F7003"/>
    <mergeCell ref="E7004:F7004"/>
    <mergeCell ref="E7005:F7005"/>
    <mergeCell ref="H7007:I7007"/>
    <mergeCell ref="E7009:F7009"/>
    <mergeCell ref="E7010:F7010"/>
    <mergeCell ref="E7011:F7011"/>
    <mergeCell ref="H7013:I7013"/>
    <mergeCell ref="E7015:F7015"/>
    <mergeCell ref="H6965:I6965"/>
    <mergeCell ref="E6967:F6967"/>
    <mergeCell ref="E6968:F6968"/>
    <mergeCell ref="E6969:F6969"/>
    <mergeCell ref="H6971:I6971"/>
    <mergeCell ref="E6973:F6973"/>
    <mergeCell ref="E6974:F6974"/>
    <mergeCell ref="E6975:F6975"/>
    <mergeCell ref="H6977:I6977"/>
    <mergeCell ref="E6979:F6979"/>
    <mergeCell ref="E6980:F6980"/>
    <mergeCell ref="E6981:F6981"/>
    <mergeCell ref="H6983:I6983"/>
    <mergeCell ref="E6985:F6985"/>
    <mergeCell ref="E6986:F6986"/>
    <mergeCell ref="E6987:F6987"/>
    <mergeCell ref="H6989:I6989"/>
    <mergeCell ref="E6939:F6939"/>
    <mergeCell ref="H6941:I6941"/>
    <mergeCell ref="E6943:F6943"/>
    <mergeCell ref="E6944:F6944"/>
    <mergeCell ref="E6945:F6945"/>
    <mergeCell ref="H6947:I6947"/>
    <mergeCell ref="E6949:F6949"/>
    <mergeCell ref="E6950:F6950"/>
    <mergeCell ref="E6951:F6951"/>
    <mergeCell ref="H6953:I6953"/>
    <mergeCell ref="E6955:F6955"/>
    <mergeCell ref="E6956:F6956"/>
    <mergeCell ref="E6957:F6957"/>
    <mergeCell ref="H6959:I6959"/>
    <mergeCell ref="E6961:F6961"/>
    <mergeCell ref="E6962:F6962"/>
    <mergeCell ref="E6963:F6963"/>
    <mergeCell ref="E6914:F6914"/>
    <mergeCell ref="E6915:F6915"/>
    <mergeCell ref="H6917:I6917"/>
    <mergeCell ref="E6919:F6919"/>
    <mergeCell ref="E6920:F6920"/>
    <mergeCell ref="E6921:F6921"/>
    <mergeCell ref="H6923:I6923"/>
    <mergeCell ref="E6925:F6925"/>
    <mergeCell ref="E6926:F6926"/>
    <mergeCell ref="E6927:F6927"/>
    <mergeCell ref="H6929:I6929"/>
    <mergeCell ref="E6931:F6931"/>
    <mergeCell ref="E6932:F6932"/>
    <mergeCell ref="E6933:F6933"/>
    <mergeCell ref="H6935:I6935"/>
    <mergeCell ref="E6937:F6937"/>
    <mergeCell ref="E6938:F6938"/>
    <mergeCell ref="E6889:F6889"/>
    <mergeCell ref="E6890:F6890"/>
    <mergeCell ref="E6891:F6891"/>
    <mergeCell ref="H6893:I6893"/>
    <mergeCell ref="E6895:F6895"/>
    <mergeCell ref="E6896:F6896"/>
    <mergeCell ref="E6897:F6897"/>
    <mergeCell ref="H6899:I6899"/>
    <mergeCell ref="E6901:F6901"/>
    <mergeCell ref="E6902:F6902"/>
    <mergeCell ref="E6903:F6903"/>
    <mergeCell ref="H6905:I6905"/>
    <mergeCell ref="E6907:F6907"/>
    <mergeCell ref="E6908:F6908"/>
    <mergeCell ref="E6909:F6909"/>
    <mergeCell ref="H6911:I6911"/>
    <mergeCell ref="E6913:F6913"/>
    <mergeCell ref="H6863:I6863"/>
    <mergeCell ref="E6865:F6865"/>
    <mergeCell ref="E6866:F6866"/>
    <mergeCell ref="E6867:F6867"/>
    <mergeCell ref="H6869:I6869"/>
    <mergeCell ref="E6871:F6871"/>
    <mergeCell ref="E6872:F6872"/>
    <mergeCell ref="E6873:F6873"/>
    <mergeCell ref="H6875:I6875"/>
    <mergeCell ref="E6877:F6877"/>
    <mergeCell ref="E6878:F6878"/>
    <mergeCell ref="E6879:F6879"/>
    <mergeCell ref="H6881:I6881"/>
    <mergeCell ref="E6883:F6883"/>
    <mergeCell ref="E6884:F6884"/>
    <mergeCell ref="E6885:F6885"/>
    <mergeCell ref="H6887:I6887"/>
    <mergeCell ref="E6837:F6837"/>
    <mergeCell ref="H6839:I6839"/>
    <mergeCell ref="E6841:F6841"/>
    <mergeCell ref="E6842:F6842"/>
    <mergeCell ref="E6843:F6843"/>
    <mergeCell ref="H6845:I6845"/>
    <mergeCell ref="E6847:F6847"/>
    <mergeCell ref="E6848:F6848"/>
    <mergeCell ref="E6849:F6849"/>
    <mergeCell ref="H6851:I6851"/>
    <mergeCell ref="E6853:F6853"/>
    <mergeCell ref="E6854:F6854"/>
    <mergeCell ref="E6855:F6855"/>
    <mergeCell ref="H6857:I6857"/>
    <mergeCell ref="E6859:F6859"/>
    <mergeCell ref="E6860:F6860"/>
    <mergeCell ref="E6861:F6861"/>
    <mergeCell ref="E6812:F6812"/>
    <mergeCell ref="E6813:F6813"/>
    <mergeCell ref="H6815:I6815"/>
    <mergeCell ref="E6817:F6817"/>
    <mergeCell ref="E6818:F6818"/>
    <mergeCell ref="E6819:F6819"/>
    <mergeCell ref="H6821:I6821"/>
    <mergeCell ref="E6823:F6823"/>
    <mergeCell ref="E6824:F6824"/>
    <mergeCell ref="E6825:F6825"/>
    <mergeCell ref="H6827:I6827"/>
    <mergeCell ref="E6829:F6829"/>
    <mergeCell ref="E6830:F6830"/>
    <mergeCell ref="E6831:F6831"/>
    <mergeCell ref="H6833:I6833"/>
    <mergeCell ref="E6835:F6835"/>
    <mergeCell ref="E6836:F6836"/>
    <mergeCell ref="E6787:F6787"/>
    <mergeCell ref="E6788:F6788"/>
    <mergeCell ref="E6789:F6789"/>
    <mergeCell ref="H6791:I6791"/>
    <mergeCell ref="E6793:F6793"/>
    <mergeCell ref="E6794:F6794"/>
    <mergeCell ref="E6795:F6795"/>
    <mergeCell ref="H6797:I6797"/>
    <mergeCell ref="E6799:F6799"/>
    <mergeCell ref="E6800:F6800"/>
    <mergeCell ref="E6801:F6801"/>
    <mergeCell ref="H6803:I6803"/>
    <mergeCell ref="E6805:F6805"/>
    <mergeCell ref="E6806:F6806"/>
    <mergeCell ref="E6807:F6807"/>
    <mergeCell ref="H6809:I6809"/>
    <mergeCell ref="E6811:F6811"/>
    <mergeCell ref="E6764:F6764"/>
    <mergeCell ref="E6765:F6765"/>
    <mergeCell ref="E6766:F6766"/>
    <mergeCell ref="E6767:F6767"/>
    <mergeCell ref="E6768:F6768"/>
    <mergeCell ref="H6770:I6770"/>
    <mergeCell ref="E6772:F6772"/>
    <mergeCell ref="E6773:F6773"/>
    <mergeCell ref="E6774:F6774"/>
    <mergeCell ref="E6775:F6775"/>
    <mergeCell ref="E6776:F6776"/>
    <mergeCell ref="E6777:F6777"/>
    <mergeCell ref="H6779:I6779"/>
    <mergeCell ref="E6781:F6781"/>
    <mergeCell ref="E6782:F6782"/>
    <mergeCell ref="E6783:F6783"/>
    <mergeCell ref="H6785:I6785"/>
    <mergeCell ref="E6741:F6741"/>
    <mergeCell ref="E6742:F6742"/>
    <mergeCell ref="E6743:F6743"/>
    <mergeCell ref="H6745:I6745"/>
    <mergeCell ref="E6747:F6747"/>
    <mergeCell ref="E6748:F6748"/>
    <mergeCell ref="E6749:F6749"/>
    <mergeCell ref="E6750:F6750"/>
    <mergeCell ref="E6751:F6751"/>
    <mergeCell ref="H6753:I6753"/>
    <mergeCell ref="E6755:F6755"/>
    <mergeCell ref="E6756:F6756"/>
    <mergeCell ref="E6757:F6757"/>
    <mergeCell ref="E6758:F6758"/>
    <mergeCell ref="E6759:F6759"/>
    <mergeCell ref="H6761:I6761"/>
    <mergeCell ref="E6763:F6763"/>
    <mergeCell ref="E6718:F6718"/>
    <mergeCell ref="E6719:F6719"/>
    <mergeCell ref="H6721:I6721"/>
    <mergeCell ref="E6723:F6723"/>
    <mergeCell ref="E6724:F6724"/>
    <mergeCell ref="E6725:F6725"/>
    <mergeCell ref="E6726:F6726"/>
    <mergeCell ref="E6727:F6727"/>
    <mergeCell ref="H6729:I6729"/>
    <mergeCell ref="E6731:F6731"/>
    <mergeCell ref="E6732:F6732"/>
    <mergeCell ref="E6733:F6733"/>
    <mergeCell ref="E6734:F6734"/>
    <mergeCell ref="E6735:F6735"/>
    <mergeCell ref="H6737:I6737"/>
    <mergeCell ref="E6739:F6739"/>
    <mergeCell ref="E6740:F6740"/>
    <mergeCell ref="H6694:I6694"/>
    <mergeCell ref="E6696:F6696"/>
    <mergeCell ref="E6697:F6697"/>
    <mergeCell ref="E6698:F6698"/>
    <mergeCell ref="H6700:I6700"/>
    <mergeCell ref="E6702:F6702"/>
    <mergeCell ref="E6703:F6703"/>
    <mergeCell ref="E6704:F6704"/>
    <mergeCell ref="E6705:F6705"/>
    <mergeCell ref="H6707:I6707"/>
    <mergeCell ref="E6709:F6709"/>
    <mergeCell ref="E6710:F6710"/>
    <mergeCell ref="E6711:F6711"/>
    <mergeCell ref="H6713:I6713"/>
    <mergeCell ref="E6715:F6715"/>
    <mergeCell ref="E6716:F6716"/>
    <mergeCell ref="E6717:F6717"/>
    <mergeCell ref="H6671:I6671"/>
    <mergeCell ref="E6673:F6673"/>
    <mergeCell ref="E6674:F6674"/>
    <mergeCell ref="E6675:F6675"/>
    <mergeCell ref="E6676:F6676"/>
    <mergeCell ref="H6678:I6678"/>
    <mergeCell ref="E6680:F6680"/>
    <mergeCell ref="E6681:F6681"/>
    <mergeCell ref="E6682:F6682"/>
    <mergeCell ref="E6683:F6683"/>
    <mergeCell ref="E6684:F6684"/>
    <mergeCell ref="E6685:F6685"/>
    <mergeCell ref="H6687:I6687"/>
    <mergeCell ref="E6689:F6689"/>
    <mergeCell ref="E6690:F6690"/>
    <mergeCell ref="E6691:F6691"/>
    <mergeCell ref="E6692:F6692"/>
    <mergeCell ref="E6651:F6651"/>
    <mergeCell ref="E6652:F6652"/>
    <mergeCell ref="E6653:F6653"/>
    <mergeCell ref="E6654:F6654"/>
    <mergeCell ref="E6655:F6655"/>
    <mergeCell ref="E6656:F6656"/>
    <mergeCell ref="E6657:F6657"/>
    <mergeCell ref="E6658:F6658"/>
    <mergeCell ref="H6660:I6660"/>
    <mergeCell ref="E6662:F6662"/>
    <mergeCell ref="E6663:F6663"/>
    <mergeCell ref="E6664:F6664"/>
    <mergeCell ref="E6665:F6665"/>
    <mergeCell ref="E6666:F6666"/>
    <mergeCell ref="E6667:F6667"/>
    <mergeCell ref="E6668:F6668"/>
    <mergeCell ref="E6669:F6669"/>
    <mergeCell ref="E6630:F6630"/>
    <mergeCell ref="E6631:F6631"/>
    <mergeCell ref="E6632:F6632"/>
    <mergeCell ref="E6633:F6633"/>
    <mergeCell ref="E6634:F6634"/>
    <mergeCell ref="E6635:F6635"/>
    <mergeCell ref="E6636:F6636"/>
    <mergeCell ref="E6637:F6637"/>
    <mergeCell ref="H6639:I6639"/>
    <mergeCell ref="E6641:F6641"/>
    <mergeCell ref="E6642:F6642"/>
    <mergeCell ref="E6643:F6643"/>
    <mergeCell ref="E6644:F6644"/>
    <mergeCell ref="E6645:F6645"/>
    <mergeCell ref="E6646:F6646"/>
    <mergeCell ref="H6648:I6648"/>
    <mergeCell ref="E6650:F6650"/>
    <mergeCell ref="E6609:F6609"/>
    <mergeCell ref="E6610:F6610"/>
    <mergeCell ref="E6611:F6611"/>
    <mergeCell ref="E6612:F6612"/>
    <mergeCell ref="E6613:F6613"/>
    <mergeCell ref="H6615:I6615"/>
    <mergeCell ref="E6617:F6617"/>
    <mergeCell ref="E6618:F6618"/>
    <mergeCell ref="E6619:F6619"/>
    <mergeCell ref="E6620:F6620"/>
    <mergeCell ref="E6621:F6621"/>
    <mergeCell ref="E6622:F6622"/>
    <mergeCell ref="E6623:F6623"/>
    <mergeCell ref="E6624:F6624"/>
    <mergeCell ref="E6625:F6625"/>
    <mergeCell ref="H6627:I6627"/>
    <mergeCell ref="E6629:F6629"/>
    <mergeCell ref="E6588:F6588"/>
    <mergeCell ref="E6589:F6589"/>
    <mergeCell ref="H6591:I6591"/>
    <mergeCell ref="E6593:F6593"/>
    <mergeCell ref="E6594:F6594"/>
    <mergeCell ref="E6595:F6595"/>
    <mergeCell ref="E6596:F6596"/>
    <mergeCell ref="E6597:F6597"/>
    <mergeCell ref="E6598:F6598"/>
    <mergeCell ref="E6599:F6599"/>
    <mergeCell ref="E6600:F6600"/>
    <mergeCell ref="E6601:F6601"/>
    <mergeCell ref="H6603:I6603"/>
    <mergeCell ref="E6605:F6605"/>
    <mergeCell ref="E6606:F6606"/>
    <mergeCell ref="E6607:F6607"/>
    <mergeCell ref="E6608:F6608"/>
    <mergeCell ref="E6567:F6567"/>
    <mergeCell ref="E6568:F6568"/>
    <mergeCell ref="H6570:I6570"/>
    <mergeCell ref="E6572:F6572"/>
    <mergeCell ref="E6573:F6573"/>
    <mergeCell ref="E6574:F6574"/>
    <mergeCell ref="E6575:F6575"/>
    <mergeCell ref="E6576:F6576"/>
    <mergeCell ref="E6577:F6577"/>
    <mergeCell ref="H6579:I6579"/>
    <mergeCell ref="E6581:F6581"/>
    <mergeCell ref="E6582:F6582"/>
    <mergeCell ref="E6583:F6583"/>
    <mergeCell ref="E6584:F6584"/>
    <mergeCell ref="E6585:F6585"/>
    <mergeCell ref="E6586:F6586"/>
    <mergeCell ref="E6587:F6587"/>
    <mergeCell ref="E6544:F6544"/>
    <mergeCell ref="E6545:F6545"/>
    <mergeCell ref="H6547:I6547"/>
    <mergeCell ref="E6549:F6549"/>
    <mergeCell ref="E6550:F6550"/>
    <mergeCell ref="E6551:F6551"/>
    <mergeCell ref="H6553:I6553"/>
    <mergeCell ref="E6555:F6555"/>
    <mergeCell ref="E6556:F6556"/>
    <mergeCell ref="E6557:F6557"/>
    <mergeCell ref="H6559:I6559"/>
    <mergeCell ref="E6561:F6561"/>
    <mergeCell ref="E6562:F6562"/>
    <mergeCell ref="E6563:F6563"/>
    <mergeCell ref="E6564:F6564"/>
    <mergeCell ref="E6565:F6565"/>
    <mergeCell ref="E6566:F6566"/>
    <mergeCell ref="E6521:F6521"/>
    <mergeCell ref="E6522:F6522"/>
    <mergeCell ref="E6523:F6523"/>
    <mergeCell ref="E6524:F6524"/>
    <mergeCell ref="H6526:I6526"/>
    <mergeCell ref="E6528:F6528"/>
    <mergeCell ref="E6529:F6529"/>
    <mergeCell ref="E6530:F6530"/>
    <mergeCell ref="E6531:F6531"/>
    <mergeCell ref="E6532:F6532"/>
    <mergeCell ref="E6533:F6533"/>
    <mergeCell ref="H6535:I6535"/>
    <mergeCell ref="E6537:F6537"/>
    <mergeCell ref="E6538:F6538"/>
    <mergeCell ref="E6539:F6539"/>
    <mergeCell ref="H6541:I6541"/>
    <mergeCell ref="E6543:F6543"/>
    <mergeCell ref="H6495:I6495"/>
    <mergeCell ref="E6497:F6497"/>
    <mergeCell ref="E6498:F6498"/>
    <mergeCell ref="E6499:F6499"/>
    <mergeCell ref="H6501:I6501"/>
    <mergeCell ref="E6503:F6503"/>
    <mergeCell ref="E6504:F6504"/>
    <mergeCell ref="E6505:F6505"/>
    <mergeCell ref="H6507:I6507"/>
    <mergeCell ref="E6509:F6509"/>
    <mergeCell ref="E6510:F6510"/>
    <mergeCell ref="E6511:F6511"/>
    <mergeCell ref="H6513:I6513"/>
    <mergeCell ref="E6515:F6515"/>
    <mergeCell ref="E6516:F6516"/>
    <mergeCell ref="E6517:F6517"/>
    <mergeCell ref="H6519:I6519"/>
    <mergeCell ref="E6473:F6473"/>
    <mergeCell ref="E6474:F6474"/>
    <mergeCell ref="E6475:F6475"/>
    <mergeCell ref="H6477:I6477"/>
    <mergeCell ref="E6479:F6479"/>
    <mergeCell ref="E6480:F6480"/>
    <mergeCell ref="E6481:F6481"/>
    <mergeCell ref="E6482:F6482"/>
    <mergeCell ref="E6483:F6483"/>
    <mergeCell ref="H6485:I6485"/>
    <mergeCell ref="E6487:F6487"/>
    <mergeCell ref="E6488:F6488"/>
    <mergeCell ref="E6489:F6489"/>
    <mergeCell ref="E6490:F6490"/>
    <mergeCell ref="E6491:F6491"/>
    <mergeCell ref="E6492:F6492"/>
    <mergeCell ref="E6493:F6493"/>
    <mergeCell ref="E6452:F6452"/>
    <mergeCell ref="E6453:F6453"/>
    <mergeCell ref="E6454:F6454"/>
    <mergeCell ref="H6456:I6456"/>
    <mergeCell ref="E6458:F6458"/>
    <mergeCell ref="E6459:F6459"/>
    <mergeCell ref="E6460:F6460"/>
    <mergeCell ref="E6461:F6461"/>
    <mergeCell ref="E6462:F6462"/>
    <mergeCell ref="E6463:F6463"/>
    <mergeCell ref="E6464:F6464"/>
    <mergeCell ref="E6465:F6465"/>
    <mergeCell ref="E6466:F6466"/>
    <mergeCell ref="E6467:F6467"/>
    <mergeCell ref="H6469:I6469"/>
    <mergeCell ref="E6471:F6471"/>
    <mergeCell ref="E6472:F6472"/>
    <mergeCell ref="H6430:I6430"/>
    <mergeCell ref="E6432:F6432"/>
    <mergeCell ref="E6433:F6433"/>
    <mergeCell ref="E6434:F6434"/>
    <mergeCell ref="E6435:F6435"/>
    <mergeCell ref="H6437:I6437"/>
    <mergeCell ref="E6439:F6439"/>
    <mergeCell ref="E6440:F6440"/>
    <mergeCell ref="E6441:F6441"/>
    <mergeCell ref="H6443:I6443"/>
    <mergeCell ref="E6445:F6445"/>
    <mergeCell ref="E6446:F6446"/>
    <mergeCell ref="E6447:F6447"/>
    <mergeCell ref="E6448:F6448"/>
    <mergeCell ref="E6449:F6449"/>
    <mergeCell ref="E6450:F6450"/>
    <mergeCell ref="E6451:F6451"/>
    <mergeCell ref="E6406:F6406"/>
    <mergeCell ref="E6407:F6407"/>
    <mergeCell ref="H6409:I6409"/>
    <mergeCell ref="E6411:F6411"/>
    <mergeCell ref="E6412:F6412"/>
    <mergeCell ref="E6413:F6413"/>
    <mergeCell ref="E6414:F6414"/>
    <mergeCell ref="H6416:I6416"/>
    <mergeCell ref="E6418:F6418"/>
    <mergeCell ref="E6419:F6419"/>
    <mergeCell ref="E6420:F6420"/>
    <mergeCell ref="E6421:F6421"/>
    <mergeCell ref="H6423:I6423"/>
    <mergeCell ref="E6425:F6425"/>
    <mergeCell ref="E6426:F6426"/>
    <mergeCell ref="E6427:F6427"/>
    <mergeCell ref="E6428:F6428"/>
    <mergeCell ref="E6385:F6385"/>
    <mergeCell ref="E6386:F6386"/>
    <mergeCell ref="E6387:F6387"/>
    <mergeCell ref="H6389:I6389"/>
    <mergeCell ref="E6391:F6391"/>
    <mergeCell ref="E6392:F6392"/>
    <mergeCell ref="E6393:F6393"/>
    <mergeCell ref="E6394:F6394"/>
    <mergeCell ref="E6395:F6395"/>
    <mergeCell ref="E6396:F6396"/>
    <mergeCell ref="H6398:I6398"/>
    <mergeCell ref="E6400:F6400"/>
    <mergeCell ref="E6401:F6401"/>
    <mergeCell ref="E6402:F6402"/>
    <mergeCell ref="E6403:F6403"/>
    <mergeCell ref="E6404:F6404"/>
    <mergeCell ref="E6405:F6405"/>
    <mergeCell ref="E6360:F6360"/>
    <mergeCell ref="H6362:I6362"/>
    <mergeCell ref="E6364:F6364"/>
    <mergeCell ref="E6365:F6365"/>
    <mergeCell ref="E6366:F6366"/>
    <mergeCell ref="E6367:F6367"/>
    <mergeCell ref="H6369:I6369"/>
    <mergeCell ref="E6371:F6371"/>
    <mergeCell ref="E6372:F6372"/>
    <mergeCell ref="E6373:F6373"/>
    <mergeCell ref="E6374:F6374"/>
    <mergeCell ref="H6376:I6376"/>
    <mergeCell ref="E6378:F6378"/>
    <mergeCell ref="E6379:F6379"/>
    <mergeCell ref="E6380:F6380"/>
    <mergeCell ref="E6381:F6381"/>
    <mergeCell ref="H6383:I6383"/>
    <mergeCell ref="E6339:F6339"/>
    <mergeCell ref="E6340:F6340"/>
    <mergeCell ref="E6341:F6341"/>
    <mergeCell ref="E6342:F6342"/>
    <mergeCell ref="H6344:I6344"/>
    <mergeCell ref="E6346:F6346"/>
    <mergeCell ref="E6347:F6347"/>
    <mergeCell ref="E6348:F6348"/>
    <mergeCell ref="E6349:F6349"/>
    <mergeCell ref="E6350:F6350"/>
    <mergeCell ref="E6351:F6351"/>
    <mergeCell ref="E6352:F6352"/>
    <mergeCell ref="E6353:F6353"/>
    <mergeCell ref="H6355:I6355"/>
    <mergeCell ref="E6357:F6357"/>
    <mergeCell ref="E6358:F6358"/>
    <mergeCell ref="E6359:F6359"/>
    <mergeCell ref="E6318:F6318"/>
    <mergeCell ref="E6319:F6319"/>
    <mergeCell ref="E6320:F6320"/>
    <mergeCell ref="H6322:I6322"/>
    <mergeCell ref="E6324:F6324"/>
    <mergeCell ref="E6325:F6325"/>
    <mergeCell ref="E6326:F6326"/>
    <mergeCell ref="E6327:F6327"/>
    <mergeCell ref="E6328:F6328"/>
    <mergeCell ref="E6329:F6329"/>
    <mergeCell ref="E6330:F6330"/>
    <mergeCell ref="E6331:F6331"/>
    <mergeCell ref="E6332:F6332"/>
    <mergeCell ref="E6333:F6333"/>
    <mergeCell ref="H6335:I6335"/>
    <mergeCell ref="E6337:F6337"/>
    <mergeCell ref="E6338:F6338"/>
    <mergeCell ref="H6294:I6294"/>
    <mergeCell ref="E6296:F6296"/>
    <mergeCell ref="E6297:F6297"/>
    <mergeCell ref="E6298:F6298"/>
    <mergeCell ref="H6300:I6300"/>
    <mergeCell ref="E6302:F6302"/>
    <mergeCell ref="E6303:F6303"/>
    <mergeCell ref="E6304:F6304"/>
    <mergeCell ref="H6306:I6306"/>
    <mergeCell ref="E6308:F6308"/>
    <mergeCell ref="E6309:F6309"/>
    <mergeCell ref="E6310:F6310"/>
    <mergeCell ref="H6312:I6312"/>
    <mergeCell ref="E6314:F6314"/>
    <mergeCell ref="E6315:F6315"/>
    <mergeCell ref="E6316:F6316"/>
    <mergeCell ref="E6317:F6317"/>
    <mergeCell ref="E6270:F6270"/>
    <mergeCell ref="H6272:I6272"/>
    <mergeCell ref="E6274:F6274"/>
    <mergeCell ref="E6275:F6275"/>
    <mergeCell ref="E6276:F6276"/>
    <mergeCell ref="E6277:F6277"/>
    <mergeCell ref="H6279:I6279"/>
    <mergeCell ref="E6281:F6281"/>
    <mergeCell ref="E6282:F6282"/>
    <mergeCell ref="E6283:F6283"/>
    <mergeCell ref="E6284:F6284"/>
    <mergeCell ref="E6285:F6285"/>
    <mergeCell ref="E6286:F6286"/>
    <mergeCell ref="H6288:I6288"/>
    <mergeCell ref="E6290:F6290"/>
    <mergeCell ref="E6291:F6291"/>
    <mergeCell ref="E6292:F6292"/>
    <mergeCell ref="E6245:F6245"/>
    <mergeCell ref="E6246:F6246"/>
    <mergeCell ref="H6248:I6248"/>
    <mergeCell ref="E6250:F6250"/>
    <mergeCell ref="E6251:F6251"/>
    <mergeCell ref="E6252:F6252"/>
    <mergeCell ref="H6254:I6254"/>
    <mergeCell ref="E6256:F6256"/>
    <mergeCell ref="E6257:F6257"/>
    <mergeCell ref="E6258:F6258"/>
    <mergeCell ref="H6260:I6260"/>
    <mergeCell ref="E6262:F6262"/>
    <mergeCell ref="E6263:F6263"/>
    <mergeCell ref="E6264:F6264"/>
    <mergeCell ref="H6266:I6266"/>
    <mergeCell ref="E6268:F6268"/>
    <mergeCell ref="E6269:F6269"/>
    <mergeCell ref="E6222:F6222"/>
    <mergeCell ref="E6223:F6223"/>
    <mergeCell ref="E6224:F6224"/>
    <mergeCell ref="H6226:I6226"/>
    <mergeCell ref="E6228:F6228"/>
    <mergeCell ref="E6229:F6229"/>
    <mergeCell ref="E6230:F6230"/>
    <mergeCell ref="H6232:I6232"/>
    <mergeCell ref="E6234:F6234"/>
    <mergeCell ref="E6235:F6235"/>
    <mergeCell ref="E6236:F6236"/>
    <mergeCell ref="E6237:F6237"/>
    <mergeCell ref="H6239:I6239"/>
    <mergeCell ref="E6241:F6241"/>
    <mergeCell ref="E6242:F6242"/>
    <mergeCell ref="E6243:F6243"/>
    <mergeCell ref="E6244:F6244"/>
    <mergeCell ref="H6198:I6198"/>
    <mergeCell ref="E6200:F6200"/>
    <mergeCell ref="E6201:F6201"/>
    <mergeCell ref="E6202:F6202"/>
    <mergeCell ref="E6203:F6203"/>
    <mergeCell ref="E6204:F6204"/>
    <mergeCell ref="E6205:F6205"/>
    <mergeCell ref="E6206:F6206"/>
    <mergeCell ref="H6208:I6208"/>
    <mergeCell ref="E6210:F6210"/>
    <mergeCell ref="E6211:F6211"/>
    <mergeCell ref="E6212:F6212"/>
    <mergeCell ref="H6214:I6214"/>
    <mergeCell ref="E6216:F6216"/>
    <mergeCell ref="E6217:F6217"/>
    <mergeCell ref="E6218:F6218"/>
    <mergeCell ref="H6220:I6220"/>
    <mergeCell ref="H6177:I6177"/>
    <mergeCell ref="E6179:F6179"/>
    <mergeCell ref="E6180:F6180"/>
    <mergeCell ref="E6181:F6181"/>
    <mergeCell ref="E6182:F6182"/>
    <mergeCell ref="E6183:F6183"/>
    <mergeCell ref="E6184:F6184"/>
    <mergeCell ref="E6185:F6185"/>
    <mergeCell ref="E6186:F6186"/>
    <mergeCell ref="E6187:F6187"/>
    <mergeCell ref="E6188:F6188"/>
    <mergeCell ref="H6190:I6190"/>
    <mergeCell ref="E6192:F6192"/>
    <mergeCell ref="E6193:F6193"/>
    <mergeCell ref="E6194:F6194"/>
    <mergeCell ref="E6195:F6195"/>
    <mergeCell ref="E6196:F6196"/>
    <mergeCell ref="E6157:F6157"/>
    <mergeCell ref="E6158:F6158"/>
    <mergeCell ref="E6159:F6159"/>
    <mergeCell ref="E6160:F6160"/>
    <mergeCell ref="E6161:F6161"/>
    <mergeCell ref="E6162:F6162"/>
    <mergeCell ref="H6164:I6164"/>
    <mergeCell ref="E6166:F6166"/>
    <mergeCell ref="E6167:F6167"/>
    <mergeCell ref="E6168:F6168"/>
    <mergeCell ref="E6169:F6169"/>
    <mergeCell ref="E6170:F6170"/>
    <mergeCell ref="E6171:F6171"/>
    <mergeCell ref="E6172:F6172"/>
    <mergeCell ref="E6173:F6173"/>
    <mergeCell ref="E6174:F6174"/>
    <mergeCell ref="E6175:F6175"/>
    <mergeCell ref="E6136:F6136"/>
    <mergeCell ref="H6138:I6138"/>
    <mergeCell ref="E6140:F6140"/>
    <mergeCell ref="E6141:F6141"/>
    <mergeCell ref="E6142:F6142"/>
    <mergeCell ref="E6143:F6143"/>
    <mergeCell ref="E6144:F6144"/>
    <mergeCell ref="E6145:F6145"/>
    <mergeCell ref="E6146:F6146"/>
    <mergeCell ref="E6147:F6147"/>
    <mergeCell ref="E6148:F6148"/>
    <mergeCell ref="E6149:F6149"/>
    <mergeCell ref="H6151:I6151"/>
    <mergeCell ref="E6153:F6153"/>
    <mergeCell ref="E6154:F6154"/>
    <mergeCell ref="E6155:F6155"/>
    <mergeCell ref="E6156:F6156"/>
    <mergeCell ref="E6117:F6117"/>
    <mergeCell ref="E6118:F6118"/>
    <mergeCell ref="E6119:F6119"/>
    <mergeCell ref="E6120:F6120"/>
    <mergeCell ref="E6121:F6121"/>
    <mergeCell ref="E6122:F6122"/>
    <mergeCell ref="E6123:F6123"/>
    <mergeCell ref="E6124:F6124"/>
    <mergeCell ref="E6125:F6125"/>
    <mergeCell ref="E6126:F6126"/>
    <mergeCell ref="H6128:I6128"/>
    <mergeCell ref="E6130:F6130"/>
    <mergeCell ref="E6131:F6131"/>
    <mergeCell ref="E6132:F6132"/>
    <mergeCell ref="E6133:F6133"/>
    <mergeCell ref="E6134:F6134"/>
    <mergeCell ref="E6135:F6135"/>
    <mergeCell ref="H6095:I6095"/>
    <mergeCell ref="E6097:F6097"/>
    <mergeCell ref="E6098:F6098"/>
    <mergeCell ref="E6099:F6099"/>
    <mergeCell ref="E6100:F6100"/>
    <mergeCell ref="E6101:F6101"/>
    <mergeCell ref="E6102:F6102"/>
    <mergeCell ref="E6103:F6103"/>
    <mergeCell ref="H6105:I6105"/>
    <mergeCell ref="E6107:F6107"/>
    <mergeCell ref="E6108:F6108"/>
    <mergeCell ref="E6109:F6109"/>
    <mergeCell ref="E6110:F6110"/>
    <mergeCell ref="E6111:F6111"/>
    <mergeCell ref="E6112:F6112"/>
    <mergeCell ref="E6113:F6113"/>
    <mergeCell ref="H6115:I6115"/>
    <mergeCell ref="E6075:F6075"/>
    <mergeCell ref="E6076:F6076"/>
    <mergeCell ref="E6077:F6077"/>
    <mergeCell ref="E6078:F6078"/>
    <mergeCell ref="E6079:F6079"/>
    <mergeCell ref="E6080:F6080"/>
    <mergeCell ref="E6081:F6081"/>
    <mergeCell ref="E6082:F6082"/>
    <mergeCell ref="E6083:F6083"/>
    <mergeCell ref="H6085:I6085"/>
    <mergeCell ref="E6087:F6087"/>
    <mergeCell ref="E6088:F6088"/>
    <mergeCell ref="E6089:F6089"/>
    <mergeCell ref="E6090:F6090"/>
    <mergeCell ref="E6091:F6091"/>
    <mergeCell ref="E6092:F6092"/>
    <mergeCell ref="E6093:F6093"/>
    <mergeCell ref="E6054:F6054"/>
    <mergeCell ref="E6055:F6055"/>
    <mergeCell ref="E6056:F6056"/>
    <mergeCell ref="E6057:F6057"/>
    <mergeCell ref="E6058:F6058"/>
    <mergeCell ref="E6059:F6059"/>
    <mergeCell ref="H6061:I6061"/>
    <mergeCell ref="E6063:F6063"/>
    <mergeCell ref="E6064:F6064"/>
    <mergeCell ref="E6065:F6065"/>
    <mergeCell ref="E6066:F6066"/>
    <mergeCell ref="E6067:F6067"/>
    <mergeCell ref="E6068:F6068"/>
    <mergeCell ref="E6069:F6069"/>
    <mergeCell ref="E6070:F6070"/>
    <mergeCell ref="H6072:I6072"/>
    <mergeCell ref="E6074:F6074"/>
    <mergeCell ref="E6033:F6033"/>
    <mergeCell ref="E6034:F6034"/>
    <mergeCell ref="E6035:F6035"/>
    <mergeCell ref="E6036:F6036"/>
    <mergeCell ref="E6037:F6037"/>
    <mergeCell ref="E6038:F6038"/>
    <mergeCell ref="E6039:F6039"/>
    <mergeCell ref="H6041:I6041"/>
    <mergeCell ref="E6043:F6043"/>
    <mergeCell ref="E6044:F6044"/>
    <mergeCell ref="E6045:F6045"/>
    <mergeCell ref="E6046:F6046"/>
    <mergeCell ref="E6047:F6047"/>
    <mergeCell ref="E6048:F6048"/>
    <mergeCell ref="E6049:F6049"/>
    <mergeCell ref="H6051:I6051"/>
    <mergeCell ref="E6053:F6053"/>
    <mergeCell ref="E6010:F6010"/>
    <mergeCell ref="H6012:I6012"/>
    <mergeCell ref="E6014:F6014"/>
    <mergeCell ref="E6015:F6015"/>
    <mergeCell ref="E6016:F6016"/>
    <mergeCell ref="E6017:F6017"/>
    <mergeCell ref="E6018:F6018"/>
    <mergeCell ref="E6019:F6019"/>
    <mergeCell ref="E6020:F6020"/>
    <mergeCell ref="H6022:I6022"/>
    <mergeCell ref="E6024:F6024"/>
    <mergeCell ref="E6025:F6025"/>
    <mergeCell ref="E6026:F6026"/>
    <mergeCell ref="E6027:F6027"/>
    <mergeCell ref="E6028:F6028"/>
    <mergeCell ref="H6030:I6030"/>
    <mergeCell ref="E6032:F6032"/>
    <mergeCell ref="E5989:F5989"/>
    <mergeCell ref="E5990:F5990"/>
    <mergeCell ref="E5991:F5991"/>
    <mergeCell ref="H5993:I5993"/>
    <mergeCell ref="E5995:F5995"/>
    <mergeCell ref="E5996:F5996"/>
    <mergeCell ref="E5997:F5997"/>
    <mergeCell ref="E5998:F5998"/>
    <mergeCell ref="E5999:F5999"/>
    <mergeCell ref="E6000:F6000"/>
    <mergeCell ref="E6001:F6001"/>
    <mergeCell ref="E6002:F6002"/>
    <mergeCell ref="H6004:I6004"/>
    <mergeCell ref="E6006:F6006"/>
    <mergeCell ref="E6007:F6007"/>
    <mergeCell ref="E6008:F6008"/>
    <mergeCell ref="E6009:F6009"/>
    <mergeCell ref="E5968:F5968"/>
    <mergeCell ref="E5969:F5969"/>
    <mergeCell ref="E5970:F5970"/>
    <mergeCell ref="E5971:F5971"/>
    <mergeCell ref="E5972:F5972"/>
    <mergeCell ref="E5973:F5973"/>
    <mergeCell ref="H5975:I5975"/>
    <mergeCell ref="E5977:F5977"/>
    <mergeCell ref="E5978:F5978"/>
    <mergeCell ref="E5979:F5979"/>
    <mergeCell ref="E5980:F5980"/>
    <mergeCell ref="E5981:F5981"/>
    <mergeCell ref="H5983:I5983"/>
    <mergeCell ref="E5985:F5985"/>
    <mergeCell ref="E5986:F5986"/>
    <mergeCell ref="E5987:F5987"/>
    <mergeCell ref="E5988:F5988"/>
    <mergeCell ref="E5947:F5947"/>
    <mergeCell ref="E5948:F5948"/>
    <mergeCell ref="E5949:F5949"/>
    <mergeCell ref="E5950:F5950"/>
    <mergeCell ref="H5952:I5952"/>
    <mergeCell ref="E5954:F5954"/>
    <mergeCell ref="E5955:F5955"/>
    <mergeCell ref="E5956:F5956"/>
    <mergeCell ref="E5957:F5957"/>
    <mergeCell ref="E5958:F5958"/>
    <mergeCell ref="E5959:F5959"/>
    <mergeCell ref="E5960:F5960"/>
    <mergeCell ref="E5961:F5961"/>
    <mergeCell ref="H5963:I5963"/>
    <mergeCell ref="E5965:F5965"/>
    <mergeCell ref="E5966:F5966"/>
    <mergeCell ref="E5967:F5967"/>
    <mergeCell ref="H5925:I5925"/>
    <mergeCell ref="E5927:F5927"/>
    <mergeCell ref="E5928:F5928"/>
    <mergeCell ref="E5929:F5929"/>
    <mergeCell ref="E5930:F5930"/>
    <mergeCell ref="E5931:F5931"/>
    <mergeCell ref="E5932:F5932"/>
    <mergeCell ref="H5934:I5934"/>
    <mergeCell ref="E5936:F5936"/>
    <mergeCell ref="E5937:F5937"/>
    <mergeCell ref="E5938:F5938"/>
    <mergeCell ref="E5939:F5939"/>
    <mergeCell ref="E5940:F5940"/>
    <mergeCell ref="E5941:F5941"/>
    <mergeCell ref="H5943:I5943"/>
    <mergeCell ref="E5945:F5945"/>
    <mergeCell ref="E5946:F5946"/>
    <mergeCell ref="E5905:F5905"/>
    <mergeCell ref="E5906:F5906"/>
    <mergeCell ref="E5907:F5907"/>
    <mergeCell ref="E5908:F5908"/>
    <mergeCell ref="E5909:F5909"/>
    <mergeCell ref="E5910:F5910"/>
    <mergeCell ref="E5911:F5911"/>
    <mergeCell ref="E5912:F5912"/>
    <mergeCell ref="H5914:I5914"/>
    <mergeCell ref="E5916:F5916"/>
    <mergeCell ref="E5917:F5917"/>
    <mergeCell ref="E5918:F5918"/>
    <mergeCell ref="E5919:F5919"/>
    <mergeCell ref="E5920:F5920"/>
    <mergeCell ref="E5921:F5921"/>
    <mergeCell ref="E5922:F5922"/>
    <mergeCell ref="E5923:F5923"/>
    <mergeCell ref="E5884:F5884"/>
    <mergeCell ref="E5885:F5885"/>
    <mergeCell ref="E5886:F5886"/>
    <mergeCell ref="H5888:I5888"/>
    <mergeCell ref="E5890:F5890"/>
    <mergeCell ref="E5891:F5891"/>
    <mergeCell ref="E5892:F5892"/>
    <mergeCell ref="E5893:F5893"/>
    <mergeCell ref="E5894:F5894"/>
    <mergeCell ref="E5895:F5895"/>
    <mergeCell ref="E5896:F5896"/>
    <mergeCell ref="E5897:F5897"/>
    <mergeCell ref="E5898:F5898"/>
    <mergeCell ref="E5899:F5899"/>
    <mergeCell ref="H5901:I5901"/>
    <mergeCell ref="E5903:F5903"/>
    <mergeCell ref="E5904:F5904"/>
    <mergeCell ref="E5865:F5865"/>
    <mergeCell ref="E5866:F5866"/>
    <mergeCell ref="E5867:F5867"/>
    <mergeCell ref="E5868:F5868"/>
    <mergeCell ref="E5869:F5869"/>
    <mergeCell ref="E5870:F5870"/>
    <mergeCell ref="E5871:F5871"/>
    <mergeCell ref="E5872:F5872"/>
    <mergeCell ref="E5873:F5873"/>
    <mergeCell ref="H5875:I5875"/>
    <mergeCell ref="E5877:F5877"/>
    <mergeCell ref="E5878:F5878"/>
    <mergeCell ref="E5879:F5879"/>
    <mergeCell ref="E5880:F5880"/>
    <mergeCell ref="E5881:F5881"/>
    <mergeCell ref="E5882:F5882"/>
    <mergeCell ref="E5883:F5883"/>
    <mergeCell ref="E5844:F5844"/>
    <mergeCell ref="E5845:F5845"/>
    <mergeCell ref="E5846:F5846"/>
    <mergeCell ref="E5847:F5847"/>
    <mergeCell ref="H5849:I5849"/>
    <mergeCell ref="E5851:F5851"/>
    <mergeCell ref="E5852:F5852"/>
    <mergeCell ref="E5853:F5853"/>
    <mergeCell ref="E5854:F5854"/>
    <mergeCell ref="E5855:F5855"/>
    <mergeCell ref="E5856:F5856"/>
    <mergeCell ref="E5857:F5857"/>
    <mergeCell ref="E5858:F5858"/>
    <mergeCell ref="E5859:F5859"/>
    <mergeCell ref="E5860:F5860"/>
    <mergeCell ref="H5862:I5862"/>
    <mergeCell ref="E5864:F5864"/>
    <mergeCell ref="E5823:F5823"/>
    <mergeCell ref="E5824:F5824"/>
    <mergeCell ref="H5826:I5826"/>
    <mergeCell ref="E5828:F5828"/>
    <mergeCell ref="E5829:F5829"/>
    <mergeCell ref="E5830:F5830"/>
    <mergeCell ref="E5831:F5831"/>
    <mergeCell ref="E5832:F5832"/>
    <mergeCell ref="E5833:F5833"/>
    <mergeCell ref="E5834:F5834"/>
    <mergeCell ref="E5835:F5835"/>
    <mergeCell ref="E5836:F5836"/>
    <mergeCell ref="E5837:F5837"/>
    <mergeCell ref="E5838:F5838"/>
    <mergeCell ref="H5840:I5840"/>
    <mergeCell ref="A5842:J5842"/>
    <mergeCell ref="E5843:F5843"/>
    <mergeCell ref="E5802:F5802"/>
    <mergeCell ref="E5803:F5803"/>
    <mergeCell ref="E5804:F5804"/>
    <mergeCell ref="E5805:F5805"/>
    <mergeCell ref="E5806:F5806"/>
    <mergeCell ref="H5808:I5808"/>
    <mergeCell ref="E5810:F5810"/>
    <mergeCell ref="E5811:F5811"/>
    <mergeCell ref="E5812:F5812"/>
    <mergeCell ref="E5813:F5813"/>
    <mergeCell ref="E5814:F5814"/>
    <mergeCell ref="H5816:I5816"/>
    <mergeCell ref="E5818:F5818"/>
    <mergeCell ref="E5819:F5819"/>
    <mergeCell ref="E5820:F5820"/>
    <mergeCell ref="E5821:F5821"/>
    <mergeCell ref="E5822:F5822"/>
    <mergeCell ref="E5781:F5781"/>
    <mergeCell ref="E5782:F5782"/>
    <mergeCell ref="E5783:F5783"/>
    <mergeCell ref="E5784:F5784"/>
    <mergeCell ref="E5785:F5785"/>
    <mergeCell ref="E5786:F5786"/>
    <mergeCell ref="E5787:F5787"/>
    <mergeCell ref="E5788:F5788"/>
    <mergeCell ref="H5790:I5790"/>
    <mergeCell ref="E5792:F5792"/>
    <mergeCell ref="E5793:F5793"/>
    <mergeCell ref="E5794:F5794"/>
    <mergeCell ref="E5795:F5795"/>
    <mergeCell ref="E5796:F5796"/>
    <mergeCell ref="H5798:I5798"/>
    <mergeCell ref="E5800:F5800"/>
    <mergeCell ref="E5801:F5801"/>
    <mergeCell ref="E5760:F5760"/>
    <mergeCell ref="E5761:F5761"/>
    <mergeCell ref="E5762:F5762"/>
    <mergeCell ref="E5763:F5763"/>
    <mergeCell ref="H5765:I5765"/>
    <mergeCell ref="E5767:F5767"/>
    <mergeCell ref="E5768:F5768"/>
    <mergeCell ref="E5769:F5769"/>
    <mergeCell ref="E5770:F5770"/>
    <mergeCell ref="E5771:F5771"/>
    <mergeCell ref="E5772:F5772"/>
    <mergeCell ref="E5773:F5773"/>
    <mergeCell ref="E5774:F5774"/>
    <mergeCell ref="E5775:F5775"/>
    <mergeCell ref="E5776:F5776"/>
    <mergeCell ref="E5777:F5777"/>
    <mergeCell ref="H5779:I5779"/>
    <mergeCell ref="E5739:F5739"/>
    <mergeCell ref="E5740:F5740"/>
    <mergeCell ref="E5741:F5741"/>
    <mergeCell ref="H5743:I5743"/>
    <mergeCell ref="E5745:F5745"/>
    <mergeCell ref="E5746:F5746"/>
    <mergeCell ref="E5747:F5747"/>
    <mergeCell ref="E5748:F5748"/>
    <mergeCell ref="E5749:F5749"/>
    <mergeCell ref="E5750:F5750"/>
    <mergeCell ref="E5751:F5751"/>
    <mergeCell ref="H5753:I5753"/>
    <mergeCell ref="E5755:F5755"/>
    <mergeCell ref="E5756:F5756"/>
    <mergeCell ref="E5757:F5757"/>
    <mergeCell ref="E5758:F5758"/>
    <mergeCell ref="E5759:F5759"/>
    <mergeCell ref="E5716:F5716"/>
    <mergeCell ref="E5717:F5717"/>
    <mergeCell ref="H5719:I5719"/>
    <mergeCell ref="E5721:F5721"/>
    <mergeCell ref="E5722:F5722"/>
    <mergeCell ref="E5723:F5723"/>
    <mergeCell ref="E5724:F5724"/>
    <mergeCell ref="E5725:F5725"/>
    <mergeCell ref="H5727:I5727"/>
    <mergeCell ref="E5729:F5729"/>
    <mergeCell ref="E5730:F5730"/>
    <mergeCell ref="E5731:F5731"/>
    <mergeCell ref="E5732:F5732"/>
    <mergeCell ref="E5733:F5733"/>
    <mergeCell ref="H5735:I5735"/>
    <mergeCell ref="E5737:F5737"/>
    <mergeCell ref="E5738:F5738"/>
    <mergeCell ref="E5693:F5693"/>
    <mergeCell ref="H5695:I5695"/>
    <mergeCell ref="E5697:F5697"/>
    <mergeCell ref="E5698:F5698"/>
    <mergeCell ref="E5699:F5699"/>
    <mergeCell ref="E5700:F5700"/>
    <mergeCell ref="E5701:F5701"/>
    <mergeCell ref="H5703:I5703"/>
    <mergeCell ref="E5705:F5705"/>
    <mergeCell ref="E5706:F5706"/>
    <mergeCell ref="E5707:F5707"/>
    <mergeCell ref="E5708:F5708"/>
    <mergeCell ref="E5709:F5709"/>
    <mergeCell ref="H5711:I5711"/>
    <mergeCell ref="E5713:F5713"/>
    <mergeCell ref="E5714:F5714"/>
    <mergeCell ref="E5715:F5715"/>
    <mergeCell ref="E5670:F5670"/>
    <mergeCell ref="H5672:I5672"/>
    <mergeCell ref="E5674:F5674"/>
    <mergeCell ref="E5675:F5675"/>
    <mergeCell ref="E5676:F5676"/>
    <mergeCell ref="E5677:F5677"/>
    <mergeCell ref="H5679:I5679"/>
    <mergeCell ref="E5681:F5681"/>
    <mergeCell ref="E5682:F5682"/>
    <mergeCell ref="E5683:F5683"/>
    <mergeCell ref="E5684:F5684"/>
    <mergeCell ref="E5685:F5685"/>
    <mergeCell ref="H5687:I5687"/>
    <mergeCell ref="E5689:F5689"/>
    <mergeCell ref="E5690:F5690"/>
    <mergeCell ref="E5691:F5691"/>
    <mergeCell ref="E5692:F5692"/>
    <mergeCell ref="E5649:F5649"/>
    <mergeCell ref="E5650:F5650"/>
    <mergeCell ref="E5651:F5651"/>
    <mergeCell ref="E5652:F5652"/>
    <mergeCell ref="E5653:F5653"/>
    <mergeCell ref="H5655:I5655"/>
    <mergeCell ref="E5657:F5657"/>
    <mergeCell ref="E5658:F5658"/>
    <mergeCell ref="E5659:F5659"/>
    <mergeCell ref="E5660:F5660"/>
    <mergeCell ref="E5661:F5661"/>
    <mergeCell ref="E5662:F5662"/>
    <mergeCell ref="H5664:I5664"/>
    <mergeCell ref="E5666:F5666"/>
    <mergeCell ref="E5667:F5667"/>
    <mergeCell ref="E5668:F5668"/>
    <mergeCell ref="E5669:F5669"/>
    <mergeCell ref="E5626:F5626"/>
    <mergeCell ref="E5627:F5627"/>
    <mergeCell ref="E5628:F5628"/>
    <mergeCell ref="H5630:I5630"/>
    <mergeCell ref="E5632:F5632"/>
    <mergeCell ref="E5633:F5633"/>
    <mergeCell ref="E5634:F5634"/>
    <mergeCell ref="E5635:F5635"/>
    <mergeCell ref="E5636:F5636"/>
    <mergeCell ref="H5638:I5638"/>
    <mergeCell ref="E5640:F5640"/>
    <mergeCell ref="E5641:F5641"/>
    <mergeCell ref="E5642:F5642"/>
    <mergeCell ref="E5643:F5643"/>
    <mergeCell ref="E5644:F5644"/>
    <mergeCell ref="H5646:I5646"/>
    <mergeCell ref="E5648:F5648"/>
    <mergeCell ref="E5603:F5603"/>
    <mergeCell ref="E5604:F5604"/>
    <mergeCell ref="H5606:I5606"/>
    <mergeCell ref="E5608:F5608"/>
    <mergeCell ref="E5609:F5609"/>
    <mergeCell ref="E5610:F5610"/>
    <mergeCell ref="E5611:F5611"/>
    <mergeCell ref="E5612:F5612"/>
    <mergeCell ref="H5614:I5614"/>
    <mergeCell ref="E5616:F5616"/>
    <mergeCell ref="E5617:F5617"/>
    <mergeCell ref="E5618:F5618"/>
    <mergeCell ref="E5619:F5619"/>
    <mergeCell ref="E5620:F5620"/>
    <mergeCell ref="H5622:I5622"/>
    <mergeCell ref="E5624:F5624"/>
    <mergeCell ref="E5625:F5625"/>
    <mergeCell ref="E5580:F5580"/>
    <mergeCell ref="H5582:I5582"/>
    <mergeCell ref="E5584:F5584"/>
    <mergeCell ref="E5585:F5585"/>
    <mergeCell ref="E5586:F5586"/>
    <mergeCell ref="E5587:F5587"/>
    <mergeCell ref="H5589:I5589"/>
    <mergeCell ref="E5591:F5591"/>
    <mergeCell ref="E5592:F5592"/>
    <mergeCell ref="E5593:F5593"/>
    <mergeCell ref="E5594:F5594"/>
    <mergeCell ref="E5595:F5595"/>
    <mergeCell ref="E5596:F5596"/>
    <mergeCell ref="H5598:I5598"/>
    <mergeCell ref="E5600:F5600"/>
    <mergeCell ref="E5601:F5601"/>
    <mergeCell ref="E5602:F5602"/>
    <mergeCell ref="E5557:F5557"/>
    <mergeCell ref="E5558:F5558"/>
    <mergeCell ref="E5559:F5559"/>
    <mergeCell ref="H5561:I5561"/>
    <mergeCell ref="E5563:F5563"/>
    <mergeCell ref="E5564:F5564"/>
    <mergeCell ref="E5565:F5565"/>
    <mergeCell ref="E5566:F5566"/>
    <mergeCell ref="H5568:I5568"/>
    <mergeCell ref="E5570:F5570"/>
    <mergeCell ref="E5571:F5571"/>
    <mergeCell ref="E5572:F5572"/>
    <mergeCell ref="E5573:F5573"/>
    <mergeCell ref="H5575:I5575"/>
    <mergeCell ref="E5577:F5577"/>
    <mergeCell ref="E5578:F5578"/>
    <mergeCell ref="E5579:F5579"/>
    <mergeCell ref="E5536:F5536"/>
    <mergeCell ref="E5537:F5537"/>
    <mergeCell ref="E5538:F5538"/>
    <mergeCell ref="E5539:F5539"/>
    <mergeCell ref="E5540:F5540"/>
    <mergeCell ref="E5541:F5541"/>
    <mergeCell ref="H5543:I5543"/>
    <mergeCell ref="E5545:F5545"/>
    <mergeCell ref="E5546:F5546"/>
    <mergeCell ref="E5547:F5547"/>
    <mergeCell ref="E5548:F5548"/>
    <mergeCell ref="E5549:F5549"/>
    <mergeCell ref="E5550:F5550"/>
    <mergeCell ref="E5551:F5551"/>
    <mergeCell ref="E5552:F5552"/>
    <mergeCell ref="H5554:I5554"/>
    <mergeCell ref="E5556:F5556"/>
    <mergeCell ref="E5513:F5513"/>
    <mergeCell ref="E5514:F5514"/>
    <mergeCell ref="H5516:I5516"/>
    <mergeCell ref="E5518:F5518"/>
    <mergeCell ref="E5519:F5519"/>
    <mergeCell ref="E5520:F5520"/>
    <mergeCell ref="E5521:F5521"/>
    <mergeCell ref="E5522:F5522"/>
    <mergeCell ref="H5524:I5524"/>
    <mergeCell ref="E5526:F5526"/>
    <mergeCell ref="E5527:F5527"/>
    <mergeCell ref="E5528:F5528"/>
    <mergeCell ref="E5529:F5529"/>
    <mergeCell ref="E5530:F5530"/>
    <mergeCell ref="H5532:I5532"/>
    <mergeCell ref="E5534:F5534"/>
    <mergeCell ref="E5535:F5535"/>
    <mergeCell ref="E5492:F5492"/>
    <mergeCell ref="E5493:F5493"/>
    <mergeCell ref="E5494:F5494"/>
    <mergeCell ref="E5495:F5495"/>
    <mergeCell ref="H5497:I5497"/>
    <mergeCell ref="E5499:F5499"/>
    <mergeCell ref="E5500:F5500"/>
    <mergeCell ref="E5501:F5501"/>
    <mergeCell ref="E5502:F5502"/>
    <mergeCell ref="E5503:F5503"/>
    <mergeCell ref="E5504:F5504"/>
    <mergeCell ref="E5505:F5505"/>
    <mergeCell ref="H5507:I5507"/>
    <mergeCell ref="E5509:F5509"/>
    <mergeCell ref="E5510:F5510"/>
    <mergeCell ref="E5511:F5511"/>
    <mergeCell ref="E5512:F5512"/>
    <mergeCell ref="H5468:I5468"/>
    <mergeCell ref="E5470:F5470"/>
    <mergeCell ref="E5471:F5471"/>
    <mergeCell ref="E5472:F5472"/>
    <mergeCell ref="E5473:F5473"/>
    <mergeCell ref="E5474:F5474"/>
    <mergeCell ref="H5476:I5476"/>
    <mergeCell ref="E5478:F5478"/>
    <mergeCell ref="E5479:F5479"/>
    <mergeCell ref="E5480:F5480"/>
    <mergeCell ref="E5481:F5481"/>
    <mergeCell ref="H5483:I5483"/>
    <mergeCell ref="E5485:F5485"/>
    <mergeCell ref="E5486:F5486"/>
    <mergeCell ref="E5487:F5487"/>
    <mergeCell ref="E5488:F5488"/>
    <mergeCell ref="H5490:I5490"/>
    <mergeCell ref="H5447:I5447"/>
    <mergeCell ref="E5449:F5449"/>
    <mergeCell ref="E5450:F5450"/>
    <mergeCell ref="E5451:F5451"/>
    <mergeCell ref="E5452:F5452"/>
    <mergeCell ref="E5453:F5453"/>
    <mergeCell ref="E5454:F5454"/>
    <mergeCell ref="E5455:F5455"/>
    <mergeCell ref="E5456:F5456"/>
    <mergeCell ref="E5457:F5457"/>
    <mergeCell ref="E5458:F5458"/>
    <mergeCell ref="H5460:I5460"/>
    <mergeCell ref="E5462:F5462"/>
    <mergeCell ref="E5463:F5463"/>
    <mergeCell ref="E5464:F5464"/>
    <mergeCell ref="E5465:F5465"/>
    <mergeCell ref="E5466:F5466"/>
    <mergeCell ref="E5427:F5427"/>
    <mergeCell ref="E5428:F5428"/>
    <mergeCell ref="E5429:F5429"/>
    <mergeCell ref="E5430:F5430"/>
    <mergeCell ref="H5432:I5432"/>
    <mergeCell ref="E5434:F5434"/>
    <mergeCell ref="E5435:F5435"/>
    <mergeCell ref="E5436:F5436"/>
    <mergeCell ref="E5437:F5437"/>
    <mergeCell ref="E5438:F5438"/>
    <mergeCell ref="E5439:F5439"/>
    <mergeCell ref="E5440:F5440"/>
    <mergeCell ref="E5441:F5441"/>
    <mergeCell ref="E5442:F5442"/>
    <mergeCell ref="E5443:F5443"/>
    <mergeCell ref="E5444:F5444"/>
    <mergeCell ref="E5445:F5445"/>
    <mergeCell ref="E5408:F5408"/>
    <mergeCell ref="E5409:F5409"/>
    <mergeCell ref="E5410:F5410"/>
    <mergeCell ref="E5411:F5411"/>
    <mergeCell ref="E5412:F5412"/>
    <mergeCell ref="E5413:F5413"/>
    <mergeCell ref="E5414:F5414"/>
    <mergeCell ref="E5415:F5415"/>
    <mergeCell ref="E5416:F5416"/>
    <mergeCell ref="E5417:F5417"/>
    <mergeCell ref="H5419:I5419"/>
    <mergeCell ref="E5421:F5421"/>
    <mergeCell ref="E5422:F5422"/>
    <mergeCell ref="E5423:F5423"/>
    <mergeCell ref="E5424:F5424"/>
    <mergeCell ref="E5425:F5425"/>
    <mergeCell ref="E5426:F5426"/>
    <mergeCell ref="E5387:F5387"/>
    <mergeCell ref="H5389:I5389"/>
    <mergeCell ref="E5391:F5391"/>
    <mergeCell ref="E5392:F5392"/>
    <mergeCell ref="E5393:F5393"/>
    <mergeCell ref="E5394:F5394"/>
    <mergeCell ref="E5395:F5395"/>
    <mergeCell ref="E5396:F5396"/>
    <mergeCell ref="E5397:F5397"/>
    <mergeCell ref="E5398:F5398"/>
    <mergeCell ref="E5399:F5399"/>
    <mergeCell ref="E5400:F5400"/>
    <mergeCell ref="E5401:F5401"/>
    <mergeCell ref="E5402:F5402"/>
    <mergeCell ref="H5404:I5404"/>
    <mergeCell ref="E5406:F5406"/>
    <mergeCell ref="E5407:F5407"/>
    <mergeCell ref="E5366:F5366"/>
    <mergeCell ref="H5368:I5368"/>
    <mergeCell ref="E5370:F5370"/>
    <mergeCell ref="E5371:F5371"/>
    <mergeCell ref="E5372:F5372"/>
    <mergeCell ref="E5373:F5373"/>
    <mergeCell ref="E5374:F5374"/>
    <mergeCell ref="H5376:I5376"/>
    <mergeCell ref="E5378:F5378"/>
    <mergeCell ref="E5379:F5379"/>
    <mergeCell ref="E5380:F5380"/>
    <mergeCell ref="E5381:F5381"/>
    <mergeCell ref="E5382:F5382"/>
    <mergeCell ref="E5383:F5383"/>
    <mergeCell ref="E5384:F5384"/>
    <mergeCell ref="E5385:F5385"/>
    <mergeCell ref="E5386:F5386"/>
    <mergeCell ref="E5345:F5345"/>
    <mergeCell ref="E5346:F5346"/>
    <mergeCell ref="E5347:F5347"/>
    <mergeCell ref="E5348:F5348"/>
    <mergeCell ref="E5349:F5349"/>
    <mergeCell ref="E5350:F5350"/>
    <mergeCell ref="H5352:I5352"/>
    <mergeCell ref="E5354:F5354"/>
    <mergeCell ref="E5355:F5355"/>
    <mergeCell ref="E5356:F5356"/>
    <mergeCell ref="E5357:F5357"/>
    <mergeCell ref="E5358:F5358"/>
    <mergeCell ref="H5360:I5360"/>
    <mergeCell ref="E5362:F5362"/>
    <mergeCell ref="E5363:F5363"/>
    <mergeCell ref="E5364:F5364"/>
    <mergeCell ref="E5365:F5365"/>
    <mergeCell ref="E5322:F5322"/>
    <mergeCell ref="E5323:F5323"/>
    <mergeCell ref="E5324:F5324"/>
    <mergeCell ref="H5326:I5326"/>
    <mergeCell ref="E5328:F5328"/>
    <mergeCell ref="E5329:F5329"/>
    <mergeCell ref="E5330:F5330"/>
    <mergeCell ref="E5331:F5331"/>
    <mergeCell ref="E5332:F5332"/>
    <mergeCell ref="H5334:I5334"/>
    <mergeCell ref="E5336:F5336"/>
    <mergeCell ref="E5337:F5337"/>
    <mergeCell ref="E5338:F5338"/>
    <mergeCell ref="E5339:F5339"/>
    <mergeCell ref="E5340:F5340"/>
    <mergeCell ref="H5342:I5342"/>
    <mergeCell ref="E5344:F5344"/>
    <mergeCell ref="E5299:F5299"/>
    <mergeCell ref="E5300:F5300"/>
    <mergeCell ref="E5301:F5301"/>
    <mergeCell ref="H5303:I5303"/>
    <mergeCell ref="E5305:F5305"/>
    <mergeCell ref="E5306:F5306"/>
    <mergeCell ref="E5307:F5307"/>
    <mergeCell ref="E5308:F5308"/>
    <mergeCell ref="E5309:F5309"/>
    <mergeCell ref="H5311:I5311"/>
    <mergeCell ref="E5313:F5313"/>
    <mergeCell ref="E5314:F5314"/>
    <mergeCell ref="E5315:F5315"/>
    <mergeCell ref="E5316:F5316"/>
    <mergeCell ref="E5317:F5317"/>
    <mergeCell ref="H5319:I5319"/>
    <mergeCell ref="E5321:F5321"/>
    <mergeCell ref="E5276:F5276"/>
    <mergeCell ref="E5277:F5277"/>
    <mergeCell ref="H5279:I5279"/>
    <mergeCell ref="E5281:F5281"/>
    <mergeCell ref="E5282:F5282"/>
    <mergeCell ref="E5283:F5283"/>
    <mergeCell ref="E5284:F5284"/>
    <mergeCell ref="H5286:I5286"/>
    <mergeCell ref="E5288:F5288"/>
    <mergeCell ref="E5289:F5289"/>
    <mergeCell ref="E5290:F5290"/>
    <mergeCell ref="E5291:F5291"/>
    <mergeCell ref="E5292:F5292"/>
    <mergeCell ref="E5293:F5293"/>
    <mergeCell ref="H5295:I5295"/>
    <mergeCell ref="E5297:F5297"/>
    <mergeCell ref="E5298:F5298"/>
    <mergeCell ref="E5253:F5253"/>
    <mergeCell ref="E5254:F5254"/>
    <mergeCell ref="H5256:I5256"/>
    <mergeCell ref="E5258:F5258"/>
    <mergeCell ref="E5259:F5259"/>
    <mergeCell ref="E5260:F5260"/>
    <mergeCell ref="E5261:F5261"/>
    <mergeCell ref="E5262:F5262"/>
    <mergeCell ref="H5264:I5264"/>
    <mergeCell ref="E5266:F5266"/>
    <mergeCell ref="E5267:F5267"/>
    <mergeCell ref="E5268:F5268"/>
    <mergeCell ref="E5269:F5269"/>
    <mergeCell ref="H5271:I5271"/>
    <mergeCell ref="E5273:F5273"/>
    <mergeCell ref="E5274:F5274"/>
    <mergeCell ref="E5275:F5275"/>
    <mergeCell ref="E5232:F5232"/>
    <mergeCell ref="E5233:F5233"/>
    <mergeCell ref="E5234:F5234"/>
    <mergeCell ref="E5235:F5235"/>
    <mergeCell ref="E5236:F5236"/>
    <mergeCell ref="H5238:I5238"/>
    <mergeCell ref="E5240:F5240"/>
    <mergeCell ref="E5241:F5241"/>
    <mergeCell ref="E5242:F5242"/>
    <mergeCell ref="E5243:F5243"/>
    <mergeCell ref="E5244:F5244"/>
    <mergeCell ref="E5245:F5245"/>
    <mergeCell ref="H5247:I5247"/>
    <mergeCell ref="E5249:F5249"/>
    <mergeCell ref="E5250:F5250"/>
    <mergeCell ref="E5251:F5251"/>
    <mergeCell ref="E5252:F5252"/>
    <mergeCell ref="E5211:F5211"/>
    <mergeCell ref="E5212:F5212"/>
    <mergeCell ref="E5213:F5213"/>
    <mergeCell ref="E5214:F5214"/>
    <mergeCell ref="E5215:F5215"/>
    <mergeCell ref="E5216:F5216"/>
    <mergeCell ref="E5217:F5217"/>
    <mergeCell ref="E5218:F5218"/>
    <mergeCell ref="H5220:I5220"/>
    <mergeCell ref="E5222:F5222"/>
    <mergeCell ref="E5223:F5223"/>
    <mergeCell ref="E5224:F5224"/>
    <mergeCell ref="E5225:F5225"/>
    <mergeCell ref="E5226:F5226"/>
    <mergeCell ref="E5227:F5227"/>
    <mergeCell ref="H5229:I5229"/>
    <mergeCell ref="E5231:F5231"/>
    <mergeCell ref="E5188:F5188"/>
    <mergeCell ref="E5189:F5189"/>
    <mergeCell ref="E5190:F5190"/>
    <mergeCell ref="H5192:I5192"/>
    <mergeCell ref="E5194:F5194"/>
    <mergeCell ref="E5195:F5195"/>
    <mergeCell ref="E5196:F5196"/>
    <mergeCell ref="E5197:F5197"/>
    <mergeCell ref="E5198:F5198"/>
    <mergeCell ref="H5200:I5200"/>
    <mergeCell ref="E5202:F5202"/>
    <mergeCell ref="E5203:F5203"/>
    <mergeCell ref="E5204:F5204"/>
    <mergeCell ref="E5205:F5205"/>
    <mergeCell ref="E5206:F5206"/>
    <mergeCell ref="H5208:I5208"/>
    <mergeCell ref="E5210:F5210"/>
    <mergeCell ref="E5165:F5165"/>
    <mergeCell ref="E5166:F5166"/>
    <mergeCell ref="H5168:I5168"/>
    <mergeCell ref="E5170:F5170"/>
    <mergeCell ref="E5171:F5171"/>
    <mergeCell ref="E5172:F5172"/>
    <mergeCell ref="E5173:F5173"/>
    <mergeCell ref="E5174:F5174"/>
    <mergeCell ref="H5176:I5176"/>
    <mergeCell ref="E5178:F5178"/>
    <mergeCell ref="E5179:F5179"/>
    <mergeCell ref="E5180:F5180"/>
    <mergeCell ref="E5181:F5181"/>
    <mergeCell ref="E5182:F5182"/>
    <mergeCell ref="H5184:I5184"/>
    <mergeCell ref="E5186:F5186"/>
    <mergeCell ref="E5187:F5187"/>
    <mergeCell ref="E5142:F5142"/>
    <mergeCell ref="H5144:I5144"/>
    <mergeCell ref="E5146:F5146"/>
    <mergeCell ref="E5147:F5147"/>
    <mergeCell ref="E5148:F5148"/>
    <mergeCell ref="E5149:F5149"/>
    <mergeCell ref="E5150:F5150"/>
    <mergeCell ref="H5152:I5152"/>
    <mergeCell ref="E5154:F5154"/>
    <mergeCell ref="E5155:F5155"/>
    <mergeCell ref="E5156:F5156"/>
    <mergeCell ref="E5157:F5157"/>
    <mergeCell ref="E5158:F5158"/>
    <mergeCell ref="H5160:I5160"/>
    <mergeCell ref="E5162:F5162"/>
    <mergeCell ref="E5163:F5163"/>
    <mergeCell ref="E5164:F5164"/>
    <mergeCell ref="E5119:F5119"/>
    <mergeCell ref="H5121:I5121"/>
    <mergeCell ref="E5123:F5123"/>
    <mergeCell ref="E5124:F5124"/>
    <mergeCell ref="E5125:F5125"/>
    <mergeCell ref="E5126:F5126"/>
    <mergeCell ref="E5127:F5127"/>
    <mergeCell ref="H5129:I5129"/>
    <mergeCell ref="E5131:F5131"/>
    <mergeCell ref="E5132:F5132"/>
    <mergeCell ref="E5133:F5133"/>
    <mergeCell ref="E5134:F5134"/>
    <mergeCell ref="H5136:I5136"/>
    <mergeCell ref="E5138:F5138"/>
    <mergeCell ref="E5139:F5139"/>
    <mergeCell ref="E5140:F5140"/>
    <mergeCell ref="E5141:F5141"/>
    <mergeCell ref="H5097:I5097"/>
    <mergeCell ref="E5099:F5099"/>
    <mergeCell ref="E5100:F5100"/>
    <mergeCell ref="E5101:F5101"/>
    <mergeCell ref="E5102:F5102"/>
    <mergeCell ref="E5103:F5103"/>
    <mergeCell ref="H5105:I5105"/>
    <mergeCell ref="E5107:F5107"/>
    <mergeCell ref="E5108:F5108"/>
    <mergeCell ref="E5109:F5109"/>
    <mergeCell ref="E5110:F5110"/>
    <mergeCell ref="E5111:F5111"/>
    <mergeCell ref="H5113:I5113"/>
    <mergeCell ref="E5115:F5115"/>
    <mergeCell ref="E5116:F5116"/>
    <mergeCell ref="E5117:F5117"/>
    <mergeCell ref="E5118:F5118"/>
    <mergeCell ref="H5074:I5074"/>
    <mergeCell ref="E5076:F5076"/>
    <mergeCell ref="E5077:F5077"/>
    <mergeCell ref="E5078:F5078"/>
    <mergeCell ref="E5079:F5079"/>
    <mergeCell ref="H5081:I5081"/>
    <mergeCell ref="E5083:F5083"/>
    <mergeCell ref="E5084:F5084"/>
    <mergeCell ref="E5085:F5085"/>
    <mergeCell ref="E5086:F5086"/>
    <mergeCell ref="E5087:F5087"/>
    <mergeCell ref="H5089:I5089"/>
    <mergeCell ref="E5091:F5091"/>
    <mergeCell ref="E5092:F5092"/>
    <mergeCell ref="E5093:F5093"/>
    <mergeCell ref="E5094:F5094"/>
    <mergeCell ref="E5095:F5095"/>
    <mergeCell ref="H5051:I5051"/>
    <mergeCell ref="E5053:F5053"/>
    <mergeCell ref="E5054:F5054"/>
    <mergeCell ref="E5055:F5055"/>
    <mergeCell ref="E5056:F5056"/>
    <mergeCell ref="H5058:I5058"/>
    <mergeCell ref="E5060:F5060"/>
    <mergeCell ref="E5061:F5061"/>
    <mergeCell ref="E5062:F5062"/>
    <mergeCell ref="E5063:F5063"/>
    <mergeCell ref="E5064:F5064"/>
    <mergeCell ref="H5066:I5066"/>
    <mergeCell ref="E5068:F5068"/>
    <mergeCell ref="E5069:F5069"/>
    <mergeCell ref="E5070:F5070"/>
    <mergeCell ref="E5071:F5071"/>
    <mergeCell ref="E5072:F5072"/>
    <mergeCell ref="E5029:F5029"/>
    <mergeCell ref="E5030:F5030"/>
    <mergeCell ref="E5031:F5031"/>
    <mergeCell ref="E5032:F5032"/>
    <mergeCell ref="E5033:F5033"/>
    <mergeCell ref="H5035:I5035"/>
    <mergeCell ref="E5037:F5037"/>
    <mergeCell ref="E5038:F5038"/>
    <mergeCell ref="E5039:F5039"/>
    <mergeCell ref="E5040:F5040"/>
    <mergeCell ref="E5041:F5041"/>
    <mergeCell ref="H5043:I5043"/>
    <mergeCell ref="E5045:F5045"/>
    <mergeCell ref="E5046:F5046"/>
    <mergeCell ref="E5047:F5047"/>
    <mergeCell ref="E5048:F5048"/>
    <mergeCell ref="E5049:F5049"/>
    <mergeCell ref="E5006:F5006"/>
    <mergeCell ref="E5007:F5007"/>
    <mergeCell ref="E5008:F5008"/>
    <mergeCell ref="H5010:I5010"/>
    <mergeCell ref="E5012:F5012"/>
    <mergeCell ref="E5013:F5013"/>
    <mergeCell ref="E5014:F5014"/>
    <mergeCell ref="E5015:F5015"/>
    <mergeCell ref="E5016:F5016"/>
    <mergeCell ref="H5018:I5018"/>
    <mergeCell ref="E5020:F5020"/>
    <mergeCell ref="E5021:F5021"/>
    <mergeCell ref="E5022:F5022"/>
    <mergeCell ref="E5023:F5023"/>
    <mergeCell ref="E5024:F5024"/>
    <mergeCell ref="H5026:I5026"/>
    <mergeCell ref="E5028:F5028"/>
    <mergeCell ref="E4985:F4985"/>
    <mergeCell ref="H4987:I4987"/>
    <mergeCell ref="E4989:F4989"/>
    <mergeCell ref="E4990:F4990"/>
    <mergeCell ref="E4991:F4991"/>
    <mergeCell ref="E4992:F4992"/>
    <mergeCell ref="E4993:F4993"/>
    <mergeCell ref="E4994:F4994"/>
    <mergeCell ref="H4996:I4996"/>
    <mergeCell ref="E4998:F4998"/>
    <mergeCell ref="E4999:F4999"/>
    <mergeCell ref="E5000:F5000"/>
    <mergeCell ref="E5001:F5001"/>
    <mergeCell ref="E5002:F5002"/>
    <mergeCell ref="E5003:F5003"/>
    <mergeCell ref="E5004:F5004"/>
    <mergeCell ref="E5005:F5005"/>
    <mergeCell ref="E4964:F4964"/>
    <mergeCell ref="E4965:F4965"/>
    <mergeCell ref="E4966:F4966"/>
    <mergeCell ref="E4967:F4967"/>
    <mergeCell ref="H4969:I4969"/>
    <mergeCell ref="E4971:F4971"/>
    <mergeCell ref="E4972:F4972"/>
    <mergeCell ref="E4973:F4973"/>
    <mergeCell ref="E4974:F4974"/>
    <mergeCell ref="E4975:F4975"/>
    <mergeCell ref="E4976:F4976"/>
    <mergeCell ref="H4978:I4978"/>
    <mergeCell ref="E4980:F4980"/>
    <mergeCell ref="E4981:F4981"/>
    <mergeCell ref="E4982:F4982"/>
    <mergeCell ref="E4983:F4983"/>
    <mergeCell ref="E4984:F4984"/>
    <mergeCell ref="E4941:F4941"/>
    <mergeCell ref="H4943:I4943"/>
    <mergeCell ref="E4945:F4945"/>
    <mergeCell ref="E4946:F4946"/>
    <mergeCell ref="E4947:F4947"/>
    <mergeCell ref="E4948:F4948"/>
    <mergeCell ref="E4949:F4949"/>
    <mergeCell ref="E4950:F4950"/>
    <mergeCell ref="H4952:I4952"/>
    <mergeCell ref="E4954:F4954"/>
    <mergeCell ref="E4955:F4955"/>
    <mergeCell ref="E4956:F4956"/>
    <mergeCell ref="E4957:F4957"/>
    <mergeCell ref="E4958:F4958"/>
    <mergeCell ref="E4959:F4959"/>
    <mergeCell ref="H4961:I4961"/>
    <mergeCell ref="E4963:F4963"/>
    <mergeCell ref="E4920:F4920"/>
    <mergeCell ref="E4921:F4921"/>
    <mergeCell ref="E4922:F4922"/>
    <mergeCell ref="E4923:F4923"/>
    <mergeCell ref="E4924:F4924"/>
    <mergeCell ref="H4926:I4926"/>
    <mergeCell ref="E4928:F4928"/>
    <mergeCell ref="E4929:F4929"/>
    <mergeCell ref="E4930:F4930"/>
    <mergeCell ref="E4931:F4931"/>
    <mergeCell ref="E4932:F4932"/>
    <mergeCell ref="H4934:I4934"/>
    <mergeCell ref="E4936:F4936"/>
    <mergeCell ref="E4937:F4937"/>
    <mergeCell ref="E4938:F4938"/>
    <mergeCell ref="E4939:F4939"/>
    <mergeCell ref="E4940:F4940"/>
    <mergeCell ref="E4899:F4899"/>
    <mergeCell ref="E4900:F4900"/>
    <mergeCell ref="E4901:F4901"/>
    <mergeCell ref="E4902:F4902"/>
    <mergeCell ref="H4904:I4904"/>
    <mergeCell ref="E4906:F4906"/>
    <mergeCell ref="E4907:F4907"/>
    <mergeCell ref="E4908:F4908"/>
    <mergeCell ref="E4909:F4909"/>
    <mergeCell ref="E4910:F4910"/>
    <mergeCell ref="E4911:F4911"/>
    <mergeCell ref="E4912:F4912"/>
    <mergeCell ref="E4913:F4913"/>
    <mergeCell ref="E4914:F4914"/>
    <mergeCell ref="E4915:F4915"/>
    <mergeCell ref="E4916:F4916"/>
    <mergeCell ref="H4918:I4918"/>
    <mergeCell ref="E4880:F4880"/>
    <mergeCell ref="E4881:F4881"/>
    <mergeCell ref="E4882:F4882"/>
    <mergeCell ref="E4883:F4883"/>
    <mergeCell ref="E4884:F4884"/>
    <mergeCell ref="E4885:F4885"/>
    <mergeCell ref="E4886:F4886"/>
    <mergeCell ref="E4887:F4887"/>
    <mergeCell ref="E4888:F4888"/>
    <mergeCell ref="H4890:I4890"/>
    <mergeCell ref="E4892:F4892"/>
    <mergeCell ref="E4893:F4893"/>
    <mergeCell ref="E4894:F4894"/>
    <mergeCell ref="E4895:F4895"/>
    <mergeCell ref="E4896:F4896"/>
    <mergeCell ref="E4897:F4897"/>
    <mergeCell ref="E4898:F4898"/>
    <mergeCell ref="E4859:F4859"/>
    <mergeCell ref="E4860:F4860"/>
    <mergeCell ref="E4861:F4861"/>
    <mergeCell ref="E4862:F4862"/>
    <mergeCell ref="H4864:I4864"/>
    <mergeCell ref="E4866:F4866"/>
    <mergeCell ref="E4867:F4867"/>
    <mergeCell ref="E4868:F4868"/>
    <mergeCell ref="E4869:F4869"/>
    <mergeCell ref="E4870:F4870"/>
    <mergeCell ref="E4871:F4871"/>
    <mergeCell ref="E4872:F4872"/>
    <mergeCell ref="E4873:F4873"/>
    <mergeCell ref="E4874:F4874"/>
    <mergeCell ref="E4875:F4875"/>
    <mergeCell ref="H4877:I4877"/>
    <mergeCell ref="E4879:F4879"/>
    <mergeCell ref="E4836:F4836"/>
    <mergeCell ref="H4838:I4838"/>
    <mergeCell ref="E4840:F4840"/>
    <mergeCell ref="E4841:F4841"/>
    <mergeCell ref="E4842:F4842"/>
    <mergeCell ref="E4843:F4843"/>
    <mergeCell ref="E4844:F4844"/>
    <mergeCell ref="E4845:F4845"/>
    <mergeCell ref="H4847:I4847"/>
    <mergeCell ref="E4849:F4849"/>
    <mergeCell ref="E4850:F4850"/>
    <mergeCell ref="E4851:F4851"/>
    <mergeCell ref="E4852:F4852"/>
    <mergeCell ref="E4853:F4853"/>
    <mergeCell ref="E4854:F4854"/>
    <mergeCell ref="H4856:I4856"/>
    <mergeCell ref="E4858:F4858"/>
    <mergeCell ref="E4815:F4815"/>
    <mergeCell ref="H4817:I4817"/>
    <mergeCell ref="E4819:F4819"/>
    <mergeCell ref="E4820:F4820"/>
    <mergeCell ref="E4821:F4821"/>
    <mergeCell ref="E4822:F4822"/>
    <mergeCell ref="E4823:F4823"/>
    <mergeCell ref="E4824:F4824"/>
    <mergeCell ref="E4825:F4825"/>
    <mergeCell ref="E4826:F4826"/>
    <mergeCell ref="E4827:F4827"/>
    <mergeCell ref="H4829:I4829"/>
    <mergeCell ref="E4831:F4831"/>
    <mergeCell ref="E4832:F4832"/>
    <mergeCell ref="E4833:F4833"/>
    <mergeCell ref="E4834:F4834"/>
    <mergeCell ref="E4835:F4835"/>
    <mergeCell ref="H4793:I4793"/>
    <mergeCell ref="E4795:F4795"/>
    <mergeCell ref="E4796:F4796"/>
    <mergeCell ref="E4797:F4797"/>
    <mergeCell ref="E4798:F4798"/>
    <mergeCell ref="E4799:F4799"/>
    <mergeCell ref="H4801:I4801"/>
    <mergeCell ref="E4803:F4803"/>
    <mergeCell ref="E4804:F4804"/>
    <mergeCell ref="E4805:F4805"/>
    <mergeCell ref="E4806:F4806"/>
    <mergeCell ref="E4807:F4807"/>
    <mergeCell ref="H4809:I4809"/>
    <mergeCell ref="E4811:F4811"/>
    <mergeCell ref="E4812:F4812"/>
    <mergeCell ref="E4813:F4813"/>
    <mergeCell ref="E4814:F4814"/>
    <mergeCell ref="E4771:F4771"/>
    <mergeCell ref="E4772:F4772"/>
    <mergeCell ref="E4773:F4773"/>
    <mergeCell ref="E4774:F4774"/>
    <mergeCell ref="E4775:F4775"/>
    <mergeCell ref="H4777:I4777"/>
    <mergeCell ref="E4779:F4779"/>
    <mergeCell ref="E4780:F4780"/>
    <mergeCell ref="E4781:F4781"/>
    <mergeCell ref="E4782:F4782"/>
    <mergeCell ref="E4783:F4783"/>
    <mergeCell ref="H4785:I4785"/>
    <mergeCell ref="E4787:F4787"/>
    <mergeCell ref="E4788:F4788"/>
    <mergeCell ref="E4789:F4789"/>
    <mergeCell ref="E4790:F4790"/>
    <mergeCell ref="E4791:F4791"/>
    <mergeCell ref="E4748:F4748"/>
    <mergeCell ref="E4749:F4749"/>
    <mergeCell ref="E4750:F4750"/>
    <mergeCell ref="E4751:F4751"/>
    <mergeCell ref="H4753:I4753"/>
    <mergeCell ref="E4755:F4755"/>
    <mergeCell ref="E4756:F4756"/>
    <mergeCell ref="E4757:F4757"/>
    <mergeCell ref="E4758:F4758"/>
    <mergeCell ref="E4759:F4759"/>
    <mergeCell ref="H4761:I4761"/>
    <mergeCell ref="E4763:F4763"/>
    <mergeCell ref="E4764:F4764"/>
    <mergeCell ref="E4765:F4765"/>
    <mergeCell ref="E4766:F4766"/>
    <mergeCell ref="E4767:F4767"/>
    <mergeCell ref="H4769:I4769"/>
    <mergeCell ref="E4727:F4727"/>
    <mergeCell ref="E4728:F4728"/>
    <mergeCell ref="E4729:F4729"/>
    <mergeCell ref="E4730:F4730"/>
    <mergeCell ref="E4731:F4731"/>
    <mergeCell ref="E4732:F4732"/>
    <mergeCell ref="E4733:F4733"/>
    <mergeCell ref="E4734:F4734"/>
    <mergeCell ref="E4735:F4735"/>
    <mergeCell ref="H4737:I4737"/>
    <mergeCell ref="E4739:F4739"/>
    <mergeCell ref="E4740:F4740"/>
    <mergeCell ref="E4741:F4741"/>
    <mergeCell ref="E4742:F4742"/>
    <mergeCell ref="E4743:F4743"/>
    <mergeCell ref="H4745:I4745"/>
    <mergeCell ref="E4747:F4747"/>
    <mergeCell ref="H4705:I4705"/>
    <mergeCell ref="E4707:F4707"/>
    <mergeCell ref="E4708:F4708"/>
    <mergeCell ref="E4709:F4709"/>
    <mergeCell ref="E4710:F4710"/>
    <mergeCell ref="E4711:F4711"/>
    <mergeCell ref="H4713:I4713"/>
    <mergeCell ref="E4715:F4715"/>
    <mergeCell ref="E4716:F4716"/>
    <mergeCell ref="E4717:F4717"/>
    <mergeCell ref="E4718:F4718"/>
    <mergeCell ref="E4719:F4719"/>
    <mergeCell ref="E4720:F4720"/>
    <mergeCell ref="E4721:F4721"/>
    <mergeCell ref="E4722:F4722"/>
    <mergeCell ref="E4723:F4723"/>
    <mergeCell ref="H4725:I4725"/>
    <mergeCell ref="E4683:F4683"/>
    <mergeCell ref="E4684:F4684"/>
    <mergeCell ref="E4685:F4685"/>
    <mergeCell ref="E4686:F4686"/>
    <mergeCell ref="E4687:F4687"/>
    <mergeCell ref="H4689:I4689"/>
    <mergeCell ref="E4691:F4691"/>
    <mergeCell ref="E4692:F4692"/>
    <mergeCell ref="E4693:F4693"/>
    <mergeCell ref="E4694:F4694"/>
    <mergeCell ref="E4695:F4695"/>
    <mergeCell ref="H4697:I4697"/>
    <mergeCell ref="E4699:F4699"/>
    <mergeCell ref="E4700:F4700"/>
    <mergeCell ref="E4701:F4701"/>
    <mergeCell ref="E4702:F4702"/>
    <mergeCell ref="E4703:F4703"/>
    <mergeCell ref="E4660:F4660"/>
    <mergeCell ref="E4661:F4661"/>
    <mergeCell ref="E4662:F4662"/>
    <mergeCell ref="E4663:F4663"/>
    <mergeCell ref="H4665:I4665"/>
    <mergeCell ref="E4667:F4667"/>
    <mergeCell ref="E4668:F4668"/>
    <mergeCell ref="E4669:F4669"/>
    <mergeCell ref="E4670:F4670"/>
    <mergeCell ref="E4671:F4671"/>
    <mergeCell ref="H4673:I4673"/>
    <mergeCell ref="E4675:F4675"/>
    <mergeCell ref="E4676:F4676"/>
    <mergeCell ref="E4677:F4677"/>
    <mergeCell ref="E4678:F4678"/>
    <mergeCell ref="E4679:F4679"/>
    <mergeCell ref="H4681:I4681"/>
    <mergeCell ref="H4638:I4638"/>
    <mergeCell ref="E4640:F4640"/>
    <mergeCell ref="E4641:F4641"/>
    <mergeCell ref="E4642:F4642"/>
    <mergeCell ref="E4643:F4643"/>
    <mergeCell ref="E4644:F4644"/>
    <mergeCell ref="E4645:F4645"/>
    <mergeCell ref="H4647:I4647"/>
    <mergeCell ref="E4649:F4649"/>
    <mergeCell ref="E4650:F4650"/>
    <mergeCell ref="E4651:F4651"/>
    <mergeCell ref="E4652:F4652"/>
    <mergeCell ref="E4653:F4653"/>
    <mergeCell ref="E4654:F4654"/>
    <mergeCell ref="H4656:I4656"/>
    <mergeCell ref="E4658:F4658"/>
    <mergeCell ref="E4659:F4659"/>
    <mergeCell ref="E4616:F4616"/>
    <mergeCell ref="E4617:F4617"/>
    <mergeCell ref="E4618:F4618"/>
    <mergeCell ref="H4620:I4620"/>
    <mergeCell ref="E4622:F4622"/>
    <mergeCell ref="E4623:F4623"/>
    <mergeCell ref="E4624:F4624"/>
    <mergeCell ref="E4625:F4625"/>
    <mergeCell ref="E4626:F4626"/>
    <mergeCell ref="E4627:F4627"/>
    <mergeCell ref="H4629:I4629"/>
    <mergeCell ref="E4631:F4631"/>
    <mergeCell ref="E4632:F4632"/>
    <mergeCell ref="E4633:F4633"/>
    <mergeCell ref="E4634:F4634"/>
    <mergeCell ref="E4635:F4635"/>
    <mergeCell ref="E4636:F4636"/>
    <mergeCell ref="E4593:F4593"/>
    <mergeCell ref="H4595:I4595"/>
    <mergeCell ref="E4597:F4597"/>
    <mergeCell ref="E4598:F4598"/>
    <mergeCell ref="E4599:F4599"/>
    <mergeCell ref="E4600:F4600"/>
    <mergeCell ref="E4601:F4601"/>
    <mergeCell ref="H4603:I4603"/>
    <mergeCell ref="E4605:F4605"/>
    <mergeCell ref="E4606:F4606"/>
    <mergeCell ref="E4607:F4607"/>
    <mergeCell ref="E4608:F4608"/>
    <mergeCell ref="E4609:F4609"/>
    <mergeCell ref="E4610:F4610"/>
    <mergeCell ref="E4611:F4611"/>
    <mergeCell ref="E4612:F4612"/>
    <mergeCell ref="H4614:I4614"/>
    <mergeCell ref="E4572:F4572"/>
    <mergeCell ref="E4573:F4573"/>
    <mergeCell ref="E4574:F4574"/>
    <mergeCell ref="H4576:I4576"/>
    <mergeCell ref="E4578:F4578"/>
    <mergeCell ref="E4579:F4579"/>
    <mergeCell ref="E4580:F4580"/>
    <mergeCell ref="E4581:F4581"/>
    <mergeCell ref="E4582:F4582"/>
    <mergeCell ref="E4583:F4583"/>
    <mergeCell ref="E4584:F4584"/>
    <mergeCell ref="E4585:F4585"/>
    <mergeCell ref="H4587:I4587"/>
    <mergeCell ref="E4589:F4589"/>
    <mergeCell ref="E4590:F4590"/>
    <mergeCell ref="E4591:F4591"/>
    <mergeCell ref="E4592:F4592"/>
    <mergeCell ref="E4549:F4549"/>
    <mergeCell ref="H4551:I4551"/>
    <mergeCell ref="E4553:F4553"/>
    <mergeCell ref="E4554:F4554"/>
    <mergeCell ref="E4555:F4555"/>
    <mergeCell ref="E4556:F4556"/>
    <mergeCell ref="E4557:F4557"/>
    <mergeCell ref="H4559:I4559"/>
    <mergeCell ref="E4561:F4561"/>
    <mergeCell ref="E4562:F4562"/>
    <mergeCell ref="E4563:F4563"/>
    <mergeCell ref="E4564:F4564"/>
    <mergeCell ref="E4565:F4565"/>
    <mergeCell ref="E4566:F4566"/>
    <mergeCell ref="H4568:I4568"/>
    <mergeCell ref="E4570:F4570"/>
    <mergeCell ref="E4571:F4571"/>
    <mergeCell ref="H4527:I4527"/>
    <mergeCell ref="E4529:F4529"/>
    <mergeCell ref="E4530:F4530"/>
    <mergeCell ref="E4531:F4531"/>
    <mergeCell ref="E4532:F4532"/>
    <mergeCell ref="E4533:F4533"/>
    <mergeCell ref="H4535:I4535"/>
    <mergeCell ref="E4537:F4537"/>
    <mergeCell ref="E4538:F4538"/>
    <mergeCell ref="E4539:F4539"/>
    <mergeCell ref="E4540:F4540"/>
    <mergeCell ref="E4541:F4541"/>
    <mergeCell ref="H4543:I4543"/>
    <mergeCell ref="E4545:F4545"/>
    <mergeCell ref="E4546:F4546"/>
    <mergeCell ref="E4547:F4547"/>
    <mergeCell ref="E4548:F4548"/>
    <mergeCell ref="E4505:F4505"/>
    <mergeCell ref="E4506:F4506"/>
    <mergeCell ref="E4507:F4507"/>
    <mergeCell ref="E4508:F4508"/>
    <mergeCell ref="E4509:F4509"/>
    <mergeCell ref="H4511:I4511"/>
    <mergeCell ref="E4513:F4513"/>
    <mergeCell ref="E4514:F4514"/>
    <mergeCell ref="E4515:F4515"/>
    <mergeCell ref="E4516:F4516"/>
    <mergeCell ref="E4517:F4517"/>
    <mergeCell ref="H4519:I4519"/>
    <mergeCell ref="E4521:F4521"/>
    <mergeCell ref="E4522:F4522"/>
    <mergeCell ref="E4523:F4523"/>
    <mergeCell ref="E4524:F4524"/>
    <mergeCell ref="E4525:F4525"/>
    <mergeCell ref="E4482:F4482"/>
    <mergeCell ref="E4483:F4483"/>
    <mergeCell ref="E4484:F4484"/>
    <mergeCell ref="H4486:I4486"/>
    <mergeCell ref="E4488:F4488"/>
    <mergeCell ref="E4489:F4489"/>
    <mergeCell ref="E4490:F4490"/>
    <mergeCell ref="E4491:F4491"/>
    <mergeCell ref="H4493:I4493"/>
    <mergeCell ref="E4495:F4495"/>
    <mergeCell ref="E4496:F4496"/>
    <mergeCell ref="E4497:F4497"/>
    <mergeCell ref="E4498:F4498"/>
    <mergeCell ref="E4499:F4499"/>
    <mergeCell ref="E4500:F4500"/>
    <mergeCell ref="E4501:F4501"/>
    <mergeCell ref="H4503:I4503"/>
    <mergeCell ref="E4459:F4459"/>
    <mergeCell ref="E4460:F4460"/>
    <mergeCell ref="E4461:F4461"/>
    <mergeCell ref="E4462:F4462"/>
    <mergeCell ref="H4464:I4464"/>
    <mergeCell ref="E4466:F4466"/>
    <mergeCell ref="E4467:F4467"/>
    <mergeCell ref="E4468:F4468"/>
    <mergeCell ref="E4469:F4469"/>
    <mergeCell ref="H4471:I4471"/>
    <mergeCell ref="E4473:F4473"/>
    <mergeCell ref="E4474:F4474"/>
    <mergeCell ref="E4475:F4475"/>
    <mergeCell ref="H4477:I4477"/>
    <mergeCell ref="E4479:F4479"/>
    <mergeCell ref="E4480:F4480"/>
    <mergeCell ref="E4481:F4481"/>
    <mergeCell ref="E4438:F4438"/>
    <mergeCell ref="E4439:F4439"/>
    <mergeCell ref="E4440:F4440"/>
    <mergeCell ref="E4441:F4441"/>
    <mergeCell ref="E4442:F4442"/>
    <mergeCell ref="E4443:F4443"/>
    <mergeCell ref="E4444:F4444"/>
    <mergeCell ref="E4445:F4445"/>
    <mergeCell ref="E4446:F4446"/>
    <mergeCell ref="H4448:I4448"/>
    <mergeCell ref="E4450:F4450"/>
    <mergeCell ref="E4451:F4451"/>
    <mergeCell ref="E4452:F4452"/>
    <mergeCell ref="E4453:F4453"/>
    <mergeCell ref="E4454:F4454"/>
    <mergeCell ref="H4456:I4456"/>
    <mergeCell ref="E4458:F4458"/>
    <mergeCell ref="E4415:F4415"/>
    <mergeCell ref="H4417:I4417"/>
    <mergeCell ref="E4419:F4419"/>
    <mergeCell ref="E4420:F4420"/>
    <mergeCell ref="E4421:F4421"/>
    <mergeCell ref="E4422:F4422"/>
    <mergeCell ref="E4423:F4423"/>
    <mergeCell ref="E4424:F4424"/>
    <mergeCell ref="H4426:I4426"/>
    <mergeCell ref="E4428:F4428"/>
    <mergeCell ref="E4429:F4429"/>
    <mergeCell ref="E4430:F4430"/>
    <mergeCell ref="E4431:F4431"/>
    <mergeCell ref="E4432:F4432"/>
    <mergeCell ref="H4434:I4434"/>
    <mergeCell ref="E4436:F4436"/>
    <mergeCell ref="E4437:F4437"/>
    <mergeCell ref="E4394:F4394"/>
    <mergeCell ref="E4395:F4395"/>
    <mergeCell ref="E4396:F4396"/>
    <mergeCell ref="E4397:F4397"/>
    <mergeCell ref="E4398:F4398"/>
    <mergeCell ref="E4399:F4399"/>
    <mergeCell ref="H4401:I4401"/>
    <mergeCell ref="E4403:F4403"/>
    <mergeCell ref="E4404:F4404"/>
    <mergeCell ref="E4405:F4405"/>
    <mergeCell ref="E4406:F4406"/>
    <mergeCell ref="E4407:F4407"/>
    <mergeCell ref="H4409:I4409"/>
    <mergeCell ref="E4411:F4411"/>
    <mergeCell ref="E4412:F4412"/>
    <mergeCell ref="E4413:F4413"/>
    <mergeCell ref="E4414:F4414"/>
    <mergeCell ref="E4371:F4371"/>
    <mergeCell ref="E4372:F4372"/>
    <mergeCell ref="E4373:F4373"/>
    <mergeCell ref="H4375:I4375"/>
    <mergeCell ref="E4377:F4377"/>
    <mergeCell ref="E4378:F4378"/>
    <mergeCell ref="E4379:F4379"/>
    <mergeCell ref="E4380:F4380"/>
    <mergeCell ref="E4381:F4381"/>
    <mergeCell ref="H4383:I4383"/>
    <mergeCell ref="E4385:F4385"/>
    <mergeCell ref="E4386:F4386"/>
    <mergeCell ref="E4387:F4387"/>
    <mergeCell ref="E4388:F4388"/>
    <mergeCell ref="E4389:F4389"/>
    <mergeCell ref="H4391:I4391"/>
    <mergeCell ref="E4393:F4393"/>
    <mergeCell ref="E4348:F4348"/>
    <mergeCell ref="E4349:F4349"/>
    <mergeCell ref="H4351:I4351"/>
    <mergeCell ref="E4353:F4353"/>
    <mergeCell ref="E4354:F4354"/>
    <mergeCell ref="E4355:F4355"/>
    <mergeCell ref="E4356:F4356"/>
    <mergeCell ref="E4357:F4357"/>
    <mergeCell ref="H4359:I4359"/>
    <mergeCell ref="E4361:F4361"/>
    <mergeCell ref="E4362:F4362"/>
    <mergeCell ref="E4363:F4363"/>
    <mergeCell ref="E4364:F4364"/>
    <mergeCell ref="E4365:F4365"/>
    <mergeCell ref="H4367:I4367"/>
    <mergeCell ref="E4369:F4369"/>
    <mergeCell ref="E4370:F4370"/>
    <mergeCell ref="E4325:F4325"/>
    <mergeCell ref="H4327:I4327"/>
    <mergeCell ref="E4329:F4329"/>
    <mergeCell ref="E4330:F4330"/>
    <mergeCell ref="E4331:F4331"/>
    <mergeCell ref="E4332:F4332"/>
    <mergeCell ref="E4333:F4333"/>
    <mergeCell ref="H4335:I4335"/>
    <mergeCell ref="E4337:F4337"/>
    <mergeCell ref="E4338:F4338"/>
    <mergeCell ref="E4339:F4339"/>
    <mergeCell ref="E4340:F4340"/>
    <mergeCell ref="E4341:F4341"/>
    <mergeCell ref="H4343:I4343"/>
    <mergeCell ref="E4345:F4345"/>
    <mergeCell ref="E4346:F4346"/>
    <mergeCell ref="E4347:F4347"/>
    <mergeCell ref="E4302:F4302"/>
    <mergeCell ref="E4303:F4303"/>
    <mergeCell ref="H4305:I4305"/>
    <mergeCell ref="E4307:F4307"/>
    <mergeCell ref="E4308:F4308"/>
    <mergeCell ref="E4309:F4309"/>
    <mergeCell ref="E4310:F4310"/>
    <mergeCell ref="E4311:F4311"/>
    <mergeCell ref="H4313:I4313"/>
    <mergeCell ref="E4315:F4315"/>
    <mergeCell ref="E4316:F4316"/>
    <mergeCell ref="E4317:F4317"/>
    <mergeCell ref="E4318:F4318"/>
    <mergeCell ref="H4320:I4320"/>
    <mergeCell ref="E4322:F4322"/>
    <mergeCell ref="E4323:F4323"/>
    <mergeCell ref="E4324:F4324"/>
    <mergeCell ref="E4279:F4279"/>
    <mergeCell ref="H4281:I4281"/>
    <mergeCell ref="E4283:F4283"/>
    <mergeCell ref="E4284:F4284"/>
    <mergeCell ref="E4285:F4285"/>
    <mergeCell ref="E4286:F4286"/>
    <mergeCell ref="E4287:F4287"/>
    <mergeCell ref="H4289:I4289"/>
    <mergeCell ref="E4291:F4291"/>
    <mergeCell ref="E4292:F4292"/>
    <mergeCell ref="E4293:F4293"/>
    <mergeCell ref="E4294:F4294"/>
    <mergeCell ref="E4295:F4295"/>
    <mergeCell ref="H4297:I4297"/>
    <mergeCell ref="E4299:F4299"/>
    <mergeCell ref="E4300:F4300"/>
    <mergeCell ref="E4301:F4301"/>
    <mergeCell ref="E4260:F4260"/>
    <mergeCell ref="E4261:F4261"/>
    <mergeCell ref="E4262:F4262"/>
    <mergeCell ref="E4263:F4263"/>
    <mergeCell ref="E4264:F4264"/>
    <mergeCell ref="E4265:F4265"/>
    <mergeCell ref="E4266:F4266"/>
    <mergeCell ref="E4267:F4267"/>
    <mergeCell ref="H4269:I4269"/>
    <mergeCell ref="E4271:F4271"/>
    <mergeCell ref="E4272:F4272"/>
    <mergeCell ref="E4273:F4273"/>
    <mergeCell ref="E4274:F4274"/>
    <mergeCell ref="E4275:F4275"/>
    <mergeCell ref="E4276:F4276"/>
    <mergeCell ref="E4277:F4277"/>
    <mergeCell ref="E4278:F4278"/>
    <mergeCell ref="E4237:F4237"/>
    <mergeCell ref="E4238:F4238"/>
    <mergeCell ref="H4240:I4240"/>
    <mergeCell ref="E4242:F4242"/>
    <mergeCell ref="E4243:F4243"/>
    <mergeCell ref="E4244:F4244"/>
    <mergeCell ref="E4245:F4245"/>
    <mergeCell ref="E4246:F4246"/>
    <mergeCell ref="E4247:F4247"/>
    <mergeCell ref="H4249:I4249"/>
    <mergeCell ref="E4251:F4251"/>
    <mergeCell ref="E4252:F4252"/>
    <mergeCell ref="E4253:F4253"/>
    <mergeCell ref="E4254:F4254"/>
    <mergeCell ref="E4255:F4255"/>
    <mergeCell ref="H4257:I4257"/>
    <mergeCell ref="E4259:F4259"/>
    <mergeCell ref="E4216:F4216"/>
    <mergeCell ref="E4217:F4217"/>
    <mergeCell ref="E4218:F4218"/>
    <mergeCell ref="E4219:F4219"/>
    <mergeCell ref="H4221:I4221"/>
    <mergeCell ref="E4223:F4223"/>
    <mergeCell ref="E4224:F4224"/>
    <mergeCell ref="E4225:F4225"/>
    <mergeCell ref="E4226:F4226"/>
    <mergeCell ref="H4228:I4228"/>
    <mergeCell ref="E4230:F4230"/>
    <mergeCell ref="E4231:F4231"/>
    <mergeCell ref="E4232:F4232"/>
    <mergeCell ref="E4233:F4233"/>
    <mergeCell ref="E4234:F4234"/>
    <mergeCell ref="E4235:F4235"/>
    <mergeCell ref="E4236:F4236"/>
    <mergeCell ref="H4194:I4194"/>
    <mergeCell ref="E4196:F4196"/>
    <mergeCell ref="E4197:F4197"/>
    <mergeCell ref="E4198:F4198"/>
    <mergeCell ref="E4199:F4199"/>
    <mergeCell ref="E4200:F4200"/>
    <mergeCell ref="E4201:F4201"/>
    <mergeCell ref="H4203:I4203"/>
    <mergeCell ref="E4205:F4205"/>
    <mergeCell ref="E4206:F4206"/>
    <mergeCell ref="E4207:F4207"/>
    <mergeCell ref="E4208:F4208"/>
    <mergeCell ref="E4209:F4209"/>
    <mergeCell ref="E4210:F4210"/>
    <mergeCell ref="H4212:I4212"/>
    <mergeCell ref="E4214:F4214"/>
    <mergeCell ref="E4215:F4215"/>
    <mergeCell ref="E4172:F4172"/>
    <mergeCell ref="E4173:F4173"/>
    <mergeCell ref="E4174:F4174"/>
    <mergeCell ref="H4176:I4176"/>
    <mergeCell ref="E4178:F4178"/>
    <mergeCell ref="E4179:F4179"/>
    <mergeCell ref="E4180:F4180"/>
    <mergeCell ref="E4181:F4181"/>
    <mergeCell ref="E4182:F4182"/>
    <mergeCell ref="E4183:F4183"/>
    <mergeCell ref="H4185:I4185"/>
    <mergeCell ref="E4187:F4187"/>
    <mergeCell ref="E4188:F4188"/>
    <mergeCell ref="E4189:F4189"/>
    <mergeCell ref="E4190:F4190"/>
    <mergeCell ref="E4191:F4191"/>
    <mergeCell ref="E4192:F4192"/>
    <mergeCell ref="E4149:F4149"/>
    <mergeCell ref="H4151:I4151"/>
    <mergeCell ref="E4153:F4153"/>
    <mergeCell ref="E4154:F4154"/>
    <mergeCell ref="E4155:F4155"/>
    <mergeCell ref="E4156:F4156"/>
    <mergeCell ref="E4157:F4157"/>
    <mergeCell ref="E4158:F4158"/>
    <mergeCell ref="H4160:I4160"/>
    <mergeCell ref="E4162:F4162"/>
    <mergeCell ref="E4163:F4163"/>
    <mergeCell ref="E4164:F4164"/>
    <mergeCell ref="E4165:F4165"/>
    <mergeCell ref="E4166:F4166"/>
    <mergeCell ref="H4168:I4168"/>
    <mergeCell ref="E4170:F4170"/>
    <mergeCell ref="E4171:F4171"/>
    <mergeCell ref="E4128:F4128"/>
    <mergeCell ref="E4129:F4129"/>
    <mergeCell ref="E4130:F4130"/>
    <mergeCell ref="E4131:F4131"/>
    <mergeCell ref="E4132:F4132"/>
    <mergeCell ref="H4134:I4134"/>
    <mergeCell ref="E4136:F4136"/>
    <mergeCell ref="E4137:F4137"/>
    <mergeCell ref="E4138:F4138"/>
    <mergeCell ref="E4139:F4139"/>
    <mergeCell ref="E4140:F4140"/>
    <mergeCell ref="H4142:I4142"/>
    <mergeCell ref="E4144:F4144"/>
    <mergeCell ref="E4145:F4145"/>
    <mergeCell ref="E4146:F4146"/>
    <mergeCell ref="E4147:F4147"/>
    <mergeCell ref="E4148:F4148"/>
    <mergeCell ref="E4105:F4105"/>
    <mergeCell ref="E4106:F4106"/>
    <mergeCell ref="E4107:F4107"/>
    <mergeCell ref="E4108:F4108"/>
    <mergeCell ref="H4110:I4110"/>
    <mergeCell ref="E4112:F4112"/>
    <mergeCell ref="E4113:F4113"/>
    <mergeCell ref="E4114:F4114"/>
    <mergeCell ref="E4115:F4115"/>
    <mergeCell ref="E4116:F4116"/>
    <mergeCell ref="H4118:I4118"/>
    <mergeCell ref="E4120:F4120"/>
    <mergeCell ref="E4121:F4121"/>
    <mergeCell ref="E4122:F4122"/>
    <mergeCell ref="E4123:F4123"/>
    <mergeCell ref="E4124:F4124"/>
    <mergeCell ref="H4126:I4126"/>
    <mergeCell ref="E4082:F4082"/>
    <mergeCell ref="H4084:I4084"/>
    <mergeCell ref="E4086:F4086"/>
    <mergeCell ref="E4087:F4087"/>
    <mergeCell ref="E4088:F4088"/>
    <mergeCell ref="E4089:F4089"/>
    <mergeCell ref="E4090:F4090"/>
    <mergeCell ref="H4092:I4092"/>
    <mergeCell ref="E4094:F4094"/>
    <mergeCell ref="E4095:F4095"/>
    <mergeCell ref="E4096:F4096"/>
    <mergeCell ref="E4097:F4097"/>
    <mergeCell ref="E4098:F4098"/>
    <mergeCell ref="E4099:F4099"/>
    <mergeCell ref="H4101:I4101"/>
    <mergeCell ref="E4103:F4103"/>
    <mergeCell ref="E4104:F4104"/>
    <mergeCell ref="E4061:F4061"/>
    <mergeCell ref="E4062:F4062"/>
    <mergeCell ref="E4063:F4063"/>
    <mergeCell ref="E4064:F4064"/>
    <mergeCell ref="E4065:F4065"/>
    <mergeCell ref="H4067:I4067"/>
    <mergeCell ref="E4069:F4069"/>
    <mergeCell ref="E4070:F4070"/>
    <mergeCell ref="E4071:F4071"/>
    <mergeCell ref="E4072:F4072"/>
    <mergeCell ref="E4073:F4073"/>
    <mergeCell ref="E4074:F4074"/>
    <mergeCell ref="H4076:I4076"/>
    <mergeCell ref="E4078:F4078"/>
    <mergeCell ref="E4079:F4079"/>
    <mergeCell ref="E4080:F4080"/>
    <mergeCell ref="E4081:F4081"/>
    <mergeCell ref="E4038:F4038"/>
    <mergeCell ref="E4039:F4039"/>
    <mergeCell ref="E4040:F4040"/>
    <mergeCell ref="H4042:I4042"/>
    <mergeCell ref="E4044:F4044"/>
    <mergeCell ref="E4045:F4045"/>
    <mergeCell ref="E4046:F4046"/>
    <mergeCell ref="E4047:F4047"/>
    <mergeCell ref="E4048:F4048"/>
    <mergeCell ref="E4049:F4049"/>
    <mergeCell ref="H4051:I4051"/>
    <mergeCell ref="E4053:F4053"/>
    <mergeCell ref="E4054:F4054"/>
    <mergeCell ref="E4055:F4055"/>
    <mergeCell ref="E4056:F4056"/>
    <mergeCell ref="E4057:F4057"/>
    <mergeCell ref="H4059:I4059"/>
    <mergeCell ref="E4017:F4017"/>
    <mergeCell ref="E4018:F4018"/>
    <mergeCell ref="E4019:F4019"/>
    <mergeCell ref="E4020:F4020"/>
    <mergeCell ref="H4022:I4022"/>
    <mergeCell ref="E4024:F4024"/>
    <mergeCell ref="E4025:F4025"/>
    <mergeCell ref="E4026:F4026"/>
    <mergeCell ref="E4027:F4027"/>
    <mergeCell ref="E4028:F4028"/>
    <mergeCell ref="H4030:I4030"/>
    <mergeCell ref="E4032:F4032"/>
    <mergeCell ref="E4033:F4033"/>
    <mergeCell ref="E4034:F4034"/>
    <mergeCell ref="E4035:F4035"/>
    <mergeCell ref="E4036:F4036"/>
    <mergeCell ref="E4037:F4037"/>
    <mergeCell ref="E3994:F3994"/>
    <mergeCell ref="E3995:F3995"/>
    <mergeCell ref="E3996:F3996"/>
    <mergeCell ref="H3998:I3998"/>
    <mergeCell ref="E4000:F4000"/>
    <mergeCell ref="E4001:F4001"/>
    <mergeCell ref="E4002:F4002"/>
    <mergeCell ref="E4003:F4003"/>
    <mergeCell ref="E4004:F4004"/>
    <mergeCell ref="E4005:F4005"/>
    <mergeCell ref="H4007:I4007"/>
    <mergeCell ref="E4009:F4009"/>
    <mergeCell ref="E4010:F4010"/>
    <mergeCell ref="E4011:F4011"/>
    <mergeCell ref="E4012:F4012"/>
    <mergeCell ref="H4014:I4014"/>
    <mergeCell ref="E4016:F4016"/>
    <mergeCell ref="H3972:I3972"/>
    <mergeCell ref="E3974:F3974"/>
    <mergeCell ref="E3975:F3975"/>
    <mergeCell ref="E3976:F3976"/>
    <mergeCell ref="E3977:F3977"/>
    <mergeCell ref="E3978:F3978"/>
    <mergeCell ref="H3980:I3980"/>
    <mergeCell ref="E3982:F3982"/>
    <mergeCell ref="E3983:F3983"/>
    <mergeCell ref="E3984:F3984"/>
    <mergeCell ref="E3985:F3985"/>
    <mergeCell ref="E3986:F3986"/>
    <mergeCell ref="E3987:F3987"/>
    <mergeCell ref="H3989:I3989"/>
    <mergeCell ref="E3991:F3991"/>
    <mergeCell ref="E3992:F3992"/>
    <mergeCell ref="E3993:F3993"/>
    <mergeCell ref="E3950:F3950"/>
    <mergeCell ref="E3951:F3951"/>
    <mergeCell ref="E3952:F3952"/>
    <mergeCell ref="E3953:F3953"/>
    <mergeCell ref="E3954:F3954"/>
    <mergeCell ref="H3956:I3956"/>
    <mergeCell ref="E3958:F3958"/>
    <mergeCell ref="E3959:F3959"/>
    <mergeCell ref="E3960:F3960"/>
    <mergeCell ref="E3961:F3961"/>
    <mergeCell ref="E3962:F3962"/>
    <mergeCell ref="H3964:I3964"/>
    <mergeCell ref="E3966:F3966"/>
    <mergeCell ref="E3967:F3967"/>
    <mergeCell ref="E3968:F3968"/>
    <mergeCell ref="E3969:F3969"/>
    <mergeCell ref="E3970:F3970"/>
    <mergeCell ref="H3926:I3926"/>
    <mergeCell ref="E3928:F3928"/>
    <mergeCell ref="E3929:F3929"/>
    <mergeCell ref="E3930:F3930"/>
    <mergeCell ref="E3931:F3931"/>
    <mergeCell ref="H3933:I3933"/>
    <mergeCell ref="E3935:F3935"/>
    <mergeCell ref="E3936:F3936"/>
    <mergeCell ref="E3937:F3937"/>
    <mergeCell ref="E3938:F3938"/>
    <mergeCell ref="E3939:F3939"/>
    <mergeCell ref="H3941:I3941"/>
    <mergeCell ref="E3943:F3943"/>
    <mergeCell ref="E3944:F3944"/>
    <mergeCell ref="E3945:F3945"/>
    <mergeCell ref="E3946:F3946"/>
    <mergeCell ref="H3948:I3948"/>
    <mergeCell ref="E3904:F3904"/>
    <mergeCell ref="E3905:F3905"/>
    <mergeCell ref="E3906:F3906"/>
    <mergeCell ref="E3907:F3907"/>
    <mergeCell ref="E3908:F3908"/>
    <mergeCell ref="E3909:F3909"/>
    <mergeCell ref="H3911:I3911"/>
    <mergeCell ref="E3913:F3913"/>
    <mergeCell ref="E3914:F3914"/>
    <mergeCell ref="E3915:F3915"/>
    <mergeCell ref="E3916:F3916"/>
    <mergeCell ref="E3917:F3917"/>
    <mergeCell ref="H3919:I3919"/>
    <mergeCell ref="E3921:F3921"/>
    <mergeCell ref="E3922:F3922"/>
    <mergeCell ref="E3923:F3923"/>
    <mergeCell ref="E3924:F3924"/>
    <mergeCell ref="E3881:F3881"/>
    <mergeCell ref="E3882:F3882"/>
    <mergeCell ref="H3884:I3884"/>
    <mergeCell ref="E3886:F3886"/>
    <mergeCell ref="E3887:F3887"/>
    <mergeCell ref="E3888:F3888"/>
    <mergeCell ref="E3889:F3889"/>
    <mergeCell ref="E3890:F3890"/>
    <mergeCell ref="E3891:F3891"/>
    <mergeCell ref="H3893:I3893"/>
    <mergeCell ref="E3895:F3895"/>
    <mergeCell ref="E3896:F3896"/>
    <mergeCell ref="E3897:F3897"/>
    <mergeCell ref="E3898:F3898"/>
    <mergeCell ref="E3899:F3899"/>
    <mergeCell ref="E3900:F3900"/>
    <mergeCell ref="H3902:I3902"/>
    <mergeCell ref="E3858:F3858"/>
    <mergeCell ref="H3860:I3860"/>
    <mergeCell ref="E3862:F3862"/>
    <mergeCell ref="E3863:F3863"/>
    <mergeCell ref="E3864:F3864"/>
    <mergeCell ref="E3865:F3865"/>
    <mergeCell ref="E3866:F3866"/>
    <mergeCell ref="H3868:I3868"/>
    <mergeCell ref="E3870:F3870"/>
    <mergeCell ref="E3871:F3871"/>
    <mergeCell ref="E3872:F3872"/>
    <mergeCell ref="E3873:F3873"/>
    <mergeCell ref="E3874:F3874"/>
    <mergeCell ref="H3876:I3876"/>
    <mergeCell ref="E3878:F3878"/>
    <mergeCell ref="E3879:F3879"/>
    <mergeCell ref="E3880:F3880"/>
    <mergeCell ref="E3837:F3837"/>
    <mergeCell ref="E3838:F3838"/>
    <mergeCell ref="E3839:F3839"/>
    <mergeCell ref="E3840:F3840"/>
    <mergeCell ref="H3842:I3842"/>
    <mergeCell ref="E3844:F3844"/>
    <mergeCell ref="E3845:F3845"/>
    <mergeCell ref="E3846:F3846"/>
    <mergeCell ref="E3847:F3847"/>
    <mergeCell ref="E3848:F3848"/>
    <mergeCell ref="H3850:I3850"/>
    <mergeCell ref="E3852:F3852"/>
    <mergeCell ref="E3853:F3853"/>
    <mergeCell ref="E3854:F3854"/>
    <mergeCell ref="E3855:F3855"/>
    <mergeCell ref="E3856:F3856"/>
    <mergeCell ref="E3857:F3857"/>
    <mergeCell ref="E3814:F3814"/>
    <mergeCell ref="H3816:I3816"/>
    <mergeCell ref="E3818:F3818"/>
    <mergeCell ref="E3819:F3819"/>
    <mergeCell ref="E3820:F3820"/>
    <mergeCell ref="E3821:F3821"/>
    <mergeCell ref="E3822:F3822"/>
    <mergeCell ref="H3824:I3824"/>
    <mergeCell ref="E3826:F3826"/>
    <mergeCell ref="E3827:F3827"/>
    <mergeCell ref="E3828:F3828"/>
    <mergeCell ref="E3829:F3829"/>
    <mergeCell ref="E3830:F3830"/>
    <mergeCell ref="E3831:F3831"/>
    <mergeCell ref="H3833:I3833"/>
    <mergeCell ref="E3835:F3835"/>
    <mergeCell ref="E3836:F3836"/>
    <mergeCell ref="E3793:F3793"/>
    <mergeCell ref="E3794:F3794"/>
    <mergeCell ref="E3795:F3795"/>
    <mergeCell ref="E3796:F3796"/>
    <mergeCell ref="E3797:F3797"/>
    <mergeCell ref="E3798:F3798"/>
    <mergeCell ref="H3800:I3800"/>
    <mergeCell ref="E3802:F3802"/>
    <mergeCell ref="E3803:F3803"/>
    <mergeCell ref="E3804:F3804"/>
    <mergeCell ref="E3805:F3805"/>
    <mergeCell ref="E3806:F3806"/>
    <mergeCell ref="H3808:I3808"/>
    <mergeCell ref="E3810:F3810"/>
    <mergeCell ref="E3811:F3811"/>
    <mergeCell ref="E3812:F3812"/>
    <mergeCell ref="E3813:F3813"/>
    <mergeCell ref="E3772:F3772"/>
    <mergeCell ref="E3773:F3773"/>
    <mergeCell ref="E3774:F3774"/>
    <mergeCell ref="E3775:F3775"/>
    <mergeCell ref="H3777:I3777"/>
    <mergeCell ref="E3779:F3779"/>
    <mergeCell ref="E3780:F3780"/>
    <mergeCell ref="E3781:F3781"/>
    <mergeCell ref="E3782:F3782"/>
    <mergeCell ref="E3783:F3783"/>
    <mergeCell ref="E3784:F3784"/>
    <mergeCell ref="E3785:F3785"/>
    <mergeCell ref="E3786:F3786"/>
    <mergeCell ref="H3788:I3788"/>
    <mergeCell ref="E3790:F3790"/>
    <mergeCell ref="E3791:F3791"/>
    <mergeCell ref="E3792:F3792"/>
    <mergeCell ref="E3751:F3751"/>
    <mergeCell ref="E3752:F3752"/>
    <mergeCell ref="E3753:F3753"/>
    <mergeCell ref="E3754:F3754"/>
    <mergeCell ref="E3755:F3755"/>
    <mergeCell ref="E3756:F3756"/>
    <mergeCell ref="E3757:F3757"/>
    <mergeCell ref="E3758:F3758"/>
    <mergeCell ref="H3760:I3760"/>
    <mergeCell ref="E3762:F3762"/>
    <mergeCell ref="E3763:F3763"/>
    <mergeCell ref="E3764:F3764"/>
    <mergeCell ref="E3765:F3765"/>
    <mergeCell ref="E3766:F3766"/>
    <mergeCell ref="H3768:I3768"/>
    <mergeCell ref="E3770:F3770"/>
    <mergeCell ref="E3771:F3771"/>
    <mergeCell ref="E3728:F3728"/>
    <mergeCell ref="E3729:F3729"/>
    <mergeCell ref="E3730:F3730"/>
    <mergeCell ref="H3732:I3732"/>
    <mergeCell ref="E3734:F3734"/>
    <mergeCell ref="E3735:F3735"/>
    <mergeCell ref="E3736:F3736"/>
    <mergeCell ref="E3737:F3737"/>
    <mergeCell ref="E3738:F3738"/>
    <mergeCell ref="E3739:F3739"/>
    <mergeCell ref="H3741:I3741"/>
    <mergeCell ref="E3743:F3743"/>
    <mergeCell ref="E3744:F3744"/>
    <mergeCell ref="E3745:F3745"/>
    <mergeCell ref="E3746:F3746"/>
    <mergeCell ref="H3748:I3748"/>
    <mergeCell ref="E3750:F3750"/>
    <mergeCell ref="E3707:F3707"/>
    <mergeCell ref="E3708:F3708"/>
    <mergeCell ref="E3709:F3709"/>
    <mergeCell ref="E3710:F3710"/>
    <mergeCell ref="E3711:F3711"/>
    <mergeCell ref="E3712:F3712"/>
    <mergeCell ref="H3714:I3714"/>
    <mergeCell ref="E3716:F3716"/>
    <mergeCell ref="E3717:F3717"/>
    <mergeCell ref="E3718:F3718"/>
    <mergeCell ref="E3719:F3719"/>
    <mergeCell ref="E3720:F3720"/>
    <mergeCell ref="E3721:F3721"/>
    <mergeCell ref="H3723:I3723"/>
    <mergeCell ref="E3725:F3725"/>
    <mergeCell ref="E3726:F3726"/>
    <mergeCell ref="E3727:F3727"/>
    <mergeCell ref="E3684:F3684"/>
    <mergeCell ref="E3685:F3685"/>
    <mergeCell ref="H3687:I3687"/>
    <mergeCell ref="E3689:F3689"/>
    <mergeCell ref="E3690:F3690"/>
    <mergeCell ref="E3691:F3691"/>
    <mergeCell ref="E3692:F3692"/>
    <mergeCell ref="E3693:F3693"/>
    <mergeCell ref="E3694:F3694"/>
    <mergeCell ref="H3696:I3696"/>
    <mergeCell ref="E3698:F3698"/>
    <mergeCell ref="E3699:F3699"/>
    <mergeCell ref="E3700:F3700"/>
    <mergeCell ref="E3701:F3701"/>
    <mergeCell ref="E3702:F3702"/>
    <mergeCell ref="E3703:F3703"/>
    <mergeCell ref="H3705:I3705"/>
    <mergeCell ref="H3662:I3662"/>
    <mergeCell ref="E3664:F3664"/>
    <mergeCell ref="E3665:F3665"/>
    <mergeCell ref="E3666:F3666"/>
    <mergeCell ref="E3667:F3667"/>
    <mergeCell ref="E3668:F3668"/>
    <mergeCell ref="H3670:I3670"/>
    <mergeCell ref="E3672:F3672"/>
    <mergeCell ref="E3673:F3673"/>
    <mergeCell ref="E3674:F3674"/>
    <mergeCell ref="E3675:F3675"/>
    <mergeCell ref="E3676:F3676"/>
    <mergeCell ref="H3678:I3678"/>
    <mergeCell ref="E3680:F3680"/>
    <mergeCell ref="E3681:F3681"/>
    <mergeCell ref="E3682:F3682"/>
    <mergeCell ref="E3683:F3683"/>
    <mergeCell ref="E3640:F3640"/>
    <mergeCell ref="E3641:F3641"/>
    <mergeCell ref="E3642:F3642"/>
    <mergeCell ref="E3643:F3643"/>
    <mergeCell ref="H3645:I3645"/>
    <mergeCell ref="E3647:F3647"/>
    <mergeCell ref="E3648:F3648"/>
    <mergeCell ref="E3649:F3649"/>
    <mergeCell ref="E3650:F3650"/>
    <mergeCell ref="E3651:F3651"/>
    <mergeCell ref="E3652:F3652"/>
    <mergeCell ref="H3654:I3654"/>
    <mergeCell ref="E3656:F3656"/>
    <mergeCell ref="E3657:F3657"/>
    <mergeCell ref="E3658:F3658"/>
    <mergeCell ref="E3659:F3659"/>
    <mergeCell ref="E3660:F3660"/>
    <mergeCell ref="H3618:I3618"/>
    <mergeCell ref="E3620:F3620"/>
    <mergeCell ref="E3621:F3621"/>
    <mergeCell ref="E3622:F3622"/>
    <mergeCell ref="E3623:F3623"/>
    <mergeCell ref="E3624:F3624"/>
    <mergeCell ref="E3625:F3625"/>
    <mergeCell ref="H3627:I3627"/>
    <mergeCell ref="E3629:F3629"/>
    <mergeCell ref="E3630:F3630"/>
    <mergeCell ref="E3631:F3631"/>
    <mergeCell ref="E3632:F3632"/>
    <mergeCell ref="E3633:F3633"/>
    <mergeCell ref="E3634:F3634"/>
    <mergeCell ref="H3636:I3636"/>
    <mergeCell ref="E3638:F3638"/>
    <mergeCell ref="E3639:F3639"/>
    <mergeCell ref="E3596:F3596"/>
    <mergeCell ref="E3597:F3597"/>
    <mergeCell ref="E3598:F3598"/>
    <mergeCell ref="E3599:F3599"/>
    <mergeCell ref="H3601:I3601"/>
    <mergeCell ref="E3603:F3603"/>
    <mergeCell ref="E3604:F3604"/>
    <mergeCell ref="E3605:F3605"/>
    <mergeCell ref="E3606:F3606"/>
    <mergeCell ref="E3607:F3607"/>
    <mergeCell ref="H3609:I3609"/>
    <mergeCell ref="E3611:F3611"/>
    <mergeCell ref="E3612:F3612"/>
    <mergeCell ref="E3613:F3613"/>
    <mergeCell ref="E3614:F3614"/>
    <mergeCell ref="E3615:F3615"/>
    <mergeCell ref="E3616:F3616"/>
    <mergeCell ref="E3573:F3573"/>
    <mergeCell ref="E3574:F3574"/>
    <mergeCell ref="E3575:F3575"/>
    <mergeCell ref="H3577:I3577"/>
    <mergeCell ref="E3579:F3579"/>
    <mergeCell ref="E3580:F3580"/>
    <mergeCell ref="E3581:F3581"/>
    <mergeCell ref="E3582:F3582"/>
    <mergeCell ref="E3583:F3583"/>
    <mergeCell ref="H3585:I3585"/>
    <mergeCell ref="E3587:F3587"/>
    <mergeCell ref="E3588:F3588"/>
    <mergeCell ref="E3589:F3589"/>
    <mergeCell ref="E3590:F3590"/>
    <mergeCell ref="E3591:F3591"/>
    <mergeCell ref="H3593:I3593"/>
    <mergeCell ref="E3595:F3595"/>
    <mergeCell ref="E3552:F3552"/>
    <mergeCell ref="E3553:F3553"/>
    <mergeCell ref="E3554:F3554"/>
    <mergeCell ref="H3556:I3556"/>
    <mergeCell ref="E3558:F3558"/>
    <mergeCell ref="E3559:F3559"/>
    <mergeCell ref="E3560:F3560"/>
    <mergeCell ref="E3561:F3561"/>
    <mergeCell ref="E3562:F3562"/>
    <mergeCell ref="E3563:F3563"/>
    <mergeCell ref="E3564:F3564"/>
    <mergeCell ref="E3565:F3565"/>
    <mergeCell ref="E3566:F3566"/>
    <mergeCell ref="H3568:I3568"/>
    <mergeCell ref="E3570:F3570"/>
    <mergeCell ref="E3571:F3571"/>
    <mergeCell ref="E3572:F3572"/>
    <mergeCell ref="E3529:F3529"/>
    <mergeCell ref="E3530:F3530"/>
    <mergeCell ref="H3532:I3532"/>
    <mergeCell ref="E3534:F3534"/>
    <mergeCell ref="E3535:F3535"/>
    <mergeCell ref="E3536:F3536"/>
    <mergeCell ref="E3537:F3537"/>
    <mergeCell ref="E3538:F3538"/>
    <mergeCell ref="H3540:I3540"/>
    <mergeCell ref="E3542:F3542"/>
    <mergeCell ref="E3543:F3543"/>
    <mergeCell ref="E3544:F3544"/>
    <mergeCell ref="E3545:F3545"/>
    <mergeCell ref="E3546:F3546"/>
    <mergeCell ref="H3548:I3548"/>
    <mergeCell ref="E3550:F3550"/>
    <mergeCell ref="E3551:F3551"/>
    <mergeCell ref="E3506:F3506"/>
    <mergeCell ref="H3508:I3508"/>
    <mergeCell ref="E3510:F3510"/>
    <mergeCell ref="E3511:F3511"/>
    <mergeCell ref="E3512:F3512"/>
    <mergeCell ref="E3513:F3513"/>
    <mergeCell ref="E3514:F3514"/>
    <mergeCell ref="H3516:I3516"/>
    <mergeCell ref="E3518:F3518"/>
    <mergeCell ref="E3519:F3519"/>
    <mergeCell ref="E3520:F3520"/>
    <mergeCell ref="E3521:F3521"/>
    <mergeCell ref="E3522:F3522"/>
    <mergeCell ref="H3524:I3524"/>
    <mergeCell ref="E3526:F3526"/>
    <mergeCell ref="E3527:F3527"/>
    <mergeCell ref="E3528:F3528"/>
    <mergeCell ref="E3487:F3487"/>
    <mergeCell ref="E3488:F3488"/>
    <mergeCell ref="E3489:F3489"/>
    <mergeCell ref="E3490:F3490"/>
    <mergeCell ref="E3491:F3491"/>
    <mergeCell ref="E3492:F3492"/>
    <mergeCell ref="E3493:F3493"/>
    <mergeCell ref="E3494:F3494"/>
    <mergeCell ref="H3496:I3496"/>
    <mergeCell ref="E3498:F3498"/>
    <mergeCell ref="E3499:F3499"/>
    <mergeCell ref="E3500:F3500"/>
    <mergeCell ref="E3501:F3501"/>
    <mergeCell ref="E3502:F3502"/>
    <mergeCell ref="E3503:F3503"/>
    <mergeCell ref="E3504:F3504"/>
    <mergeCell ref="E3505:F3505"/>
    <mergeCell ref="E3464:F3464"/>
    <mergeCell ref="E3465:F3465"/>
    <mergeCell ref="E3466:F3466"/>
    <mergeCell ref="H3468:I3468"/>
    <mergeCell ref="E3470:F3470"/>
    <mergeCell ref="E3471:F3471"/>
    <mergeCell ref="E3472:F3472"/>
    <mergeCell ref="E3473:F3473"/>
    <mergeCell ref="E3474:F3474"/>
    <mergeCell ref="H3476:I3476"/>
    <mergeCell ref="E3478:F3478"/>
    <mergeCell ref="E3479:F3479"/>
    <mergeCell ref="E3480:F3480"/>
    <mergeCell ref="E3481:F3481"/>
    <mergeCell ref="E3482:F3482"/>
    <mergeCell ref="H3484:I3484"/>
    <mergeCell ref="E3486:F3486"/>
    <mergeCell ref="H3442:I3442"/>
    <mergeCell ref="E3444:F3444"/>
    <mergeCell ref="E3445:F3445"/>
    <mergeCell ref="E3446:F3446"/>
    <mergeCell ref="E3447:F3447"/>
    <mergeCell ref="E3448:F3448"/>
    <mergeCell ref="E3449:F3449"/>
    <mergeCell ref="H3451:I3451"/>
    <mergeCell ref="E3453:F3453"/>
    <mergeCell ref="E3454:F3454"/>
    <mergeCell ref="E3455:F3455"/>
    <mergeCell ref="E3456:F3456"/>
    <mergeCell ref="E3457:F3457"/>
    <mergeCell ref="E3458:F3458"/>
    <mergeCell ref="H3460:I3460"/>
    <mergeCell ref="E3462:F3462"/>
    <mergeCell ref="E3463:F3463"/>
    <mergeCell ref="E3420:F3420"/>
    <mergeCell ref="E3421:F3421"/>
    <mergeCell ref="E3422:F3422"/>
    <mergeCell ref="E3423:F3423"/>
    <mergeCell ref="H3425:I3425"/>
    <mergeCell ref="E3427:F3427"/>
    <mergeCell ref="E3428:F3428"/>
    <mergeCell ref="E3429:F3429"/>
    <mergeCell ref="E3430:F3430"/>
    <mergeCell ref="E3431:F3431"/>
    <mergeCell ref="H3433:I3433"/>
    <mergeCell ref="E3435:F3435"/>
    <mergeCell ref="E3436:F3436"/>
    <mergeCell ref="E3437:F3437"/>
    <mergeCell ref="E3438:F3438"/>
    <mergeCell ref="E3439:F3439"/>
    <mergeCell ref="E3440:F3440"/>
    <mergeCell ref="E3397:F3397"/>
    <mergeCell ref="E3398:F3398"/>
    <mergeCell ref="H3400:I3400"/>
    <mergeCell ref="E3402:F3402"/>
    <mergeCell ref="E3403:F3403"/>
    <mergeCell ref="E3404:F3404"/>
    <mergeCell ref="E3405:F3405"/>
    <mergeCell ref="E3406:F3406"/>
    <mergeCell ref="E3407:F3407"/>
    <mergeCell ref="H3409:I3409"/>
    <mergeCell ref="E3411:F3411"/>
    <mergeCell ref="E3412:F3412"/>
    <mergeCell ref="E3413:F3413"/>
    <mergeCell ref="E3414:F3414"/>
    <mergeCell ref="E3415:F3415"/>
    <mergeCell ref="H3417:I3417"/>
    <mergeCell ref="E3419:F3419"/>
    <mergeCell ref="E3376:F3376"/>
    <mergeCell ref="E3377:F3377"/>
    <mergeCell ref="E3378:F3378"/>
    <mergeCell ref="E3379:F3379"/>
    <mergeCell ref="E3380:F3380"/>
    <mergeCell ref="E3381:F3381"/>
    <mergeCell ref="E3382:F3382"/>
    <mergeCell ref="H3384:I3384"/>
    <mergeCell ref="E3386:F3386"/>
    <mergeCell ref="E3387:F3387"/>
    <mergeCell ref="E3388:F3388"/>
    <mergeCell ref="E3389:F3389"/>
    <mergeCell ref="E3390:F3390"/>
    <mergeCell ref="E3391:F3391"/>
    <mergeCell ref="H3393:I3393"/>
    <mergeCell ref="E3395:F3395"/>
    <mergeCell ref="E3396:F3396"/>
    <mergeCell ref="H3356:I3356"/>
    <mergeCell ref="E3358:F3358"/>
    <mergeCell ref="E3359:F3359"/>
    <mergeCell ref="E3360:F3360"/>
    <mergeCell ref="E3361:F3361"/>
    <mergeCell ref="E3362:F3362"/>
    <mergeCell ref="E3363:F3363"/>
    <mergeCell ref="E3364:F3364"/>
    <mergeCell ref="E3365:F3365"/>
    <mergeCell ref="E3366:F3366"/>
    <mergeCell ref="E3367:F3367"/>
    <mergeCell ref="E3368:F3368"/>
    <mergeCell ref="H3370:I3370"/>
    <mergeCell ref="E3372:F3372"/>
    <mergeCell ref="E3373:F3373"/>
    <mergeCell ref="E3374:F3374"/>
    <mergeCell ref="E3375:F3375"/>
    <mergeCell ref="E3334:F3334"/>
    <mergeCell ref="E3335:F3335"/>
    <mergeCell ref="E3336:F3336"/>
    <mergeCell ref="E3337:F3337"/>
    <mergeCell ref="H3339:I3339"/>
    <mergeCell ref="E3341:F3341"/>
    <mergeCell ref="E3342:F3342"/>
    <mergeCell ref="E3343:F3343"/>
    <mergeCell ref="E3344:F3344"/>
    <mergeCell ref="E3345:F3345"/>
    <mergeCell ref="E3346:F3346"/>
    <mergeCell ref="H3348:I3348"/>
    <mergeCell ref="E3350:F3350"/>
    <mergeCell ref="E3351:F3351"/>
    <mergeCell ref="E3352:F3352"/>
    <mergeCell ref="E3353:F3353"/>
    <mergeCell ref="E3354:F3354"/>
    <mergeCell ref="E3311:F3311"/>
    <mergeCell ref="E3312:F3312"/>
    <mergeCell ref="H3314:I3314"/>
    <mergeCell ref="E3316:F3316"/>
    <mergeCell ref="E3317:F3317"/>
    <mergeCell ref="E3318:F3318"/>
    <mergeCell ref="E3319:F3319"/>
    <mergeCell ref="E3320:F3320"/>
    <mergeCell ref="E3321:F3321"/>
    <mergeCell ref="H3323:I3323"/>
    <mergeCell ref="E3325:F3325"/>
    <mergeCell ref="E3326:F3326"/>
    <mergeCell ref="E3327:F3327"/>
    <mergeCell ref="E3328:F3328"/>
    <mergeCell ref="H3330:I3330"/>
    <mergeCell ref="E3332:F3332"/>
    <mergeCell ref="E3333:F3333"/>
    <mergeCell ref="E3290:F3290"/>
    <mergeCell ref="E3291:F3291"/>
    <mergeCell ref="E3292:F3292"/>
    <mergeCell ref="E3293:F3293"/>
    <mergeCell ref="E3294:F3294"/>
    <mergeCell ref="H3296:I3296"/>
    <mergeCell ref="E3298:F3298"/>
    <mergeCell ref="E3299:F3299"/>
    <mergeCell ref="E3300:F3300"/>
    <mergeCell ref="E3301:F3301"/>
    <mergeCell ref="E3302:F3302"/>
    <mergeCell ref="E3303:F3303"/>
    <mergeCell ref="H3305:I3305"/>
    <mergeCell ref="E3307:F3307"/>
    <mergeCell ref="E3308:F3308"/>
    <mergeCell ref="E3309:F3309"/>
    <mergeCell ref="E3310:F3310"/>
    <mergeCell ref="E3267:F3267"/>
    <mergeCell ref="H3269:I3269"/>
    <mergeCell ref="E3271:F3271"/>
    <mergeCell ref="E3272:F3272"/>
    <mergeCell ref="E3273:F3273"/>
    <mergeCell ref="E3274:F3274"/>
    <mergeCell ref="E3275:F3275"/>
    <mergeCell ref="E3276:F3276"/>
    <mergeCell ref="H3278:I3278"/>
    <mergeCell ref="E3280:F3280"/>
    <mergeCell ref="E3281:F3281"/>
    <mergeCell ref="E3282:F3282"/>
    <mergeCell ref="E3283:F3283"/>
    <mergeCell ref="E3284:F3284"/>
    <mergeCell ref="E3285:F3285"/>
    <mergeCell ref="H3287:I3287"/>
    <mergeCell ref="E3289:F3289"/>
    <mergeCell ref="E3246:F3246"/>
    <mergeCell ref="E3247:F3247"/>
    <mergeCell ref="E3248:F3248"/>
    <mergeCell ref="E3249:F3249"/>
    <mergeCell ref="E3250:F3250"/>
    <mergeCell ref="H3252:I3252"/>
    <mergeCell ref="E3254:F3254"/>
    <mergeCell ref="E3255:F3255"/>
    <mergeCell ref="E3256:F3256"/>
    <mergeCell ref="E3257:F3257"/>
    <mergeCell ref="E3258:F3258"/>
    <mergeCell ref="H3260:I3260"/>
    <mergeCell ref="E3262:F3262"/>
    <mergeCell ref="E3263:F3263"/>
    <mergeCell ref="E3264:F3264"/>
    <mergeCell ref="E3265:F3265"/>
    <mergeCell ref="E3266:F3266"/>
    <mergeCell ref="E3223:F3223"/>
    <mergeCell ref="E3224:F3224"/>
    <mergeCell ref="E3225:F3225"/>
    <mergeCell ref="H3227:I3227"/>
    <mergeCell ref="E3229:F3229"/>
    <mergeCell ref="E3230:F3230"/>
    <mergeCell ref="E3231:F3231"/>
    <mergeCell ref="E3232:F3232"/>
    <mergeCell ref="H3234:I3234"/>
    <mergeCell ref="E3236:F3236"/>
    <mergeCell ref="E3237:F3237"/>
    <mergeCell ref="E3238:F3238"/>
    <mergeCell ref="E3239:F3239"/>
    <mergeCell ref="E3240:F3240"/>
    <mergeCell ref="E3241:F3241"/>
    <mergeCell ref="H3243:I3243"/>
    <mergeCell ref="E3245:F3245"/>
    <mergeCell ref="E3200:F3200"/>
    <mergeCell ref="E3201:F3201"/>
    <mergeCell ref="E3202:F3202"/>
    <mergeCell ref="E3203:F3203"/>
    <mergeCell ref="E3204:F3204"/>
    <mergeCell ref="H3206:I3206"/>
    <mergeCell ref="E3208:F3208"/>
    <mergeCell ref="E3209:F3209"/>
    <mergeCell ref="E3210:F3210"/>
    <mergeCell ref="E3211:F3211"/>
    <mergeCell ref="H3213:I3213"/>
    <mergeCell ref="E3215:F3215"/>
    <mergeCell ref="E3216:F3216"/>
    <mergeCell ref="E3217:F3217"/>
    <mergeCell ref="E3218:F3218"/>
    <mergeCell ref="H3220:I3220"/>
    <mergeCell ref="E3222:F3222"/>
    <mergeCell ref="E3177:F3177"/>
    <mergeCell ref="H3179:I3179"/>
    <mergeCell ref="E3181:F3181"/>
    <mergeCell ref="E3182:F3182"/>
    <mergeCell ref="E3183:F3183"/>
    <mergeCell ref="E3184:F3184"/>
    <mergeCell ref="E3185:F3185"/>
    <mergeCell ref="E3186:F3186"/>
    <mergeCell ref="H3188:I3188"/>
    <mergeCell ref="E3190:F3190"/>
    <mergeCell ref="E3191:F3191"/>
    <mergeCell ref="E3192:F3192"/>
    <mergeCell ref="E3193:F3193"/>
    <mergeCell ref="E3194:F3194"/>
    <mergeCell ref="E3195:F3195"/>
    <mergeCell ref="H3197:I3197"/>
    <mergeCell ref="E3199:F3199"/>
    <mergeCell ref="E3156:F3156"/>
    <mergeCell ref="E3157:F3157"/>
    <mergeCell ref="E3158:F3158"/>
    <mergeCell ref="E3159:F3159"/>
    <mergeCell ref="E3160:F3160"/>
    <mergeCell ref="H3162:I3162"/>
    <mergeCell ref="E3164:F3164"/>
    <mergeCell ref="E3165:F3165"/>
    <mergeCell ref="E3166:F3166"/>
    <mergeCell ref="E3167:F3167"/>
    <mergeCell ref="E3168:F3168"/>
    <mergeCell ref="H3170:I3170"/>
    <mergeCell ref="E3172:F3172"/>
    <mergeCell ref="E3173:F3173"/>
    <mergeCell ref="E3174:F3174"/>
    <mergeCell ref="E3175:F3175"/>
    <mergeCell ref="E3176:F3176"/>
    <mergeCell ref="E3135:F3135"/>
    <mergeCell ref="E3136:F3136"/>
    <mergeCell ref="H3138:I3138"/>
    <mergeCell ref="E3140:F3140"/>
    <mergeCell ref="E3141:F3141"/>
    <mergeCell ref="E3142:F3142"/>
    <mergeCell ref="E3143:F3143"/>
    <mergeCell ref="E3144:F3144"/>
    <mergeCell ref="E3145:F3145"/>
    <mergeCell ref="E3146:F3146"/>
    <mergeCell ref="E3147:F3147"/>
    <mergeCell ref="E3148:F3148"/>
    <mergeCell ref="H3150:I3150"/>
    <mergeCell ref="E3152:F3152"/>
    <mergeCell ref="E3153:F3153"/>
    <mergeCell ref="E3154:F3154"/>
    <mergeCell ref="E3155:F3155"/>
    <mergeCell ref="E3114:F3114"/>
    <mergeCell ref="E3115:F3115"/>
    <mergeCell ref="E3116:F3116"/>
    <mergeCell ref="E3117:F3117"/>
    <mergeCell ref="E3118:F3118"/>
    <mergeCell ref="H3120:I3120"/>
    <mergeCell ref="E3122:F3122"/>
    <mergeCell ref="E3123:F3123"/>
    <mergeCell ref="E3124:F3124"/>
    <mergeCell ref="E3125:F3125"/>
    <mergeCell ref="E3126:F3126"/>
    <mergeCell ref="E3127:F3127"/>
    <mergeCell ref="H3129:I3129"/>
    <mergeCell ref="E3131:F3131"/>
    <mergeCell ref="E3132:F3132"/>
    <mergeCell ref="E3133:F3133"/>
    <mergeCell ref="E3134:F3134"/>
    <mergeCell ref="E3091:F3091"/>
    <mergeCell ref="E3092:F3092"/>
    <mergeCell ref="E3093:F3093"/>
    <mergeCell ref="E3094:F3094"/>
    <mergeCell ref="H3096:I3096"/>
    <mergeCell ref="E3098:F3098"/>
    <mergeCell ref="E3099:F3099"/>
    <mergeCell ref="E3100:F3100"/>
    <mergeCell ref="E3101:F3101"/>
    <mergeCell ref="E3102:F3102"/>
    <mergeCell ref="H3104:I3104"/>
    <mergeCell ref="E3106:F3106"/>
    <mergeCell ref="E3107:F3107"/>
    <mergeCell ref="E3108:F3108"/>
    <mergeCell ref="E3109:F3109"/>
    <mergeCell ref="E3110:F3110"/>
    <mergeCell ref="H3112:I3112"/>
    <mergeCell ref="E3068:F3068"/>
    <mergeCell ref="H3070:I3070"/>
    <mergeCell ref="E3072:F3072"/>
    <mergeCell ref="E3073:F3073"/>
    <mergeCell ref="E3074:F3074"/>
    <mergeCell ref="E3075:F3075"/>
    <mergeCell ref="E3076:F3076"/>
    <mergeCell ref="H3078:I3078"/>
    <mergeCell ref="E3080:F3080"/>
    <mergeCell ref="E3081:F3081"/>
    <mergeCell ref="E3082:F3082"/>
    <mergeCell ref="E3083:F3083"/>
    <mergeCell ref="E3084:F3084"/>
    <mergeCell ref="E3085:F3085"/>
    <mergeCell ref="E3086:F3086"/>
    <mergeCell ref="H3088:I3088"/>
    <mergeCell ref="E3090:F3090"/>
    <mergeCell ref="H3046:I3046"/>
    <mergeCell ref="E3048:F3048"/>
    <mergeCell ref="E3049:F3049"/>
    <mergeCell ref="E3050:F3050"/>
    <mergeCell ref="E3051:F3051"/>
    <mergeCell ref="E3052:F3052"/>
    <mergeCell ref="H3054:I3054"/>
    <mergeCell ref="E3056:F3056"/>
    <mergeCell ref="E3057:F3057"/>
    <mergeCell ref="E3058:F3058"/>
    <mergeCell ref="E3059:F3059"/>
    <mergeCell ref="E3060:F3060"/>
    <mergeCell ref="H3062:I3062"/>
    <mergeCell ref="E3064:F3064"/>
    <mergeCell ref="E3065:F3065"/>
    <mergeCell ref="E3066:F3066"/>
    <mergeCell ref="E3067:F3067"/>
    <mergeCell ref="E3024:F3024"/>
    <mergeCell ref="E3025:F3025"/>
    <mergeCell ref="E3026:F3026"/>
    <mergeCell ref="E3027:F3027"/>
    <mergeCell ref="H3029:I3029"/>
    <mergeCell ref="E3031:F3031"/>
    <mergeCell ref="E3032:F3032"/>
    <mergeCell ref="E3033:F3033"/>
    <mergeCell ref="E3034:F3034"/>
    <mergeCell ref="E3035:F3035"/>
    <mergeCell ref="E3036:F3036"/>
    <mergeCell ref="H3038:I3038"/>
    <mergeCell ref="E3040:F3040"/>
    <mergeCell ref="E3041:F3041"/>
    <mergeCell ref="E3042:F3042"/>
    <mergeCell ref="E3043:F3043"/>
    <mergeCell ref="E3044:F3044"/>
    <mergeCell ref="H3002:I3002"/>
    <mergeCell ref="E3004:F3004"/>
    <mergeCell ref="E3005:F3005"/>
    <mergeCell ref="E3006:F3006"/>
    <mergeCell ref="E3007:F3007"/>
    <mergeCell ref="E3008:F3008"/>
    <mergeCell ref="E3009:F3009"/>
    <mergeCell ref="H3011:I3011"/>
    <mergeCell ref="E3013:F3013"/>
    <mergeCell ref="E3014:F3014"/>
    <mergeCell ref="E3015:F3015"/>
    <mergeCell ref="E3016:F3016"/>
    <mergeCell ref="E3017:F3017"/>
    <mergeCell ref="E3018:F3018"/>
    <mergeCell ref="H3020:I3020"/>
    <mergeCell ref="E3022:F3022"/>
    <mergeCell ref="E3023:F3023"/>
    <mergeCell ref="E2980:F2980"/>
    <mergeCell ref="H2982:I2982"/>
    <mergeCell ref="E2984:F2984"/>
    <mergeCell ref="E2985:F2985"/>
    <mergeCell ref="E2986:F2986"/>
    <mergeCell ref="E2987:F2987"/>
    <mergeCell ref="E2988:F2988"/>
    <mergeCell ref="H2990:I2990"/>
    <mergeCell ref="E2992:F2992"/>
    <mergeCell ref="E2993:F2993"/>
    <mergeCell ref="E2994:F2994"/>
    <mergeCell ref="E2995:F2995"/>
    <mergeCell ref="E2996:F2996"/>
    <mergeCell ref="E2997:F2997"/>
    <mergeCell ref="E2998:F2998"/>
    <mergeCell ref="E2999:F2999"/>
    <mergeCell ref="E3000:F3000"/>
    <mergeCell ref="H2958:I2958"/>
    <mergeCell ref="E2960:F2960"/>
    <mergeCell ref="E2961:F2961"/>
    <mergeCell ref="E2962:F2962"/>
    <mergeCell ref="E2963:F2963"/>
    <mergeCell ref="E2964:F2964"/>
    <mergeCell ref="H2966:I2966"/>
    <mergeCell ref="E2968:F2968"/>
    <mergeCell ref="E2969:F2969"/>
    <mergeCell ref="E2970:F2970"/>
    <mergeCell ref="E2971:F2971"/>
    <mergeCell ref="E2972:F2972"/>
    <mergeCell ref="H2974:I2974"/>
    <mergeCell ref="E2976:F2976"/>
    <mergeCell ref="E2977:F2977"/>
    <mergeCell ref="E2978:F2978"/>
    <mergeCell ref="E2979:F2979"/>
    <mergeCell ref="E2936:F2936"/>
    <mergeCell ref="E2937:F2937"/>
    <mergeCell ref="H2939:I2939"/>
    <mergeCell ref="E2941:F2941"/>
    <mergeCell ref="E2942:F2942"/>
    <mergeCell ref="E2943:F2943"/>
    <mergeCell ref="E2944:F2944"/>
    <mergeCell ref="E2945:F2945"/>
    <mergeCell ref="E2946:F2946"/>
    <mergeCell ref="E2947:F2947"/>
    <mergeCell ref="E2948:F2948"/>
    <mergeCell ref="H2950:I2950"/>
    <mergeCell ref="E2952:F2952"/>
    <mergeCell ref="E2953:F2953"/>
    <mergeCell ref="E2954:F2954"/>
    <mergeCell ref="E2955:F2955"/>
    <mergeCell ref="E2956:F2956"/>
    <mergeCell ref="E2913:F2913"/>
    <mergeCell ref="E2914:F2914"/>
    <mergeCell ref="E2915:F2915"/>
    <mergeCell ref="E2916:F2916"/>
    <mergeCell ref="H2918:I2918"/>
    <mergeCell ref="E2920:F2920"/>
    <mergeCell ref="E2921:F2921"/>
    <mergeCell ref="E2922:F2922"/>
    <mergeCell ref="E2923:F2923"/>
    <mergeCell ref="H2925:I2925"/>
    <mergeCell ref="E2927:F2927"/>
    <mergeCell ref="E2928:F2928"/>
    <mergeCell ref="E2929:F2929"/>
    <mergeCell ref="E2930:F2930"/>
    <mergeCell ref="E2931:F2931"/>
    <mergeCell ref="H2933:I2933"/>
    <mergeCell ref="E2935:F2935"/>
    <mergeCell ref="E2892:F2892"/>
    <mergeCell ref="E2893:F2893"/>
    <mergeCell ref="E2894:F2894"/>
    <mergeCell ref="E2895:F2895"/>
    <mergeCell ref="E2896:F2896"/>
    <mergeCell ref="H2898:I2898"/>
    <mergeCell ref="E2900:F2900"/>
    <mergeCell ref="E2901:F2901"/>
    <mergeCell ref="E2902:F2902"/>
    <mergeCell ref="E2903:F2903"/>
    <mergeCell ref="E2904:F2904"/>
    <mergeCell ref="E2905:F2905"/>
    <mergeCell ref="E2906:F2906"/>
    <mergeCell ref="H2908:I2908"/>
    <mergeCell ref="E2910:F2910"/>
    <mergeCell ref="E2911:F2911"/>
    <mergeCell ref="E2912:F2912"/>
    <mergeCell ref="E2869:F2869"/>
    <mergeCell ref="E2870:F2870"/>
    <mergeCell ref="E2871:F2871"/>
    <mergeCell ref="H2873:I2873"/>
    <mergeCell ref="E2875:F2875"/>
    <mergeCell ref="E2876:F2876"/>
    <mergeCell ref="E2877:F2877"/>
    <mergeCell ref="E2878:F2878"/>
    <mergeCell ref="E2879:F2879"/>
    <mergeCell ref="E2880:F2880"/>
    <mergeCell ref="H2882:I2882"/>
    <mergeCell ref="E2884:F2884"/>
    <mergeCell ref="E2885:F2885"/>
    <mergeCell ref="E2886:F2886"/>
    <mergeCell ref="E2887:F2887"/>
    <mergeCell ref="E2888:F2888"/>
    <mergeCell ref="H2890:I2890"/>
    <mergeCell ref="E2848:F2848"/>
    <mergeCell ref="E2849:F2849"/>
    <mergeCell ref="E2850:F2850"/>
    <mergeCell ref="H2852:I2852"/>
    <mergeCell ref="E2854:F2854"/>
    <mergeCell ref="E2855:F2855"/>
    <mergeCell ref="E2856:F2856"/>
    <mergeCell ref="E2857:F2857"/>
    <mergeCell ref="E2858:F2858"/>
    <mergeCell ref="E2859:F2859"/>
    <mergeCell ref="E2860:F2860"/>
    <mergeCell ref="E2861:F2861"/>
    <mergeCell ref="H2863:I2863"/>
    <mergeCell ref="E2865:F2865"/>
    <mergeCell ref="E2866:F2866"/>
    <mergeCell ref="E2867:F2867"/>
    <mergeCell ref="E2868:F2868"/>
    <mergeCell ref="E2827:F2827"/>
    <mergeCell ref="E2828:F2828"/>
    <mergeCell ref="E2829:F2829"/>
    <mergeCell ref="E2830:F2830"/>
    <mergeCell ref="E2831:F2831"/>
    <mergeCell ref="E2832:F2832"/>
    <mergeCell ref="E2833:F2833"/>
    <mergeCell ref="E2834:F2834"/>
    <mergeCell ref="H2836:I2836"/>
    <mergeCell ref="E2838:F2838"/>
    <mergeCell ref="E2839:F2839"/>
    <mergeCell ref="E2840:F2840"/>
    <mergeCell ref="E2841:F2841"/>
    <mergeCell ref="E2842:F2842"/>
    <mergeCell ref="H2844:I2844"/>
    <mergeCell ref="E2846:F2846"/>
    <mergeCell ref="E2847:F2847"/>
    <mergeCell ref="E2804:F2804"/>
    <mergeCell ref="E2805:F2805"/>
    <mergeCell ref="E2806:F2806"/>
    <mergeCell ref="H2808:I2808"/>
    <mergeCell ref="E2810:F2810"/>
    <mergeCell ref="E2811:F2811"/>
    <mergeCell ref="E2812:F2812"/>
    <mergeCell ref="E2813:F2813"/>
    <mergeCell ref="H2815:I2815"/>
    <mergeCell ref="E2817:F2817"/>
    <mergeCell ref="E2818:F2818"/>
    <mergeCell ref="E2819:F2819"/>
    <mergeCell ref="E2820:F2820"/>
    <mergeCell ref="E2821:F2821"/>
    <mergeCell ref="E2822:F2822"/>
    <mergeCell ref="H2824:I2824"/>
    <mergeCell ref="E2826:F2826"/>
    <mergeCell ref="E2783:F2783"/>
    <mergeCell ref="E2784:F2784"/>
    <mergeCell ref="E2785:F2785"/>
    <mergeCell ref="E2786:F2786"/>
    <mergeCell ref="E2787:F2787"/>
    <mergeCell ref="H2789:I2789"/>
    <mergeCell ref="E2791:F2791"/>
    <mergeCell ref="E2792:F2792"/>
    <mergeCell ref="E2793:F2793"/>
    <mergeCell ref="E2794:F2794"/>
    <mergeCell ref="E2795:F2795"/>
    <mergeCell ref="E2796:F2796"/>
    <mergeCell ref="H2798:I2798"/>
    <mergeCell ref="E2800:F2800"/>
    <mergeCell ref="E2801:F2801"/>
    <mergeCell ref="E2802:F2802"/>
    <mergeCell ref="E2803:F2803"/>
    <mergeCell ref="E2760:F2760"/>
    <mergeCell ref="H2762:I2762"/>
    <mergeCell ref="E2764:F2764"/>
    <mergeCell ref="E2765:F2765"/>
    <mergeCell ref="E2766:F2766"/>
    <mergeCell ref="E2767:F2767"/>
    <mergeCell ref="E2768:F2768"/>
    <mergeCell ref="E2769:F2769"/>
    <mergeCell ref="H2771:I2771"/>
    <mergeCell ref="E2773:F2773"/>
    <mergeCell ref="E2774:F2774"/>
    <mergeCell ref="E2775:F2775"/>
    <mergeCell ref="E2776:F2776"/>
    <mergeCell ref="E2777:F2777"/>
    <mergeCell ref="E2778:F2778"/>
    <mergeCell ref="H2780:I2780"/>
    <mergeCell ref="E2782:F2782"/>
    <mergeCell ref="E2739:F2739"/>
    <mergeCell ref="E2740:F2740"/>
    <mergeCell ref="E2741:F2741"/>
    <mergeCell ref="E2742:F2742"/>
    <mergeCell ref="H2744:I2744"/>
    <mergeCell ref="E2746:F2746"/>
    <mergeCell ref="E2747:F2747"/>
    <mergeCell ref="E2748:F2748"/>
    <mergeCell ref="E2749:F2749"/>
    <mergeCell ref="E2750:F2750"/>
    <mergeCell ref="E2751:F2751"/>
    <mergeCell ref="H2753:I2753"/>
    <mergeCell ref="E2755:F2755"/>
    <mergeCell ref="E2756:F2756"/>
    <mergeCell ref="E2757:F2757"/>
    <mergeCell ref="E2758:F2758"/>
    <mergeCell ref="E2759:F2759"/>
    <mergeCell ref="H2717:I2717"/>
    <mergeCell ref="E2719:F2719"/>
    <mergeCell ref="E2720:F2720"/>
    <mergeCell ref="E2721:F2721"/>
    <mergeCell ref="E2722:F2722"/>
    <mergeCell ref="E2723:F2723"/>
    <mergeCell ref="E2724:F2724"/>
    <mergeCell ref="H2726:I2726"/>
    <mergeCell ref="E2728:F2728"/>
    <mergeCell ref="E2729:F2729"/>
    <mergeCell ref="E2730:F2730"/>
    <mergeCell ref="E2731:F2731"/>
    <mergeCell ref="E2732:F2732"/>
    <mergeCell ref="E2733:F2733"/>
    <mergeCell ref="H2735:I2735"/>
    <mergeCell ref="E2737:F2737"/>
    <mergeCell ref="E2738:F2738"/>
    <mergeCell ref="E2695:F2695"/>
    <mergeCell ref="E2696:F2696"/>
    <mergeCell ref="E2697:F2697"/>
    <mergeCell ref="H2699:I2699"/>
    <mergeCell ref="E2701:F2701"/>
    <mergeCell ref="E2702:F2702"/>
    <mergeCell ref="E2703:F2703"/>
    <mergeCell ref="E2704:F2704"/>
    <mergeCell ref="E2705:F2705"/>
    <mergeCell ref="H2707:I2707"/>
    <mergeCell ref="E2709:F2709"/>
    <mergeCell ref="E2710:F2710"/>
    <mergeCell ref="E2711:F2711"/>
    <mergeCell ref="E2712:F2712"/>
    <mergeCell ref="E2713:F2713"/>
    <mergeCell ref="E2714:F2714"/>
    <mergeCell ref="E2715:F2715"/>
    <mergeCell ref="H2673:I2673"/>
    <mergeCell ref="E2675:F2675"/>
    <mergeCell ref="E2676:F2676"/>
    <mergeCell ref="E2677:F2677"/>
    <mergeCell ref="E2678:F2678"/>
    <mergeCell ref="E2679:F2679"/>
    <mergeCell ref="H2681:I2681"/>
    <mergeCell ref="E2683:F2683"/>
    <mergeCell ref="E2684:F2684"/>
    <mergeCell ref="E2685:F2685"/>
    <mergeCell ref="E2686:F2686"/>
    <mergeCell ref="E2687:F2687"/>
    <mergeCell ref="H2689:I2689"/>
    <mergeCell ref="E2691:F2691"/>
    <mergeCell ref="E2692:F2692"/>
    <mergeCell ref="E2693:F2693"/>
    <mergeCell ref="E2694:F2694"/>
    <mergeCell ref="E2651:F2651"/>
    <mergeCell ref="E2652:F2652"/>
    <mergeCell ref="E2653:F2653"/>
    <mergeCell ref="H2655:I2655"/>
    <mergeCell ref="E2657:F2657"/>
    <mergeCell ref="E2658:F2658"/>
    <mergeCell ref="E2659:F2659"/>
    <mergeCell ref="E2660:F2660"/>
    <mergeCell ref="H2662:I2662"/>
    <mergeCell ref="E2664:F2664"/>
    <mergeCell ref="E2665:F2665"/>
    <mergeCell ref="E2666:F2666"/>
    <mergeCell ref="E2667:F2667"/>
    <mergeCell ref="E2668:F2668"/>
    <mergeCell ref="E2669:F2669"/>
    <mergeCell ref="E2670:F2670"/>
    <mergeCell ref="E2671:F2671"/>
    <mergeCell ref="E2630:F2630"/>
    <mergeCell ref="E2631:F2631"/>
    <mergeCell ref="E2632:F2632"/>
    <mergeCell ref="E2633:F2633"/>
    <mergeCell ref="E2634:F2634"/>
    <mergeCell ref="E2635:F2635"/>
    <mergeCell ref="E2636:F2636"/>
    <mergeCell ref="H2638:I2638"/>
    <mergeCell ref="E2640:F2640"/>
    <mergeCell ref="E2641:F2641"/>
    <mergeCell ref="E2642:F2642"/>
    <mergeCell ref="E2643:F2643"/>
    <mergeCell ref="E2644:F2644"/>
    <mergeCell ref="E2645:F2645"/>
    <mergeCell ref="H2647:I2647"/>
    <mergeCell ref="E2649:F2649"/>
    <mergeCell ref="E2650:F2650"/>
    <mergeCell ref="E2609:F2609"/>
    <mergeCell ref="E2610:F2610"/>
    <mergeCell ref="E2611:F2611"/>
    <mergeCell ref="E2612:F2612"/>
    <mergeCell ref="H2614:I2614"/>
    <mergeCell ref="E2616:F2616"/>
    <mergeCell ref="E2617:F2617"/>
    <mergeCell ref="E2618:F2618"/>
    <mergeCell ref="E2619:F2619"/>
    <mergeCell ref="E2620:F2620"/>
    <mergeCell ref="E2621:F2621"/>
    <mergeCell ref="E2622:F2622"/>
    <mergeCell ref="E2623:F2623"/>
    <mergeCell ref="E2624:F2624"/>
    <mergeCell ref="E2625:F2625"/>
    <mergeCell ref="H2627:I2627"/>
    <mergeCell ref="E2629:F2629"/>
    <mergeCell ref="E2588:F2588"/>
    <mergeCell ref="E2589:F2589"/>
    <mergeCell ref="E2590:F2590"/>
    <mergeCell ref="E2591:F2591"/>
    <mergeCell ref="H2593:I2593"/>
    <mergeCell ref="E2595:F2595"/>
    <mergeCell ref="E2596:F2596"/>
    <mergeCell ref="E2597:F2597"/>
    <mergeCell ref="E2598:F2598"/>
    <mergeCell ref="E2599:F2599"/>
    <mergeCell ref="E2600:F2600"/>
    <mergeCell ref="E2601:F2601"/>
    <mergeCell ref="H2603:I2603"/>
    <mergeCell ref="E2605:F2605"/>
    <mergeCell ref="E2606:F2606"/>
    <mergeCell ref="E2607:F2607"/>
    <mergeCell ref="E2608:F2608"/>
    <mergeCell ref="E2567:F2567"/>
    <mergeCell ref="E2568:F2568"/>
    <mergeCell ref="E2569:F2569"/>
    <mergeCell ref="E2570:F2570"/>
    <mergeCell ref="E2571:F2571"/>
    <mergeCell ref="H2573:I2573"/>
    <mergeCell ref="E2575:F2575"/>
    <mergeCell ref="E2576:F2576"/>
    <mergeCell ref="E2577:F2577"/>
    <mergeCell ref="E2578:F2578"/>
    <mergeCell ref="E2579:F2579"/>
    <mergeCell ref="E2580:F2580"/>
    <mergeCell ref="E2581:F2581"/>
    <mergeCell ref="H2583:I2583"/>
    <mergeCell ref="E2585:F2585"/>
    <mergeCell ref="E2586:F2586"/>
    <mergeCell ref="E2587:F2587"/>
    <mergeCell ref="H2547:I2547"/>
    <mergeCell ref="E2549:F2549"/>
    <mergeCell ref="E2550:F2550"/>
    <mergeCell ref="E2551:F2551"/>
    <mergeCell ref="E2552:F2552"/>
    <mergeCell ref="E2553:F2553"/>
    <mergeCell ref="E2554:F2554"/>
    <mergeCell ref="E2555:F2555"/>
    <mergeCell ref="E2556:F2556"/>
    <mergeCell ref="E2557:F2557"/>
    <mergeCell ref="E2558:F2558"/>
    <mergeCell ref="E2559:F2559"/>
    <mergeCell ref="E2560:F2560"/>
    <mergeCell ref="H2562:I2562"/>
    <mergeCell ref="E2564:F2564"/>
    <mergeCell ref="E2565:F2565"/>
    <mergeCell ref="E2566:F2566"/>
    <mergeCell ref="E2527:F2527"/>
    <mergeCell ref="E2528:F2528"/>
    <mergeCell ref="E2529:F2529"/>
    <mergeCell ref="E2530:F2530"/>
    <mergeCell ref="E2531:F2531"/>
    <mergeCell ref="E2532:F2532"/>
    <mergeCell ref="E2533:F2533"/>
    <mergeCell ref="E2534:F2534"/>
    <mergeCell ref="H2536:I2536"/>
    <mergeCell ref="E2538:F2538"/>
    <mergeCell ref="E2539:F2539"/>
    <mergeCell ref="E2540:F2540"/>
    <mergeCell ref="E2541:F2541"/>
    <mergeCell ref="E2542:F2542"/>
    <mergeCell ref="E2543:F2543"/>
    <mergeCell ref="E2544:F2544"/>
    <mergeCell ref="E2545:F2545"/>
    <mergeCell ref="E2506:F2506"/>
    <mergeCell ref="E2507:F2507"/>
    <mergeCell ref="E2508:F2508"/>
    <mergeCell ref="E2509:F2509"/>
    <mergeCell ref="E2510:F2510"/>
    <mergeCell ref="H2512:I2512"/>
    <mergeCell ref="E2514:F2514"/>
    <mergeCell ref="E2515:F2515"/>
    <mergeCell ref="E2516:F2516"/>
    <mergeCell ref="E2517:F2517"/>
    <mergeCell ref="E2518:F2518"/>
    <mergeCell ref="H2520:I2520"/>
    <mergeCell ref="E2522:F2522"/>
    <mergeCell ref="E2523:F2523"/>
    <mergeCell ref="E2524:F2524"/>
    <mergeCell ref="E2525:F2525"/>
    <mergeCell ref="E2526:F2526"/>
    <mergeCell ref="E2485:F2485"/>
    <mergeCell ref="E2486:F2486"/>
    <mergeCell ref="E2487:F2487"/>
    <mergeCell ref="E2488:F2488"/>
    <mergeCell ref="E2489:F2489"/>
    <mergeCell ref="E2490:F2490"/>
    <mergeCell ref="E2491:F2491"/>
    <mergeCell ref="H2493:I2493"/>
    <mergeCell ref="E2495:F2495"/>
    <mergeCell ref="E2496:F2496"/>
    <mergeCell ref="E2497:F2497"/>
    <mergeCell ref="E2498:F2498"/>
    <mergeCell ref="E2499:F2499"/>
    <mergeCell ref="E2500:F2500"/>
    <mergeCell ref="E2501:F2501"/>
    <mergeCell ref="H2503:I2503"/>
    <mergeCell ref="E2505:F2505"/>
    <mergeCell ref="E2464:F2464"/>
    <mergeCell ref="E2465:F2465"/>
    <mergeCell ref="E2466:F2466"/>
    <mergeCell ref="E2467:F2467"/>
    <mergeCell ref="H2469:I2469"/>
    <mergeCell ref="E2471:F2471"/>
    <mergeCell ref="E2472:F2472"/>
    <mergeCell ref="E2473:F2473"/>
    <mergeCell ref="E2474:F2474"/>
    <mergeCell ref="E2475:F2475"/>
    <mergeCell ref="E2476:F2476"/>
    <mergeCell ref="E2477:F2477"/>
    <mergeCell ref="E2478:F2478"/>
    <mergeCell ref="H2480:I2480"/>
    <mergeCell ref="E2482:F2482"/>
    <mergeCell ref="E2483:F2483"/>
    <mergeCell ref="E2484:F2484"/>
    <mergeCell ref="E2443:F2443"/>
    <mergeCell ref="E2444:F2444"/>
    <mergeCell ref="E2445:F2445"/>
    <mergeCell ref="E2446:F2446"/>
    <mergeCell ref="E2447:F2447"/>
    <mergeCell ref="H2449:I2449"/>
    <mergeCell ref="E2451:F2451"/>
    <mergeCell ref="E2452:F2452"/>
    <mergeCell ref="E2453:F2453"/>
    <mergeCell ref="E2454:F2454"/>
    <mergeCell ref="E2455:F2455"/>
    <mergeCell ref="E2456:F2456"/>
    <mergeCell ref="E2457:F2457"/>
    <mergeCell ref="H2459:I2459"/>
    <mergeCell ref="E2461:F2461"/>
    <mergeCell ref="E2462:F2462"/>
    <mergeCell ref="E2463:F2463"/>
    <mergeCell ref="E2422:F2422"/>
    <mergeCell ref="E2423:F2423"/>
    <mergeCell ref="E2424:F2424"/>
    <mergeCell ref="E2425:F2425"/>
    <mergeCell ref="E2426:F2426"/>
    <mergeCell ref="E2427:F2427"/>
    <mergeCell ref="H2429:I2429"/>
    <mergeCell ref="E2431:F2431"/>
    <mergeCell ref="E2432:F2432"/>
    <mergeCell ref="E2433:F2433"/>
    <mergeCell ref="E2434:F2434"/>
    <mergeCell ref="E2435:F2435"/>
    <mergeCell ref="E2436:F2436"/>
    <mergeCell ref="E2437:F2437"/>
    <mergeCell ref="H2439:I2439"/>
    <mergeCell ref="E2441:F2441"/>
    <mergeCell ref="E2442:F2442"/>
    <mergeCell ref="E2401:F2401"/>
    <mergeCell ref="E2402:F2402"/>
    <mergeCell ref="E2403:F2403"/>
    <mergeCell ref="E2404:F2404"/>
    <mergeCell ref="E2405:F2405"/>
    <mergeCell ref="E2406:F2406"/>
    <mergeCell ref="H2408:I2408"/>
    <mergeCell ref="E2410:F2410"/>
    <mergeCell ref="E2411:F2411"/>
    <mergeCell ref="E2412:F2412"/>
    <mergeCell ref="E2413:F2413"/>
    <mergeCell ref="E2414:F2414"/>
    <mergeCell ref="E2415:F2415"/>
    <mergeCell ref="E2416:F2416"/>
    <mergeCell ref="E2417:F2417"/>
    <mergeCell ref="H2419:I2419"/>
    <mergeCell ref="E2421:F2421"/>
    <mergeCell ref="E2380:F2380"/>
    <mergeCell ref="E2381:F2381"/>
    <mergeCell ref="E2382:F2382"/>
    <mergeCell ref="E2383:F2383"/>
    <mergeCell ref="E2384:F2384"/>
    <mergeCell ref="E2385:F2385"/>
    <mergeCell ref="H2387:I2387"/>
    <mergeCell ref="E2389:F2389"/>
    <mergeCell ref="E2390:F2390"/>
    <mergeCell ref="E2391:F2391"/>
    <mergeCell ref="E2392:F2392"/>
    <mergeCell ref="E2393:F2393"/>
    <mergeCell ref="E2394:F2394"/>
    <mergeCell ref="E2395:F2395"/>
    <mergeCell ref="E2396:F2396"/>
    <mergeCell ref="H2398:I2398"/>
    <mergeCell ref="E2400:F2400"/>
    <mergeCell ref="E2361:F2361"/>
    <mergeCell ref="E2362:F2362"/>
    <mergeCell ref="E2363:F2363"/>
    <mergeCell ref="E2364:F2364"/>
    <mergeCell ref="E2365:F2365"/>
    <mergeCell ref="E2366:F2366"/>
    <mergeCell ref="E2367:F2367"/>
    <mergeCell ref="E2368:F2368"/>
    <mergeCell ref="E2369:F2369"/>
    <mergeCell ref="E2370:F2370"/>
    <mergeCell ref="E2371:F2371"/>
    <mergeCell ref="E2372:F2372"/>
    <mergeCell ref="H2374:I2374"/>
    <mergeCell ref="E2376:F2376"/>
    <mergeCell ref="E2377:F2377"/>
    <mergeCell ref="E2378:F2378"/>
    <mergeCell ref="E2379:F2379"/>
    <mergeCell ref="E2338:F2338"/>
    <mergeCell ref="E2339:F2339"/>
    <mergeCell ref="E2340:F2340"/>
    <mergeCell ref="E2341:F2341"/>
    <mergeCell ref="E2342:F2342"/>
    <mergeCell ref="H2344:I2344"/>
    <mergeCell ref="E2346:F2346"/>
    <mergeCell ref="E2347:F2347"/>
    <mergeCell ref="E2348:F2348"/>
    <mergeCell ref="E2349:F2349"/>
    <mergeCell ref="H2351:I2351"/>
    <mergeCell ref="E2353:F2353"/>
    <mergeCell ref="E2354:F2354"/>
    <mergeCell ref="E2355:F2355"/>
    <mergeCell ref="E2356:F2356"/>
    <mergeCell ref="E2357:F2357"/>
    <mergeCell ref="H2359:I2359"/>
    <mergeCell ref="E2317:F2317"/>
    <mergeCell ref="E2318:F2318"/>
    <mergeCell ref="E2319:F2319"/>
    <mergeCell ref="E2320:F2320"/>
    <mergeCell ref="E2321:F2321"/>
    <mergeCell ref="E2322:F2322"/>
    <mergeCell ref="E2323:F2323"/>
    <mergeCell ref="H2325:I2325"/>
    <mergeCell ref="E2327:F2327"/>
    <mergeCell ref="E2328:F2328"/>
    <mergeCell ref="E2329:F2329"/>
    <mergeCell ref="E2330:F2330"/>
    <mergeCell ref="E2331:F2331"/>
    <mergeCell ref="E2332:F2332"/>
    <mergeCell ref="H2334:I2334"/>
    <mergeCell ref="E2336:F2336"/>
    <mergeCell ref="E2337:F2337"/>
    <mergeCell ref="E2296:F2296"/>
    <mergeCell ref="E2297:F2297"/>
    <mergeCell ref="E2298:F2298"/>
    <mergeCell ref="E2299:F2299"/>
    <mergeCell ref="H2301:I2301"/>
    <mergeCell ref="E2303:F2303"/>
    <mergeCell ref="E2304:F2304"/>
    <mergeCell ref="E2305:F2305"/>
    <mergeCell ref="E2306:F2306"/>
    <mergeCell ref="E2307:F2307"/>
    <mergeCell ref="E2308:F2308"/>
    <mergeCell ref="E2309:F2309"/>
    <mergeCell ref="E2310:F2310"/>
    <mergeCell ref="H2312:I2312"/>
    <mergeCell ref="E2314:F2314"/>
    <mergeCell ref="E2315:F2315"/>
    <mergeCell ref="E2316:F2316"/>
    <mergeCell ref="H2274:I2274"/>
    <mergeCell ref="E2276:F2276"/>
    <mergeCell ref="E2277:F2277"/>
    <mergeCell ref="E2278:F2278"/>
    <mergeCell ref="E2279:F2279"/>
    <mergeCell ref="E2280:F2280"/>
    <mergeCell ref="E2281:F2281"/>
    <mergeCell ref="H2283:I2283"/>
    <mergeCell ref="E2285:F2285"/>
    <mergeCell ref="E2286:F2286"/>
    <mergeCell ref="E2287:F2287"/>
    <mergeCell ref="E2288:F2288"/>
    <mergeCell ref="E2289:F2289"/>
    <mergeCell ref="E2290:F2290"/>
    <mergeCell ref="H2292:I2292"/>
    <mergeCell ref="E2294:F2294"/>
    <mergeCell ref="E2295:F2295"/>
    <mergeCell ref="E2252:F2252"/>
    <mergeCell ref="E2253:F2253"/>
    <mergeCell ref="E2254:F2254"/>
    <mergeCell ref="H2256:I2256"/>
    <mergeCell ref="E2258:F2258"/>
    <mergeCell ref="E2259:F2259"/>
    <mergeCell ref="E2260:F2260"/>
    <mergeCell ref="E2261:F2261"/>
    <mergeCell ref="E2262:F2262"/>
    <mergeCell ref="E2263:F2263"/>
    <mergeCell ref="H2265:I2265"/>
    <mergeCell ref="E2267:F2267"/>
    <mergeCell ref="E2268:F2268"/>
    <mergeCell ref="E2269:F2269"/>
    <mergeCell ref="E2270:F2270"/>
    <mergeCell ref="E2271:F2271"/>
    <mergeCell ref="E2272:F2272"/>
    <mergeCell ref="E2231:F2231"/>
    <mergeCell ref="E2232:F2232"/>
    <mergeCell ref="H2234:I2234"/>
    <mergeCell ref="E2236:F2236"/>
    <mergeCell ref="E2237:F2237"/>
    <mergeCell ref="E2238:F2238"/>
    <mergeCell ref="E2239:F2239"/>
    <mergeCell ref="E2240:F2240"/>
    <mergeCell ref="E2241:F2241"/>
    <mergeCell ref="E2242:F2242"/>
    <mergeCell ref="E2243:F2243"/>
    <mergeCell ref="E2244:F2244"/>
    <mergeCell ref="E2245:F2245"/>
    <mergeCell ref="H2247:I2247"/>
    <mergeCell ref="E2249:F2249"/>
    <mergeCell ref="E2250:F2250"/>
    <mergeCell ref="E2251:F2251"/>
    <mergeCell ref="E2212:F2212"/>
    <mergeCell ref="E2213:F2213"/>
    <mergeCell ref="E2214:F2214"/>
    <mergeCell ref="E2215:F2215"/>
    <mergeCell ref="E2216:F2216"/>
    <mergeCell ref="E2217:F2217"/>
    <mergeCell ref="E2218:F2218"/>
    <mergeCell ref="E2219:F2219"/>
    <mergeCell ref="H2221:I2221"/>
    <mergeCell ref="E2223:F2223"/>
    <mergeCell ref="E2224:F2224"/>
    <mergeCell ref="E2225:F2225"/>
    <mergeCell ref="E2226:F2226"/>
    <mergeCell ref="E2227:F2227"/>
    <mergeCell ref="E2228:F2228"/>
    <mergeCell ref="E2229:F2229"/>
    <mergeCell ref="E2230:F2230"/>
    <mergeCell ref="E2191:F2191"/>
    <mergeCell ref="E2192:F2192"/>
    <mergeCell ref="E2193:F2193"/>
    <mergeCell ref="E2194:F2194"/>
    <mergeCell ref="E2195:F2195"/>
    <mergeCell ref="E2196:F2196"/>
    <mergeCell ref="E2197:F2197"/>
    <mergeCell ref="E2198:F2198"/>
    <mergeCell ref="H2200:I2200"/>
    <mergeCell ref="E2202:F2202"/>
    <mergeCell ref="E2203:F2203"/>
    <mergeCell ref="E2204:F2204"/>
    <mergeCell ref="E2205:F2205"/>
    <mergeCell ref="E2206:F2206"/>
    <mergeCell ref="E2207:F2207"/>
    <mergeCell ref="E2208:F2208"/>
    <mergeCell ref="H2210:I2210"/>
    <mergeCell ref="H2169:I2169"/>
    <mergeCell ref="E2171:F2171"/>
    <mergeCell ref="E2172:F2172"/>
    <mergeCell ref="E2173:F2173"/>
    <mergeCell ref="E2174:F2174"/>
    <mergeCell ref="E2175:F2175"/>
    <mergeCell ref="E2176:F2176"/>
    <mergeCell ref="E2177:F2177"/>
    <mergeCell ref="H2179:I2179"/>
    <mergeCell ref="E2181:F2181"/>
    <mergeCell ref="E2182:F2182"/>
    <mergeCell ref="E2183:F2183"/>
    <mergeCell ref="E2184:F2184"/>
    <mergeCell ref="E2185:F2185"/>
    <mergeCell ref="E2186:F2186"/>
    <mergeCell ref="E2187:F2187"/>
    <mergeCell ref="H2189:I2189"/>
    <mergeCell ref="E2147:F2147"/>
    <mergeCell ref="H2149:I2149"/>
    <mergeCell ref="E2151:F2151"/>
    <mergeCell ref="E2152:F2152"/>
    <mergeCell ref="E2153:F2153"/>
    <mergeCell ref="E2154:F2154"/>
    <mergeCell ref="E2155:F2155"/>
    <mergeCell ref="E2156:F2156"/>
    <mergeCell ref="E2157:F2157"/>
    <mergeCell ref="H2159:I2159"/>
    <mergeCell ref="E2161:F2161"/>
    <mergeCell ref="E2162:F2162"/>
    <mergeCell ref="E2163:F2163"/>
    <mergeCell ref="E2164:F2164"/>
    <mergeCell ref="E2165:F2165"/>
    <mergeCell ref="E2166:F2166"/>
    <mergeCell ref="E2167:F2167"/>
    <mergeCell ref="E2126:F2126"/>
    <mergeCell ref="E2127:F2127"/>
    <mergeCell ref="H2129:I2129"/>
    <mergeCell ref="E2131:F2131"/>
    <mergeCell ref="E2132:F2132"/>
    <mergeCell ref="E2133:F2133"/>
    <mergeCell ref="E2134:F2134"/>
    <mergeCell ref="E2135:F2135"/>
    <mergeCell ref="E2136:F2136"/>
    <mergeCell ref="E2137:F2137"/>
    <mergeCell ref="H2139:I2139"/>
    <mergeCell ref="E2141:F2141"/>
    <mergeCell ref="E2142:F2142"/>
    <mergeCell ref="E2143:F2143"/>
    <mergeCell ref="E2144:F2144"/>
    <mergeCell ref="E2145:F2145"/>
    <mergeCell ref="E2146:F2146"/>
    <mergeCell ref="E2105:F2105"/>
    <mergeCell ref="E2106:F2106"/>
    <mergeCell ref="E2107:F2107"/>
    <mergeCell ref="H2109:I2109"/>
    <mergeCell ref="E2111:F2111"/>
    <mergeCell ref="E2112:F2112"/>
    <mergeCell ref="E2113:F2113"/>
    <mergeCell ref="E2114:F2114"/>
    <mergeCell ref="E2115:F2115"/>
    <mergeCell ref="E2116:F2116"/>
    <mergeCell ref="E2117:F2117"/>
    <mergeCell ref="H2119:I2119"/>
    <mergeCell ref="E2121:F2121"/>
    <mergeCell ref="E2122:F2122"/>
    <mergeCell ref="E2123:F2123"/>
    <mergeCell ref="E2124:F2124"/>
    <mergeCell ref="E2125:F2125"/>
    <mergeCell ref="E2086:F2086"/>
    <mergeCell ref="E2087:F2087"/>
    <mergeCell ref="E2088:F2088"/>
    <mergeCell ref="E2089:F2089"/>
    <mergeCell ref="E2090:F2090"/>
    <mergeCell ref="E2091:F2091"/>
    <mergeCell ref="E2092:F2092"/>
    <mergeCell ref="E2093:F2093"/>
    <mergeCell ref="E2094:F2094"/>
    <mergeCell ref="H2096:I2096"/>
    <mergeCell ref="E2098:F2098"/>
    <mergeCell ref="E2099:F2099"/>
    <mergeCell ref="E2100:F2100"/>
    <mergeCell ref="E2101:F2101"/>
    <mergeCell ref="E2102:F2102"/>
    <mergeCell ref="E2103:F2103"/>
    <mergeCell ref="E2104:F2104"/>
    <mergeCell ref="E2065:F2065"/>
    <mergeCell ref="E2066:F2066"/>
    <mergeCell ref="E2067:F2067"/>
    <mergeCell ref="E2068:F2068"/>
    <mergeCell ref="E2069:F2069"/>
    <mergeCell ref="E2070:F2070"/>
    <mergeCell ref="H2072:I2072"/>
    <mergeCell ref="E2074:F2074"/>
    <mergeCell ref="E2075:F2075"/>
    <mergeCell ref="E2076:F2076"/>
    <mergeCell ref="E2077:F2077"/>
    <mergeCell ref="E2078:F2078"/>
    <mergeCell ref="E2079:F2079"/>
    <mergeCell ref="E2080:F2080"/>
    <mergeCell ref="E2081:F2081"/>
    <mergeCell ref="H2083:I2083"/>
    <mergeCell ref="E2085:F2085"/>
    <mergeCell ref="E2042:F2042"/>
    <mergeCell ref="E2043:F2043"/>
    <mergeCell ref="H2045:I2045"/>
    <mergeCell ref="E2047:F2047"/>
    <mergeCell ref="E2048:F2048"/>
    <mergeCell ref="E2049:F2049"/>
    <mergeCell ref="E2050:F2050"/>
    <mergeCell ref="E2051:F2051"/>
    <mergeCell ref="E2052:F2052"/>
    <mergeCell ref="H2054:I2054"/>
    <mergeCell ref="E2056:F2056"/>
    <mergeCell ref="E2057:F2057"/>
    <mergeCell ref="E2058:F2058"/>
    <mergeCell ref="E2059:F2059"/>
    <mergeCell ref="E2060:F2060"/>
    <mergeCell ref="E2061:F2061"/>
    <mergeCell ref="H2063:I2063"/>
    <mergeCell ref="E2021:F2021"/>
    <mergeCell ref="E2022:F2022"/>
    <mergeCell ref="E2023:F2023"/>
    <mergeCell ref="E2024:F2024"/>
    <mergeCell ref="E2025:F2025"/>
    <mergeCell ref="H2027:I2027"/>
    <mergeCell ref="E2029:F2029"/>
    <mergeCell ref="E2030:F2030"/>
    <mergeCell ref="E2031:F2031"/>
    <mergeCell ref="E2032:F2032"/>
    <mergeCell ref="E2033:F2033"/>
    <mergeCell ref="E2034:F2034"/>
    <mergeCell ref="H2036:I2036"/>
    <mergeCell ref="E2038:F2038"/>
    <mergeCell ref="E2039:F2039"/>
    <mergeCell ref="E2040:F2040"/>
    <mergeCell ref="E2041:F2041"/>
    <mergeCell ref="E2000:F2000"/>
    <mergeCell ref="E2001:F2001"/>
    <mergeCell ref="E2002:F2002"/>
    <mergeCell ref="E2003:F2003"/>
    <mergeCell ref="E2004:F2004"/>
    <mergeCell ref="E2005:F2005"/>
    <mergeCell ref="E2006:F2006"/>
    <mergeCell ref="E2007:F2007"/>
    <mergeCell ref="H2009:I2009"/>
    <mergeCell ref="E2011:F2011"/>
    <mergeCell ref="E2012:F2012"/>
    <mergeCell ref="E2013:F2013"/>
    <mergeCell ref="E2014:F2014"/>
    <mergeCell ref="E2015:F2015"/>
    <mergeCell ref="E2016:F2016"/>
    <mergeCell ref="H2018:I2018"/>
    <mergeCell ref="E2020:F2020"/>
    <mergeCell ref="E1979:F1979"/>
    <mergeCell ref="E1980:F1980"/>
    <mergeCell ref="E1981:F1981"/>
    <mergeCell ref="E1982:F1982"/>
    <mergeCell ref="E1983:F1983"/>
    <mergeCell ref="E1984:F1984"/>
    <mergeCell ref="E1985:F1985"/>
    <mergeCell ref="H1987:I1987"/>
    <mergeCell ref="E1989:F1989"/>
    <mergeCell ref="E1990:F1990"/>
    <mergeCell ref="E1991:F1991"/>
    <mergeCell ref="E1992:F1992"/>
    <mergeCell ref="E1993:F1993"/>
    <mergeCell ref="E1994:F1994"/>
    <mergeCell ref="E1995:F1995"/>
    <mergeCell ref="E1996:F1996"/>
    <mergeCell ref="H1998:I1998"/>
    <mergeCell ref="E1958:F1958"/>
    <mergeCell ref="E1959:F1959"/>
    <mergeCell ref="E1960:F1960"/>
    <mergeCell ref="E1961:F1961"/>
    <mergeCell ref="E1962:F1962"/>
    <mergeCell ref="E1963:F1963"/>
    <mergeCell ref="E1964:F1964"/>
    <mergeCell ref="H1966:I1966"/>
    <mergeCell ref="E1968:F1968"/>
    <mergeCell ref="E1969:F1969"/>
    <mergeCell ref="E1970:F1970"/>
    <mergeCell ref="E1971:F1971"/>
    <mergeCell ref="E1972:F1972"/>
    <mergeCell ref="E1973:F1973"/>
    <mergeCell ref="E1974:F1974"/>
    <mergeCell ref="H1976:I1976"/>
    <mergeCell ref="E1978:F1978"/>
    <mergeCell ref="E1937:F1937"/>
    <mergeCell ref="E1938:F1938"/>
    <mergeCell ref="E1939:F1939"/>
    <mergeCell ref="E1940:F1940"/>
    <mergeCell ref="E1941:F1941"/>
    <mergeCell ref="E1942:F1942"/>
    <mergeCell ref="E1943:F1943"/>
    <mergeCell ref="E1944:F1944"/>
    <mergeCell ref="H1946:I1946"/>
    <mergeCell ref="E1948:F1948"/>
    <mergeCell ref="E1949:F1949"/>
    <mergeCell ref="E1950:F1950"/>
    <mergeCell ref="E1951:F1951"/>
    <mergeCell ref="E1952:F1952"/>
    <mergeCell ref="E1953:F1953"/>
    <mergeCell ref="E1954:F1954"/>
    <mergeCell ref="H1956:I1956"/>
    <mergeCell ref="E1916:F1916"/>
    <mergeCell ref="E1917:F1917"/>
    <mergeCell ref="E1918:F1918"/>
    <mergeCell ref="E1919:F1919"/>
    <mergeCell ref="E1920:F1920"/>
    <mergeCell ref="E1921:F1921"/>
    <mergeCell ref="E1922:F1922"/>
    <mergeCell ref="H1924:I1924"/>
    <mergeCell ref="E1926:F1926"/>
    <mergeCell ref="E1927:F1927"/>
    <mergeCell ref="E1928:F1928"/>
    <mergeCell ref="E1929:F1929"/>
    <mergeCell ref="E1930:F1930"/>
    <mergeCell ref="E1931:F1931"/>
    <mergeCell ref="E1932:F1932"/>
    <mergeCell ref="E1933:F1933"/>
    <mergeCell ref="H1935:I1935"/>
    <mergeCell ref="E1895:F1895"/>
    <mergeCell ref="E1896:F1896"/>
    <mergeCell ref="E1897:F1897"/>
    <mergeCell ref="E1898:F1898"/>
    <mergeCell ref="E1899:F1899"/>
    <mergeCell ref="E1900:F1900"/>
    <mergeCell ref="H1902:I1902"/>
    <mergeCell ref="E1904:F1904"/>
    <mergeCell ref="E1905:F1905"/>
    <mergeCell ref="E1906:F1906"/>
    <mergeCell ref="E1907:F1907"/>
    <mergeCell ref="E1908:F1908"/>
    <mergeCell ref="E1909:F1909"/>
    <mergeCell ref="E1910:F1910"/>
    <mergeCell ref="E1911:F1911"/>
    <mergeCell ref="H1913:I1913"/>
    <mergeCell ref="E1915:F1915"/>
    <mergeCell ref="E1874:F1874"/>
    <mergeCell ref="E1875:F1875"/>
    <mergeCell ref="E1876:F1876"/>
    <mergeCell ref="E1877:F1877"/>
    <mergeCell ref="E1878:F1878"/>
    <mergeCell ref="E1879:F1879"/>
    <mergeCell ref="H1881:I1881"/>
    <mergeCell ref="E1883:F1883"/>
    <mergeCell ref="E1884:F1884"/>
    <mergeCell ref="E1885:F1885"/>
    <mergeCell ref="E1886:F1886"/>
    <mergeCell ref="E1887:F1887"/>
    <mergeCell ref="E1888:F1888"/>
    <mergeCell ref="E1889:F1889"/>
    <mergeCell ref="H1891:I1891"/>
    <mergeCell ref="E1893:F1893"/>
    <mergeCell ref="E1894:F1894"/>
    <mergeCell ref="E1853:F1853"/>
    <mergeCell ref="E1854:F1854"/>
    <mergeCell ref="E1855:F1855"/>
    <mergeCell ref="E1856:F1856"/>
    <mergeCell ref="E1857:F1857"/>
    <mergeCell ref="H1859:I1859"/>
    <mergeCell ref="E1861:F1861"/>
    <mergeCell ref="E1862:F1862"/>
    <mergeCell ref="E1863:F1863"/>
    <mergeCell ref="E1864:F1864"/>
    <mergeCell ref="E1865:F1865"/>
    <mergeCell ref="E1866:F1866"/>
    <mergeCell ref="E1867:F1867"/>
    <mergeCell ref="E1868:F1868"/>
    <mergeCell ref="H1870:I1870"/>
    <mergeCell ref="E1872:F1872"/>
    <mergeCell ref="E1873:F1873"/>
    <mergeCell ref="E1832:F1832"/>
    <mergeCell ref="E1833:F1833"/>
    <mergeCell ref="E1834:F1834"/>
    <mergeCell ref="E1835:F1835"/>
    <mergeCell ref="E1836:F1836"/>
    <mergeCell ref="H1838:I1838"/>
    <mergeCell ref="E1840:F1840"/>
    <mergeCell ref="E1841:F1841"/>
    <mergeCell ref="E1842:F1842"/>
    <mergeCell ref="E1843:F1843"/>
    <mergeCell ref="E1844:F1844"/>
    <mergeCell ref="E1845:F1845"/>
    <mergeCell ref="E1846:F1846"/>
    <mergeCell ref="E1847:F1847"/>
    <mergeCell ref="H1849:I1849"/>
    <mergeCell ref="E1851:F1851"/>
    <mergeCell ref="E1852:F1852"/>
    <mergeCell ref="E1811:F1811"/>
    <mergeCell ref="E1812:F1812"/>
    <mergeCell ref="E1813:F1813"/>
    <mergeCell ref="E1814:F1814"/>
    <mergeCell ref="E1815:F1815"/>
    <mergeCell ref="H1817:I1817"/>
    <mergeCell ref="E1819:F1819"/>
    <mergeCell ref="E1820:F1820"/>
    <mergeCell ref="E1821:F1821"/>
    <mergeCell ref="E1822:F1822"/>
    <mergeCell ref="E1823:F1823"/>
    <mergeCell ref="E1824:F1824"/>
    <mergeCell ref="E1825:F1825"/>
    <mergeCell ref="E1826:F1826"/>
    <mergeCell ref="H1828:I1828"/>
    <mergeCell ref="E1830:F1830"/>
    <mergeCell ref="E1831:F1831"/>
    <mergeCell ref="E1790:F1790"/>
    <mergeCell ref="E1791:F1791"/>
    <mergeCell ref="E1792:F1792"/>
    <mergeCell ref="E1793:F1793"/>
    <mergeCell ref="H1795:I1795"/>
    <mergeCell ref="E1797:F1797"/>
    <mergeCell ref="E1798:F1798"/>
    <mergeCell ref="E1799:F1799"/>
    <mergeCell ref="E1800:F1800"/>
    <mergeCell ref="E1801:F1801"/>
    <mergeCell ref="E1802:F1802"/>
    <mergeCell ref="E1803:F1803"/>
    <mergeCell ref="E1804:F1804"/>
    <mergeCell ref="H1806:I1806"/>
    <mergeCell ref="E1808:F1808"/>
    <mergeCell ref="E1809:F1809"/>
    <mergeCell ref="E1810:F1810"/>
    <mergeCell ref="E1769:F1769"/>
    <mergeCell ref="E1770:F1770"/>
    <mergeCell ref="E1771:F1771"/>
    <mergeCell ref="E1772:F1772"/>
    <mergeCell ref="H1774:I1774"/>
    <mergeCell ref="E1776:F1776"/>
    <mergeCell ref="E1777:F1777"/>
    <mergeCell ref="E1778:F1778"/>
    <mergeCell ref="E1779:F1779"/>
    <mergeCell ref="E1780:F1780"/>
    <mergeCell ref="E1781:F1781"/>
    <mergeCell ref="E1782:F1782"/>
    <mergeCell ref="H1784:I1784"/>
    <mergeCell ref="E1786:F1786"/>
    <mergeCell ref="E1787:F1787"/>
    <mergeCell ref="E1788:F1788"/>
    <mergeCell ref="E1789:F1789"/>
    <mergeCell ref="E1748:F1748"/>
    <mergeCell ref="E1749:F1749"/>
    <mergeCell ref="E1750:F1750"/>
    <mergeCell ref="E1751:F1751"/>
    <mergeCell ref="H1753:I1753"/>
    <mergeCell ref="E1755:F1755"/>
    <mergeCell ref="E1756:F1756"/>
    <mergeCell ref="E1757:F1757"/>
    <mergeCell ref="E1758:F1758"/>
    <mergeCell ref="E1759:F1759"/>
    <mergeCell ref="E1760:F1760"/>
    <mergeCell ref="E1761:F1761"/>
    <mergeCell ref="E1762:F1762"/>
    <mergeCell ref="H1764:I1764"/>
    <mergeCell ref="E1766:F1766"/>
    <mergeCell ref="E1767:F1767"/>
    <mergeCell ref="E1768:F1768"/>
    <mergeCell ref="E1727:F1727"/>
    <mergeCell ref="E1728:F1728"/>
    <mergeCell ref="E1729:F1729"/>
    <mergeCell ref="H1731:I1731"/>
    <mergeCell ref="E1733:F1733"/>
    <mergeCell ref="E1734:F1734"/>
    <mergeCell ref="E1735:F1735"/>
    <mergeCell ref="E1736:F1736"/>
    <mergeCell ref="E1737:F1737"/>
    <mergeCell ref="E1738:F1738"/>
    <mergeCell ref="E1739:F1739"/>
    <mergeCell ref="E1740:F1740"/>
    <mergeCell ref="H1742:I1742"/>
    <mergeCell ref="E1744:F1744"/>
    <mergeCell ref="E1745:F1745"/>
    <mergeCell ref="E1746:F1746"/>
    <mergeCell ref="E1747:F1747"/>
    <mergeCell ref="E1706:F1706"/>
    <mergeCell ref="E1707:F1707"/>
    <mergeCell ref="E1708:F1708"/>
    <mergeCell ref="E1709:F1709"/>
    <mergeCell ref="H1711:I1711"/>
    <mergeCell ref="E1713:F1713"/>
    <mergeCell ref="E1714:F1714"/>
    <mergeCell ref="E1715:F1715"/>
    <mergeCell ref="E1716:F1716"/>
    <mergeCell ref="E1717:F1717"/>
    <mergeCell ref="E1718:F1718"/>
    <mergeCell ref="E1719:F1719"/>
    <mergeCell ref="H1721:I1721"/>
    <mergeCell ref="E1723:F1723"/>
    <mergeCell ref="E1724:F1724"/>
    <mergeCell ref="E1725:F1725"/>
    <mergeCell ref="E1726:F1726"/>
    <mergeCell ref="E1685:F1685"/>
    <mergeCell ref="E1686:F1686"/>
    <mergeCell ref="E1687:F1687"/>
    <mergeCell ref="E1688:F1688"/>
    <mergeCell ref="H1690:I1690"/>
    <mergeCell ref="E1692:F1692"/>
    <mergeCell ref="E1693:F1693"/>
    <mergeCell ref="E1694:F1694"/>
    <mergeCell ref="E1695:F1695"/>
    <mergeCell ref="E1696:F1696"/>
    <mergeCell ref="E1697:F1697"/>
    <mergeCell ref="E1698:F1698"/>
    <mergeCell ref="E1699:F1699"/>
    <mergeCell ref="H1701:I1701"/>
    <mergeCell ref="E1703:F1703"/>
    <mergeCell ref="E1704:F1704"/>
    <mergeCell ref="E1705:F1705"/>
    <mergeCell ref="E1664:F1664"/>
    <mergeCell ref="E1665:F1665"/>
    <mergeCell ref="E1666:F1666"/>
    <mergeCell ref="E1667:F1667"/>
    <mergeCell ref="H1669:I1669"/>
    <mergeCell ref="E1671:F1671"/>
    <mergeCell ref="E1672:F1672"/>
    <mergeCell ref="E1673:F1673"/>
    <mergeCell ref="E1674:F1674"/>
    <mergeCell ref="E1675:F1675"/>
    <mergeCell ref="E1676:F1676"/>
    <mergeCell ref="E1677:F1677"/>
    <mergeCell ref="H1679:I1679"/>
    <mergeCell ref="E1681:F1681"/>
    <mergeCell ref="E1682:F1682"/>
    <mergeCell ref="E1683:F1683"/>
    <mergeCell ref="E1684:F1684"/>
    <mergeCell ref="E1643:F1643"/>
    <mergeCell ref="E1644:F1644"/>
    <mergeCell ref="E1645:F1645"/>
    <mergeCell ref="E1646:F1646"/>
    <mergeCell ref="E1647:F1647"/>
    <mergeCell ref="E1648:F1648"/>
    <mergeCell ref="E1649:F1649"/>
    <mergeCell ref="H1651:I1651"/>
    <mergeCell ref="E1653:F1653"/>
    <mergeCell ref="E1654:F1654"/>
    <mergeCell ref="E1655:F1655"/>
    <mergeCell ref="E1656:F1656"/>
    <mergeCell ref="E1657:F1657"/>
    <mergeCell ref="E1658:F1658"/>
    <mergeCell ref="E1659:F1659"/>
    <mergeCell ref="H1661:I1661"/>
    <mergeCell ref="E1663:F1663"/>
    <mergeCell ref="E1620:F1620"/>
    <mergeCell ref="E1621:F1621"/>
    <mergeCell ref="H1623:I1623"/>
    <mergeCell ref="E1625:F1625"/>
    <mergeCell ref="E1626:F1626"/>
    <mergeCell ref="E1627:F1627"/>
    <mergeCell ref="E1628:F1628"/>
    <mergeCell ref="E1629:F1629"/>
    <mergeCell ref="H1631:I1631"/>
    <mergeCell ref="E1633:F1633"/>
    <mergeCell ref="E1634:F1634"/>
    <mergeCell ref="E1635:F1635"/>
    <mergeCell ref="E1636:F1636"/>
    <mergeCell ref="E1637:F1637"/>
    <mergeCell ref="H1639:I1639"/>
    <mergeCell ref="E1641:F1641"/>
    <mergeCell ref="E1642:F1642"/>
    <mergeCell ref="E1599:F1599"/>
    <mergeCell ref="E1600:F1600"/>
    <mergeCell ref="E1601:F1601"/>
    <mergeCell ref="E1602:F1602"/>
    <mergeCell ref="E1603:F1603"/>
    <mergeCell ref="H1605:I1605"/>
    <mergeCell ref="E1607:F1607"/>
    <mergeCell ref="E1608:F1608"/>
    <mergeCell ref="E1609:F1609"/>
    <mergeCell ref="E1610:F1610"/>
    <mergeCell ref="E1611:F1611"/>
    <mergeCell ref="E1612:F1612"/>
    <mergeCell ref="H1614:I1614"/>
    <mergeCell ref="E1616:F1616"/>
    <mergeCell ref="E1617:F1617"/>
    <mergeCell ref="E1618:F1618"/>
    <mergeCell ref="E1619:F1619"/>
    <mergeCell ref="E1576:F1576"/>
    <mergeCell ref="H1578:I1578"/>
    <mergeCell ref="E1580:F1580"/>
    <mergeCell ref="E1581:F1581"/>
    <mergeCell ref="E1582:F1582"/>
    <mergeCell ref="E1583:F1583"/>
    <mergeCell ref="E1584:F1584"/>
    <mergeCell ref="E1585:F1585"/>
    <mergeCell ref="H1587:I1587"/>
    <mergeCell ref="E1589:F1589"/>
    <mergeCell ref="E1590:F1590"/>
    <mergeCell ref="E1591:F1591"/>
    <mergeCell ref="E1592:F1592"/>
    <mergeCell ref="E1593:F1593"/>
    <mergeCell ref="E1594:F1594"/>
    <mergeCell ref="H1596:I1596"/>
    <mergeCell ref="E1598:F1598"/>
    <mergeCell ref="E1555:F1555"/>
    <mergeCell ref="E1556:F1556"/>
    <mergeCell ref="E1557:F1557"/>
    <mergeCell ref="E1558:F1558"/>
    <mergeCell ref="H1560:I1560"/>
    <mergeCell ref="E1562:F1562"/>
    <mergeCell ref="E1563:F1563"/>
    <mergeCell ref="E1564:F1564"/>
    <mergeCell ref="E1565:F1565"/>
    <mergeCell ref="E1566:F1566"/>
    <mergeCell ref="E1567:F1567"/>
    <mergeCell ref="H1569:I1569"/>
    <mergeCell ref="E1571:F1571"/>
    <mergeCell ref="E1572:F1572"/>
    <mergeCell ref="E1573:F1573"/>
    <mergeCell ref="E1574:F1574"/>
    <mergeCell ref="E1575:F1575"/>
    <mergeCell ref="H1533:I1533"/>
    <mergeCell ref="E1535:F1535"/>
    <mergeCell ref="E1536:F1536"/>
    <mergeCell ref="E1537:F1537"/>
    <mergeCell ref="E1538:F1538"/>
    <mergeCell ref="E1539:F1539"/>
    <mergeCell ref="E1540:F1540"/>
    <mergeCell ref="H1542:I1542"/>
    <mergeCell ref="E1544:F1544"/>
    <mergeCell ref="E1545:F1545"/>
    <mergeCell ref="E1546:F1546"/>
    <mergeCell ref="E1547:F1547"/>
    <mergeCell ref="E1548:F1548"/>
    <mergeCell ref="E1549:F1549"/>
    <mergeCell ref="H1551:I1551"/>
    <mergeCell ref="E1553:F1553"/>
    <mergeCell ref="E1554:F1554"/>
    <mergeCell ref="E1513:F1513"/>
    <mergeCell ref="E1514:F1514"/>
    <mergeCell ref="E1515:F1515"/>
    <mergeCell ref="E1516:F1516"/>
    <mergeCell ref="E1517:F1517"/>
    <mergeCell ref="E1518:F1518"/>
    <mergeCell ref="E1519:F1519"/>
    <mergeCell ref="E1520:F1520"/>
    <mergeCell ref="H1522:I1522"/>
    <mergeCell ref="E1524:F1524"/>
    <mergeCell ref="E1525:F1525"/>
    <mergeCell ref="E1526:F1526"/>
    <mergeCell ref="E1527:F1527"/>
    <mergeCell ref="E1528:F1528"/>
    <mergeCell ref="E1529:F1529"/>
    <mergeCell ref="E1530:F1530"/>
    <mergeCell ref="E1531:F1531"/>
    <mergeCell ref="E1492:F1492"/>
    <mergeCell ref="E1493:F1493"/>
    <mergeCell ref="E1494:F1494"/>
    <mergeCell ref="E1495:F1495"/>
    <mergeCell ref="E1496:F1496"/>
    <mergeCell ref="E1497:F1497"/>
    <mergeCell ref="E1498:F1498"/>
    <mergeCell ref="H1500:I1500"/>
    <mergeCell ref="E1502:F1502"/>
    <mergeCell ref="E1503:F1503"/>
    <mergeCell ref="E1504:F1504"/>
    <mergeCell ref="E1505:F1505"/>
    <mergeCell ref="E1506:F1506"/>
    <mergeCell ref="E1507:F1507"/>
    <mergeCell ref="E1508:F1508"/>
    <mergeCell ref="E1509:F1509"/>
    <mergeCell ref="H1511:I1511"/>
    <mergeCell ref="E1471:F1471"/>
    <mergeCell ref="E1472:F1472"/>
    <mergeCell ref="E1473:F1473"/>
    <mergeCell ref="E1474:F1474"/>
    <mergeCell ref="E1475:F1475"/>
    <mergeCell ref="E1476:F1476"/>
    <mergeCell ref="H1478:I1478"/>
    <mergeCell ref="E1480:F1480"/>
    <mergeCell ref="E1481:F1481"/>
    <mergeCell ref="E1482:F1482"/>
    <mergeCell ref="E1483:F1483"/>
    <mergeCell ref="E1484:F1484"/>
    <mergeCell ref="E1485:F1485"/>
    <mergeCell ref="E1486:F1486"/>
    <mergeCell ref="E1487:F1487"/>
    <mergeCell ref="H1489:I1489"/>
    <mergeCell ref="E1491:F1491"/>
    <mergeCell ref="E1450:F1450"/>
    <mergeCell ref="E1451:F1451"/>
    <mergeCell ref="E1452:F1452"/>
    <mergeCell ref="E1453:F1453"/>
    <mergeCell ref="E1454:F1454"/>
    <mergeCell ref="H1456:I1456"/>
    <mergeCell ref="E1458:F1458"/>
    <mergeCell ref="E1459:F1459"/>
    <mergeCell ref="E1460:F1460"/>
    <mergeCell ref="E1461:F1461"/>
    <mergeCell ref="E1462:F1462"/>
    <mergeCell ref="E1463:F1463"/>
    <mergeCell ref="E1464:F1464"/>
    <mergeCell ref="E1465:F1465"/>
    <mergeCell ref="H1467:I1467"/>
    <mergeCell ref="E1469:F1469"/>
    <mergeCell ref="E1470:F1470"/>
    <mergeCell ref="E1429:F1429"/>
    <mergeCell ref="E1430:F1430"/>
    <mergeCell ref="E1431:F1431"/>
    <mergeCell ref="E1432:F1432"/>
    <mergeCell ref="H1434:I1434"/>
    <mergeCell ref="E1436:F1436"/>
    <mergeCell ref="E1437:F1437"/>
    <mergeCell ref="E1438:F1438"/>
    <mergeCell ref="E1439:F1439"/>
    <mergeCell ref="E1440:F1440"/>
    <mergeCell ref="E1441:F1441"/>
    <mergeCell ref="E1442:F1442"/>
    <mergeCell ref="E1443:F1443"/>
    <mergeCell ref="H1445:I1445"/>
    <mergeCell ref="E1447:F1447"/>
    <mergeCell ref="E1448:F1448"/>
    <mergeCell ref="E1449:F1449"/>
    <mergeCell ref="E1408:F1408"/>
    <mergeCell ref="E1409:F1409"/>
    <mergeCell ref="E1410:F1410"/>
    <mergeCell ref="H1412:I1412"/>
    <mergeCell ref="E1414:F1414"/>
    <mergeCell ref="E1415:F1415"/>
    <mergeCell ref="E1416:F1416"/>
    <mergeCell ref="E1417:F1417"/>
    <mergeCell ref="E1418:F1418"/>
    <mergeCell ref="E1419:F1419"/>
    <mergeCell ref="E1420:F1420"/>
    <mergeCell ref="E1421:F1421"/>
    <mergeCell ref="H1423:I1423"/>
    <mergeCell ref="E1425:F1425"/>
    <mergeCell ref="E1426:F1426"/>
    <mergeCell ref="E1427:F1427"/>
    <mergeCell ref="E1428:F1428"/>
    <mergeCell ref="E1387:F1387"/>
    <mergeCell ref="E1388:F1388"/>
    <mergeCell ref="H1390:I1390"/>
    <mergeCell ref="E1392:F1392"/>
    <mergeCell ref="E1393:F1393"/>
    <mergeCell ref="E1394:F1394"/>
    <mergeCell ref="E1395:F1395"/>
    <mergeCell ref="E1396:F1396"/>
    <mergeCell ref="E1397:F1397"/>
    <mergeCell ref="E1398:F1398"/>
    <mergeCell ref="E1399:F1399"/>
    <mergeCell ref="H1401:I1401"/>
    <mergeCell ref="E1403:F1403"/>
    <mergeCell ref="E1404:F1404"/>
    <mergeCell ref="E1405:F1405"/>
    <mergeCell ref="E1406:F1406"/>
    <mergeCell ref="E1407:F1407"/>
    <mergeCell ref="E1366:F1366"/>
    <mergeCell ref="H1368:I1368"/>
    <mergeCell ref="E1370:F1370"/>
    <mergeCell ref="E1371:F1371"/>
    <mergeCell ref="E1372:F1372"/>
    <mergeCell ref="E1373:F1373"/>
    <mergeCell ref="E1374:F1374"/>
    <mergeCell ref="E1375:F1375"/>
    <mergeCell ref="E1376:F1376"/>
    <mergeCell ref="E1377:F1377"/>
    <mergeCell ref="H1379:I1379"/>
    <mergeCell ref="E1381:F1381"/>
    <mergeCell ref="E1382:F1382"/>
    <mergeCell ref="E1383:F1383"/>
    <mergeCell ref="E1384:F1384"/>
    <mergeCell ref="E1385:F1385"/>
    <mergeCell ref="E1386:F1386"/>
    <mergeCell ref="H1346:I1346"/>
    <mergeCell ref="E1348:F1348"/>
    <mergeCell ref="E1349:F1349"/>
    <mergeCell ref="E1350:F1350"/>
    <mergeCell ref="E1351:F1351"/>
    <mergeCell ref="E1352:F1352"/>
    <mergeCell ref="E1353:F1353"/>
    <mergeCell ref="E1354:F1354"/>
    <mergeCell ref="E1355:F1355"/>
    <mergeCell ref="H1357:I1357"/>
    <mergeCell ref="E1359:F1359"/>
    <mergeCell ref="E1360:F1360"/>
    <mergeCell ref="E1361:F1361"/>
    <mergeCell ref="E1362:F1362"/>
    <mergeCell ref="E1363:F1363"/>
    <mergeCell ref="E1364:F1364"/>
    <mergeCell ref="E1365:F1365"/>
    <mergeCell ref="E1326:F1326"/>
    <mergeCell ref="E1327:F1327"/>
    <mergeCell ref="E1328:F1328"/>
    <mergeCell ref="E1329:F1329"/>
    <mergeCell ref="E1330:F1330"/>
    <mergeCell ref="E1331:F1331"/>
    <mergeCell ref="E1332:F1332"/>
    <mergeCell ref="E1333:F1333"/>
    <mergeCell ref="H1335:I1335"/>
    <mergeCell ref="E1337:F1337"/>
    <mergeCell ref="E1338:F1338"/>
    <mergeCell ref="E1339:F1339"/>
    <mergeCell ref="E1340:F1340"/>
    <mergeCell ref="E1341:F1341"/>
    <mergeCell ref="E1342:F1342"/>
    <mergeCell ref="E1343:F1343"/>
    <mergeCell ref="E1344:F1344"/>
    <mergeCell ref="E1305:F1305"/>
    <mergeCell ref="E1306:F1306"/>
    <mergeCell ref="E1307:F1307"/>
    <mergeCell ref="E1308:F1308"/>
    <mergeCell ref="E1309:F1309"/>
    <mergeCell ref="E1310:F1310"/>
    <mergeCell ref="E1311:F1311"/>
    <mergeCell ref="H1313:I1313"/>
    <mergeCell ref="E1315:F1315"/>
    <mergeCell ref="E1316:F1316"/>
    <mergeCell ref="E1317:F1317"/>
    <mergeCell ref="E1318:F1318"/>
    <mergeCell ref="E1319:F1319"/>
    <mergeCell ref="E1320:F1320"/>
    <mergeCell ref="E1321:F1321"/>
    <mergeCell ref="E1322:F1322"/>
    <mergeCell ref="H1324:I1324"/>
    <mergeCell ref="E1284:F1284"/>
    <mergeCell ref="E1285:F1285"/>
    <mergeCell ref="E1286:F1286"/>
    <mergeCell ref="E1287:F1287"/>
    <mergeCell ref="E1288:F1288"/>
    <mergeCell ref="E1289:F1289"/>
    <mergeCell ref="H1291:I1291"/>
    <mergeCell ref="E1293:F1293"/>
    <mergeCell ref="E1294:F1294"/>
    <mergeCell ref="E1295:F1295"/>
    <mergeCell ref="E1296:F1296"/>
    <mergeCell ref="E1297:F1297"/>
    <mergeCell ref="E1298:F1298"/>
    <mergeCell ref="E1299:F1299"/>
    <mergeCell ref="E1300:F1300"/>
    <mergeCell ref="H1302:I1302"/>
    <mergeCell ref="E1304:F1304"/>
    <mergeCell ref="E1263:F1263"/>
    <mergeCell ref="E1264:F1264"/>
    <mergeCell ref="E1265:F1265"/>
    <mergeCell ref="E1266:F1266"/>
    <mergeCell ref="E1267:F1267"/>
    <mergeCell ref="H1269:I1269"/>
    <mergeCell ref="E1271:F1271"/>
    <mergeCell ref="E1272:F1272"/>
    <mergeCell ref="E1273:F1273"/>
    <mergeCell ref="E1274:F1274"/>
    <mergeCell ref="E1275:F1275"/>
    <mergeCell ref="E1276:F1276"/>
    <mergeCell ref="E1277:F1277"/>
    <mergeCell ref="E1278:F1278"/>
    <mergeCell ref="H1280:I1280"/>
    <mergeCell ref="E1282:F1282"/>
    <mergeCell ref="E1283:F1283"/>
    <mergeCell ref="E1242:F1242"/>
    <mergeCell ref="E1243:F1243"/>
    <mergeCell ref="E1244:F1244"/>
    <mergeCell ref="E1245:F1245"/>
    <mergeCell ref="H1247:I1247"/>
    <mergeCell ref="E1249:F1249"/>
    <mergeCell ref="E1250:F1250"/>
    <mergeCell ref="E1251:F1251"/>
    <mergeCell ref="E1252:F1252"/>
    <mergeCell ref="E1253:F1253"/>
    <mergeCell ref="E1254:F1254"/>
    <mergeCell ref="E1255:F1255"/>
    <mergeCell ref="E1256:F1256"/>
    <mergeCell ref="H1258:I1258"/>
    <mergeCell ref="E1260:F1260"/>
    <mergeCell ref="E1261:F1261"/>
    <mergeCell ref="E1262:F1262"/>
    <mergeCell ref="E1221:F1221"/>
    <mergeCell ref="E1222:F1222"/>
    <mergeCell ref="E1223:F1223"/>
    <mergeCell ref="H1225:I1225"/>
    <mergeCell ref="E1227:F1227"/>
    <mergeCell ref="E1228:F1228"/>
    <mergeCell ref="E1229:F1229"/>
    <mergeCell ref="E1230:F1230"/>
    <mergeCell ref="E1231:F1231"/>
    <mergeCell ref="E1232:F1232"/>
    <mergeCell ref="E1233:F1233"/>
    <mergeCell ref="E1234:F1234"/>
    <mergeCell ref="H1236:I1236"/>
    <mergeCell ref="E1238:F1238"/>
    <mergeCell ref="E1239:F1239"/>
    <mergeCell ref="E1240:F1240"/>
    <mergeCell ref="E1241:F1241"/>
    <mergeCell ref="E1200:F1200"/>
    <mergeCell ref="E1201:F1201"/>
    <mergeCell ref="H1203:I1203"/>
    <mergeCell ref="E1205:F1205"/>
    <mergeCell ref="E1206:F1206"/>
    <mergeCell ref="E1207:F1207"/>
    <mergeCell ref="E1208:F1208"/>
    <mergeCell ref="E1209:F1209"/>
    <mergeCell ref="E1210:F1210"/>
    <mergeCell ref="E1211:F1211"/>
    <mergeCell ref="E1212:F1212"/>
    <mergeCell ref="H1214:I1214"/>
    <mergeCell ref="E1216:F1216"/>
    <mergeCell ref="E1217:F1217"/>
    <mergeCell ref="E1218:F1218"/>
    <mergeCell ref="E1219:F1219"/>
    <mergeCell ref="E1220:F1220"/>
    <mergeCell ref="H1180:I1180"/>
    <mergeCell ref="E1182:F1182"/>
    <mergeCell ref="E1183:F1183"/>
    <mergeCell ref="E1184:F1184"/>
    <mergeCell ref="E1185:F1185"/>
    <mergeCell ref="E1186:F1186"/>
    <mergeCell ref="E1187:F1187"/>
    <mergeCell ref="E1188:F1188"/>
    <mergeCell ref="E1189:F1189"/>
    <mergeCell ref="E1190:F1190"/>
    <mergeCell ref="H1192:I1192"/>
    <mergeCell ref="E1194:F1194"/>
    <mergeCell ref="E1195:F1195"/>
    <mergeCell ref="E1196:F1196"/>
    <mergeCell ref="E1197:F1197"/>
    <mergeCell ref="E1198:F1198"/>
    <mergeCell ref="E1199:F1199"/>
    <mergeCell ref="E1160:F1160"/>
    <mergeCell ref="E1161:F1161"/>
    <mergeCell ref="E1162:F1162"/>
    <mergeCell ref="E1163:F1163"/>
    <mergeCell ref="E1164:F1164"/>
    <mergeCell ref="E1165:F1165"/>
    <mergeCell ref="E1166:F1166"/>
    <mergeCell ref="H1168:I1168"/>
    <mergeCell ref="E1170:F1170"/>
    <mergeCell ref="E1171:F1171"/>
    <mergeCell ref="E1172:F1172"/>
    <mergeCell ref="E1173:F1173"/>
    <mergeCell ref="E1174:F1174"/>
    <mergeCell ref="E1175:F1175"/>
    <mergeCell ref="E1176:F1176"/>
    <mergeCell ref="E1177:F1177"/>
    <mergeCell ref="E1178:F1178"/>
    <mergeCell ref="E1139:F1139"/>
    <mergeCell ref="E1140:F1140"/>
    <mergeCell ref="E1141:F1141"/>
    <mergeCell ref="E1142:F1142"/>
    <mergeCell ref="E1143:F1143"/>
    <mergeCell ref="E1144:F1144"/>
    <mergeCell ref="H1146:I1146"/>
    <mergeCell ref="E1148:F1148"/>
    <mergeCell ref="E1149:F1149"/>
    <mergeCell ref="E1150:F1150"/>
    <mergeCell ref="E1151:F1151"/>
    <mergeCell ref="E1152:F1152"/>
    <mergeCell ref="E1153:F1153"/>
    <mergeCell ref="E1154:F1154"/>
    <mergeCell ref="E1155:F1155"/>
    <mergeCell ref="H1157:I1157"/>
    <mergeCell ref="E1159:F1159"/>
    <mergeCell ref="H1117:I1117"/>
    <mergeCell ref="E1119:F1119"/>
    <mergeCell ref="E1120:F1120"/>
    <mergeCell ref="E1121:F1121"/>
    <mergeCell ref="E1122:F1122"/>
    <mergeCell ref="E1123:F1123"/>
    <mergeCell ref="E1124:F1124"/>
    <mergeCell ref="H1126:I1126"/>
    <mergeCell ref="E1128:F1128"/>
    <mergeCell ref="E1129:F1129"/>
    <mergeCell ref="E1130:F1130"/>
    <mergeCell ref="E1131:F1131"/>
    <mergeCell ref="E1132:F1132"/>
    <mergeCell ref="E1133:F1133"/>
    <mergeCell ref="E1134:F1134"/>
    <mergeCell ref="H1136:I1136"/>
    <mergeCell ref="E1138:F1138"/>
    <mergeCell ref="E1095:F1095"/>
    <mergeCell ref="E1096:F1096"/>
    <mergeCell ref="E1097:F1097"/>
    <mergeCell ref="H1099:I1099"/>
    <mergeCell ref="E1101:F1101"/>
    <mergeCell ref="E1102:F1102"/>
    <mergeCell ref="E1103:F1103"/>
    <mergeCell ref="E1104:F1104"/>
    <mergeCell ref="E1105:F1105"/>
    <mergeCell ref="E1106:F1106"/>
    <mergeCell ref="H1108:I1108"/>
    <mergeCell ref="E1110:F1110"/>
    <mergeCell ref="E1111:F1111"/>
    <mergeCell ref="E1112:F1112"/>
    <mergeCell ref="E1113:F1113"/>
    <mergeCell ref="E1114:F1114"/>
    <mergeCell ref="E1115:F1115"/>
    <mergeCell ref="E1074:F1074"/>
    <mergeCell ref="E1075:F1075"/>
    <mergeCell ref="E1076:F1076"/>
    <mergeCell ref="E1077:F1077"/>
    <mergeCell ref="E1078:F1078"/>
    <mergeCell ref="E1079:F1079"/>
    <mergeCell ref="E1080:F1080"/>
    <mergeCell ref="H1082:I1082"/>
    <mergeCell ref="E1084:F1084"/>
    <mergeCell ref="E1085:F1085"/>
    <mergeCell ref="E1086:F1086"/>
    <mergeCell ref="E1087:F1087"/>
    <mergeCell ref="E1088:F1088"/>
    <mergeCell ref="H1090:I1090"/>
    <mergeCell ref="E1092:F1092"/>
    <mergeCell ref="E1093:F1093"/>
    <mergeCell ref="E1094:F1094"/>
    <mergeCell ref="E1051:F1051"/>
    <mergeCell ref="E1052:F1052"/>
    <mergeCell ref="E1053:F1053"/>
    <mergeCell ref="H1055:I1055"/>
    <mergeCell ref="E1057:F1057"/>
    <mergeCell ref="E1058:F1058"/>
    <mergeCell ref="E1059:F1059"/>
    <mergeCell ref="E1060:F1060"/>
    <mergeCell ref="E1061:F1061"/>
    <mergeCell ref="H1063:I1063"/>
    <mergeCell ref="E1065:F1065"/>
    <mergeCell ref="E1066:F1066"/>
    <mergeCell ref="E1067:F1067"/>
    <mergeCell ref="E1068:F1068"/>
    <mergeCell ref="E1069:F1069"/>
    <mergeCell ref="H1071:I1071"/>
    <mergeCell ref="E1073:F1073"/>
    <mergeCell ref="E1028:F1028"/>
    <mergeCell ref="H1030:I1030"/>
    <mergeCell ref="E1032:F1032"/>
    <mergeCell ref="E1033:F1033"/>
    <mergeCell ref="E1034:F1034"/>
    <mergeCell ref="E1035:F1035"/>
    <mergeCell ref="E1036:F1036"/>
    <mergeCell ref="H1038:I1038"/>
    <mergeCell ref="E1040:F1040"/>
    <mergeCell ref="E1041:F1041"/>
    <mergeCell ref="E1042:F1042"/>
    <mergeCell ref="E1043:F1043"/>
    <mergeCell ref="E1044:F1044"/>
    <mergeCell ref="H1046:I1046"/>
    <mergeCell ref="E1048:F1048"/>
    <mergeCell ref="E1049:F1049"/>
    <mergeCell ref="E1050:F1050"/>
    <mergeCell ref="E1007:F1007"/>
    <mergeCell ref="E1008:F1008"/>
    <mergeCell ref="E1009:F1009"/>
    <mergeCell ref="E1010:F1010"/>
    <mergeCell ref="E1011:F1011"/>
    <mergeCell ref="H1013:I1013"/>
    <mergeCell ref="E1015:F1015"/>
    <mergeCell ref="E1016:F1016"/>
    <mergeCell ref="E1017:F1017"/>
    <mergeCell ref="E1018:F1018"/>
    <mergeCell ref="E1019:F1019"/>
    <mergeCell ref="E1020:F1020"/>
    <mergeCell ref="H1022:I1022"/>
    <mergeCell ref="E1024:F1024"/>
    <mergeCell ref="E1025:F1025"/>
    <mergeCell ref="E1026:F1026"/>
    <mergeCell ref="E1027:F1027"/>
    <mergeCell ref="E984:F984"/>
    <mergeCell ref="E985:F985"/>
    <mergeCell ref="E986:F986"/>
    <mergeCell ref="E987:F987"/>
    <mergeCell ref="H989:I989"/>
    <mergeCell ref="E991:F991"/>
    <mergeCell ref="E992:F992"/>
    <mergeCell ref="E993:F993"/>
    <mergeCell ref="E994:F994"/>
    <mergeCell ref="E995:F995"/>
    <mergeCell ref="H997:I997"/>
    <mergeCell ref="E999:F999"/>
    <mergeCell ref="E1000:F1000"/>
    <mergeCell ref="E1001:F1001"/>
    <mergeCell ref="E1002:F1002"/>
    <mergeCell ref="E1003:F1003"/>
    <mergeCell ref="H1005:I1005"/>
    <mergeCell ref="E965:F965"/>
    <mergeCell ref="E966:F966"/>
    <mergeCell ref="E967:F967"/>
    <mergeCell ref="E968:F968"/>
    <mergeCell ref="E969:F969"/>
    <mergeCell ref="E970:F970"/>
    <mergeCell ref="E971:F971"/>
    <mergeCell ref="H973:I973"/>
    <mergeCell ref="E975:F975"/>
    <mergeCell ref="E976:F976"/>
    <mergeCell ref="E977:F977"/>
    <mergeCell ref="E978:F978"/>
    <mergeCell ref="E979:F979"/>
    <mergeCell ref="E980:F980"/>
    <mergeCell ref="E981:F981"/>
    <mergeCell ref="E982:F982"/>
    <mergeCell ref="E983:F983"/>
    <mergeCell ref="H943:I943"/>
    <mergeCell ref="E945:F945"/>
    <mergeCell ref="E946:F946"/>
    <mergeCell ref="E947:F947"/>
    <mergeCell ref="E948:F948"/>
    <mergeCell ref="E949:F949"/>
    <mergeCell ref="H951:I951"/>
    <mergeCell ref="E953:F953"/>
    <mergeCell ref="E954:F954"/>
    <mergeCell ref="E955:F955"/>
    <mergeCell ref="E956:F956"/>
    <mergeCell ref="E957:F957"/>
    <mergeCell ref="E958:F958"/>
    <mergeCell ref="E959:F959"/>
    <mergeCell ref="H961:I961"/>
    <mergeCell ref="E963:F963"/>
    <mergeCell ref="E964:F964"/>
    <mergeCell ref="E923:F923"/>
    <mergeCell ref="E924:F924"/>
    <mergeCell ref="E925:F925"/>
    <mergeCell ref="E926:F926"/>
    <mergeCell ref="E927:F927"/>
    <mergeCell ref="E928:F928"/>
    <mergeCell ref="E929:F929"/>
    <mergeCell ref="E930:F930"/>
    <mergeCell ref="E931:F931"/>
    <mergeCell ref="E932:F932"/>
    <mergeCell ref="E933:F933"/>
    <mergeCell ref="E934:F934"/>
    <mergeCell ref="H936:I936"/>
    <mergeCell ref="E938:F938"/>
    <mergeCell ref="E939:F939"/>
    <mergeCell ref="E940:F940"/>
    <mergeCell ref="E941:F941"/>
    <mergeCell ref="E900:F900"/>
    <mergeCell ref="E901:F901"/>
    <mergeCell ref="E902:F902"/>
    <mergeCell ref="H904:I904"/>
    <mergeCell ref="E906:F906"/>
    <mergeCell ref="E907:F907"/>
    <mergeCell ref="E908:F908"/>
    <mergeCell ref="E909:F909"/>
    <mergeCell ref="E910:F910"/>
    <mergeCell ref="H912:I912"/>
    <mergeCell ref="E914:F914"/>
    <mergeCell ref="E915:F915"/>
    <mergeCell ref="E916:F916"/>
    <mergeCell ref="E917:F917"/>
    <mergeCell ref="E918:F918"/>
    <mergeCell ref="H920:I920"/>
    <mergeCell ref="E922:F922"/>
    <mergeCell ref="E879:F879"/>
    <mergeCell ref="E880:F880"/>
    <mergeCell ref="E881:F881"/>
    <mergeCell ref="E882:F882"/>
    <mergeCell ref="E883:F883"/>
    <mergeCell ref="H885:I885"/>
    <mergeCell ref="E887:F887"/>
    <mergeCell ref="E888:F888"/>
    <mergeCell ref="E889:F889"/>
    <mergeCell ref="E890:F890"/>
    <mergeCell ref="E891:F891"/>
    <mergeCell ref="E892:F892"/>
    <mergeCell ref="E893:F893"/>
    <mergeCell ref="H895:I895"/>
    <mergeCell ref="E897:F897"/>
    <mergeCell ref="E898:F898"/>
    <mergeCell ref="E899:F899"/>
    <mergeCell ref="H857:I857"/>
    <mergeCell ref="E859:F859"/>
    <mergeCell ref="E860:F860"/>
    <mergeCell ref="E861:F861"/>
    <mergeCell ref="E862:F862"/>
    <mergeCell ref="E863:F863"/>
    <mergeCell ref="E864:F864"/>
    <mergeCell ref="E865:F865"/>
    <mergeCell ref="H867:I867"/>
    <mergeCell ref="E869:F869"/>
    <mergeCell ref="E870:F870"/>
    <mergeCell ref="E871:F871"/>
    <mergeCell ref="E872:F872"/>
    <mergeCell ref="E873:F873"/>
    <mergeCell ref="E874:F874"/>
    <mergeCell ref="H876:I876"/>
    <mergeCell ref="E878:F878"/>
    <mergeCell ref="E835:F835"/>
    <mergeCell ref="E836:F836"/>
    <mergeCell ref="E837:F837"/>
    <mergeCell ref="E838:F838"/>
    <mergeCell ref="E839:F839"/>
    <mergeCell ref="H841:I841"/>
    <mergeCell ref="E843:F843"/>
    <mergeCell ref="E844:F844"/>
    <mergeCell ref="E845:F845"/>
    <mergeCell ref="E846:F846"/>
    <mergeCell ref="E847:F847"/>
    <mergeCell ref="H849:I849"/>
    <mergeCell ref="E851:F851"/>
    <mergeCell ref="E852:F852"/>
    <mergeCell ref="E853:F853"/>
    <mergeCell ref="E854:F854"/>
    <mergeCell ref="E855:F855"/>
    <mergeCell ref="E816:F816"/>
    <mergeCell ref="E817:F817"/>
    <mergeCell ref="E818:F818"/>
    <mergeCell ref="E819:F819"/>
    <mergeCell ref="E820:F820"/>
    <mergeCell ref="E821:F821"/>
    <mergeCell ref="E822:F822"/>
    <mergeCell ref="E823:F823"/>
    <mergeCell ref="E824:F824"/>
    <mergeCell ref="E825:F825"/>
    <mergeCell ref="E826:F826"/>
    <mergeCell ref="E827:F827"/>
    <mergeCell ref="E828:F828"/>
    <mergeCell ref="E829:F829"/>
    <mergeCell ref="E830:F830"/>
    <mergeCell ref="E831:F831"/>
    <mergeCell ref="H833:I833"/>
    <mergeCell ref="E793:F793"/>
    <mergeCell ref="H795:I795"/>
    <mergeCell ref="E797:F797"/>
    <mergeCell ref="E798:F798"/>
    <mergeCell ref="E799:F799"/>
    <mergeCell ref="E800:F800"/>
    <mergeCell ref="E801:F801"/>
    <mergeCell ref="E802:F802"/>
    <mergeCell ref="E803:F803"/>
    <mergeCell ref="H805:I805"/>
    <mergeCell ref="E807:F807"/>
    <mergeCell ref="E808:F808"/>
    <mergeCell ref="E809:F809"/>
    <mergeCell ref="E810:F810"/>
    <mergeCell ref="E811:F811"/>
    <mergeCell ref="E812:F812"/>
    <mergeCell ref="H814:I814"/>
    <mergeCell ref="H771:I771"/>
    <mergeCell ref="E773:F773"/>
    <mergeCell ref="E774:F774"/>
    <mergeCell ref="E775:F775"/>
    <mergeCell ref="E776:F776"/>
    <mergeCell ref="E777:F777"/>
    <mergeCell ref="E778:F778"/>
    <mergeCell ref="E779:F779"/>
    <mergeCell ref="H781:I781"/>
    <mergeCell ref="E783:F783"/>
    <mergeCell ref="E784:F784"/>
    <mergeCell ref="E785:F785"/>
    <mergeCell ref="E786:F786"/>
    <mergeCell ref="H788:I788"/>
    <mergeCell ref="E790:F790"/>
    <mergeCell ref="E791:F791"/>
    <mergeCell ref="E792:F792"/>
    <mergeCell ref="E749:F749"/>
    <mergeCell ref="E750:F750"/>
    <mergeCell ref="E751:F751"/>
    <mergeCell ref="E752:F752"/>
    <mergeCell ref="E753:F753"/>
    <mergeCell ref="E754:F754"/>
    <mergeCell ref="H756:I756"/>
    <mergeCell ref="E758:F758"/>
    <mergeCell ref="E759:F759"/>
    <mergeCell ref="E760:F760"/>
    <mergeCell ref="E761:F761"/>
    <mergeCell ref="H763:I763"/>
    <mergeCell ref="E765:F765"/>
    <mergeCell ref="E766:F766"/>
    <mergeCell ref="E767:F767"/>
    <mergeCell ref="E768:F768"/>
    <mergeCell ref="E769:F769"/>
    <mergeCell ref="E728:F728"/>
    <mergeCell ref="E729:F729"/>
    <mergeCell ref="E730:F730"/>
    <mergeCell ref="E731:F731"/>
    <mergeCell ref="E732:F732"/>
    <mergeCell ref="E733:F733"/>
    <mergeCell ref="H735:I735"/>
    <mergeCell ref="E737:F737"/>
    <mergeCell ref="E738:F738"/>
    <mergeCell ref="E739:F739"/>
    <mergeCell ref="E740:F740"/>
    <mergeCell ref="E741:F741"/>
    <mergeCell ref="E742:F742"/>
    <mergeCell ref="E743:F743"/>
    <mergeCell ref="E744:F744"/>
    <mergeCell ref="H746:I746"/>
    <mergeCell ref="E748:F748"/>
    <mergeCell ref="E705:F705"/>
    <mergeCell ref="H707:I707"/>
    <mergeCell ref="E709:F709"/>
    <mergeCell ref="E710:F710"/>
    <mergeCell ref="E711:F711"/>
    <mergeCell ref="E712:F712"/>
    <mergeCell ref="E713:F713"/>
    <mergeCell ref="H715:I715"/>
    <mergeCell ref="E717:F717"/>
    <mergeCell ref="E718:F718"/>
    <mergeCell ref="E719:F719"/>
    <mergeCell ref="E720:F720"/>
    <mergeCell ref="E721:F721"/>
    <mergeCell ref="E722:F722"/>
    <mergeCell ref="E723:F723"/>
    <mergeCell ref="H725:I725"/>
    <mergeCell ref="E727:F727"/>
    <mergeCell ref="E684:F684"/>
    <mergeCell ref="E685:F685"/>
    <mergeCell ref="E686:F686"/>
    <mergeCell ref="H688:I688"/>
    <mergeCell ref="E690:F690"/>
    <mergeCell ref="E691:F691"/>
    <mergeCell ref="E692:F692"/>
    <mergeCell ref="E693:F693"/>
    <mergeCell ref="E694:F694"/>
    <mergeCell ref="E695:F695"/>
    <mergeCell ref="H697:I697"/>
    <mergeCell ref="E699:F699"/>
    <mergeCell ref="E700:F700"/>
    <mergeCell ref="E701:F701"/>
    <mergeCell ref="E702:F702"/>
    <mergeCell ref="E703:F703"/>
    <mergeCell ref="E704:F704"/>
    <mergeCell ref="E661:F661"/>
    <mergeCell ref="H663:I663"/>
    <mergeCell ref="E665:F665"/>
    <mergeCell ref="E666:F666"/>
    <mergeCell ref="E667:F667"/>
    <mergeCell ref="E668:F668"/>
    <mergeCell ref="E669:F669"/>
    <mergeCell ref="H671:I671"/>
    <mergeCell ref="E673:F673"/>
    <mergeCell ref="E674:F674"/>
    <mergeCell ref="E675:F675"/>
    <mergeCell ref="E676:F676"/>
    <mergeCell ref="E677:F677"/>
    <mergeCell ref="H679:I679"/>
    <mergeCell ref="E681:F681"/>
    <mergeCell ref="E682:F682"/>
    <mergeCell ref="E683:F683"/>
    <mergeCell ref="E640:F640"/>
    <mergeCell ref="E641:F641"/>
    <mergeCell ref="E642:F642"/>
    <mergeCell ref="H644:I644"/>
    <mergeCell ref="E646:F646"/>
    <mergeCell ref="E647:F647"/>
    <mergeCell ref="E648:F648"/>
    <mergeCell ref="E649:F649"/>
    <mergeCell ref="E650:F650"/>
    <mergeCell ref="E651:F651"/>
    <mergeCell ref="E652:F652"/>
    <mergeCell ref="H654:I654"/>
    <mergeCell ref="E656:F656"/>
    <mergeCell ref="E657:F657"/>
    <mergeCell ref="E658:F658"/>
    <mergeCell ref="E659:F659"/>
    <mergeCell ref="E660:F660"/>
    <mergeCell ref="E621:F621"/>
    <mergeCell ref="E622:F622"/>
    <mergeCell ref="E623:F623"/>
    <mergeCell ref="E624:F624"/>
    <mergeCell ref="E625:F625"/>
    <mergeCell ref="E626:F626"/>
    <mergeCell ref="E627:F627"/>
    <mergeCell ref="E628:F628"/>
    <mergeCell ref="E629:F629"/>
    <mergeCell ref="E630:F630"/>
    <mergeCell ref="H632:I632"/>
    <mergeCell ref="E634:F634"/>
    <mergeCell ref="E635:F635"/>
    <mergeCell ref="E636:F636"/>
    <mergeCell ref="E637:F637"/>
    <mergeCell ref="E638:F638"/>
    <mergeCell ref="E639:F639"/>
    <mergeCell ref="E600:F600"/>
    <mergeCell ref="E601:F601"/>
    <mergeCell ref="E602:F602"/>
    <mergeCell ref="E603:F603"/>
    <mergeCell ref="E604:F604"/>
    <mergeCell ref="E605:F605"/>
    <mergeCell ref="E606:F606"/>
    <mergeCell ref="H608:I608"/>
    <mergeCell ref="E610:F610"/>
    <mergeCell ref="E611:F611"/>
    <mergeCell ref="E612:F612"/>
    <mergeCell ref="E613:F613"/>
    <mergeCell ref="E614:F614"/>
    <mergeCell ref="E615:F615"/>
    <mergeCell ref="E616:F616"/>
    <mergeCell ref="E617:F617"/>
    <mergeCell ref="H619:I619"/>
    <mergeCell ref="E581:F581"/>
    <mergeCell ref="E582:F582"/>
    <mergeCell ref="E583:F583"/>
    <mergeCell ref="E584:F584"/>
    <mergeCell ref="E585:F585"/>
    <mergeCell ref="E586:F586"/>
    <mergeCell ref="E587:F587"/>
    <mergeCell ref="E588:F588"/>
    <mergeCell ref="E589:F589"/>
    <mergeCell ref="E590:F590"/>
    <mergeCell ref="H592:I592"/>
    <mergeCell ref="E594:F594"/>
    <mergeCell ref="E595:F595"/>
    <mergeCell ref="E596:F596"/>
    <mergeCell ref="E597:F597"/>
    <mergeCell ref="E598:F598"/>
    <mergeCell ref="E599:F599"/>
    <mergeCell ref="E558:F558"/>
    <mergeCell ref="H560:I560"/>
    <mergeCell ref="E562:F562"/>
    <mergeCell ref="E563:F563"/>
    <mergeCell ref="E564:F564"/>
    <mergeCell ref="E565:F565"/>
    <mergeCell ref="E566:F566"/>
    <mergeCell ref="E567:F567"/>
    <mergeCell ref="H569:I569"/>
    <mergeCell ref="E571:F571"/>
    <mergeCell ref="E572:F572"/>
    <mergeCell ref="E573:F573"/>
    <mergeCell ref="E574:F574"/>
    <mergeCell ref="E575:F575"/>
    <mergeCell ref="E576:F576"/>
    <mergeCell ref="H578:I578"/>
    <mergeCell ref="E580:F580"/>
    <mergeCell ref="E537:F537"/>
    <mergeCell ref="E538:F538"/>
    <mergeCell ref="H540:I540"/>
    <mergeCell ref="E542:F542"/>
    <mergeCell ref="E543:F543"/>
    <mergeCell ref="E544:F544"/>
    <mergeCell ref="E545:F545"/>
    <mergeCell ref="E546:F546"/>
    <mergeCell ref="E547:F547"/>
    <mergeCell ref="E548:F548"/>
    <mergeCell ref="H550:I550"/>
    <mergeCell ref="E552:F552"/>
    <mergeCell ref="E553:F553"/>
    <mergeCell ref="E554:F554"/>
    <mergeCell ref="E555:F555"/>
    <mergeCell ref="E556:F556"/>
    <mergeCell ref="E557:F557"/>
    <mergeCell ref="E518:F518"/>
    <mergeCell ref="E519:F519"/>
    <mergeCell ref="E520:F520"/>
    <mergeCell ref="E521:F521"/>
    <mergeCell ref="E522:F522"/>
    <mergeCell ref="E523:F523"/>
    <mergeCell ref="E524:F524"/>
    <mergeCell ref="H526:I526"/>
    <mergeCell ref="E528:F528"/>
    <mergeCell ref="E529:F529"/>
    <mergeCell ref="E530:F530"/>
    <mergeCell ref="E531:F531"/>
    <mergeCell ref="E532:F532"/>
    <mergeCell ref="E533:F533"/>
    <mergeCell ref="E534:F534"/>
    <mergeCell ref="E535:F535"/>
    <mergeCell ref="E536:F536"/>
    <mergeCell ref="E497:F497"/>
    <mergeCell ref="E498:F498"/>
    <mergeCell ref="E499:F499"/>
    <mergeCell ref="E500:F500"/>
    <mergeCell ref="E501:F501"/>
    <mergeCell ref="E502:F502"/>
    <mergeCell ref="E503:F503"/>
    <mergeCell ref="H505:I505"/>
    <mergeCell ref="E507:F507"/>
    <mergeCell ref="E508:F508"/>
    <mergeCell ref="E509:F509"/>
    <mergeCell ref="E510:F510"/>
    <mergeCell ref="E511:F511"/>
    <mergeCell ref="E512:F512"/>
    <mergeCell ref="E513:F513"/>
    <mergeCell ref="E514:F514"/>
    <mergeCell ref="H516:I516"/>
    <mergeCell ref="E478:F478"/>
    <mergeCell ref="E479:F479"/>
    <mergeCell ref="E480:F480"/>
    <mergeCell ref="E481:F481"/>
    <mergeCell ref="E482:F482"/>
    <mergeCell ref="E483:F483"/>
    <mergeCell ref="E484:F484"/>
    <mergeCell ref="E485:F485"/>
    <mergeCell ref="E486:F486"/>
    <mergeCell ref="E487:F487"/>
    <mergeCell ref="H489:I489"/>
    <mergeCell ref="E491:F491"/>
    <mergeCell ref="E492:F492"/>
    <mergeCell ref="E493:F493"/>
    <mergeCell ref="E494:F494"/>
    <mergeCell ref="E495:F495"/>
    <mergeCell ref="E496:F496"/>
    <mergeCell ref="H456:I456"/>
    <mergeCell ref="E458:F458"/>
    <mergeCell ref="E459:F459"/>
    <mergeCell ref="E460:F460"/>
    <mergeCell ref="E461:F461"/>
    <mergeCell ref="E462:F462"/>
    <mergeCell ref="E463:F463"/>
    <mergeCell ref="E464:F464"/>
    <mergeCell ref="E465:F465"/>
    <mergeCell ref="H467:I467"/>
    <mergeCell ref="E469:F469"/>
    <mergeCell ref="E470:F470"/>
    <mergeCell ref="E471:F471"/>
    <mergeCell ref="E472:F472"/>
    <mergeCell ref="E473:F473"/>
    <mergeCell ref="E474:F474"/>
    <mergeCell ref="H476:I476"/>
    <mergeCell ref="E436:F436"/>
    <mergeCell ref="E437:F437"/>
    <mergeCell ref="E438:F438"/>
    <mergeCell ref="E439:F439"/>
    <mergeCell ref="E440:F440"/>
    <mergeCell ref="E441:F441"/>
    <mergeCell ref="E442:F442"/>
    <mergeCell ref="H444:I444"/>
    <mergeCell ref="E446:F446"/>
    <mergeCell ref="E447:F447"/>
    <mergeCell ref="E448:F448"/>
    <mergeCell ref="E449:F449"/>
    <mergeCell ref="E450:F450"/>
    <mergeCell ref="E451:F451"/>
    <mergeCell ref="E452:F452"/>
    <mergeCell ref="E453:F453"/>
    <mergeCell ref="E454:F454"/>
    <mergeCell ref="E415:F415"/>
    <mergeCell ref="E416:F416"/>
    <mergeCell ref="E417:F417"/>
    <mergeCell ref="E418:F418"/>
    <mergeCell ref="E419:F419"/>
    <mergeCell ref="E420:F420"/>
    <mergeCell ref="H422:I422"/>
    <mergeCell ref="E424:F424"/>
    <mergeCell ref="E425:F425"/>
    <mergeCell ref="E426:F426"/>
    <mergeCell ref="E427:F427"/>
    <mergeCell ref="E428:F428"/>
    <mergeCell ref="E429:F429"/>
    <mergeCell ref="E430:F430"/>
    <mergeCell ref="E431:F431"/>
    <mergeCell ref="H433:I433"/>
    <mergeCell ref="E435:F435"/>
    <mergeCell ref="E394:F394"/>
    <mergeCell ref="E395:F395"/>
    <mergeCell ref="E396:F396"/>
    <mergeCell ref="E397:F397"/>
    <mergeCell ref="E398:F398"/>
    <mergeCell ref="E399:F399"/>
    <mergeCell ref="E400:F400"/>
    <mergeCell ref="H402:I402"/>
    <mergeCell ref="E404:F404"/>
    <mergeCell ref="E405:F405"/>
    <mergeCell ref="E406:F406"/>
    <mergeCell ref="E407:F407"/>
    <mergeCell ref="E408:F408"/>
    <mergeCell ref="E409:F409"/>
    <mergeCell ref="E410:F410"/>
    <mergeCell ref="E411:F411"/>
    <mergeCell ref="H413:I413"/>
    <mergeCell ref="E373:F373"/>
    <mergeCell ref="E374:F374"/>
    <mergeCell ref="E375:F375"/>
    <mergeCell ref="E376:F376"/>
    <mergeCell ref="E377:F377"/>
    <mergeCell ref="E378:F378"/>
    <mergeCell ref="E379:F379"/>
    <mergeCell ref="E380:F380"/>
    <mergeCell ref="E381:F381"/>
    <mergeCell ref="E382:F382"/>
    <mergeCell ref="E383:F383"/>
    <mergeCell ref="H385:I385"/>
    <mergeCell ref="E387:F387"/>
    <mergeCell ref="E388:F388"/>
    <mergeCell ref="E389:F389"/>
    <mergeCell ref="E390:F390"/>
    <mergeCell ref="H392:I392"/>
    <mergeCell ref="E352:F352"/>
    <mergeCell ref="E353:F353"/>
    <mergeCell ref="E354:F354"/>
    <mergeCell ref="E355:F355"/>
    <mergeCell ref="H357:I357"/>
    <mergeCell ref="E359:F359"/>
    <mergeCell ref="E360:F360"/>
    <mergeCell ref="E361:F361"/>
    <mergeCell ref="E362:F362"/>
    <mergeCell ref="E363:F363"/>
    <mergeCell ref="E364:F364"/>
    <mergeCell ref="E365:F365"/>
    <mergeCell ref="E366:F366"/>
    <mergeCell ref="E367:F367"/>
    <mergeCell ref="E368:F368"/>
    <mergeCell ref="H370:I370"/>
    <mergeCell ref="E372:F372"/>
    <mergeCell ref="H332:I332"/>
    <mergeCell ref="E334:F334"/>
    <mergeCell ref="E335:F335"/>
    <mergeCell ref="E336:F336"/>
    <mergeCell ref="E337:F337"/>
    <mergeCell ref="E338:F338"/>
    <mergeCell ref="E339:F339"/>
    <mergeCell ref="E340:F340"/>
    <mergeCell ref="H342:I342"/>
    <mergeCell ref="E344:F344"/>
    <mergeCell ref="E345:F345"/>
    <mergeCell ref="E346:F346"/>
    <mergeCell ref="E347:F347"/>
    <mergeCell ref="E348:F348"/>
    <mergeCell ref="E349:F349"/>
    <mergeCell ref="E350:F350"/>
    <mergeCell ref="E351:F351"/>
    <mergeCell ref="E310:F310"/>
    <mergeCell ref="H312:I312"/>
    <mergeCell ref="E314:F314"/>
    <mergeCell ref="E315:F315"/>
    <mergeCell ref="E316:F316"/>
    <mergeCell ref="E317:F317"/>
    <mergeCell ref="E318:F318"/>
    <mergeCell ref="E319:F319"/>
    <mergeCell ref="E320:F320"/>
    <mergeCell ref="H322:I322"/>
    <mergeCell ref="E324:F324"/>
    <mergeCell ref="E325:F325"/>
    <mergeCell ref="E326:F326"/>
    <mergeCell ref="E327:F327"/>
    <mergeCell ref="E328:F328"/>
    <mergeCell ref="E329:F329"/>
    <mergeCell ref="E330:F330"/>
    <mergeCell ref="E289:F289"/>
    <mergeCell ref="E290:F290"/>
    <mergeCell ref="H292:I292"/>
    <mergeCell ref="E294:F294"/>
    <mergeCell ref="E295:F295"/>
    <mergeCell ref="E296:F296"/>
    <mergeCell ref="E297:F297"/>
    <mergeCell ref="E298:F298"/>
    <mergeCell ref="E299:F299"/>
    <mergeCell ref="E300:F300"/>
    <mergeCell ref="H302:I302"/>
    <mergeCell ref="E304:F304"/>
    <mergeCell ref="E305:F305"/>
    <mergeCell ref="E306:F306"/>
    <mergeCell ref="E307:F307"/>
    <mergeCell ref="E308:F308"/>
    <mergeCell ref="E309:F309"/>
    <mergeCell ref="H269:I269"/>
    <mergeCell ref="E271:F271"/>
    <mergeCell ref="E272:F272"/>
    <mergeCell ref="E273:F273"/>
    <mergeCell ref="E274:F274"/>
    <mergeCell ref="E275:F275"/>
    <mergeCell ref="E276:F276"/>
    <mergeCell ref="E277:F277"/>
    <mergeCell ref="E278:F278"/>
    <mergeCell ref="E279:F279"/>
    <mergeCell ref="E280:F280"/>
    <mergeCell ref="E281:F281"/>
    <mergeCell ref="E282:F282"/>
    <mergeCell ref="H284:I284"/>
    <mergeCell ref="E286:F286"/>
    <mergeCell ref="E287:F287"/>
    <mergeCell ref="E288:F288"/>
    <mergeCell ref="H248:I248"/>
    <mergeCell ref="E250:F250"/>
    <mergeCell ref="E251:F251"/>
    <mergeCell ref="E252:F252"/>
    <mergeCell ref="E253:F253"/>
    <mergeCell ref="E254:F254"/>
    <mergeCell ref="E255:F255"/>
    <mergeCell ref="E256:F256"/>
    <mergeCell ref="E257:F257"/>
    <mergeCell ref="H259:I259"/>
    <mergeCell ref="E261:F261"/>
    <mergeCell ref="E262:F262"/>
    <mergeCell ref="E263:F263"/>
    <mergeCell ref="E264:F264"/>
    <mergeCell ref="E265:F265"/>
    <mergeCell ref="E266:F266"/>
    <mergeCell ref="E267:F267"/>
    <mergeCell ref="E226:F226"/>
    <mergeCell ref="E227:F227"/>
    <mergeCell ref="E228:F228"/>
    <mergeCell ref="E229:F229"/>
    <mergeCell ref="E230:F230"/>
    <mergeCell ref="H232:I232"/>
    <mergeCell ref="E234:F234"/>
    <mergeCell ref="E235:F235"/>
    <mergeCell ref="E236:F236"/>
    <mergeCell ref="E237:F237"/>
    <mergeCell ref="E238:F238"/>
    <mergeCell ref="E239:F239"/>
    <mergeCell ref="H241:I241"/>
    <mergeCell ref="E243:F243"/>
    <mergeCell ref="E244:F244"/>
    <mergeCell ref="E245:F245"/>
    <mergeCell ref="E246:F246"/>
    <mergeCell ref="E205:F205"/>
    <mergeCell ref="H207:I207"/>
    <mergeCell ref="E209:F209"/>
    <mergeCell ref="E210:F210"/>
    <mergeCell ref="E211:F211"/>
    <mergeCell ref="E212:F212"/>
    <mergeCell ref="E213:F213"/>
    <mergeCell ref="E214:F214"/>
    <mergeCell ref="E215:F215"/>
    <mergeCell ref="E216:F216"/>
    <mergeCell ref="E217:F217"/>
    <mergeCell ref="E218:F218"/>
    <mergeCell ref="E219:F219"/>
    <mergeCell ref="E220:F220"/>
    <mergeCell ref="E221:F221"/>
    <mergeCell ref="E222:F222"/>
    <mergeCell ref="H224:I224"/>
    <mergeCell ref="E184:F184"/>
    <mergeCell ref="E185:F185"/>
    <mergeCell ref="H187:I187"/>
    <mergeCell ref="E189:F189"/>
    <mergeCell ref="E190:F190"/>
    <mergeCell ref="E191:F191"/>
    <mergeCell ref="E192:F192"/>
    <mergeCell ref="E193:F193"/>
    <mergeCell ref="E194:F194"/>
    <mergeCell ref="E195:F195"/>
    <mergeCell ref="H197:I197"/>
    <mergeCell ref="E199:F199"/>
    <mergeCell ref="E200:F200"/>
    <mergeCell ref="E201:F201"/>
    <mergeCell ref="E202:F202"/>
    <mergeCell ref="E203:F203"/>
    <mergeCell ref="E204:F204"/>
    <mergeCell ref="E163:F163"/>
    <mergeCell ref="E164:F164"/>
    <mergeCell ref="E165:F165"/>
    <mergeCell ref="H167:I167"/>
    <mergeCell ref="E169:F169"/>
    <mergeCell ref="E170:F170"/>
    <mergeCell ref="E171:F171"/>
    <mergeCell ref="E172:F172"/>
    <mergeCell ref="E173:F173"/>
    <mergeCell ref="E174:F174"/>
    <mergeCell ref="E175:F175"/>
    <mergeCell ref="H177:I177"/>
    <mergeCell ref="E179:F179"/>
    <mergeCell ref="E180:F180"/>
    <mergeCell ref="E181:F181"/>
    <mergeCell ref="E182:F182"/>
    <mergeCell ref="E183:F183"/>
    <mergeCell ref="H141:I141"/>
    <mergeCell ref="E143:F143"/>
    <mergeCell ref="E144:F144"/>
    <mergeCell ref="E145:F145"/>
    <mergeCell ref="H147:I147"/>
    <mergeCell ref="E149:F149"/>
    <mergeCell ref="E150:F150"/>
    <mergeCell ref="E151:F151"/>
    <mergeCell ref="E152:F152"/>
    <mergeCell ref="E153:F153"/>
    <mergeCell ref="E154:F154"/>
    <mergeCell ref="E155:F155"/>
    <mergeCell ref="H157:I157"/>
    <mergeCell ref="E159:F159"/>
    <mergeCell ref="E160:F160"/>
    <mergeCell ref="E161:F161"/>
    <mergeCell ref="E162:F162"/>
    <mergeCell ref="E115:F115"/>
    <mergeCell ref="H117:I117"/>
    <mergeCell ref="E119:F119"/>
    <mergeCell ref="E120:F120"/>
    <mergeCell ref="E121:F121"/>
    <mergeCell ref="H123:I123"/>
    <mergeCell ref="E125:F125"/>
    <mergeCell ref="E126:F126"/>
    <mergeCell ref="E127:F127"/>
    <mergeCell ref="H129:I129"/>
    <mergeCell ref="E131:F131"/>
    <mergeCell ref="E132:F132"/>
    <mergeCell ref="E133:F133"/>
    <mergeCell ref="H135:I135"/>
    <mergeCell ref="E137:F137"/>
    <mergeCell ref="E138:F138"/>
    <mergeCell ref="E139:F139"/>
    <mergeCell ref="E96:F96"/>
    <mergeCell ref="E97:F97"/>
    <mergeCell ref="E98:F98"/>
    <mergeCell ref="E99:F99"/>
    <mergeCell ref="E100:F100"/>
    <mergeCell ref="H102:I102"/>
    <mergeCell ref="E104:F104"/>
    <mergeCell ref="E105:F105"/>
    <mergeCell ref="E106:F106"/>
    <mergeCell ref="E107:F107"/>
    <mergeCell ref="E108:F108"/>
    <mergeCell ref="E109:F109"/>
    <mergeCell ref="E110:F110"/>
    <mergeCell ref="E111:F111"/>
    <mergeCell ref="E112:F112"/>
    <mergeCell ref="E113:F113"/>
    <mergeCell ref="E114:F114"/>
    <mergeCell ref="E77:F77"/>
    <mergeCell ref="E78:F78"/>
    <mergeCell ref="E79:F79"/>
    <mergeCell ref="E80:F80"/>
    <mergeCell ref="E81:F81"/>
    <mergeCell ref="E82:F82"/>
    <mergeCell ref="E83:F83"/>
    <mergeCell ref="E84:F84"/>
    <mergeCell ref="E85:F85"/>
    <mergeCell ref="E86:F86"/>
    <mergeCell ref="H88:I88"/>
    <mergeCell ref="E90:F90"/>
    <mergeCell ref="E91:F91"/>
    <mergeCell ref="E92:F92"/>
    <mergeCell ref="E93:F93"/>
    <mergeCell ref="E94:F94"/>
    <mergeCell ref="E95:F95"/>
    <mergeCell ref="E56:F56"/>
    <mergeCell ref="E57:F57"/>
    <mergeCell ref="E58:F58"/>
    <mergeCell ref="E59:F59"/>
    <mergeCell ref="H61:I61"/>
    <mergeCell ref="E63:F63"/>
    <mergeCell ref="E64:F64"/>
    <mergeCell ref="E65:F65"/>
    <mergeCell ref="E66:F66"/>
    <mergeCell ref="E67:F67"/>
    <mergeCell ref="E68:F68"/>
    <mergeCell ref="E69:F69"/>
    <mergeCell ref="E70:F70"/>
    <mergeCell ref="E71:F71"/>
    <mergeCell ref="H73:I73"/>
    <mergeCell ref="E75:F75"/>
    <mergeCell ref="E76:F76"/>
    <mergeCell ref="E35:F35"/>
    <mergeCell ref="E36:F36"/>
    <mergeCell ref="E37:F37"/>
    <mergeCell ref="E38:F38"/>
    <mergeCell ref="H40:I40"/>
    <mergeCell ref="E42:F42"/>
    <mergeCell ref="E43:F43"/>
    <mergeCell ref="E44:F44"/>
    <mergeCell ref="E45:F45"/>
    <mergeCell ref="E46:F46"/>
    <mergeCell ref="E47:F47"/>
    <mergeCell ref="H49:I49"/>
    <mergeCell ref="E51:F51"/>
    <mergeCell ref="E52:F52"/>
    <mergeCell ref="E53:F53"/>
    <mergeCell ref="E54:F54"/>
    <mergeCell ref="E55:F55"/>
    <mergeCell ref="H13:I13"/>
    <mergeCell ref="E15:F15"/>
    <mergeCell ref="E16:F16"/>
    <mergeCell ref="E17:F17"/>
    <mergeCell ref="E18:F18"/>
    <mergeCell ref="E19:F19"/>
    <mergeCell ref="H21:I21"/>
    <mergeCell ref="E23:F23"/>
    <mergeCell ref="E24:F24"/>
    <mergeCell ref="E25:F25"/>
    <mergeCell ref="E26:F26"/>
    <mergeCell ref="E27:F27"/>
    <mergeCell ref="E28:F28"/>
    <mergeCell ref="E29:F29"/>
    <mergeCell ref="E30:F30"/>
    <mergeCell ref="E31:F31"/>
    <mergeCell ref="H33:I33"/>
    <mergeCell ref="C1:D1"/>
    <mergeCell ref="E1:F1"/>
    <mergeCell ref="G1:H1"/>
    <mergeCell ref="I1:J1"/>
    <mergeCell ref="C2:D2"/>
    <mergeCell ref="E2:F2"/>
    <mergeCell ref="G2:H2"/>
    <mergeCell ref="I2:J2"/>
    <mergeCell ref="A3:J3"/>
    <mergeCell ref="A4:J4"/>
    <mergeCell ref="E5:F5"/>
    <mergeCell ref="E6:F6"/>
    <mergeCell ref="E7:F7"/>
    <mergeCell ref="E8:F8"/>
    <mergeCell ref="E9:F9"/>
    <mergeCell ref="E10:F10"/>
    <mergeCell ref="E11:F11"/>
  </mergeCells>
  <pageMargins left="0.51181102362204722" right="0.51181102362204722" top="0.98425196850393704" bottom="0.98425196850393704" header="0.51181102362204722" footer="0.51181102362204722"/>
  <pageSetup paperSize="9" scale="71" fitToHeight="0" orientation="landscape" r:id="rId1"/>
  <headerFooter>
    <oddHeader>&amp;L &amp;C &amp;R</oddHeader>
    <oddFooter>&amp;L &amp;C &amp;R</oddFooter>
  </headerFooter>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26073-C050-479D-BAD1-7D29F04F5029}">
  <sheetPr>
    <pageSetUpPr fitToPage="1"/>
  </sheetPr>
  <dimension ref="B1:G54"/>
  <sheetViews>
    <sheetView view="pageBreakPreview" zoomScaleSheetLayoutView="100" workbookViewId="0">
      <selection activeCell="B6" sqref="B6:G6"/>
    </sheetView>
  </sheetViews>
  <sheetFormatPr defaultColWidth="8.19921875" defaultRowHeight="14.4"/>
  <cols>
    <col min="1" max="1" width="1" style="92" customWidth="1"/>
    <col min="2" max="2" width="68.09765625" style="92" customWidth="1"/>
    <col min="3" max="3" width="12" style="122" customWidth="1"/>
    <col min="4" max="4" width="12.8984375" style="122" customWidth="1"/>
    <col min="5" max="5" width="10.296875" style="125" customWidth="1"/>
    <col min="6" max="6" width="56.296875" style="125" customWidth="1"/>
    <col min="7" max="16384" width="8.19921875" style="92"/>
  </cols>
  <sheetData>
    <row r="1" spans="2:7" s="131" customFormat="1" ht="6.75" customHeight="1">
      <c r="C1" s="132"/>
      <c r="D1" s="132"/>
      <c r="E1" s="133"/>
      <c r="F1" s="133"/>
    </row>
    <row r="2" spans="2:7" s="131" customFormat="1" ht="18">
      <c r="B2" s="401" t="s">
        <v>6403</v>
      </c>
      <c r="C2" s="401"/>
      <c r="D2" s="401"/>
      <c r="E2" s="133"/>
      <c r="F2" s="133"/>
    </row>
    <row r="3" spans="2:7" s="131" customFormat="1" ht="15.6">
      <c r="B3" s="402" t="s">
        <v>6404</v>
      </c>
      <c r="C3" s="402"/>
      <c r="D3" s="402"/>
      <c r="E3" s="133"/>
      <c r="F3" s="133"/>
    </row>
    <row r="4" spans="2:7" s="131" customFormat="1" ht="13.8">
      <c r="B4" s="134"/>
      <c r="C4" s="134"/>
      <c r="D4" s="134"/>
      <c r="E4" s="133"/>
      <c r="F4" s="133"/>
    </row>
    <row r="5" spans="2:7" s="135" customFormat="1" ht="13.8">
      <c r="B5" s="405" t="s">
        <v>6267</v>
      </c>
      <c r="C5" s="405"/>
      <c r="D5" s="405"/>
      <c r="E5" s="405"/>
      <c r="F5" s="405"/>
      <c r="G5" s="405"/>
    </row>
    <row r="6" spans="2:7" s="135" customFormat="1" ht="15" customHeight="1">
      <c r="B6" s="403" t="s">
        <v>6268</v>
      </c>
      <c r="C6" s="403"/>
      <c r="D6" s="403"/>
      <c r="E6" s="403"/>
      <c r="F6" s="403"/>
      <c r="G6" s="403"/>
    </row>
    <row r="7" spans="2:7" s="135" customFormat="1" ht="15" customHeight="1">
      <c r="B7" s="403" t="s">
        <v>6269</v>
      </c>
      <c r="C7" s="403"/>
      <c r="D7" s="403"/>
      <c r="E7" s="403"/>
      <c r="F7" s="403"/>
      <c r="G7" s="403"/>
    </row>
    <row r="8" spans="2:7" s="131" customFormat="1" ht="13.8">
      <c r="B8" s="136"/>
      <c r="C8" s="137"/>
      <c r="D8" s="137"/>
      <c r="E8" s="133"/>
      <c r="F8" s="133"/>
    </row>
    <row r="9" spans="2:7" s="131" customFormat="1">
      <c r="B9" s="138" t="s">
        <v>6405</v>
      </c>
      <c r="C9" s="139" t="s">
        <v>6406</v>
      </c>
      <c r="D9" s="139" t="s">
        <v>6407</v>
      </c>
      <c r="E9" s="133"/>
      <c r="F9" s="140" t="s">
        <v>6408</v>
      </c>
    </row>
    <row r="10" spans="2:7" s="131" customFormat="1">
      <c r="B10" s="141"/>
      <c r="C10" s="142"/>
      <c r="D10" s="142"/>
      <c r="E10" s="133"/>
      <c r="F10" s="133"/>
    </row>
    <row r="11" spans="2:7" s="131" customFormat="1">
      <c r="B11" s="143" t="s">
        <v>6409</v>
      </c>
      <c r="C11" s="144" t="s">
        <v>6410</v>
      </c>
      <c r="D11" s="145">
        <v>0.03</v>
      </c>
      <c r="E11" s="133" t="s">
        <v>6411</v>
      </c>
      <c r="F11" s="146" t="s">
        <v>6412</v>
      </c>
    </row>
    <row r="12" spans="2:7" s="131" customFormat="1">
      <c r="B12" s="143"/>
      <c r="C12" s="144"/>
      <c r="D12" s="147"/>
      <c r="E12" s="133"/>
      <c r="F12" s="133"/>
    </row>
    <row r="13" spans="2:7" s="131" customFormat="1">
      <c r="B13" s="143" t="s">
        <v>6413</v>
      </c>
      <c r="C13" s="144" t="s">
        <v>6414</v>
      </c>
      <c r="D13" s="145">
        <v>1.1299999999999999E-2</v>
      </c>
      <c r="E13" s="133" t="s">
        <v>6411</v>
      </c>
      <c r="F13" s="146" t="s">
        <v>6415</v>
      </c>
    </row>
    <row r="14" spans="2:7" s="131" customFormat="1">
      <c r="B14" s="143"/>
      <c r="C14" s="144"/>
      <c r="D14" s="148"/>
      <c r="E14" s="133"/>
      <c r="F14" s="133"/>
    </row>
    <row r="15" spans="2:7" s="131" customFormat="1">
      <c r="B15" s="143" t="s">
        <v>6416</v>
      </c>
      <c r="C15" s="144" t="s">
        <v>6417</v>
      </c>
      <c r="D15" s="145">
        <v>9.7000000000000003E-3</v>
      </c>
      <c r="E15" s="133" t="s">
        <v>6411</v>
      </c>
      <c r="F15" s="146" t="s">
        <v>6418</v>
      </c>
    </row>
    <row r="16" spans="2:7" s="131" customFormat="1">
      <c r="B16" s="143"/>
      <c r="C16" s="144"/>
      <c r="D16" s="148"/>
      <c r="E16" s="133"/>
      <c r="F16" s="133"/>
    </row>
    <row r="17" spans="2:6" s="131" customFormat="1">
      <c r="B17" s="149" t="s">
        <v>6419</v>
      </c>
      <c r="C17" s="150" t="s">
        <v>6420</v>
      </c>
      <c r="D17" s="151">
        <v>8.0000000000000002E-3</v>
      </c>
      <c r="E17" s="133" t="s">
        <v>6421</v>
      </c>
      <c r="F17" s="152" t="s">
        <v>6422</v>
      </c>
    </row>
    <row r="18" spans="2:6" s="131" customFormat="1">
      <c r="B18" s="143"/>
      <c r="C18" s="144"/>
      <c r="D18" s="153"/>
      <c r="E18" s="133"/>
      <c r="F18" s="133"/>
    </row>
    <row r="19" spans="2:6" s="131" customFormat="1">
      <c r="B19" s="143" t="s">
        <v>6423</v>
      </c>
      <c r="C19" s="144" t="s">
        <v>6423</v>
      </c>
      <c r="D19" s="153">
        <v>0.03</v>
      </c>
      <c r="E19" s="133"/>
      <c r="F19" s="133"/>
    </row>
    <row r="20" spans="2:6" s="131" customFormat="1">
      <c r="B20" s="143" t="s">
        <v>6424</v>
      </c>
      <c r="C20" s="144" t="s">
        <v>6425</v>
      </c>
      <c r="D20" s="153">
        <v>0.03</v>
      </c>
      <c r="E20" s="154"/>
      <c r="F20" s="133"/>
    </row>
    <row r="21" spans="2:6" s="131" customFormat="1">
      <c r="B21" s="143" t="s">
        <v>6426</v>
      </c>
      <c r="C21" s="144" t="s">
        <v>6426</v>
      </c>
      <c r="D21" s="153">
        <v>6.4999999999999997E-3</v>
      </c>
      <c r="E21" s="133"/>
      <c r="F21" s="133"/>
    </row>
    <row r="22" spans="2:6" s="131" customFormat="1">
      <c r="B22" s="143" t="s">
        <v>6427</v>
      </c>
      <c r="C22" s="144" t="s">
        <v>6428</v>
      </c>
      <c r="D22" s="153">
        <v>0</v>
      </c>
      <c r="E22" s="133"/>
      <c r="F22" s="133"/>
    </row>
    <row r="23" spans="2:6" s="131" customFormat="1">
      <c r="B23" s="143" t="s">
        <v>6429</v>
      </c>
      <c r="C23" s="144" t="s">
        <v>6430</v>
      </c>
      <c r="D23" s="145">
        <f>SUM(D19:D22)</f>
        <v>6.6500000000000004E-2</v>
      </c>
      <c r="E23" s="133"/>
      <c r="F23" s="133"/>
    </row>
    <row r="24" spans="2:6" s="131" customFormat="1">
      <c r="B24" s="143"/>
      <c r="C24" s="144"/>
      <c r="D24" s="153"/>
      <c r="E24" s="133"/>
      <c r="F24" s="133"/>
    </row>
    <row r="25" spans="2:6" s="131" customFormat="1">
      <c r="B25" s="143" t="s">
        <v>6431</v>
      </c>
      <c r="C25" s="144" t="s">
        <v>2015</v>
      </c>
      <c r="D25" s="145">
        <v>6.1699999999999998E-2</v>
      </c>
      <c r="E25" s="133" t="s">
        <v>6432</v>
      </c>
      <c r="F25" s="146" t="s">
        <v>6433</v>
      </c>
    </row>
    <row r="26" spans="2:6" s="131" customFormat="1">
      <c r="B26" s="141"/>
      <c r="C26" s="142"/>
      <c r="D26" s="155"/>
      <c r="E26" s="133"/>
      <c r="F26" s="133"/>
    </row>
    <row r="27" spans="2:6" s="131" customFormat="1">
      <c r="B27" s="156" t="s">
        <v>6434</v>
      </c>
      <c r="C27" s="157"/>
      <c r="D27" s="145">
        <f>ROUND((((1+D11+D17+D15)*(1+D13)*(1+D25))/(1-D23))-1,4)</f>
        <v>0.20499999999999999</v>
      </c>
      <c r="E27" s="158"/>
      <c r="F27" s="133"/>
    </row>
    <row r="28" spans="2:6" s="131" customFormat="1" ht="13.8">
      <c r="B28" s="133"/>
      <c r="C28" s="159"/>
      <c r="D28" s="160"/>
      <c r="E28" s="133"/>
      <c r="F28" s="146" t="s">
        <v>6435</v>
      </c>
    </row>
    <row r="29" spans="2:6" s="131" customFormat="1" ht="13.8">
      <c r="B29" s="133"/>
      <c r="C29" s="159"/>
      <c r="D29" s="159"/>
      <c r="E29" s="133"/>
      <c r="F29" s="133"/>
    </row>
    <row r="30" spans="2:6" s="131" customFormat="1" ht="13.8">
      <c r="B30" s="133"/>
      <c r="C30" s="159"/>
      <c r="D30" s="159"/>
      <c r="E30" s="133"/>
      <c r="F30" s="133"/>
    </row>
    <row r="31" spans="2:6" s="131" customFormat="1" ht="15.6">
      <c r="B31" s="161" t="s">
        <v>6436</v>
      </c>
      <c r="C31" s="159"/>
      <c r="D31" s="159"/>
      <c r="E31" s="133"/>
      <c r="F31" s="133"/>
    </row>
    <row r="32" spans="2:6">
      <c r="B32" s="162"/>
      <c r="C32" s="163"/>
      <c r="D32" s="164"/>
    </row>
    <row r="33" spans="2:6">
      <c r="B33" s="165"/>
      <c r="C33" s="124"/>
      <c r="D33" s="166"/>
    </row>
    <row r="34" spans="2:6">
      <c r="B34" s="165"/>
      <c r="C34" s="124"/>
      <c r="D34" s="166"/>
    </row>
    <row r="35" spans="2:6">
      <c r="B35" s="165"/>
      <c r="C35" s="124"/>
      <c r="D35" s="166"/>
    </row>
    <row r="36" spans="2:6">
      <c r="B36" s="165"/>
      <c r="C36" s="124"/>
      <c r="D36" s="166"/>
    </row>
    <row r="37" spans="2:6">
      <c r="B37" s="167"/>
      <c r="C37" s="168"/>
      <c r="D37" s="169"/>
    </row>
    <row r="38" spans="2:6">
      <c r="B38" s="170"/>
    </row>
    <row r="39" spans="2:6">
      <c r="B39" s="170" t="s">
        <v>6437</v>
      </c>
    </row>
    <row r="40" spans="2:6" s="172" customFormat="1" ht="13.8">
      <c r="B40" s="404"/>
      <c r="C40" s="404"/>
      <c r="D40" s="404"/>
      <c r="E40" s="171"/>
      <c r="F40" s="171"/>
    </row>
    <row r="52" spans="2:6" s="131" customFormat="1" ht="13.8">
      <c r="C52" s="132"/>
      <c r="D52" s="132"/>
      <c r="E52" s="133"/>
      <c r="F52" s="133"/>
    </row>
    <row r="53" spans="2:6" s="131" customFormat="1" ht="13.8">
      <c r="C53" s="132"/>
      <c r="D53" s="132"/>
      <c r="E53" s="133"/>
      <c r="F53" s="133"/>
    </row>
    <row r="54" spans="2:6">
      <c r="B54" s="92" t="s">
        <v>6438</v>
      </c>
    </row>
  </sheetData>
  <mergeCells count="6">
    <mergeCell ref="B2:D2"/>
    <mergeCell ref="B3:D3"/>
    <mergeCell ref="B6:G6"/>
    <mergeCell ref="B7:G7"/>
    <mergeCell ref="B40:D40"/>
    <mergeCell ref="B5:G5"/>
  </mergeCells>
  <printOptions horizontalCentered="1"/>
  <pageMargins left="0.59055118110236227" right="0.59055118110236227" top="1.3779527559055118" bottom="0.59055118110236227" header="0.39370078740157483" footer="0.39370078740157483"/>
  <pageSetup paperSize="9" scale="88" fitToHeight="0" orientation="portrait" horizontalDpi="360" verticalDpi="360" r:id="rId1"/>
  <headerFooter>
    <oddHeader>&amp;L&amp;G&amp;R&amp;G</oddHeader>
    <oddFooter>Página &amp;P de &amp;N</oddFooter>
  </headerFooter>
  <drawing r:id="rId2"/>
  <legacyDrawing r:id="rId3"/>
  <legacyDrawingHF r:id="rId4"/>
  <oleObjects>
    <mc:AlternateContent xmlns:mc="http://schemas.openxmlformats.org/markup-compatibility/2006">
      <mc:Choice Requires="x14">
        <oleObject progId="Equation.3" shapeId="11265" r:id="rId5">
          <objectPr defaultSize="0" autoPict="0" r:id="rId6">
            <anchor moveWithCells="1" sizeWithCells="1">
              <from>
                <xdr:col>1</xdr:col>
                <xdr:colOff>975360</xdr:colOff>
                <xdr:row>32</xdr:row>
                <xdr:rowOff>0</xdr:rowOff>
              </from>
              <to>
                <xdr:col>2</xdr:col>
                <xdr:colOff>419100</xdr:colOff>
                <xdr:row>36</xdr:row>
                <xdr:rowOff>7620</xdr:rowOff>
              </to>
            </anchor>
          </objectPr>
        </oleObject>
      </mc:Choice>
      <mc:Fallback>
        <oleObject progId="Equation.3" shapeId="11265" r:id="rId5"/>
      </mc:Fallback>
    </mc:AlternateContent>
  </oleObjec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FFBA9-EB73-4BB4-A722-F0A104DEAC40}">
  <sheetPr>
    <pageSetUpPr fitToPage="1"/>
  </sheetPr>
  <dimension ref="A1:Q85"/>
  <sheetViews>
    <sheetView view="pageBreakPreview" topLeftCell="B1" zoomScale="55" zoomScaleNormal="55" zoomScaleSheetLayoutView="55" workbookViewId="0">
      <selection activeCell="C72" sqref="C72"/>
    </sheetView>
  </sheetViews>
  <sheetFormatPr defaultColWidth="8.59765625" defaultRowHeight="15.6"/>
  <cols>
    <col min="1" max="1" width="6" style="62" customWidth="1"/>
    <col min="2" max="2" width="72.09765625" style="62" customWidth="1"/>
    <col min="3" max="3" width="21.09765625" style="70" customWidth="1"/>
    <col min="4" max="4" width="20.09765625" style="40" bestFit="1" customWidth="1"/>
    <col min="5" max="5" width="20.09765625" style="62" customWidth="1"/>
    <col min="6" max="6" width="21" style="62" customWidth="1"/>
    <col min="7" max="7" width="20.5" style="62" customWidth="1"/>
    <col min="8" max="8" width="21.09765625" style="62" customWidth="1"/>
    <col min="9" max="10" width="21" style="62" customWidth="1"/>
    <col min="11" max="12" width="21.09765625" style="62" customWidth="1"/>
    <col min="13" max="14" width="21" style="62" customWidth="1"/>
    <col min="15" max="15" width="22.59765625" style="62" customWidth="1"/>
    <col min="16" max="16" width="17.59765625" style="40" customWidth="1"/>
    <col min="17" max="17" width="10.09765625" style="40" bestFit="1" customWidth="1"/>
    <col min="18" max="255" width="8.59765625" style="40"/>
    <col min="256" max="256" width="50" style="40" customWidth="1"/>
    <col min="257" max="257" width="16.09765625" style="40" customWidth="1"/>
    <col min="258" max="258" width="15.09765625" style="40" customWidth="1"/>
    <col min="259" max="259" width="13.59765625" style="40" customWidth="1"/>
    <col min="260" max="262" width="14.09765625" style="40" customWidth="1"/>
    <col min="263" max="270" width="15.09765625" style="40" customWidth="1"/>
    <col min="271" max="271" width="16" style="40" customWidth="1"/>
    <col min="272" max="511" width="8.59765625" style="40"/>
    <col min="512" max="512" width="50" style="40" customWidth="1"/>
    <col min="513" max="513" width="16.09765625" style="40" customWidth="1"/>
    <col min="514" max="514" width="15.09765625" style="40" customWidth="1"/>
    <col min="515" max="515" width="13.59765625" style="40" customWidth="1"/>
    <col min="516" max="518" width="14.09765625" style="40" customWidth="1"/>
    <col min="519" max="526" width="15.09765625" style="40" customWidth="1"/>
    <col min="527" max="527" width="16" style="40" customWidth="1"/>
    <col min="528" max="767" width="8.59765625" style="40"/>
    <col min="768" max="768" width="50" style="40" customWidth="1"/>
    <col min="769" max="769" width="16.09765625" style="40" customWidth="1"/>
    <col min="770" max="770" width="15.09765625" style="40" customWidth="1"/>
    <col min="771" max="771" width="13.59765625" style="40" customWidth="1"/>
    <col min="772" max="774" width="14.09765625" style="40" customWidth="1"/>
    <col min="775" max="782" width="15.09765625" style="40" customWidth="1"/>
    <col min="783" max="783" width="16" style="40" customWidth="1"/>
    <col min="784" max="1023" width="8.59765625" style="40"/>
    <col min="1024" max="1024" width="50" style="40" customWidth="1"/>
    <col min="1025" max="1025" width="16.09765625" style="40" customWidth="1"/>
    <col min="1026" max="1026" width="15.09765625" style="40" customWidth="1"/>
    <col min="1027" max="1027" width="13.59765625" style="40" customWidth="1"/>
    <col min="1028" max="1030" width="14.09765625" style="40" customWidth="1"/>
    <col min="1031" max="1038" width="15.09765625" style="40" customWidth="1"/>
    <col min="1039" max="1039" width="16" style="40" customWidth="1"/>
    <col min="1040" max="1279" width="8.59765625" style="40"/>
    <col min="1280" max="1280" width="50" style="40" customWidth="1"/>
    <col min="1281" max="1281" width="16.09765625" style="40" customWidth="1"/>
    <col min="1282" max="1282" width="15.09765625" style="40" customWidth="1"/>
    <col min="1283" max="1283" width="13.59765625" style="40" customWidth="1"/>
    <col min="1284" max="1286" width="14.09765625" style="40" customWidth="1"/>
    <col min="1287" max="1294" width="15.09765625" style="40" customWidth="1"/>
    <col min="1295" max="1295" width="16" style="40" customWidth="1"/>
    <col min="1296" max="1535" width="8.59765625" style="40"/>
    <col min="1536" max="1536" width="50" style="40" customWidth="1"/>
    <col min="1537" max="1537" width="16.09765625" style="40" customWidth="1"/>
    <col min="1538" max="1538" width="15.09765625" style="40" customWidth="1"/>
    <col min="1539" max="1539" width="13.59765625" style="40" customWidth="1"/>
    <col min="1540" max="1542" width="14.09765625" style="40" customWidth="1"/>
    <col min="1543" max="1550" width="15.09765625" style="40" customWidth="1"/>
    <col min="1551" max="1551" width="16" style="40" customWidth="1"/>
    <col min="1552" max="1791" width="8.59765625" style="40"/>
    <col min="1792" max="1792" width="50" style="40" customWidth="1"/>
    <col min="1793" max="1793" width="16.09765625" style="40" customWidth="1"/>
    <col min="1794" max="1794" width="15.09765625" style="40" customWidth="1"/>
    <col min="1795" max="1795" width="13.59765625" style="40" customWidth="1"/>
    <col min="1796" max="1798" width="14.09765625" style="40" customWidth="1"/>
    <col min="1799" max="1806" width="15.09765625" style="40" customWidth="1"/>
    <col min="1807" max="1807" width="16" style="40" customWidth="1"/>
    <col min="1808" max="2047" width="8.59765625" style="40"/>
    <col min="2048" max="2048" width="50" style="40" customWidth="1"/>
    <col min="2049" max="2049" width="16.09765625" style="40" customWidth="1"/>
    <col min="2050" max="2050" width="15.09765625" style="40" customWidth="1"/>
    <col min="2051" max="2051" width="13.59765625" style="40" customWidth="1"/>
    <col min="2052" max="2054" width="14.09765625" style="40" customWidth="1"/>
    <col min="2055" max="2062" width="15.09765625" style="40" customWidth="1"/>
    <col min="2063" max="2063" width="16" style="40" customWidth="1"/>
    <col min="2064" max="2303" width="8.59765625" style="40"/>
    <col min="2304" max="2304" width="50" style="40" customWidth="1"/>
    <col min="2305" max="2305" width="16.09765625" style="40" customWidth="1"/>
    <col min="2306" max="2306" width="15.09765625" style="40" customWidth="1"/>
    <col min="2307" max="2307" width="13.59765625" style="40" customWidth="1"/>
    <col min="2308" max="2310" width="14.09765625" style="40" customWidth="1"/>
    <col min="2311" max="2318" width="15.09765625" style="40" customWidth="1"/>
    <col min="2319" max="2319" width="16" style="40" customWidth="1"/>
    <col min="2320" max="2559" width="8.59765625" style="40"/>
    <col min="2560" max="2560" width="50" style="40" customWidth="1"/>
    <col min="2561" max="2561" width="16.09765625" style="40" customWidth="1"/>
    <col min="2562" max="2562" width="15.09765625" style="40" customWidth="1"/>
    <col min="2563" max="2563" width="13.59765625" style="40" customWidth="1"/>
    <col min="2564" max="2566" width="14.09765625" style="40" customWidth="1"/>
    <col min="2567" max="2574" width="15.09765625" style="40" customWidth="1"/>
    <col min="2575" max="2575" width="16" style="40" customWidth="1"/>
    <col min="2576" max="2815" width="8.59765625" style="40"/>
    <col min="2816" max="2816" width="50" style="40" customWidth="1"/>
    <col min="2817" max="2817" width="16.09765625" style="40" customWidth="1"/>
    <col min="2818" max="2818" width="15.09765625" style="40" customWidth="1"/>
    <col min="2819" max="2819" width="13.59765625" style="40" customWidth="1"/>
    <col min="2820" max="2822" width="14.09765625" style="40" customWidth="1"/>
    <col min="2823" max="2830" width="15.09765625" style="40" customWidth="1"/>
    <col min="2831" max="2831" width="16" style="40" customWidth="1"/>
    <col min="2832" max="3071" width="8.59765625" style="40"/>
    <col min="3072" max="3072" width="50" style="40" customWidth="1"/>
    <col min="3073" max="3073" width="16.09765625" style="40" customWidth="1"/>
    <col min="3074" max="3074" width="15.09765625" style="40" customWidth="1"/>
    <col min="3075" max="3075" width="13.59765625" style="40" customWidth="1"/>
    <col min="3076" max="3078" width="14.09765625" style="40" customWidth="1"/>
    <col min="3079" max="3086" width="15.09765625" style="40" customWidth="1"/>
    <col min="3087" max="3087" width="16" style="40" customWidth="1"/>
    <col min="3088" max="3327" width="8.59765625" style="40"/>
    <col min="3328" max="3328" width="50" style="40" customWidth="1"/>
    <col min="3329" max="3329" width="16.09765625" style="40" customWidth="1"/>
    <col min="3330" max="3330" width="15.09765625" style="40" customWidth="1"/>
    <col min="3331" max="3331" width="13.59765625" style="40" customWidth="1"/>
    <col min="3332" max="3334" width="14.09765625" style="40" customWidth="1"/>
    <col min="3335" max="3342" width="15.09765625" style="40" customWidth="1"/>
    <col min="3343" max="3343" width="16" style="40" customWidth="1"/>
    <col min="3344" max="3583" width="8.59765625" style="40"/>
    <col min="3584" max="3584" width="50" style="40" customWidth="1"/>
    <col min="3585" max="3585" width="16.09765625" style="40" customWidth="1"/>
    <col min="3586" max="3586" width="15.09765625" style="40" customWidth="1"/>
    <col min="3587" max="3587" width="13.59765625" style="40" customWidth="1"/>
    <col min="3588" max="3590" width="14.09765625" style="40" customWidth="1"/>
    <col min="3591" max="3598" width="15.09765625" style="40" customWidth="1"/>
    <col min="3599" max="3599" width="16" style="40" customWidth="1"/>
    <col min="3600" max="3839" width="8.59765625" style="40"/>
    <col min="3840" max="3840" width="50" style="40" customWidth="1"/>
    <col min="3841" max="3841" width="16.09765625" style="40" customWidth="1"/>
    <col min="3842" max="3842" width="15.09765625" style="40" customWidth="1"/>
    <col min="3843" max="3843" width="13.59765625" style="40" customWidth="1"/>
    <col min="3844" max="3846" width="14.09765625" style="40" customWidth="1"/>
    <col min="3847" max="3854" width="15.09765625" style="40" customWidth="1"/>
    <col min="3855" max="3855" width="16" style="40" customWidth="1"/>
    <col min="3856" max="4095" width="8.59765625" style="40"/>
    <col min="4096" max="4096" width="50" style="40" customWidth="1"/>
    <col min="4097" max="4097" width="16.09765625" style="40" customWidth="1"/>
    <col min="4098" max="4098" width="15.09765625" style="40" customWidth="1"/>
    <col min="4099" max="4099" width="13.59765625" style="40" customWidth="1"/>
    <col min="4100" max="4102" width="14.09765625" style="40" customWidth="1"/>
    <col min="4103" max="4110" width="15.09765625" style="40" customWidth="1"/>
    <col min="4111" max="4111" width="16" style="40" customWidth="1"/>
    <col min="4112" max="4351" width="8.59765625" style="40"/>
    <col min="4352" max="4352" width="50" style="40" customWidth="1"/>
    <col min="4353" max="4353" width="16.09765625" style="40" customWidth="1"/>
    <col min="4354" max="4354" width="15.09765625" style="40" customWidth="1"/>
    <col min="4355" max="4355" width="13.59765625" style="40" customWidth="1"/>
    <col min="4356" max="4358" width="14.09765625" style="40" customWidth="1"/>
    <col min="4359" max="4366" width="15.09765625" style="40" customWidth="1"/>
    <col min="4367" max="4367" width="16" style="40" customWidth="1"/>
    <col min="4368" max="4607" width="8.59765625" style="40"/>
    <col min="4608" max="4608" width="50" style="40" customWidth="1"/>
    <col min="4609" max="4609" width="16.09765625" style="40" customWidth="1"/>
    <col min="4610" max="4610" width="15.09765625" style="40" customWidth="1"/>
    <col min="4611" max="4611" width="13.59765625" style="40" customWidth="1"/>
    <col min="4612" max="4614" width="14.09765625" style="40" customWidth="1"/>
    <col min="4615" max="4622" width="15.09765625" style="40" customWidth="1"/>
    <col min="4623" max="4623" width="16" style="40" customWidth="1"/>
    <col min="4624" max="4863" width="8.59765625" style="40"/>
    <col min="4864" max="4864" width="50" style="40" customWidth="1"/>
    <col min="4865" max="4865" width="16.09765625" style="40" customWidth="1"/>
    <col min="4866" max="4866" width="15.09765625" style="40" customWidth="1"/>
    <col min="4867" max="4867" width="13.59765625" style="40" customWidth="1"/>
    <col min="4868" max="4870" width="14.09765625" style="40" customWidth="1"/>
    <col min="4871" max="4878" width="15.09765625" style="40" customWidth="1"/>
    <col min="4879" max="4879" width="16" style="40" customWidth="1"/>
    <col min="4880" max="5119" width="8.59765625" style="40"/>
    <col min="5120" max="5120" width="50" style="40" customWidth="1"/>
    <col min="5121" max="5121" width="16.09765625" style="40" customWidth="1"/>
    <col min="5122" max="5122" width="15.09765625" style="40" customWidth="1"/>
    <col min="5123" max="5123" width="13.59765625" style="40" customWidth="1"/>
    <col min="5124" max="5126" width="14.09765625" style="40" customWidth="1"/>
    <col min="5127" max="5134" width="15.09765625" style="40" customWidth="1"/>
    <col min="5135" max="5135" width="16" style="40" customWidth="1"/>
    <col min="5136" max="5375" width="8.59765625" style="40"/>
    <col min="5376" max="5376" width="50" style="40" customWidth="1"/>
    <col min="5377" max="5377" width="16.09765625" style="40" customWidth="1"/>
    <col min="5378" max="5378" width="15.09765625" style="40" customWidth="1"/>
    <col min="5379" max="5379" width="13.59765625" style="40" customWidth="1"/>
    <col min="5380" max="5382" width="14.09765625" style="40" customWidth="1"/>
    <col min="5383" max="5390" width="15.09765625" style="40" customWidth="1"/>
    <col min="5391" max="5391" width="16" style="40" customWidth="1"/>
    <col min="5392" max="5631" width="8.59765625" style="40"/>
    <col min="5632" max="5632" width="50" style="40" customWidth="1"/>
    <col min="5633" max="5633" width="16.09765625" style="40" customWidth="1"/>
    <col min="5634" max="5634" width="15.09765625" style="40" customWidth="1"/>
    <col min="5635" max="5635" width="13.59765625" style="40" customWidth="1"/>
    <col min="5636" max="5638" width="14.09765625" style="40" customWidth="1"/>
    <col min="5639" max="5646" width="15.09765625" style="40" customWidth="1"/>
    <col min="5647" max="5647" width="16" style="40" customWidth="1"/>
    <col min="5648" max="5887" width="8.59765625" style="40"/>
    <col min="5888" max="5888" width="50" style="40" customWidth="1"/>
    <col min="5889" max="5889" width="16.09765625" style="40" customWidth="1"/>
    <col min="5890" max="5890" width="15.09765625" style="40" customWidth="1"/>
    <col min="5891" max="5891" width="13.59765625" style="40" customWidth="1"/>
    <col min="5892" max="5894" width="14.09765625" style="40" customWidth="1"/>
    <col min="5895" max="5902" width="15.09765625" style="40" customWidth="1"/>
    <col min="5903" max="5903" width="16" style="40" customWidth="1"/>
    <col min="5904" max="6143" width="8.59765625" style="40"/>
    <col min="6144" max="6144" width="50" style="40" customWidth="1"/>
    <col min="6145" max="6145" width="16.09765625" style="40" customWidth="1"/>
    <col min="6146" max="6146" width="15.09765625" style="40" customWidth="1"/>
    <col min="6147" max="6147" width="13.59765625" style="40" customWidth="1"/>
    <col min="6148" max="6150" width="14.09765625" style="40" customWidth="1"/>
    <col min="6151" max="6158" width="15.09765625" style="40" customWidth="1"/>
    <col min="6159" max="6159" width="16" style="40" customWidth="1"/>
    <col min="6160" max="6399" width="8.59765625" style="40"/>
    <col min="6400" max="6400" width="50" style="40" customWidth="1"/>
    <col min="6401" max="6401" width="16.09765625" style="40" customWidth="1"/>
    <col min="6402" max="6402" width="15.09765625" style="40" customWidth="1"/>
    <col min="6403" max="6403" width="13.59765625" style="40" customWidth="1"/>
    <col min="6404" max="6406" width="14.09765625" style="40" customWidth="1"/>
    <col min="6407" max="6414" width="15.09765625" style="40" customWidth="1"/>
    <col min="6415" max="6415" width="16" style="40" customWidth="1"/>
    <col min="6416" max="6655" width="8.59765625" style="40"/>
    <col min="6656" max="6656" width="50" style="40" customWidth="1"/>
    <col min="6657" max="6657" width="16.09765625" style="40" customWidth="1"/>
    <col min="6658" max="6658" width="15.09765625" style="40" customWidth="1"/>
    <col min="6659" max="6659" width="13.59765625" style="40" customWidth="1"/>
    <col min="6660" max="6662" width="14.09765625" style="40" customWidth="1"/>
    <col min="6663" max="6670" width="15.09765625" style="40" customWidth="1"/>
    <col min="6671" max="6671" width="16" style="40" customWidth="1"/>
    <col min="6672" max="6911" width="8.59765625" style="40"/>
    <col min="6912" max="6912" width="50" style="40" customWidth="1"/>
    <col min="6913" max="6913" width="16.09765625" style="40" customWidth="1"/>
    <col min="6914" max="6914" width="15.09765625" style="40" customWidth="1"/>
    <col min="6915" max="6915" width="13.59765625" style="40" customWidth="1"/>
    <col min="6916" max="6918" width="14.09765625" style="40" customWidth="1"/>
    <col min="6919" max="6926" width="15.09765625" style="40" customWidth="1"/>
    <col min="6927" max="6927" width="16" style="40" customWidth="1"/>
    <col min="6928" max="7167" width="8.59765625" style="40"/>
    <col min="7168" max="7168" width="50" style="40" customWidth="1"/>
    <col min="7169" max="7169" width="16.09765625" style="40" customWidth="1"/>
    <col min="7170" max="7170" width="15.09765625" style="40" customWidth="1"/>
    <col min="7171" max="7171" width="13.59765625" style="40" customWidth="1"/>
    <col min="7172" max="7174" width="14.09765625" style="40" customWidth="1"/>
    <col min="7175" max="7182" width="15.09765625" style="40" customWidth="1"/>
    <col min="7183" max="7183" width="16" style="40" customWidth="1"/>
    <col min="7184" max="7423" width="8.59765625" style="40"/>
    <col min="7424" max="7424" width="50" style="40" customWidth="1"/>
    <col min="7425" max="7425" width="16.09765625" style="40" customWidth="1"/>
    <col min="7426" max="7426" width="15.09765625" style="40" customWidth="1"/>
    <col min="7427" max="7427" width="13.59765625" style="40" customWidth="1"/>
    <col min="7428" max="7430" width="14.09765625" style="40" customWidth="1"/>
    <col min="7431" max="7438" width="15.09765625" style="40" customWidth="1"/>
    <col min="7439" max="7439" width="16" style="40" customWidth="1"/>
    <col min="7440" max="7679" width="8.59765625" style="40"/>
    <col min="7680" max="7680" width="50" style="40" customWidth="1"/>
    <col min="7681" max="7681" width="16.09765625" style="40" customWidth="1"/>
    <col min="7682" max="7682" width="15.09765625" style="40" customWidth="1"/>
    <col min="7683" max="7683" width="13.59765625" style="40" customWidth="1"/>
    <col min="7684" max="7686" width="14.09765625" style="40" customWidth="1"/>
    <col min="7687" max="7694" width="15.09765625" style="40" customWidth="1"/>
    <col min="7695" max="7695" width="16" style="40" customWidth="1"/>
    <col min="7696" max="7935" width="8.59765625" style="40"/>
    <col min="7936" max="7936" width="50" style="40" customWidth="1"/>
    <col min="7937" max="7937" width="16.09765625" style="40" customWidth="1"/>
    <col min="7938" max="7938" width="15.09765625" style="40" customWidth="1"/>
    <col min="7939" max="7939" width="13.59765625" style="40" customWidth="1"/>
    <col min="7940" max="7942" width="14.09765625" style="40" customWidth="1"/>
    <col min="7943" max="7950" width="15.09765625" style="40" customWidth="1"/>
    <col min="7951" max="7951" width="16" style="40" customWidth="1"/>
    <col min="7952" max="8191" width="8.59765625" style="40"/>
    <col min="8192" max="8192" width="50" style="40" customWidth="1"/>
    <col min="8193" max="8193" width="16.09765625" style="40" customWidth="1"/>
    <col min="8194" max="8194" width="15.09765625" style="40" customWidth="1"/>
    <col min="8195" max="8195" width="13.59765625" style="40" customWidth="1"/>
    <col min="8196" max="8198" width="14.09765625" style="40" customWidth="1"/>
    <col min="8199" max="8206" width="15.09765625" style="40" customWidth="1"/>
    <col min="8207" max="8207" width="16" style="40" customWidth="1"/>
    <col min="8208" max="8447" width="8.59765625" style="40"/>
    <col min="8448" max="8448" width="50" style="40" customWidth="1"/>
    <col min="8449" max="8449" width="16.09765625" style="40" customWidth="1"/>
    <col min="8450" max="8450" width="15.09765625" style="40" customWidth="1"/>
    <col min="8451" max="8451" width="13.59765625" style="40" customWidth="1"/>
    <col min="8452" max="8454" width="14.09765625" style="40" customWidth="1"/>
    <col min="8455" max="8462" width="15.09765625" style="40" customWidth="1"/>
    <col min="8463" max="8463" width="16" style="40" customWidth="1"/>
    <col min="8464" max="8703" width="8.59765625" style="40"/>
    <col min="8704" max="8704" width="50" style="40" customWidth="1"/>
    <col min="8705" max="8705" width="16.09765625" style="40" customWidth="1"/>
    <col min="8706" max="8706" width="15.09765625" style="40" customWidth="1"/>
    <col min="8707" max="8707" width="13.59765625" style="40" customWidth="1"/>
    <col min="8708" max="8710" width="14.09765625" style="40" customWidth="1"/>
    <col min="8711" max="8718" width="15.09765625" style="40" customWidth="1"/>
    <col min="8719" max="8719" width="16" style="40" customWidth="1"/>
    <col min="8720" max="8959" width="8.59765625" style="40"/>
    <col min="8960" max="8960" width="50" style="40" customWidth="1"/>
    <col min="8961" max="8961" width="16.09765625" style="40" customWidth="1"/>
    <col min="8962" max="8962" width="15.09765625" style="40" customWidth="1"/>
    <col min="8963" max="8963" width="13.59765625" style="40" customWidth="1"/>
    <col min="8964" max="8966" width="14.09765625" style="40" customWidth="1"/>
    <col min="8967" max="8974" width="15.09765625" style="40" customWidth="1"/>
    <col min="8975" max="8975" width="16" style="40" customWidth="1"/>
    <col min="8976" max="9215" width="8.59765625" style="40"/>
    <col min="9216" max="9216" width="50" style="40" customWidth="1"/>
    <col min="9217" max="9217" width="16.09765625" style="40" customWidth="1"/>
    <col min="9218" max="9218" width="15.09765625" style="40" customWidth="1"/>
    <col min="9219" max="9219" width="13.59765625" style="40" customWidth="1"/>
    <col min="9220" max="9222" width="14.09765625" style="40" customWidth="1"/>
    <col min="9223" max="9230" width="15.09765625" style="40" customWidth="1"/>
    <col min="9231" max="9231" width="16" style="40" customWidth="1"/>
    <col min="9232" max="9471" width="8.59765625" style="40"/>
    <col min="9472" max="9472" width="50" style="40" customWidth="1"/>
    <col min="9473" max="9473" width="16.09765625" style="40" customWidth="1"/>
    <col min="9474" max="9474" width="15.09765625" style="40" customWidth="1"/>
    <col min="9475" max="9475" width="13.59765625" style="40" customWidth="1"/>
    <col min="9476" max="9478" width="14.09765625" style="40" customWidth="1"/>
    <col min="9479" max="9486" width="15.09765625" style="40" customWidth="1"/>
    <col min="9487" max="9487" width="16" style="40" customWidth="1"/>
    <col min="9488" max="9727" width="8.59765625" style="40"/>
    <col min="9728" max="9728" width="50" style="40" customWidth="1"/>
    <col min="9729" max="9729" width="16.09765625" style="40" customWidth="1"/>
    <col min="9730" max="9730" width="15.09765625" style="40" customWidth="1"/>
    <col min="9731" max="9731" width="13.59765625" style="40" customWidth="1"/>
    <col min="9732" max="9734" width="14.09765625" style="40" customWidth="1"/>
    <col min="9735" max="9742" width="15.09765625" style="40" customWidth="1"/>
    <col min="9743" max="9743" width="16" style="40" customWidth="1"/>
    <col min="9744" max="9983" width="8.59765625" style="40"/>
    <col min="9984" max="9984" width="50" style="40" customWidth="1"/>
    <col min="9985" max="9985" width="16.09765625" style="40" customWidth="1"/>
    <col min="9986" max="9986" width="15.09765625" style="40" customWidth="1"/>
    <col min="9987" max="9987" width="13.59765625" style="40" customWidth="1"/>
    <col min="9988" max="9990" width="14.09765625" style="40" customWidth="1"/>
    <col min="9991" max="9998" width="15.09765625" style="40" customWidth="1"/>
    <col min="9999" max="9999" width="16" style="40" customWidth="1"/>
    <col min="10000" max="10239" width="8.59765625" style="40"/>
    <col min="10240" max="10240" width="50" style="40" customWidth="1"/>
    <col min="10241" max="10241" width="16.09765625" style="40" customWidth="1"/>
    <col min="10242" max="10242" width="15.09765625" style="40" customWidth="1"/>
    <col min="10243" max="10243" width="13.59765625" style="40" customWidth="1"/>
    <col min="10244" max="10246" width="14.09765625" style="40" customWidth="1"/>
    <col min="10247" max="10254" width="15.09765625" style="40" customWidth="1"/>
    <col min="10255" max="10255" width="16" style="40" customWidth="1"/>
    <col min="10256" max="10495" width="8.59765625" style="40"/>
    <col min="10496" max="10496" width="50" style="40" customWidth="1"/>
    <col min="10497" max="10497" width="16.09765625" style="40" customWidth="1"/>
    <col min="10498" max="10498" width="15.09765625" style="40" customWidth="1"/>
    <col min="10499" max="10499" width="13.59765625" style="40" customWidth="1"/>
    <col min="10500" max="10502" width="14.09765625" style="40" customWidth="1"/>
    <col min="10503" max="10510" width="15.09765625" style="40" customWidth="1"/>
    <col min="10511" max="10511" width="16" style="40" customWidth="1"/>
    <col min="10512" max="10751" width="8.59765625" style="40"/>
    <col min="10752" max="10752" width="50" style="40" customWidth="1"/>
    <col min="10753" max="10753" width="16.09765625" style="40" customWidth="1"/>
    <col min="10754" max="10754" width="15.09765625" style="40" customWidth="1"/>
    <col min="10755" max="10755" width="13.59765625" style="40" customWidth="1"/>
    <col min="10756" max="10758" width="14.09765625" style="40" customWidth="1"/>
    <col min="10759" max="10766" width="15.09765625" style="40" customWidth="1"/>
    <col min="10767" max="10767" width="16" style="40" customWidth="1"/>
    <col min="10768" max="11007" width="8.59765625" style="40"/>
    <col min="11008" max="11008" width="50" style="40" customWidth="1"/>
    <col min="11009" max="11009" width="16.09765625" style="40" customWidth="1"/>
    <col min="11010" max="11010" width="15.09765625" style="40" customWidth="1"/>
    <col min="11011" max="11011" width="13.59765625" style="40" customWidth="1"/>
    <col min="11012" max="11014" width="14.09765625" style="40" customWidth="1"/>
    <col min="11015" max="11022" width="15.09765625" style="40" customWidth="1"/>
    <col min="11023" max="11023" width="16" style="40" customWidth="1"/>
    <col min="11024" max="11263" width="8.59765625" style="40"/>
    <col min="11264" max="11264" width="50" style="40" customWidth="1"/>
    <col min="11265" max="11265" width="16.09765625" style="40" customWidth="1"/>
    <col min="11266" max="11266" width="15.09765625" style="40" customWidth="1"/>
    <col min="11267" max="11267" width="13.59765625" style="40" customWidth="1"/>
    <col min="11268" max="11270" width="14.09765625" style="40" customWidth="1"/>
    <col min="11271" max="11278" width="15.09765625" style="40" customWidth="1"/>
    <col min="11279" max="11279" width="16" style="40" customWidth="1"/>
    <col min="11280" max="11519" width="8.59765625" style="40"/>
    <col min="11520" max="11520" width="50" style="40" customWidth="1"/>
    <col min="11521" max="11521" width="16.09765625" style="40" customWidth="1"/>
    <col min="11522" max="11522" width="15.09765625" style="40" customWidth="1"/>
    <col min="11523" max="11523" width="13.59765625" style="40" customWidth="1"/>
    <col min="11524" max="11526" width="14.09765625" style="40" customWidth="1"/>
    <col min="11527" max="11534" width="15.09765625" style="40" customWidth="1"/>
    <col min="11535" max="11535" width="16" style="40" customWidth="1"/>
    <col min="11536" max="11775" width="8.59765625" style="40"/>
    <col min="11776" max="11776" width="50" style="40" customWidth="1"/>
    <col min="11777" max="11777" width="16.09765625" style="40" customWidth="1"/>
    <col min="11778" max="11778" width="15.09765625" style="40" customWidth="1"/>
    <col min="11779" max="11779" width="13.59765625" style="40" customWidth="1"/>
    <col min="11780" max="11782" width="14.09765625" style="40" customWidth="1"/>
    <col min="11783" max="11790" width="15.09765625" style="40" customWidth="1"/>
    <col min="11791" max="11791" width="16" style="40" customWidth="1"/>
    <col min="11792" max="12031" width="8.59765625" style="40"/>
    <col min="12032" max="12032" width="50" style="40" customWidth="1"/>
    <col min="12033" max="12033" width="16.09765625" style="40" customWidth="1"/>
    <col min="12034" max="12034" width="15.09765625" style="40" customWidth="1"/>
    <col min="12035" max="12035" width="13.59765625" style="40" customWidth="1"/>
    <col min="12036" max="12038" width="14.09765625" style="40" customWidth="1"/>
    <col min="12039" max="12046" width="15.09765625" style="40" customWidth="1"/>
    <col min="12047" max="12047" width="16" style="40" customWidth="1"/>
    <col min="12048" max="12287" width="8.59765625" style="40"/>
    <col min="12288" max="12288" width="50" style="40" customWidth="1"/>
    <col min="12289" max="12289" width="16.09765625" style="40" customWidth="1"/>
    <col min="12290" max="12290" width="15.09765625" style="40" customWidth="1"/>
    <col min="12291" max="12291" width="13.59765625" style="40" customWidth="1"/>
    <col min="12292" max="12294" width="14.09765625" style="40" customWidth="1"/>
    <col min="12295" max="12302" width="15.09765625" style="40" customWidth="1"/>
    <col min="12303" max="12303" width="16" style="40" customWidth="1"/>
    <col min="12304" max="12543" width="8.59765625" style="40"/>
    <col min="12544" max="12544" width="50" style="40" customWidth="1"/>
    <col min="12545" max="12545" width="16.09765625" style="40" customWidth="1"/>
    <col min="12546" max="12546" width="15.09765625" style="40" customWidth="1"/>
    <col min="12547" max="12547" width="13.59765625" style="40" customWidth="1"/>
    <col min="12548" max="12550" width="14.09765625" style="40" customWidth="1"/>
    <col min="12551" max="12558" width="15.09765625" style="40" customWidth="1"/>
    <col min="12559" max="12559" width="16" style="40" customWidth="1"/>
    <col min="12560" max="12799" width="8.59765625" style="40"/>
    <col min="12800" max="12800" width="50" style="40" customWidth="1"/>
    <col min="12801" max="12801" width="16.09765625" style="40" customWidth="1"/>
    <col min="12802" max="12802" width="15.09765625" style="40" customWidth="1"/>
    <col min="12803" max="12803" width="13.59765625" style="40" customWidth="1"/>
    <col min="12804" max="12806" width="14.09765625" style="40" customWidth="1"/>
    <col min="12807" max="12814" width="15.09765625" style="40" customWidth="1"/>
    <col min="12815" max="12815" width="16" style="40" customWidth="1"/>
    <col min="12816" max="13055" width="8.59765625" style="40"/>
    <col min="13056" max="13056" width="50" style="40" customWidth="1"/>
    <col min="13057" max="13057" width="16.09765625" style="40" customWidth="1"/>
    <col min="13058" max="13058" width="15.09765625" style="40" customWidth="1"/>
    <col min="13059" max="13059" width="13.59765625" style="40" customWidth="1"/>
    <col min="13060" max="13062" width="14.09765625" style="40" customWidth="1"/>
    <col min="13063" max="13070" width="15.09765625" style="40" customWidth="1"/>
    <col min="13071" max="13071" width="16" style="40" customWidth="1"/>
    <col min="13072" max="13311" width="8.59765625" style="40"/>
    <col min="13312" max="13312" width="50" style="40" customWidth="1"/>
    <col min="13313" max="13313" width="16.09765625" style="40" customWidth="1"/>
    <col min="13314" max="13314" width="15.09765625" style="40" customWidth="1"/>
    <col min="13315" max="13315" width="13.59765625" style="40" customWidth="1"/>
    <col min="13316" max="13318" width="14.09765625" style="40" customWidth="1"/>
    <col min="13319" max="13326" width="15.09765625" style="40" customWidth="1"/>
    <col min="13327" max="13327" width="16" style="40" customWidth="1"/>
    <col min="13328" max="13567" width="8.59765625" style="40"/>
    <col min="13568" max="13568" width="50" style="40" customWidth="1"/>
    <col min="13569" max="13569" width="16.09765625" style="40" customWidth="1"/>
    <col min="13570" max="13570" width="15.09765625" style="40" customWidth="1"/>
    <col min="13571" max="13571" width="13.59765625" style="40" customWidth="1"/>
    <col min="13572" max="13574" width="14.09765625" style="40" customWidth="1"/>
    <col min="13575" max="13582" width="15.09765625" style="40" customWidth="1"/>
    <col min="13583" max="13583" width="16" style="40" customWidth="1"/>
    <col min="13584" max="13823" width="8.59765625" style="40"/>
    <col min="13824" max="13824" width="50" style="40" customWidth="1"/>
    <col min="13825" max="13825" width="16.09765625" style="40" customWidth="1"/>
    <col min="13826" max="13826" width="15.09765625" style="40" customWidth="1"/>
    <col min="13827" max="13827" width="13.59765625" style="40" customWidth="1"/>
    <col min="13828" max="13830" width="14.09765625" style="40" customWidth="1"/>
    <col min="13831" max="13838" width="15.09765625" style="40" customWidth="1"/>
    <col min="13839" max="13839" width="16" style="40" customWidth="1"/>
    <col min="13840" max="14079" width="8.59765625" style="40"/>
    <col min="14080" max="14080" width="50" style="40" customWidth="1"/>
    <col min="14081" max="14081" width="16.09765625" style="40" customWidth="1"/>
    <col min="14082" max="14082" width="15.09765625" style="40" customWidth="1"/>
    <col min="14083" max="14083" width="13.59765625" style="40" customWidth="1"/>
    <col min="14084" max="14086" width="14.09765625" style="40" customWidth="1"/>
    <col min="14087" max="14094" width="15.09765625" style="40" customWidth="1"/>
    <col min="14095" max="14095" width="16" style="40" customWidth="1"/>
    <col min="14096" max="14335" width="8.59765625" style="40"/>
    <col min="14336" max="14336" width="50" style="40" customWidth="1"/>
    <col min="14337" max="14337" width="16.09765625" style="40" customWidth="1"/>
    <col min="14338" max="14338" width="15.09765625" style="40" customWidth="1"/>
    <col min="14339" max="14339" width="13.59765625" style="40" customWidth="1"/>
    <col min="14340" max="14342" width="14.09765625" style="40" customWidth="1"/>
    <col min="14343" max="14350" width="15.09765625" style="40" customWidth="1"/>
    <col min="14351" max="14351" width="16" style="40" customWidth="1"/>
    <col min="14352" max="14591" width="8.59765625" style="40"/>
    <col min="14592" max="14592" width="50" style="40" customWidth="1"/>
    <col min="14593" max="14593" width="16.09765625" style="40" customWidth="1"/>
    <col min="14594" max="14594" width="15.09765625" style="40" customWidth="1"/>
    <col min="14595" max="14595" width="13.59765625" style="40" customWidth="1"/>
    <col min="14596" max="14598" width="14.09765625" style="40" customWidth="1"/>
    <col min="14599" max="14606" width="15.09765625" style="40" customWidth="1"/>
    <col min="14607" max="14607" width="16" style="40" customWidth="1"/>
    <col min="14608" max="14847" width="8.59765625" style="40"/>
    <col min="14848" max="14848" width="50" style="40" customWidth="1"/>
    <col min="14849" max="14849" width="16.09765625" style="40" customWidth="1"/>
    <col min="14850" max="14850" width="15.09765625" style="40" customWidth="1"/>
    <col min="14851" max="14851" width="13.59765625" style="40" customWidth="1"/>
    <col min="14852" max="14854" width="14.09765625" style="40" customWidth="1"/>
    <col min="14855" max="14862" width="15.09765625" style="40" customWidth="1"/>
    <col min="14863" max="14863" width="16" style="40" customWidth="1"/>
    <col min="14864" max="15103" width="8.59765625" style="40"/>
    <col min="15104" max="15104" width="50" style="40" customWidth="1"/>
    <col min="15105" max="15105" width="16.09765625" style="40" customWidth="1"/>
    <col min="15106" max="15106" width="15.09765625" style="40" customWidth="1"/>
    <col min="15107" max="15107" width="13.59765625" style="40" customWidth="1"/>
    <col min="15108" max="15110" width="14.09765625" style="40" customWidth="1"/>
    <col min="15111" max="15118" width="15.09765625" style="40" customWidth="1"/>
    <col min="15119" max="15119" width="16" style="40" customWidth="1"/>
    <col min="15120" max="15359" width="8.59765625" style="40"/>
    <col min="15360" max="15360" width="50" style="40" customWidth="1"/>
    <col min="15361" max="15361" width="16.09765625" style="40" customWidth="1"/>
    <col min="15362" max="15362" width="15.09765625" style="40" customWidth="1"/>
    <col min="15363" max="15363" width="13.59765625" style="40" customWidth="1"/>
    <col min="15364" max="15366" width="14.09765625" style="40" customWidth="1"/>
    <col min="15367" max="15374" width="15.09765625" style="40" customWidth="1"/>
    <col min="15375" max="15375" width="16" style="40" customWidth="1"/>
    <col min="15376" max="15615" width="8.59765625" style="40"/>
    <col min="15616" max="15616" width="50" style="40" customWidth="1"/>
    <col min="15617" max="15617" width="16.09765625" style="40" customWidth="1"/>
    <col min="15618" max="15618" width="15.09765625" style="40" customWidth="1"/>
    <col min="15619" max="15619" width="13.59765625" style="40" customWidth="1"/>
    <col min="15620" max="15622" width="14.09765625" style="40" customWidth="1"/>
    <col min="15623" max="15630" width="15.09765625" style="40" customWidth="1"/>
    <col min="15631" max="15631" width="16" style="40" customWidth="1"/>
    <col min="15632" max="15871" width="8.59765625" style="40"/>
    <col min="15872" max="15872" width="50" style="40" customWidth="1"/>
    <col min="15873" max="15873" width="16.09765625" style="40" customWidth="1"/>
    <col min="15874" max="15874" width="15.09765625" style="40" customWidth="1"/>
    <col min="15875" max="15875" width="13.59765625" style="40" customWidth="1"/>
    <col min="15876" max="15878" width="14.09765625" style="40" customWidth="1"/>
    <col min="15879" max="15886" width="15.09765625" style="40" customWidth="1"/>
    <col min="15887" max="15887" width="16" style="40" customWidth="1"/>
    <col min="15888" max="16127" width="8.59765625" style="40"/>
    <col min="16128" max="16128" width="50" style="40" customWidth="1"/>
    <col min="16129" max="16129" width="16.09765625" style="40" customWidth="1"/>
    <col min="16130" max="16130" width="15.09765625" style="40" customWidth="1"/>
    <col min="16131" max="16131" width="13.59765625" style="40" customWidth="1"/>
    <col min="16132" max="16134" width="14.09765625" style="40" customWidth="1"/>
    <col min="16135" max="16142" width="15.09765625" style="40" customWidth="1"/>
    <col min="16143" max="16143" width="16" style="40" customWidth="1"/>
    <col min="16144" max="16384" width="8.59765625" style="40"/>
  </cols>
  <sheetData>
    <row r="1" spans="1:17">
      <c r="A1" s="420"/>
      <c r="B1" s="420"/>
      <c r="C1" s="420"/>
      <c r="D1" s="420"/>
      <c r="E1" s="420"/>
      <c r="F1" s="420"/>
      <c r="G1" s="420"/>
      <c r="H1" s="420"/>
      <c r="I1" s="420"/>
      <c r="J1" s="420"/>
      <c r="K1" s="420"/>
      <c r="L1" s="420"/>
      <c r="M1" s="420"/>
      <c r="N1" s="420"/>
      <c r="O1" s="420"/>
    </row>
    <row r="2" spans="1:17" ht="25.2">
      <c r="A2" s="421" t="s">
        <v>6236</v>
      </c>
      <c r="B2" s="421"/>
      <c r="C2" s="421"/>
      <c r="D2" s="421"/>
      <c r="E2" s="421"/>
      <c r="F2" s="421"/>
      <c r="G2" s="421"/>
      <c r="H2" s="421"/>
      <c r="I2" s="421"/>
      <c r="J2" s="421"/>
      <c r="K2" s="421"/>
      <c r="L2" s="421"/>
      <c r="M2" s="421"/>
      <c r="N2" s="421"/>
      <c r="O2" s="421"/>
    </row>
    <row r="3" spans="1:17" ht="23.25" customHeight="1">
      <c r="A3" s="422" t="s">
        <v>6237</v>
      </c>
      <c r="B3" s="422"/>
      <c r="C3" s="41"/>
      <c r="D3" s="41"/>
      <c r="E3" s="41"/>
      <c r="F3" s="41"/>
      <c r="G3" s="41"/>
      <c r="H3" s="41"/>
      <c r="I3" s="41"/>
      <c r="J3" s="41"/>
      <c r="K3" s="41"/>
      <c r="L3" s="41"/>
      <c r="M3" s="41"/>
      <c r="N3" s="41"/>
      <c r="O3" s="41"/>
      <c r="Q3" s="42">
        <f>C8/(C74-C8)</f>
        <v>4.6903016622319979E-2</v>
      </c>
    </row>
    <row r="4" spans="1:17">
      <c r="A4" s="423"/>
      <c r="B4" s="423"/>
      <c r="C4" s="423"/>
      <c r="D4" s="423"/>
      <c r="E4" s="423"/>
      <c r="F4" s="423"/>
      <c r="G4" s="423"/>
      <c r="H4" s="423"/>
      <c r="I4" s="423"/>
      <c r="J4" s="423"/>
      <c r="K4" s="423"/>
      <c r="L4" s="423"/>
      <c r="M4" s="423"/>
      <c r="N4" s="423"/>
      <c r="O4" s="423"/>
    </row>
    <row r="5" spans="1:17">
      <c r="A5" s="424" t="s">
        <v>6238</v>
      </c>
      <c r="B5" s="424" t="s">
        <v>6239</v>
      </c>
      <c r="C5" s="425" t="s">
        <v>6240</v>
      </c>
      <c r="D5" s="425"/>
      <c r="E5" s="43" t="s">
        <v>6241</v>
      </c>
      <c r="F5" s="43" t="s">
        <v>6242</v>
      </c>
      <c r="G5" s="43" t="s">
        <v>6243</v>
      </c>
      <c r="H5" s="43" t="s">
        <v>6244</v>
      </c>
      <c r="I5" s="43" t="s">
        <v>6245</v>
      </c>
      <c r="J5" s="43" t="s">
        <v>6246</v>
      </c>
      <c r="K5" s="43" t="s">
        <v>6247</v>
      </c>
      <c r="L5" s="43" t="s">
        <v>6248</v>
      </c>
      <c r="M5" s="43" t="s">
        <v>6249</v>
      </c>
      <c r="N5" s="43" t="s">
        <v>6250</v>
      </c>
      <c r="O5" s="43" t="s">
        <v>6251</v>
      </c>
    </row>
    <row r="6" spans="1:17">
      <c r="A6" s="424"/>
      <c r="B6" s="424"/>
      <c r="C6" s="425"/>
      <c r="D6" s="425"/>
      <c r="E6" s="43"/>
      <c r="F6" s="43"/>
      <c r="G6" s="43"/>
      <c r="H6" s="43"/>
      <c r="I6" s="43"/>
      <c r="J6" s="43"/>
      <c r="K6" s="43"/>
      <c r="L6" s="43"/>
      <c r="M6" s="43"/>
      <c r="N6" s="43"/>
      <c r="O6" s="43"/>
    </row>
    <row r="7" spans="1:17">
      <c r="A7" s="44"/>
      <c r="B7" s="44" t="s">
        <v>6252</v>
      </c>
      <c r="C7" s="412"/>
      <c r="D7" s="412"/>
      <c r="E7" s="407"/>
      <c r="F7" s="407"/>
      <c r="G7" s="407"/>
      <c r="H7" s="407"/>
      <c r="I7" s="407"/>
      <c r="J7" s="407"/>
      <c r="K7" s="407"/>
      <c r="L7" s="407"/>
      <c r="M7" s="407"/>
      <c r="N7" s="407"/>
      <c r="O7" s="44"/>
    </row>
    <row r="8" spans="1:17">
      <c r="A8" s="407">
        <v>1</v>
      </c>
      <c r="B8" s="407" t="s">
        <v>6253</v>
      </c>
      <c r="C8" s="419">
        <f>'Resumo do Orçamento - Vantajoso'!I5</f>
        <v>334535.03999999998</v>
      </c>
      <c r="D8" s="412"/>
      <c r="E8" s="45">
        <f>((E65+E71+E68+E62+E59+E56+E53+E50+E47+E44+E41+E38+E35+E32+E29+E26+E23+E20+E17+E14)*$Q$3)/$C$8</f>
        <v>0.10595581776320488</v>
      </c>
      <c r="F8" s="45">
        <f t="shared" ref="F8:N8" si="0">((+F65+F71+F68+F62+F59+F56+F53+F50+F47+F44+F41+F38+F35+F32+F29+F26+F23+F20+F17+F14)*$Q$3)/$C$8</f>
        <v>0.11083716870092834</v>
      </c>
      <c r="G8" s="45">
        <f t="shared" si="0"/>
        <v>7.2031468636121199E-2</v>
      </c>
      <c r="H8" s="45">
        <f t="shared" si="0"/>
        <v>6.518769997975403E-2</v>
      </c>
      <c r="I8" s="45">
        <f t="shared" si="0"/>
        <v>9.033404673971869E-2</v>
      </c>
      <c r="J8" s="45">
        <f t="shared" si="0"/>
        <v>7.142313671646075E-2</v>
      </c>
      <c r="K8" s="45">
        <f t="shared" si="0"/>
        <v>5.6924075455266461E-2</v>
      </c>
      <c r="L8" s="45">
        <f t="shared" si="0"/>
        <v>0.12250598659553769</v>
      </c>
      <c r="M8" s="45">
        <f t="shared" si="0"/>
        <v>0.22413326415463428</v>
      </c>
      <c r="N8" s="45">
        <f t="shared" si="0"/>
        <v>8.0667335258373607E-2</v>
      </c>
      <c r="O8" s="413">
        <f>ROUND(SUM(E10:N10),2)</f>
        <v>334535.03999999998</v>
      </c>
      <c r="P8" s="415">
        <f>O8-C8</f>
        <v>0</v>
      </c>
      <c r="Q8" s="47">
        <f>SUM(E8:N8)</f>
        <v>1</v>
      </c>
    </row>
    <row r="9" spans="1:17">
      <c r="A9" s="407"/>
      <c r="B9" s="407"/>
      <c r="C9" s="419"/>
      <c r="D9" s="412"/>
      <c r="E9" s="48"/>
      <c r="F9" s="48"/>
      <c r="G9" s="49"/>
      <c r="H9" s="49"/>
      <c r="I9" s="49"/>
      <c r="J9" s="49"/>
      <c r="K9" s="49"/>
      <c r="L9" s="49"/>
      <c r="M9" s="49"/>
      <c r="N9" s="49"/>
      <c r="O9" s="407"/>
      <c r="P9" s="414"/>
    </row>
    <row r="10" spans="1:17">
      <c r="A10" s="407"/>
      <c r="B10" s="407"/>
      <c r="C10" s="419"/>
      <c r="D10" s="412"/>
      <c r="E10" s="46">
        <f t="shared" ref="E10:N10" si="1">$C$8*E8</f>
        <v>35445.933733646452</v>
      </c>
      <c r="F10" s="46">
        <f t="shared" si="1"/>
        <v>37078.916664851808</v>
      </c>
      <c r="G10" s="46">
        <f t="shared" si="1"/>
        <v>24097.05024144355</v>
      </c>
      <c r="H10" s="46">
        <f t="shared" si="1"/>
        <v>21807.56982023501</v>
      </c>
      <c r="I10" s="46">
        <f t="shared" si="1"/>
        <v>30219.903939433661</v>
      </c>
      <c r="J10" s="46">
        <f t="shared" si="1"/>
        <v>23893.541898366664</v>
      </c>
      <c r="K10" s="46">
        <f t="shared" si="1"/>
        <v>19043.097859390582</v>
      </c>
      <c r="L10" s="46">
        <f t="shared" si="1"/>
        <v>40982.54512597766</v>
      </c>
      <c r="M10" s="46">
        <f t="shared" si="1"/>
        <v>74980.430489301143</v>
      </c>
      <c r="N10" s="46">
        <f t="shared" si="1"/>
        <v>26986.050227353422</v>
      </c>
      <c r="O10" s="407"/>
      <c r="P10" s="414"/>
    </row>
    <row r="11" spans="1:17">
      <c r="A11" s="50"/>
      <c r="B11" s="50"/>
      <c r="C11" s="51">
        <f>SUM(C12:C71)</f>
        <v>7132484.5200000005</v>
      </c>
      <c r="D11" s="52"/>
      <c r="E11" s="50"/>
      <c r="F11" s="50"/>
      <c r="G11" s="50"/>
      <c r="H11" s="50"/>
      <c r="I11" s="50"/>
      <c r="J11" s="50"/>
      <c r="K11" s="50"/>
      <c r="L11" s="50"/>
      <c r="M11" s="50"/>
      <c r="N11" s="50"/>
      <c r="O11" s="53">
        <f>SUM(O12:O71)</f>
        <v>7132484.5200000005</v>
      </c>
    </row>
    <row r="12" spans="1:17">
      <c r="A12" s="407">
        <v>2</v>
      </c>
      <c r="B12" s="416" t="s">
        <v>6254</v>
      </c>
      <c r="C12" s="419">
        <f>'Resumo do Orçamento - Vantajoso'!I6</f>
        <v>1288606.7</v>
      </c>
      <c r="D12" s="412"/>
      <c r="E12" s="54">
        <v>0.5</v>
      </c>
      <c r="F12" s="54">
        <v>0.5</v>
      </c>
      <c r="G12" s="44"/>
      <c r="H12" s="44"/>
      <c r="I12" s="44"/>
      <c r="J12" s="44"/>
      <c r="K12" s="44"/>
      <c r="L12" s="44"/>
      <c r="M12" s="44"/>
      <c r="N12" s="44"/>
      <c r="O12" s="413">
        <f>SUM(E14:N14)</f>
        <v>1288606.7</v>
      </c>
      <c r="P12" s="414" t="str">
        <f>IF(O12=C12,"OK!","ERRO!")</f>
        <v>OK!</v>
      </c>
    </row>
    <row r="13" spans="1:17">
      <c r="A13" s="407"/>
      <c r="B13" s="417"/>
      <c r="C13" s="419"/>
      <c r="D13" s="412"/>
      <c r="E13" s="49"/>
      <c r="F13" s="49"/>
      <c r="G13" s="44"/>
      <c r="H13" s="44"/>
      <c r="I13" s="44"/>
      <c r="J13" s="44"/>
      <c r="K13" s="44"/>
      <c r="L13" s="44"/>
      <c r="M13" s="44"/>
      <c r="N13" s="44"/>
      <c r="O13" s="407"/>
      <c r="P13" s="414"/>
    </row>
    <row r="14" spans="1:17">
      <c r="A14" s="407"/>
      <c r="B14" s="418"/>
      <c r="C14" s="419"/>
      <c r="D14" s="412"/>
      <c r="E14" s="55">
        <f>C12*E12</f>
        <v>644303.35</v>
      </c>
      <c r="F14" s="55">
        <f>C12*F12</f>
        <v>644303.35</v>
      </c>
      <c r="G14" s="44"/>
      <c r="H14" s="44"/>
      <c r="I14" s="44"/>
      <c r="J14" s="44"/>
      <c r="K14" s="44"/>
      <c r="L14" s="44"/>
      <c r="M14" s="44"/>
      <c r="N14" s="44"/>
      <c r="O14" s="407"/>
      <c r="P14" s="414"/>
    </row>
    <row r="15" spans="1:17">
      <c r="A15" s="407">
        <v>3</v>
      </c>
      <c r="B15" s="407" t="s">
        <v>18</v>
      </c>
      <c r="C15" s="409">
        <f>'Resumo do Orçamento - Vantajoso'!I7</f>
        <v>139281.1</v>
      </c>
      <c r="D15" s="412"/>
      <c r="E15" s="54">
        <v>0.8</v>
      </c>
      <c r="F15" s="45">
        <v>0.2</v>
      </c>
      <c r="G15" s="44"/>
      <c r="H15" s="44"/>
      <c r="I15" s="44"/>
      <c r="J15" s="44"/>
      <c r="K15" s="44"/>
      <c r="L15" s="44"/>
      <c r="M15" s="44"/>
      <c r="N15" s="44"/>
      <c r="O15" s="413">
        <f>SUM(E17:N17)</f>
        <v>139281.1</v>
      </c>
      <c r="P15" s="414" t="str">
        <f>IF(O15=C15,"OK!","ERRO!")</f>
        <v>OK!</v>
      </c>
    </row>
    <row r="16" spans="1:17">
      <c r="A16" s="407"/>
      <c r="B16" s="407"/>
      <c r="C16" s="410"/>
      <c r="D16" s="412"/>
      <c r="E16" s="49"/>
      <c r="F16" s="49"/>
      <c r="G16" s="44"/>
      <c r="H16" s="44"/>
      <c r="I16" s="44"/>
      <c r="J16" s="44"/>
      <c r="K16" s="44"/>
      <c r="L16" s="44"/>
      <c r="M16" s="44"/>
      <c r="N16" s="44"/>
      <c r="O16" s="407"/>
      <c r="P16" s="414"/>
    </row>
    <row r="17" spans="1:16">
      <c r="A17" s="407"/>
      <c r="B17" s="407"/>
      <c r="C17" s="411"/>
      <c r="D17" s="412"/>
      <c r="E17" s="55">
        <f>C15*E15</f>
        <v>111424.88</v>
      </c>
      <c r="F17" s="55">
        <f>C15*F15</f>
        <v>27856.22</v>
      </c>
      <c r="G17" s="55"/>
      <c r="H17" s="55"/>
      <c r="I17" s="55"/>
      <c r="J17" s="55"/>
      <c r="K17" s="55"/>
      <c r="L17" s="55"/>
      <c r="M17" s="55"/>
      <c r="N17" s="55"/>
      <c r="O17" s="407"/>
      <c r="P17" s="414"/>
    </row>
    <row r="18" spans="1:16">
      <c r="A18" s="407">
        <v>4</v>
      </c>
      <c r="B18" s="407" t="s">
        <v>20</v>
      </c>
      <c r="C18" s="409">
        <f>'Resumo do Orçamento - Vantajoso'!I8</f>
        <v>236769.64</v>
      </c>
      <c r="D18" s="412"/>
      <c r="E18" s="44"/>
      <c r="F18" s="54">
        <v>0.5</v>
      </c>
      <c r="G18" s="54">
        <v>0.5</v>
      </c>
      <c r="H18" s="44"/>
      <c r="I18" s="44"/>
      <c r="J18" s="44"/>
      <c r="K18" s="44"/>
      <c r="L18" s="44"/>
      <c r="M18" s="44"/>
      <c r="N18" s="44"/>
      <c r="O18" s="413">
        <f>SUM(E20:N20)</f>
        <v>236769.64</v>
      </c>
      <c r="P18" s="414" t="str">
        <f>IF(O18=C18,"OK!","ERRO!")</f>
        <v>OK!</v>
      </c>
    </row>
    <row r="19" spans="1:16">
      <c r="A19" s="407"/>
      <c r="B19" s="407"/>
      <c r="C19" s="410"/>
      <c r="D19" s="412"/>
      <c r="E19" s="44"/>
      <c r="F19" s="49"/>
      <c r="G19" s="49"/>
      <c r="H19" s="44"/>
      <c r="I19" s="44"/>
      <c r="J19" s="44"/>
      <c r="K19" s="44"/>
      <c r="L19" s="44"/>
      <c r="M19" s="44"/>
      <c r="N19" s="44"/>
      <c r="O19" s="407"/>
      <c r="P19" s="414"/>
    </row>
    <row r="20" spans="1:16">
      <c r="A20" s="407"/>
      <c r="B20" s="407"/>
      <c r="C20" s="411"/>
      <c r="D20" s="412"/>
      <c r="E20" s="44"/>
      <c r="F20" s="55">
        <f>C18*F18</f>
        <v>118384.82</v>
      </c>
      <c r="G20" s="55">
        <f>C18*G18</f>
        <v>118384.82</v>
      </c>
      <c r="H20" s="44"/>
      <c r="I20" s="44"/>
      <c r="J20" s="44"/>
      <c r="K20" s="44"/>
      <c r="L20" s="44"/>
      <c r="M20" s="44"/>
      <c r="N20" s="44"/>
      <c r="O20" s="407"/>
      <c r="P20" s="414"/>
    </row>
    <row r="21" spans="1:16">
      <c r="A21" s="407">
        <v>5</v>
      </c>
      <c r="B21" s="407" t="s">
        <v>22</v>
      </c>
      <c r="C21" s="409">
        <f>'Resumo do Orçamento - Vantajoso'!I9</f>
        <v>577093.46</v>
      </c>
      <c r="D21" s="412"/>
      <c r="E21" s="44"/>
      <c r="F21" s="44"/>
      <c r="G21" s="54">
        <v>0.5</v>
      </c>
      <c r="H21" s="54">
        <v>0.5</v>
      </c>
      <c r="I21" s="44"/>
      <c r="J21" s="44"/>
      <c r="K21" s="44"/>
      <c r="L21" s="44"/>
      <c r="M21" s="44"/>
      <c r="N21" s="44"/>
      <c r="O21" s="413">
        <f>SUM(E23:N23)</f>
        <v>577093.46</v>
      </c>
      <c r="P21" s="414" t="str">
        <f>IF(O21=C21,"OK!","ERRO!")</f>
        <v>OK!</v>
      </c>
    </row>
    <row r="22" spans="1:16">
      <c r="A22" s="407"/>
      <c r="B22" s="407"/>
      <c r="C22" s="410"/>
      <c r="D22" s="412"/>
      <c r="E22" s="44"/>
      <c r="F22" s="44"/>
      <c r="G22" s="49"/>
      <c r="H22" s="49"/>
      <c r="I22" s="44"/>
      <c r="J22" s="44"/>
      <c r="K22" s="44"/>
      <c r="L22" s="44"/>
      <c r="M22" s="44"/>
      <c r="N22" s="44"/>
      <c r="O22" s="407"/>
      <c r="P22" s="414"/>
    </row>
    <row r="23" spans="1:16">
      <c r="A23" s="407"/>
      <c r="B23" s="407"/>
      <c r="C23" s="411"/>
      <c r="D23" s="412"/>
      <c r="E23" s="44"/>
      <c r="F23" s="44"/>
      <c r="G23" s="55">
        <f>C21*G21</f>
        <v>288546.73</v>
      </c>
      <c r="H23" s="55">
        <f>C21*H21</f>
        <v>288546.73</v>
      </c>
      <c r="I23" s="44"/>
      <c r="J23" s="44"/>
      <c r="K23" s="44"/>
      <c r="L23" s="44"/>
      <c r="M23" s="44"/>
      <c r="N23" s="44"/>
      <c r="O23" s="407"/>
      <c r="P23" s="414"/>
    </row>
    <row r="24" spans="1:16">
      <c r="A24" s="407">
        <v>6</v>
      </c>
      <c r="B24" s="407" t="s">
        <v>24</v>
      </c>
      <c r="C24" s="409">
        <f>'Resumo do Orçamento - Vantajoso'!I10</f>
        <v>356105.95</v>
      </c>
      <c r="D24" s="412"/>
      <c r="E24" s="44"/>
      <c r="F24" s="44"/>
      <c r="G24" s="54">
        <v>0.3</v>
      </c>
      <c r="H24" s="54">
        <v>0.3</v>
      </c>
      <c r="I24" s="54">
        <v>0.3</v>
      </c>
      <c r="J24" s="54">
        <v>0.1</v>
      </c>
      <c r="K24" s="44"/>
      <c r="L24" s="44"/>
      <c r="M24" s="44"/>
      <c r="N24" s="44"/>
      <c r="O24" s="413">
        <f>SUM(E26:N26)</f>
        <v>356105.94999999995</v>
      </c>
      <c r="P24" s="414" t="str">
        <f>IF(O24=C24,"OK!","ERRO!")</f>
        <v>OK!</v>
      </c>
    </row>
    <row r="25" spans="1:16">
      <c r="A25" s="407"/>
      <c r="B25" s="407"/>
      <c r="C25" s="410"/>
      <c r="D25" s="412"/>
      <c r="E25" s="44"/>
      <c r="F25" s="44"/>
      <c r="G25" s="49"/>
      <c r="H25" s="49"/>
      <c r="I25" s="49"/>
      <c r="J25" s="49"/>
      <c r="K25" s="44"/>
      <c r="L25" s="44"/>
      <c r="M25" s="44"/>
      <c r="N25" s="44"/>
      <c r="O25" s="407"/>
      <c r="P25" s="414"/>
    </row>
    <row r="26" spans="1:16">
      <c r="A26" s="407"/>
      <c r="B26" s="407"/>
      <c r="C26" s="411"/>
      <c r="D26" s="412"/>
      <c r="E26" s="44"/>
      <c r="F26" s="44"/>
      <c r="G26" s="55">
        <f>C24*G24</f>
        <v>106831.785</v>
      </c>
      <c r="H26" s="55">
        <f>C24*H24</f>
        <v>106831.785</v>
      </c>
      <c r="I26" s="55">
        <f>C24*I24</f>
        <v>106831.785</v>
      </c>
      <c r="J26" s="55">
        <f>C24*J24</f>
        <v>35610.595000000001</v>
      </c>
      <c r="K26" s="44"/>
      <c r="L26" s="44"/>
      <c r="M26" s="44"/>
      <c r="N26" s="44"/>
      <c r="O26" s="407"/>
      <c r="P26" s="414"/>
    </row>
    <row r="27" spans="1:16">
      <c r="A27" s="407">
        <v>7</v>
      </c>
      <c r="B27" s="407" t="s">
        <v>26</v>
      </c>
      <c r="C27" s="409">
        <f>'Resumo do Orçamento - Vantajoso'!I11</f>
        <v>554285.99</v>
      </c>
      <c r="D27" s="412"/>
      <c r="E27" s="44"/>
      <c r="F27" s="44"/>
      <c r="G27" s="44"/>
      <c r="H27" s="44"/>
      <c r="I27" s="54">
        <v>0.7</v>
      </c>
      <c r="J27" s="54">
        <v>0.3</v>
      </c>
      <c r="K27" s="44"/>
      <c r="L27" s="44"/>
      <c r="M27" s="44"/>
      <c r="N27" s="44"/>
      <c r="O27" s="413">
        <f>SUM(E29:N29)</f>
        <v>554285.99</v>
      </c>
      <c r="P27" s="414" t="str">
        <f>IF(O27=C27,"OK!","ERRO!")</f>
        <v>OK!</v>
      </c>
    </row>
    <row r="28" spans="1:16">
      <c r="A28" s="407"/>
      <c r="B28" s="407"/>
      <c r="C28" s="410"/>
      <c r="D28" s="412"/>
      <c r="E28" s="44"/>
      <c r="F28" s="44"/>
      <c r="G28" s="44"/>
      <c r="H28" s="44"/>
      <c r="I28" s="49"/>
      <c r="J28" s="49"/>
      <c r="K28" s="44"/>
      <c r="L28" s="44"/>
      <c r="M28" s="44"/>
      <c r="N28" s="44"/>
      <c r="O28" s="407"/>
      <c r="P28" s="414"/>
    </row>
    <row r="29" spans="1:16">
      <c r="A29" s="407"/>
      <c r="B29" s="407"/>
      <c r="C29" s="411"/>
      <c r="D29" s="412"/>
      <c r="E29" s="44"/>
      <c r="F29" s="44"/>
      <c r="G29" s="44"/>
      <c r="H29" s="44"/>
      <c r="I29" s="46">
        <f>C27*I27</f>
        <v>388000.19299999997</v>
      </c>
      <c r="J29" s="46">
        <f>C27*J27</f>
        <v>166285.79699999999</v>
      </c>
      <c r="K29" s="44"/>
      <c r="L29" s="44"/>
      <c r="M29" s="44"/>
      <c r="N29" s="44"/>
      <c r="O29" s="407"/>
      <c r="P29" s="414"/>
    </row>
    <row r="30" spans="1:16">
      <c r="A30" s="407">
        <v>8</v>
      </c>
      <c r="B30" s="407" t="s">
        <v>28</v>
      </c>
      <c r="C30" s="409">
        <f>'Resumo do Orçamento - Vantajoso'!I12</f>
        <v>263515.88</v>
      </c>
      <c r="D30" s="412"/>
      <c r="E30" s="44"/>
      <c r="F30" s="44"/>
      <c r="G30" s="44"/>
      <c r="H30" s="44"/>
      <c r="I30" s="44"/>
      <c r="J30" s="54">
        <v>0.3</v>
      </c>
      <c r="K30" s="54">
        <v>0.5</v>
      </c>
      <c r="L30" s="54">
        <v>0.2</v>
      </c>
      <c r="M30" s="44"/>
      <c r="N30" s="44"/>
      <c r="O30" s="413">
        <f>SUM(E32:N32)</f>
        <v>263515.88</v>
      </c>
      <c r="P30" s="414" t="str">
        <f>IF(O30=C30,"OK!","ERRO!")</f>
        <v>OK!</v>
      </c>
    </row>
    <row r="31" spans="1:16">
      <c r="A31" s="407"/>
      <c r="B31" s="407"/>
      <c r="C31" s="410"/>
      <c r="D31" s="412"/>
      <c r="E31" s="44"/>
      <c r="F31" s="44"/>
      <c r="G31" s="44"/>
      <c r="H31" s="44"/>
      <c r="I31" s="44"/>
      <c r="J31" s="49"/>
      <c r="K31" s="49"/>
      <c r="L31" s="49"/>
      <c r="M31" s="44"/>
      <c r="N31" s="44"/>
      <c r="O31" s="407"/>
      <c r="P31" s="414"/>
    </row>
    <row r="32" spans="1:16">
      <c r="A32" s="407"/>
      <c r="B32" s="407"/>
      <c r="C32" s="411"/>
      <c r="D32" s="412"/>
      <c r="E32" s="44"/>
      <c r="F32" s="44"/>
      <c r="G32" s="44"/>
      <c r="H32" s="44"/>
      <c r="I32" s="44"/>
      <c r="J32" s="55">
        <f>C30*J30</f>
        <v>79054.763999999996</v>
      </c>
      <c r="K32" s="55">
        <f>C30*K30</f>
        <v>131757.94</v>
      </c>
      <c r="L32" s="55">
        <f>C30*L30</f>
        <v>52703.176000000007</v>
      </c>
      <c r="M32" s="44"/>
      <c r="N32" s="44"/>
      <c r="O32" s="407"/>
      <c r="P32" s="414"/>
    </row>
    <row r="33" spans="1:16">
      <c r="A33" s="407">
        <v>9</v>
      </c>
      <c r="B33" s="407" t="s">
        <v>30</v>
      </c>
      <c r="C33" s="409">
        <f>'Resumo do Orçamento - Vantajoso'!I13</f>
        <v>780012.78</v>
      </c>
      <c r="D33" s="412"/>
      <c r="E33" s="44"/>
      <c r="F33" s="44"/>
      <c r="G33" s="44"/>
      <c r="H33" s="44"/>
      <c r="I33" s="44"/>
      <c r="J33" s="44"/>
      <c r="K33" s="44"/>
      <c r="L33" s="54">
        <v>0.3</v>
      </c>
      <c r="M33" s="54">
        <v>0.6</v>
      </c>
      <c r="N33" s="54">
        <v>0.1</v>
      </c>
      <c r="O33" s="413">
        <f>SUM(E35:N35)</f>
        <v>780012.78</v>
      </c>
      <c r="P33" s="414" t="str">
        <f>IF(O33=C33,"OK!","ERRO!")</f>
        <v>OK!</v>
      </c>
    </row>
    <row r="34" spans="1:16">
      <c r="A34" s="407"/>
      <c r="B34" s="407"/>
      <c r="C34" s="410"/>
      <c r="D34" s="412"/>
      <c r="E34" s="44"/>
      <c r="F34" s="44"/>
      <c r="G34" s="44"/>
      <c r="H34" s="44"/>
      <c r="I34" s="44"/>
      <c r="J34" s="44"/>
      <c r="K34" s="44"/>
      <c r="L34" s="49"/>
      <c r="M34" s="49"/>
      <c r="N34" s="49"/>
      <c r="O34" s="407"/>
      <c r="P34" s="414"/>
    </row>
    <row r="35" spans="1:16">
      <c r="A35" s="407"/>
      <c r="B35" s="407"/>
      <c r="C35" s="411"/>
      <c r="D35" s="412"/>
      <c r="E35" s="44"/>
      <c r="F35" s="44"/>
      <c r="G35" s="44"/>
      <c r="H35" s="44"/>
      <c r="I35" s="44"/>
      <c r="J35" s="44"/>
      <c r="K35" s="44"/>
      <c r="L35" s="46">
        <f>C33*L33</f>
        <v>234003.834</v>
      </c>
      <c r="M35" s="46">
        <f>C33*M33</f>
        <v>468007.66800000001</v>
      </c>
      <c r="N35" s="46">
        <f>C33*N33</f>
        <v>78001.278000000006</v>
      </c>
      <c r="O35" s="407"/>
      <c r="P35" s="414"/>
    </row>
    <row r="36" spans="1:16">
      <c r="A36" s="407">
        <v>10</v>
      </c>
      <c r="B36" s="407" t="s">
        <v>32</v>
      </c>
      <c r="C36" s="409">
        <f>'Resumo do Orçamento - Vantajoso'!I14</f>
        <v>228894.43</v>
      </c>
      <c r="D36" s="412"/>
      <c r="E36" s="44"/>
      <c r="F36" s="44"/>
      <c r="G36" s="44"/>
      <c r="H36" s="44"/>
      <c r="I36" s="44"/>
      <c r="J36" s="54">
        <v>0.3</v>
      </c>
      <c r="K36" s="54">
        <v>0.5</v>
      </c>
      <c r="L36" s="54">
        <v>0.2</v>
      </c>
      <c r="M36" s="44"/>
      <c r="N36" s="44"/>
      <c r="O36" s="413">
        <f>SUM(E38:N38)</f>
        <v>228894.43</v>
      </c>
      <c r="P36" s="414" t="str">
        <f>IF(O36=C36,"OK!","ERRO!")</f>
        <v>OK!</v>
      </c>
    </row>
    <row r="37" spans="1:16">
      <c r="A37" s="407"/>
      <c r="B37" s="407"/>
      <c r="C37" s="410"/>
      <c r="D37" s="412"/>
      <c r="E37" s="44"/>
      <c r="F37" s="44"/>
      <c r="G37" s="44"/>
      <c r="H37" s="44"/>
      <c r="I37" s="44"/>
      <c r="J37" s="49"/>
      <c r="K37" s="49"/>
      <c r="L37" s="49"/>
      <c r="M37" s="44"/>
      <c r="N37" s="44"/>
      <c r="O37" s="407"/>
      <c r="P37" s="414"/>
    </row>
    <row r="38" spans="1:16">
      <c r="A38" s="407"/>
      <c r="B38" s="407"/>
      <c r="C38" s="411"/>
      <c r="D38" s="412"/>
      <c r="E38" s="44"/>
      <c r="F38" s="44"/>
      <c r="G38" s="44"/>
      <c r="H38" s="44"/>
      <c r="I38" s="44"/>
      <c r="J38" s="46">
        <f>C36*J36</f>
        <v>68668.328999999998</v>
      </c>
      <c r="K38" s="46">
        <f>C36*K36</f>
        <v>114447.215</v>
      </c>
      <c r="L38" s="46">
        <f>C36*L36</f>
        <v>45778.885999999999</v>
      </c>
      <c r="M38" s="44"/>
      <c r="N38" s="44"/>
      <c r="O38" s="407"/>
      <c r="P38" s="414"/>
    </row>
    <row r="39" spans="1:16">
      <c r="A39" s="407">
        <v>11</v>
      </c>
      <c r="B39" s="407" t="s">
        <v>6255</v>
      </c>
      <c r="C39" s="409">
        <f>'Resumo do Orçamento - Vantajoso'!I15</f>
        <v>347858.73</v>
      </c>
      <c r="D39" s="412"/>
      <c r="E39" s="44"/>
      <c r="F39" s="44"/>
      <c r="G39" s="44"/>
      <c r="H39" s="54">
        <v>0.2</v>
      </c>
      <c r="I39" s="54">
        <v>0.3</v>
      </c>
      <c r="J39" s="54">
        <v>0.2</v>
      </c>
      <c r="K39" s="54">
        <v>0.2</v>
      </c>
      <c r="L39" s="54">
        <v>0.1</v>
      </c>
      <c r="M39" s="44"/>
      <c r="N39" s="44"/>
      <c r="O39" s="413">
        <f>SUM(E41:N41)</f>
        <v>347858.73</v>
      </c>
      <c r="P39" s="414" t="str">
        <f>IF(O39=C39,"OK!","ERRO!")</f>
        <v>OK!</v>
      </c>
    </row>
    <row r="40" spans="1:16">
      <c r="A40" s="407"/>
      <c r="B40" s="407"/>
      <c r="C40" s="410"/>
      <c r="D40" s="412"/>
      <c r="E40" s="44"/>
      <c r="F40" s="44"/>
      <c r="G40" s="44"/>
      <c r="H40" s="49"/>
      <c r="I40" s="49"/>
      <c r="J40" s="49"/>
      <c r="K40" s="49"/>
      <c r="L40" s="49"/>
      <c r="M40" s="44"/>
      <c r="N40" s="44"/>
      <c r="O40" s="407"/>
      <c r="P40" s="414"/>
    </row>
    <row r="41" spans="1:16">
      <c r="A41" s="407"/>
      <c r="B41" s="407"/>
      <c r="C41" s="411"/>
      <c r="D41" s="412"/>
      <c r="E41" s="44"/>
      <c r="F41" s="44"/>
      <c r="G41" s="44"/>
      <c r="H41" s="46">
        <f>C39*H39</f>
        <v>69571.745999999999</v>
      </c>
      <c r="I41" s="46">
        <f>C39*I39</f>
        <v>104357.61899999999</v>
      </c>
      <c r="J41" s="46">
        <f>C39*J39</f>
        <v>69571.745999999999</v>
      </c>
      <c r="K41" s="46">
        <f>C39*K39</f>
        <v>69571.745999999999</v>
      </c>
      <c r="L41" s="46">
        <f>C39*L39</f>
        <v>34785.873</v>
      </c>
      <c r="M41" s="44"/>
      <c r="N41" s="44"/>
      <c r="O41" s="407"/>
      <c r="P41" s="414"/>
    </row>
    <row r="42" spans="1:16">
      <c r="A42" s="407">
        <v>12</v>
      </c>
      <c r="B42" s="407" t="s">
        <v>6256</v>
      </c>
      <c r="C42" s="409">
        <f>'Resumo do Orçamento - Vantajoso'!I16</f>
        <v>104993.85</v>
      </c>
      <c r="D42" s="412"/>
      <c r="E42" s="44"/>
      <c r="F42" s="44"/>
      <c r="G42" s="44"/>
      <c r="H42" s="44"/>
      <c r="I42" s="44"/>
      <c r="J42" s="44"/>
      <c r="K42" s="44"/>
      <c r="L42" s="44"/>
      <c r="M42" s="54">
        <v>0.7</v>
      </c>
      <c r="N42" s="54">
        <v>0.3</v>
      </c>
      <c r="O42" s="413">
        <f>SUM(E44:N44)</f>
        <v>104993.84999999999</v>
      </c>
      <c r="P42" s="414" t="str">
        <f>IF(O42=C42,"OK!","ERRO!")</f>
        <v>OK!</v>
      </c>
    </row>
    <row r="43" spans="1:16">
      <c r="A43" s="407"/>
      <c r="B43" s="407"/>
      <c r="C43" s="410"/>
      <c r="D43" s="412"/>
      <c r="E43" s="44"/>
      <c r="F43" s="44"/>
      <c r="G43" s="44"/>
      <c r="H43" s="44"/>
      <c r="I43" s="44"/>
      <c r="J43" s="44"/>
      <c r="K43" s="44"/>
      <c r="L43" s="44"/>
      <c r="M43" s="49"/>
      <c r="N43" s="49"/>
      <c r="O43" s="407"/>
      <c r="P43" s="414"/>
    </row>
    <row r="44" spans="1:16">
      <c r="A44" s="407"/>
      <c r="B44" s="407"/>
      <c r="C44" s="411"/>
      <c r="D44" s="412"/>
      <c r="E44" s="44"/>
      <c r="F44" s="44"/>
      <c r="G44" s="44"/>
      <c r="H44" s="44"/>
      <c r="I44" s="44"/>
      <c r="J44" s="44"/>
      <c r="K44" s="44"/>
      <c r="L44" s="44"/>
      <c r="M44" s="55">
        <f>C42*M42</f>
        <v>73495.694999999992</v>
      </c>
      <c r="N44" s="55">
        <f>C42*N42</f>
        <v>31498.154999999999</v>
      </c>
      <c r="O44" s="407"/>
      <c r="P44" s="414"/>
    </row>
    <row r="45" spans="1:16">
      <c r="A45" s="407">
        <v>13</v>
      </c>
      <c r="B45" s="407" t="s">
        <v>38</v>
      </c>
      <c r="C45" s="409">
        <f>'Resumo do Orçamento - Vantajoso'!I17</f>
        <v>3998.71</v>
      </c>
      <c r="D45" s="412"/>
      <c r="E45" s="44"/>
      <c r="F45" s="44"/>
      <c r="G45" s="44"/>
      <c r="H45" s="44"/>
      <c r="I45" s="44"/>
      <c r="J45" s="44"/>
      <c r="K45" s="44"/>
      <c r="L45" s="44"/>
      <c r="M45" s="54">
        <v>0.2</v>
      </c>
      <c r="N45" s="54">
        <v>0.8</v>
      </c>
      <c r="O45" s="413">
        <f>SUM(E47:N47)</f>
        <v>3998.7100000000005</v>
      </c>
      <c r="P45" s="414" t="str">
        <f>IF(O45=C45,"OK!","ERRO!")</f>
        <v>OK!</v>
      </c>
    </row>
    <row r="46" spans="1:16">
      <c r="A46" s="407"/>
      <c r="B46" s="407"/>
      <c r="C46" s="410"/>
      <c r="D46" s="412"/>
      <c r="E46" s="44"/>
      <c r="F46" s="44"/>
      <c r="G46" s="44"/>
      <c r="H46" s="44"/>
      <c r="I46" s="44"/>
      <c r="J46" s="44"/>
      <c r="K46" s="44"/>
      <c r="L46" s="44"/>
      <c r="M46" s="49"/>
      <c r="N46" s="49"/>
      <c r="O46" s="407"/>
      <c r="P46" s="414"/>
    </row>
    <row r="47" spans="1:16">
      <c r="A47" s="407"/>
      <c r="B47" s="407"/>
      <c r="C47" s="411"/>
      <c r="D47" s="412"/>
      <c r="E47" s="44"/>
      <c r="F47" s="44"/>
      <c r="G47" s="44"/>
      <c r="H47" s="44"/>
      <c r="I47" s="44"/>
      <c r="J47" s="44"/>
      <c r="K47" s="44"/>
      <c r="L47" s="44"/>
      <c r="M47" s="55">
        <f>C45*M45</f>
        <v>799.74200000000008</v>
      </c>
      <c r="N47" s="55">
        <f>C45*N45</f>
        <v>3198.9680000000003</v>
      </c>
      <c r="O47" s="407"/>
      <c r="P47" s="414"/>
    </row>
    <row r="48" spans="1:16">
      <c r="A48" s="407">
        <v>14</v>
      </c>
      <c r="B48" s="407" t="s">
        <v>40</v>
      </c>
      <c r="C48" s="409">
        <f>'Resumo do Orçamento - Vantajoso'!I18</f>
        <v>451165.93</v>
      </c>
      <c r="D48" s="412"/>
      <c r="E48" s="44"/>
      <c r="F48" s="44"/>
      <c r="G48" s="44"/>
      <c r="H48" s="44"/>
      <c r="I48" s="54">
        <v>0.1</v>
      </c>
      <c r="J48" s="54">
        <v>0.2</v>
      </c>
      <c r="K48" s="54">
        <v>0.2</v>
      </c>
      <c r="L48" s="54">
        <v>0.2</v>
      </c>
      <c r="M48" s="54">
        <v>0.2</v>
      </c>
      <c r="N48" s="54">
        <v>0.1</v>
      </c>
      <c r="O48" s="413">
        <f>SUM(E50:N50)</f>
        <v>451165.93</v>
      </c>
      <c r="P48" s="414" t="str">
        <f>IF(O48=C48,"OK!","ERRO!")</f>
        <v>OK!</v>
      </c>
    </row>
    <row r="49" spans="1:16">
      <c r="A49" s="407"/>
      <c r="B49" s="407"/>
      <c r="C49" s="410"/>
      <c r="D49" s="412"/>
      <c r="E49" s="44"/>
      <c r="F49" s="44"/>
      <c r="G49" s="44"/>
      <c r="H49" s="44"/>
      <c r="I49" s="49"/>
      <c r="J49" s="49"/>
      <c r="K49" s="49"/>
      <c r="L49" s="49"/>
      <c r="M49" s="49"/>
      <c r="N49" s="49"/>
      <c r="O49" s="407"/>
      <c r="P49" s="414"/>
    </row>
    <row r="50" spans="1:16">
      <c r="A50" s="407"/>
      <c r="B50" s="407"/>
      <c r="C50" s="411"/>
      <c r="D50" s="412"/>
      <c r="E50" s="44"/>
      <c r="F50" s="44"/>
      <c r="G50" s="44"/>
      <c r="H50" s="44"/>
      <c r="I50" s="55">
        <f>C48*I48</f>
        <v>45116.593000000001</v>
      </c>
      <c r="J50" s="55">
        <f>C48*J48</f>
        <v>90233.186000000002</v>
      </c>
      <c r="K50" s="55">
        <f>C48*K48</f>
        <v>90233.186000000002</v>
      </c>
      <c r="L50" s="55">
        <f>C48*L48</f>
        <v>90233.186000000002</v>
      </c>
      <c r="M50" s="55">
        <f>C48*M48</f>
        <v>90233.186000000002</v>
      </c>
      <c r="N50" s="55">
        <f>C48*N48</f>
        <v>45116.593000000001</v>
      </c>
      <c r="O50" s="407"/>
      <c r="P50" s="414"/>
    </row>
    <row r="51" spans="1:16">
      <c r="A51" s="407">
        <v>15</v>
      </c>
      <c r="B51" s="407" t="s">
        <v>42</v>
      </c>
      <c r="C51" s="409">
        <f>'Resumo do Orçamento - Vantajoso'!I19</f>
        <v>82751.67</v>
      </c>
      <c r="D51" s="412"/>
      <c r="E51" s="44"/>
      <c r="F51" s="44"/>
      <c r="G51" s="44"/>
      <c r="H51" s="44"/>
      <c r="I51" s="44"/>
      <c r="J51" s="44"/>
      <c r="K51" s="44"/>
      <c r="L51" s="54">
        <v>0.3</v>
      </c>
      <c r="M51" s="54">
        <v>0.6</v>
      </c>
      <c r="N51" s="54">
        <v>0.1</v>
      </c>
      <c r="O51" s="413">
        <f>SUM(E53:N53)</f>
        <v>82751.67</v>
      </c>
      <c r="P51" s="414" t="str">
        <f>IF(O51=C51,"OK!","ERRO!")</f>
        <v>OK!</v>
      </c>
    </row>
    <row r="52" spans="1:16">
      <c r="A52" s="407"/>
      <c r="B52" s="407"/>
      <c r="C52" s="410"/>
      <c r="D52" s="412"/>
      <c r="E52" s="44"/>
      <c r="F52" s="44"/>
      <c r="G52" s="44"/>
      <c r="H52" s="44"/>
      <c r="I52" s="44"/>
      <c r="J52" s="44"/>
      <c r="K52" s="44"/>
      <c r="L52" s="49"/>
      <c r="M52" s="49"/>
      <c r="N52" s="49"/>
      <c r="O52" s="407"/>
      <c r="P52" s="414"/>
    </row>
    <row r="53" spans="1:16">
      <c r="A53" s="407"/>
      <c r="B53" s="407"/>
      <c r="C53" s="411"/>
      <c r="D53" s="412"/>
      <c r="E53" s="44"/>
      <c r="F53" s="44"/>
      <c r="G53" s="44"/>
      <c r="H53" s="44"/>
      <c r="I53" s="44"/>
      <c r="J53" s="44"/>
      <c r="K53" s="44"/>
      <c r="L53" s="55">
        <f>C51*L51</f>
        <v>24825.501</v>
      </c>
      <c r="M53" s="55">
        <f>C51*M51</f>
        <v>49651.002</v>
      </c>
      <c r="N53" s="55">
        <f>C51*N51</f>
        <v>8275.1669999999995</v>
      </c>
      <c r="O53" s="407"/>
      <c r="P53" s="414"/>
    </row>
    <row r="54" spans="1:16">
      <c r="A54" s="407">
        <v>16</v>
      </c>
      <c r="B54" s="407" t="s">
        <v>44</v>
      </c>
      <c r="C54" s="409">
        <f>'Resumo do Orçamento - Vantajoso'!I20</f>
        <v>349970.36</v>
      </c>
      <c r="D54" s="412"/>
      <c r="E54" s="44"/>
      <c r="F54" s="44"/>
      <c r="G54" s="44"/>
      <c r="H54" s="44"/>
      <c r="I54" s="44"/>
      <c r="J54" s="44"/>
      <c r="K54" s="44"/>
      <c r="L54" s="54">
        <v>0.3</v>
      </c>
      <c r="M54" s="54">
        <v>0.5</v>
      </c>
      <c r="N54" s="54">
        <v>0.2</v>
      </c>
      <c r="O54" s="413">
        <f>SUM(E56:N56)</f>
        <v>349970.36</v>
      </c>
      <c r="P54" s="414" t="str">
        <f>IF(O54=C54,"OK!","ERRO!")</f>
        <v>OK!</v>
      </c>
    </row>
    <row r="55" spans="1:16">
      <c r="A55" s="407"/>
      <c r="B55" s="407"/>
      <c r="C55" s="410"/>
      <c r="D55" s="412"/>
      <c r="E55" s="44"/>
      <c r="F55" s="44"/>
      <c r="G55" s="44"/>
      <c r="H55" s="44"/>
      <c r="I55" s="44"/>
      <c r="J55" s="44"/>
      <c r="K55" s="44"/>
      <c r="L55" s="49"/>
      <c r="M55" s="49"/>
      <c r="N55" s="49"/>
      <c r="O55" s="407"/>
      <c r="P55" s="414"/>
    </row>
    <row r="56" spans="1:16">
      <c r="A56" s="407"/>
      <c r="B56" s="407"/>
      <c r="C56" s="411"/>
      <c r="D56" s="412"/>
      <c r="E56" s="44"/>
      <c r="F56" s="44"/>
      <c r="G56" s="44"/>
      <c r="H56" s="44"/>
      <c r="I56" s="44"/>
      <c r="J56" s="44"/>
      <c r="K56" s="44"/>
      <c r="L56" s="46">
        <f>C54*L54</f>
        <v>104991.10799999999</v>
      </c>
      <c r="M56" s="46">
        <f>C54*M54</f>
        <v>174985.18</v>
      </c>
      <c r="N56" s="46">
        <f>C54*N54</f>
        <v>69994.072</v>
      </c>
      <c r="O56" s="407"/>
      <c r="P56" s="414"/>
    </row>
    <row r="57" spans="1:16">
      <c r="A57" s="407">
        <v>17</v>
      </c>
      <c r="B57" s="407" t="s">
        <v>6257</v>
      </c>
      <c r="C57" s="409">
        <f>'Resumo do Orçamento - Vantajoso'!I21</f>
        <v>333190.7</v>
      </c>
      <c r="D57" s="412"/>
      <c r="E57" s="44"/>
      <c r="F57" s="44"/>
      <c r="G57" s="44"/>
      <c r="H57" s="44"/>
      <c r="I57" s="44"/>
      <c r="J57" s="44"/>
      <c r="K57" s="44"/>
      <c r="L57" s="54">
        <v>0.2</v>
      </c>
      <c r="M57" s="54">
        <v>0.7</v>
      </c>
      <c r="N57" s="54">
        <v>0.1</v>
      </c>
      <c r="O57" s="413">
        <f>SUM(E59:N59)</f>
        <v>333190.7</v>
      </c>
      <c r="P57" s="414" t="str">
        <f>IF(O57=C57,"OK!","ERRO!")</f>
        <v>OK!</v>
      </c>
    </row>
    <row r="58" spans="1:16">
      <c r="A58" s="407"/>
      <c r="B58" s="407"/>
      <c r="C58" s="410"/>
      <c r="D58" s="412"/>
      <c r="E58" s="44"/>
      <c r="F58" s="44"/>
      <c r="G58" s="44"/>
      <c r="H58" s="44"/>
      <c r="I58" s="44"/>
      <c r="J58" s="44"/>
      <c r="K58" s="44"/>
      <c r="L58" s="49"/>
      <c r="M58" s="49"/>
      <c r="N58" s="49"/>
      <c r="O58" s="407"/>
      <c r="P58" s="414"/>
    </row>
    <row r="59" spans="1:16">
      <c r="A59" s="407"/>
      <c r="B59" s="407"/>
      <c r="C59" s="411"/>
      <c r="D59" s="412"/>
      <c r="E59" s="44"/>
      <c r="F59" s="44"/>
      <c r="G59" s="44"/>
      <c r="H59" s="44"/>
      <c r="I59" s="44"/>
      <c r="J59" s="44"/>
      <c r="K59" s="44"/>
      <c r="L59" s="46">
        <f>C57*L57</f>
        <v>66638.14</v>
      </c>
      <c r="M59" s="46">
        <f>C57*M57</f>
        <v>233233.49</v>
      </c>
      <c r="N59" s="46">
        <f>C57*N57</f>
        <v>33319.07</v>
      </c>
      <c r="O59" s="407"/>
      <c r="P59" s="414"/>
    </row>
    <row r="60" spans="1:16">
      <c r="A60" s="407">
        <v>18</v>
      </c>
      <c r="B60" s="408" t="s">
        <v>48</v>
      </c>
      <c r="C60" s="409">
        <f>'Resumo do Orçamento - Vantajoso'!I22</f>
        <v>10624</v>
      </c>
      <c r="D60" s="412"/>
      <c r="E60" s="44"/>
      <c r="F60" s="44"/>
      <c r="G60" s="44"/>
      <c r="H60" s="44"/>
      <c r="I60" s="44"/>
      <c r="J60" s="44"/>
      <c r="K60" s="44"/>
      <c r="L60" s="44"/>
      <c r="M60" s="54">
        <v>0.6</v>
      </c>
      <c r="N60" s="54">
        <v>0.4</v>
      </c>
      <c r="O60" s="413">
        <f>SUM(E62:N62)</f>
        <v>10624</v>
      </c>
      <c r="P60" s="414" t="str">
        <f>IF(O60=C60,"OK!","ERRO!")</f>
        <v>OK!</v>
      </c>
    </row>
    <row r="61" spans="1:16">
      <c r="A61" s="407"/>
      <c r="B61" s="408"/>
      <c r="C61" s="410"/>
      <c r="D61" s="412"/>
      <c r="E61" s="44"/>
      <c r="F61" s="44"/>
      <c r="G61" s="44"/>
      <c r="H61" s="44"/>
      <c r="I61" s="44"/>
      <c r="J61" s="44"/>
      <c r="K61" s="44"/>
      <c r="L61" s="44"/>
      <c r="M61" s="49"/>
      <c r="N61" s="49"/>
      <c r="O61" s="407"/>
      <c r="P61" s="414"/>
    </row>
    <row r="62" spans="1:16">
      <c r="A62" s="407"/>
      <c r="B62" s="408"/>
      <c r="C62" s="411"/>
      <c r="D62" s="412"/>
      <c r="E62" s="44"/>
      <c r="F62" s="44"/>
      <c r="G62" s="44"/>
      <c r="H62" s="44"/>
      <c r="I62" s="44"/>
      <c r="J62" s="44"/>
      <c r="K62" s="44"/>
      <c r="L62" s="44"/>
      <c r="M62" s="46">
        <f>C60*M60</f>
        <v>6374.4</v>
      </c>
      <c r="N62" s="46">
        <f>C60*N60</f>
        <v>4249.6000000000004</v>
      </c>
      <c r="O62" s="407"/>
      <c r="P62" s="414"/>
    </row>
    <row r="63" spans="1:16">
      <c r="A63" s="407">
        <v>19</v>
      </c>
      <c r="B63" s="408" t="s">
        <v>6258</v>
      </c>
      <c r="C63" s="409">
        <f>'Resumo do Orçamento - Vantajoso'!I23</f>
        <v>49178.23</v>
      </c>
      <c r="D63" s="412"/>
      <c r="E63" s="44"/>
      <c r="F63" s="44"/>
      <c r="G63" s="44"/>
      <c r="H63" s="44"/>
      <c r="I63" s="44"/>
      <c r="J63" s="44"/>
      <c r="K63" s="44"/>
      <c r="L63" s="44"/>
      <c r="M63" s="54">
        <v>0.3</v>
      </c>
      <c r="N63" s="54">
        <v>0.7</v>
      </c>
      <c r="O63" s="413">
        <f>SUM(E65:N65)</f>
        <v>49178.229999999996</v>
      </c>
      <c r="P63" s="414" t="str">
        <f>IF(O63=C63,"OK!","ERRO!")</f>
        <v>OK!</v>
      </c>
    </row>
    <row r="64" spans="1:16">
      <c r="A64" s="407"/>
      <c r="B64" s="408"/>
      <c r="C64" s="410"/>
      <c r="D64" s="412"/>
      <c r="E64" s="44"/>
      <c r="F64" s="44"/>
      <c r="G64" s="44"/>
      <c r="H64" s="44"/>
      <c r="I64" s="44"/>
      <c r="J64" s="44"/>
      <c r="K64" s="44"/>
      <c r="L64" s="44"/>
      <c r="M64" s="49"/>
      <c r="N64" s="49"/>
      <c r="O64" s="407"/>
      <c r="P64" s="414"/>
    </row>
    <row r="65" spans="1:17">
      <c r="A65" s="407"/>
      <c r="B65" s="408"/>
      <c r="C65" s="411"/>
      <c r="D65" s="412"/>
      <c r="E65" s="44"/>
      <c r="F65" s="44"/>
      <c r="G65" s="44"/>
      <c r="H65" s="44"/>
      <c r="I65" s="44"/>
      <c r="J65" s="44"/>
      <c r="K65" s="44"/>
      <c r="L65" s="44"/>
      <c r="M65" s="46">
        <f>C63*M63</f>
        <v>14753.469000000001</v>
      </c>
      <c r="N65" s="46">
        <f>C63*N63</f>
        <v>34424.760999999999</v>
      </c>
      <c r="O65" s="407"/>
      <c r="P65" s="414"/>
    </row>
    <row r="66" spans="1:17">
      <c r="A66" s="407">
        <v>20</v>
      </c>
      <c r="B66" s="408" t="s">
        <v>6259</v>
      </c>
      <c r="C66" s="409">
        <f>'Resumo do Orçamento - Vantajoso'!I24</f>
        <v>724435.74</v>
      </c>
      <c r="D66" s="412"/>
      <c r="E66" s="44"/>
      <c r="F66" s="44"/>
      <c r="G66" s="44"/>
      <c r="H66" s="44"/>
      <c r="I66" s="44"/>
      <c r="J66" s="44"/>
      <c r="K66" s="44"/>
      <c r="L66" s="54">
        <v>0.2</v>
      </c>
      <c r="M66" s="54">
        <v>0.5</v>
      </c>
      <c r="N66" s="54">
        <v>0.3</v>
      </c>
      <c r="O66" s="413">
        <f>SUM(E68:N68)</f>
        <v>724435.74</v>
      </c>
      <c r="P66" s="414" t="str">
        <f>IF(O66=C66,"OK!","ERRO!")</f>
        <v>OK!</v>
      </c>
    </row>
    <row r="67" spans="1:17">
      <c r="A67" s="407"/>
      <c r="B67" s="408"/>
      <c r="C67" s="410"/>
      <c r="D67" s="412"/>
      <c r="E67" s="44"/>
      <c r="F67" s="44"/>
      <c r="G67" s="44"/>
      <c r="H67" s="44"/>
      <c r="I67" s="44"/>
      <c r="J67" s="44"/>
      <c r="K67" s="44"/>
      <c r="L67" s="49"/>
      <c r="M67" s="49"/>
      <c r="N67" s="49"/>
      <c r="O67" s="407"/>
      <c r="P67" s="414"/>
    </row>
    <row r="68" spans="1:17">
      <c r="A68" s="407"/>
      <c r="B68" s="408"/>
      <c r="C68" s="411"/>
      <c r="D68" s="412"/>
      <c r="E68" s="44"/>
      <c r="F68" s="44"/>
      <c r="G68" s="44"/>
      <c r="H68" s="44"/>
      <c r="I68" s="44"/>
      <c r="J68" s="44"/>
      <c r="K68" s="44"/>
      <c r="L68" s="55">
        <f>C66*L66</f>
        <v>144887.14800000002</v>
      </c>
      <c r="M68" s="55">
        <f>C66*M66</f>
        <v>362217.87</v>
      </c>
      <c r="N68" s="55">
        <f>C66*N66</f>
        <v>217330.72199999998</v>
      </c>
      <c r="O68" s="407"/>
      <c r="P68" s="414"/>
    </row>
    <row r="69" spans="1:17">
      <c r="A69" s="407">
        <v>21</v>
      </c>
      <c r="B69" s="408" t="s">
        <v>54</v>
      </c>
      <c r="C69" s="409">
        <f>'Resumo do Orçamento - Vantajoso'!I25</f>
        <v>249750.67</v>
      </c>
      <c r="D69" s="412"/>
      <c r="E69" s="44"/>
      <c r="F69" s="44"/>
      <c r="G69" s="44"/>
      <c r="H69" s="44"/>
      <c r="I69" s="44"/>
      <c r="J69" s="44"/>
      <c r="K69" s="44"/>
      <c r="L69" s="54">
        <v>0.3</v>
      </c>
      <c r="M69" s="54">
        <v>0.5</v>
      </c>
      <c r="N69" s="54">
        <v>0.2</v>
      </c>
      <c r="O69" s="413">
        <f>SUM(E71:N71)</f>
        <v>249750.67000000004</v>
      </c>
      <c r="P69" s="414" t="str">
        <f>IF(O69=C69,"OK!","ERRO!")</f>
        <v>OK!</v>
      </c>
    </row>
    <row r="70" spans="1:17">
      <c r="A70" s="407"/>
      <c r="B70" s="408"/>
      <c r="C70" s="410"/>
      <c r="D70" s="412"/>
      <c r="E70" s="44"/>
      <c r="F70" s="44"/>
      <c r="G70" s="44"/>
      <c r="H70" s="44"/>
      <c r="I70" s="44"/>
      <c r="J70" s="44"/>
      <c r="K70" s="44"/>
      <c r="L70" s="49"/>
      <c r="M70" s="49"/>
      <c r="N70" s="49"/>
      <c r="O70" s="407"/>
      <c r="P70" s="414"/>
    </row>
    <row r="71" spans="1:17">
      <c r="A71" s="407"/>
      <c r="B71" s="408"/>
      <c r="C71" s="411"/>
      <c r="D71" s="412"/>
      <c r="E71" s="44"/>
      <c r="F71" s="44"/>
      <c r="G71" s="44"/>
      <c r="H71" s="44"/>
      <c r="I71" s="44"/>
      <c r="J71" s="44"/>
      <c r="K71" s="44"/>
      <c r="L71" s="46">
        <f>C69*L69</f>
        <v>74925.201000000001</v>
      </c>
      <c r="M71" s="46">
        <f>C69*M69</f>
        <v>124875.33500000001</v>
      </c>
      <c r="N71" s="46">
        <f>C69*N69</f>
        <v>49950.134000000005</v>
      </c>
      <c r="O71" s="407"/>
      <c r="P71" s="414"/>
    </row>
    <row r="73" spans="1:17" s="58" customFormat="1">
      <c r="A73" s="406" t="s">
        <v>6260</v>
      </c>
      <c r="B73" s="406"/>
      <c r="C73" s="51"/>
      <c r="D73" s="56" t="s">
        <v>6261</v>
      </c>
      <c r="E73" s="57">
        <f t="shared" ref="E73:N73" si="2">E74/$O$74</f>
        <v>0.10595581776320488</v>
      </c>
      <c r="F73" s="57">
        <f t="shared" si="2"/>
        <v>0.11083716870092836</v>
      </c>
      <c r="G73" s="57">
        <f t="shared" si="2"/>
        <v>7.2031468636121199E-2</v>
      </c>
      <c r="H73" s="57">
        <f t="shared" si="2"/>
        <v>6.518769997975403E-2</v>
      </c>
      <c r="I73" s="57">
        <f t="shared" si="2"/>
        <v>9.033404673971869E-2</v>
      </c>
      <c r="J73" s="57">
        <f t="shared" si="2"/>
        <v>7.142313671646075E-2</v>
      </c>
      <c r="K73" s="57">
        <f t="shared" si="2"/>
        <v>5.6924075455266461E-2</v>
      </c>
      <c r="L73" s="57">
        <f t="shared" si="2"/>
        <v>0.12250598659553767</v>
      </c>
      <c r="M73" s="57">
        <f t="shared" si="2"/>
        <v>0.22413326415463433</v>
      </c>
      <c r="N73" s="57">
        <f t="shared" si="2"/>
        <v>8.0667335258373621E-2</v>
      </c>
      <c r="O73" s="57">
        <f>SUM(E73:N73)</f>
        <v>1</v>
      </c>
    </row>
    <row r="74" spans="1:17" s="58" customFormat="1">
      <c r="A74" s="406" t="s">
        <v>6262</v>
      </c>
      <c r="B74" s="406"/>
      <c r="C74" s="51">
        <f>SUM(C8,C11)</f>
        <v>7467019.5600000005</v>
      </c>
      <c r="D74" s="56" t="s">
        <v>6263</v>
      </c>
      <c r="E74" s="59">
        <f t="shared" ref="E74:N74" si="3">E65+E71+E68+E62+E59+E56+E53+E50+E47+E44+E41+E38+E35+E32+E29+E26+E23+E20+E17+E14+E10</f>
        <v>791174.16373364639</v>
      </c>
      <c r="F74" s="59">
        <f t="shared" si="3"/>
        <v>827623.30666485184</v>
      </c>
      <c r="G74" s="59">
        <f t="shared" si="3"/>
        <v>537860.38524144352</v>
      </c>
      <c r="H74" s="59">
        <f t="shared" si="3"/>
        <v>486757.83082023502</v>
      </c>
      <c r="I74" s="59">
        <f t="shared" si="3"/>
        <v>674526.09393943369</v>
      </c>
      <c r="J74" s="59">
        <f t="shared" si="3"/>
        <v>533317.95889836666</v>
      </c>
      <c r="K74" s="59">
        <f t="shared" si="3"/>
        <v>425053.1848593906</v>
      </c>
      <c r="L74" s="59">
        <f t="shared" si="3"/>
        <v>914754.59812597767</v>
      </c>
      <c r="M74" s="59">
        <f t="shared" si="3"/>
        <v>1673607.4674893015</v>
      </c>
      <c r="N74" s="59">
        <f t="shared" si="3"/>
        <v>602344.57022735348</v>
      </c>
      <c r="O74" s="59">
        <f>SUM(E74:N74)</f>
        <v>7467019.5600000005</v>
      </c>
      <c r="P74" s="60" t="str">
        <f>IF(O74=C74,"OK!","ERRO!")</f>
        <v>OK!</v>
      </c>
      <c r="Q74" s="61"/>
    </row>
    <row r="78" spans="1:17" ht="21">
      <c r="B78" s="63"/>
      <c r="C78" s="64"/>
      <c r="O78" s="65">
        <f>O74-C74</f>
        <v>0</v>
      </c>
    </row>
    <row r="79" spans="1:17" ht="21">
      <c r="B79" s="66"/>
      <c r="C79" s="67"/>
    </row>
    <row r="80" spans="1:17" ht="21">
      <c r="B80" s="63"/>
      <c r="C80" s="64"/>
    </row>
    <row r="81" spans="2:3" ht="21">
      <c r="B81" s="66"/>
      <c r="C81" s="64"/>
    </row>
    <row r="82" spans="2:3" ht="21">
      <c r="B82" s="66"/>
      <c r="C82" s="64"/>
    </row>
    <row r="83" spans="2:3" ht="21">
      <c r="B83" s="63"/>
      <c r="C83" s="64"/>
    </row>
    <row r="84" spans="2:3" ht="21">
      <c r="B84" s="66"/>
      <c r="C84" s="67"/>
    </row>
    <row r="85" spans="2:3">
      <c r="B85" s="68"/>
      <c r="C85" s="69"/>
    </row>
  </sheetData>
  <mergeCells count="137">
    <mergeCell ref="C7:D7"/>
    <mergeCell ref="E7:N7"/>
    <mergeCell ref="A8:A10"/>
    <mergeCell ref="B8:B10"/>
    <mergeCell ref="C8:C10"/>
    <mergeCell ref="D8:D10"/>
    <mergeCell ref="A1:O1"/>
    <mergeCell ref="A2:O2"/>
    <mergeCell ref="A3:B3"/>
    <mergeCell ref="A4:O4"/>
    <mergeCell ref="A5:A6"/>
    <mergeCell ref="B5:B6"/>
    <mergeCell ref="C5:D6"/>
    <mergeCell ref="A15:A17"/>
    <mergeCell ref="B15:B17"/>
    <mergeCell ref="C15:C17"/>
    <mergeCell ref="D15:D17"/>
    <mergeCell ref="O15:O17"/>
    <mergeCell ref="P15:P17"/>
    <mergeCell ref="O8:O10"/>
    <mergeCell ref="P8:P10"/>
    <mergeCell ref="A12:A14"/>
    <mergeCell ref="B12:B14"/>
    <mergeCell ref="C12:C14"/>
    <mergeCell ref="D12:D14"/>
    <mergeCell ref="O12:O14"/>
    <mergeCell ref="P12:P14"/>
    <mergeCell ref="A21:A23"/>
    <mergeCell ref="B21:B23"/>
    <mergeCell ref="C21:C23"/>
    <mergeCell ref="D21:D23"/>
    <mergeCell ref="O21:O23"/>
    <mergeCell ref="P21:P23"/>
    <mergeCell ref="A18:A20"/>
    <mergeCell ref="B18:B20"/>
    <mergeCell ref="C18:C20"/>
    <mergeCell ref="D18:D20"/>
    <mergeCell ref="O18:O20"/>
    <mergeCell ref="P18:P20"/>
    <mergeCell ref="A27:A29"/>
    <mergeCell ref="B27:B29"/>
    <mergeCell ref="C27:C29"/>
    <mergeCell ref="D27:D29"/>
    <mergeCell ref="O27:O29"/>
    <mergeCell ref="P27:P29"/>
    <mergeCell ref="A24:A26"/>
    <mergeCell ref="B24:B26"/>
    <mergeCell ref="C24:C26"/>
    <mergeCell ref="D24:D26"/>
    <mergeCell ref="O24:O26"/>
    <mergeCell ref="P24:P26"/>
    <mergeCell ref="A33:A35"/>
    <mergeCell ref="B33:B35"/>
    <mergeCell ref="C33:C35"/>
    <mergeCell ref="D33:D35"/>
    <mergeCell ref="O33:O35"/>
    <mergeCell ref="P33:P35"/>
    <mergeCell ref="A30:A32"/>
    <mergeCell ref="B30:B32"/>
    <mergeCell ref="C30:C32"/>
    <mergeCell ref="D30:D32"/>
    <mergeCell ref="O30:O32"/>
    <mergeCell ref="P30:P32"/>
    <mergeCell ref="A39:A41"/>
    <mergeCell ref="B39:B41"/>
    <mergeCell ref="C39:C41"/>
    <mergeCell ref="D39:D41"/>
    <mergeCell ref="O39:O41"/>
    <mergeCell ref="P39:P41"/>
    <mergeCell ref="A36:A38"/>
    <mergeCell ref="B36:B38"/>
    <mergeCell ref="C36:C38"/>
    <mergeCell ref="D36:D38"/>
    <mergeCell ref="O36:O38"/>
    <mergeCell ref="P36:P38"/>
    <mergeCell ref="A45:A47"/>
    <mergeCell ref="B45:B47"/>
    <mergeCell ref="C45:C47"/>
    <mergeCell ref="D45:D47"/>
    <mergeCell ref="O45:O47"/>
    <mergeCell ref="P45:P47"/>
    <mergeCell ref="A42:A44"/>
    <mergeCell ref="B42:B44"/>
    <mergeCell ref="C42:C44"/>
    <mergeCell ref="D42:D44"/>
    <mergeCell ref="O42:O44"/>
    <mergeCell ref="P42:P44"/>
    <mergeCell ref="A51:A53"/>
    <mergeCell ref="B51:B53"/>
    <mergeCell ref="C51:C53"/>
    <mergeCell ref="D51:D53"/>
    <mergeCell ref="O51:O53"/>
    <mergeCell ref="P51:P53"/>
    <mergeCell ref="A48:A50"/>
    <mergeCell ref="B48:B50"/>
    <mergeCell ref="C48:C50"/>
    <mergeCell ref="D48:D50"/>
    <mergeCell ref="O48:O50"/>
    <mergeCell ref="P48:P50"/>
    <mergeCell ref="A57:A59"/>
    <mergeCell ref="B57:B59"/>
    <mergeCell ref="C57:C59"/>
    <mergeCell ref="D57:D59"/>
    <mergeCell ref="O57:O59"/>
    <mergeCell ref="P57:P59"/>
    <mergeCell ref="A54:A56"/>
    <mergeCell ref="B54:B56"/>
    <mergeCell ref="C54:C56"/>
    <mergeCell ref="D54:D56"/>
    <mergeCell ref="O54:O56"/>
    <mergeCell ref="P54:P56"/>
    <mergeCell ref="A63:A65"/>
    <mergeCell ref="B63:B65"/>
    <mergeCell ref="C63:C65"/>
    <mergeCell ref="D63:D65"/>
    <mergeCell ref="O63:O65"/>
    <mergeCell ref="P63:P65"/>
    <mergeCell ref="A60:A62"/>
    <mergeCell ref="B60:B62"/>
    <mergeCell ref="C60:C62"/>
    <mergeCell ref="D60:D62"/>
    <mergeCell ref="O60:O62"/>
    <mergeCell ref="P60:P62"/>
    <mergeCell ref="A73:B73"/>
    <mergeCell ref="A74:B74"/>
    <mergeCell ref="A69:A71"/>
    <mergeCell ref="B69:B71"/>
    <mergeCell ref="C69:C71"/>
    <mergeCell ref="D69:D71"/>
    <mergeCell ref="O69:O71"/>
    <mergeCell ref="P69:P71"/>
    <mergeCell ref="A66:A68"/>
    <mergeCell ref="B66:B68"/>
    <mergeCell ref="C66:C68"/>
    <mergeCell ref="D66:D68"/>
    <mergeCell ref="O66:O68"/>
    <mergeCell ref="P66:P68"/>
  </mergeCells>
  <pageMargins left="0.51181102362204722" right="0.51181102362204722" top="0.78740157480314965" bottom="0.78740157480314965" header="0.31496062992125984" footer="0.31496062992125984"/>
  <pageSetup paperSize="9" scale="35" fitToHeight="0" orientation="landscape" r:id="rId1"/>
  <headerFooter>
    <oddHeader>&amp;L&amp;G&amp;R&amp;G</oddHead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69E40-2124-4456-AF67-E041A55A5D89}">
  <sheetPr>
    <pageSetUpPr fitToPage="1"/>
  </sheetPr>
  <dimension ref="A1:H21"/>
  <sheetViews>
    <sheetView view="pageBreakPreview" zoomScaleSheetLayoutView="100" workbookViewId="0">
      <selection activeCell="D9" sqref="D9"/>
    </sheetView>
  </sheetViews>
  <sheetFormatPr defaultColWidth="8.19921875" defaultRowHeight="13.8"/>
  <cols>
    <col min="1" max="1" width="28.69921875" style="129" customWidth="1"/>
    <col min="2" max="2" width="14.8984375" style="122" customWidth="1"/>
    <col min="3" max="3" width="35.09765625" style="122" customWidth="1"/>
    <col min="4" max="4" width="27.3984375" style="92" customWidth="1"/>
    <col min="5" max="16384" width="8.19921875" style="92"/>
  </cols>
  <sheetData>
    <row r="1" spans="1:8" ht="18">
      <c r="A1" s="426" t="s">
        <v>6391</v>
      </c>
      <c r="B1" s="427"/>
      <c r="C1" s="427"/>
      <c r="D1" s="427"/>
    </row>
    <row r="2" spans="1:8" ht="15.6">
      <c r="A2" s="428" t="s">
        <v>6392</v>
      </c>
      <c r="B2" s="428"/>
      <c r="C2" s="428"/>
      <c r="D2" s="428"/>
    </row>
    <row r="3" spans="1:8" ht="14.4">
      <c r="A3" s="93"/>
      <c r="B3" s="94"/>
      <c r="C3" s="94"/>
      <c r="D3" s="94"/>
    </row>
    <row r="4" spans="1:8" ht="14.4">
      <c r="A4" s="429" t="s">
        <v>6267</v>
      </c>
      <c r="B4" s="430"/>
      <c r="C4" s="430"/>
      <c r="D4" s="430"/>
      <c r="E4" s="95"/>
      <c r="F4" s="95"/>
      <c r="G4" s="95"/>
      <c r="H4" s="95"/>
    </row>
    <row r="5" spans="1:8" ht="14.4">
      <c r="A5" s="96" t="s">
        <v>6268</v>
      </c>
      <c r="B5" s="97"/>
      <c r="C5" s="94"/>
      <c r="D5" s="94"/>
      <c r="E5" s="98"/>
      <c r="F5" s="98"/>
      <c r="G5" s="98"/>
      <c r="H5" s="99"/>
    </row>
    <row r="6" spans="1:8" ht="14.4">
      <c r="A6" s="100" t="s">
        <v>6269</v>
      </c>
      <c r="B6" s="101"/>
      <c r="C6" s="101"/>
      <c r="D6" s="101"/>
    </row>
    <row r="7" spans="1:8" ht="14.4">
      <c r="A7" s="102"/>
      <c r="B7" s="101"/>
      <c r="C7" s="101"/>
      <c r="D7" s="101"/>
    </row>
    <row r="8" spans="1:8" s="106" customFormat="1" ht="43.2">
      <c r="A8" s="103"/>
      <c r="B8" s="104" t="s">
        <v>6393</v>
      </c>
      <c r="C8" s="105" t="s">
        <v>6394</v>
      </c>
      <c r="D8" s="105" t="s">
        <v>6395</v>
      </c>
    </row>
    <row r="9" spans="1:8" s="109" customFormat="1" ht="14.4">
      <c r="A9" s="107"/>
      <c r="B9" s="108"/>
      <c r="C9" s="108"/>
      <c r="D9" s="108"/>
    </row>
    <row r="10" spans="1:8" s="114" customFormat="1" ht="14.4">
      <c r="A10" s="110" t="s">
        <v>6396</v>
      </c>
      <c r="B10" s="111">
        <v>7592989.6500000004</v>
      </c>
      <c r="C10" s="112" t="s">
        <v>6891</v>
      </c>
      <c r="D10" s="113" t="s">
        <v>6397</v>
      </c>
    </row>
    <row r="11" spans="1:8" s="109" customFormat="1" ht="14.4">
      <c r="A11" s="115"/>
      <c r="B11" s="116"/>
      <c r="C11" s="117"/>
      <c r="D11" s="108"/>
    </row>
    <row r="12" spans="1:8" s="114" customFormat="1" ht="14.4">
      <c r="A12" s="118" t="s">
        <v>6398</v>
      </c>
      <c r="B12" s="119">
        <v>7467019.5599999996</v>
      </c>
      <c r="C12" s="118" t="s">
        <v>6399</v>
      </c>
      <c r="D12" s="118" t="s">
        <v>6400</v>
      </c>
    </row>
    <row r="13" spans="1:8" s="122" customFormat="1" ht="14.4">
      <c r="A13" s="120"/>
      <c r="B13" s="121"/>
      <c r="C13" s="121"/>
      <c r="D13" s="121"/>
    </row>
    <row r="14" spans="1:8" ht="14.4">
      <c r="A14" s="123"/>
      <c r="B14" s="444"/>
      <c r="C14" s="124"/>
      <c r="D14" s="125"/>
    </row>
    <row r="15" spans="1:8" ht="14.4">
      <c r="A15" s="126" t="s">
        <v>6401</v>
      </c>
      <c r="B15" s="124"/>
      <c r="C15" s="124"/>
      <c r="D15" s="125"/>
    </row>
    <row r="16" spans="1:8" ht="14.4">
      <c r="A16" s="126"/>
      <c r="B16" s="124"/>
      <c r="C16" s="127" t="s">
        <v>6402</v>
      </c>
      <c r="D16" s="128" t="str">
        <f>IF(B10&gt;B12,"SEM DESONERAÇÃO","COM DESONERAÇÃO")</f>
        <v>SEM DESONERAÇÃO</v>
      </c>
    </row>
    <row r="17" spans="1:7" ht="14.4">
      <c r="A17" s="123"/>
      <c r="B17" s="124"/>
      <c r="C17" s="124"/>
      <c r="D17" s="125"/>
    </row>
    <row r="21" spans="1:7">
      <c r="G21" s="130"/>
    </row>
  </sheetData>
  <mergeCells count="3">
    <mergeCell ref="A1:D1"/>
    <mergeCell ref="A2:D2"/>
    <mergeCell ref="A4:D4"/>
  </mergeCells>
  <printOptions horizontalCentered="1"/>
  <pageMargins left="0.59055118110236227" right="0.59055118110236227" top="1.3779527559055118" bottom="0.59055118110236227" header="0.39370078740157483" footer="0.39370078740157483"/>
  <pageSetup paperSize="9" scale="77" fitToHeight="0" orientation="portrait" horizontalDpi="360" verticalDpi="360" r:id="rId1"/>
  <headerFooter>
    <oddHeader>&amp;L&amp;G&amp;R&amp;G</oddHeader>
    <oddFooter>Página &amp;P de &amp;N</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E0AD3-F459-458B-9D5E-D8FC8FB916B7}">
  <sheetPr>
    <pageSetUpPr fitToPage="1"/>
  </sheetPr>
  <dimension ref="A1:F46"/>
  <sheetViews>
    <sheetView view="pageBreakPreview" topLeftCell="A7" zoomScale="115" zoomScaleNormal="100" zoomScaleSheetLayoutView="115" workbookViewId="0">
      <selection activeCell="A5" sqref="A5:F7"/>
    </sheetView>
  </sheetViews>
  <sheetFormatPr defaultRowHeight="14.4"/>
  <cols>
    <col min="1" max="1" width="6.296875" style="71" customWidth="1"/>
    <col min="2" max="2" width="43.5" style="71" customWidth="1"/>
    <col min="3" max="3" width="13.59765625" style="71" hidden="1" customWidth="1"/>
    <col min="4" max="4" width="13.69921875" style="71" hidden="1" customWidth="1"/>
    <col min="5" max="5" width="15" style="71" customWidth="1"/>
    <col min="6" max="6" width="14.09765625" style="71" customWidth="1"/>
    <col min="7" max="16384" width="8.796875" style="71"/>
  </cols>
  <sheetData>
    <row r="1" spans="1:6">
      <c r="A1" s="435" t="s">
        <v>6264</v>
      </c>
      <c r="B1" s="436"/>
      <c r="C1" s="436"/>
      <c r="D1" s="436"/>
      <c r="E1" s="436"/>
      <c r="F1" s="437"/>
    </row>
    <row r="2" spans="1:6">
      <c r="A2" s="438" t="s">
        <v>6265</v>
      </c>
      <c r="B2" s="439"/>
      <c r="C2" s="439"/>
      <c r="D2" s="439"/>
      <c r="E2" s="439"/>
      <c r="F2" s="440"/>
    </row>
    <row r="3" spans="1:6">
      <c r="A3" s="441" t="s">
        <v>6266</v>
      </c>
      <c r="B3" s="442"/>
      <c r="C3" s="442"/>
      <c r="D3" s="442"/>
      <c r="E3" s="442"/>
      <c r="F3" s="443"/>
    </row>
    <row r="4" spans="1:6" ht="15.6">
      <c r="A4" s="72"/>
      <c r="B4" s="72"/>
      <c r="C4" s="72"/>
      <c r="D4" s="72"/>
      <c r="E4" s="73"/>
      <c r="F4" s="73"/>
    </row>
    <row r="5" spans="1:6" ht="14.4" customHeight="1">
      <c r="A5" s="405" t="s">
        <v>6267</v>
      </c>
      <c r="B5" s="405"/>
      <c r="C5" s="405"/>
      <c r="D5" s="405"/>
      <c r="E5" s="405"/>
      <c r="F5" s="405"/>
    </row>
    <row r="6" spans="1:6" ht="14.4" customHeight="1">
      <c r="A6" s="403" t="s">
        <v>6268</v>
      </c>
      <c r="B6" s="403"/>
      <c r="C6" s="403"/>
      <c r="D6" s="403"/>
      <c r="E6" s="403"/>
      <c r="F6" s="403"/>
    </row>
    <row r="7" spans="1:6" ht="14.4" customHeight="1">
      <c r="A7" s="403" t="s">
        <v>6269</v>
      </c>
      <c r="B7" s="403"/>
      <c r="C7" s="403"/>
      <c r="D7" s="403"/>
      <c r="E7" s="403"/>
      <c r="F7" s="403"/>
    </row>
    <row r="8" spans="1:6">
      <c r="A8" s="74"/>
      <c r="B8" s="74"/>
      <c r="C8" s="74"/>
      <c r="D8" s="74"/>
      <c r="E8" s="74"/>
      <c r="F8" s="74"/>
    </row>
    <row r="9" spans="1:6" ht="12.9" customHeight="1">
      <c r="A9" s="432" t="s">
        <v>6270</v>
      </c>
      <c r="B9" s="432"/>
      <c r="C9" s="432"/>
      <c r="D9" s="432"/>
      <c r="E9" s="432"/>
      <c r="F9" s="432"/>
    </row>
    <row r="10" spans="1:6" ht="12.9" customHeight="1">
      <c r="A10" s="433" t="s">
        <v>6271</v>
      </c>
      <c r="B10" s="433" t="s">
        <v>6272</v>
      </c>
      <c r="C10" s="434" t="s">
        <v>6273</v>
      </c>
      <c r="D10" s="434"/>
      <c r="E10" s="434" t="s">
        <v>6274</v>
      </c>
      <c r="F10" s="434"/>
    </row>
    <row r="11" spans="1:6" ht="25.95" customHeight="1">
      <c r="A11" s="433" t="s">
        <v>6271</v>
      </c>
      <c r="B11" s="433" t="s">
        <v>6272</v>
      </c>
      <c r="C11" s="76" t="s">
        <v>6275</v>
      </c>
      <c r="D11" s="76" t="s">
        <v>6276</v>
      </c>
      <c r="E11" s="76" t="s">
        <v>6275</v>
      </c>
      <c r="F11" s="76" t="s">
        <v>6276</v>
      </c>
    </row>
    <row r="12" spans="1:6" ht="12.9" customHeight="1">
      <c r="A12" s="431" t="s">
        <v>6277</v>
      </c>
      <c r="B12" s="431"/>
      <c r="C12" s="431"/>
      <c r="D12" s="431"/>
      <c r="E12" s="431"/>
      <c r="F12" s="431"/>
    </row>
    <row r="13" spans="1:6" ht="12.9" customHeight="1">
      <c r="A13" s="77" t="s">
        <v>6278</v>
      </c>
      <c r="B13" s="78" t="s">
        <v>6279</v>
      </c>
      <c r="C13" s="79" t="s">
        <v>6280</v>
      </c>
      <c r="D13" s="79" t="s">
        <v>6280</v>
      </c>
      <c r="E13" s="79" t="s">
        <v>6281</v>
      </c>
      <c r="F13" s="79" t="s">
        <v>6281</v>
      </c>
    </row>
    <row r="14" spans="1:6" ht="12.9" customHeight="1">
      <c r="A14" s="80" t="s">
        <v>6282</v>
      </c>
      <c r="B14" s="81" t="s">
        <v>6283</v>
      </c>
      <c r="C14" s="82" t="s">
        <v>6284</v>
      </c>
      <c r="D14" s="82" t="s">
        <v>6284</v>
      </c>
      <c r="E14" s="82" t="s">
        <v>6284</v>
      </c>
      <c r="F14" s="82" t="s">
        <v>6284</v>
      </c>
    </row>
    <row r="15" spans="1:6" ht="12.9" customHeight="1">
      <c r="A15" s="77" t="s">
        <v>6285</v>
      </c>
      <c r="B15" s="78" t="s">
        <v>6286</v>
      </c>
      <c r="C15" s="79" t="s">
        <v>6287</v>
      </c>
      <c r="D15" s="79" t="s">
        <v>6287</v>
      </c>
      <c r="E15" s="79" t="s">
        <v>6287</v>
      </c>
      <c r="F15" s="79" t="s">
        <v>6287</v>
      </c>
    </row>
    <row r="16" spans="1:6" ht="12.9" customHeight="1">
      <c r="A16" s="80" t="s">
        <v>6288</v>
      </c>
      <c r="B16" s="81" t="s">
        <v>6289</v>
      </c>
      <c r="C16" s="82" t="s">
        <v>6290</v>
      </c>
      <c r="D16" s="82" t="s">
        <v>6290</v>
      </c>
      <c r="E16" s="82" t="s">
        <v>6290</v>
      </c>
      <c r="F16" s="82" t="s">
        <v>6290</v>
      </c>
    </row>
    <row r="17" spans="1:6" ht="12.9" customHeight="1">
      <c r="A17" s="77" t="s">
        <v>6291</v>
      </c>
      <c r="B17" s="78" t="s">
        <v>6292</v>
      </c>
      <c r="C17" s="79" t="s">
        <v>6293</v>
      </c>
      <c r="D17" s="79" t="s">
        <v>6293</v>
      </c>
      <c r="E17" s="79" t="s">
        <v>6293</v>
      </c>
      <c r="F17" s="79" t="s">
        <v>6293</v>
      </c>
    </row>
    <row r="18" spans="1:6" ht="12.9" customHeight="1">
      <c r="A18" s="80" t="s">
        <v>6294</v>
      </c>
      <c r="B18" s="81" t="s">
        <v>6295</v>
      </c>
      <c r="C18" s="82" t="s">
        <v>6296</v>
      </c>
      <c r="D18" s="82" t="s">
        <v>6296</v>
      </c>
      <c r="E18" s="82" t="s">
        <v>6296</v>
      </c>
      <c r="F18" s="82" t="s">
        <v>6296</v>
      </c>
    </row>
    <row r="19" spans="1:6" ht="12.9" customHeight="1">
      <c r="A19" s="77" t="s">
        <v>6297</v>
      </c>
      <c r="B19" s="78" t="s">
        <v>6298</v>
      </c>
      <c r="C19" s="79" t="s">
        <v>6299</v>
      </c>
      <c r="D19" s="79" t="s">
        <v>6299</v>
      </c>
      <c r="E19" s="79" t="s">
        <v>6299</v>
      </c>
      <c r="F19" s="79" t="s">
        <v>6299</v>
      </c>
    </row>
    <row r="20" spans="1:6" ht="12.9" customHeight="1">
      <c r="A20" s="80" t="s">
        <v>6300</v>
      </c>
      <c r="B20" s="81" t="s">
        <v>6301</v>
      </c>
      <c r="C20" s="82" t="s">
        <v>6302</v>
      </c>
      <c r="D20" s="82" t="s">
        <v>6302</v>
      </c>
      <c r="E20" s="82" t="s">
        <v>6302</v>
      </c>
      <c r="F20" s="82" t="s">
        <v>6302</v>
      </c>
    </row>
    <row r="21" spans="1:6" ht="12.9" customHeight="1">
      <c r="A21" s="77" t="s">
        <v>6303</v>
      </c>
      <c r="B21" s="78" t="s">
        <v>6304</v>
      </c>
      <c r="C21" s="79" t="s">
        <v>4365</v>
      </c>
      <c r="D21" s="79" t="s">
        <v>4365</v>
      </c>
      <c r="E21" s="79" t="s">
        <v>4365</v>
      </c>
      <c r="F21" s="79" t="s">
        <v>4365</v>
      </c>
    </row>
    <row r="22" spans="1:6" ht="12.9" customHeight="1">
      <c r="A22" s="83" t="s">
        <v>6305</v>
      </c>
      <c r="B22" s="83" t="s">
        <v>11</v>
      </c>
      <c r="C22" s="84" t="s">
        <v>6306</v>
      </c>
      <c r="D22" s="84" t="s">
        <v>6306</v>
      </c>
      <c r="E22" s="84" t="s">
        <v>6307</v>
      </c>
      <c r="F22" s="84" t="s">
        <v>6307</v>
      </c>
    </row>
    <row r="23" spans="1:6" ht="12.9" customHeight="1">
      <c r="A23" s="431" t="s">
        <v>6308</v>
      </c>
      <c r="B23" s="431"/>
      <c r="C23" s="431"/>
      <c r="D23" s="431"/>
      <c r="E23" s="431"/>
      <c r="F23" s="431"/>
    </row>
    <row r="24" spans="1:6" ht="12.9" customHeight="1">
      <c r="A24" s="77" t="s">
        <v>6309</v>
      </c>
      <c r="B24" s="78" t="s">
        <v>6310</v>
      </c>
      <c r="C24" s="79" t="s">
        <v>6311</v>
      </c>
      <c r="D24" s="79" t="s">
        <v>6312</v>
      </c>
      <c r="E24" s="77" t="s">
        <v>6311</v>
      </c>
      <c r="F24" s="77" t="s">
        <v>6312</v>
      </c>
    </row>
    <row r="25" spans="1:6" ht="12.9" customHeight="1">
      <c r="A25" s="77" t="s">
        <v>6313</v>
      </c>
      <c r="B25" s="78" t="s">
        <v>6314</v>
      </c>
      <c r="C25" s="79" t="s">
        <v>6315</v>
      </c>
      <c r="D25" s="79" t="s">
        <v>6312</v>
      </c>
      <c r="E25" s="77" t="s">
        <v>6315</v>
      </c>
      <c r="F25" s="77" t="s">
        <v>6312</v>
      </c>
    </row>
    <row r="26" spans="1:6" ht="12.9" customHeight="1">
      <c r="A26" s="77" t="s">
        <v>6316</v>
      </c>
      <c r="B26" s="78" t="s">
        <v>6317</v>
      </c>
      <c r="C26" s="79" t="s">
        <v>6318</v>
      </c>
      <c r="D26" s="79" t="s">
        <v>6319</v>
      </c>
      <c r="E26" s="77" t="s">
        <v>6318</v>
      </c>
      <c r="F26" s="77" t="s">
        <v>6319</v>
      </c>
    </row>
    <row r="27" spans="1:6" ht="12.9" customHeight="1">
      <c r="A27" s="80" t="s">
        <v>6320</v>
      </c>
      <c r="B27" s="81" t="s">
        <v>6321</v>
      </c>
      <c r="C27" s="82" t="s">
        <v>6322</v>
      </c>
      <c r="D27" s="82" t="s">
        <v>6323</v>
      </c>
      <c r="E27" s="80" t="s">
        <v>6322</v>
      </c>
      <c r="F27" s="80" t="s">
        <v>6323</v>
      </c>
    </row>
    <row r="28" spans="1:6" ht="12.9" customHeight="1">
      <c r="A28" s="77" t="s">
        <v>6324</v>
      </c>
      <c r="B28" s="78" t="s">
        <v>6325</v>
      </c>
      <c r="C28" s="79" t="s">
        <v>6326</v>
      </c>
      <c r="D28" s="79" t="s">
        <v>6327</v>
      </c>
      <c r="E28" s="77" t="s">
        <v>6326</v>
      </c>
      <c r="F28" s="77" t="s">
        <v>6327</v>
      </c>
    </row>
    <row r="29" spans="1:6" ht="12.9" customHeight="1">
      <c r="A29" s="80" t="s">
        <v>6328</v>
      </c>
      <c r="B29" s="81" t="s">
        <v>6329</v>
      </c>
      <c r="C29" s="82" t="s">
        <v>6330</v>
      </c>
      <c r="D29" s="82" t="s">
        <v>6331</v>
      </c>
      <c r="E29" s="80" t="s">
        <v>6330</v>
      </c>
      <c r="F29" s="80" t="s">
        <v>6331</v>
      </c>
    </row>
    <row r="30" spans="1:6" ht="12.9" customHeight="1">
      <c r="A30" s="77" t="s">
        <v>6332</v>
      </c>
      <c r="B30" s="78" t="s">
        <v>6333</v>
      </c>
      <c r="C30" s="79" t="s">
        <v>6334</v>
      </c>
      <c r="D30" s="79" t="s">
        <v>6312</v>
      </c>
      <c r="E30" s="77" t="s">
        <v>6334</v>
      </c>
      <c r="F30" s="77" t="s">
        <v>6312</v>
      </c>
    </row>
    <row r="31" spans="1:6" ht="12.9" customHeight="1">
      <c r="A31" s="80" t="s">
        <v>6335</v>
      </c>
      <c r="B31" s="81" t="s">
        <v>6336</v>
      </c>
      <c r="C31" s="82" t="s">
        <v>6337</v>
      </c>
      <c r="D31" s="82" t="s">
        <v>6326</v>
      </c>
      <c r="E31" s="80" t="s">
        <v>6337</v>
      </c>
      <c r="F31" s="80" t="s">
        <v>6326</v>
      </c>
    </row>
    <row r="32" spans="1:6" ht="12.9" customHeight="1">
      <c r="A32" s="77" t="s">
        <v>6338</v>
      </c>
      <c r="B32" s="78" t="s">
        <v>6339</v>
      </c>
      <c r="C32" s="79" t="s">
        <v>6340</v>
      </c>
      <c r="D32" s="79" t="s">
        <v>6341</v>
      </c>
      <c r="E32" s="77" t="s">
        <v>6340</v>
      </c>
      <c r="F32" s="77" t="s">
        <v>6341</v>
      </c>
    </row>
    <row r="33" spans="1:6" ht="12.9" customHeight="1">
      <c r="A33" s="81" t="s">
        <v>6342</v>
      </c>
      <c r="B33" s="81" t="s">
        <v>6343</v>
      </c>
      <c r="C33" s="82" t="s">
        <v>6344</v>
      </c>
      <c r="D33" s="82" t="s">
        <v>6344</v>
      </c>
      <c r="E33" s="80" t="s">
        <v>6344</v>
      </c>
      <c r="F33" s="80" t="s">
        <v>6344</v>
      </c>
    </row>
    <row r="34" spans="1:6" ht="12.9" customHeight="1">
      <c r="A34" s="85" t="s">
        <v>6345</v>
      </c>
      <c r="B34" s="85" t="s">
        <v>11</v>
      </c>
      <c r="C34" s="86" t="s">
        <v>6346</v>
      </c>
      <c r="D34" s="86" t="s">
        <v>6347</v>
      </c>
      <c r="E34" s="85" t="s">
        <v>6346</v>
      </c>
      <c r="F34" s="85" t="s">
        <v>6347</v>
      </c>
    </row>
    <row r="35" spans="1:6" ht="12.9" customHeight="1">
      <c r="A35" s="431" t="s">
        <v>6348</v>
      </c>
      <c r="B35" s="431"/>
      <c r="C35" s="431"/>
      <c r="D35" s="431"/>
      <c r="E35" s="431"/>
      <c r="F35" s="431"/>
    </row>
    <row r="36" spans="1:6" ht="12.9" customHeight="1">
      <c r="A36" s="77" t="s">
        <v>6349</v>
      </c>
      <c r="B36" s="78" t="s">
        <v>6350</v>
      </c>
      <c r="C36" s="79" t="s">
        <v>6351</v>
      </c>
      <c r="D36" s="79" t="s">
        <v>6352</v>
      </c>
      <c r="E36" s="79" t="s">
        <v>6351</v>
      </c>
      <c r="F36" s="79" t="s">
        <v>6352</v>
      </c>
    </row>
    <row r="37" spans="1:6" ht="12.9" customHeight="1">
      <c r="A37" s="80" t="s">
        <v>6353</v>
      </c>
      <c r="B37" s="81" t="s">
        <v>6354</v>
      </c>
      <c r="C37" s="82" t="s">
        <v>6355</v>
      </c>
      <c r="D37" s="82" t="s">
        <v>6356</v>
      </c>
      <c r="E37" s="82" t="s">
        <v>6355</v>
      </c>
      <c r="F37" s="82" t="s">
        <v>6356</v>
      </c>
    </row>
    <row r="38" spans="1:6" ht="12.9" customHeight="1">
      <c r="A38" s="77" t="s">
        <v>6357</v>
      </c>
      <c r="B38" s="78" t="s">
        <v>6358</v>
      </c>
      <c r="C38" s="79" t="s">
        <v>6359</v>
      </c>
      <c r="D38" s="79" t="s">
        <v>6360</v>
      </c>
      <c r="E38" s="79" t="s">
        <v>6359</v>
      </c>
      <c r="F38" s="79" t="s">
        <v>6360</v>
      </c>
    </row>
    <row r="39" spans="1:6" ht="12.9" customHeight="1">
      <c r="A39" s="80" t="s">
        <v>6361</v>
      </c>
      <c r="B39" s="81" t="s">
        <v>6362</v>
      </c>
      <c r="C39" s="82" t="s">
        <v>6363</v>
      </c>
      <c r="D39" s="82" t="s">
        <v>6364</v>
      </c>
      <c r="E39" s="82" t="s">
        <v>6363</v>
      </c>
      <c r="F39" s="82" t="s">
        <v>6364</v>
      </c>
    </row>
    <row r="40" spans="1:6" ht="12.9" customHeight="1">
      <c r="A40" s="77" t="s">
        <v>6365</v>
      </c>
      <c r="B40" s="78" t="s">
        <v>6366</v>
      </c>
      <c r="C40" s="79" t="s">
        <v>6367</v>
      </c>
      <c r="D40" s="79" t="s">
        <v>6368</v>
      </c>
      <c r="E40" s="79" t="s">
        <v>6367</v>
      </c>
      <c r="F40" s="79" t="s">
        <v>6368</v>
      </c>
    </row>
    <row r="41" spans="1:6" ht="12.9" customHeight="1">
      <c r="A41" s="83" t="s">
        <v>6369</v>
      </c>
      <c r="B41" s="83" t="s">
        <v>11</v>
      </c>
      <c r="C41" s="84" t="s">
        <v>6370</v>
      </c>
      <c r="D41" s="84" t="s">
        <v>6371</v>
      </c>
      <c r="E41" s="84" t="s">
        <v>6370</v>
      </c>
      <c r="F41" s="84" t="s">
        <v>6371</v>
      </c>
    </row>
    <row r="42" spans="1:6" ht="12.9" customHeight="1">
      <c r="A42" s="431" t="s">
        <v>6372</v>
      </c>
      <c r="B42" s="431"/>
      <c r="C42" s="431"/>
      <c r="D42" s="431"/>
      <c r="E42" s="431"/>
      <c r="F42" s="431"/>
    </row>
    <row r="43" spans="1:6" ht="38.85" customHeight="1">
      <c r="A43" s="87" t="s">
        <v>6373</v>
      </c>
      <c r="B43" s="87" t="s">
        <v>6374</v>
      </c>
      <c r="C43" s="88" t="s">
        <v>6375</v>
      </c>
      <c r="D43" s="88" t="s">
        <v>6376</v>
      </c>
      <c r="E43" s="88" t="s">
        <v>6377</v>
      </c>
      <c r="F43" s="88" t="s">
        <v>6378</v>
      </c>
    </row>
    <row r="44" spans="1:6" ht="38.85" customHeight="1">
      <c r="A44" s="89" t="s">
        <v>6379</v>
      </c>
      <c r="B44" s="81" t="s">
        <v>6380</v>
      </c>
      <c r="C44" s="90" t="s">
        <v>6381</v>
      </c>
      <c r="D44" s="90" t="s">
        <v>6368</v>
      </c>
      <c r="E44" s="90" t="s">
        <v>6382</v>
      </c>
      <c r="F44" s="90" t="s">
        <v>6383</v>
      </c>
    </row>
    <row r="45" spans="1:6" ht="12.9" customHeight="1">
      <c r="A45" s="85" t="s">
        <v>6384</v>
      </c>
      <c r="B45" s="85" t="s">
        <v>11</v>
      </c>
      <c r="C45" s="86" t="s">
        <v>6385</v>
      </c>
      <c r="D45" s="86" t="s">
        <v>6386</v>
      </c>
      <c r="E45" s="86" t="s">
        <v>6387</v>
      </c>
      <c r="F45" s="86" t="s">
        <v>6388</v>
      </c>
    </row>
    <row r="46" spans="1:6" ht="12.9" customHeight="1">
      <c r="A46" s="431" t="s">
        <v>6389</v>
      </c>
      <c r="B46" s="431"/>
      <c r="C46" s="91">
        <v>0.9123</v>
      </c>
      <c r="D46" s="91">
        <v>0.52090000000000003</v>
      </c>
      <c r="E46" s="91">
        <v>1.1384000000000001</v>
      </c>
      <c r="F46" s="75" t="s">
        <v>6390</v>
      </c>
    </row>
  </sheetData>
  <mergeCells count="16">
    <mergeCell ref="A7:F7"/>
    <mergeCell ref="A1:F1"/>
    <mergeCell ref="A2:F2"/>
    <mergeCell ref="A3:F3"/>
    <mergeCell ref="A5:F5"/>
    <mergeCell ref="A6:F6"/>
    <mergeCell ref="A23:F23"/>
    <mergeCell ref="A35:F35"/>
    <mergeCell ref="A42:F42"/>
    <mergeCell ref="A46:B46"/>
    <mergeCell ref="A9:F9"/>
    <mergeCell ref="A10:A11"/>
    <mergeCell ref="B10:B11"/>
    <mergeCell ref="C10:D10"/>
    <mergeCell ref="E10:F10"/>
    <mergeCell ref="A12:F12"/>
  </mergeCells>
  <printOptions horizontalCentered="1"/>
  <pageMargins left="0.59055118110236227" right="0.59055118110236227" top="1.3385826771653544" bottom="0.74803149606299213" header="0.31496062992125984" footer="0.31496062992125984"/>
  <pageSetup paperSize="9" fitToHeight="0" orientation="portrait" horizontalDpi="360" verticalDpi="360" r:id="rId1"/>
  <headerFooter>
    <oddHeader>&amp;L&amp;G&amp;R&amp;G</oddHead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546"/>
  <sheetViews>
    <sheetView showWhiteSpace="0" view="pageBreakPreview" zoomScale="60" zoomScaleNormal="100" workbookViewId="0">
      <selection activeCell="J14" sqref="J14"/>
    </sheetView>
  </sheetViews>
  <sheetFormatPr defaultRowHeight="13.8"/>
  <cols>
    <col min="1" max="2" width="10" bestFit="1" customWidth="1"/>
    <col min="3" max="3" width="60" bestFit="1" customWidth="1"/>
    <col min="4" max="4" width="30" bestFit="1" customWidth="1"/>
    <col min="5" max="9" width="10" bestFit="1" customWidth="1"/>
    <col min="10" max="12" width="15" bestFit="1" customWidth="1"/>
  </cols>
  <sheetData>
    <row r="1" spans="1:12">
      <c r="A1" s="1"/>
      <c r="B1" s="1"/>
      <c r="C1" s="1" t="s">
        <v>0</v>
      </c>
      <c r="D1" s="1" t="s">
        <v>1</v>
      </c>
      <c r="E1" s="383" t="s">
        <v>2</v>
      </c>
      <c r="F1" s="383"/>
      <c r="G1" s="383"/>
      <c r="H1" s="383" t="s">
        <v>3</v>
      </c>
      <c r="I1" s="383"/>
      <c r="J1" s="386"/>
    </row>
    <row r="2" spans="1:12" ht="79.95" customHeight="1">
      <c r="A2" s="30"/>
      <c r="B2" s="30"/>
      <c r="C2" s="30" t="s">
        <v>4</v>
      </c>
      <c r="D2" s="30" t="s">
        <v>5</v>
      </c>
      <c r="E2" s="384" t="s">
        <v>6</v>
      </c>
      <c r="F2" s="384"/>
      <c r="G2" s="384"/>
      <c r="H2" s="384" t="s">
        <v>7</v>
      </c>
      <c r="I2" s="384"/>
      <c r="J2" s="386"/>
    </row>
    <row r="3" spans="1:12">
      <c r="A3" s="385" t="s">
        <v>4357</v>
      </c>
      <c r="B3" s="386"/>
      <c r="C3" s="386"/>
      <c r="D3" s="386"/>
      <c r="E3" s="386"/>
      <c r="F3" s="386"/>
      <c r="G3" s="386"/>
      <c r="H3" s="386"/>
      <c r="I3" s="386"/>
      <c r="J3" s="386"/>
    </row>
    <row r="4" spans="1:12" ht="30" customHeight="1">
      <c r="A4" s="4" t="s">
        <v>61</v>
      </c>
      <c r="B4" s="2" t="s">
        <v>62</v>
      </c>
      <c r="C4" s="2" t="s">
        <v>9</v>
      </c>
      <c r="D4" s="2" t="s">
        <v>63</v>
      </c>
      <c r="E4" s="3" t="s">
        <v>64</v>
      </c>
      <c r="F4" s="4" t="s">
        <v>10</v>
      </c>
      <c r="G4" s="4" t="s">
        <v>65</v>
      </c>
      <c r="H4" s="4" t="s">
        <v>11</v>
      </c>
      <c r="I4" s="4" t="s">
        <v>12</v>
      </c>
      <c r="J4" s="4" t="s">
        <v>4358</v>
      </c>
      <c r="K4" s="4" t="s">
        <v>4359</v>
      </c>
      <c r="L4" s="4" t="s">
        <v>4360</v>
      </c>
    </row>
    <row r="5" spans="1:12" ht="39" customHeight="1">
      <c r="A5" s="19" t="s">
        <v>92</v>
      </c>
      <c r="B5" s="17" t="s">
        <v>78</v>
      </c>
      <c r="C5" s="17" t="s">
        <v>93</v>
      </c>
      <c r="D5" s="17" t="s">
        <v>94</v>
      </c>
      <c r="E5" s="18" t="s">
        <v>81</v>
      </c>
      <c r="F5" s="19" t="s">
        <v>1942</v>
      </c>
      <c r="G5" s="19" t="s">
        <v>4361</v>
      </c>
      <c r="H5" s="19" t="s">
        <v>4362</v>
      </c>
      <c r="I5" s="19" t="s">
        <v>4363</v>
      </c>
      <c r="J5" s="19" t="s">
        <v>4363</v>
      </c>
      <c r="K5" s="19" t="s">
        <v>4364</v>
      </c>
      <c r="L5" s="19" t="s">
        <v>4365</v>
      </c>
    </row>
    <row r="6" spans="1:12" ht="25.95" customHeight="1">
      <c r="A6" s="19" t="s">
        <v>1499</v>
      </c>
      <c r="B6" s="17" t="s">
        <v>72</v>
      </c>
      <c r="C6" s="17" t="s">
        <v>1500</v>
      </c>
      <c r="D6" s="17" t="s">
        <v>204</v>
      </c>
      <c r="E6" s="18" t="s">
        <v>1501</v>
      </c>
      <c r="F6" s="19" t="s">
        <v>3352</v>
      </c>
      <c r="G6" s="19" t="s">
        <v>4366</v>
      </c>
      <c r="H6" s="19" t="s">
        <v>4367</v>
      </c>
      <c r="I6" s="19" t="s">
        <v>4368</v>
      </c>
      <c r="J6" s="19" t="s">
        <v>4369</v>
      </c>
      <c r="K6" s="19" t="s">
        <v>4370</v>
      </c>
      <c r="L6" s="19" t="s">
        <v>4370</v>
      </c>
    </row>
    <row r="7" spans="1:12" ht="24" customHeight="1">
      <c r="A7" s="19" t="s">
        <v>71</v>
      </c>
      <c r="B7" s="17" t="s">
        <v>72</v>
      </c>
      <c r="C7" s="17" t="s">
        <v>73</v>
      </c>
      <c r="D7" s="17" t="s">
        <v>74</v>
      </c>
      <c r="E7" s="18" t="s">
        <v>75</v>
      </c>
      <c r="F7" s="19" t="s">
        <v>4371</v>
      </c>
      <c r="G7" s="19" t="s">
        <v>4372</v>
      </c>
      <c r="H7" s="19" t="s">
        <v>4372</v>
      </c>
      <c r="I7" s="19" t="s">
        <v>4373</v>
      </c>
      <c r="J7" s="19" t="s">
        <v>4374</v>
      </c>
      <c r="K7" s="19" t="s">
        <v>4370</v>
      </c>
      <c r="L7" s="19" t="s">
        <v>4370</v>
      </c>
    </row>
    <row r="8" spans="1:12" ht="39" customHeight="1">
      <c r="A8" s="19" t="s">
        <v>246</v>
      </c>
      <c r="B8" s="17" t="s">
        <v>78</v>
      </c>
      <c r="C8" s="17" t="s">
        <v>247</v>
      </c>
      <c r="D8" s="17" t="s">
        <v>248</v>
      </c>
      <c r="E8" s="18" t="s">
        <v>99</v>
      </c>
      <c r="F8" s="19" t="s">
        <v>2228</v>
      </c>
      <c r="G8" s="19" t="s">
        <v>4375</v>
      </c>
      <c r="H8" s="19" t="s">
        <v>4376</v>
      </c>
      <c r="I8" s="19" t="s">
        <v>4377</v>
      </c>
      <c r="J8" s="19" t="s">
        <v>4378</v>
      </c>
      <c r="K8" s="19" t="s">
        <v>4379</v>
      </c>
      <c r="L8" s="19" t="s">
        <v>4365</v>
      </c>
    </row>
    <row r="9" spans="1:12" ht="52.05" customHeight="1">
      <c r="A9" s="19" t="s">
        <v>202</v>
      </c>
      <c r="B9" s="17" t="s">
        <v>72</v>
      </c>
      <c r="C9" s="17" t="s">
        <v>203</v>
      </c>
      <c r="D9" s="17" t="s">
        <v>204</v>
      </c>
      <c r="E9" s="18" t="s">
        <v>99</v>
      </c>
      <c r="F9" s="19" t="s">
        <v>4380</v>
      </c>
      <c r="G9" s="19" t="s">
        <v>4381</v>
      </c>
      <c r="H9" s="19" t="s">
        <v>4382</v>
      </c>
      <c r="I9" s="19" t="s">
        <v>4383</v>
      </c>
      <c r="J9" s="19" t="s">
        <v>4384</v>
      </c>
      <c r="K9" s="19" t="s">
        <v>4370</v>
      </c>
      <c r="L9" s="19" t="s">
        <v>4370</v>
      </c>
    </row>
    <row r="10" spans="1:12" ht="25.95" customHeight="1">
      <c r="A10" s="19" t="s">
        <v>1848</v>
      </c>
      <c r="B10" s="17" t="s">
        <v>78</v>
      </c>
      <c r="C10" s="17" t="s">
        <v>1849</v>
      </c>
      <c r="D10" s="17" t="s">
        <v>258</v>
      </c>
      <c r="E10" s="18" t="s">
        <v>99</v>
      </c>
      <c r="F10" s="19" t="s">
        <v>4385</v>
      </c>
      <c r="G10" s="19" t="s">
        <v>4386</v>
      </c>
      <c r="H10" s="19" t="s">
        <v>4387</v>
      </c>
      <c r="I10" s="19" t="s">
        <v>4388</v>
      </c>
      <c r="J10" s="19" t="s">
        <v>4389</v>
      </c>
      <c r="K10" s="19" t="s">
        <v>4390</v>
      </c>
      <c r="L10" s="19" t="s">
        <v>4365</v>
      </c>
    </row>
    <row r="11" spans="1:12" ht="25.95" customHeight="1">
      <c r="A11" s="19" t="s">
        <v>83</v>
      </c>
      <c r="B11" s="17" t="s">
        <v>78</v>
      </c>
      <c r="C11" s="17" t="s">
        <v>84</v>
      </c>
      <c r="D11" s="17" t="s">
        <v>85</v>
      </c>
      <c r="E11" s="18" t="s">
        <v>81</v>
      </c>
      <c r="F11" s="19" t="s">
        <v>2458</v>
      </c>
      <c r="G11" s="19" t="s">
        <v>4391</v>
      </c>
      <c r="H11" s="19" t="s">
        <v>4392</v>
      </c>
      <c r="I11" s="19" t="s">
        <v>4393</v>
      </c>
      <c r="J11" s="19" t="s">
        <v>4394</v>
      </c>
      <c r="K11" s="19" t="s">
        <v>4395</v>
      </c>
      <c r="L11" s="19" t="s">
        <v>4365</v>
      </c>
    </row>
    <row r="12" spans="1:12" ht="39" customHeight="1">
      <c r="A12" s="19" t="s">
        <v>1730</v>
      </c>
      <c r="B12" s="17" t="s">
        <v>78</v>
      </c>
      <c r="C12" s="17" t="s">
        <v>1731</v>
      </c>
      <c r="D12" s="17" t="s">
        <v>1719</v>
      </c>
      <c r="E12" s="18" t="s">
        <v>268</v>
      </c>
      <c r="F12" s="19" t="s">
        <v>4396</v>
      </c>
      <c r="G12" s="19" t="s">
        <v>4397</v>
      </c>
      <c r="H12" s="19" t="s">
        <v>4398</v>
      </c>
      <c r="I12" s="19" t="s">
        <v>4399</v>
      </c>
      <c r="J12" s="19" t="s">
        <v>4400</v>
      </c>
      <c r="K12" s="19" t="s">
        <v>4401</v>
      </c>
      <c r="L12" s="19" t="s">
        <v>4365</v>
      </c>
    </row>
    <row r="13" spans="1:12" ht="52.05" customHeight="1">
      <c r="A13" s="19" t="s">
        <v>213</v>
      </c>
      <c r="B13" s="17" t="s">
        <v>78</v>
      </c>
      <c r="C13" s="17" t="s">
        <v>214</v>
      </c>
      <c r="D13" s="17" t="s">
        <v>215</v>
      </c>
      <c r="E13" s="18" t="s">
        <v>99</v>
      </c>
      <c r="F13" s="19" t="s">
        <v>2144</v>
      </c>
      <c r="G13" s="19" t="s">
        <v>4402</v>
      </c>
      <c r="H13" s="19" t="s">
        <v>4403</v>
      </c>
      <c r="I13" s="19" t="s">
        <v>4404</v>
      </c>
      <c r="J13" s="19" t="s">
        <v>4405</v>
      </c>
      <c r="K13" s="19" t="s">
        <v>4406</v>
      </c>
      <c r="L13" s="19" t="s">
        <v>4365</v>
      </c>
    </row>
    <row r="14" spans="1:12" ht="39" customHeight="1">
      <c r="A14" s="19" t="s">
        <v>1721</v>
      </c>
      <c r="B14" s="17" t="s">
        <v>78</v>
      </c>
      <c r="C14" s="17" t="s">
        <v>1722</v>
      </c>
      <c r="D14" s="17" t="s">
        <v>1719</v>
      </c>
      <c r="E14" s="18" t="s">
        <v>268</v>
      </c>
      <c r="F14" s="19" t="s">
        <v>4396</v>
      </c>
      <c r="G14" s="19" t="s">
        <v>4407</v>
      </c>
      <c r="H14" s="19" t="s">
        <v>4408</v>
      </c>
      <c r="I14" s="19" t="s">
        <v>4409</v>
      </c>
      <c r="J14" s="19" t="s">
        <v>4410</v>
      </c>
      <c r="K14" s="19" t="s">
        <v>4411</v>
      </c>
      <c r="L14" s="19" t="s">
        <v>4365</v>
      </c>
    </row>
    <row r="15" spans="1:12" ht="64.95" customHeight="1">
      <c r="A15" s="19" t="s">
        <v>395</v>
      </c>
      <c r="B15" s="17" t="s">
        <v>78</v>
      </c>
      <c r="C15" s="17" t="s">
        <v>396</v>
      </c>
      <c r="D15" s="17" t="s">
        <v>258</v>
      </c>
      <c r="E15" s="18" t="s">
        <v>99</v>
      </c>
      <c r="F15" s="19" t="s">
        <v>4412</v>
      </c>
      <c r="G15" s="19" t="s">
        <v>4413</v>
      </c>
      <c r="H15" s="19" t="s">
        <v>4414</v>
      </c>
      <c r="I15" s="19" t="s">
        <v>4415</v>
      </c>
      <c r="J15" s="19" t="s">
        <v>4416</v>
      </c>
      <c r="K15" s="19" t="s">
        <v>4417</v>
      </c>
      <c r="L15" s="19" t="s">
        <v>4365</v>
      </c>
    </row>
    <row r="16" spans="1:12" ht="39" customHeight="1">
      <c r="A16" s="19" t="s">
        <v>410</v>
      </c>
      <c r="B16" s="17" t="s">
        <v>78</v>
      </c>
      <c r="C16" s="17" t="s">
        <v>411</v>
      </c>
      <c r="D16" s="17" t="s">
        <v>412</v>
      </c>
      <c r="E16" s="18" t="s">
        <v>99</v>
      </c>
      <c r="F16" s="19" t="s">
        <v>2477</v>
      </c>
      <c r="G16" s="19" t="s">
        <v>4418</v>
      </c>
      <c r="H16" s="19" t="s">
        <v>4419</v>
      </c>
      <c r="I16" s="19" t="s">
        <v>4420</v>
      </c>
      <c r="J16" s="19" t="s">
        <v>4421</v>
      </c>
      <c r="K16" s="19" t="s">
        <v>4422</v>
      </c>
      <c r="L16" s="19" t="s">
        <v>4365</v>
      </c>
    </row>
    <row r="17" spans="1:12" ht="39" customHeight="1">
      <c r="A17" s="19" t="s">
        <v>195</v>
      </c>
      <c r="B17" s="17" t="s">
        <v>78</v>
      </c>
      <c r="C17" s="17" t="s">
        <v>196</v>
      </c>
      <c r="D17" s="17" t="s">
        <v>197</v>
      </c>
      <c r="E17" s="18" t="s">
        <v>99</v>
      </c>
      <c r="F17" s="19" t="s">
        <v>2114</v>
      </c>
      <c r="G17" s="19" t="s">
        <v>4423</v>
      </c>
      <c r="H17" s="19" t="s">
        <v>4424</v>
      </c>
      <c r="I17" s="19" t="s">
        <v>4425</v>
      </c>
      <c r="J17" s="19" t="s">
        <v>4426</v>
      </c>
      <c r="K17" s="19" t="s">
        <v>4427</v>
      </c>
      <c r="L17" s="19" t="s">
        <v>4365</v>
      </c>
    </row>
    <row r="18" spans="1:12" ht="39" customHeight="1">
      <c r="A18" s="19" t="s">
        <v>1595</v>
      </c>
      <c r="B18" s="17" t="s">
        <v>78</v>
      </c>
      <c r="C18" s="17" t="s">
        <v>1596</v>
      </c>
      <c r="D18" s="17" t="s">
        <v>1587</v>
      </c>
      <c r="E18" s="18" t="s">
        <v>114</v>
      </c>
      <c r="F18" s="19" t="s">
        <v>4428</v>
      </c>
      <c r="G18" s="19" t="s">
        <v>4429</v>
      </c>
      <c r="H18" s="19" t="s">
        <v>4430</v>
      </c>
      <c r="I18" s="19" t="s">
        <v>4431</v>
      </c>
      <c r="J18" s="19" t="s">
        <v>4432</v>
      </c>
      <c r="K18" s="19" t="s">
        <v>2266</v>
      </c>
      <c r="L18" s="19" t="s">
        <v>4365</v>
      </c>
    </row>
    <row r="19" spans="1:12" ht="64.95" customHeight="1">
      <c r="A19" s="19" t="s">
        <v>221</v>
      </c>
      <c r="B19" s="17" t="s">
        <v>72</v>
      </c>
      <c r="C19" s="17" t="s">
        <v>222</v>
      </c>
      <c r="D19" s="17" t="s">
        <v>204</v>
      </c>
      <c r="E19" s="18" t="s">
        <v>99</v>
      </c>
      <c r="F19" s="19" t="s">
        <v>2162</v>
      </c>
      <c r="G19" s="19" t="s">
        <v>4433</v>
      </c>
      <c r="H19" s="19" t="s">
        <v>4434</v>
      </c>
      <c r="I19" s="19" t="s">
        <v>4435</v>
      </c>
      <c r="J19" s="19" t="s">
        <v>4436</v>
      </c>
      <c r="K19" s="19" t="s">
        <v>4370</v>
      </c>
      <c r="L19" s="19" t="s">
        <v>4370</v>
      </c>
    </row>
    <row r="20" spans="1:12" ht="52.05" customHeight="1">
      <c r="A20" s="19" t="s">
        <v>391</v>
      </c>
      <c r="B20" s="17" t="s">
        <v>78</v>
      </c>
      <c r="C20" s="17" t="s">
        <v>392</v>
      </c>
      <c r="D20" s="17" t="s">
        <v>393</v>
      </c>
      <c r="E20" s="18" t="s">
        <v>99</v>
      </c>
      <c r="F20" s="19" t="s">
        <v>2436</v>
      </c>
      <c r="G20" s="19" t="s">
        <v>4437</v>
      </c>
      <c r="H20" s="19" t="s">
        <v>4438</v>
      </c>
      <c r="I20" s="19" t="s">
        <v>4439</v>
      </c>
      <c r="J20" s="19" t="s">
        <v>4440</v>
      </c>
      <c r="K20" s="19" t="s">
        <v>4441</v>
      </c>
      <c r="L20" s="19" t="s">
        <v>4365</v>
      </c>
    </row>
    <row r="21" spans="1:12" ht="52.05" customHeight="1">
      <c r="A21" s="19" t="s">
        <v>362</v>
      </c>
      <c r="B21" s="17" t="s">
        <v>78</v>
      </c>
      <c r="C21" s="17" t="s">
        <v>363</v>
      </c>
      <c r="D21" s="17" t="s">
        <v>364</v>
      </c>
      <c r="E21" s="18" t="s">
        <v>99</v>
      </c>
      <c r="F21" s="19" t="s">
        <v>2404</v>
      </c>
      <c r="G21" s="19" t="s">
        <v>4442</v>
      </c>
      <c r="H21" s="19" t="s">
        <v>4443</v>
      </c>
      <c r="I21" s="19" t="s">
        <v>4444</v>
      </c>
      <c r="J21" s="19" t="s">
        <v>4445</v>
      </c>
      <c r="K21" s="19" t="s">
        <v>4446</v>
      </c>
      <c r="L21" s="19" t="s">
        <v>4365</v>
      </c>
    </row>
    <row r="22" spans="1:12" ht="25.95" customHeight="1">
      <c r="A22" s="19" t="s">
        <v>1619</v>
      </c>
      <c r="B22" s="17" t="s">
        <v>78</v>
      </c>
      <c r="C22" s="17" t="s">
        <v>1620</v>
      </c>
      <c r="D22" s="17" t="s">
        <v>1587</v>
      </c>
      <c r="E22" s="18" t="s">
        <v>268</v>
      </c>
      <c r="F22" s="19" t="s">
        <v>4447</v>
      </c>
      <c r="G22" s="19" t="s">
        <v>4448</v>
      </c>
      <c r="H22" s="19" t="s">
        <v>4449</v>
      </c>
      <c r="I22" s="19" t="s">
        <v>4450</v>
      </c>
      <c r="J22" s="19" t="s">
        <v>4451</v>
      </c>
      <c r="K22" s="19" t="s">
        <v>4452</v>
      </c>
      <c r="L22" s="19" t="s">
        <v>4365</v>
      </c>
    </row>
    <row r="23" spans="1:12" ht="52.05" customHeight="1">
      <c r="A23" s="19" t="s">
        <v>373</v>
      </c>
      <c r="B23" s="17" t="s">
        <v>72</v>
      </c>
      <c r="C23" s="17" t="s">
        <v>374</v>
      </c>
      <c r="D23" s="17" t="s">
        <v>74</v>
      </c>
      <c r="E23" s="18" t="s">
        <v>75</v>
      </c>
      <c r="F23" s="19" t="s">
        <v>2415</v>
      </c>
      <c r="G23" s="19" t="s">
        <v>4453</v>
      </c>
      <c r="H23" s="19" t="s">
        <v>4454</v>
      </c>
      <c r="I23" s="19" t="s">
        <v>4455</v>
      </c>
      <c r="J23" s="19" t="s">
        <v>4456</v>
      </c>
      <c r="K23" s="19" t="s">
        <v>4370</v>
      </c>
      <c r="L23" s="19" t="s">
        <v>4370</v>
      </c>
    </row>
    <row r="24" spans="1:12" ht="39" customHeight="1">
      <c r="A24" s="19" t="s">
        <v>260</v>
      </c>
      <c r="B24" s="17" t="s">
        <v>78</v>
      </c>
      <c r="C24" s="17" t="s">
        <v>261</v>
      </c>
      <c r="D24" s="17" t="s">
        <v>177</v>
      </c>
      <c r="E24" s="18" t="s">
        <v>99</v>
      </c>
      <c r="F24" s="19" t="s">
        <v>2257</v>
      </c>
      <c r="G24" s="19" t="s">
        <v>4457</v>
      </c>
      <c r="H24" s="19" t="s">
        <v>4458</v>
      </c>
      <c r="I24" s="19" t="s">
        <v>4459</v>
      </c>
      <c r="J24" s="19" t="s">
        <v>4460</v>
      </c>
      <c r="K24" s="19" t="s">
        <v>4461</v>
      </c>
      <c r="L24" s="19" t="s">
        <v>4365</v>
      </c>
    </row>
    <row r="25" spans="1:12" ht="52.05" customHeight="1">
      <c r="A25" s="19" t="s">
        <v>1100</v>
      </c>
      <c r="B25" s="17" t="s">
        <v>78</v>
      </c>
      <c r="C25" s="17" t="s">
        <v>1101</v>
      </c>
      <c r="D25" s="17" t="s">
        <v>1085</v>
      </c>
      <c r="E25" s="18" t="s">
        <v>114</v>
      </c>
      <c r="F25" s="19" t="s">
        <v>4462</v>
      </c>
      <c r="G25" s="19" t="s">
        <v>4463</v>
      </c>
      <c r="H25" s="19" t="s">
        <v>4464</v>
      </c>
      <c r="I25" s="19" t="s">
        <v>4465</v>
      </c>
      <c r="J25" s="19" t="s">
        <v>4466</v>
      </c>
      <c r="K25" s="19" t="s">
        <v>4467</v>
      </c>
      <c r="L25" s="19" t="s">
        <v>4365</v>
      </c>
    </row>
    <row r="26" spans="1:12" ht="39" customHeight="1">
      <c r="A26" s="19" t="s">
        <v>1226</v>
      </c>
      <c r="B26" s="17" t="s">
        <v>78</v>
      </c>
      <c r="C26" s="17" t="s">
        <v>1227</v>
      </c>
      <c r="D26" s="17" t="s">
        <v>1075</v>
      </c>
      <c r="E26" s="18" t="s">
        <v>114</v>
      </c>
      <c r="F26" s="19" t="s">
        <v>4468</v>
      </c>
      <c r="G26" s="19" t="s">
        <v>4469</v>
      </c>
      <c r="H26" s="19" t="s">
        <v>4470</v>
      </c>
      <c r="I26" s="19" t="s">
        <v>4471</v>
      </c>
      <c r="J26" s="19" t="s">
        <v>4472</v>
      </c>
      <c r="K26" s="19" t="s">
        <v>4473</v>
      </c>
      <c r="L26" s="19" t="s">
        <v>4365</v>
      </c>
    </row>
    <row r="27" spans="1:12" ht="64.95" customHeight="1">
      <c r="A27" s="19" t="s">
        <v>77</v>
      </c>
      <c r="B27" s="17" t="s">
        <v>78</v>
      </c>
      <c r="C27" s="17" t="s">
        <v>79</v>
      </c>
      <c r="D27" s="17" t="s">
        <v>80</v>
      </c>
      <c r="E27" s="18" t="s">
        <v>81</v>
      </c>
      <c r="F27" s="19" t="s">
        <v>4474</v>
      </c>
      <c r="G27" s="19" t="s">
        <v>4475</v>
      </c>
      <c r="H27" s="19" t="s">
        <v>4476</v>
      </c>
      <c r="I27" s="19" t="s">
        <v>4477</v>
      </c>
      <c r="J27" s="19" t="s">
        <v>4478</v>
      </c>
      <c r="K27" s="19" t="s">
        <v>4479</v>
      </c>
      <c r="L27" s="19" t="s">
        <v>4365</v>
      </c>
    </row>
    <row r="28" spans="1:12" ht="52.05" customHeight="1">
      <c r="A28" s="19" t="s">
        <v>243</v>
      </c>
      <c r="B28" s="17" t="s">
        <v>72</v>
      </c>
      <c r="C28" s="17" t="s">
        <v>244</v>
      </c>
      <c r="D28" s="17" t="s">
        <v>204</v>
      </c>
      <c r="E28" s="18" t="s">
        <v>136</v>
      </c>
      <c r="F28" s="19" t="s">
        <v>2216</v>
      </c>
      <c r="G28" s="19" t="s">
        <v>4480</v>
      </c>
      <c r="H28" s="19" t="s">
        <v>4481</v>
      </c>
      <c r="I28" s="19" t="s">
        <v>4482</v>
      </c>
      <c r="J28" s="19" t="s">
        <v>4483</v>
      </c>
      <c r="K28" s="19" t="s">
        <v>4370</v>
      </c>
      <c r="L28" s="19" t="s">
        <v>4370</v>
      </c>
    </row>
    <row r="29" spans="1:12" ht="52.05" customHeight="1">
      <c r="A29" s="19" t="s">
        <v>366</v>
      </c>
      <c r="B29" s="17" t="s">
        <v>78</v>
      </c>
      <c r="C29" s="17" t="s">
        <v>367</v>
      </c>
      <c r="D29" s="17" t="s">
        <v>364</v>
      </c>
      <c r="E29" s="18" t="s">
        <v>99</v>
      </c>
      <c r="F29" s="19" t="s">
        <v>4484</v>
      </c>
      <c r="G29" s="19" t="s">
        <v>4485</v>
      </c>
      <c r="H29" s="19" t="s">
        <v>4486</v>
      </c>
      <c r="I29" s="19" t="s">
        <v>4482</v>
      </c>
      <c r="J29" s="19" t="s">
        <v>4487</v>
      </c>
      <c r="K29" s="19" t="s">
        <v>4488</v>
      </c>
      <c r="L29" s="19" t="s">
        <v>4365</v>
      </c>
    </row>
    <row r="30" spans="1:12" ht="52.05" customHeight="1">
      <c r="A30" s="19" t="s">
        <v>277</v>
      </c>
      <c r="B30" s="17" t="s">
        <v>78</v>
      </c>
      <c r="C30" s="17" t="s">
        <v>278</v>
      </c>
      <c r="D30" s="17" t="s">
        <v>279</v>
      </c>
      <c r="E30" s="18" t="s">
        <v>99</v>
      </c>
      <c r="F30" s="19" t="s">
        <v>2228</v>
      </c>
      <c r="G30" s="19" t="s">
        <v>4489</v>
      </c>
      <c r="H30" s="19" t="s">
        <v>4490</v>
      </c>
      <c r="I30" s="19" t="s">
        <v>4491</v>
      </c>
      <c r="J30" s="19" t="s">
        <v>4492</v>
      </c>
      <c r="K30" s="19" t="s">
        <v>4493</v>
      </c>
      <c r="L30" s="19" t="s">
        <v>4365</v>
      </c>
    </row>
    <row r="31" spans="1:12" ht="39" customHeight="1">
      <c r="A31" s="19" t="s">
        <v>369</v>
      </c>
      <c r="B31" s="17" t="s">
        <v>78</v>
      </c>
      <c r="C31" s="17" t="s">
        <v>370</v>
      </c>
      <c r="D31" s="17" t="s">
        <v>371</v>
      </c>
      <c r="E31" s="18" t="s">
        <v>99</v>
      </c>
      <c r="F31" s="19" t="s">
        <v>2414</v>
      </c>
      <c r="G31" s="19" t="s">
        <v>4494</v>
      </c>
      <c r="H31" s="19" t="s">
        <v>4495</v>
      </c>
      <c r="I31" s="19" t="s">
        <v>4496</v>
      </c>
      <c r="J31" s="19" t="s">
        <v>4497</v>
      </c>
      <c r="K31" s="19" t="s">
        <v>4402</v>
      </c>
      <c r="L31" s="19" t="s">
        <v>4365</v>
      </c>
    </row>
    <row r="32" spans="1:12" ht="52.05" customHeight="1">
      <c r="A32" s="19" t="s">
        <v>1827</v>
      </c>
      <c r="B32" s="17" t="s">
        <v>72</v>
      </c>
      <c r="C32" s="17" t="s">
        <v>1828</v>
      </c>
      <c r="D32" s="17" t="s">
        <v>204</v>
      </c>
      <c r="E32" s="18" t="s">
        <v>136</v>
      </c>
      <c r="F32" s="19" t="s">
        <v>4498</v>
      </c>
      <c r="G32" s="19" t="s">
        <v>4499</v>
      </c>
      <c r="H32" s="19" t="s">
        <v>4500</v>
      </c>
      <c r="I32" s="19" t="s">
        <v>4501</v>
      </c>
      <c r="J32" s="19" t="s">
        <v>4502</v>
      </c>
      <c r="K32" s="19" t="s">
        <v>4370</v>
      </c>
      <c r="L32" s="19" t="s">
        <v>4370</v>
      </c>
    </row>
    <row r="33" spans="1:12" ht="24" customHeight="1">
      <c r="A33" s="19" t="s">
        <v>107</v>
      </c>
      <c r="B33" s="17" t="s">
        <v>78</v>
      </c>
      <c r="C33" s="17" t="s">
        <v>108</v>
      </c>
      <c r="D33" s="17" t="s">
        <v>109</v>
      </c>
      <c r="E33" s="18" t="s">
        <v>99</v>
      </c>
      <c r="F33" s="19" t="s">
        <v>4503</v>
      </c>
      <c r="G33" s="19" t="s">
        <v>4504</v>
      </c>
      <c r="H33" s="19" t="s">
        <v>4505</v>
      </c>
      <c r="I33" s="19" t="s">
        <v>4506</v>
      </c>
      <c r="J33" s="19" t="s">
        <v>4507</v>
      </c>
      <c r="K33" s="19" t="s">
        <v>4508</v>
      </c>
      <c r="L33" s="19" t="s">
        <v>4365</v>
      </c>
    </row>
    <row r="34" spans="1:12" ht="25.95" customHeight="1">
      <c r="A34" s="19" t="s">
        <v>440</v>
      </c>
      <c r="B34" s="17" t="s">
        <v>78</v>
      </c>
      <c r="C34" s="17" t="s">
        <v>441</v>
      </c>
      <c r="D34" s="17" t="s">
        <v>424</v>
      </c>
      <c r="E34" s="18" t="s">
        <v>99</v>
      </c>
      <c r="F34" s="19" t="s">
        <v>2491</v>
      </c>
      <c r="G34" s="19" t="s">
        <v>4509</v>
      </c>
      <c r="H34" s="19" t="s">
        <v>4510</v>
      </c>
      <c r="I34" s="19" t="s">
        <v>4506</v>
      </c>
      <c r="J34" s="19" t="s">
        <v>4511</v>
      </c>
      <c r="K34" s="19" t="s">
        <v>4512</v>
      </c>
      <c r="L34" s="19" t="s">
        <v>4365</v>
      </c>
    </row>
    <row r="35" spans="1:12" ht="25.95" customHeight="1">
      <c r="A35" s="19" t="s">
        <v>426</v>
      </c>
      <c r="B35" s="17" t="s">
        <v>78</v>
      </c>
      <c r="C35" s="17" t="s">
        <v>427</v>
      </c>
      <c r="D35" s="17" t="s">
        <v>424</v>
      </c>
      <c r="E35" s="18" t="s">
        <v>99</v>
      </c>
      <c r="F35" s="19" t="s">
        <v>2483</v>
      </c>
      <c r="G35" s="19" t="s">
        <v>4513</v>
      </c>
      <c r="H35" s="19" t="s">
        <v>4514</v>
      </c>
      <c r="I35" s="19" t="s">
        <v>4515</v>
      </c>
      <c r="J35" s="19" t="s">
        <v>4516</v>
      </c>
      <c r="K35" s="19" t="s">
        <v>4517</v>
      </c>
      <c r="L35" s="19" t="s">
        <v>4365</v>
      </c>
    </row>
    <row r="36" spans="1:12" ht="52.05" customHeight="1">
      <c r="A36" s="19" t="s">
        <v>839</v>
      </c>
      <c r="B36" s="17" t="s">
        <v>78</v>
      </c>
      <c r="C36" s="17" t="s">
        <v>840</v>
      </c>
      <c r="D36" s="17" t="s">
        <v>841</v>
      </c>
      <c r="E36" s="18" t="s">
        <v>114</v>
      </c>
      <c r="F36" s="19" t="s">
        <v>4518</v>
      </c>
      <c r="G36" s="19" t="s">
        <v>4519</v>
      </c>
      <c r="H36" s="19" t="s">
        <v>4520</v>
      </c>
      <c r="I36" s="19" t="s">
        <v>4521</v>
      </c>
      <c r="J36" s="19" t="s">
        <v>4522</v>
      </c>
      <c r="K36" s="19" t="s">
        <v>4523</v>
      </c>
      <c r="L36" s="19" t="s">
        <v>4365</v>
      </c>
    </row>
    <row r="37" spans="1:12" ht="39" customHeight="1">
      <c r="A37" s="19" t="s">
        <v>206</v>
      </c>
      <c r="B37" s="17" t="s">
        <v>72</v>
      </c>
      <c r="C37" s="17" t="s">
        <v>207</v>
      </c>
      <c r="D37" s="17" t="s">
        <v>204</v>
      </c>
      <c r="E37" s="18" t="s">
        <v>81</v>
      </c>
      <c r="F37" s="19" t="s">
        <v>2131</v>
      </c>
      <c r="G37" s="19" t="s">
        <v>4524</v>
      </c>
      <c r="H37" s="19" t="s">
        <v>4525</v>
      </c>
      <c r="I37" s="19" t="s">
        <v>4526</v>
      </c>
      <c r="J37" s="19" t="s">
        <v>4527</v>
      </c>
      <c r="K37" s="19" t="s">
        <v>4370</v>
      </c>
      <c r="L37" s="19" t="s">
        <v>4370</v>
      </c>
    </row>
    <row r="38" spans="1:12" ht="24" customHeight="1">
      <c r="A38" s="19" t="s">
        <v>380</v>
      </c>
      <c r="B38" s="17" t="s">
        <v>72</v>
      </c>
      <c r="C38" s="17" t="s">
        <v>381</v>
      </c>
      <c r="D38" s="17" t="s">
        <v>74</v>
      </c>
      <c r="E38" s="18" t="s">
        <v>75</v>
      </c>
      <c r="F38" s="19" t="s">
        <v>2426</v>
      </c>
      <c r="G38" s="19" t="s">
        <v>4528</v>
      </c>
      <c r="H38" s="19" t="s">
        <v>4529</v>
      </c>
      <c r="I38" s="19" t="s">
        <v>4530</v>
      </c>
      <c r="J38" s="19" t="s">
        <v>4531</v>
      </c>
      <c r="K38" s="19" t="s">
        <v>4370</v>
      </c>
      <c r="L38" s="19" t="s">
        <v>4370</v>
      </c>
    </row>
    <row r="39" spans="1:12" ht="52.05" customHeight="1">
      <c r="A39" s="19" t="s">
        <v>199</v>
      </c>
      <c r="B39" s="17" t="s">
        <v>78</v>
      </c>
      <c r="C39" s="17" t="s">
        <v>200</v>
      </c>
      <c r="D39" s="17" t="s">
        <v>197</v>
      </c>
      <c r="E39" s="18" t="s">
        <v>99</v>
      </c>
      <c r="F39" s="19" t="s">
        <v>2119</v>
      </c>
      <c r="G39" s="19" t="s">
        <v>4532</v>
      </c>
      <c r="H39" s="19" t="s">
        <v>4533</v>
      </c>
      <c r="I39" s="19" t="s">
        <v>4530</v>
      </c>
      <c r="J39" s="19" t="s">
        <v>4534</v>
      </c>
      <c r="K39" s="19" t="s">
        <v>4535</v>
      </c>
      <c r="L39" s="19" t="s">
        <v>4365</v>
      </c>
    </row>
    <row r="40" spans="1:12" ht="52.05" customHeight="1">
      <c r="A40" s="19" t="s">
        <v>1436</v>
      </c>
      <c r="B40" s="17" t="s">
        <v>78</v>
      </c>
      <c r="C40" s="17" t="s">
        <v>1437</v>
      </c>
      <c r="D40" s="17" t="s">
        <v>1431</v>
      </c>
      <c r="E40" s="18" t="s">
        <v>268</v>
      </c>
      <c r="F40" s="19" t="s">
        <v>4371</v>
      </c>
      <c r="G40" s="19" t="s">
        <v>4536</v>
      </c>
      <c r="H40" s="19" t="s">
        <v>4536</v>
      </c>
      <c r="I40" s="19" t="s">
        <v>4537</v>
      </c>
      <c r="J40" s="19" t="s">
        <v>4538</v>
      </c>
      <c r="K40" s="19" t="s">
        <v>4539</v>
      </c>
      <c r="L40" s="19" t="s">
        <v>4365</v>
      </c>
    </row>
    <row r="41" spans="1:12" ht="91.05" customHeight="1">
      <c r="A41" s="19" t="s">
        <v>320</v>
      </c>
      <c r="B41" s="17" t="s">
        <v>78</v>
      </c>
      <c r="C41" s="17" t="s">
        <v>321</v>
      </c>
      <c r="D41" s="17" t="s">
        <v>291</v>
      </c>
      <c r="E41" s="18" t="s">
        <v>99</v>
      </c>
      <c r="F41" s="19" t="s">
        <v>4540</v>
      </c>
      <c r="G41" s="19" t="s">
        <v>4541</v>
      </c>
      <c r="H41" s="19" t="s">
        <v>4542</v>
      </c>
      <c r="I41" s="19" t="s">
        <v>4543</v>
      </c>
      <c r="J41" s="19" t="s">
        <v>4544</v>
      </c>
      <c r="K41" s="19" t="s">
        <v>4545</v>
      </c>
      <c r="L41" s="19" t="s">
        <v>4365</v>
      </c>
    </row>
    <row r="42" spans="1:12" ht="39" customHeight="1">
      <c r="A42" s="19" t="s">
        <v>172</v>
      </c>
      <c r="B42" s="17" t="s">
        <v>78</v>
      </c>
      <c r="C42" s="17" t="s">
        <v>173</v>
      </c>
      <c r="D42" s="17" t="s">
        <v>135</v>
      </c>
      <c r="E42" s="18" t="s">
        <v>99</v>
      </c>
      <c r="F42" s="19" t="s">
        <v>2089</v>
      </c>
      <c r="G42" s="19" t="s">
        <v>4546</v>
      </c>
      <c r="H42" s="19" t="s">
        <v>4547</v>
      </c>
      <c r="I42" s="19" t="s">
        <v>4543</v>
      </c>
      <c r="J42" s="19" t="s">
        <v>4548</v>
      </c>
      <c r="K42" s="19" t="s">
        <v>4549</v>
      </c>
      <c r="L42" s="19" t="s">
        <v>4365</v>
      </c>
    </row>
    <row r="43" spans="1:12" ht="39" customHeight="1">
      <c r="A43" s="19" t="s">
        <v>209</v>
      </c>
      <c r="B43" s="17" t="s">
        <v>78</v>
      </c>
      <c r="C43" s="17" t="s">
        <v>210</v>
      </c>
      <c r="D43" s="17" t="s">
        <v>211</v>
      </c>
      <c r="E43" s="18" t="s">
        <v>136</v>
      </c>
      <c r="F43" s="19" t="s">
        <v>4550</v>
      </c>
      <c r="G43" s="19" t="s">
        <v>4551</v>
      </c>
      <c r="H43" s="19" t="s">
        <v>4552</v>
      </c>
      <c r="I43" s="19" t="s">
        <v>4553</v>
      </c>
      <c r="J43" s="19" t="s">
        <v>4554</v>
      </c>
      <c r="K43" s="19" t="s">
        <v>4555</v>
      </c>
      <c r="L43" s="19" t="s">
        <v>4365</v>
      </c>
    </row>
    <row r="44" spans="1:12" ht="25.95" customHeight="1">
      <c r="A44" s="19" t="s">
        <v>429</v>
      </c>
      <c r="B44" s="17" t="s">
        <v>78</v>
      </c>
      <c r="C44" s="17" t="s">
        <v>430</v>
      </c>
      <c r="D44" s="17" t="s">
        <v>424</v>
      </c>
      <c r="E44" s="18" t="s">
        <v>99</v>
      </c>
      <c r="F44" s="19" t="s">
        <v>2483</v>
      </c>
      <c r="G44" s="19" t="s">
        <v>4556</v>
      </c>
      <c r="H44" s="19" t="s">
        <v>4557</v>
      </c>
      <c r="I44" s="19" t="s">
        <v>4558</v>
      </c>
      <c r="J44" s="19" t="s">
        <v>4559</v>
      </c>
      <c r="K44" s="19" t="s">
        <v>4560</v>
      </c>
      <c r="L44" s="19" t="s">
        <v>4365</v>
      </c>
    </row>
    <row r="45" spans="1:12" ht="39" customHeight="1">
      <c r="A45" s="19" t="s">
        <v>224</v>
      </c>
      <c r="B45" s="17" t="s">
        <v>78</v>
      </c>
      <c r="C45" s="17" t="s">
        <v>225</v>
      </c>
      <c r="D45" s="17" t="s">
        <v>226</v>
      </c>
      <c r="E45" s="18" t="s">
        <v>114</v>
      </c>
      <c r="F45" s="19" t="s">
        <v>2169</v>
      </c>
      <c r="G45" s="19" t="s">
        <v>4561</v>
      </c>
      <c r="H45" s="19" t="s">
        <v>4562</v>
      </c>
      <c r="I45" s="19" t="s">
        <v>4558</v>
      </c>
      <c r="J45" s="19" t="s">
        <v>4563</v>
      </c>
      <c r="K45" s="19" t="s">
        <v>4564</v>
      </c>
      <c r="L45" s="19" t="s">
        <v>4365</v>
      </c>
    </row>
    <row r="46" spans="1:12" ht="25.95" customHeight="1">
      <c r="A46" s="19" t="s">
        <v>175</v>
      </c>
      <c r="B46" s="17" t="s">
        <v>78</v>
      </c>
      <c r="C46" s="17" t="s">
        <v>176</v>
      </c>
      <c r="D46" s="17" t="s">
        <v>177</v>
      </c>
      <c r="E46" s="18" t="s">
        <v>99</v>
      </c>
      <c r="F46" s="19" t="s">
        <v>4565</v>
      </c>
      <c r="G46" s="19" t="s">
        <v>4566</v>
      </c>
      <c r="H46" s="19" t="s">
        <v>4567</v>
      </c>
      <c r="I46" s="19" t="s">
        <v>4568</v>
      </c>
      <c r="J46" s="19" t="s">
        <v>4569</v>
      </c>
      <c r="K46" s="19" t="s">
        <v>4570</v>
      </c>
      <c r="L46" s="19" t="s">
        <v>4365</v>
      </c>
    </row>
    <row r="47" spans="1:12" ht="52.05" customHeight="1">
      <c r="A47" s="19" t="s">
        <v>1787</v>
      </c>
      <c r="B47" s="17" t="s">
        <v>72</v>
      </c>
      <c r="C47" s="17" t="s">
        <v>1788</v>
      </c>
      <c r="D47" s="17" t="s">
        <v>74</v>
      </c>
      <c r="E47" s="18" t="s">
        <v>75</v>
      </c>
      <c r="F47" s="19" t="s">
        <v>4571</v>
      </c>
      <c r="G47" s="19" t="s">
        <v>4572</v>
      </c>
      <c r="H47" s="19" t="s">
        <v>4573</v>
      </c>
      <c r="I47" s="19" t="s">
        <v>4574</v>
      </c>
      <c r="J47" s="19" t="s">
        <v>4575</v>
      </c>
      <c r="K47" s="19" t="s">
        <v>4370</v>
      </c>
      <c r="L47" s="19" t="s">
        <v>4370</v>
      </c>
    </row>
    <row r="48" spans="1:12" ht="39" customHeight="1">
      <c r="A48" s="19" t="s">
        <v>169</v>
      </c>
      <c r="B48" s="17" t="s">
        <v>78</v>
      </c>
      <c r="C48" s="17" t="s">
        <v>170</v>
      </c>
      <c r="D48" s="17" t="s">
        <v>135</v>
      </c>
      <c r="E48" s="18" t="s">
        <v>81</v>
      </c>
      <c r="F48" s="19" t="s">
        <v>2086</v>
      </c>
      <c r="G48" s="19" t="s">
        <v>4576</v>
      </c>
      <c r="H48" s="19" t="s">
        <v>4577</v>
      </c>
      <c r="I48" s="19" t="s">
        <v>4578</v>
      </c>
      <c r="J48" s="19" t="s">
        <v>4579</v>
      </c>
      <c r="K48" s="19" t="s">
        <v>4580</v>
      </c>
      <c r="L48" s="19" t="s">
        <v>4365</v>
      </c>
    </row>
    <row r="49" spans="1:12" ht="52.05" customHeight="1">
      <c r="A49" s="19" t="s">
        <v>1011</v>
      </c>
      <c r="B49" s="17" t="s">
        <v>78</v>
      </c>
      <c r="C49" s="17" t="s">
        <v>1012</v>
      </c>
      <c r="D49" s="17" t="s">
        <v>1013</v>
      </c>
      <c r="E49" s="18" t="s">
        <v>114</v>
      </c>
      <c r="F49" s="19" t="s">
        <v>4581</v>
      </c>
      <c r="G49" s="19" t="s">
        <v>4582</v>
      </c>
      <c r="H49" s="19" t="s">
        <v>4583</v>
      </c>
      <c r="I49" s="19" t="s">
        <v>4584</v>
      </c>
      <c r="J49" s="19" t="s">
        <v>4585</v>
      </c>
      <c r="K49" s="19" t="s">
        <v>4586</v>
      </c>
      <c r="L49" s="19" t="s">
        <v>4365</v>
      </c>
    </row>
    <row r="50" spans="1:12" ht="39" customHeight="1">
      <c r="A50" s="19" t="s">
        <v>179</v>
      </c>
      <c r="B50" s="17" t="s">
        <v>78</v>
      </c>
      <c r="C50" s="17" t="s">
        <v>180</v>
      </c>
      <c r="D50" s="17" t="s">
        <v>181</v>
      </c>
      <c r="E50" s="18" t="s">
        <v>136</v>
      </c>
      <c r="F50" s="19" t="s">
        <v>2097</v>
      </c>
      <c r="G50" s="19" t="s">
        <v>4587</v>
      </c>
      <c r="H50" s="19" t="s">
        <v>4588</v>
      </c>
      <c r="I50" s="19" t="s">
        <v>4589</v>
      </c>
      <c r="J50" s="19" t="s">
        <v>4590</v>
      </c>
      <c r="K50" s="19" t="s">
        <v>4591</v>
      </c>
      <c r="L50" s="19" t="s">
        <v>4365</v>
      </c>
    </row>
    <row r="51" spans="1:12" ht="39" customHeight="1">
      <c r="A51" s="19" t="s">
        <v>326</v>
      </c>
      <c r="B51" s="17" t="s">
        <v>78</v>
      </c>
      <c r="C51" s="17" t="s">
        <v>327</v>
      </c>
      <c r="D51" s="17" t="s">
        <v>297</v>
      </c>
      <c r="E51" s="18" t="s">
        <v>99</v>
      </c>
      <c r="F51" s="19" t="s">
        <v>2342</v>
      </c>
      <c r="G51" s="19" t="s">
        <v>4592</v>
      </c>
      <c r="H51" s="19" t="s">
        <v>4593</v>
      </c>
      <c r="I51" s="19" t="s">
        <v>4589</v>
      </c>
      <c r="J51" s="19" t="s">
        <v>4594</v>
      </c>
      <c r="K51" s="19" t="s">
        <v>4595</v>
      </c>
      <c r="L51" s="19" t="s">
        <v>4365</v>
      </c>
    </row>
    <row r="52" spans="1:12" ht="39" customHeight="1">
      <c r="A52" s="19" t="s">
        <v>1766</v>
      </c>
      <c r="B52" s="17" t="s">
        <v>72</v>
      </c>
      <c r="C52" s="17" t="s">
        <v>1767</v>
      </c>
      <c r="D52" s="17" t="s">
        <v>74</v>
      </c>
      <c r="E52" s="18" t="s">
        <v>75</v>
      </c>
      <c r="F52" s="19" t="s">
        <v>4596</v>
      </c>
      <c r="G52" s="19" t="s">
        <v>4597</v>
      </c>
      <c r="H52" s="19" t="s">
        <v>4598</v>
      </c>
      <c r="I52" s="19" t="s">
        <v>4599</v>
      </c>
      <c r="J52" s="19" t="s">
        <v>4600</v>
      </c>
      <c r="K52" s="19" t="s">
        <v>4370</v>
      </c>
      <c r="L52" s="19" t="s">
        <v>4370</v>
      </c>
    </row>
    <row r="53" spans="1:12" ht="39" customHeight="1">
      <c r="A53" s="19" t="s">
        <v>153</v>
      </c>
      <c r="B53" s="17" t="s">
        <v>78</v>
      </c>
      <c r="C53" s="17" t="s">
        <v>154</v>
      </c>
      <c r="D53" s="17" t="s">
        <v>135</v>
      </c>
      <c r="E53" s="18" t="s">
        <v>99</v>
      </c>
      <c r="F53" s="19" t="s">
        <v>2073</v>
      </c>
      <c r="G53" s="19" t="s">
        <v>4601</v>
      </c>
      <c r="H53" s="19" t="s">
        <v>4602</v>
      </c>
      <c r="I53" s="19" t="s">
        <v>4603</v>
      </c>
      <c r="J53" s="19" t="s">
        <v>4604</v>
      </c>
      <c r="K53" s="19" t="s">
        <v>4605</v>
      </c>
      <c r="L53" s="19" t="s">
        <v>4365</v>
      </c>
    </row>
    <row r="54" spans="1:12" ht="25.95" customHeight="1">
      <c r="A54" s="19" t="s">
        <v>443</v>
      </c>
      <c r="B54" s="17" t="s">
        <v>78</v>
      </c>
      <c r="C54" s="17" t="s">
        <v>444</v>
      </c>
      <c r="D54" s="17" t="s">
        <v>424</v>
      </c>
      <c r="E54" s="18" t="s">
        <v>99</v>
      </c>
      <c r="F54" s="19" t="s">
        <v>2491</v>
      </c>
      <c r="G54" s="19" t="s">
        <v>4606</v>
      </c>
      <c r="H54" s="19" t="s">
        <v>4607</v>
      </c>
      <c r="I54" s="19" t="s">
        <v>4603</v>
      </c>
      <c r="J54" s="19" t="s">
        <v>4608</v>
      </c>
      <c r="K54" s="19" t="s">
        <v>4609</v>
      </c>
      <c r="L54" s="19" t="s">
        <v>4365</v>
      </c>
    </row>
    <row r="55" spans="1:12" ht="39" customHeight="1">
      <c r="A55" s="19" t="s">
        <v>864</v>
      </c>
      <c r="B55" s="17" t="s">
        <v>78</v>
      </c>
      <c r="C55" s="17" t="s">
        <v>865</v>
      </c>
      <c r="D55" s="17" t="s">
        <v>181</v>
      </c>
      <c r="E55" s="18" t="s">
        <v>136</v>
      </c>
      <c r="F55" s="19" t="s">
        <v>2853</v>
      </c>
      <c r="G55" s="19" t="s">
        <v>4610</v>
      </c>
      <c r="H55" s="19" t="s">
        <v>4611</v>
      </c>
      <c r="I55" s="19" t="s">
        <v>4612</v>
      </c>
      <c r="J55" s="19" t="s">
        <v>4613</v>
      </c>
      <c r="K55" s="19" t="s">
        <v>4614</v>
      </c>
      <c r="L55" s="19" t="s">
        <v>4365</v>
      </c>
    </row>
    <row r="56" spans="1:12" ht="25.95" customHeight="1">
      <c r="A56" s="19" t="s">
        <v>270</v>
      </c>
      <c r="B56" s="17" t="s">
        <v>78</v>
      </c>
      <c r="C56" s="17" t="s">
        <v>271</v>
      </c>
      <c r="D56" s="17" t="s">
        <v>248</v>
      </c>
      <c r="E56" s="18" t="s">
        <v>114</v>
      </c>
      <c r="F56" s="19" t="s">
        <v>4615</v>
      </c>
      <c r="G56" s="19" t="s">
        <v>4616</v>
      </c>
      <c r="H56" s="19" t="s">
        <v>4617</v>
      </c>
      <c r="I56" s="19" t="s">
        <v>2045</v>
      </c>
      <c r="J56" s="19" t="s">
        <v>4618</v>
      </c>
      <c r="K56" s="19" t="s">
        <v>4619</v>
      </c>
      <c r="L56" s="19" t="s">
        <v>4365</v>
      </c>
    </row>
    <row r="57" spans="1:12" ht="25.95" customHeight="1">
      <c r="A57" s="19" t="s">
        <v>338</v>
      </c>
      <c r="B57" s="17" t="s">
        <v>72</v>
      </c>
      <c r="C57" s="17" t="s">
        <v>339</v>
      </c>
      <c r="D57" s="17" t="s">
        <v>74</v>
      </c>
      <c r="E57" s="18" t="s">
        <v>75</v>
      </c>
      <c r="F57" s="19" t="s">
        <v>2367</v>
      </c>
      <c r="G57" s="19" t="s">
        <v>4620</v>
      </c>
      <c r="H57" s="19" t="s">
        <v>4621</v>
      </c>
      <c r="I57" s="19" t="s">
        <v>4622</v>
      </c>
      <c r="J57" s="19" t="s">
        <v>4623</v>
      </c>
      <c r="K57" s="19" t="s">
        <v>4370</v>
      </c>
      <c r="L57" s="19" t="s">
        <v>4370</v>
      </c>
    </row>
    <row r="58" spans="1:12" ht="52.05" customHeight="1">
      <c r="A58" s="19" t="s">
        <v>125</v>
      </c>
      <c r="B58" s="17" t="s">
        <v>72</v>
      </c>
      <c r="C58" s="17" t="s">
        <v>126</v>
      </c>
      <c r="D58" s="17" t="s">
        <v>127</v>
      </c>
      <c r="E58" s="18" t="s">
        <v>128</v>
      </c>
      <c r="F58" s="19" t="s">
        <v>4624</v>
      </c>
      <c r="G58" s="19" t="s">
        <v>4625</v>
      </c>
      <c r="H58" s="19" t="s">
        <v>4626</v>
      </c>
      <c r="I58" s="19" t="s">
        <v>4622</v>
      </c>
      <c r="J58" s="19" t="s">
        <v>4627</v>
      </c>
      <c r="K58" s="19" t="s">
        <v>4628</v>
      </c>
      <c r="L58" s="19" t="s">
        <v>4629</v>
      </c>
    </row>
    <row r="59" spans="1:12" ht="39" customHeight="1">
      <c r="A59" s="19" t="s">
        <v>1745</v>
      </c>
      <c r="B59" s="17" t="s">
        <v>78</v>
      </c>
      <c r="C59" s="17" t="s">
        <v>1746</v>
      </c>
      <c r="D59" s="17" t="s">
        <v>1719</v>
      </c>
      <c r="E59" s="18" t="s">
        <v>114</v>
      </c>
      <c r="F59" s="19" t="s">
        <v>4630</v>
      </c>
      <c r="G59" s="19" t="s">
        <v>4631</v>
      </c>
      <c r="H59" s="19" t="s">
        <v>4632</v>
      </c>
      <c r="I59" s="19" t="s">
        <v>4622</v>
      </c>
      <c r="J59" s="19" t="s">
        <v>4633</v>
      </c>
      <c r="K59" s="19" t="s">
        <v>4634</v>
      </c>
      <c r="L59" s="19" t="s">
        <v>4365</v>
      </c>
    </row>
    <row r="60" spans="1:12" ht="64.95" customHeight="1">
      <c r="A60" s="19" t="s">
        <v>332</v>
      </c>
      <c r="B60" s="17" t="s">
        <v>72</v>
      </c>
      <c r="C60" s="17" t="s">
        <v>333</v>
      </c>
      <c r="D60" s="17" t="s">
        <v>204</v>
      </c>
      <c r="E60" s="18" t="s">
        <v>114</v>
      </c>
      <c r="F60" s="19" t="s">
        <v>4635</v>
      </c>
      <c r="G60" s="19" t="s">
        <v>4636</v>
      </c>
      <c r="H60" s="19" t="s">
        <v>4637</v>
      </c>
      <c r="I60" s="19" t="s">
        <v>4638</v>
      </c>
      <c r="J60" s="19" t="s">
        <v>4639</v>
      </c>
      <c r="K60" s="19" t="s">
        <v>4370</v>
      </c>
      <c r="L60" s="19" t="s">
        <v>4370</v>
      </c>
    </row>
    <row r="61" spans="1:12" ht="39" customHeight="1">
      <c r="A61" s="19" t="s">
        <v>1751</v>
      </c>
      <c r="B61" s="17" t="s">
        <v>72</v>
      </c>
      <c r="C61" s="17" t="s">
        <v>1752</v>
      </c>
      <c r="D61" s="17" t="s">
        <v>204</v>
      </c>
      <c r="E61" s="18" t="s">
        <v>114</v>
      </c>
      <c r="F61" s="19" t="s">
        <v>4640</v>
      </c>
      <c r="G61" s="19" t="s">
        <v>4641</v>
      </c>
      <c r="H61" s="19" t="s">
        <v>4642</v>
      </c>
      <c r="I61" s="19" t="s">
        <v>4643</v>
      </c>
      <c r="J61" s="19" t="s">
        <v>4644</v>
      </c>
      <c r="K61" s="19" t="s">
        <v>4370</v>
      </c>
      <c r="L61" s="19" t="s">
        <v>4370</v>
      </c>
    </row>
    <row r="62" spans="1:12" ht="39" customHeight="1">
      <c r="A62" s="19" t="s">
        <v>1322</v>
      </c>
      <c r="B62" s="17" t="s">
        <v>72</v>
      </c>
      <c r="C62" s="17" t="s">
        <v>1323</v>
      </c>
      <c r="D62" s="17" t="s">
        <v>74</v>
      </c>
      <c r="E62" s="18" t="s">
        <v>75</v>
      </c>
      <c r="F62" s="19" t="s">
        <v>4645</v>
      </c>
      <c r="G62" s="19" t="s">
        <v>4646</v>
      </c>
      <c r="H62" s="19" t="s">
        <v>4647</v>
      </c>
      <c r="I62" s="19" t="s">
        <v>4643</v>
      </c>
      <c r="J62" s="19" t="s">
        <v>4648</v>
      </c>
      <c r="K62" s="19" t="s">
        <v>4370</v>
      </c>
      <c r="L62" s="19" t="s">
        <v>4370</v>
      </c>
    </row>
    <row r="63" spans="1:12" ht="52.05" customHeight="1">
      <c r="A63" s="19" t="s">
        <v>1030</v>
      </c>
      <c r="B63" s="17" t="s">
        <v>72</v>
      </c>
      <c r="C63" s="17" t="s">
        <v>1031</v>
      </c>
      <c r="D63" s="17" t="s">
        <v>74</v>
      </c>
      <c r="E63" s="18" t="s">
        <v>75</v>
      </c>
      <c r="F63" s="19" t="s">
        <v>4649</v>
      </c>
      <c r="G63" s="19" t="s">
        <v>4650</v>
      </c>
      <c r="H63" s="19" t="s">
        <v>4651</v>
      </c>
      <c r="I63" s="19" t="s">
        <v>4643</v>
      </c>
      <c r="J63" s="19" t="s">
        <v>4652</v>
      </c>
      <c r="K63" s="19" t="s">
        <v>4370</v>
      </c>
      <c r="L63" s="19" t="s">
        <v>4370</v>
      </c>
    </row>
    <row r="64" spans="1:12" ht="39" customHeight="1">
      <c r="A64" s="19" t="s">
        <v>87</v>
      </c>
      <c r="B64" s="17" t="s">
        <v>78</v>
      </c>
      <c r="C64" s="17" t="s">
        <v>88</v>
      </c>
      <c r="D64" s="17" t="s">
        <v>89</v>
      </c>
      <c r="E64" s="18" t="s">
        <v>90</v>
      </c>
      <c r="F64" s="19" t="s">
        <v>4653</v>
      </c>
      <c r="G64" s="19" t="s">
        <v>4654</v>
      </c>
      <c r="H64" s="19" t="s">
        <v>4655</v>
      </c>
      <c r="I64" s="19" t="s">
        <v>4656</v>
      </c>
      <c r="J64" s="19" t="s">
        <v>4657</v>
      </c>
      <c r="K64" s="19" t="s">
        <v>4658</v>
      </c>
      <c r="L64" s="19" t="s">
        <v>4365</v>
      </c>
    </row>
    <row r="65" spans="1:12" ht="25.95" customHeight="1">
      <c r="A65" s="19" t="s">
        <v>1169</v>
      </c>
      <c r="B65" s="17" t="s">
        <v>72</v>
      </c>
      <c r="C65" s="17" t="s">
        <v>1170</v>
      </c>
      <c r="D65" s="17" t="s">
        <v>204</v>
      </c>
      <c r="E65" s="18" t="s">
        <v>114</v>
      </c>
      <c r="F65" s="19" t="s">
        <v>4659</v>
      </c>
      <c r="G65" s="19" t="s">
        <v>4660</v>
      </c>
      <c r="H65" s="19" t="s">
        <v>4661</v>
      </c>
      <c r="I65" s="19" t="s">
        <v>4656</v>
      </c>
      <c r="J65" s="19" t="s">
        <v>4662</v>
      </c>
      <c r="K65" s="19" t="s">
        <v>4370</v>
      </c>
      <c r="L65" s="19" t="s">
        <v>4370</v>
      </c>
    </row>
    <row r="66" spans="1:12" ht="25.95" customHeight="1">
      <c r="A66" s="19" t="s">
        <v>950</v>
      </c>
      <c r="B66" s="17" t="s">
        <v>72</v>
      </c>
      <c r="C66" s="17" t="s">
        <v>951</v>
      </c>
      <c r="D66" s="17" t="s">
        <v>74</v>
      </c>
      <c r="E66" s="18" t="s">
        <v>75</v>
      </c>
      <c r="F66" s="19" t="s">
        <v>2926</v>
      </c>
      <c r="G66" s="19" t="s">
        <v>4663</v>
      </c>
      <c r="H66" s="19" t="s">
        <v>4664</v>
      </c>
      <c r="I66" s="19" t="s">
        <v>4656</v>
      </c>
      <c r="J66" s="19" t="s">
        <v>4665</v>
      </c>
      <c r="K66" s="19" t="s">
        <v>4370</v>
      </c>
      <c r="L66" s="19" t="s">
        <v>4370</v>
      </c>
    </row>
    <row r="67" spans="1:12" ht="39" customHeight="1">
      <c r="A67" s="19" t="s">
        <v>186</v>
      </c>
      <c r="B67" s="17" t="s">
        <v>78</v>
      </c>
      <c r="C67" s="17" t="s">
        <v>187</v>
      </c>
      <c r="D67" s="17" t="s">
        <v>181</v>
      </c>
      <c r="E67" s="18" t="s">
        <v>136</v>
      </c>
      <c r="F67" s="19" t="s">
        <v>2099</v>
      </c>
      <c r="G67" s="19" t="s">
        <v>4666</v>
      </c>
      <c r="H67" s="19" t="s">
        <v>4667</v>
      </c>
      <c r="I67" s="19" t="s">
        <v>4656</v>
      </c>
      <c r="J67" s="19" t="s">
        <v>4668</v>
      </c>
      <c r="K67" s="19" t="s">
        <v>4669</v>
      </c>
      <c r="L67" s="19" t="s">
        <v>4365</v>
      </c>
    </row>
    <row r="68" spans="1:12" ht="78" customHeight="1">
      <c r="A68" s="19" t="s">
        <v>323</v>
      </c>
      <c r="B68" s="17" t="s">
        <v>78</v>
      </c>
      <c r="C68" s="17" t="s">
        <v>324</v>
      </c>
      <c r="D68" s="17" t="s">
        <v>291</v>
      </c>
      <c r="E68" s="18" t="s">
        <v>99</v>
      </c>
      <c r="F68" s="19" t="s">
        <v>2335</v>
      </c>
      <c r="G68" s="19" t="s">
        <v>4670</v>
      </c>
      <c r="H68" s="19" t="s">
        <v>4671</v>
      </c>
      <c r="I68" s="19" t="s">
        <v>4656</v>
      </c>
      <c r="J68" s="19" t="s">
        <v>4672</v>
      </c>
      <c r="K68" s="19" t="s">
        <v>4673</v>
      </c>
      <c r="L68" s="19" t="s">
        <v>4365</v>
      </c>
    </row>
    <row r="69" spans="1:12" ht="39" customHeight="1">
      <c r="A69" s="19" t="s">
        <v>256</v>
      </c>
      <c r="B69" s="17" t="s">
        <v>78</v>
      </c>
      <c r="C69" s="17" t="s">
        <v>257</v>
      </c>
      <c r="D69" s="17" t="s">
        <v>258</v>
      </c>
      <c r="E69" s="18" t="s">
        <v>99</v>
      </c>
      <c r="F69" s="19" t="s">
        <v>2250</v>
      </c>
      <c r="G69" s="19" t="s">
        <v>4674</v>
      </c>
      <c r="H69" s="19" t="s">
        <v>4675</v>
      </c>
      <c r="I69" s="19" t="s">
        <v>4676</v>
      </c>
      <c r="J69" s="19" t="s">
        <v>4677</v>
      </c>
      <c r="K69" s="19" t="s">
        <v>4678</v>
      </c>
      <c r="L69" s="19" t="s">
        <v>4365</v>
      </c>
    </row>
    <row r="70" spans="1:12" ht="39" customHeight="1">
      <c r="A70" s="19" t="s">
        <v>138</v>
      </c>
      <c r="B70" s="17" t="s">
        <v>78</v>
      </c>
      <c r="C70" s="17" t="s">
        <v>139</v>
      </c>
      <c r="D70" s="17" t="s">
        <v>135</v>
      </c>
      <c r="E70" s="18" t="s">
        <v>136</v>
      </c>
      <c r="F70" s="19" t="s">
        <v>2042</v>
      </c>
      <c r="G70" s="19" t="s">
        <v>4556</v>
      </c>
      <c r="H70" s="19" t="s">
        <v>4679</v>
      </c>
      <c r="I70" s="19" t="s">
        <v>4676</v>
      </c>
      <c r="J70" s="19" t="s">
        <v>4680</v>
      </c>
      <c r="K70" s="19" t="s">
        <v>4560</v>
      </c>
      <c r="L70" s="19" t="s">
        <v>4365</v>
      </c>
    </row>
    <row r="71" spans="1:12" ht="25.95" customHeight="1">
      <c r="A71" s="19" t="s">
        <v>283</v>
      </c>
      <c r="B71" s="17" t="s">
        <v>78</v>
      </c>
      <c r="C71" s="17" t="s">
        <v>284</v>
      </c>
      <c r="D71" s="17" t="s">
        <v>237</v>
      </c>
      <c r="E71" s="18" t="s">
        <v>114</v>
      </c>
      <c r="F71" s="19" t="s">
        <v>4681</v>
      </c>
      <c r="G71" s="19" t="s">
        <v>4682</v>
      </c>
      <c r="H71" s="19" t="s">
        <v>4683</v>
      </c>
      <c r="I71" s="19" t="s">
        <v>4676</v>
      </c>
      <c r="J71" s="19" t="s">
        <v>4684</v>
      </c>
      <c r="K71" s="19" t="s">
        <v>4685</v>
      </c>
      <c r="L71" s="19" t="s">
        <v>4365</v>
      </c>
    </row>
    <row r="72" spans="1:12" ht="39" customHeight="1">
      <c r="A72" s="24" t="s">
        <v>1280</v>
      </c>
      <c r="B72" s="22" t="s">
        <v>78</v>
      </c>
      <c r="C72" s="22" t="s">
        <v>1281</v>
      </c>
      <c r="D72" s="22" t="s">
        <v>1059</v>
      </c>
      <c r="E72" s="23" t="s">
        <v>114</v>
      </c>
      <c r="F72" s="24" t="s">
        <v>4686</v>
      </c>
      <c r="G72" s="24" t="s">
        <v>4687</v>
      </c>
      <c r="H72" s="24" t="s">
        <v>4688</v>
      </c>
      <c r="I72" s="24" t="s">
        <v>4676</v>
      </c>
      <c r="J72" s="24" t="s">
        <v>4689</v>
      </c>
      <c r="K72" s="24" t="s">
        <v>4690</v>
      </c>
      <c r="L72" s="24" t="s">
        <v>4365</v>
      </c>
    </row>
    <row r="73" spans="1:12" ht="24" customHeight="1">
      <c r="A73" s="24" t="s">
        <v>1693</v>
      </c>
      <c r="B73" s="22" t="s">
        <v>72</v>
      </c>
      <c r="C73" s="22" t="s">
        <v>1694</v>
      </c>
      <c r="D73" s="22" t="s">
        <v>204</v>
      </c>
      <c r="E73" s="23" t="s">
        <v>114</v>
      </c>
      <c r="F73" s="24" t="s">
        <v>4691</v>
      </c>
      <c r="G73" s="24" t="s">
        <v>4692</v>
      </c>
      <c r="H73" s="24" t="s">
        <v>4693</v>
      </c>
      <c r="I73" s="24" t="s">
        <v>4694</v>
      </c>
      <c r="J73" s="24" t="s">
        <v>4695</v>
      </c>
      <c r="K73" s="24" t="s">
        <v>4370</v>
      </c>
      <c r="L73" s="24" t="s">
        <v>4370</v>
      </c>
    </row>
    <row r="74" spans="1:12" ht="39" customHeight="1">
      <c r="A74" s="24" t="s">
        <v>1057</v>
      </c>
      <c r="B74" s="22" t="s">
        <v>78</v>
      </c>
      <c r="C74" s="22" t="s">
        <v>1058</v>
      </c>
      <c r="D74" s="22" t="s">
        <v>1059</v>
      </c>
      <c r="E74" s="23" t="s">
        <v>268</v>
      </c>
      <c r="F74" s="24" t="s">
        <v>4696</v>
      </c>
      <c r="G74" s="24" t="s">
        <v>4697</v>
      </c>
      <c r="H74" s="24" t="s">
        <v>4698</v>
      </c>
      <c r="I74" s="24" t="s">
        <v>4699</v>
      </c>
      <c r="J74" s="24" t="s">
        <v>4700</v>
      </c>
      <c r="K74" s="24" t="s">
        <v>4701</v>
      </c>
      <c r="L74" s="24" t="s">
        <v>4365</v>
      </c>
    </row>
    <row r="75" spans="1:12" ht="39" customHeight="1">
      <c r="A75" s="24" t="s">
        <v>228</v>
      </c>
      <c r="B75" s="22" t="s">
        <v>78</v>
      </c>
      <c r="C75" s="22" t="s">
        <v>229</v>
      </c>
      <c r="D75" s="22" t="s">
        <v>230</v>
      </c>
      <c r="E75" s="23" t="s">
        <v>99</v>
      </c>
      <c r="F75" s="24" t="s">
        <v>2176</v>
      </c>
      <c r="G75" s="24" t="s">
        <v>4702</v>
      </c>
      <c r="H75" s="24" t="s">
        <v>4703</v>
      </c>
      <c r="I75" s="24" t="s">
        <v>4704</v>
      </c>
      <c r="J75" s="24" t="s">
        <v>4705</v>
      </c>
      <c r="K75" s="24" t="s">
        <v>4706</v>
      </c>
      <c r="L75" s="24" t="s">
        <v>4365</v>
      </c>
    </row>
    <row r="76" spans="1:12" ht="52.05" customHeight="1">
      <c r="A76" s="24" t="s">
        <v>1824</v>
      </c>
      <c r="B76" s="22" t="s">
        <v>72</v>
      </c>
      <c r="C76" s="22" t="s">
        <v>1825</v>
      </c>
      <c r="D76" s="22" t="s">
        <v>74</v>
      </c>
      <c r="E76" s="23" t="s">
        <v>75</v>
      </c>
      <c r="F76" s="24" t="s">
        <v>4707</v>
      </c>
      <c r="G76" s="24" t="s">
        <v>4708</v>
      </c>
      <c r="H76" s="24" t="s">
        <v>4709</v>
      </c>
      <c r="I76" s="24" t="s">
        <v>4704</v>
      </c>
      <c r="J76" s="24" t="s">
        <v>4710</v>
      </c>
      <c r="K76" s="24" t="s">
        <v>4370</v>
      </c>
      <c r="L76" s="24" t="s">
        <v>4370</v>
      </c>
    </row>
    <row r="77" spans="1:12" ht="52.05" customHeight="1">
      <c r="A77" s="24" t="s">
        <v>446</v>
      </c>
      <c r="B77" s="22" t="s">
        <v>78</v>
      </c>
      <c r="C77" s="22" t="s">
        <v>447</v>
      </c>
      <c r="D77" s="22" t="s">
        <v>448</v>
      </c>
      <c r="E77" s="23" t="s">
        <v>99</v>
      </c>
      <c r="F77" s="24" t="s">
        <v>2496</v>
      </c>
      <c r="G77" s="24" t="s">
        <v>4711</v>
      </c>
      <c r="H77" s="24" t="s">
        <v>4712</v>
      </c>
      <c r="I77" s="24" t="s">
        <v>4713</v>
      </c>
      <c r="J77" s="24" t="s">
        <v>4714</v>
      </c>
      <c r="K77" s="24" t="s">
        <v>4715</v>
      </c>
      <c r="L77" s="24" t="s">
        <v>4365</v>
      </c>
    </row>
    <row r="78" spans="1:12" ht="39" customHeight="1">
      <c r="A78" s="24" t="s">
        <v>263</v>
      </c>
      <c r="B78" s="22" t="s">
        <v>78</v>
      </c>
      <c r="C78" s="22" t="s">
        <v>264</v>
      </c>
      <c r="D78" s="22" t="s">
        <v>177</v>
      </c>
      <c r="E78" s="23" t="s">
        <v>99</v>
      </c>
      <c r="F78" s="24" t="s">
        <v>2250</v>
      </c>
      <c r="G78" s="24" t="s">
        <v>4716</v>
      </c>
      <c r="H78" s="24" t="s">
        <v>4717</v>
      </c>
      <c r="I78" s="24" t="s">
        <v>4713</v>
      </c>
      <c r="J78" s="24" t="s">
        <v>4718</v>
      </c>
      <c r="K78" s="24" t="s">
        <v>4719</v>
      </c>
      <c r="L78" s="24" t="s">
        <v>4365</v>
      </c>
    </row>
    <row r="79" spans="1:12" ht="39" customHeight="1">
      <c r="A79" s="24" t="s">
        <v>150</v>
      </c>
      <c r="B79" s="22" t="s">
        <v>78</v>
      </c>
      <c r="C79" s="22" t="s">
        <v>151</v>
      </c>
      <c r="D79" s="22" t="s">
        <v>135</v>
      </c>
      <c r="E79" s="23" t="s">
        <v>81</v>
      </c>
      <c r="F79" s="24" t="s">
        <v>2058</v>
      </c>
      <c r="G79" s="24" t="s">
        <v>4720</v>
      </c>
      <c r="H79" s="24" t="s">
        <v>4721</v>
      </c>
      <c r="I79" s="24" t="s">
        <v>4713</v>
      </c>
      <c r="J79" s="24" t="s">
        <v>4722</v>
      </c>
      <c r="K79" s="24" t="s">
        <v>4723</v>
      </c>
      <c r="L79" s="24" t="s">
        <v>4365</v>
      </c>
    </row>
    <row r="80" spans="1:12" ht="39" customHeight="1">
      <c r="A80" s="24" t="s">
        <v>1806</v>
      </c>
      <c r="B80" s="22" t="s">
        <v>78</v>
      </c>
      <c r="C80" s="22" t="s">
        <v>1807</v>
      </c>
      <c r="D80" s="22" t="s">
        <v>1075</v>
      </c>
      <c r="E80" s="23" t="s">
        <v>114</v>
      </c>
      <c r="F80" s="24" t="s">
        <v>4724</v>
      </c>
      <c r="G80" s="24" t="s">
        <v>4725</v>
      </c>
      <c r="H80" s="24" t="s">
        <v>4726</v>
      </c>
      <c r="I80" s="24" t="s">
        <v>4713</v>
      </c>
      <c r="J80" s="24" t="s">
        <v>4727</v>
      </c>
      <c r="K80" s="24" t="s">
        <v>4728</v>
      </c>
      <c r="L80" s="24" t="s">
        <v>4365</v>
      </c>
    </row>
    <row r="81" spans="1:12" ht="52.05" customHeight="1">
      <c r="A81" s="24" t="s">
        <v>358</v>
      </c>
      <c r="B81" s="22" t="s">
        <v>78</v>
      </c>
      <c r="C81" s="22" t="s">
        <v>359</v>
      </c>
      <c r="D81" s="22" t="s">
        <v>360</v>
      </c>
      <c r="E81" s="23" t="s">
        <v>99</v>
      </c>
      <c r="F81" s="24" t="s">
        <v>2403</v>
      </c>
      <c r="G81" s="24" t="s">
        <v>4729</v>
      </c>
      <c r="H81" s="24" t="s">
        <v>4730</v>
      </c>
      <c r="I81" s="24" t="s">
        <v>4731</v>
      </c>
      <c r="J81" s="24" t="s">
        <v>4732</v>
      </c>
      <c r="K81" s="24" t="s">
        <v>4733</v>
      </c>
      <c r="L81" s="24" t="s">
        <v>4365</v>
      </c>
    </row>
    <row r="82" spans="1:12" ht="39" customHeight="1">
      <c r="A82" s="24" t="s">
        <v>815</v>
      </c>
      <c r="B82" s="22" t="s">
        <v>78</v>
      </c>
      <c r="C82" s="22" t="s">
        <v>816</v>
      </c>
      <c r="D82" s="22" t="s">
        <v>742</v>
      </c>
      <c r="E82" s="23" t="s">
        <v>114</v>
      </c>
      <c r="F82" s="24" t="s">
        <v>2798</v>
      </c>
      <c r="G82" s="24" t="s">
        <v>4734</v>
      </c>
      <c r="H82" s="24" t="s">
        <v>4735</v>
      </c>
      <c r="I82" s="24" t="s">
        <v>4731</v>
      </c>
      <c r="J82" s="24" t="s">
        <v>4736</v>
      </c>
      <c r="K82" s="24" t="s">
        <v>4737</v>
      </c>
      <c r="L82" s="24" t="s">
        <v>4365</v>
      </c>
    </row>
    <row r="83" spans="1:12" ht="25.95" customHeight="1">
      <c r="A83" s="24" t="s">
        <v>235</v>
      </c>
      <c r="B83" s="22" t="s">
        <v>78</v>
      </c>
      <c r="C83" s="22" t="s">
        <v>236</v>
      </c>
      <c r="D83" s="22" t="s">
        <v>237</v>
      </c>
      <c r="E83" s="23" t="s">
        <v>114</v>
      </c>
      <c r="F83" s="24" t="s">
        <v>2186</v>
      </c>
      <c r="G83" s="24" t="s">
        <v>4738</v>
      </c>
      <c r="H83" s="24" t="s">
        <v>4739</v>
      </c>
      <c r="I83" s="24" t="s">
        <v>4731</v>
      </c>
      <c r="J83" s="24" t="s">
        <v>4740</v>
      </c>
      <c r="K83" s="24" t="s">
        <v>4741</v>
      </c>
      <c r="L83" s="24" t="s">
        <v>4365</v>
      </c>
    </row>
    <row r="84" spans="1:12" ht="52.05" customHeight="1">
      <c r="A84" s="24" t="s">
        <v>1061</v>
      </c>
      <c r="B84" s="22" t="s">
        <v>78</v>
      </c>
      <c r="C84" s="22" t="s">
        <v>1062</v>
      </c>
      <c r="D84" s="22" t="s">
        <v>1013</v>
      </c>
      <c r="E84" s="23" t="s">
        <v>114</v>
      </c>
      <c r="F84" s="24" t="s">
        <v>4742</v>
      </c>
      <c r="G84" s="24" t="s">
        <v>4743</v>
      </c>
      <c r="H84" s="24" t="s">
        <v>4744</v>
      </c>
      <c r="I84" s="24" t="s">
        <v>4745</v>
      </c>
      <c r="J84" s="24" t="s">
        <v>4746</v>
      </c>
      <c r="K84" s="24" t="s">
        <v>4747</v>
      </c>
      <c r="L84" s="24" t="s">
        <v>4365</v>
      </c>
    </row>
    <row r="85" spans="1:12" ht="39" customHeight="1">
      <c r="A85" s="24" t="s">
        <v>111</v>
      </c>
      <c r="B85" s="22" t="s">
        <v>78</v>
      </c>
      <c r="C85" s="22" t="s">
        <v>112</v>
      </c>
      <c r="D85" s="22" t="s">
        <v>113</v>
      </c>
      <c r="E85" s="23" t="s">
        <v>114</v>
      </c>
      <c r="F85" s="24" t="s">
        <v>4748</v>
      </c>
      <c r="G85" s="24" t="s">
        <v>4684</v>
      </c>
      <c r="H85" s="24" t="s">
        <v>4749</v>
      </c>
      <c r="I85" s="24" t="s">
        <v>4745</v>
      </c>
      <c r="J85" s="24" t="s">
        <v>4750</v>
      </c>
      <c r="K85" s="24" t="s">
        <v>4751</v>
      </c>
      <c r="L85" s="24" t="s">
        <v>4365</v>
      </c>
    </row>
    <row r="86" spans="1:12" ht="52.05" customHeight="1">
      <c r="A86" s="24" t="s">
        <v>1793</v>
      </c>
      <c r="B86" s="22" t="s">
        <v>72</v>
      </c>
      <c r="C86" s="22" t="s">
        <v>1794</v>
      </c>
      <c r="D86" s="22" t="s">
        <v>74</v>
      </c>
      <c r="E86" s="23" t="s">
        <v>75</v>
      </c>
      <c r="F86" s="24" t="s">
        <v>4752</v>
      </c>
      <c r="G86" s="24" t="s">
        <v>4753</v>
      </c>
      <c r="H86" s="24" t="s">
        <v>4754</v>
      </c>
      <c r="I86" s="24" t="s">
        <v>4755</v>
      </c>
      <c r="J86" s="24" t="s">
        <v>4756</v>
      </c>
      <c r="K86" s="24" t="s">
        <v>4370</v>
      </c>
      <c r="L86" s="24" t="s">
        <v>4370</v>
      </c>
    </row>
    <row r="87" spans="1:12" ht="39" customHeight="1">
      <c r="A87" s="24" t="s">
        <v>130</v>
      </c>
      <c r="B87" s="22" t="s">
        <v>72</v>
      </c>
      <c r="C87" s="22" t="s">
        <v>131</v>
      </c>
      <c r="D87" s="22" t="s">
        <v>127</v>
      </c>
      <c r="E87" s="23" t="s">
        <v>128</v>
      </c>
      <c r="F87" s="24" t="s">
        <v>4757</v>
      </c>
      <c r="G87" s="24" t="s">
        <v>4758</v>
      </c>
      <c r="H87" s="24" t="s">
        <v>4759</v>
      </c>
      <c r="I87" s="24" t="s">
        <v>4755</v>
      </c>
      <c r="J87" s="24" t="s">
        <v>4760</v>
      </c>
      <c r="K87" s="24" t="s">
        <v>4761</v>
      </c>
      <c r="L87" s="24" t="s">
        <v>4629</v>
      </c>
    </row>
    <row r="88" spans="1:12" ht="39" customHeight="1">
      <c r="A88" s="24" t="s">
        <v>253</v>
      </c>
      <c r="B88" s="22" t="s">
        <v>78</v>
      </c>
      <c r="C88" s="22" t="s">
        <v>254</v>
      </c>
      <c r="D88" s="22" t="s">
        <v>248</v>
      </c>
      <c r="E88" s="23" t="s">
        <v>114</v>
      </c>
      <c r="F88" s="24" t="s">
        <v>4762</v>
      </c>
      <c r="G88" s="24" t="s">
        <v>4763</v>
      </c>
      <c r="H88" s="24" t="s">
        <v>4764</v>
      </c>
      <c r="I88" s="24" t="s">
        <v>4765</v>
      </c>
      <c r="J88" s="24" t="s">
        <v>4766</v>
      </c>
      <c r="K88" s="24" t="s">
        <v>4767</v>
      </c>
      <c r="L88" s="24" t="s">
        <v>4365</v>
      </c>
    </row>
    <row r="89" spans="1:12" ht="25.95" customHeight="1">
      <c r="A89" s="24" t="s">
        <v>347</v>
      </c>
      <c r="B89" s="22" t="s">
        <v>72</v>
      </c>
      <c r="C89" s="22" t="s">
        <v>348</v>
      </c>
      <c r="D89" s="22" t="s">
        <v>74</v>
      </c>
      <c r="E89" s="23" t="s">
        <v>75</v>
      </c>
      <c r="F89" s="24" t="s">
        <v>2376</v>
      </c>
      <c r="G89" s="24" t="s">
        <v>4768</v>
      </c>
      <c r="H89" s="24" t="s">
        <v>4769</v>
      </c>
      <c r="I89" s="24" t="s">
        <v>4765</v>
      </c>
      <c r="J89" s="24" t="s">
        <v>4770</v>
      </c>
      <c r="K89" s="24" t="s">
        <v>4370</v>
      </c>
      <c r="L89" s="24" t="s">
        <v>4370</v>
      </c>
    </row>
    <row r="90" spans="1:12" ht="39" customHeight="1">
      <c r="A90" s="24" t="s">
        <v>189</v>
      </c>
      <c r="B90" s="22" t="s">
        <v>78</v>
      </c>
      <c r="C90" s="22" t="s">
        <v>190</v>
      </c>
      <c r="D90" s="22" t="s">
        <v>181</v>
      </c>
      <c r="E90" s="23" t="s">
        <v>136</v>
      </c>
      <c r="F90" s="24" t="s">
        <v>2100</v>
      </c>
      <c r="G90" s="24" t="s">
        <v>4771</v>
      </c>
      <c r="H90" s="24" t="s">
        <v>4772</v>
      </c>
      <c r="I90" s="24" t="s">
        <v>4765</v>
      </c>
      <c r="J90" s="24" t="s">
        <v>4773</v>
      </c>
      <c r="K90" s="24" t="s">
        <v>4774</v>
      </c>
      <c r="L90" s="24" t="s">
        <v>4365</v>
      </c>
    </row>
    <row r="91" spans="1:12" ht="39" customHeight="1">
      <c r="A91" s="24" t="s">
        <v>1724</v>
      </c>
      <c r="B91" s="22" t="s">
        <v>78</v>
      </c>
      <c r="C91" s="22" t="s">
        <v>1725</v>
      </c>
      <c r="D91" s="22" t="s">
        <v>1719</v>
      </c>
      <c r="E91" s="23" t="s">
        <v>268</v>
      </c>
      <c r="F91" s="24" t="s">
        <v>4371</v>
      </c>
      <c r="G91" s="24" t="s">
        <v>4775</v>
      </c>
      <c r="H91" s="24" t="s">
        <v>4775</v>
      </c>
      <c r="I91" s="24" t="s">
        <v>4776</v>
      </c>
      <c r="J91" s="24" t="s">
        <v>4777</v>
      </c>
      <c r="K91" s="24" t="s">
        <v>4778</v>
      </c>
      <c r="L91" s="24" t="s">
        <v>4365</v>
      </c>
    </row>
    <row r="92" spans="1:12" ht="25.95" customHeight="1">
      <c r="A92" s="24" t="s">
        <v>1613</v>
      </c>
      <c r="B92" s="22" t="s">
        <v>78</v>
      </c>
      <c r="C92" s="22" t="s">
        <v>1614</v>
      </c>
      <c r="D92" s="22" t="s">
        <v>1587</v>
      </c>
      <c r="E92" s="23" t="s">
        <v>268</v>
      </c>
      <c r="F92" s="24" t="s">
        <v>4779</v>
      </c>
      <c r="G92" s="24" t="s">
        <v>4780</v>
      </c>
      <c r="H92" s="24" t="s">
        <v>4781</v>
      </c>
      <c r="I92" s="24" t="s">
        <v>4776</v>
      </c>
      <c r="J92" s="24" t="s">
        <v>4782</v>
      </c>
      <c r="K92" s="24" t="s">
        <v>4783</v>
      </c>
      <c r="L92" s="24" t="s">
        <v>4365</v>
      </c>
    </row>
    <row r="93" spans="1:12" ht="25.95" customHeight="1">
      <c r="A93" s="24" t="s">
        <v>1172</v>
      </c>
      <c r="B93" s="22" t="s">
        <v>72</v>
      </c>
      <c r="C93" s="22" t="s">
        <v>1173</v>
      </c>
      <c r="D93" s="22" t="s">
        <v>204</v>
      </c>
      <c r="E93" s="23" t="s">
        <v>114</v>
      </c>
      <c r="F93" s="24" t="s">
        <v>4784</v>
      </c>
      <c r="G93" s="24" t="s">
        <v>4785</v>
      </c>
      <c r="H93" s="24" t="s">
        <v>4786</v>
      </c>
      <c r="I93" s="24" t="s">
        <v>4776</v>
      </c>
      <c r="J93" s="24" t="s">
        <v>4787</v>
      </c>
      <c r="K93" s="24" t="s">
        <v>4370</v>
      </c>
      <c r="L93" s="24" t="s">
        <v>4370</v>
      </c>
    </row>
    <row r="94" spans="1:12" ht="39" customHeight="1">
      <c r="A94" s="24" t="s">
        <v>1717</v>
      </c>
      <c r="B94" s="22" t="s">
        <v>78</v>
      </c>
      <c r="C94" s="22" t="s">
        <v>1718</v>
      </c>
      <c r="D94" s="22" t="s">
        <v>1719</v>
      </c>
      <c r="E94" s="23" t="s">
        <v>268</v>
      </c>
      <c r="F94" s="24" t="s">
        <v>4752</v>
      </c>
      <c r="G94" s="24" t="s">
        <v>4788</v>
      </c>
      <c r="H94" s="24" t="s">
        <v>4789</v>
      </c>
      <c r="I94" s="24" t="s">
        <v>4776</v>
      </c>
      <c r="J94" s="24" t="s">
        <v>4790</v>
      </c>
      <c r="K94" s="24" t="s">
        <v>4791</v>
      </c>
      <c r="L94" s="24" t="s">
        <v>4365</v>
      </c>
    </row>
    <row r="95" spans="1:12" ht="52.05" customHeight="1">
      <c r="A95" s="24" t="s">
        <v>1844</v>
      </c>
      <c r="B95" s="22" t="s">
        <v>78</v>
      </c>
      <c r="C95" s="22" t="s">
        <v>1845</v>
      </c>
      <c r="D95" s="22" t="s">
        <v>1846</v>
      </c>
      <c r="E95" s="23" t="s">
        <v>99</v>
      </c>
      <c r="F95" s="24" t="s">
        <v>4792</v>
      </c>
      <c r="G95" s="24" t="s">
        <v>4793</v>
      </c>
      <c r="H95" s="24" t="s">
        <v>4794</v>
      </c>
      <c r="I95" s="24" t="s">
        <v>4795</v>
      </c>
      <c r="J95" s="24" t="s">
        <v>4796</v>
      </c>
      <c r="K95" s="24" t="s">
        <v>4797</v>
      </c>
      <c r="L95" s="24" t="s">
        <v>4365</v>
      </c>
    </row>
    <row r="96" spans="1:12" ht="25.95" customHeight="1">
      <c r="A96" s="24" t="s">
        <v>341</v>
      </c>
      <c r="B96" s="22" t="s">
        <v>72</v>
      </c>
      <c r="C96" s="22" t="s">
        <v>342</v>
      </c>
      <c r="D96" s="22" t="s">
        <v>74</v>
      </c>
      <c r="E96" s="23" t="s">
        <v>75</v>
      </c>
      <c r="F96" s="24" t="s">
        <v>4798</v>
      </c>
      <c r="G96" s="24" t="s">
        <v>4799</v>
      </c>
      <c r="H96" s="24" t="s">
        <v>4800</v>
      </c>
      <c r="I96" s="24" t="s">
        <v>4795</v>
      </c>
      <c r="J96" s="24" t="s">
        <v>4801</v>
      </c>
      <c r="K96" s="24" t="s">
        <v>4370</v>
      </c>
      <c r="L96" s="24" t="s">
        <v>4370</v>
      </c>
    </row>
    <row r="97" spans="1:12" ht="25.95" customHeight="1">
      <c r="A97" s="24" t="s">
        <v>422</v>
      </c>
      <c r="B97" s="22" t="s">
        <v>78</v>
      </c>
      <c r="C97" s="22" t="s">
        <v>423</v>
      </c>
      <c r="D97" s="22" t="s">
        <v>424</v>
      </c>
      <c r="E97" s="23" t="s">
        <v>99</v>
      </c>
      <c r="F97" s="24" t="s">
        <v>2483</v>
      </c>
      <c r="G97" s="24" t="s">
        <v>4802</v>
      </c>
      <c r="H97" s="24" t="s">
        <v>4803</v>
      </c>
      <c r="I97" s="24" t="s">
        <v>4795</v>
      </c>
      <c r="J97" s="24" t="s">
        <v>4804</v>
      </c>
      <c r="K97" s="24" t="s">
        <v>4805</v>
      </c>
      <c r="L97" s="24" t="s">
        <v>4365</v>
      </c>
    </row>
    <row r="98" spans="1:12" ht="52.05" customHeight="1">
      <c r="A98" s="24" t="s">
        <v>1319</v>
      </c>
      <c r="B98" s="22" t="s">
        <v>72</v>
      </c>
      <c r="C98" s="22" t="s">
        <v>1320</v>
      </c>
      <c r="D98" s="22" t="s">
        <v>74</v>
      </c>
      <c r="E98" s="23" t="s">
        <v>75</v>
      </c>
      <c r="F98" s="24" t="s">
        <v>4806</v>
      </c>
      <c r="G98" s="24" t="s">
        <v>4807</v>
      </c>
      <c r="H98" s="24" t="s">
        <v>4808</v>
      </c>
      <c r="I98" s="24" t="s">
        <v>4809</v>
      </c>
      <c r="J98" s="24" t="s">
        <v>4810</v>
      </c>
      <c r="K98" s="24" t="s">
        <v>4370</v>
      </c>
      <c r="L98" s="24" t="s">
        <v>4370</v>
      </c>
    </row>
    <row r="99" spans="1:12" ht="25.95" customHeight="1">
      <c r="A99" s="24" t="s">
        <v>1490</v>
      </c>
      <c r="B99" s="22" t="s">
        <v>78</v>
      </c>
      <c r="C99" s="22" t="s">
        <v>1491</v>
      </c>
      <c r="D99" s="22" t="s">
        <v>1427</v>
      </c>
      <c r="E99" s="23" t="s">
        <v>114</v>
      </c>
      <c r="F99" s="24" t="s">
        <v>4811</v>
      </c>
      <c r="G99" s="24" t="s">
        <v>4812</v>
      </c>
      <c r="H99" s="24" t="s">
        <v>4813</v>
      </c>
      <c r="I99" s="24" t="s">
        <v>4809</v>
      </c>
      <c r="J99" s="24" t="s">
        <v>4814</v>
      </c>
      <c r="K99" s="24" t="s">
        <v>4815</v>
      </c>
      <c r="L99" s="24" t="s">
        <v>4365</v>
      </c>
    </row>
    <row r="100" spans="1:12" ht="39" customHeight="1">
      <c r="A100" s="24" t="s">
        <v>750</v>
      </c>
      <c r="B100" s="22" t="s">
        <v>78</v>
      </c>
      <c r="C100" s="22" t="s">
        <v>751</v>
      </c>
      <c r="D100" s="22" t="s">
        <v>625</v>
      </c>
      <c r="E100" s="23" t="s">
        <v>268</v>
      </c>
      <c r="F100" s="24" t="s">
        <v>4816</v>
      </c>
      <c r="G100" s="24" t="s">
        <v>4817</v>
      </c>
      <c r="H100" s="24" t="s">
        <v>4818</v>
      </c>
      <c r="I100" s="24" t="s">
        <v>4809</v>
      </c>
      <c r="J100" s="24" t="s">
        <v>4819</v>
      </c>
      <c r="K100" s="24" t="s">
        <v>4820</v>
      </c>
      <c r="L100" s="24" t="s">
        <v>4365</v>
      </c>
    </row>
    <row r="101" spans="1:12" ht="39" customHeight="1">
      <c r="A101" s="24" t="s">
        <v>740</v>
      </c>
      <c r="B101" s="22" t="s">
        <v>78</v>
      </c>
      <c r="C101" s="22" t="s">
        <v>741</v>
      </c>
      <c r="D101" s="22" t="s">
        <v>742</v>
      </c>
      <c r="E101" s="23" t="s">
        <v>114</v>
      </c>
      <c r="F101" s="24" t="s">
        <v>2739</v>
      </c>
      <c r="G101" s="24" t="s">
        <v>4821</v>
      </c>
      <c r="H101" s="24" t="s">
        <v>4822</v>
      </c>
      <c r="I101" s="24" t="s">
        <v>4809</v>
      </c>
      <c r="J101" s="24" t="s">
        <v>4823</v>
      </c>
      <c r="K101" s="24" t="s">
        <v>4824</v>
      </c>
      <c r="L101" s="24" t="s">
        <v>4365</v>
      </c>
    </row>
    <row r="102" spans="1:12" ht="39" customHeight="1">
      <c r="A102" s="24" t="s">
        <v>809</v>
      </c>
      <c r="B102" s="22" t="s">
        <v>78</v>
      </c>
      <c r="C102" s="22" t="s">
        <v>810</v>
      </c>
      <c r="D102" s="22" t="s">
        <v>645</v>
      </c>
      <c r="E102" s="23" t="s">
        <v>114</v>
      </c>
      <c r="F102" s="24" t="s">
        <v>2792</v>
      </c>
      <c r="G102" s="24" t="s">
        <v>4825</v>
      </c>
      <c r="H102" s="24" t="s">
        <v>4826</v>
      </c>
      <c r="I102" s="24" t="s">
        <v>4809</v>
      </c>
      <c r="J102" s="24" t="s">
        <v>4827</v>
      </c>
      <c r="K102" s="24" t="s">
        <v>4828</v>
      </c>
      <c r="L102" s="24" t="s">
        <v>4365</v>
      </c>
    </row>
    <row r="103" spans="1:12" ht="91.05" customHeight="1">
      <c r="A103" s="24" t="s">
        <v>1637</v>
      </c>
      <c r="B103" s="22" t="s">
        <v>72</v>
      </c>
      <c r="C103" s="22" t="s">
        <v>1638</v>
      </c>
      <c r="D103" s="22" t="s">
        <v>74</v>
      </c>
      <c r="E103" s="23" t="s">
        <v>75</v>
      </c>
      <c r="F103" s="24" t="s">
        <v>4752</v>
      </c>
      <c r="G103" s="24" t="s">
        <v>4829</v>
      </c>
      <c r="H103" s="24" t="s">
        <v>4830</v>
      </c>
      <c r="I103" s="24" t="s">
        <v>4809</v>
      </c>
      <c r="J103" s="24" t="s">
        <v>4831</v>
      </c>
      <c r="K103" s="24" t="s">
        <v>4370</v>
      </c>
      <c r="L103" s="24" t="s">
        <v>4370</v>
      </c>
    </row>
    <row r="104" spans="1:12" ht="39" customHeight="1">
      <c r="A104" s="24" t="s">
        <v>1763</v>
      </c>
      <c r="B104" s="22" t="s">
        <v>72</v>
      </c>
      <c r="C104" s="22" t="s">
        <v>1764</v>
      </c>
      <c r="D104" s="22" t="s">
        <v>74</v>
      </c>
      <c r="E104" s="23" t="s">
        <v>75</v>
      </c>
      <c r="F104" s="24" t="s">
        <v>4832</v>
      </c>
      <c r="G104" s="24" t="s">
        <v>4833</v>
      </c>
      <c r="H104" s="24" t="s">
        <v>4834</v>
      </c>
      <c r="I104" s="24" t="s">
        <v>4835</v>
      </c>
      <c r="J104" s="24" t="s">
        <v>4836</v>
      </c>
      <c r="K104" s="24" t="s">
        <v>4370</v>
      </c>
      <c r="L104" s="24" t="s">
        <v>4370</v>
      </c>
    </row>
    <row r="105" spans="1:12" ht="25.95" customHeight="1">
      <c r="A105" s="24" t="s">
        <v>1604</v>
      </c>
      <c r="B105" s="22" t="s">
        <v>78</v>
      </c>
      <c r="C105" s="22" t="s">
        <v>1605</v>
      </c>
      <c r="D105" s="22" t="s">
        <v>1587</v>
      </c>
      <c r="E105" s="23" t="s">
        <v>268</v>
      </c>
      <c r="F105" s="24" t="s">
        <v>4752</v>
      </c>
      <c r="G105" s="24" t="s">
        <v>4837</v>
      </c>
      <c r="H105" s="24" t="s">
        <v>4838</v>
      </c>
      <c r="I105" s="24" t="s">
        <v>4835</v>
      </c>
      <c r="J105" s="24" t="s">
        <v>4839</v>
      </c>
      <c r="K105" s="24" t="s">
        <v>4840</v>
      </c>
      <c r="L105" s="24" t="s">
        <v>4365</v>
      </c>
    </row>
    <row r="106" spans="1:12" ht="24" customHeight="1">
      <c r="A106" s="24" t="s">
        <v>959</v>
      </c>
      <c r="B106" s="22" t="s">
        <v>72</v>
      </c>
      <c r="C106" s="22" t="s">
        <v>960</v>
      </c>
      <c r="D106" s="22" t="s">
        <v>74</v>
      </c>
      <c r="E106" s="23" t="s">
        <v>75</v>
      </c>
      <c r="F106" s="24" t="s">
        <v>2935</v>
      </c>
      <c r="G106" s="24" t="s">
        <v>4841</v>
      </c>
      <c r="H106" s="24" t="s">
        <v>4842</v>
      </c>
      <c r="I106" s="24" t="s">
        <v>4835</v>
      </c>
      <c r="J106" s="24" t="s">
        <v>4843</v>
      </c>
      <c r="K106" s="24" t="s">
        <v>4370</v>
      </c>
      <c r="L106" s="24" t="s">
        <v>4370</v>
      </c>
    </row>
    <row r="107" spans="1:12" ht="25.95" customHeight="1">
      <c r="A107" s="24" t="s">
        <v>353</v>
      </c>
      <c r="B107" s="22" t="s">
        <v>72</v>
      </c>
      <c r="C107" s="22" t="s">
        <v>354</v>
      </c>
      <c r="D107" s="22" t="s">
        <v>74</v>
      </c>
      <c r="E107" s="23" t="s">
        <v>75</v>
      </c>
      <c r="F107" s="24" t="s">
        <v>4396</v>
      </c>
      <c r="G107" s="24" t="s">
        <v>4844</v>
      </c>
      <c r="H107" s="24" t="s">
        <v>4845</v>
      </c>
      <c r="I107" s="24" t="s">
        <v>4835</v>
      </c>
      <c r="J107" s="24" t="s">
        <v>4846</v>
      </c>
      <c r="K107" s="24" t="s">
        <v>4370</v>
      </c>
      <c r="L107" s="24" t="s">
        <v>4370</v>
      </c>
    </row>
    <row r="108" spans="1:12" ht="52.05" customHeight="1">
      <c r="A108" s="24" t="s">
        <v>376</v>
      </c>
      <c r="B108" s="22" t="s">
        <v>78</v>
      </c>
      <c r="C108" s="22" t="s">
        <v>377</v>
      </c>
      <c r="D108" s="22" t="s">
        <v>378</v>
      </c>
      <c r="E108" s="23" t="s">
        <v>99</v>
      </c>
      <c r="F108" s="24" t="s">
        <v>2418</v>
      </c>
      <c r="G108" s="24" t="s">
        <v>4847</v>
      </c>
      <c r="H108" s="24" t="s">
        <v>4848</v>
      </c>
      <c r="I108" s="24" t="s">
        <v>4835</v>
      </c>
      <c r="J108" s="24" t="s">
        <v>4849</v>
      </c>
      <c r="K108" s="24" t="s">
        <v>4850</v>
      </c>
      <c r="L108" s="24" t="s">
        <v>4365</v>
      </c>
    </row>
    <row r="109" spans="1:12" ht="52.05" customHeight="1">
      <c r="A109" s="24" t="s">
        <v>1094</v>
      </c>
      <c r="B109" s="22" t="s">
        <v>78</v>
      </c>
      <c r="C109" s="22" t="s">
        <v>1095</v>
      </c>
      <c r="D109" s="22" t="s">
        <v>1089</v>
      </c>
      <c r="E109" s="23" t="s">
        <v>114</v>
      </c>
      <c r="F109" s="24" t="s">
        <v>4851</v>
      </c>
      <c r="G109" s="24" t="s">
        <v>4852</v>
      </c>
      <c r="H109" s="24" t="s">
        <v>4853</v>
      </c>
      <c r="I109" s="24" t="s">
        <v>4854</v>
      </c>
      <c r="J109" s="24" t="s">
        <v>4855</v>
      </c>
      <c r="K109" s="24" t="s">
        <v>4856</v>
      </c>
      <c r="L109" s="24" t="s">
        <v>4365</v>
      </c>
    </row>
    <row r="110" spans="1:12" ht="39" customHeight="1">
      <c r="A110" s="24" t="s">
        <v>160</v>
      </c>
      <c r="B110" s="22" t="s">
        <v>78</v>
      </c>
      <c r="C110" s="22" t="s">
        <v>161</v>
      </c>
      <c r="D110" s="22" t="s">
        <v>135</v>
      </c>
      <c r="E110" s="23" t="s">
        <v>81</v>
      </c>
      <c r="F110" s="24" t="s">
        <v>2081</v>
      </c>
      <c r="G110" s="24" t="s">
        <v>4857</v>
      </c>
      <c r="H110" s="24" t="s">
        <v>4858</v>
      </c>
      <c r="I110" s="24" t="s">
        <v>4854</v>
      </c>
      <c r="J110" s="24" t="s">
        <v>4859</v>
      </c>
      <c r="K110" s="24" t="s">
        <v>4860</v>
      </c>
      <c r="L110" s="24" t="s">
        <v>4365</v>
      </c>
    </row>
    <row r="111" spans="1:12" ht="39" customHeight="1">
      <c r="A111" s="24" t="s">
        <v>133</v>
      </c>
      <c r="B111" s="22" t="s">
        <v>78</v>
      </c>
      <c r="C111" s="22" t="s">
        <v>134</v>
      </c>
      <c r="D111" s="22" t="s">
        <v>135</v>
      </c>
      <c r="E111" s="23" t="s">
        <v>136</v>
      </c>
      <c r="F111" s="24" t="s">
        <v>2039</v>
      </c>
      <c r="G111" s="24" t="s">
        <v>4861</v>
      </c>
      <c r="H111" s="24" t="s">
        <v>4862</v>
      </c>
      <c r="I111" s="24" t="s">
        <v>4863</v>
      </c>
      <c r="J111" s="24" t="s">
        <v>4864</v>
      </c>
      <c r="K111" s="24" t="s">
        <v>2994</v>
      </c>
      <c r="L111" s="24" t="s">
        <v>4365</v>
      </c>
    </row>
    <row r="112" spans="1:12" ht="25.95" customHeight="1">
      <c r="A112" s="24" t="s">
        <v>1708</v>
      </c>
      <c r="B112" s="22" t="s">
        <v>72</v>
      </c>
      <c r="C112" s="22" t="s">
        <v>1709</v>
      </c>
      <c r="D112" s="22" t="s">
        <v>74</v>
      </c>
      <c r="E112" s="23" t="s">
        <v>75</v>
      </c>
      <c r="F112" s="24" t="s">
        <v>4865</v>
      </c>
      <c r="G112" s="24" t="s">
        <v>4866</v>
      </c>
      <c r="H112" s="24" t="s">
        <v>4867</v>
      </c>
      <c r="I112" s="24" t="s">
        <v>4863</v>
      </c>
      <c r="J112" s="24" t="s">
        <v>4868</v>
      </c>
      <c r="K112" s="24" t="s">
        <v>4370</v>
      </c>
      <c r="L112" s="24" t="s">
        <v>4370</v>
      </c>
    </row>
    <row r="113" spans="1:12" ht="39" customHeight="1">
      <c r="A113" s="24" t="s">
        <v>1733</v>
      </c>
      <c r="B113" s="22" t="s">
        <v>78</v>
      </c>
      <c r="C113" s="22" t="s">
        <v>1734</v>
      </c>
      <c r="D113" s="22" t="s">
        <v>1719</v>
      </c>
      <c r="E113" s="23" t="s">
        <v>268</v>
      </c>
      <c r="F113" s="24" t="s">
        <v>4707</v>
      </c>
      <c r="G113" s="24" t="s">
        <v>4869</v>
      </c>
      <c r="H113" s="24" t="s">
        <v>4870</v>
      </c>
      <c r="I113" s="24" t="s">
        <v>4863</v>
      </c>
      <c r="J113" s="24" t="s">
        <v>4871</v>
      </c>
      <c r="K113" s="24" t="s">
        <v>4872</v>
      </c>
      <c r="L113" s="24" t="s">
        <v>4365</v>
      </c>
    </row>
    <row r="114" spans="1:12" ht="39" customHeight="1">
      <c r="A114" s="24" t="s">
        <v>1865</v>
      </c>
      <c r="B114" s="22" t="s">
        <v>78</v>
      </c>
      <c r="C114" s="22" t="s">
        <v>1866</v>
      </c>
      <c r="D114" s="22" t="s">
        <v>1867</v>
      </c>
      <c r="E114" s="23" t="s">
        <v>99</v>
      </c>
      <c r="F114" s="24" t="s">
        <v>3654</v>
      </c>
      <c r="G114" s="24" t="s">
        <v>4873</v>
      </c>
      <c r="H114" s="24" t="s">
        <v>4874</v>
      </c>
      <c r="I114" s="24" t="s">
        <v>4863</v>
      </c>
      <c r="J114" s="24" t="s">
        <v>4875</v>
      </c>
      <c r="K114" s="24" t="s">
        <v>4876</v>
      </c>
      <c r="L114" s="24" t="s">
        <v>4365</v>
      </c>
    </row>
    <row r="115" spans="1:12" ht="64.95" customHeight="1">
      <c r="A115" s="24" t="s">
        <v>309</v>
      </c>
      <c r="B115" s="22" t="s">
        <v>78</v>
      </c>
      <c r="C115" s="22" t="s">
        <v>310</v>
      </c>
      <c r="D115" s="22" t="s">
        <v>297</v>
      </c>
      <c r="E115" s="23" t="s">
        <v>268</v>
      </c>
      <c r="F115" s="24" t="s">
        <v>4877</v>
      </c>
      <c r="G115" s="24" t="s">
        <v>4878</v>
      </c>
      <c r="H115" s="24" t="s">
        <v>4879</v>
      </c>
      <c r="I115" s="24" t="s">
        <v>4863</v>
      </c>
      <c r="J115" s="24" t="s">
        <v>4880</v>
      </c>
      <c r="K115" s="24" t="s">
        <v>4881</v>
      </c>
      <c r="L115" s="24" t="s">
        <v>4365</v>
      </c>
    </row>
    <row r="116" spans="1:12" ht="25.95" customHeight="1">
      <c r="A116" s="24" t="s">
        <v>286</v>
      </c>
      <c r="B116" s="22" t="s">
        <v>78</v>
      </c>
      <c r="C116" s="22" t="s">
        <v>287</v>
      </c>
      <c r="D116" s="22" t="s">
        <v>237</v>
      </c>
      <c r="E116" s="23" t="s">
        <v>114</v>
      </c>
      <c r="F116" s="24" t="s">
        <v>2296</v>
      </c>
      <c r="G116" s="24" t="s">
        <v>4882</v>
      </c>
      <c r="H116" s="24" t="s">
        <v>4883</v>
      </c>
      <c r="I116" s="24" t="s">
        <v>4884</v>
      </c>
      <c r="J116" s="24" t="s">
        <v>4885</v>
      </c>
      <c r="K116" s="24" t="s">
        <v>4886</v>
      </c>
      <c r="L116" s="24" t="s">
        <v>4365</v>
      </c>
    </row>
    <row r="117" spans="1:12" ht="39" customHeight="1">
      <c r="A117" s="24" t="s">
        <v>460</v>
      </c>
      <c r="B117" s="22" t="s">
        <v>78</v>
      </c>
      <c r="C117" s="22" t="s">
        <v>461</v>
      </c>
      <c r="D117" s="22" t="s">
        <v>462</v>
      </c>
      <c r="E117" s="23" t="s">
        <v>114</v>
      </c>
      <c r="F117" s="24" t="s">
        <v>2511</v>
      </c>
      <c r="G117" s="24" t="s">
        <v>4887</v>
      </c>
      <c r="H117" s="24" t="s">
        <v>4888</v>
      </c>
      <c r="I117" s="24" t="s">
        <v>4884</v>
      </c>
      <c r="J117" s="24" t="s">
        <v>4889</v>
      </c>
      <c r="K117" s="24" t="s">
        <v>4890</v>
      </c>
      <c r="L117" s="24" t="s">
        <v>4365</v>
      </c>
    </row>
    <row r="118" spans="1:12" ht="78" customHeight="1">
      <c r="A118" s="24" t="s">
        <v>1818</v>
      </c>
      <c r="B118" s="22" t="s">
        <v>72</v>
      </c>
      <c r="C118" s="22" t="s">
        <v>1819</v>
      </c>
      <c r="D118" s="22" t="s">
        <v>74</v>
      </c>
      <c r="E118" s="23" t="s">
        <v>75</v>
      </c>
      <c r="F118" s="24" t="s">
        <v>4371</v>
      </c>
      <c r="G118" s="24" t="s">
        <v>4891</v>
      </c>
      <c r="H118" s="24" t="s">
        <v>4891</v>
      </c>
      <c r="I118" s="24" t="s">
        <v>4884</v>
      </c>
      <c r="J118" s="24" t="s">
        <v>4892</v>
      </c>
      <c r="K118" s="24" t="s">
        <v>4370</v>
      </c>
      <c r="L118" s="24" t="s">
        <v>4370</v>
      </c>
    </row>
    <row r="119" spans="1:12" ht="39" customHeight="1">
      <c r="A119" s="24" t="s">
        <v>163</v>
      </c>
      <c r="B119" s="22" t="s">
        <v>78</v>
      </c>
      <c r="C119" s="22" t="s">
        <v>164</v>
      </c>
      <c r="D119" s="22" t="s">
        <v>135</v>
      </c>
      <c r="E119" s="23" t="s">
        <v>81</v>
      </c>
      <c r="F119" s="24" t="s">
        <v>2082</v>
      </c>
      <c r="G119" s="24" t="s">
        <v>4893</v>
      </c>
      <c r="H119" s="24" t="s">
        <v>4894</v>
      </c>
      <c r="I119" s="24" t="s">
        <v>4884</v>
      </c>
      <c r="J119" s="24" t="s">
        <v>4895</v>
      </c>
      <c r="K119" s="24" t="s">
        <v>4896</v>
      </c>
      <c r="L119" s="24" t="s">
        <v>4365</v>
      </c>
    </row>
    <row r="120" spans="1:12" ht="39" customHeight="1">
      <c r="A120" s="24" t="s">
        <v>404</v>
      </c>
      <c r="B120" s="22" t="s">
        <v>78</v>
      </c>
      <c r="C120" s="22" t="s">
        <v>405</v>
      </c>
      <c r="D120" s="22" t="s">
        <v>371</v>
      </c>
      <c r="E120" s="23" t="s">
        <v>99</v>
      </c>
      <c r="F120" s="24" t="s">
        <v>2457</v>
      </c>
      <c r="G120" s="24" t="s">
        <v>4897</v>
      </c>
      <c r="H120" s="24" t="s">
        <v>4898</v>
      </c>
      <c r="I120" s="24" t="s">
        <v>4884</v>
      </c>
      <c r="J120" s="24" t="s">
        <v>4899</v>
      </c>
      <c r="K120" s="24" t="s">
        <v>4900</v>
      </c>
      <c r="L120" s="24" t="s">
        <v>4365</v>
      </c>
    </row>
    <row r="121" spans="1:12" ht="24" customHeight="1">
      <c r="A121" s="24" t="s">
        <v>1714</v>
      </c>
      <c r="B121" s="22" t="s">
        <v>72</v>
      </c>
      <c r="C121" s="22" t="s">
        <v>1715</v>
      </c>
      <c r="D121" s="22" t="s">
        <v>74</v>
      </c>
      <c r="E121" s="23" t="s">
        <v>75</v>
      </c>
      <c r="F121" s="24" t="s">
        <v>4901</v>
      </c>
      <c r="G121" s="24" t="s">
        <v>4902</v>
      </c>
      <c r="H121" s="24" t="s">
        <v>4903</v>
      </c>
      <c r="I121" s="24" t="s">
        <v>4884</v>
      </c>
      <c r="J121" s="24" t="s">
        <v>4904</v>
      </c>
      <c r="K121" s="24" t="s">
        <v>4370</v>
      </c>
      <c r="L121" s="24" t="s">
        <v>4370</v>
      </c>
    </row>
    <row r="122" spans="1:12" ht="25.95" customHeight="1">
      <c r="A122" s="24" t="s">
        <v>437</v>
      </c>
      <c r="B122" s="22" t="s">
        <v>78</v>
      </c>
      <c r="C122" s="22" t="s">
        <v>438</v>
      </c>
      <c r="D122" s="22" t="s">
        <v>424</v>
      </c>
      <c r="E122" s="23" t="s">
        <v>99</v>
      </c>
      <c r="F122" s="24" t="s">
        <v>2491</v>
      </c>
      <c r="G122" s="24" t="s">
        <v>4905</v>
      </c>
      <c r="H122" s="24" t="s">
        <v>4906</v>
      </c>
      <c r="I122" s="24" t="s">
        <v>4907</v>
      </c>
      <c r="J122" s="24" t="s">
        <v>4908</v>
      </c>
      <c r="K122" s="24" t="s">
        <v>4909</v>
      </c>
      <c r="L122" s="24" t="s">
        <v>4365</v>
      </c>
    </row>
    <row r="123" spans="1:12" ht="52.05" customHeight="1">
      <c r="A123" s="24" t="s">
        <v>1784</v>
      </c>
      <c r="B123" s="22" t="s">
        <v>72</v>
      </c>
      <c r="C123" s="22" t="s">
        <v>1785</v>
      </c>
      <c r="D123" s="22" t="s">
        <v>74</v>
      </c>
      <c r="E123" s="23" t="s">
        <v>75</v>
      </c>
      <c r="F123" s="24" t="s">
        <v>4752</v>
      </c>
      <c r="G123" s="24" t="s">
        <v>4910</v>
      </c>
      <c r="H123" s="24" t="s">
        <v>4911</v>
      </c>
      <c r="I123" s="24" t="s">
        <v>4907</v>
      </c>
      <c r="J123" s="24" t="s">
        <v>4912</v>
      </c>
      <c r="K123" s="24" t="s">
        <v>4370</v>
      </c>
      <c r="L123" s="24" t="s">
        <v>4370</v>
      </c>
    </row>
    <row r="124" spans="1:12" ht="64.95" customHeight="1">
      <c r="A124" s="24" t="s">
        <v>1815</v>
      </c>
      <c r="B124" s="22" t="s">
        <v>72</v>
      </c>
      <c r="C124" s="22" t="s">
        <v>1816</v>
      </c>
      <c r="D124" s="22" t="s">
        <v>74</v>
      </c>
      <c r="E124" s="23" t="s">
        <v>75</v>
      </c>
      <c r="F124" s="24" t="s">
        <v>4371</v>
      </c>
      <c r="G124" s="24" t="s">
        <v>4913</v>
      </c>
      <c r="H124" s="24" t="s">
        <v>4913</v>
      </c>
      <c r="I124" s="24" t="s">
        <v>4907</v>
      </c>
      <c r="J124" s="24" t="s">
        <v>4914</v>
      </c>
      <c r="K124" s="24" t="s">
        <v>4370</v>
      </c>
      <c r="L124" s="24" t="s">
        <v>4370</v>
      </c>
    </row>
    <row r="125" spans="1:12" ht="39" customHeight="1">
      <c r="A125" s="24" t="s">
        <v>935</v>
      </c>
      <c r="B125" s="22" t="s">
        <v>78</v>
      </c>
      <c r="C125" s="22" t="s">
        <v>936</v>
      </c>
      <c r="D125" s="22" t="s">
        <v>307</v>
      </c>
      <c r="E125" s="23" t="s">
        <v>268</v>
      </c>
      <c r="F125" s="24" t="s">
        <v>4915</v>
      </c>
      <c r="G125" s="24" t="s">
        <v>4916</v>
      </c>
      <c r="H125" s="24" t="s">
        <v>4917</v>
      </c>
      <c r="I125" s="24" t="s">
        <v>4907</v>
      </c>
      <c r="J125" s="24" t="s">
        <v>4918</v>
      </c>
      <c r="K125" s="24" t="s">
        <v>4919</v>
      </c>
      <c r="L125" s="24" t="s">
        <v>4365</v>
      </c>
    </row>
    <row r="126" spans="1:12" ht="39" customHeight="1">
      <c r="A126" s="24" t="s">
        <v>144</v>
      </c>
      <c r="B126" s="22" t="s">
        <v>78</v>
      </c>
      <c r="C126" s="22" t="s">
        <v>145</v>
      </c>
      <c r="D126" s="22" t="s">
        <v>135</v>
      </c>
      <c r="E126" s="23" t="s">
        <v>136</v>
      </c>
      <c r="F126" s="24" t="s">
        <v>2048</v>
      </c>
      <c r="G126" s="24" t="s">
        <v>4920</v>
      </c>
      <c r="H126" s="24" t="s">
        <v>4921</v>
      </c>
      <c r="I126" s="24" t="s">
        <v>4907</v>
      </c>
      <c r="J126" s="24" t="s">
        <v>4922</v>
      </c>
      <c r="K126" s="24" t="s">
        <v>4923</v>
      </c>
      <c r="L126" s="24" t="s">
        <v>4365</v>
      </c>
    </row>
    <row r="127" spans="1:12" ht="39" customHeight="1">
      <c r="A127" s="24" t="s">
        <v>830</v>
      </c>
      <c r="B127" s="22" t="s">
        <v>78</v>
      </c>
      <c r="C127" s="22" t="s">
        <v>831</v>
      </c>
      <c r="D127" s="22" t="s">
        <v>135</v>
      </c>
      <c r="E127" s="23" t="s">
        <v>81</v>
      </c>
      <c r="F127" s="24" t="s">
        <v>2812</v>
      </c>
      <c r="G127" s="24" t="s">
        <v>4924</v>
      </c>
      <c r="H127" s="24" t="s">
        <v>4925</v>
      </c>
      <c r="I127" s="24" t="s">
        <v>4907</v>
      </c>
      <c r="J127" s="24" t="s">
        <v>4926</v>
      </c>
      <c r="K127" s="24" t="s">
        <v>4927</v>
      </c>
      <c r="L127" s="24" t="s">
        <v>4365</v>
      </c>
    </row>
    <row r="128" spans="1:12" ht="39" customHeight="1">
      <c r="A128" s="24" t="s">
        <v>847</v>
      </c>
      <c r="B128" s="22" t="s">
        <v>78</v>
      </c>
      <c r="C128" s="22" t="s">
        <v>848</v>
      </c>
      <c r="D128" s="22" t="s">
        <v>849</v>
      </c>
      <c r="E128" s="23" t="s">
        <v>81</v>
      </c>
      <c r="F128" s="24" t="s">
        <v>2836</v>
      </c>
      <c r="G128" s="24" t="s">
        <v>4928</v>
      </c>
      <c r="H128" s="24" t="s">
        <v>4929</v>
      </c>
      <c r="I128" s="24" t="s">
        <v>4907</v>
      </c>
      <c r="J128" s="24" t="s">
        <v>4930</v>
      </c>
      <c r="K128" s="24" t="s">
        <v>4931</v>
      </c>
      <c r="L128" s="24" t="s">
        <v>4365</v>
      </c>
    </row>
    <row r="129" spans="1:12" ht="25.95" customHeight="1">
      <c r="A129" s="24" t="s">
        <v>888</v>
      </c>
      <c r="B129" s="22" t="s">
        <v>78</v>
      </c>
      <c r="C129" s="22" t="s">
        <v>889</v>
      </c>
      <c r="D129" s="22" t="s">
        <v>307</v>
      </c>
      <c r="E129" s="23" t="s">
        <v>268</v>
      </c>
      <c r="F129" s="24" t="s">
        <v>4932</v>
      </c>
      <c r="G129" s="24" t="s">
        <v>4933</v>
      </c>
      <c r="H129" s="24" t="s">
        <v>4934</v>
      </c>
      <c r="I129" s="24" t="s">
        <v>4935</v>
      </c>
      <c r="J129" s="24" t="s">
        <v>4936</v>
      </c>
      <c r="K129" s="24" t="s">
        <v>4937</v>
      </c>
      <c r="L129" s="24" t="s">
        <v>4365</v>
      </c>
    </row>
    <row r="130" spans="1:12" ht="39" customHeight="1">
      <c r="A130" s="24" t="s">
        <v>96</v>
      </c>
      <c r="B130" s="22" t="s">
        <v>78</v>
      </c>
      <c r="C130" s="22" t="s">
        <v>97</v>
      </c>
      <c r="D130" s="22" t="s">
        <v>98</v>
      </c>
      <c r="E130" s="23" t="s">
        <v>99</v>
      </c>
      <c r="F130" s="24" t="s">
        <v>4938</v>
      </c>
      <c r="G130" s="24" t="s">
        <v>4939</v>
      </c>
      <c r="H130" s="24" t="s">
        <v>4940</v>
      </c>
      <c r="I130" s="24" t="s">
        <v>4935</v>
      </c>
      <c r="J130" s="24" t="s">
        <v>4941</v>
      </c>
      <c r="K130" s="24" t="s">
        <v>4942</v>
      </c>
      <c r="L130" s="24" t="s">
        <v>4365</v>
      </c>
    </row>
    <row r="131" spans="1:12" ht="52.05" customHeight="1">
      <c r="A131" s="24" t="s">
        <v>1796</v>
      </c>
      <c r="B131" s="22" t="s">
        <v>72</v>
      </c>
      <c r="C131" s="22" t="s">
        <v>1797</v>
      </c>
      <c r="D131" s="22" t="s">
        <v>74</v>
      </c>
      <c r="E131" s="23" t="s">
        <v>75</v>
      </c>
      <c r="F131" s="24" t="s">
        <v>4752</v>
      </c>
      <c r="G131" s="24" t="s">
        <v>4943</v>
      </c>
      <c r="H131" s="24" t="s">
        <v>4944</v>
      </c>
      <c r="I131" s="24" t="s">
        <v>4935</v>
      </c>
      <c r="J131" s="24" t="s">
        <v>4945</v>
      </c>
      <c r="K131" s="24" t="s">
        <v>4370</v>
      </c>
      <c r="L131" s="24" t="s">
        <v>4370</v>
      </c>
    </row>
    <row r="132" spans="1:12" ht="39" customHeight="1">
      <c r="A132" s="24" t="s">
        <v>147</v>
      </c>
      <c r="B132" s="22" t="s">
        <v>78</v>
      </c>
      <c r="C132" s="22" t="s">
        <v>148</v>
      </c>
      <c r="D132" s="22" t="s">
        <v>135</v>
      </c>
      <c r="E132" s="23" t="s">
        <v>136</v>
      </c>
      <c r="F132" s="24" t="s">
        <v>2051</v>
      </c>
      <c r="G132" s="24" t="s">
        <v>4946</v>
      </c>
      <c r="H132" s="24" t="s">
        <v>4947</v>
      </c>
      <c r="I132" s="24" t="s">
        <v>4935</v>
      </c>
      <c r="J132" s="24" t="s">
        <v>4948</v>
      </c>
      <c r="K132" s="24" t="s">
        <v>4949</v>
      </c>
      <c r="L132" s="24" t="s">
        <v>4365</v>
      </c>
    </row>
    <row r="133" spans="1:12" ht="39" customHeight="1">
      <c r="A133" s="24" t="s">
        <v>871</v>
      </c>
      <c r="B133" s="22" t="s">
        <v>78</v>
      </c>
      <c r="C133" s="22" t="s">
        <v>872</v>
      </c>
      <c r="D133" s="22" t="s">
        <v>135</v>
      </c>
      <c r="E133" s="23" t="s">
        <v>99</v>
      </c>
      <c r="F133" s="24" t="s">
        <v>2847</v>
      </c>
      <c r="G133" s="24" t="s">
        <v>4950</v>
      </c>
      <c r="H133" s="24" t="s">
        <v>4951</v>
      </c>
      <c r="I133" s="24" t="s">
        <v>4935</v>
      </c>
      <c r="J133" s="24" t="s">
        <v>4952</v>
      </c>
      <c r="K133" s="24" t="s">
        <v>4953</v>
      </c>
      <c r="L133" s="24" t="s">
        <v>4365</v>
      </c>
    </row>
    <row r="134" spans="1:12" ht="39" customHeight="1">
      <c r="A134" s="24" t="s">
        <v>627</v>
      </c>
      <c r="B134" s="22" t="s">
        <v>78</v>
      </c>
      <c r="C134" s="22" t="s">
        <v>628</v>
      </c>
      <c r="D134" s="22" t="s">
        <v>629</v>
      </c>
      <c r="E134" s="23" t="s">
        <v>268</v>
      </c>
      <c r="F134" s="24" t="s">
        <v>4752</v>
      </c>
      <c r="G134" s="24" t="s">
        <v>4954</v>
      </c>
      <c r="H134" s="24" t="s">
        <v>4955</v>
      </c>
      <c r="I134" s="24" t="s">
        <v>4935</v>
      </c>
      <c r="J134" s="24" t="s">
        <v>4956</v>
      </c>
      <c r="K134" s="24" t="s">
        <v>4957</v>
      </c>
      <c r="L134" s="24" t="s">
        <v>4365</v>
      </c>
    </row>
    <row r="135" spans="1:12" ht="25.95" customHeight="1">
      <c r="A135" s="24" t="s">
        <v>1045</v>
      </c>
      <c r="B135" s="22" t="s">
        <v>72</v>
      </c>
      <c r="C135" s="22" t="s">
        <v>1046</v>
      </c>
      <c r="D135" s="22" t="s">
        <v>74</v>
      </c>
      <c r="E135" s="23" t="s">
        <v>75</v>
      </c>
      <c r="F135" s="24" t="s">
        <v>4958</v>
      </c>
      <c r="G135" s="24" t="s">
        <v>4959</v>
      </c>
      <c r="H135" s="24" t="s">
        <v>4960</v>
      </c>
      <c r="I135" s="24" t="s">
        <v>4935</v>
      </c>
      <c r="J135" s="24" t="s">
        <v>4961</v>
      </c>
      <c r="K135" s="24" t="s">
        <v>4370</v>
      </c>
      <c r="L135" s="24" t="s">
        <v>4370</v>
      </c>
    </row>
    <row r="136" spans="1:12" ht="25.95" customHeight="1">
      <c r="A136" s="24" t="s">
        <v>1830</v>
      </c>
      <c r="B136" s="22" t="s">
        <v>72</v>
      </c>
      <c r="C136" s="22" t="s">
        <v>1831</v>
      </c>
      <c r="D136" s="22" t="s">
        <v>204</v>
      </c>
      <c r="E136" s="23" t="s">
        <v>99</v>
      </c>
      <c r="F136" s="24" t="s">
        <v>4915</v>
      </c>
      <c r="G136" s="24" t="s">
        <v>4962</v>
      </c>
      <c r="H136" s="24" t="s">
        <v>4963</v>
      </c>
      <c r="I136" s="24" t="s">
        <v>4964</v>
      </c>
      <c r="J136" s="24" t="s">
        <v>4965</v>
      </c>
      <c r="K136" s="24" t="s">
        <v>4370</v>
      </c>
      <c r="L136" s="24" t="s">
        <v>4370</v>
      </c>
    </row>
    <row r="137" spans="1:12" ht="39" customHeight="1">
      <c r="A137" s="24" t="s">
        <v>806</v>
      </c>
      <c r="B137" s="22" t="s">
        <v>78</v>
      </c>
      <c r="C137" s="22" t="s">
        <v>807</v>
      </c>
      <c r="D137" s="22" t="s">
        <v>645</v>
      </c>
      <c r="E137" s="23" t="s">
        <v>114</v>
      </c>
      <c r="F137" s="24" t="s">
        <v>4966</v>
      </c>
      <c r="G137" s="24" t="s">
        <v>4967</v>
      </c>
      <c r="H137" s="24" t="s">
        <v>4968</v>
      </c>
      <c r="I137" s="24" t="s">
        <v>4964</v>
      </c>
      <c r="J137" s="24" t="s">
        <v>4969</v>
      </c>
      <c r="K137" s="24" t="s">
        <v>4970</v>
      </c>
      <c r="L137" s="24" t="s">
        <v>4365</v>
      </c>
    </row>
    <row r="138" spans="1:12" ht="52.05" customHeight="1">
      <c r="A138" s="24" t="s">
        <v>1097</v>
      </c>
      <c r="B138" s="22" t="s">
        <v>78</v>
      </c>
      <c r="C138" s="22" t="s">
        <v>1098</v>
      </c>
      <c r="D138" s="22" t="s">
        <v>1089</v>
      </c>
      <c r="E138" s="23" t="s">
        <v>114</v>
      </c>
      <c r="F138" s="24" t="s">
        <v>4971</v>
      </c>
      <c r="G138" s="24" t="s">
        <v>4972</v>
      </c>
      <c r="H138" s="24" t="s">
        <v>4973</v>
      </c>
      <c r="I138" s="24" t="s">
        <v>4964</v>
      </c>
      <c r="J138" s="24" t="s">
        <v>4974</v>
      </c>
      <c r="K138" s="24" t="s">
        <v>4975</v>
      </c>
      <c r="L138" s="24" t="s">
        <v>4365</v>
      </c>
    </row>
    <row r="139" spans="1:12" ht="103.95" customHeight="1">
      <c r="A139" s="24" t="s">
        <v>1640</v>
      </c>
      <c r="B139" s="22" t="s">
        <v>72</v>
      </c>
      <c r="C139" s="22" t="s">
        <v>1641</v>
      </c>
      <c r="D139" s="22" t="s">
        <v>74</v>
      </c>
      <c r="E139" s="23" t="s">
        <v>75</v>
      </c>
      <c r="F139" s="24" t="s">
        <v>4752</v>
      </c>
      <c r="G139" s="24" t="s">
        <v>4976</v>
      </c>
      <c r="H139" s="24" t="s">
        <v>4977</v>
      </c>
      <c r="I139" s="24" t="s">
        <v>4978</v>
      </c>
      <c r="J139" s="24" t="s">
        <v>4535</v>
      </c>
      <c r="K139" s="24" t="s">
        <v>4370</v>
      </c>
      <c r="L139" s="24" t="s">
        <v>4370</v>
      </c>
    </row>
    <row r="140" spans="1:12" ht="39" customHeight="1">
      <c r="A140" s="24" t="s">
        <v>812</v>
      </c>
      <c r="B140" s="22" t="s">
        <v>78</v>
      </c>
      <c r="C140" s="22" t="s">
        <v>813</v>
      </c>
      <c r="D140" s="22" t="s">
        <v>742</v>
      </c>
      <c r="E140" s="23" t="s">
        <v>114</v>
      </c>
      <c r="F140" s="24" t="s">
        <v>2795</v>
      </c>
      <c r="G140" s="24" t="s">
        <v>4979</v>
      </c>
      <c r="H140" s="24" t="s">
        <v>4980</v>
      </c>
      <c r="I140" s="24" t="s">
        <v>4978</v>
      </c>
      <c r="J140" s="24" t="s">
        <v>4981</v>
      </c>
      <c r="K140" s="24" t="s">
        <v>4982</v>
      </c>
      <c r="L140" s="24" t="s">
        <v>4365</v>
      </c>
    </row>
    <row r="141" spans="1:12" ht="52.05" customHeight="1">
      <c r="A141" s="24" t="s">
        <v>273</v>
      </c>
      <c r="B141" s="22" t="s">
        <v>78</v>
      </c>
      <c r="C141" s="22" t="s">
        <v>274</v>
      </c>
      <c r="D141" s="22" t="s">
        <v>275</v>
      </c>
      <c r="E141" s="23" t="s">
        <v>99</v>
      </c>
      <c r="F141" s="24" t="s">
        <v>2286</v>
      </c>
      <c r="G141" s="24" t="s">
        <v>4983</v>
      </c>
      <c r="H141" s="24" t="s">
        <v>4984</v>
      </c>
      <c r="I141" s="24" t="s">
        <v>4978</v>
      </c>
      <c r="J141" s="24" t="s">
        <v>4985</v>
      </c>
      <c r="K141" s="24" t="s">
        <v>4986</v>
      </c>
      <c r="L141" s="24" t="s">
        <v>4365</v>
      </c>
    </row>
    <row r="142" spans="1:12" ht="64.95" customHeight="1">
      <c r="A142" s="24" t="s">
        <v>1164</v>
      </c>
      <c r="B142" s="22" t="s">
        <v>72</v>
      </c>
      <c r="C142" s="22" t="s">
        <v>1165</v>
      </c>
      <c r="D142" s="22" t="s">
        <v>74</v>
      </c>
      <c r="E142" s="23" t="s">
        <v>75</v>
      </c>
      <c r="F142" s="24" t="s">
        <v>4752</v>
      </c>
      <c r="G142" s="24" t="s">
        <v>4987</v>
      </c>
      <c r="H142" s="24" t="s">
        <v>4988</v>
      </c>
      <c r="I142" s="24" t="s">
        <v>4978</v>
      </c>
      <c r="J142" s="24" t="s">
        <v>4989</v>
      </c>
      <c r="K142" s="24" t="s">
        <v>4370</v>
      </c>
      <c r="L142" s="24" t="s">
        <v>4370</v>
      </c>
    </row>
    <row r="143" spans="1:12" ht="25.95" customHeight="1">
      <c r="A143" s="24" t="s">
        <v>166</v>
      </c>
      <c r="B143" s="22" t="s">
        <v>78</v>
      </c>
      <c r="C143" s="22" t="s">
        <v>167</v>
      </c>
      <c r="D143" s="22" t="s">
        <v>85</v>
      </c>
      <c r="E143" s="23" t="s">
        <v>81</v>
      </c>
      <c r="F143" s="24" t="s">
        <v>2085</v>
      </c>
      <c r="G143" s="24" t="s">
        <v>4990</v>
      </c>
      <c r="H143" s="24" t="s">
        <v>4991</v>
      </c>
      <c r="I143" s="24" t="s">
        <v>4978</v>
      </c>
      <c r="J143" s="24" t="s">
        <v>4992</v>
      </c>
      <c r="K143" s="24" t="s">
        <v>4993</v>
      </c>
      <c r="L143" s="24" t="s">
        <v>4365</v>
      </c>
    </row>
    <row r="144" spans="1:12" ht="39" customHeight="1">
      <c r="A144" s="24" t="s">
        <v>468</v>
      </c>
      <c r="B144" s="22" t="s">
        <v>78</v>
      </c>
      <c r="C144" s="22" t="s">
        <v>469</v>
      </c>
      <c r="D144" s="22" t="s">
        <v>462</v>
      </c>
      <c r="E144" s="23" t="s">
        <v>114</v>
      </c>
      <c r="F144" s="24" t="s">
        <v>2517</v>
      </c>
      <c r="G144" s="24" t="s">
        <v>4994</v>
      </c>
      <c r="H144" s="24" t="s">
        <v>4995</v>
      </c>
      <c r="I144" s="24" t="s">
        <v>4978</v>
      </c>
      <c r="J144" s="24" t="s">
        <v>4996</v>
      </c>
      <c r="K144" s="24" t="s">
        <v>4997</v>
      </c>
      <c r="L144" s="24" t="s">
        <v>4365</v>
      </c>
    </row>
    <row r="145" spans="1:12" ht="24" customHeight="1">
      <c r="A145" s="24" t="s">
        <v>1643</v>
      </c>
      <c r="B145" s="22" t="s">
        <v>72</v>
      </c>
      <c r="C145" s="22" t="s">
        <v>1644</v>
      </c>
      <c r="D145" s="22" t="s">
        <v>74</v>
      </c>
      <c r="E145" s="23" t="s">
        <v>75</v>
      </c>
      <c r="F145" s="24" t="s">
        <v>4371</v>
      </c>
      <c r="G145" s="24" t="s">
        <v>4998</v>
      </c>
      <c r="H145" s="24" t="s">
        <v>4998</v>
      </c>
      <c r="I145" s="24" t="s">
        <v>4978</v>
      </c>
      <c r="J145" s="24" t="s">
        <v>4999</v>
      </c>
      <c r="K145" s="24" t="s">
        <v>4370</v>
      </c>
      <c r="L145" s="24" t="s">
        <v>4370</v>
      </c>
    </row>
    <row r="146" spans="1:12" ht="25.95" customHeight="1">
      <c r="A146" s="24" t="s">
        <v>401</v>
      </c>
      <c r="B146" s="22" t="s">
        <v>78</v>
      </c>
      <c r="C146" s="22" t="s">
        <v>402</v>
      </c>
      <c r="D146" s="22" t="s">
        <v>177</v>
      </c>
      <c r="E146" s="23" t="s">
        <v>99</v>
      </c>
      <c r="F146" s="24" t="s">
        <v>2454</v>
      </c>
      <c r="G146" s="24" t="s">
        <v>5000</v>
      </c>
      <c r="H146" s="24" t="s">
        <v>5001</v>
      </c>
      <c r="I146" s="24" t="s">
        <v>4978</v>
      </c>
      <c r="J146" s="24" t="s">
        <v>5002</v>
      </c>
      <c r="K146" s="24" t="s">
        <v>5003</v>
      </c>
      <c r="L146" s="24" t="s">
        <v>4365</v>
      </c>
    </row>
    <row r="147" spans="1:12" ht="25.95" customHeight="1">
      <c r="A147" s="24" t="s">
        <v>1757</v>
      </c>
      <c r="B147" s="22" t="s">
        <v>72</v>
      </c>
      <c r="C147" s="22" t="s">
        <v>1758</v>
      </c>
      <c r="D147" s="22" t="s">
        <v>74</v>
      </c>
      <c r="E147" s="23" t="s">
        <v>75</v>
      </c>
      <c r="F147" s="24" t="s">
        <v>5004</v>
      </c>
      <c r="G147" s="24" t="s">
        <v>5005</v>
      </c>
      <c r="H147" s="24" t="s">
        <v>5006</v>
      </c>
      <c r="I147" s="24" t="s">
        <v>4978</v>
      </c>
      <c r="J147" s="24" t="s">
        <v>5007</v>
      </c>
      <c r="K147" s="24" t="s">
        <v>4370</v>
      </c>
      <c r="L147" s="24" t="s">
        <v>4370</v>
      </c>
    </row>
    <row r="148" spans="1:12" ht="39" customHeight="1">
      <c r="A148" s="24" t="s">
        <v>1015</v>
      </c>
      <c r="B148" s="22" t="s">
        <v>72</v>
      </c>
      <c r="C148" s="22" t="s">
        <v>1016</v>
      </c>
      <c r="D148" s="22" t="s">
        <v>74</v>
      </c>
      <c r="E148" s="23" t="s">
        <v>75</v>
      </c>
      <c r="F148" s="24" t="s">
        <v>5008</v>
      </c>
      <c r="G148" s="24" t="s">
        <v>5009</v>
      </c>
      <c r="H148" s="24" t="s">
        <v>5010</v>
      </c>
      <c r="I148" s="24" t="s">
        <v>4978</v>
      </c>
      <c r="J148" s="24" t="s">
        <v>5011</v>
      </c>
      <c r="K148" s="24" t="s">
        <v>4370</v>
      </c>
      <c r="L148" s="24" t="s">
        <v>4370</v>
      </c>
    </row>
    <row r="149" spans="1:12" ht="25.95" customHeight="1">
      <c r="A149" s="24" t="s">
        <v>122</v>
      </c>
      <c r="B149" s="22" t="s">
        <v>72</v>
      </c>
      <c r="C149" s="22" t="s">
        <v>123</v>
      </c>
      <c r="D149" s="22" t="s">
        <v>74</v>
      </c>
      <c r="E149" s="23" t="s">
        <v>75</v>
      </c>
      <c r="F149" s="24" t="s">
        <v>2024</v>
      </c>
      <c r="G149" s="24" t="s">
        <v>5012</v>
      </c>
      <c r="H149" s="24" t="s">
        <v>5013</v>
      </c>
      <c r="I149" s="24" t="s">
        <v>4978</v>
      </c>
      <c r="J149" s="24" t="s">
        <v>5014</v>
      </c>
      <c r="K149" s="24" t="s">
        <v>4370</v>
      </c>
      <c r="L149" s="24" t="s">
        <v>4370</v>
      </c>
    </row>
    <row r="150" spans="1:12" ht="39" customHeight="1">
      <c r="A150" s="24" t="s">
        <v>1229</v>
      </c>
      <c r="B150" s="22" t="s">
        <v>78</v>
      </c>
      <c r="C150" s="22" t="s">
        <v>1230</v>
      </c>
      <c r="D150" s="22" t="s">
        <v>1075</v>
      </c>
      <c r="E150" s="23" t="s">
        <v>114</v>
      </c>
      <c r="F150" s="24" t="s">
        <v>5015</v>
      </c>
      <c r="G150" s="24" t="s">
        <v>5016</v>
      </c>
      <c r="H150" s="24" t="s">
        <v>5017</v>
      </c>
      <c r="I150" s="24" t="s">
        <v>4978</v>
      </c>
      <c r="J150" s="24" t="s">
        <v>5018</v>
      </c>
      <c r="K150" s="24" t="s">
        <v>5019</v>
      </c>
      <c r="L150" s="24" t="s">
        <v>4365</v>
      </c>
    </row>
    <row r="151" spans="1:12" ht="25.95" customHeight="1">
      <c r="A151" s="24" t="s">
        <v>250</v>
      </c>
      <c r="B151" s="22" t="s">
        <v>78</v>
      </c>
      <c r="C151" s="22" t="s">
        <v>251</v>
      </c>
      <c r="D151" s="22" t="s">
        <v>226</v>
      </c>
      <c r="E151" s="23" t="s">
        <v>114</v>
      </c>
      <c r="F151" s="24" t="s">
        <v>2236</v>
      </c>
      <c r="G151" s="24" t="s">
        <v>5020</v>
      </c>
      <c r="H151" s="24" t="s">
        <v>5021</v>
      </c>
      <c r="I151" s="24" t="s">
        <v>4978</v>
      </c>
      <c r="J151" s="24" t="s">
        <v>5022</v>
      </c>
      <c r="K151" s="24" t="s">
        <v>5023</v>
      </c>
      <c r="L151" s="24" t="s">
        <v>4365</v>
      </c>
    </row>
    <row r="152" spans="1:12" ht="24" customHeight="1">
      <c r="A152" s="24" t="s">
        <v>1799</v>
      </c>
      <c r="B152" s="22" t="s">
        <v>72</v>
      </c>
      <c r="C152" s="22" t="s">
        <v>1800</v>
      </c>
      <c r="D152" s="22" t="s">
        <v>74</v>
      </c>
      <c r="E152" s="23" t="s">
        <v>75</v>
      </c>
      <c r="F152" s="24" t="s">
        <v>5024</v>
      </c>
      <c r="G152" s="24" t="s">
        <v>5025</v>
      </c>
      <c r="H152" s="24" t="s">
        <v>5026</v>
      </c>
      <c r="I152" s="24" t="s">
        <v>4978</v>
      </c>
      <c r="J152" s="24" t="s">
        <v>5027</v>
      </c>
      <c r="K152" s="24" t="s">
        <v>4370</v>
      </c>
      <c r="L152" s="24" t="s">
        <v>4370</v>
      </c>
    </row>
    <row r="153" spans="1:12" ht="39" customHeight="1">
      <c r="A153" s="24" t="s">
        <v>464</v>
      </c>
      <c r="B153" s="22" t="s">
        <v>78</v>
      </c>
      <c r="C153" s="22" t="s">
        <v>465</v>
      </c>
      <c r="D153" s="22" t="s">
        <v>466</v>
      </c>
      <c r="E153" s="23" t="s">
        <v>114</v>
      </c>
      <c r="F153" s="24" t="s">
        <v>2514</v>
      </c>
      <c r="G153" s="24" t="s">
        <v>5028</v>
      </c>
      <c r="H153" s="24" t="s">
        <v>5029</v>
      </c>
      <c r="I153" s="24" t="s">
        <v>5030</v>
      </c>
      <c r="J153" s="24" t="s">
        <v>5031</v>
      </c>
      <c r="K153" s="24" t="s">
        <v>5032</v>
      </c>
      <c r="L153" s="24" t="s">
        <v>4365</v>
      </c>
    </row>
    <row r="154" spans="1:12" ht="25.95" customHeight="1">
      <c r="A154" s="24" t="s">
        <v>1862</v>
      </c>
      <c r="B154" s="22" t="s">
        <v>78</v>
      </c>
      <c r="C154" s="22" t="s">
        <v>1863</v>
      </c>
      <c r="D154" s="22" t="s">
        <v>258</v>
      </c>
      <c r="E154" s="23" t="s">
        <v>114</v>
      </c>
      <c r="F154" s="24" t="s">
        <v>3641</v>
      </c>
      <c r="G154" s="24" t="s">
        <v>5033</v>
      </c>
      <c r="H154" s="24" t="s">
        <v>5034</v>
      </c>
      <c r="I154" s="24" t="s">
        <v>5030</v>
      </c>
      <c r="J154" s="24" t="s">
        <v>5035</v>
      </c>
      <c r="K154" s="24" t="s">
        <v>5036</v>
      </c>
      <c r="L154" s="24" t="s">
        <v>4365</v>
      </c>
    </row>
    <row r="155" spans="1:12" ht="25.95" customHeight="1">
      <c r="A155" s="24" t="s">
        <v>156</v>
      </c>
      <c r="B155" s="22" t="s">
        <v>78</v>
      </c>
      <c r="C155" s="22" t="s">
        <v>157</v>
      </c>
      <c r="D155" s="22" t="s">
        <v>158</v>
      </c>
      <c r="E155" s="23" t="s">
        <v>81</v>
      </c>
      <c r="F155" s="24" t="s">
        <v>2076</v>
      </c>
      <c r="G155" s="24" t="s">
        <v>5037</v>
      </c>
      <c r="H155" s="24" t="s">
        <v>5038</v>
      </c>
      <c r="I155" s="24" t="s">
        <v>5030</v>
      </c>
      <c r="J155" s="24" t="s">
        <v>5039</v>
      </c>
      <c r="K155" s="24" t="s">
        <v>5040</v>
      </c>
      <c r="L155" s="24" t="s">
        <v>4365</v>
      </c>
    </row>
    <row r="156" spans="1:12" ht="39" customHeight="1">
      <c r="A156" s="24" t="s">
        <v>335</v>
      </c>
      <c r="B156" s="22" t="s">
        <v>72</v>
      </c>
      <c r="C156" s="22" t="s">
        <v>336</v>
      </c>
      <c r="D156" s="22" t="s">
        <v>204</v>
      </c>
      <c r="E156" s="23" t="s">
        <v>99</v>
      </c>
      <c r="F156" s="24" t="s">
        <v>2360</v>
      </c>
      <c r="G156" s="24" t="s">
        <v>5041</v>
      </c>
      <c r="H156" s="24" t="s">
        <v>5042</v>
      </c>
      <c r="I156" s="24" t="s">
        <v>5030</v>
      </c>
      <c r="J156" s="24" t="s">
        <v>5043</v>
      </c>
      <c r="K156" s="24" t="s">
        <v>4370</v>
      </c>
      <c r="L156" s="24" t="s">
        <v>4370</v>
      </c>
    </row>
    <row r="157" spans="1:12" ht="52.05" customHeight="1">
      <c r="A157" s="24" t="s">
        <v>906</v>
      </c>
      <c r="B157" s="22" t="s">
        <v>78</v>
      </c>
      <c r="C157" s="22" t="s">
        <v>907</v>
      </c>
      <c r="D157" s="22" t="s">
        <v>307</v>
      </c>
      <c r="E157" s="23" t="s">
        <v>268</v>
      </c>
      <c r="F157" s="24" t="s">
        <v>5044</v>
      </c>
      <c r="G157" s="24" t="s">
        <v>5045</v>
      </c>
      <c r="H157" s="24" t="s">
        <v>5046</v>
      </c>
      <c r="I157" s="24" t="s">
        <v>5030</v>
      </c>
      <c r="J157" s="24" t="s">
        <v>5047</v>
      </c>
      <c r="K157" s="24" t="s">
        <v>5048</v>
      </c>
      <c r="L157" s="24" t="s">
        <v>4365</v>
      </c>
    </row>
    <row r="158" spans="1:12" ht="25.95" customHeight="1">
      <c r="A158" s="24" t="s">
        <v>1809</v>
      </c>
      <c r="B158" s="22" t="s">
        <v>72</v>
      </c>
      <c r="C158" s="22" t="s">
        <v>1810</v>
      </c>
      <c r="D158" s="22" t="s">
        <v>74</v>
      </c>
      <c r="E158" s="23" t="s">
        <v>75</v>
      </c>
      <c r="F158" s="24" t="s">
        <v>4371</v>
      </c>
      <c r="G158" s="24" t="s">
        <v>5049</v>
      </c>
      <c r="H158" s="24" t="s">
        <v>5049</v>
      </c>
      <c r="I158" s="24" t="s">
        <v>5030</v>
      </c>
      <c r="J158" s="24" t="s">
        <v>5050</v>
      </c>
      <c r="K158" s="24" t="s">
        <v>4370</v>
      </c>
      <c r="L158" s="24" t="s">
        <v>4370</v>
      </c>
    </row>
    <row r="159" spans="1:12" ht="78" customHeight="1">
      <c r="A159" s="24" t="s">
        <v>1106</v>
      </c>
      <c r="B159" s="22" t="s">
        <v>72</v>
      </c>
      <c r="C159" s="22" t="s">
        <v>1107</v>
      </c>
      <c r="D159" s="22" t="s">
        <v>74</v>
      </c>
      <c r="E159" s="23" t="s">
        <v>75</v>
      </c>
      <c r="F159" s="24" t="s">
        <v>4707</v>
      </c>
      <c r="G159" s="24" t="s">
        <v>5051</v>
      </c>
      <c r="H159" s="24" t="s">
        <v>5052</v>
      </c>
      <c r="I159" s="24" t="s">
        <v>5030</v>
      </c>
      <c r="J159" s="24" t="s">
        <v>4682</v>
      </c>
      <c r="K159" s="24" t="s">
        <v>4370</v>
      </c>
      <c r="L159" s="24" t="s">
        <v>4370</v>
      </c>
    </row>
    <row r="160" spans="1:12" ht="39" customHeight="1">
      <c r="A160" s="24" t="s">
        <v>1289</v>
      </c>
      <c r="B160" s="22" t="s">
        <v>72</v>
      </c>
      <c r="C160" s="22" t="s">
        <v>1290</v>
      </c>
      <c r="D160" s="22" t="s">
        <v>74</v>
      </c>
      <c r="E160" s="23" t="s">
        <v>75</v>
      </c>
      <c r="F160" s="24" t="s">
        <v>5053</v>
      </c>
      <c r="G160" s="24" t="s">
        <v>5054</v>
      </c>
      <c r="H160" s="24" t="s">
        <v>5055</v>
      </c>
      <c r="I160" s="24" t="s">
        <v>5030</v>
      </c>
      <c r="J160" s="24" t="s">
        <v>5056</v>
      </c>
      <c r="K160" s="24" t="s">
        <v>4370</v>
      </c>
      <c r="L160" s="24" t="s">
        <v>4370</v>
      </c>
    </row>
    <row r="161" spans="1:12" ht="39" customHeight="1">
      <c r="A161" s="24" t="s">
        <v>1812</v>
      </c>
      <c r="B161" s="22" t="s">
        <v>72</v>
      </c>
      <c r="C161" s="22" t="s">
        <v>1813</v>
      </c>
      <c r="D161" s="22" t="s">
        <v>74</v>
      </c>
      <c r="E161" s="23" t="s">
        <v>75</v>
      </c>
      <c r="F161" s="24" t="s">
        <v>4707</v>
      </c>
      <c r="G161" s="24" t="s">
        <v>5057</v>
      </c>
      <c r="H161" s="24" t="s">
        <v>5058</v>
      </c>
      <c r="I161" s="24" t="s">
        <v>5030</v>
      </c>
      <c r="J161" s="24" t="s">
        <v>5059</v>
      </c>
      <c r="K161" s="24" t="s">
        <v>4370</v>
      </c>
      <c r="L161" s="24" t="s">
        <v>4370</v>
      </c>
    </row>
    <row r="162" spans="1:12" ht="25.95" customHeight="1">
      <c r="A162" s="24" t="s">
        <v>1333</v>
      </c>
      <c r="B162" s="22" t="s">
        <v>72</v>
      </c>
      <c r="C162" s="22" t="s">
        <v>1334</v>
      </c>
      <c r="D162" s="22" t="s">
        <v>74</v>
      </c>
      <c r="E162" s="23" t="s">
        <v>75</v>
      </c>
      <c r="F162" s="24" t="s">
        <v>5060</v>
      </c>
      <c r="G162" s="24" t="s">
        <v>5061</v>
      </c>
      <c r="H162" s="24" t="s">
        <v>5062</v>
      </c>
      <c r="I162" s="24" t="s">
        <v>5063</v>
      </c>
      <c r="J162" s="24" t="s">
        <v>5064</v>
      </c>
      <c r="K162" s="24" t="s">
        <v>4370</v>
      </c>
      <c r="L162" s="24" t="s">
        <v>4370</v>
      </c>
    </row>
    <row r="163" spans="1:12" ht="39" customHeight="1">
      <c r="A163" s="24" t="s">
        <v>1548</v>
      </c>
      <c r="B163" s="22" t="s">
        <v>72</v>
      </c>
      <c r="C163" s="22" t="s">
        <v>1549</v>
      </c>
      <c r="D163" s="22" t="s">
        <v>74</v>
      </c>
      <c r="E163" s="23" t="s">
        <v>75</v>
      </c>
      <c r="F163" s="24" t="s">
        <v>5065</v>
      </c>
      <c r="G163" s="24" t="s">
        <v>4485</v>
      </c>
      <c r="H163" s="24" t="s">
        <v>5066</v>
      </c>
      <c r="I163" s="24" t="s">
        <v>5063</v>
      </c>
      <c r="J163" s="24" t="s">
        <v>5067</v>
      </c>
      <c r="K163" s="24" t="s">
        <v>4370</v>
      </c>
      <c r="L163" s="24" t="s">
        <v>4370</v>
      </c>
    </row>
    <row r="164" spans="1:12" ht="25.95" customHeight="1">
      <c r="A164" s="24" t="s">
        <v>855</v>
      </c>
      <c r="B164" s="22" t="s">
        <v>78</v>
      </c>
      <c r="C164" s="22" t="s">
        <v>856</v>
      </c>
      <c r="D164" s="22" t="s">
        <v>135</v>
      </c>
      <c r="E164" s="23" t="s">
        <v>136</v>
      </c>
      <c r="F164" s="24" t="s">
        <v>2839</v>
      </c>
      <c r="G164" s="24" t="s">
        <v>5068</v>
      </c>
      <c r="H164" s="24" t="s">
        <v>5069</v>
      </c>
      <c r="I164" s="24" t="s">
        <v>5063</v>
      </c>
      <c r="J164" s="24" t="s">
        <v>5070</v>
      </c>
      <c r="K164" s="24" t="s">
        <v>5071</v>
      </c>
      <c r="L164" s="24" t="s">
        <v>4365</v>
      </c>
    </row>
    <row r="165" spans="1:12" ht="39" customHeight="1">
      <c r="A165" s="24" t="s">
        <v>1748</v>
      </c>
      <c r="B165" s="22" t="s">
        <v>78</v>
      </c>
      <c r="C165" s="22" t="s">
        <v>1749</v>
      </c>
      <c r="D165" s="22" t="s">
        <v>1719</v>
      </c>
      <c r="E165" s="23" t="s">
        <v>114</v>
      </c>
      <c r="F165" s="24" t="s">
        <v>5072</v>
      </c>
      <c r="G165" s="24" t="s">
        <v>5073</v>
      </c>
      <c r="H165" s="24" t="s">
        <v>5074</v>
      </c>
      <c r="I165" s="24" t="s">
        <v>5063</v>
      </c>
      <c r="J165" s="24" t="s">
        <v>5075</v>
      </c>
      <c r="K165" s="24" t="s">
        <v>5076</v>
      </c>
      <c r="L165" s="24" t="s">
        <v>4365</v>
      </c>
    </row>
    <row r="166" spans="1:12" ht="39" customHeight="1">
      <c r="A166" s="24" t="s">
        <v>1155</v>
      </c>
      <c r="B166" s="22" t="s">
        <v>72</v>
      </c>
      <c r="C166" s="22" t="s">
        <v>1156</v>
      </c>
      <c r="D166" s="22" t="s">
        <v>74</v>
      </c>
      <c r="E166" s="23" t="s">
        <v>75</v>
      </c>
      <c r="F166" s="24" t="s">
        <v>5077</v>
      </c>
      <c r="G166" s="24" t="s">
        <v>5078</v>
      </c>
      <c r="H166" s="24" t="s">
        <v>5079</v>
      </c>
      <c r="I166" s="24" t="s">
        <v>5063</v>
      </c>
      <c r="J166" s="24" t="s">
        <v>5080</v>
      </c>
      <c r="K166" s="24" t="s">
        <v>4370</v>
      </c>
      <c r="L166" s="24" t="s">
        <v>4370</v>
      </c>
    </row>
    <row r="167" spans="1:12" ht="39" customHeight="1">
      <c r="A167" s="24" t="s">
        <v>217</v>
      </c>
      <c r="B167" s="22" t="s">
        <v>78</v>
      </c>
      <c r="C167" s="22" t="s">
        <v>218</v>
      </c>
      <c r="D167" s="22" t="s">
        <v>219</v>
      </c>
      <c r="E167" s="23" t="s">
        <v>99</v>
      </c>
      <c r="F167" s="24" t="s">
        <v>2149</v>
      </c>
      <c r="G167" s="24" t="s">
        <v>5081</v>
      </c>
      <c r="H167" s="24" t="s">
        <v>5082</v>
      </c>
      <c r="I167" s="24" t="s">
        <v>5063</v>
      </c>
      <c r="J167" s="24" t="s">
        <v>5083</v>
      </c>
      <c r="K167" s="24" t="s">
        <v>5084</v>
      </c>
      <c r="L167" s="24" t="s">
        <v>4365</v>
      </c>
    </row>
    <row r="168" spans="1:12" ht="39" customHeight="1">
      <c r="A168" s="24" t="s">
        <v>938</v>
      </c>
      <c r="B168" s="22" t="s">
        <v>78</v>
      </c>
      <c r="C168" s="22" t="s">
        <v>939</v>
      </c>
      <c r="D168" s="22" t="s">
        <v>307</v>
      </c>
      <c r="E168" s="23" t="s">
        <v>268</v>
      </c>
      <c r="F168" s="24" t="s">
        <v>4757</v>
      </c>
      <c r="G168" s="24" t="s">
        <v>5085</v>
      </c>
      <c r="H168" s="24" t="s">
        <v>5086</v>
      </c>
      <c r="I168" s="24" t="s">
        <v>5063</v>
      </c>
      <c r="J168" s="24" t="s">
        <v>5087</v>
      </c>
      <c r="K168" s="24" t="s">
        <v>5088</v>
      </c>
      <c r="L168" s="24" t="s">
        <v>4365</v>
      </c>
    </row>
    <row r="169" spans="1:12" ht="39" customHeight="1">
      <c r="A169" s="24" t="s">
        <v>1073</v>
      </c>
      <c r="B169" s="22" t="s">
        <v>78</v>
      </c>
      <c r="C169" s="22" t="s">
        <v>1074</v>
      </c>
      <c r="D169" s="22" t="s">
        <v>1075</v>
      </c>
      <c r="E169" s="23" t="s">
        <v>114</v>
      </c>
      <c r="F169" s="24" t="s">
        <v>5089</v>
      </c>
      <c r="G169" s="24" t="s">
        <v>5090</v>
      </c>
      <c r="H169" s="24" t="s">
        <v>5091</v>
      </c>
      <c r="I169" s="24" t="s">
        <v>5063</v>
      </c>
      <c r="J169" s="24" t="s">
        <v>5092</v>
      </c>
      <c r="K169" s="24" t="s">
        <v>5093</v>
      </c>
      <c r="L169" s="24" t="s">
        <v>4365</v>
      </c>
    </row>
    <row r="170" spans="1:12" ht="39" customHeight="1">
      <c r="A170" s="24" t="s">
        <v>1727</v>
      </c>
      <c r="B170" s="22" t="s">
        <v>78</v>
      </c>
      <c r="C170" s="22" t="s">
        <v>1728</v>
      </c>
      <c r="D170" s="22" t="s">
        <v>1719</v>
      </c>
      <c r="E170" s="23" t="s">
        <v>268</v>
      </c>
      <c r="F170" s="24" t="s">
        <v>4371</v>
      </c>
      <c r="G170" s="24" t="s">
        <v>5094</v>
      </c>
      <c r="H170" s="24" t="s">
        <v>5094</v>
      </c>
      <c r="I170" s="24" t="s">
        <v>5063</v>
      </c>
      <c r="J170" s="24" t="s">
        <v>5095</v>
      </c>
      <c r="K170" s="24" t="s">
        <v>5096</v>
      </c>
      <c r="L170" s="24" t="s">
        <v>4365</v>
      </c>
    </row>
    <row r="171" spans="1:12" ht="39" customHeight="1">
      <c r="A171" s="24" t="s">
        <v>843</v>
      </c>
      <c r="B171" s="22" t="s">
        <v>78</v>
      </c>
      <c r="C171" s="22" t="s">
        <v>844</v>
      </c>
      <c r="D171" s="22" t="s">
        <v>197</v>
      </c>
      <c r="E171" s="23" t="s">
        <v>99</v>
      </c>
      <c r="F171" s="24" t="s">
        <v>2832</v>
      </c>
      <c r="G171" s="24" t="s">
        <v>5097</v>
      </c>
      <c r="H171" s="24" t="s">
        <v>5098</v>
      </c>
      <c r="I171" s="24" t="s">
        <v>5063</v>
      </c>
      <c r="J171" s="24" t="s">
        <v>5099</v>
      </c>
      <c r="K171" s="24" t="s">
        <v>5100</v>
      </c>
      <c r="L171" s="24" t="s">
        <v>4365</v>
      </c>
    </row>
    <row r="172" spans="1:12" ht="24" customHeight="1">
      <c r="A172" s="24" t="s">
        <v>116</v>
      </c>
      <c r="B172" s="22" t="s">
        <v>72</v>
      </c>
      <c r="C172" s="22" t="s">
        <v>117</v>
      </c>
      <c r="D172" s="22" t="s">
        <v>74</v>
      </c>
      <c r="E172" s="23" t="s">
        <v>75</v>
      </c>
      <c r="F172" s="24" t="s">
        <v>4371</v>
      </c>
      <c r="G172" s="24" t="s">
        <v>5101</v>
      </c>
      <c r="H172" s="24" t="s">
        <v>5101</v>
      </c>
      <c r="I172" s="24" t="s">
        <v>5063</v>
      </c>
      <c r="J172" s="24" t="s">
        <v>5102</v>
      </c>
      <c r="K172" s="24" t="s">
        <v>4370</v>
      </c>
      <c r="L172" s="24" t="s">
        <v>4370</v>
      </c>
    </row>
    <row r="173" spans="1:12" ht="24" customHeight="1">
      <c r="A173" s="24" t="s">
        <v>119</v>
      </c>
      <c r="B173" s="22" t="s">
        <v>72</v>
      </c>
      <c r="C173" s="22" t="s">
        <v>120</v>
      </c>
      <c r="D173" s="22" t="s">
        <v>74</v>
      </c>
      <c r="E173" s="23" t="s">
        <v>75</v>
      </c>
      <c r="F173" s="24" t="s">
        <v>4371</v>
      </c>
      <c r="G173" s="24" t="s">
        <v>5101</v>
      </c>
      <c r="H173" s="24" t="s">
        <v>5101</v>
      </c>
      <c r="I173" s="24" t="s">
        <v>5063</v>
      </c>
      <c r="J173" s="24" t="s">
        <v>5103</v>
      </c>
      <c r="K173" s="24" t="s">
        <v>4370</v>
      </c>
      <c r="L173" s="24" t="s">
        <v>4370</v>
      </c>
    </row>
    <row r="174" spans="1:12" ht="25.95" customHeight="1">
      <c r="A174" s="24" t="s">
        <v>1336</v>
      </c>
      <c r="B174" s="22" t="s">
        <v>72</v>
      </c>
      <c r="C174" s="22" t="s">
        <v>1337</v>
      </c>
      <c r="D174" s="22" t="s">
        <v>74</v>
      </c>
      <c r="E174" s="23" t="s">
        <v>75</v>
      </c>
      <c r="F174" s="24" t="s">
        <v>5060</v>
      </c>
      <c r="G174" s="24" t="s">
        <v>5104</v>
      </c>
      <c r="H174" s="24" t="s">
        <v>5105</v>
      </c>
      <c r="I174" s="24" t="s">
        <v>5063</v>
      </c>
      <c r="J174" s="24" t="s">
        <v>5106</v>
      </c>
      <c r="K174" s="24" t="s">
        <v>4370</v>
      </c>
      <c r="L174" s="24" t="s">
        <v>4370</v>
      </c>
    </row>
    <row r="175" spans="1:12" ht="39" customHeight="1">
      <c r="A175" s="24" t="s">
        <v>791</v>
      </c>
      <c r="B175" s="22" t="s">
        <v>78</v>
      </c>
      <c r="C175" s="22" t="s">
        <v>792</v>
      </c>
      <c r="D175" s="22" t="s">
        <v>645</v>
      </c>
      <c r="E175" s="23" t="s">
        <v>268</v>
      </c>
      <c r="F175" s="24" t="s">
        <v>5107</v>
      </c>
      <c r="G175" s="24" t="s">
        <v>5108</v>
      </c>
      <c r="H175" s="24" t="s">
        <v>5109</v>
      </c>
      <c r="I175" s="24" t="s">
        <v>5063</v>
      </c>
      <c r="J175" s="24" t="s">
        <v>5110</v>
      </c>
      <c r="K175" s="24" t="s">
        <v>5111</v>
      </c>
      <c r="L175" s="24" t="s">
        <v>4365</v>
      </c>
    </row>
    <row r="176" spans="1:12" ht="25.95" customHeight="1">
      <c r="A176" s="24" t="s">
        <v>941</v>
      </c>
      <c r="B176" s="22" t="s">
        <v>78</v>
      </c>
      <c r="C176" s="22" t="s">
        <v>942</v>
      </c>
      <c r="D176" s="22" t="s">
        <v>307</v>
      </c>
      <c r="E176" s="23" t="s">
        <v>268</v>
      </c>
      <c r="F176" s="24" t="s">
        <v>4798</v>
      </c>
      <c r="G176" s="24" t="s">
        <v>5112</v>
      </c>
      <c r="H176" s="24" t="s">
        <v>5113</v>
      </c>
      <c r="I176" s="24" t="s">
        <v>5063</v>
      </c>
      <c r="J176" s="24" t="s">
        <v>5114</v>
      </c>
      <c r="K176" s="24" t="s">
        <v>5115</v>
      </c>
      <c r="L176" s="24" t="s">
        <v>4365</v>
      </c>
    </row>
    <row r="177" spans="1:12" ht="39" customHeight="1">
      <c r="A177" s="24" t="s">
        <v>1304</v>
      </c>
      <c r="B177" s="22" t="s">
        <v>72</v>
      </c>
      <c r="C177" s="22" t="s">
        <v>1305</v>
      </c>
      <c r="D177" s="22" t="s">
        <v>74</v>
      </c>
      <c r="E177" s="23" t="s">
        <v>75</v>
      </c>
      <c r="F177" s="24" t="s">
        <v>5116</v>
      </c>
      <c r="G177" s="24" t="s">
        <v>5117</v>
      </c>
      <c r="H177" s="24" t="s">
        <v>5118</v>
      </c>
      <c r="I177" s="24" t="s">
        <v>5063</v>
      </c>
      <c r="J177" s="24" t="s">
        <v>5119</v>
      </c>
      <c r="K177" s="24" t="s">
        <v>4370</v>
      </c>
      <c r="L177" s="24" t="s">
        <v>4370</v>
      </c>
    </row>
    <row r="178" spans="1:12" ht="39" customHeight="1">
      <c r="A178" s="24" t="s">
        <v>876</v>
      </c>
      <c r="B178" s="22" t="s">
        <v>78</v>
      </c>
      <c r="C178" s="22" t="s">
        <v>877</v>
      </c>
      <c r="D178" s="22" t="s">
        <v>849</v>
      </c>
      <c r="E178" s="23" t="s">
        <v>81</v>
      </c>
      <c r="F178" s="24" t="s">
        <v>2848</v>
      </c>
      <c r="G178" s="24" t="s">
        <v>5120</v>
      </c>
      <c r="H178" s="24" t="s">
        <v>5121</v>
      </c>
      <c r="I178" s="24" t="s">
        <v>5063</v>
      </c>
      <c r="J178" s="24" t="s">
        <v>5122</v>
      </c>
      <c r="K178" s="24" t="s">
        <v>5123</v>
      </c>
      <c r="L178" s="24" t="s">
        <v>4365</v>
      </c>
    </row>
    <row r="179" spans="1:12" ht="39" customHeight="1">
      <c r="A179" s="24" t="s">
        <v>731</v>
      </c>
      <c r="B179" s="22" t="s">
        <v>78</v>
      </c>
      <c r="C179" s="22" t="s">
        <v>732</v>
      </c>
      <c r="D179" s="22" t="s">
        <v>638</v>
      </c>
      <c r="E179" s="23" t="s">
        <v>114</v>
      </c>
      <c r="F179" s="24" t="s">
        <v>2728</v>
      </c>
      <c r="G179" s="24" t="s">
        <v>5124</v>
      </c>
      <c r="H179" s="24" t="s">
        <v>5125</v>
      </c>
      <c r="I179" s="24" t="s">
        <v>5126</v>
      </c>
      <c r="J179" s="24" t="s">
        <v>5127</v>
      </c>
      <c r="K179" s="24" t="s">
        <v>5128</v>
      </c>
      <c r="L179" s="24" t="s">
        <v>4365</v>
      </c>
    </row>
    <row r="180" spans="1:12" ht="39" customHeight="1">
      <c r="A180" s="24" t="s">
        <v>1326</v>
      </c>
      <c r="B180" s="22" t="s">
        <v>72</v>
      </c>
      <c r="C180" s="22" t="s">
        <v>1327</v>
      </c>
      <c r="D180" s="22" t="s">
        <v>74</v>
      </c>
      <c r="E180" s="23" t="s">
        <v>75</v>
      </c>
      <c r="F180" s="24" t="s">
        <v>5129</v>
      </c>
      <c r="G180" s="24" t="s">
        <v>5130</v>
      </c>
      <c r="H180" s="24" t="s">
        <v>5131</v>
      </c>
      <c r="I180" s="24" t="s">
        <v>5126</v>
      </c>
      <c r="J180" s="24" t="s">
        <v>5132</v>
      </c>
      <c r="K180" s="24" t="s">
        <v>4370</v>
      </c>
      <c r="L180" s="24" t="s">
        <v>4370</v>
      </c>
    </row>
    <row r="181" spans="1:12" ht="52.05" customHeight="1">
      <c r="A181" s="24" t="s">
        <v>1070</v>
      </c>
      <c r="B181" s="22" t="s">
        <v>72</v>
      </c>
      <c r="C181" s="22" t="s">
        <v>1071</v>
      </c>
      <c r="D181" s="22" t="s">
        <v>74</v>
      </c>
      <c r="E181" s="23" t="s">
        <v>75</v>
      </c>
      <c r="F181" s="24" t="s">
        <v>5008</v>
      </c>
      <c r="G181" s="24" t="s">
        <v>5133</v>
      </c>
      <c r="H181" s="24" t="s">
        <v>5134</v>
      </c>
      <c r="I181" s="24" t="s">
        <v>5126</v>
      </c>
      <c r="J181" s="24" t="s">
        <v>5135</v>
      </c>
      <c r="K181" s="24" t="s">
        <v>4370</v>
      </c>
      <c r="L181" s="24" t="s">
        <v>4370</v>
      </c>
    </row>
    <row r="182" spans="1:12" ht="24" customHeight="1">
      <c r="A182" s="24" t="s">
        <v>1802</v>
      </c>
      <c r="B182" s="22" t="s">
        <v>72</v>
      </c>
      <c r="C182" s="22" t="s">
        <v>1803</v>
      </c>
      <c r="D182" s="22" t="s">
        <v>74</v>
      </c>
      <c r="E182" s="23" t="s">
        <v>75</v>
      </c>
      <c r="F182" s="24" t="s">
        <v>5024</v>
      </c>
      <c r="G182" s="24" t="s">
        <v>5136</v>
      </c>
      <c r="H182" s="24" t="s">
        <v>5137</v>
      </c>
      <c r="I182" s="24" t="s">
        <v>5126</v>
      </c>
      <c r="J182" s="24" t="s">
        <v>5138</v>
      </c>
      <c r="K182" s="24" t="s">
        <v>4370</v>
      </c>
      <c r="L182" s="24" t="s">
        <v>4370</v>
      </c>
    </row>
    <row r="183" spans="1:12" ht="39" customHeight="1">
      <c r="A183" s="24" t="s">
        <v>912</v>
      </c>
      <c r="B183" s="22" t="s">
        <v>78</v>
      </c>
      <c r="C183" s="22" t="s">
        <v>913</v>
      </c>
      <c r="D183" s="22" t="s">
        <v>307</v>
      </c>
      <c r="E183" s="23" t="s">
        <v>268</v>
      </c>
      <c r="F183" s="24" t="s">
        <v>5139</v>
      </c>
      <c r="G183" s="24" t="s">
        <v>5140</v>
      </c>
      <c r="H183" s="24" t="s">
        <v>5141</v>
      </c>
      <c r="I183" s="24" t="s">
        <v>5126</v>
      </c>
      <c r="J183" s="24" t="s">
        <v>5142</v>
      </c>
      <c r="K183" s="24" t="s">
        <v>5143</v>
      </c>
      <c r="L183" s="24" t="s">
        <v>4365</v>
      </c>
    </row>
    <row r="184" spans="1:12" ht="39" customHeight="1">
      <c r="A184" s="24" t="s">
        <v>256</v>
      </c>
      <c r="B184" s="22" t="s">
        <v>78</v>
      </c>
      <c r="C184" s="22" t="s">
        <v>1839</v>
      </c>
      <c r="D184" s="22" t="s">
        <v>258</v>
      </c>
      <c r="E184" s="23" t="s">
        <v>99</v>
      </c>
      <c r="F184" s="24" t="s">
        <v>3605</v>
      </c>
      <c r="G184" s="24" t="s">
        <v>4674</v>
      </c>
      <c r="H184" s="24" t="s">
        <v>5144</v>
      </c>
      <c r="I184" s="24" t="s">
        <v>5126</v>
      </c>
      <c r="J184" s="24" t="s">
        <v>5145</v>
      </c>
      <c r="K184" s="24" t="s">
        <v>4678</v>
      </c>
      <c r="L184" s="24" t="s">
        <v>4365</v>
      </c>
    </row>
    <row r="185" spans="1:12" ht="39" customHeight="1">
      <c r="A185" s="24" t="s">
        <v>737</v>
      </c>
      <c r="B185" s="22" t="s">
        <v>78</v>
      </c>
      <c r="C185" s="22" t="s">
        <v>738</v>
      </c>
      <c r="D185" s="22" t="s">
        <v>638</v>
      </c>
      <c r="E185" s="23" t="s">
        <v>114</v>
      </c>
      <c r="F185" s="24" t="s">
        <v>2734</v>
      </c>
      <c r="G185" s="24" t="s">
        <v>5146</v>
      </c>
      <c r="H185" s="24" t="s">
        <v>5147</v>
      </c>
      <c r="I185" s="24" t="s">
        <v>5126</v>
      </c>
      <c r="J185" s="24" t="s">
        <v>5148</v>
      </c>
      <c r="K185" s="24" t="s">
        <v>5149</v>
      </c>
      <c r="L185" s="24" t="s">
        <v>4365</v>
      </c>
    </row>
    <row r="186" spans="1:12" ht="39" customHeight="1">
      <c r="A186" s="24" t="s">
        <v>918</v>
      </c>
      <c r="B186" s="22" t="s">
        <v>78</v>
      </c>
      <c r="C186" s="22" t="s">
        <v>919</v>
      </c>
      <c r="D186" s="22" t="s">
        <v>307</v>
      </c>
      <c r="E186" s="23" t="s">
        <v>268</v>
      </c>
      <c r="F186" s="24" t="s">
        <v>5044</v>
      </c>
      <c r="G186" s="24" t="s">
        <v>5150</v>
      </c>
      <c r="H186" s="24" t="s">
        <v>5151</v>
      </c>
      <c r="I186" s="24" t="s">
        <v>5126</v>
      </c>
      <c r="J186" s="24" t="s">
        <v>5152</v>
      </c>
      <c r="K186" s="24" t="s">
        <v>5153</v>
      </c>
      <c r="L186" s="24" t="s">
        <v>4365</v>
      </c>
    </row>
    <row r="187" spans="1:12" ht="24" customHeight="1">
      <c r="A187" s="24" t="s">
        <v>1851</v>
      </c>
      <c r="B187" s="22" t="s">
        <v>78</v>
      </c>
      <c r="C187" s="22" t="s">
        <v>1852</v>
      </c>
      <c r="D187" s="22" t="s">
        <v>1853</v>
      </c>
      <c r="E187" s="23" t="s">
        <v>99</v>
      </c>
      <c r="F187" s="24" t="s">
        <v>3633</v>
      </c>
      <c r="G187" s="24" t="s">
        <v>5154</v>
      </c>
      <c r="H187" s="24" t="s">
        <v>5155</v>
      </c>
      <c r="I187" s="24" t="s">
        <v>5126</v>
      </c>
      <c r="J187" s="24" t="s">
        <v>5156</v>
      </c>
      <c r="K187" s="24" t="s">
        <v>5157</v>
      </c>
      <c r="L187" s="24" t="s">
        <v>4365</v>
      </c>
    </row>
    <row r="188" spans="1:12" ht="39" customHeight="1">
      <c r="A188" s="24" t="s">
        <v>315</v>
      </c>
      <c r="B188" s="22" t="s">
        <v>78</v>
      </c>
      <c r="C188" s="22" t="s">
        <v>316</v>
      </c>
      <c r="D188" s="22" t="s">
        <v>297</v>
      </c>
      <c r="E188" s="23" t="s">
        <v>268</v>
      </c>
      <c r="F188" s="24" t="s">
        <v>5158</v>
      </c>
      <c r="G188" s="24" t="s">
        <v>5159</v>
      </c>
      <c r="H188" s="24" t="s">
        <v>5160</v>
      </c>
      <c r="I188" s="24" t="s">
        <v>5126</v>
      </c>
      <c r="J188" s="24" t="s">
        <v>5161</v>
      </c>
      <c r="K188" s="24" t="s">
        <v>5162</v>
      </c>
      <c r="L188" s="24" t="s">
        <v>4365</v>
      </c>
    </row>
    <row r="189" spans="1:12" ht="130.05000000000001" customHeight="1">
      <c r="A189" s="24" t="s">
        <v>1386</v>
      </c>
      <c r="B189" s="22" t="s">
        <v>72</v>
      </c>
      <c r="C189" s="22" t="s">
        <v>1387</v>
      </c>
      <c r="D189" s="22" t="s">
        <v>74</v>
      </c>
      <c r="E189" s="23" t="s">
        <v>75</v>
      </c>
      <c r="F189" s="24" t="s">
        <v>4371</v>
      </c>
      <c r="G189" s="24" t="s">
        <v>5163</v>
      </c>
      <c r="H189" s="24" t="s">
        <v>5163</v>
      </c>
      <c r="I189" s="24" t="s">
        <v>5164</v>
      </c>
      <c r="J189" s="24" t="s">
        <v>5165</v>
      </c>
      <c r="K189" s="24" t="s">
        <v>4370</v>
      </c>
      <c r="L189" s="24" t="s">
        <v>4370</v>
      </c>
    </row>
    <row r="190" spans="1:12" ht="39" customHeight="1">
      <c r="A190" s="24" t="s">
        <v>785</v>
      </c>
      <c r="B190" s="22" t="s">
        <v>78</v>
      </c>
      <c r="C190" s="22" t="s">
        <v>786</v>
      </c>
      <c r="D190" s="22" t="s">
        <v>645</v>
      </c>
      <c r="E190" s="23" t="s">
        <v>268</v>
      </c>
      <c r="F190" s="24" t="s">
        <v>5158</v>
      </c>
      <c r="G190" s="24" t="s">
        <v>5166</v>
      </c>
      <c r="H190" s="24" t="s">
        <v>5167</v>
      </c>
      <c r="I190" s="24" t="s">
        <v>5164</v>
      </c>
      <c r="J190" s="24" t="s">
        <v>5168</v>
      </c>
      <c r="K190" s="24" t="s">
        <v>5169</v>
      </c>
      <c r="L190" s="24" t="s">
        <v>4365</v>
      </c>
    </row>
    <row r="191" spans="1:12" ht="39" customHeight="1">
      <c r="A191" s="24" t="s">
        <v>944</v>
      </c>
      <c r="B191" s="22" t="s">
        <v>72</v>
      </c>
      <c r="C191" s="22" t="s">
        <v>945</v>
      </c>
      <c r="D191" s="22" t="s">
        <v>74</v>
      </c>
      <c r="E191" s="23" t="s">
        <v>75</v>
      </c>
      <c r="F191" s="24" t="s">
        <v>4752</v>
      </c>
      <c r="G191" s="24" t="s">
        <v>5170</v>
      </c>
      <c r="H191" s="24" t="s">
        <v>5171</v>
      </c>
      <c r="I191" s="24" t="s">
        <v>5164</v>
      </c>
      <c r="J191" s="24" t="s">
        <v>5172</v>
      </c>
      <c r="K191" s="24" t="s">
        <v>4370</v>
      </c>
      <c r="L191" s="24" t="s">
        <v>4370</v>
      </c>
    </row>
    <row r="192" spans="1:12" ht="39" customHeight="1">
      <c r="A192" s="29" t="s">
        <v>900</v>
      </c>
      <c r="B192" s="27" t="s">
        <v>78</v>
      </c>
      <c r="C192" s="27" t="s">
        <v>901</v>
      </c>
      <c r="D192" s="27" t="s">
        <v>307</v>
      </c>
      <c r="E192" s="28" t="s">
        <v>268</v>
      </c>
      <c r="F192" s="29" t="s">
        <v>4798</v>
      </c>
      <c r="G192" s="29" t="s">
        <v>5173</v>
      </c>
      <c r="H192" s="29" t="s">
        <v>5174</v>
      </c>
      <c r="I192" s="29" t="s">
        <v>5164</v>
      </c>
      <c r="J192" s="29" t="s">
        <v>5175</v>
      </c>
      <c r="K192" s="29" t="s">
        <v>5176</v>
      </c>
      <c r="L192" s="29" t="s">
        <v>4365</v>
      </c>
    </row>
    <row r="193" spans="1:12" ht="52.05" customHeight="1">
      <c r="A193" s="29" t="s">
        <v>1091</v>
      </c>
      <c r="B193" s="27" t="s">
        <v>78</v>
      </c>
      <c r="C193" s="27" t="s">
        <v>1092</v>
      </c>
      <c r="D193" s="27" t="s">
        <v>1089</v>
      </c>
      <c r="E193" s="28" t="s">
        <v>114</v>
      </c>
      <c r="F193" s="29" t="s">
        <v>5107</v>
      </c>
      <c r="G193" s="29" t="s">
        <v>5177</v>
      </c>
      <c r="H193" s="29" t="s">
        <v>5178</v>
      </c>
      <c r="I193" s="29" t="s">
        <v>5179</v>
      </c>
      <c r="J193" s="29" t="s">
        <v>5180</v>
      </c>
      <c r="K193" s="29" t="s">
        <v>5181</v>
      </c>
      <c r="L193" s="29" t="s">
        <v>4365</v>
      </c>
    </row>
    <row r="194" spans="1:12" ht="52.05" customHeight="1">
      <c r="A194" s="29" t="s">
        <v>1216</v>
      </c>
      <c r="B194" s="27" t="s">
        <v>72</v>
      </c>
      <c r="C194" s="27" t="s">
        <v>1028</v>
      </c>
      <c r="D194" s="27" t="s">
        <v>74</v>
      </c>
      <c r="E194" s="28" t="s">
        <v>75</v>
      </c>
      <c r="F194" s="29" t="s">
        <v>5072</v>
      </c>
      <c r="G194" s="29" t="s">
        <v>5182</v>
      </c>
      <c r="H194" s="29" t="s">
        <v>5183</v>
      </c>
      <c r="I194" s="29" t="s">
        <v>5179</v>
      </c>
      <c r="J194" s="29" t="s">
        <v>5184</v>
      </c>
      <c r="K194" s="29" t="s">
        <v>4370</v>
      </c>
      <c r="L194" s="29" t="s">
        <v>4370</v>
      </c>
    </row>
    <row r="195" spans="1:12" ht="52.05" customHeight="1">
      <c r="A195" s="29" t="s">
        <v>312</v>
      </c>
      <c r="B195" s="27" t="s">
        <v>72</v>
      </c>
      <c r="C195" s="27" t="s">
        <v>313</v>
      </c>
      <c r="D195" s="27" t="s">
        <v>74</v>
      </c>
      <c r="E195" s="28" t="s">
        <v>75</v>
      </c>
      <c r="F195" s="29" t="s">
        <v>4798</v>
      </c>
      <c r="G195" s="29" t="s">
        <v>5185</v>
      </c>
      <c r="H195" s="29" t="s">
        <v>5186</v>
      </c>
      <c r="I195" s="29" t="s">
        <v>5179</v>
      </c>
      <c r="J195" s="29" t="s">
        <v>5187</v>
      </c>
      <c r="K195" s="29" t="s">
        <v>4370</v>
      </c>
      <c r="L195" s="29" t="s">
        <v>4370</v>
      </c>
    </row>
    <row r="196" spans="1:12" ht="64.95" customHeight="1">
      <c r="A196" s="29" t="s">
        <v>295</v>
      </c>
      <c r="B196" s="27" t="s">
        <v>78</v>
      </c>
      <c r="C196" s="27" t="s">
        <v>296</v>
      </c>
      <c r="D196" s="27" t="s">
        <v>297</v>
      </c>
      <c r="E196" s="28" t="s">
        <v>268</v>
      </c>
      <c r="F196" s="29" t="s">
        <v>4798</v>
      </c>
      <c r="G196" s="29" t="s">
        <v>5188</v>
      </c>
      <c r="H196" s="29" t="s">
        <v>5189</v>
      </c>
      <c r="I196" s="29" t="s">
        <v>5179</v>
      </c>
      <c r="J196" s="29" t="s">
        <v>5190</v>
      </c>
      <c r="K196" s="29" t="s">
        <v>5191</v>
      </c>
      <c r="L196" s="29" t="s">
        <v>4365</v>
      </c>
    </row>
    <row r="197" spans="1:12" ht="39" customHeight="1">
      <c r="A197" s="29" t="s">
        <v>1213</v>
      </c>
      <c r="B197" s="27" t="s">
        <v>72</v>
      </c>
      <c r="C197" s="27" t="s">
        <v>1214</v>
      </c>
      <c r="D197" s="27" t="s">
        <v>74</v>
      </c>
      <c r="E197" s="28" t="s">
        <v>75</v>
      </c>
      <c r="F197" s="29" t="s">
        <v>5192</v>
      </c>
      <c r="G197" s="29" t="s">
        <v>5193</v>
      </c>
      <c r="H197" s="29" t="s">
        <v>5194</v>
      </c>
      <c r="I197" s="29" t="s">
        <v>5179</v>
      </c>
      <c r="J197" s="29" t="s">
        <v>5195</v>
      </c>
      <c r="K197" s="29" t="s">
        <v>4370</v>
      </c>
      <c r="L197" s="29" t="s">
        <v>4370</v>
      </c>
    </row>
    <row r="198" spans="1:12" ht="24" customHeight="1">
      <c r="A198" s="29" t="s">
        <v>1664</v>
      </c>
      <c r="B198" s="27" t="s">
        <v>72</v>
      </c>
      <c r="C198" s="27" t="s">
        <v>1665</v>
      </c>
      <c r="D198" s="27" t="s">
        <v>74</v>
      </c>
      <c r="E198" s="28" t="s">
        <v>75</v>
      </c>
      <c r="F198" s="29" t="s">
        <v>4371</v>
      </c>
      <c r="G198" s="29" t="s">
        <v>5196</v>
      </c>
      <c r="H198" s="29" t="s">
        <v>5196</v>
      </c>
      <c r="I198" s="29" t="s">
        <v>5179</v>
      </c>
      <c r="J198" s="29" t="s">
        <v>5197</v>
      </c>
      <c r="K198" s="29" t="s">
        <v>4370</v>
      </c>
      <c r="L198" s="29" t="s">
        <v>4370</v>
      </c>
    </row>
    <row r="199" spans="1:12" ht="25.95" customHeight="1">
      <c r="A199" s="29" t="s">
        <v>289</v>
      </c>
      <c r="B199" s="27" t="s">
        <v>78</v>
      </c>
      <c r="C199" s="27" t="s">
        <v>290</v>
      </c>
      <c r="D199" s="27" t="s">
        <v>291</v>
      </c>
      <c r="E199" s="28" t="s">
        <v>114</v>
      </c>
      <c r="F199" s="29" t="s">
        <v>2296</v>
      </c>
      <c r="G199" s="29" t="s">
        <v>5198</v>
      </c>
      <c r="H199" s="29" t="s">
        <v>5199</v>
      </c>
      <c r="I199" s="29" t="s">
        <v>5179</v>
      </c>
      <c r="J199" s="29" t="s">
        <v>5200</v>
      </c>
      <c r="K199" s="29" t="s">
        <v>5201</v>
      </c>
      <c r="L199" s="29" t="s">
        <v>4365</v>
      </c>
    </row>
    <row r="200" spans="1:12" ht="25.95" customHeight="1">
      <c r="A200" s="29" t="s">
        <v>305</v>
      </c>
      <c r="B200" s="27" t="s">
        <v>78</v>
      </c>
      <c r="C200" s="27" t="s">
        <v>306</v>
      </c>
      <c r="D200" s="27" t="s">
        <v>307</v>
      </c>
      <c r="E200" s="28" t="s">
        <v>268</v>
      </c>
      <c r="F200" s="29" t="s">
        <v>4571</v>
      </c>
      <c r="G200" s="29" t="s">
        <v>5202</v>
      </c>
      <c r="H200" s="29" t="s">
        <v>5203</v>
      </c>
      <c r="I200" s="29" t="s">
        <v>5179</v>
      </c>
      <c r="J200" s="29" t="s">
        <v>5204</v>
      </c>
      <c r="K200" s="29" t="s">
        <v>5205</v>
      </c>
      <c r="L200" s="29" t="s">
        <v>4365</v>
      </c>
    </row>
    <row r="201" spans="1:12" ht="25.95" customHeight="1">
      <c r="A201" s="29" t="s">
        <v>633</v>
      </c>
      <c r="B201" s="27" t="s">
        <v>72</v>
      </c>
      <c r="C201" s="27" t="s">
        <v>634</v>
      </c>
      <c r="D201" s="27" t="s">
        <v>74</v>
      </c>
      <c r="E201" s="28" t="s">
        <v>75</v>
      </c>
      <c r="F201" s="29" t="s">
        <v>5206</v>
      </c>
      <c r="G201" s="29" t="s">
        <v>5207</v>
      </c>
      <c r="H201" s="29" t="s">
        <v>5208</v>
      </c>
      <c r="I201" s="29" t="s">
        <v>5179</v>
      </c>
      <c r="J201" s="29" t="s">
        <v>5209</v>
      </c>
      <c r="K201" s="29" t="s">
        <v>4370</v>
      </c>
      <c r="L201" s="29" t="s">
        <v>4370</v>
      </c>
    </row>
    <row r="202" spans="1:12" ht="25.95" customHeight="1">
      <c r="A202" s="29" t="s">
        <v>1148</v>
      </c>
      <c r="B202" s="27" t="s">
        <v>72</v>
      </c>
      <c r="C202" s="27" t="s">
        <v>1149</v>
      </c>
      <c r="D202" s="27" t="s">
        <v>204</v>
      </c>
      <c r="E202" s="28" t="s">
        <v>1150</v>
      </c>
      <c r="F202" s="29" t="s">
        <v>5210</v>
      </c>
      <c r="G202" s="29" t="s">
        <v>5211</v>
      </c>
      <c r="H202" s="29" t="s">
        <v>5212</v>
      </c>
      <c r="I202" s="29" t="s">
        <v>5179</v>
      </c>
      <c r="J202" s="29" t="s">
        <v>5213</v>
      </c>
      <c r="K202" s="29" t="s">
        <v>4370</v>
      </c>
      <c r="L202" s="29" t="s">
        <v>4370</v>
      </c>
    </row>
    <row r="203" spans="1:12" ht="25.95" customHeight="1">
      <c r="A203" s="29" t="s">
        <v>1128</v>
      </c>
      <c r="B203" s="27" t="s">
        <v>78</v>
      </c>
      <c r="C203" s="27" t="s">
        <v>1129</v>
      </c>
      <c r="D203" s="27" t="s">
        <v>1114</v>
      </c>
      <c r="E203" s="28" t="s">
        <v>268</v>
      </c>
      <c r="F203" s="29" t="s">
        <v>4752</v>
      </c>
      <c r="G203" s="29" t="s">
        <v>5214</v>
      </c>
      <c r="H203" s="29" t="s">
        <v>5215</v>
      </c>
      <c r="I203" s="29" t="s">
        <v>5179</v>
      </c>
      <c r="J203" s="29" t="s">
        <v>5216</v>
      </c>
      <c r="K203" s="29" t="s">
        <v>5217</v>
      </c>
      <c r="L203" s="29" t="s">
        <v>4365</v>
      </c>
    </row>
    <row r="204" spans="1:12" ht="25.95" customHeight="1">
      <c r="A204" s="29" t="s">
        <v>929</v>
      </c>
      <c r="B204" s="27" t="s">
        <v>78</v>
      </c>
      <c r="C204" s="27" t="s">
        <v>930</v>
      </c>
      <c r="D204" s="27" t="s">
        <v>307</v>
      </c>
      <c r="E204" s="28" t="s">
        <v>268</v>
      </c>
      <c r="F204" s="29" t="s">
        <v>5044</v>
      </c>
      <c r="G204" s="29" t="s">
        <v>5218</v>
      </c>
      <c r="H204" s="29" t="s">
        <v>5219</v>
      </c>
      <c r="I204" s="29" t="s">
        <v>5179</v>
      </c>
      <c r="J204" s="29" t="s">
        <v>5220</v>
      </c>
      <c r="K204" s="29" t="s">
        <v>5221</v>
      </c>
      <c r="L204" s="29" t="s">
        <v>4365</v>
      </c>
    </row>
    <row r="205" spans="1:12" ht="39" customHeight="1">
      <c r="A205" s="29" t="s">
        <v>797</v>
      </c>
      <c r="B205" s="27" t="s">
        <v>78</v>
      </c>
      <c r="C205" s="27" t="s">
        <v>798</v>
      </c>
      <c r="D205" s="27" t="s">
        <v>645</v>
      </c>
      <c r="E205" s="28" t="s">
        <v>268</v>
      </c>
      <c r="F205" s="29" t="s">
        <v>5222</v>
      </c>
      <c r="G205" s="29" t="s">
        <v>5223</v>
      </c>
      <c r="H205" s="29" t="s">
        <v>5224</v>
      </c>
      <c r="I205" s="29" t="s">
        <v>5179</v>
      </c>
      <c r="J205" s="29" t="s">
        <v>5225</v>
      </c>
      <c r="K205" s="29" t="s">
        <v>5226</v>
      </c>
      <c r="L205" s="29" t="s">
        <v>4365</v>
      </c>
    </row>
    <row r="206" spans="1:12" ht="39" customHeight="1">
      <c r="A206" s="29" t="s">
        <v>836</v>
      </c>
      <c r="B206" s="27" t="s">
        <v>78</v>
      </c>
      <c r="C206" s="27" t="s">
        <v>837</v>
      </c>
      <c r="D206" s="27" t="s">
        <v>135</v>
      </c>
      <c r="E206" s="28" t="s">
        <v>99</v>
      </c>
      <c r="F206" s="29" t="s">
        <v>2814</v>
      </c>
      <c r="G206" s="29" t="s">
        <v>5227</v>
      </c>
      <c r="H206" s="29" t="s">
        <v>5228</v>
      </c>
      <c r="I206" s="29" t="s">
        <v>5179</v>
      </c>
      <c r="J206" s="29" t="s">
        <v>5229</v>
      </c>
      <c r="K206" s="29" t="s">
        <v>5230</v>
      </c>
      <c r="L206" s="29" t="s">
        <v>4365</v>
      </c>
    </row>
    <row r="207" spans="1:12" ht="39" customHeight="1">
      <c r="A207" s="29" t="s">
        <v>1772</v>
      </c>
      <c r="B207" s="27" t="s">
        <v>72</v>
      </c>
      <c r="C207" s="27" t="s">
        <v>1773</v>
      </c>
      <c r="D207" s="27" t="s">
        <v>74</v>
      </c>
      <c r="E207" s="28" t="s">
        <v>75</v>
      </c>
      <c r="F207" s="29" t="s">
        <v>5231</v>
      </c>
      <c r="G207" s="29" t="s">
        <v>5232</v>
      </c>
      <c r="H207" s="29" t="s">
        <v>5233</v>
      </c>
      <c r="I207" s="29" t="s">
        <v>5179</v>
      </c>
      <c r="J207" s="29" t="s">
        <v>5234</v>
      </c>
      <c r="K207" s="29" t="s">
        <v>4370</v>
      </c>
      <c r="L207" s="29" t="s">
        <v>4370</v>
      </c>
    </row>
    <row r="208" spans="1:12" ht="52.05" customHeight="1">
      <c r="A208" s="29" t="s">
        <v>232</v>
      </c>
      <c r="B208" s="27" t="s">
        <v>78</v>
      </c>
      <c r="C208" s="27" t="s">
        <v>233</v>
      </c>
      <c r="D208" s="27" t="s">
        <v>215</v>
      </c>
      <c r="E208" s="28" t="s">
        <v>99</v>
      </c>
      <c r="F208" s="29" t="s">
        <v>2181</v>
      </c>
      <c r="G208" s="29" t="s">
        <v>5235</v>
      </c>
      <c r="H208" s="29" t="s">
        <v>5236</v>
      </c>
      <c r="I208" s="29" t="s">
        <v>5179</v>
      </c>
      <c r="J208" s="29" t="s">
        <v>5237</v>
      </c>
      <c r="K208" s="29" t="s">
        <v>5238</v>
      </c>
      <c r="L208" s="29" t="s">
        <v>4365</v>
      </c>
    </row>
    <row r="209" spans="1:12" ht="39" customHeight="1">
      <c r="A209" s="29" t="s">
        <v>1667</v>
      </c>
      <c r="B209" s="27" t="s">
        <v>78</v>
      </c>
      <c r="C209" s="27" t="s">
        <v>1668</v>
      </c>
      <c r="D209" s="27" t="s">
        <v>977</v>
      </c>
      <c r="E209" s="28" t="s">
        <v>268</v>
      </c>
      <c r="F209" s="29" t="s">
        <v>4571</v>
      </c>
      <c r="G209" s="29" t="s">
        <v>5239</v>
      </c>
      <c r="H209" s="29" t="s">
        <v>5240</v>
      </c>
      <c r="I209" s="29" t="s">
        <v>5179</v>
      </c>
      <c r="J209" s="29" t="s">
        <v>5241</v>
      </c>
      <c r="K209" s="29" t="s">
        <v>5242</v>
      </c>
      <c r="L209" s="29" t="s">
        <v>4365</v>
      </c>
    </row>
    <row r="210" spans="1:12" ht="39" customHeight="1">
      <c r="A210" s="29" t="s">
        <v>932</v>
      </c>
      <c r="B210" s="27" t="s">
        <v>78</v>
      </c>
      <c r="C210" s="27" t="s">
        <v>933</v>
      </c>
      <c r="D210" s="27" t="s">
        <v>307</v>
      </c>
      <c r="E210" s="28" t="s">
        <v>268</v>
      </c>
      <c r="F210" s="29" t="s">
        <v>4798</v>
      </c>
      <c r="G210" s="29" t="s">
        <v>5243</v>
      </c>
      <c r="H210" s="29" t="s">
        <v>5244</v>
      </c>
      <c r="I210" s="29" t="s">
        <v>5179</v>
      </c>
      <c r="J210" s="29" t="s">
        <v>5245</v>
      </c>
      <c r="K210" s="29" t="s">
        <v>5246</v>
      </c>
      <c r="L210" s="29" t="s">
        <v>4365</v>
      </c>
    </row>
    <row r="211" spans="1:12" ht="24" customHeight="1">
      <c r="A211" s="29" t="s">
        <v>1699</v>
      </c>
      <c r="B211" s="27" t="s">
        <v>72</v>
      </c>
      <c r="C211" s="27" t="s">
        <v>1700</v>
      </c>
      <c r="D211" s="27" t="s">
        <v>74</v>
      </c>
      <c r="E211" s="28" t="s">
        <v>75</v>
      </c>
      <c r="F211" s="29" t="s">
        <v>5247</v>
      </c>
      <c r="G211" s="29" t="s">
        <v>5248</v>
      </c>
      <c r="H211" s="29" t="s">
        <v>5249</v>
      </c>
      <c r="I211" s="29" t="s">
        <v>5179</v>
      </c>
      <c r="J211" s="29" t="s">
        <v>5250</v>
      </c>
      <c r="K211" s="29" t="s">
        <v>4370</v>
      </c>
      <c r="L211" s="29" t="s">
        <v>4370</v>
      </c>
    </row>
    <row r="212" spans="1:12" ht="25.95" customHeight="1">
      <c r="A212" s="29" t="s">
        <v>398</v>
      </c>
      <c r="B212" s="27" t="s">
        <v>72</v>
      </c>
      <c r="C212" s="27" t="s">
        <v>399</v>
      </c>
      <c r="D212" s="27" t="s">
        <v>74</v>
      </c>
      <c r="E212" s="28" t="s">
        <v>75</v>
      </c>
      <c r="F212" s="29" t="s">
        <v>2454</v>
      </c>
      <c r="G212" s="29" t="s">
        <v>5251</v>
      </c>
      <c r="H212" s="29" t="s">
        <v>5252</v>
      </c>
      <c r="I212" s="29" t="s">
        <v>5179</v>
      </c>
      <c r="J212" s="29" t="s">
        <v>5253</v>
      </c>
      <c r="K212" s="29" t="s">
        <v>4370</v>
      </c>
      <c r="L212" s="29" t="s">
        <v>4370</v>
      </c>
    </row>
    <row r="213" spans="1:12" ht="52.05" customHeight="1">
      <c r="A213" s="29" t="s">
        <v>239</v>
      </c>
      <c r="B213" s="27" t="s">
        <v>78</v>
      </c>
      <c r="C213" s="27" t="s">
        <v>240</v>
      </c>
      <c r="D213" s="27" t="s">
        <v>241</v>
      </c>
      <c r="E213" s="28" t="s">
        <v>99</v>
      </c>
      <c r="F213" s="29" t="s">
        <v>2195</v>
      </c>
      <c r="G213" s="29" t="s">
        <v>5254</v>
      </c>
      <c r="H213" s="29" t="s">
        <v>5255</v>
      </c>
      <c r="I213" s="29" t="s">
        <v>5179</v>
      </c>
      <c r="J213" s="29" t="s">
        <v>5256</v>
      </c>
      <c r="K213" s="29" t="s">
        <v>5257</v>
      </c>
      <c r="L213" s="29" t="s">
        <v>4365</v>
      </c>
    </row>
    <row r="214" spans="1:12" ht="39" customHeight="1">
      <c r="A214" s="29" t="s">
        <v>794</v>
      </c>
      <c r="B214" s="27" t="s">
        <v>78</v>
      </c>
      <c r="C214" s="27" t="s">
        <v>795</v>
      </c>
      <c r="D214" s="27" t="s">
        <v>645</v>
      </c>
      <c r="E214" s="28" t="s">
        <v>268</v>
      </c>
      <c r="F214" s="29" t="s">
        <v>5258</v>
      </c>
      <c r="G214" s="29" t="s">
        <v>5259</v>
      </c>
      <c r="H214" s="29" t="s">
        <v>5260</v>
      </c>
      <c r="I214" s="29" t="s">
        <v>5179</v>
      </c>
      <c r="J214" s="29" t="s">
        <v>5261</v>
      </c>
      <c r="K214" s="29" t="s">
        <v>5262</v>
      </c>
      <c r="L214" s="29" t="s">
        <v>4365</v>
      </c>
    </row>
    <row r="215" spans="1:12" ht="39" customHeight="1">
      <c r="A215" s="29" t="s">
        <v>350</v>
      </c>
      <c r="B215" s="27" t="s">
        <v>72</v>
      </c>
      <c r="C215" s="27" t="s">
        <v>351</v>
      </c>
      <c r="D215" s="27" t="s">
        <v>74</v>
      </c>
      <c r="E215" s="28" t="s">
        <v>75</v>
      </c>
      <c r="F215" s="29" t="s">
        <v>5263</v>
      </c>
      <c r="G215" s="29" t="s">
        <v>5264</v>
      </c>
      <c r="H215" s="29" t="s">
        <v>5265</v>
      </c>
      <c r="I215" s="29" t="s">
        <v>5179</v>
      </c>
      <c r="J215" s="29" t="s">
        <v>5266</v>
      </c>
      <c r="K215" s="29" t="s">
        <v>4370</v>
      </c>
      <c r="L215" s="29" t="s">
        <v>4370</v>
      </c>
    </row>
    <row r="216" spans="1:12" ht="39" customHeight="1">
      <c r="A216" s="29" t="s">
        <v>1210</v>
      </c>
      <c r="B216" s="27" t="s">
        <v>72</v>
      </c>
      <c r="C216" s="27" t="s">
        <v>1211</v>
      </c>
      <c r="D216" s="27" t="s">
        <v>74</v>
      </c>
      <c r="E216" s="28" t="s">
        <v>75</v>
      </c>
      <c r="F216" s="29" t="s">
        <v>5267</v>
      </c>
      <c r="G216" s="29" t="s">
        <v>5268</v>
      </c>
      <c r="H216" s="29" t="s">
        <v>5269</v>
      </c>
      <c r="I216" s="29" t="s">
        <v>5179</v>
      </c>
      <c r="J216" s="29" t="s">
        <v>5270</v>
      </c>
      <c r="K216" s="29" t="s">
        <v>4370</v>
      </c>
      <c r="L216" s="29" t="s">
        <v>4370</v>
      </c>
    </row>
    <row r="217" spans="1:12" ht="39" customHeight="1">
      <c r="A217" s="29" t="s">
        <v>1742</v>
      </c>
      <c r="B217" s="27" t="s">
        <v>78</v>
      </c>
      <c r="C217" s="27" t="s">
        <v>1743</v>
      </c>
      <c r="D217" s="27" t="s">
        <v>1719</v>
      </c>
      <c r="E217" s="28" t="s">
        <v>114</v>
      </c>
      <c r="F217" s="29" t="s">
        <v>5072</v>
      </c>
      <c r="G217" s="29" t="s">
        <v>5271</v>
      </c>
      <c r="H217" s="29" t="s">
        <v>5272</v>
      </c>
      <c r="I217" s="29" t="s">
        <v>5179</v>
      </c>
      <c r="J217" s="29" t="s">
        <v>5273</v>
      </c>
      <c r="K217" s="29" t="s">
        <v>5274</v>
      </c>
      <c r="L217" s="29" t="s">
        <v>4365</v>
      </c>
    </row>
    <row r="218" spans="1:12" ht="39" customHeight="1">
      <c r="A218" s="29" t="s">
        <v>756</v>
      </c>
      <c r="B218" s="27" t="s">
        <v>72</v>
      </c>
      <c r="C218" s="27" t="s">
        <v>757</v>
      </c>
      <c r="D218" s="27" t="s">
        <v>74</v>
      </c>
      <c r="E218" s="28" t="s">
        <v>75</v>
      </c>
      <c r="F218" s="29" t="s">
        <v>5275</v>
      </c>
      <c r="G218" s="29" t="s">
        <v>5276</v>
      </c>
      <c r="H218" s="29" t="s">
        <v>5277</v>
      </c>
      <c r="I218" s="29" t="s">
        <v>5278</v>
      </c>
      <c r="J218" s="29" t="s">
        <v>5279</v>
      </c>
      <c r="K218" s="29" t="s">
        <v>4370</v>
      </c>
      <c r="L218" s="29" t="s">
        <v>4370</v>
      </c>
    </row>
    <row r="219" spans="1:12" ht="25.95" customHeight="1">
      <c r="A219" s="29" t="s">
        <v>451</v>
      </c>
      <c r="B219" s="27" t="s">
        <v>78</v>
      </c>
      <c r="C219" s="27" t="s">
        <v>452</v>
      </c>
      <c r="D219" s="27" t="s">
        <v>453</v>
      </c>
      <c r="E219" s="28" t="s">
        <v>99</v>
      </c>
      <c r="F219" s="29" t="s">
        <v>2505</v>
      </c>
      <c r="G219" s="29" t="s">
        <v>5280</v>
      </c>
      <c r="H219" s="29" t="s">
        <v>5281</v>
      </c>
      <c r="I219" s="29" t="s">
        <v>5278</v>
      </c>
      <c r="J219" s="29" t="s">
        <v>5282</v>
      </c>
      <c r="K219" s="29" t="s">
        <v>5283</v>
      </c>
      <c r="L219" s="29" t="s">
        <v>4365</v>
      </c>
    </row>
    <row r="220" spans="1:12" ht="39" customHeight="1">
      <c r="A220" s="29" t="s">
        <v>589</v>
      </c>
      <c r="B220" s="27" t="s">
        <v>78</v>
      </c>
      <c r="C220" s="27" t="s">
        <v>590</v>
      </c>
      <c r="D220" s="27" t="s">
        <v>591</v>
      </c>
      <c r="E220" s="28" t="s">
        <v>268</v>
      </c>
      <c r="F220" s="29" t="s">
        <v>4915</v>
      </c>
      <c r="G220" s="29" t="s">
        <v>5284</v>
      </c>
      <c r="H220" s="29" t="s">
        <v>5285</v>
      </c>
      <c r="I220" s="29" t="s">
        <v>5278</v>
      </c>
      <c r="J220" s="29" t="s">
        <v>5286</v>
      </c>
      <c r="K220" s="29" t="s">
        <v>5287</v>
      </c>
      <c r="L220" s="29" t="s">
        <v>4365</v>
      </c>
    </row>
    <row r="221" spans="1:12" ht="39" customHeight="1">
      <c r="A221" s="29" t="s">
        <v>782</v>
      </c>
      <c r="B221" s="27" t="s">
        <v>78</v>
      </c>
      <c r="C221" s="27" t="s">
        <v>783</v>
      </c>
      <c r="D221" s="27" t="s">
        <v>645</v>
      </c>
      <c r="E221" s="28" t="s">
        <v>268</v>
      </c>
      <c r="F221" s="29" t="s">
        <v>5288</v>
      </c>
      <c r="G221" s="29" t="s">
        <v>5289</v>
      </c>
      <c r="H221" s="29" t="s">
        <v>5290</v>
      </c>
      <c r="I221" s="29" t="s">
        <v>5278</v>
      </c>
      <c r="J221" s="29" t="s">
        <v>5291</v>
      </c>
      <c r="K221" s="29" t="s">
        <v>5292</v>
      </c>
      <c r="L221" s="29" t="s">
        <v>4365</v>
      </c>
    </row>
    <row r="222" spans="1:12" ht="25.95" customHeight="1">
      <c r="A222" s="29" t="s">
        <v>104</v>
      </c>
      <c r="B222" s="27" t="s">
        <v>72</v>
      </c>
      <c r="C222" s="27" t="s">
        <v>105</v>
      </c>
      <c r="D222" s="27" t="s">
        <v>74</v>
      </c>
      <c r="E222" s="28" t="s">
        <v>75</v>
      </c>
      <c r="F222" s="29" t="s">
        <v>4371</v>
      </c>
      <c r="G222" s="29" t="s">
        <v>5293</v>
      </c>
      <c r="H222" s="29" t="s">
        <v>5293</v>
      </c>
      <c r="I222" s="29" t="s">
        <v>5278</v>
      </c>
      <c r="J222" s="29" t="s">
        <v>5294</v>
      </c>
      <c r="K222" s="29" t="s">
        <v>4370</v>
      </c>
      <c r="L222" s="29" t="s">
        <v>4370</v>
      </c>
    </row>
    <row r="223" spans="1:12" ht="39" customHeight="1">
      <c r="A223" s="29" t="s">
        <v>1395</v>
      </c>
      <c r="B223" s="27" t="s">
        <v>78</v>
      </c>
      <c r="C223" s="27" t="s">
        <v>1396</v>
      </c>
      <c r="D223" s="27" t="s">
        <v>1075</v>
      </c>
      <c r="E223" s="28" t="s">
        <v>268</v>
      </c>
      <c r="F223" s="29" t="s">
        <v>5295</v>
      </c>
      <c r="G223" s="29" t="s">
        <v>5296</v>
      </c>
      <c r="H223" s="29" t="s">
        <v>5297</v>
      </c>
      <c r="I223" s="29" t="s">
        <v>5278</v>
      </c>
      <c r="J223" s="29" t="s">
        <v>5298</v>
      </c>
      <c r="K223" s="29" t="s">
        <v>5299</v>
      </c>
      <c r="L223" s="29" t="s">
        <v>4365</v>
      </c>
    </row>
    <row r="224" spans="1:12" ht="25.95" customHeight="1">
      <c r="A224" s="29" t="s">
        <v>1461</v>
      </c>
      <c r="B224" s="27" t="s">
        <v>72</v>
      </c>
      <c r="C224" s="27" t="s">
        <v>1462</v>
      </c>
      <c r="D224" s="27" t="s">
        <v>74</v>
      </c>
      <c r="E224" s="28" t="s">
        <v>75</v>
      </c>
      <c r="F224" s="29" t="s">
        <v>4757</v>
      </c>
      <c r="G224" s="29" t="s">
        <v>5300</v>
      </c>
      <c r="H224" s="29" t="s">
        <v>5301</v>
      </c>
      <c r="I224" s="29" t="s">
        <v>5278</v>
      </c>
      <c r="J224" s="29" t="s">
        <v>5302</v>
      </c>
      <c r="K224" s="29" t="s">
        <v>4370</v>
      </c>
      <c r="L224" s="29" t="s">
        <v>4370</v>
      </c>
    </row>
    <row r="225" spans="1:12" ht="39" customHeight="1">
      <c r="A225" s="29" t="s">
        <v>1446</v>
      </c>
      <c r="B225" s="27" t="s">
        <v>72</v>
      </c>
      <c r="C225" s="27" t="s">
        <v>1447</v>
      </c>
      <c r="D225" s="27" t="s">
        <v>74</v>
      </c>
      <c r="E225" s="28" t="s">
        <v>75</v>
      </c>
      <c r="F225" s="29" t="s">
        <v>4707</v>
      </c>
      <c r="G225" s="29" t="s">
        <v>5303</v>
      </c>
      <c r="H225" s="29" t="s">
        <v>5304</v>
      </c>
      <c r="I225" s="29" t="s">
        <v>5278</v>
      </c>
      <c r="J225" s="29" t="s">
        <v>5305</v>
      </c>
      <c r="K225" s="29" t="s">
        <v>4370</v>
      </c>
      <c r="L225" s="29" t="s">
        <v>4370</v>
      </c>
    </row>
    <row r="226" spans="1:12" ht="39" customHeight="1">
      <c r="A226" s="29" t="s">
        <v>1018</v>
      </c>
      <c r="B226" s="27" t="s">
        <v>72</v>
      </c>
      <c r="C226" s="27" t="s">
        <v>1019</v>
      </c>
      <c r="D226" s="27" t="s">
        <v>74</v>
      </c>
      <c r="E226" s="28" t="s">
        <v>75</v>
      </c>
      <c r="F226" s="29" t="s">
        <v>5306</v>
      </c>
      <c r="G226" s="29" t="s">
        <v>5307</v>
      </c>
      <c r="H226" s="29" t="s">
        <v>5308</v>
      </c>
      <c r="I226" s="29" t="s">
        <v>5278</v>
      </c>
      <c r="J226" s="29" t="s">
        <v>5309</v>
      </c>
      <c r="K226" s="29" t="s">
        <v>4370</v>
      </c>
      <c r="L226" s="29" t="s">
        <v>4370</v>
      </c>
    </row>
    <row r="227" spans="1:12" ht="39" customHeight="1">
      <c r="A227" s="29" t="s">
        <v>1778</v>
      </c>
      <c r="B227" s="27" t="s">
        <v>72</v>
      </c>
      <c r="C227" s="27" t="s">
        <v>1779</v>
      </c>
      <c r="D227" s="27" t="s">
        <v>74</v>
      </c>
      <c r="E227" s="28" t="s">
        <v>75</v>
      </c>
      <c r="F227" s="29" t="s">
        <v>4938</v>
      </c>
      <c r="G227" s="29" t="s">
        <v>5310</v>
      </c>
      <c r="H227" s="29" t="s">
        <v>5311</v>
      </c>
      <c r="I227" s="29" t="s">
        <v>5278</v>
      </c>
      <c r="J227" s="29" t="s">
        <v>5312</v>
      </c>
      <c r="K227" s="29" t="s">
        <v>4370</v>
      </c>
      <c r="L227" s="29" t="s">
        <v>4370</v>
      </c>
    </row>
    <row r="228" spans="1:12" ht="39" customHeight="1">
      <c r="A228" s="29" t="s">
        <v>385</v>
      </c>
      <c r="B228" s="27" t="s">
        <v>78</v>
      </c>
      <c r="C228" s="27" t="s">
        <v>386</v>
      </c>
      <c r="D228" s="27" t="s">
        <v>211</v>
      </c>
      <c r="E228" s="28" t="s">
        <v>99</v>
      </c>
      <c r="F228" s="29" t="s">
        <v>2431</v>
      </c>
      <c r="G228" s="29" t="s">
        <v>5313</v>
      </c>
      <c r="H228" s="29" t="s">
        <v>5314</v>
      </c>
      <c r="I228" s="29" t="s">
        <v>5278</v>
      </c>
      <c r="J228" s="29" t="s">
        <v>5315</v>
      </c>
      <c r="K228" s="29" t="s">
        <v>5316</v>
      </c>
      <c r="L228" s="29" t="s">
        <v>4365</v>
      </c>
    </row>
    <row r="229" spans="1:12" ht="52.05" customHeight="1">
      <c r="A229" s="29" t="s">
        <v>1855</v>
      </c>
      <c r="B229" s="27" t="s">
        <v>78</v>
      </c>
      <c r="C229" s="27" t="s">
        <v>1856</v>
      </c>
      <c r="D229" s="27" t="s">
        <v>1857</v>
      </c>
      <c r="E229" s="28" t="s">
        <v>114</v>
      </c>
      <c r="F229" s="29" t="s">
        <v>5317</v>
      </c>
      <c r="G229" s="29" t="s">
        <v>5318</v>
      </c>
      <c r="H229" s="29" t="s">
        <v>5319</v>
      </c>
      <c r="I229" s="29" t="s">
        <v>5278</v>
      </c>
      <c r="J229" s="29" t="s">
        <v>5320</v>
      </c>
      <c r="K229" s="29" t="s">
        <v>5321</v>
      </c>
      <c r="L229" s="29" t="s">
        <v>4365</v>
      </c>
    </row>
    <row r="230" spans="1:12" ht="39" customHeight="1">
      <c r="A230" s="29" t="s">
        <v>1398</v>
      </c>
      <c r="B230" s="27" t="s">
        <v>78</v>
      </c>
      <c r="C230" s="27" t="s">
        <v>1399</v>
      </c>
      <c r="D230" s="27" t="s">
        <v>1075</v>
      </c>
      <c r="E230" s="28" t="s">
        <v>268</v>
      </c>
      <c r="F230" s="29" t="s">
        <v>5322</v>
      </c>
      <c r="G230" s="29" t="s">
        <v>5323</v>
      </c>
      <c r="H230" s="29" t="s">
        <v>5324</v>
      </c>
      <c r="I230" s="29" t="s">
        <v>5278</v>
      </c>
      <c r="J230" s="29" t="s">
        <v>5325</v>
      </c>
      <c r="K230" s="29" t="s">
        <v>5326</v>
      </c>
      <c r="L230" s="29" t="s">
        <v>4365</v>
      </c>
    </row>
    <row r="231" spans="1:12" ht="52.05" customHeight="1">
      <c r="A231" s="29" t="s">
        <v>1790</v>
      </c>
      <c r="B231" s="27" t="s">
        <v>72</v>
      </c>
      <c r="C231" s="27" t="s">
        <v>1791</v>
      </c>
      <c r="D231" s="27" t="s">
        <v>74</v>
      </c>
      <c r="E231" s="28" t="s">
        <v>75</v>
      </c>
      <c r="F231" s="29" t="s">
        <v>4371</v>
      </c>
      <c r="G231" s="29" t="s">
        <v>5327</v>
      </c>
      <c r="H231" s="29" t="s">
        <v>5327</v>
      </c>
      <c r="I231" s="29" t="s">
        <v>5278</v>
      </c>
      <c r="J231" s="29" t="s">
        <v>5328</v>
      </c>
      <c r="K231" s="29" t="s">
        <v>4370</v>
      </c>
      <c r="L231" s="29" t="s">
        <v>4370</v>
      </c>
    </row>
    <row r="232" spans="1:12" ht="39" customHeight="1">
      <c r="A232" s="29" t="s">
        <v>734</v>
      </c>
      <c r="B232" s="27" t="s">
        <v>78</v>
      </c>
      <c r="C232" s="27" t="s">
        <v>735</v>
      </c>
      <c r="D232" s="27" t="s">
        <v>638</v>
      </c>
      <c r="E232" s="28" t="s">
        <v>114</v>
      </c>
      <c r="F232" s="29" t="s">
        <v>2731</v>
      </c>
      <c r="G232" s="29" t="s">
        <v>5329</v>
      </c>
      <c r="H232" s="29" t="s">
        <v>5330</v>
      </c>
      <c r="I232" s="29" t="s">
        <v>5278</v>
      </c>
      <c r="J232" s="29" t="s">
        <v>5331</v>
      </c>
      <c r="K232" s="29" t="s">
        <v>5332</v>
      </c>
      <c r="L232" s="29" t="s">
        <v>4365</v>
      </c>
    </row>
    <row r="233" spans="1:12" ht="39" customHeight="1">
      <c r="A233" s="29" t="s">
        <v>728</v>
      </c>
      <c r="B233" s="27" t="s">
        <v>78</v>
      </c>
      <c r="C233" s="27" t="s">
        <v>729</v>
      </c>
      <c r="D233" s="27" t="s">
        <v>638</v>
      </c>
      <c r="E233" s="28" t="s">
        <v>114</v>
      </c>
      <c r="F233" s="29" t="s">
        <v>2725</v>
      </c>
      <c r="G233" s="29" t="s">
        <v>5333</v>
      </c>
      <c r="H233" s="29" t="s">
        <v>5334</v>
      </c>
      <c r="I233" s="29" t="s">
        <v>5278</v>
      </c>
      <c r="J233" s="29" t="s">
        <v>5335</v>
      </c>
      <c r="K233" s="29" t="s">
        <v>5336</v>
      </c>
      <c r="L233" s="29" t="s">
        <v>4365</v>
      </c>
    </row>
    <row r="234" spans="1:12" ht="39" customHeight="1">
      <c r="A234" s="29" t="s">
        <v>1142</v>
      </c>
      <c r="B234" s="27" t="s">
        <v>78</v>
      </c>
      <c r="C234" s="27" t="s">
        <v>1143</v>
      </c>
      <c r="D234" s="27" t="s">
        <v>625</v>
      </c>
      <c r="E234" s="28" t="s">
        <v>268</v>
      </c>
      <c r="F234" s="29" t="s">
        <v>4707</v>
      </c>
      <c r="G234" s="29" t="s">
        <v>5337</v>
      </c>
      <c r="H234" s="29" t="s">
        <v>5338</v>
      </c>
      <c r="I234" s="29" t="s">
        <v>5278</v>
      </c>
      <c r="J234" s="29" t="s">
        <v>5339</v>
      </c>
      <c r="K234" s="29" t="s">
        <v>5340</v>
      </c>
      <c r="L234" s="29" t="s">
        <v>4365</v>
      </c>
    </row>
    <row r="235" spans="1:12" ht="39" customHeight="1">
      <c r="A235" s="29" t="s">
        <v>507</v>
      </c>
      <c r="B235" s="27" t="s">
        <v>78</v>
      </c>
      <c r="C235" s="27" t="s">
        <v>508</v>
      </c>
      <c r="D235" s="27" t="s">
        <v>462</v>
      </c>
      <c r="E235" s="28" t="s">
        <v>268</v>
      </c>
      <c r="F235" s="29" t="s">
        <v>5129</v>
      </c>
      <c r="G235" s="29" t="s">
        <v>5341</v>
      </c>
      <c r="H235" s="29" t="s">
        <v>5342</v>
      </c>
      <c r="I235" s="29" t="s">
        <v>5278</v>
      </c>
      <c r="J235" s="29" t="s">
        <v>5343</v>
      </c>
      <c r="K235" s="29" t="s">
        <v>5344</v>
      </c>
      <c r="L235" s="29" t="s">
        <v>4365</v>
      </c>
    </row>
    <row r="236" spans="1:12" ht="52.05" customHeight="1">
      <c r="A236" s="29" t="s">
        <v>915</v>
      </c>
      <c r="B236" s="27" t="s">
        <v>72</v>
      </c>
      <c r="C236" s="27" t="s">
        <v>916</v>
      </c>
      <c r="D236" s="27" t="s">
        <v>74</v>
      </c>
      <c r="E236" s="28" t="s">
        <v>75</v>
      </c>
      <c r="F236" s="29" t="s">
        <v>4707</v>
      </c>
      <c r="G236" s="29" t="s">
        <v>5345</v>
      </c>
      <c r="H236" s="29" t="s">
        <v>5346</v>
      </c>
      <c r="I236" s="29" t="s">
        <v>5278</v>
      </c>
      <c r="J236" s="29" t="s">
        <v>5347</v>
      </c>
      <c r="K236" s="29" t="s">
        <v>4370</v>
      </c>
      <c r="L236" s="29" t="s">
        <v>4370</v>
      </c>
    </row>
    <row r="237" spans="1:12" ht="64.95" customHeight="1">
      <c r="A237" s="29" t="s">
        <v>1622</v>
      </c>
      <c r="B237" s="27" t="s">
        <v>72</v>
      </c>
      <c r="C237" s="27" t="s">
        <v>1623</v>
      </c>
      <c r="D237" s="27" t="s">
        <v>74</v>
      </c>
      <c r="E237" s="28" t="s">
        <v>75</v>
      </c>
      <c r="F237" s="29" t="s">
        <v>5247</v>
      </c>
      <c r="G237" s="29" t="s">
        <v>5348</v>
      </c>
      <c r="H237" s="29" t="s">
        <v>5349</v>
      </c>
      <c r="I237" s="29" t="s">
        <v>5278</v>
      </c>
      <c r="J237" s="29" t="s">
        <v>5350</v>
      </c>
      <c r="K237" s="29" t="s">
        <v>4370</v>
      </c>
      <c r="L237" s="29" t="s">
        <v>4370</v>
      </c>
    </row>
    <row r="238" spans="1:12" ht="39" customHeight="1">
      <c r="A238" s="29" t="s">
        <v>1564</v>
      </c>
      <c r="B238" s="27" t="s">
        <v>78</v>
      </c>
      <c r="C238" s="27" t="s">
        <v>1565</v>
      </c>
      <c r="D238" s="27" t="s">
        <v>1059</v>
      </c>
      <c r="E238" s="28" t="s">
        <v>268</v>
      </c>
      <c r="F238" s="29" t="s">
        <v>5351</v>
      </c>
      <c r="G238" s="29" t="s">
        <v>5352</v>
      </c>
      <c r="H238" s="29" t="s">
        <v>5353</v>
      </c>
      <c r="I238" s="29" t="s">
        <v>5278</v>
      </c>
      <c r="J238" s="29" t="s">
        <v>5354</v>
      </c>
      <c r="K238" s="29" t="s">
        <v>5355</v>
      </c>
      <c r="L238" s="29" t="s">
        <v>5356</v>
      </c>
    </row>
    <row r="239" spans="1:12" ht="39" customHeight="1">
      <c r="A239" s="29" t="s">
        <v>1833</v>
      </c>
      <c r="B239" s="27" t="s">
        <v>72</v>
      </c>
      <c r="C239" s="27" t="s">
        <v>1834</v>
      </c>
      <c r="D239" s="27" t="s">
        <v>74</v>
      </c>
      <c r="E239" s="28" t="s">
        <v>75</v>
      </c>
      <c r="F239" s="29" t="s">
        <v>4752</v>
      </c>
      <c r="G239" s="29" t="s">
        <v>5357</v>
      </c>
      <c r="H239" s="29" t="s">
        <v>5358</v>
      </c>
      <c r="I239" s="29" t="s">
        <v>5278</v>
      </c>
      <c r="J239" s="29" t="s">
        <v>5359</v>
      </c>
      <c r="K239" s="29" t="s">
        <v>4370</v>
      </c>
      <c r="L239" s="29" t="s">
        <v>4370</v>
      </c>
    </row>
    <row r="240" spans="1:12" ht="25.95" customHeight="1">
      <c r="A240" s="29" t="s">
        <v>1452</v>
      </c>
      <c r="B240" s="27" t="s">
        <v>72</v>
      </c>
      <c r="C240" s="27" t="s">
        <v>1453</v>
      </c>
      <c r="D240" s="27" t="s">
        <v>74</v>
      </c>
      <c r="E240" s="28" t="s">
        <v>75</v>
      </c>
      <c r="F240" s="29" t="s">
        <v>4371</v>
      </c>
      <c r="G240" s="29" t="s">
        <v>5360</v>
      </c>
      <c r="H240" s="29" t="s">
        <v>5360</v>
      </c>
      <c r="I240" s="29" t="s">
        <v>5278</v>
      </c>
      <c r="J240" s="29" t="s">
        <v>5361</v>
      </c>
      <c r="K240" s="29" t="s">
        <v>4370</v>
      </c>
      <c r="L240" s="29" t="s">
        <v>4370</v>
      </c>
    </row>
    <row r="241" spans="1:12" ht="64.95" customHeight="1">
      <c r="A241" s="29" t="s">
        <v>1736</v>
      </c>
      <c r="B241" s="27" t="s">
        <v>72</v>
      </c>
      <c r="C241" s="27" t="s">
        <v>1737</v>
      </c>
      <c r="D241" s="27" t="s">
        <v>74</v>
      </c>
      <c r="E241" s="28" t="s">
        <v>75</v>
      </c>
      <c r="F241" s="29" t="s">
        <v>4752</v>
      </c>
      <c r="G241" s="29" t="s">
        <v>5362</v>
      </c>
      <c r="H241" s="29" t="s">
        <v>5363</v>
      </c>
      <c r="I241" s="29" t="s">
        <v>5278</v>
      </c>
      <c r="J241" s="29" t="s">
        <v>5364</v>
      </c>
      <c r="K241" s="29" t="s">
        <v>4370</v>
      </c>
      <c r="L241" s="29" t="s">
        <v>4370</v>
      </c>
    </row>
    <row r="242" spans="1:12" ht="39" customHeight="1">
      <c r="A242" s="29" t="s">
        <v>1781</v>
      </c>
      <c r="B242" s="27" t="s">
        <v>72</v>
      </c>
      <c r="C242" s="27" t="s">
        <v>1782</v>
      </c>
      <c r="D242" s="27" t="s">
        <v>74</v>
      </c>
      <c r="E242" s="28" t="s">
        <v>75</v>
      </c>
      <c r="F242" s="29" t="s">
        <v>4779</v>
      </c>
      <c r="G242" s="29" t="s">
        <v>5365</v>
      </c>
      <c r="H242" s="29" t="s">
        <v>5366</v>
      </c>
      <c r="I242" s="29" t="s">
        <v>5278</v>
      </c>
      <c r="J242" s="29" t="s">
        <v>5367</v>
      </c>
      <c r="K242" s="29" t="s">
        <v>4370</v>
      </c>
      <c r="L242" s="29" t="s">
        <v>4370</v>
      </c>
    </row>
    <row r="243" spans="1:12" ht="39" customHeight="1">
      <c r="A243" s="29" t="s">
        <v>770</v>
      </c>
      <c r="B243" s="27" t="s">
        <v>78</v>
      </c>
      <c r="C243" s="27" t="s">
        <v>771</v>
      </c>
      <c r="D243" s="27" t="s">
        <v>645</v>
      </c>
      <c r="E243" s="28" t="s">
        <v>268</v>
      </c>
      <c r="F243" s="29" t="s">
        <v>5368</v>
      </c>
      <c r="G243" s="29" t="s">
        <v>5369</v>
      </c>
      <c r="H243" s="29" t="s">
        <v>5370</v>
      </c>
      <c r="I243" s="29" t="s">
        <v>5278</v>
      </c>
      <c r="J243" s="29" t="s">
        <v>5371</v>
      </c>
      <c r="K243" s="29" t="s">
        <v>5372</v>
      </c>
      <c r="L243" s="29" t="s">
        <v>4365</v>
      </c>
    </row>
    <row r="244" spans="1:12" ht="39" customHeight="1">
      <c r="A244" s="29" t="s">
        <v>1292</v>
      </c>
      <c r="B244" s="27" t="s">
        <v>72</v>
      </c>
      <c r="C244" s="27" t="s">
        <v>1293</v>
      </c>
      <c r="D244" s="27" t="s">
        <v>74</v>
      </c>
      <c r="E244" s="28" t="s">
        <v>75</v>
      </c>
      <c r="F244" s="29" t="s">
        <v>5373</v>
      </c>
      <c r="G244" s="29" t="s">
        <v>5374</v>
      </c>
      <c r="H244" s="29" t="s">
        <v>5375</v>
      </c>
      <c r="I244" s="29" t="s">
        <v>5376</v>
      </c>
      <c r="J244" s="29" t="s">
        <v>5377</v>
      </c>
      <c r="K244" s="29" t="s">
        <v>4370</v>
      </c>
      <c r="L244" s="29" t="s">
        <v>4370</v>
      </c>
    </row>
    <row r="245" spans="1:12" ht="25.95" customHeight="1">
      <c r="A245" s="29" t="s">
        <v>953</v>
      </c>
      <c r="B245" s="27" t="s">
        <v>78</v>
      </c>
      <c r="C245" s="27" t="s">
        <v>954</v>
      </c>
      <c r="D245" s="27" t="s">
        <v>307</v>
      </c>
      <c r="E245" s="28" t="s">
        <v>268</v>
      </c>
      <c r="F245" s="29" t="s">
        <v>4752</v>
      </c>
      <c r="G245" s="29" t="s">
        <v>5378</v>
      </c>
      <c r="H245" s="29" t="s">
        <v>5379</v>
      </c>
      <c r="I245" s="29" t="s">
        <v>5376</v>
      </c>
      <c r="J245" s="29" t="s">
        <v>5380</v>
      </c>
      <c r="K245" s="29" t="s">
        <v>5381</v>
      </c>
      <c r="L245" s="29" t="s">
        <v>4365</v>
      </c>
    </row>
    <row r="246" spans="1:12" ht="39" customHeight="1">
      <c r="A246" s="29" t="s">
        <v>1836</v>
      </c>
      <c r="B246" s="27" t="s">
        <v>78</v>
      </c>
      <c r="C246" s="27" t="s">
        <v>1837</v>
      </c>
      <c r="D246" s="27" t="s">
        <v>158</v>
      </c>
      <c r="E246" s="28" t="s">
        <v>99</v>
      </c>
      <c r="F246" s="29" t="s">
        <v>3605</v>
      </c>
      <c r="G246" s="29" t="s">
        <v>5382</v>
      </c>
      <c r="H246" s="29" t="s">
        <v>5383</v>
      </c>
      <c r="I246" s="29" t="s">
        <v>5376</v>
      </c>
      <c r="J246" s="29" t="s">
        <v>5384</v>
      </c>
      <c r="K246" s="29" t="s">
        <v>5385</v>
      </c>
      <c r="L246" s="29" t="s">
        <v>4365</v>
      </c>
    </row>
    <row r="247" spans="1:12" ht="39" customHeight="1">
      <c r="A247" s="29" t="s">
        <v>1080</v>
      </c>
      <c r="B247" s="27" t="s">
        <v>78</v>
      </c>
      <c r="C247" s="27" t="s">
        <v>1081</v>
      </c>
      <c r="D247" s="27" t="s">
        <v>1075</v>
      </c>
      <c r="E247" s="28" t="s">
        <v>114</v>
      </c>
      <c r="F247" s="29" t="s">
        <v>5386</v>
      </c>
      <c r="G247" s="29" t="s">
        <v>5387</v>
      </c>
      <c r="H247" s="29" t="s">
        <v>5388</v>
      </c>
      <c r="I247" s="29" t="s">
        <v>5376</v>
      </c>
      <c r="J247" s="29" t="s">
        <v>5389</v>
      </c>
      <c r="K247" s="29" t="s">
        <v>5390</v>
      </c>
      <c r="L247" s="29" t="s">
        <v>4365</v>
      </c>
    </row>
    <row r="248" spans="1:12" ht="91.05" customHeight="1">
      <c r="A248" s="29" t="s">
        <v>1103</v>
      </c>
      <c r="B248" s="27" t="s">
        <v>72</v>
      </c>
      <c r="C248" s="27" t="s">
        <v>1104</v>
      </c>
      <c r="D248" s="27" t="s">
        <v>74</v>
      </c>
      <c r="E248" s="28" t="s">
        <v>75</v>
      </c>
      <c r="F248" s="29" t="s">
        <v>4371</v>
      </c>
      <c r="G248" s="29" t="s">
        <v>5391</v>
      </c>
      <c r="H248" s="29" t="s">
        <v>5391</v>
      </c>
      <c r="I248" s="29" t="s">
        <v>5376</v>
      </c>
      <c r="J248" s="29" t="s">
        <v>5392</v>
      </c>
      <c r="K248" s="29" t="s">
        <v>4370</v>
      </c>
      <c r="L248" s="29" t="s">
        <v>4370</v>
      </c>
    </row>
    <row r="249" spans="1:12" ht="39" customHeight="1">
      <c r="A249" s="29" t="s">
        <v>1145</v>
      </c>
      <c r="B249" s="27" t="s">
        <v>78</v>
      </c>
      <c r="C249" s="27" t="s">
        <v>1146</v>
      </c>
      <c r="D249" s="27" t="s">
        <v>625</v>
      </c>
      <c r="E249" s="28" t="s">
        <v>268</v>
      </c>
      <c r="F249" s="29" t="s">
        <v>4707</v>
      </c>
      <c r="G249" s="29" t="s">
        <v>5393</v>
      </c>
      <c r="H249" s="29" t="s">
        <v>5394</v>
      </c>
      <c r="I249" s="29" t="s">
        <v>5376</v>
      </c>
      <c r="J249" s="29" t="s">
        <v>5395</v>
      </c>
      <c r="K249" s="29" t="s">
        <v>5396</v>
      </c>
      <c r="L249" s="29" t="s">
        <v>4365</v>
      </c>
    </row>
    <row r="250" spans="1:12" ht="39" customHeight="1">
      <c r="A250" s="29" t="s">
        <v>183</v>
      </c>
      <c r="B250" s="27" t="s">
        <v>78</v>
      </c>
      <c r="C250" s="27" t="s">
        <v>184</v>
      </c>
      <c r="D250" s="27" t="s">
        <v>181</v>
      </c>
      <c r="E250" s="28" t="s">
        <v>136</v>
      </c>
      <c r="F250" s="29" t="s">
        <v>2098</v>
      </c>
      <c r="G250" s="29" t="s">
        <v>5397</v>
      </c>
      <c r="H250" s="29" t="s">
        <v>5398</v>
      </c>
      <c r="I250" s="29" t="s">
        <v>5376</v>
      </c>
      <c r="J250" s="29" t="s">
        <v>5399</v>
      </c>
      <c r="K250" s="29" t="s">
        <v>5400</v>
      </c>
      <c r="L250" s="29" t="s">
        <v>4365</v>
      </c>
    </row>
    <row r="251" spans="1:12" ht="39" customHeight="1">
      <c r="A251" s="29" t="s">
        <v>329</v>
      </c>
      <c r="B251" s="27" t="s">
        <v>72</v>
      </c>
      <c r="C251" s="27" t="s">
        <v>330</v>
      </c>
      <c r="D251" s="27" t="s">
        <v>204</v>
      </c>
      <c r="E251" s="28" t="s">
        <v>99</v>
      </c>
      <c r="F251" s="29" t="s">
        <v>5401</v>
      </c>
      <c r="G251" s="29" t="s">
        <v>5402</v>
      </c>
      <c r="H251" s="29" t="s">
        <v>5403</v>
      </c>
      <c r="I251" s="29" t="s">
        <v>5376</v>
      </c>
      <c r="J251" s="29" t="s">
        <v>5404</v>
      </c>
      <c r="K251" s="29" t="s">
        <v>4370</v>
      </c>
      <c r="L251" s="29" t="s">
        <v>4370</v>
      </c>
    </row>
    <row r="252" spans="1:12" ht="25.95" customHeight="1">
      <c r="A252" s="29" t="s">
        <v>1680</v>
      </c>
      <c r="B252" s="27" t="s">
        <v>72</v>
      </c>
      <c r="C252" s="27" t="s">
        <v>1681</v>
      </c>
      <c r="D252" s="27" t="s">
        <v>74</v>
      </c>
      <c r="E252" s="28" t="s">
        <v>75</v>
      </c>
      <c r="F252" s="29" t="s">
        <v>5206</v>
      </c>
      <c r="G252" s="29" t="s">
        <v>4613</v>
      </c>
      <c r="H252" s="29" t="s">
        <v>5405</v>
      </c>
      <c r="I252" s="29" t="s">
        <v>5376</v>
      </c>
      <c r="J252" s="29" t="s">
        <v>5406</v>
      </c>
      <c r="K252" s="29" t="s">
        <v>4370</v>
      </c>
      <c r="L252" s="29" t="s">
        <v>4370</v>
      </c>
    </row>
    <row r="253" spans="1:12" ht="39" customHeight="1">
      <c r="A253" s="29" t="s">
        <v>1223</v>
      </c>
      <c r="B253" s="27" t="s">
        <v>78</v>
      </c>
      <c r="C253" s="27" t="s">
        <v>1224</v>
      </c>
      <c r="D253" s="27" t="s">
        <v>1059</v>
      </c>
      <c r="E253" s="28" t="s">
        <v>268</v>
      </c>
      <c r="F253" s="29" t="s">
        <v>5407</v>
      </c>
      <c r="G253" s="29" t="s">
        <v>5408</v>
      </c>
      <c r="H253" s="29" t="s">
        <v>5409</v>
      </c>
      <c r="I253" s="29" t="s">
        <v>5376</v>
      </c>
      <c r="J253" s="29" t="s">
        <v>5410</v>
      </c>
      <c r="K253" s="29" t="s">
        <v>5411</v>
      </c>
      <c r="L253" s="29" t="s">
        <v>4365</v>
      </c>
    </row>
    <row r="254" spans="1:12" ht="39" customHeight="1">
      <c r="A254" s="29" t="s">
        <v>779</v>
      </c>
      <c r="B254" s="27" t="s">
        <v>78</v>
      </c>
      <c r="C254" s="27" t="s">
        <v>780</v>
      </c>
      <c r="D254" s="27" t="s">
        <v>645</v>
      </c>
      <c r="E254" s="28" t="s">
        <v>268</v>
      </c>
      <c r="F254" s="29" t="s">
        <v>4757</v>
      </c>
      <c r="G254" s="29" t="s">
        <v>5412</v>
      </c>
      <c r="H254" s="29" t="s">
        <v>5413</v>
      </c>
      <c r="I254" s="29" t="s">
        <v>5376</v>
      </c>
      <c r="J254" s="29" t="s">
        <v>5414</v>
      </c>
      <c r="K254" s="29" t="s">
        <v>5415</v>
      </c>
      <c r="L254" s="29" t="s">
        <v>4365</v>
      </c>
    </row>
    <row r="255" spans="1:12" ht="25.95" customHeight="1">
      <c r="A255" s="29" t="s">
        <v>1601</v>
      </c>
      <c r="B255" s="27" t="s">
        <v>78</v>
      </c>
      <c r="C255" s="27" t="s">
        <v>1602</v>
      </c>
      <c r="D255" s="27" t="s">
        <v>1587</v>
      </c>
      <c r="E255" s="28" t="s">
        <v>268</v>
      </c>
      <c r="F255" s="29" t="s">
        <v>4816</v>
      </c>
      <c r="G255" s="29" t="s">
        <v>5416</v>
      </c>
      <c r="H255" s="29" t="s">
        <v>5417</v>
      </c>
      <c r="I255" s="29" t="s">
        <v>5376</v>
      </c>
      <c r="J255" s="29" t="s">
        <v>5418</v>
      </c>
      <c r="K255" s="29" t="s">
        <v>5419</v>
      </c>
      <c r="L255" s="29" t="s">
        <v>4365</v>
      </c>
    </row>
    <row r="256" spans="1:12" ht="25.95" customHeight="1">
      <c r="A256" s="29" t="s">
        <v>1048</v>
      </c>
      <c r="B256" s="27" t="s">
        <v>72</v>
      </c>
      <c r="C256" s="27" t="s">
        <v>1049</v>
      </c>
      <c r="D256" s="27" t="s">
        <v>74</v>
      </c>
      <c r="E256" s="28" t="s">
        <v>75</v>
      </c>
      <c r="F256" s="29" t="s">
        <v>5420</v>
      </c>
      <c r="G256" s="29" t="s">
        <v>5421</v>
      </c>
      <c r="H256" s="29" t="s">
        <v>5422</v>
      </c>
      <c r="I256" s="29" t="s">
        <v>5376</v>
      </c>
      <c r="J256" s="29" t="s">
        <v>5423</v>
      </c>
      <c r="K256" s="29" t="s">
        <v>4370</v>
      </c>
      <c r="L256" s="29" t="s">
        <v>4370</v>
      </c>
    </row>
    <row r="257" spans="1:12" ht="39" customHeight="1">
      <c r="A257" s="29" t="s">
        <v>623</v>
      </c>
      <c r="B257" s="27" t="s">
        <v>78</v>
      </c>
      <c r="C257" s="27" t="s">
        <v>624</v>
      </c>
      <c r="D257" s="27" t="s">
        <v>625</v>
      </c>
      <c r="E257" s="28" t="s">
        <v>268</v>
      </c>
      <c r="F257" s="29" t="s">
        <v>4752</v>
      </c>
      <c r="G257" s="29" t="s">
        <v>5424</v>
      </c>
      <c r="H257" s="29" t="s">
        <v>5425</v>
      </c>
      <c r="I257" s="29" t="s">
        <v>5376</v>
      </c>
      <c r="J257" s="29" t="s">
        <v>5426</v>
      </c>
      <c r="K257" s="29" t="s">
        <v>5427</v>
      </c>
      <c r="L257" s="29" t="s">
        <v>4365</v>
      </c>
    </row>
    <row r="258" spans="1:12" ht="25.95" customHeight="1">
      <c r="A258" s="29" t="s">
        <v>1677</v>
      </c>
      <c r="B258" s="27" t="s">
        <v>72</v>
      </c>
      <c r="C258" s="27" t="s">
        <v>1678</v>
      </c>
      <c r="D258" s="27" t="s">
        <v>74</v>
      </c>
      <c r="E258" s="28" t="s">
        <v>75</v>
      </c>
      <c r="F258" s="29" t="s">
        <v>5428</v>
      </c>
      <c r="G258" s="29" t="s">
        <v>5429</v>
      </c>
      <c r="H258" s="29" t="s">
        <v>5430</v>
      </c>
      <c r="I258" s="29" t="s">
        <v>5376</v>
      </c>
      <c r="J258" s="29" t="s">
        <v>5431</v>
      </c>
      <c r="K258" s="29" t="s">
        <v>4370</v>
      </c>
      <c r="L258" s="29" t="s">
        <v>4370</v>
      </c>
    </row>
    <row r="259" spans="1:12" ht="24" customHeight="1">
      <c r="A259" s="29" t="s">
        <v>988</v>
      </c>
      <c r="B259" s="27" t="s">
        <v>72</v>
      </c>
      <c r="C259" s="27" t="s">
        <v>989</v>
      </c>
      <c r="D259" s="27" t="s">
        <v>74</v>
      </c>
      <c r="E259" s="28" t="s">
        <v>75</v>
      </c>
      <c r="F259" s="29" t="s">
        <v>4707</v>
      </c>
      <c r="G259" s="29" t="s">
        <v>5432</v>
      </c>
      <c r="H259" s="29" t="s">
        <v>5433</v>
      </c>
      <c r="I259" s="29" t="s">
        <v>5376</v>
      </c>
      <c r="J259" s="29" t="s">
        <v>5434</v>
      </c>
      <c r="K259" s="29" t="s">
        <v>4370</v>
      </c>
      <c r="L259" s="29" t="s">
        <v>4370</v>
      </c>
    </row>
    <row r="260" spans="1:12" ht="39" customHeight="1">
      <c r="A260" s="29" t="s">
        <v>747</v>
      </c>
      <c r="B260" s="27" t="s">
        <v>78</v>
      </c>
      <c r="C260" s="27" t="s">
        <v>748</v>
      </c>
      <c r="D260" s="27" t="s">
        <v>466</v>
      </c>
      <c r="E260" s="28" t="s">
        <v>114</v>
      </c>
      <c r="F260" s="29" t="s">
        <v>2741</v>
      </c>
      <c r="G260" s="29" t="s">
        <v>5435</v>
      </c>
      <c r="H260" s="29" t="s">
        <v>5436</v>
      </c>
      <c r="I260" s="29" t="s">
        <v>5376</v>
      </c>
      <c r="J260" s="29" t="s">
        <v>5437</v>
      </c>
      <c r="K260" s="29" t="s">
        <v>5438</v>
      </c>
      <c r="L260" s="29" t="s">
        <v>4365</v>
      </c>
    </row>
    <row r="261" spans="1:12" ht="25.95" customHeight="1">
      <c r="A261" s="29" t="s">
        <v>1470</v>
      </c>
      <c r="B261" s="27" t="s">
        <v>72</v>
      </c>
      <c r="C261" s="27" t="s">
        <v>1471</v>
      </c>
      <c r="D261" s="27" t="s">
        <v>74</v>
      </c>
      <c r="E261" s="28" t="s">
        <v>75</v>
      </c>
      <c r="F261" s="29" t="s">
        <v>5439</v>
      </c>
      <c r="G261" s="29" t="s">
        <v>5440</v>
      </c>
      <c r="H261" s="29" t="s">
        <v>5441</v>
      </c>
      <c r="I261" s="29" t="s">
        <v>5376</v>
      </c>
      <c r="J261" s="29" t="s">
        <v>5442</v>
      </c>
      <c r="K261" s="29" t="s">
        <v>4370</v>
      </c>
      <c r="L261" s="29" t="s">
        <v>4370</v>
      </c>
    </row>
    <row r="262" spans="1:12" ht="39" customHeight="1">
      <c r="A262" s="29" t="s">
        <v>1769</v>
      </c>
      <c r="B262" s="27" t="s">
        <v>72</v>
      </c>
      <c r="C262" s="27" t="s">
        <v>1770</v>
      </c>
      <c r="D262" s="27" t="s">
        <v>74</v>
      </c>
      <c r="E262" s="28" t="s">
        <v>75</v>
      </c>
      <c r="F262" s="29" t="s">
        <v>4958</v>
      </c>
      <c r="G262" s="29" t="s">
        <v>5443</v>
      </c>
      <c r="H262" s="29" t="s">
        <v>5444</v>
      </c>
      <c r="I262" s="29" t="s">
        <v>5376</v>
      </c>
      <c r="J262" s="29" t="s">
        <v>5445</v>
      </c>
      <c r="K262" s="29" t="s">
        <v>4370</v>
      </c>
      <c r="L262" s="29" t="s">
        <v>4370</v>
      </c>
    </row>
    <row r="263" spans="1:12" ht="52.05" customHeight="1">
      <c r="A263" s="29" t="s">
        <v>1754</v>
      </c>
      <c r="B263" s="27" t="s">
        <v>72</v>
      </c>
      <c r="C263" s="27" t="s">
        <v>1755</v>
      </c>
      <c r="D263" s="27" t="s">
        <v>204</v>
      </c>
      <c r="E263" s="28" t="s">
        <v>114</v>
      </c>
      <c r="F263" s="29" t="s">
        <v>4396</v>
      </c>
      <c r="G263" s="29" t="s">
        <v>5446</v>
      </c>
      <c r="H263" s="29" t="s">
        <v>5447</v>
      </c>
      <c r="I263" s="29" t="s">
        <v>5376</v>
      </c>
      <c r="J263" s="29" t="s">
        <v>5448</v>
      </c>
      <c r="K263" s="29" t="s">
        <v>4370</v>
      </c>
      <c r="L263" s="29" t="s">
        <v>4370</v>
      </c>
    </row>
    <row r="264" spans="1:12" ht="25.95" customHeight="1">
      <c r="A264" s="29" t="s">
        <v>344</v>
      </c>
      <c r="B264" s="27" t="s">
        <v>72</v>
      </c>
      <c r="C264" s="27" t="s">
        <v>345</v>
      </c>
      <c r="D264" s="27" t="s">
        <v>74</v>
      </c>
      <c r="E264" s="28" t="s">
        <v>75</v>
      </c>
      <c r="F264" s="29" t="s">
        <v>4371</v>
      </c>
      <c r="G264" s="29" t="s">
        <v>5449</v>
      </c>
      <c r="H264" s="29" t="s">
        <v>5449</v>
      </c>
      <c r="I264" s="29" t="s">
        <v>5376</v>
      </c>
      <c r="J264" s="29" t="s">
        <v>5450</v>
      </c>
      <c r="K264" s="29" t="s">
        <v>4370</v>
      </c>
      <c r="L264" s="29" t="s">
        <v>4370</v>
      </c>
    </row>
    <row r="265" spans="1:12" ht="25.95" customHeight="1">
      <c r="A265" s="29" t="s">
        <v>1175</v>
      </c>
      <c r="B265" s="27" t="s">
        <v>72</v>
      </c>
      <c r="C265" s="27" t="s">
        <v>1176</v>
      </c>
      <c r="D265" s="27" t="s">
        <v>204</v>
      </c>
      <c r="E265" s="28" t="s">
        <v>114</v>
      </c>
      <c r="F265" s="29" t="s">
        <v>4877</v>
      </c>
      <c r="G265" s="29" t="s">
        <v>5451</v>
      </c>
      <c r="H265" s="29" t="s">
        <v>5452</v>
      </c>
      <c r="I265" s="29" t="s">
        <v>5376</v>
      </c>
      <c r="J265" s="29" t="s">
        <v>5453</v>
      </c>
      <c r="K265" s="29" t="s">
        <v>4370</v>
      </c>
      <c r="L265" s="29" t="s">
        <v>4370</v>
      </c>
    </row>
    <row r="266" spans="1:12" ht="39" customHeight="1">
      <c r="A266" s="29" t="s">
        <v>516</v>
      </c>
      <c r="B266" s="27" t="s">
        <v>78</v>
      </c>
      <c r="C266" s="27" t="s">
        <v>517</v>
      </c>
      <c r="D266" s="27" t="s">
        <v>462</v>
      </c>
      <c r="E266" s="28" t="s">
        <v>268</v>
      </c>
      <c r="F266" s="29" t="s">
        <v>5454</v>
      </c>
      <c r="G266" s="29" t="s">
        <v>5455</v>
      </c>
      <c r="H266" s="29" t="s">
        <v>5456</v>
      </c>
      <c r="I266" s="29" t="s">
        <v>5376</v>
      </c>
      <c r="J266" s="29" t="s">
        <v>5457</v>
      </c>
      <c r="K266" s="29" t="s">
        <v>5458</v>
      </c>
      <c r="L266" s="29" t="s">
        <v>4365</v>
      </c>
    </row>
    <row r="267" spans="1:12" ht="39" customHeight="1">
      <c r="A267" s="29" t="s">
        <v>1021</v>
      </c>
      <c r="B267" s="27" t="s">
        <v>72</v>
      </c>
      <c r="C267" s="27" t="s">
        <v>1022</v>
      </c>
      <c r="D267" s="27" t="s">
        <v>74</v>
      </c>
      <c r="E267" s="28" t="s">
        <v>75</v>
      </c>
      <c r="F267" s="29" t="s">
        <v>5459</v>
      </c>
      <c r="G267" s="29" t="s">
        <v>5460</v>
      </c>
      <c r="H267" s="29" t="s">
        <v>5461</v>
      </c>
      <c r="I267" s="29" t="s">
        <v>5376</v>
      </c>
      <c r="J267" s="29" t="s">
        <v>5462</v>
      </c>
      <c r="K267" s="29" t="s">
        <v>4370</v>
      </c>
      <c r="L267" s="29" t="s">
        <v>4370</v>
      </c>
    </row>
    <row r="268" spans="1:12" ht="39" customHeight="1">
      <c r="A268" s="29" t="s">
        <v>417</v>
      </c>
      <c r="B268" s="27" t="s">
        <v>78</v>
      </c>
      <c r="C268" s="27" t="s">
        <v>418</v>
      </c>
      <c r="D268" s="27" t="s">
        <v>364</v>
      </c>
      <c r="E268" s="28" t="s">
        <v>99</v>
      </c>
      <c r="F268" s="29" t="s">
        <v>2480</v>
      </c>
      <c r="G268" s="29" t="s">
        <v>5463</v>
      </c>
      <c r="H268" s="29" t="s">
        <v>5464</v>
      </c>
      <c r="I268" s="29" t="s">
        <v>5376</v>
      </c>
      <c r="J268" s="29" t="s">
        <v>5465</v>
      </c>
      <c r="K268" s="29" t="s">
        <v>5466</v>
      </c>
      <c r="L268" s="29" t="s">
        <v>4365</v>
      </c>
    </row>
    <row r="269" spans="1:12" ht="52.05" customHeight="1">
      <c r="A269" s="29" t="s">
        <v>703</v>
      </c>
      <c r="B269" s="27" t="s">
        <v>78</v>
      </c>
      <c r="C269" s="27" t="s">
        <v>704</v>
      </c>
      <c r="D269" s="27" t="s">
        <v>638</v>
      </c>
      <c r="E269" s="28" t="s">
        <v>268</v>
      </c>
      <c r="F269" s="29" t="s">
        <v>5467</v>
      </c>
      <c r="G269" s="29" t="s">
        <v>5468</v>
      </c>
      <c r="H269" s="29" t="s">
        <v>5469</v>
      </c>
      <c r="I269" s="29" t="s">
        <v>5376</v>
      </c>
      <c r="J269" s="29" t="s">
        <v>5470</v>
      </c>
      <c r="K269" s="29" t="s">
        <v>5471</v>
      </c>
      <c r="L269" s="29" t="s">
        <v>4365</v>
      </c>
    </row>
    <row r="270" spans="1:12" ht="39" customHeight="1">
      <c r="A270" s="29" t="s">
        <v>1307</v>
      </c>
      <c r="B270" s="27" t="s">
        <v>78</v>
      </c>
      <c r="C270" s="27" t="s">
        <v>1308</v>
      </c>
      <c r="D270" s="27" t="s">
        <v>1075</v>
      </c>
      <c r="E270" s="28" t="s">
        <v>268</v>
      </c>
      <c r="F270" s="29" t="s">
        <v>5472</v>
      </c>
      <c r="G270" s="29" t="s">
        <v>5473</v>
      </c>
      <c r="H270" s="29" t="s">
        <v>5474</v>
      </c>
      <c r="I270" s="29" t="s">
        <v>5376</v>
      </c>
      <c r="J270" s="29" t="s">
        <v>5475</v>
      </c>
      <c r="K270" s="29" t="s">
        <v>5476</v>
      </c>
      <c r="L270" s="29" t="s">
        <v>4365</v>
      </c>
    </row>
    <row r="271" spans="1:12" ht="39" customHeight="1">
      <c r="A271" s="29" t="s">
        <v>388</v>
      </c>
      <c r="B271" s="27" t="s">
        <v>78</v>
      </c>
      <c r="C271" s="27" t="s">
        <v>389</v>
      </c>
      <c r="D271" s="27" t="s">
        <v>211</v>
      </c>
      <c r="E271" s="28" t="s">
        <v>99</v>
      </c>
      <c r="F271" s="29" t="s">
        <v>2431</v>
      </c>
      <c r="G271" s="29" t="s">
        <v>5477</v>
      </c>
      <c r="H271" s="29" t="s">
        <v>5478</v>
      </c>
      <c r="I271" s="29" t="s">
        <v>5376</v>
      </c>
      <c r="J271" s="29" t="s">
        <v>5479</v>
      </c>
      <c r="K271" s="29" t="s">
        <v>5480</v>
      </c>
      <c r="L271" s="29" t="s">
        <v>4365</v>
      </c>
    </row>
    <row r="272" spans="1:12" ht="25.95" customHeight="1">
      <c r="A272" s="29" t="s">
        <v>1646</v>
      </c>
      <c r="B272" s="27" t="s">
        <v>78</v>
      </c>
      <c r="C272" s="27" t="s">
        <v>1647</v>
      </c>
      <c r="D272" s="27" t="s">
        <v>1587</v>
      </c>
      <c r="E272" s="28" t="s">
        <v>114</v>
      </c>
      <c r="F272" s="29" t="s">
        <v>5481</v>
      </c>
      <c r="G272" s="29" t="s">
        <v>5482</v>
      </c>
      <c r="H272" s="29" t="s">
        <v>5483</v>
      </c>
      <c r="I272" s="29" t="s">
        <v>5376</v>
      </c>
      <c r="J272" s="29" t="s">
        <v>5484</v>
      </c>
      <c r="K272" s="29" t="s">
        <v>5485</v>
      </c>
      <c r="L272" s="29" t="s">
        <v>4365</v>
      </c>
    </row>
    <row r="273" spans="1:12" ht="64.95" customHeight="1">
      <c r="A273" s="29" t="s">
        <v>956</v>
      </c>
      <c r="B273" s="27" t="s">
        <v>72</v>
      </c>
      <c r="C273" s="27" t="s">
        <v>957</v>
      </c>
      <c r="D273" s="27" t="s">
        <v>74</v>
      </c>
      <c r="E273" s="28" t="s">
        <v>75</v>
      </c>
      <c r="F273" s="29" t="s">
        <v>4752</v>
      </c>
      <c r="G273" s="29" t="s">
        <v>5486</v>
      </c>
      <c r="H273" s="29" t="s">
        <v>5487</v>
      </c>
      <c r="I273" s="29" t="s">
        <v>5376</v>
      </c>
      <c r="J273" s="29" t="s">
        <v>5488</v>
      </c>
      <c r="K273" s="29" t="s">
        <v>4370</v>
      </c>
      <c r="L273" s="29" t="s">
        <v>4370</v>
      </c>
    </row>
    <row r="274" spans="1:12" ht="64.95" customHeight="1">
      <c r="A274" s="29" t="s">
        <v>909</v>
      </c>
      <c r="B274" s="27" t="s">
        <v>78</v>
      </c>
      <c r="C274" s="27" t="s">
        <v>910</v>
      </c>
      <c r="D274" s="27" t="s">
        <v>307</v>
      </c>
      <c r="E274" s="28" t="s">
        <v>268</v>
      </c>
      <c r="F274" s="29" t="s">
        <v>4798</v>
      </c>
      <c r="G274" s="29" t="s">
        <v>5489</v>
      </c>
      <c r="H274" s="29" t="s">
        <v>5490</v>
      </c>
      <c r="I274" s="29" t="s">
        <v>5376</v>
      </c>
      <c r="J274" s="29" t="s">
        <v>5491</v>
      </c>
      <c r="K274" s="29" t="s">
        <v>5492</v>
      </c>
      <c r="L274" s="29" t="s">
        <v>4365</v>
      </c>
    </row>
    <row r="275" spans="1:12" ht="78" customHeight="1">
      <c r="A275" s="29" t="s">
        <v>1377</v>
      </c>
      <c r="B275" s="27" t="s">
        <v>72</v>
      </c>
      <c r="C275" s="27" t="s">
        <v>1378</v>
      </c>
      <c r="D275" s="27" t="s">
        <v>74</v>
      </c>
      <c r="E275" s="28" t="s">
        <v>75</v>
      </c>
      <c r="F275" s="29" t="s">
        <v>5493</v>
      </c>
      <c r="G275" s="29" t="s">
        <v>5494</v>
      </c>
      <c r="H275" s="29" t="s">
        <v>5495</v>
      </c>
      <c r="I275" s="29" t="s">
        <v>5376</v>
      </c>
      <c r="J275" s="29" t="s">
        <v>5496</v>
      </c>
      <c r="K275" s="29" t="s">
        <v>4370</v>
      </c>
      <c r="L275" s="29" t="s">
        <v>4370</v>
      </c>
    </row>
    <row r="276" spans="1:12" ht="25.95" customHeight="1">
      <c r="A276" s="29" t="s">
        <v>1487</v>
      </c>
      <c r="B276" s="27" t="s">
        <v>72</v>
      </c>
      <c r="C276" s="27" t="s">
        <v>1488</v>
      </c>
      <c r="D276" s="27" t="s">
        <v>74</v>
      </c>
      <c r="E276" s="28" t="s">
        <v>75</v>
      </c>
      <c r="F276" s="29" t="s">
        <v>4915</v>
      </c>
      <c r="G276" s="29" t="s">
        <v>5497</v>
      </c>
      <c r="H276" s="29" t="s">
        <v>5498</v>
      </c>
      <c r="I276" s="29" t="s">
        <v>5376</v>
      </c>
      <c r="J276" s="29" t="s">
        <v>5499</v>
      </c>
      <c r="K276" s="29" t="s">
        <v>4370</v>
      </c>
      <c r="L276" s="29" t="s">
        <v>4370</v>
      </c>
    </row>
    <row r="277" spans="1:12" ht="39" customHeight="1">
      <c r="A277" s="29" t="s">
        <v>921</v>
      </c>
      <c r="B277" s="27" t="s">
        <v>78</v>
      </c>
      <c r="C277" s="27" t="s">
        <v>922</v>
      </c>
      <c r="D277" s="27" t="s">
        <v>307</v>
      </c>
      <c r="E277" s="28" t="s">
        <v>268</v>
      </c>
      <c r="F277" s="29" t="s">
        <v>5139</v>
      </c>
      <c r="G277" s="29" t="s">
        <v>5500</v>
      </c>
      <c r="H277" s="29" t="s">
        <v>5501</v>
      </c>
      <c r="I277" s="29" t="s">
        <v>5376</v>
      </c>
      <c r="J277" s="29" t="s">
        <v>5502</v>
      </c>
      <c r="K277" s="29" t="s">
        <v>5503</v>
      </c>
      <c r="L277" s="29" t="s">
        <v>4365</v>
      </c>
    </row>
    <row r="278" spans="1:12" ht="25.95" customHeight="1">
      <c r="A278" s="29" t="s">
        <v>1125</v>
      </c>
      <c r="B278" s="27" t="s">
        <v>78</v>
      </c>
      <c r="C278" s="27" t="s">
        <v>1126</v>
      </c>
      <c r="D278" s="27" t="s">
        <v>1114</v>
      </c>
      <c r="E278" s="28" t="s">
        <v>268</v>
      </c>
      <c r="F278" s="29" t="s">
        <v>4752</v>
      </c>
      <c r="G278" s="29" t="s">
        <v>5504</v>
      </c>
      <c r="H278" s="29" t="s">
        <v>5505</v>
      </c>
      <c r="I278" s="29" t="s">
        <v>5376</v>
      </c>
      <c r="J278" s="29" t="s">
        <v>5506</v>
      </c>
      <c r="K278" s="29" t="s">
        <v>5507</v>
      </c>
      <c r="L278" s="29" t="s">
        <v>4365</v>
      </c>
    </row>
    <row r="279" spans="1:12" ht="64.95" customHeight="1">
      <c r="A279" s="29" t="s">
        <v>999</v>
      </c>
      <c r="B279" s="27" t="s">
        <v>72</v>
      </c>
      <c r="C279" s="27" t="s">
        <v>1000</v>
      </c>
      <c r="D279" s="27" t="s">
        <v>74</v>
      </c>
      <c r="E279" s="28" t="s">
        <v>75</v>
      </c>
      <c r="F279" s="29" t="s">
        <v>5508</v>
      </c>
      <c r="G279" s="29" t="s">
        <v>5509</v>
      </c>
      <c r="H279" s="29" t="s">
        <v>5510</v>
      </c>
      <c r="I279" s="29" t="s">
        <v>5376</v>
      </c>
      <c r="J279" s="29" t="s">
        <v>5511</v>
      </c>
      <c r="K279" s="29" t="s">
        <v>4370</v>
      </c>
      <c r="L279" s="29" t="s">
        <v>4370</v>
      </c>
    </row>
    <row r="280" spans="1:12" ht="24" customHeight="1">
      <c r="A280" s="29" t="s">
        <v>822</v>
      </c>
      <c r="B280" s="27" t="s">
        <v>72</v>
      </c>
      <c r="C280" s="27" t="s">
        <v>823</v>
      </c>
      <c r="D280" s="27" t="s">
        <v>74</v>
      </c>
      <c r="E280" s="28" t="s">
        <v>75</v>
      </c>
      <c r="F280" s="29" t="s">
        <v>5512</v>
      </c>
      <c r="G280" s="29" t="s">
        <v>5128</v>
      </c>
      <c r="H280" s="29" t="s">
        <v>5513</v>
      </c>
      <c r="I280" s="29" t="s">
        <v>5376</v>
      </c>
      <c r="J280" s="29" t="s">
        <v>5514</v>
      </c>
      <c r="K280" s="29" t="s">
        <v>4370</v>
      </c>
      <c r="L280" s="29" t="s">
        <v>4370</v>
      </c>
    </row>
    <row r="281" spans="1:12" ht="24" customHeight="1">
      <c r="A281" s="29" t="s">
        <v>985</v>
      </c>
      <c r="B281" s="27" t="s">
        <v>72</v>
      </c>
      <c r="C281" s="27" t="s">
        <v>986</v>
      </c>
      <c r="D281" s="27" t="s">
        <v>74</v>
      </c>
      <c r="E281" s="28" t="s">
        <v>75</v>
      </c>
      <c r="F281" s="29" t="s">
        <v>2955</v>
      </c>
      <c r="G281" s="29" t="s">
        <v>5515</v>
      </c>
      <c r="H281" s="29" t="s">
        <v>5516</v>
      </c>
      <c r="I281" s="29" t="s">
        <v>5376</v>
      </c>
      <c r="J281" s="29" t="s">
        <v>5517</v>
      </c>
      <c r="K281" s="29" t="s">
        <v>4370</v>
      </c>
      <c r="L281" s="29" t="s">
        <v>4370</v>
      </c>
    </row>
    <row r="282" spans="1:12" ht="39" customHeight="1">
      <c r="A282" s="29" t="s">
        <v>1570</v>
      </c>
      <c r="B282" s="27" t="s">
        <v>78</v>
      </c>
      <c r="C282" s="27" t="s">
        <v>1571</v>
      </c>
      <c r="D282" s="27" t="s">
        <v>1075</v>
      </c>
      <c r="E282" s="28" t="s">
        <v>268</v>
      </c>
      <c r="F282" s="29" t="s">
        <v>5351</v>
      </c>
      <c r="G282" s="29" t="s">
        <v>5518</v>
      </c>
      <c r="H282" s="29" t="s">
        <v>5519</v>
      </c>
      <c r="I282" s="29" t="s">
        <v>5376</v>
      </c>
      <c r="J282" s="29" t="s">
        <v>5520</v>
      </c>
      <c r="K282" s="29" t="s">
        <v>5521</v>
      </c>
      <c r="L282" s="29" t="s">
        <v>4365</v>
      </c>
    </row>
    <row r="283" spans="1:12" ht="25.95" customHeight="1">
      <c r="A283" s="29" t="s">
        <v>564</v>
      </c>
      <c r="B283" s="27" t="s">
        <v>78</v>
      </c>
      <c r="C283" s="27" t="s">
        <v>565</v>
      </c>
      <c r="D283" s="27" t="s">
        <v>462</v>
      </c>
      <c r="E283" s="28" t="s">
        <v>268</v>
      </c>
      <c r="F283" s="29" t="s">
        <v>5231</v>
      </c>
      <c r="G283" s="29" t="s">
        <v>5522</v>
      </c>
      <c r="H283" s="29" t="s">
        <v>5523</v>
      </c>
      <c r="I283" s="29" t="s">
        <v>5376</v>
      </c>
      <c r="J283" s="29" t="s">
        <v>5524</v>
      </c>
      <c r="K283" s="29" t="s">
        <v>5525</v>
      </c>
      <c r="L283" s="29" t="s">
        <v>4365</v>
      </c>
    </row>
    <row r="284" spans="1:12" ht="64.95" customHeight="1">
      <c r="A284" s="29" t="s">
        <v>1841</v>
      </c>
      <c r="B284" s="27" t="s">
        <v>72</v>
      </c>
      <c r="C284" s="27" t="s">
        <v>1842</v>
      </c>
      <c r="D284" s="27" t="s">
        <v>74</v>
      </c>
      <c r="E284" s="28" t="s">
        <v>75</v>
      </c>
      <c r="F284" s="29" t="s">
        <v>4752</v>
      </c>
      <c r="G284" s="29" t="s">
        <v>5526</v>
      </c>
      <c r="H284" s="29" t="s">
        <v>5527</v>
      </c>
      <c r="I284" s="29" t="s">
        <v>5376</v>
      </c>
      <c r="J284" s="29" t="s">
        <v>5528</v>
      </c>
      <c r="K284" s="29" t="s">
        <v>4370</v>
      </c>
      <c r="L284" s="29" t="s">
        <v>4370</v>
      </c>
    </row>
    <row r="285" spans="1:12" ht="25.95" customHeight="1">
      <c r="A285" s="29" t="s">
        <v>947</v>
      </c>
      <c r="B285" s="27" t="s">
        <v>72</v>
      </c>
      <c r="C285" s="27" t="s">
        <v>948</v>
      </c>
      <c r="D285" s="27" t="s">
        <v>74</v>
      </c>
      <c r="E285" s="28" t="s">
        <v>75</v>
      </c>
      <c r="F285" s="29" t="s">
        <v>4752</v>
      </c>
      <c r="G285" s="29" t="s">
        <v>5529</v>
      </c>
      <c r="H285" s="29" t="s">
        <v>5530</v>
      </c>
      <c r="I285" s="29" t="s">
        <v>5376</v>
      </c>
      <c r="J285" s="29" t="s">
        <v>5531</v>
      </c>
      <c r="K285" s="29" t="s">
        <v>4370</v>
      </c>
      <c r="L285" s="29" t="s">
        <v>4370</v>
      </c>
    </row>
    <row r="286" spans="1:12" ht="103.95" customHeight="1">
      <c r="A286" s="29" t="s">
        <v>1634</v>
      </c>
      <c r="B286" s="27" t="s">
        <v>72</v>
      </c>
      <c r="C286" s="27" t="s">
        <v>1635</v>
      </c>
      <c r="D286" s="27" t="s">
        <v>74</v>
      </c>
      <c r="E286" s="28" t="s">
        <v>75</v>
      </c>
      <c r="F286" s="29" t="s">
        <v>5532</v>
      </c>
      <c r="G286" s="29" t="s">
        <v>5533</v>
      </c>
      <c r="H286" s="29" t="s">
        <v>5534</v>
      </c>
      <c r="I286" s="29" t="s">
        <v>5376</v>
      </c>
      <c r="J286" s="29" t="s">
        <v>5535</v>
      </c>
      <c r="K286" s="29" t="s">
        <v>4370</v>
      </c>
      <c r="L286" s="29" t="s">
        <v>4370</v>
      </c>
    </row>
    <row r="287" spans="1:12" ht="52.05" customHeight="1">
      <c r="A287" s="29" t="s">
        <v>897</v>
      </c>
      <c r="B287" s="27" t="s">
        <v>78</v>
      </c>
      <c r="C287" s="27" t="s">
        <v>898</v>
      </c>
      <c r="D287" s="27" t="s">
        <v>307</v>
      </c>
      <c r="E287" s="28" t="s">
        <v>268</v>
      </c>
      <c r="F287" s="29" t="s">
        <v>4752</v>
      </c>
      <c r="G287" s="29" t="s">
        <v>5536</v>
      </c>
      <c r="H287" s="29" t="s">
        <v>5537</v>
      </c>
      <c r="I287" s="29" t="s">
        <v>5376</v>
      </c>
      <c r="J287" s="29" t="s">
        <v>5538</v>
      </c>
      <c r="K287" s="29" t="s">
        <v>5539</v>
      </c>
      <c r="L287" s="29" t="s">
        <v>4365</v>
      </c>
    </row>
    <row r="288" spans="1:12" ht="52.05" customHeight="1">
      <c r="A288" s="29" t="s">
        <v>713</v>
      </c>
      <c r="B288" s="27" t="s">
        <v>78</v>
      </c>
      <c r="C288" s="27" t="s">
        <v>714</v>
      </c>
      <c r="D288" s="27" t="s">
        <v>638</v>
      </c>
      <c r="E288" s="28" t="s">
        <v>268</v>
      </c>
      <c r="F288" s="29" t="s">
        <v>5317</v>
      </c>
      <c r="G288" s="29" t="s">
        <v>5540</v>
      </c>
      <c r="H288" s="29" t="s">
        <v>5541</v>
      </c>
      <c r="I288" s="29" t="s">
        <v>5376</v>
      </c>
      <c r="J288" s="29" t="s">
        <v>5542</v>
      </c>
      <c r="K288" s="29" t="s">
        <v>5543</v>
      </c>
      <c r="L288" s="29" t="s">
        <v>4365</v>
      </c>
    </row>
    <row r="289" spans="1:12" ht="25.95" customHeight="1">
      <c r="A289" s="29" t="s">
        <v>1690</v>
      </c>
      <c r="B289" s="27" t="s">
        <v>78</v>
      </c>
      <c r="C289" s="27" t="s">
        <v>1691</v>
      </c>
      <c r="D289" s="27" t="s">
        <v>1427</v>
      </c>
      <c r="E289" s="28" t="s">
        <v>268</v>
      </c>
      <c r="F289" s="29" t="s">
        <v>4779</v>
      </c>
      <c r="G289" s="29" t="s">
        <v>5544</v>
      </c>
      <c r="H289" s="29" t="s">
        <v>5545</v>
      </c>
      <c r="I289" s="29" t="s">
        <v>5376</v>
      </c>
      <c r="J289" s="29" t="s">
        <v>5546</v>
      </c>
      <c r="K289" s="29" t="s">
        <v>5547</v>
      </c>
      <c r="L289" s="29" t="s">
        <v>4365</v>
      </c>
    </row>
    <row r="290" spans="1:12" ht="25.95" customHeight="1">
      <c r="A290" s="29" t="s">
        <v>1254</v>
      </c>
      <c r="B290" s="27" t="s">
        <v>78</v>
      </c>
      <c r="C290" s="27" t="s">
        <v>1255</v>
      </c>
      <c r="D290" s="27" t="s">
        <v>1114</v>
      </c>
      <c r="E290" s="28" t="s">
        <v>268</v>
      </c>
      <c r="F290" s="29" t="s">
        <v>4396</v>
      </c>
      <c r="G290" s="29" t="s">
        <v>5548</v>
      </c>
      <c r="H290" s="29" t="s">
        <v>5549</v>
      </c>
      <c r="I290" s="29" t="s">
        <v>5376</v>
      </c>
      <c r="J290" s="29" t="s">
        <v>5550</v>
      </c>
      <c r="K290" s="29" t="s">
        <v>5551</v>
      </c>
      <c r="L290" s="29" t="s">
        <v>4365</v>
      </c>
    </row>
    <row r="291" spans="1:12" ht="25.95" customHeight="1">
      <c r="A291" s="29" t="s">
        <v>1257</v>
      </c>
      <c r="B291" s="27" t="s">
        <v>78</v>
      </c>
      <c r="C291" s="27" t="s">
        <v>1258</v>
      </c>
      <c r="D291" s="27" t="s">
        <v>1114</v>
      </c>
      <c r="E291" s="28" t="s">
        <v>268</v>
      </c>
      <c r="F291" s="29" t="s">
        <v>4396</v>
      </c>
      <c r="G291" s="29" t="s">
        <v>5548</v>
      </c>
      <c r="H291" s="29" t="s">
        <v>5549</v>
      </c>
      <c r="I291" s="29" t="s">
        <v>5376</v>
      </c>
      <c r="J291" s="29" t="s">
        <v>5552</v>
      </c>
      <c r="K291" s="29" t="s">
        <v>5551</v>
      </c>
      <c r="L291" s="29" t="s">
        <v>4365</v>
      </c>
    </row>
    <row r="292" spans="1:12" ht="52.05" customHeight="1">
      <c r="A292" s="29" t="s">
        <v>636</v>
      </c>
      <c r="B292" s="27" t="s">
        <v>78</v>
      </c>
      <c r="C292" s="27" t="s">
        <v>637</v>
      </c>
      <c r="D292" s="27" t="s">
        <v>638</v>
      </c>
      <c r="E292" s="28" t="s">
        <v>268</v>
      </c>
      <c r="F292" s="29" t="s">
        <v>5206</v>
      </c>
      <c r="G292" s="29" t="s">
        <v>5553</v>
      </c>
      <c r="H292" s="29" t="s">
        <v>5554</v>
      </c>
      <c r="I292" s="29" t="s">
        <v>5376</v>
      </c>
      <c r="J292" s="29" t="s">
        <v>5555</v>
      </c>
      <c r="K292" s="29" t="s">
        <v>5556</v>
      </c>
      <c r="L292" s="29" t="s">
        <v>4365</v>
      </c>
    </row>
    <row r="293" spans="1:12" ht="78" customHeight="1">
      <c r="A293" s="29" t="s">
        <v>1380</v>
      </c>
      <c r="B293" s="27" t="s">
        <v>72</v>
      </c>
      <c r="C293" s="27" t="s">
        <v>1381</v>
      </c>
      <c r="D293" s="27" t="s">
        <v>74</v>
      </c>
      <c r="E293" s="28" t="s">
        <v>75</v>
      </c>
      <c r="F293" s="29" t="s">
        <v>4707</v>
      </c>
      <c r="G293" s="29" t="s">
        <v>5557</v>
      </c>
      <c r="H293" s="29" t="s">
        <v>5558</v>
      </c>
      <c r="I293" s="29" t="s">
        <v>5376</v>
      </c>
      <c r="J293" s="29" t="s">
        <v>5559</v>
      </c>
      <c r="K293" s="29" t="s">
        <v>4370</v>
      </c>
      <c r="L293" s="29" t="s">
        <v>4370</v>
      </c>
    </row>
    <row r="294" spans="1:12" ht="25.95" customHeight="1">
      <c r="A294" s="29" t="s">
        <v>1190</v>
      </c>
      <c r="B294" s="27" t="s">
        <v>72</v>
      </c>
      <c r="C294" s="27" t="s">
        <v>1191</v>
      </c>
      <c r="D294" s="27" t="s">
        <v>74</v>
      </c>
      <c r="E294" s="28" t="s">
        <v>75</v>
      </c>
      <c r="F294" s="29" t="s">
        <v>4707</v>
      </c>
      <c r="G294" s="29" t="s">
        <v>5557</v>
      </c>
      <c r="H294" s="29" t="s">
        <v>5558</v>
      </c>
      <c r="I294" s="29" t="s">
        <v>5376</v>
      </c>
      <c r="J294" s="29" t="s">
        <v>5560</v>
      </c>
      <c r="K294" s="29" t="s">
        <v>4370</v>
      </c>
      <c r="L294" s="29" t="s">
        <v>4370</v>
      </c>
    </row>
    <row r="295" spans="1:12" ht="39" customHeight="1">
      <c r="A295" s="29" t="s">
        <v>1673</v>
      </c>
      <c r="B295" s="27" t="s">
        <v>78</v>
      </c>
      <c r="C295" s="27" t="s">
        <v>1674</v>
      </c>
      <c r="D295" s="27" t="s">
        <v>1675</v>
      </c>
      <c r="E295" s="28" t="s">
        <v>268</v>
      </c>
      <c r="F295" s="29" t="s">
        <v>5317</v>
      </c>
      <c r="G295" s="29" t="s">
        <v>5561</v>
      </c>
      <c r="H295" s="29" t="s">
        <v>5562</v>
      </c>
      <c r="I295" s="29" t="s">
        <v>5376</v>
      </c>
      <c r="J295" s="29" t="s">
        <v>5563</v>
      </c>
      <c r="K295" s="29" t="s">
        <v>5564</v>
      </c>
      <c r="L295" s="29" t="s">
        <v>4365</v>
      </c>
    </row>
    <row r="296" spans="1:12" ht="39" customHeight="1">
      <c r="A296" s="29" t="s">
        <v>753</v>
      </c>
      <c r="B296" s="27" t="s">
        <v>72</v>
      </c>
      <c r="C296" s="27" t="s">
        <v>754</v>
      </c>
      <c r="D296" s="27" t="s">
        <v>74</v>
      </c>
      <c r="E296" s="28" t="s">
        <v>75</v>
      </c>
      <c r="F296" s="29" t="s">
        <v>4958</v>
      </c>
      <c r="G296" s="29" t="s">
        <v>5565</v>
      </c>
      <c r="H296" s="29" t="s">
        <v>5566</v>
      </c>
      <c r="I296" s="29" t="s">
        <v>5376</v>
      </c>
      <c r="J296" s="29" t="s">
        <v>5567</v>
      </c>
      <c r="K296" s="29" t="s">
        <v>4370</v>
      </c>
      <c r="L296" s="29" t="s">
        <v>4370</v>
      </c>
    </row>
    <row r="297" spans="1:12" ht="25.95" customHeight="1">
      <c r="A297" s="29" t="s">
        <v>1760</v>
      </c>
      <c r="B297" s="27" t="s">
        <v>72</v>
      </c>
      <c r="C297" s="27" t="s">
        <v>1761</v>
      </c>
      <c r="D297" s="27" t="s">
        <v>74</v>
      </c>
      <c r="E297" s="28" t="s">
        <v>75</v>
      </c>
      <c r="F297" s="29" t="s">
        <v>4624</v>
      </c>
      <c r="G297" s="29" t="s">
        <v>5568</v>
      </c>
      <c r="H297" s="29" t="s">
        <v>5569</v>
      </c>
      <c r="I297" s="29" t="s">
        <v>5376</v>
      </c>
      <c r="J297" s="29" t="s">
        <v>5570</v>
      </c>
      <c r="K297" s="29" t="s">
        <v>4370</v>
      </c>
      <c r="L297" s="29" t="s">
        <v>4370</v>
      </c>
    </row>
    <row r="298" spans="1:12" ht="52.05" customHeight="1">
      <c r="A298" s="29" t="s">
        <v>662</v>
      </c>
      <c r="B298" s="27" t="s">
        <v>78</v>
      </c>
      <c r="C298" s="27" t="s">
        <v>663</v>
      </c>
      <c r="D298" s="27" t="s">
        <v>638</v>
      </c>
      <c r="E298" s="28" t="s">
        <v>268</v>
      </c>
      <c r="F298" s="29" t="s">
        <v>5571</v>
      </c>
      <c r="G298" s="29" t="s">
        <v>5572</v>
      </c>
      <c r="H298" s="29" t="s">
        <v>5573</v>
      </c>
      <c r="I298" s="29" t="s">
        <v>5376</v>
      </c>
      <c r="J298" s="29" t="s">
        <v>5574</v>
      </c>
      <c r="K298" s="29" t="s">
        <v>5575</v>
      </c>
      <c r="L298" s="29" t="s">
        <v>4365</v>
      </c>
    </row>
    <row r="299" spans="1:12" ht="39" customHeight="1">
      <c r="A299" s="29" t="s">
        <v>1585</v>
      </c>
      <c r="B299" s="27" t="s">
        <v>78</v>
      </c>
      <c r="C299" s="27" t="s">
        <v>1586</v>
      </c>
      <c r="D299" s="27" t="s">
        <v>1587</v>
      </c>
      <c r="E299" s="28" t="s">
        <v>114</v>
      </c>
      <c r="F299" s="29" t="s">
        <v>5512</v>
      </c>
      <c r="G299" s="29" t="s">
        <v>5576</v>
      </c>
      <c r="H299" s="29" t="s">
        <v>5577</v>
      </c>
      <c r="I299" s="29" t="s">
        <v>5578</v>
      </c>
      <c r="J299" s="29" t="s">
        <v>5579</v>
      </c>
      <c r="K299" s="29" t="s">
        <v>5580</v>
      </c>
      <c r="L299" s="29" t="s">
        <v>4365</v>
      </c>
    </row>
    <row r="300" spans="1:12" ht="52.05" customHeight="1">
      <c r="A300" s="29" t="s">
        <v>1496</v>
      </c>
      <c r="B300" s="27" t="s">
        <v>78</v>
      </c>
      <c r="C300" s="27" t="s">
        <v>1497</v>
      </c>
      <c r="D300" s="27" t="s">
        <v>215</v>
      </c>
      <c r="E300" s="28" t="s">
        <v>99</v>
      </c>
      <c r="F300" s="29" t="s">
        <v>3350</v>
      </c>
      <c r="G300" s="29" t="s">
        <v>5581</v>
      </c>
      <c r="H300" s="29" t="s">
        <v>5582</v>
      </c>
      <c r="I300" s="29" t="s">
        <v>5578</v>
      </c>
      <c r="J300" s="29" t="s">
        <v>5583</v>
      </c>
      <c r="K300" s="29" t="s">
        <v>5584</v>
      </c>
      <c r="L300" s="29" t="s">
        <v>4365</v>
      </c>
    </row>
    <row r="301" spans="1:12" ht="52.05" customHeight="1">
      <c r="A301" s="29" t="s">
        <v>1087</v>
      </c>
      <c r="B301" s="27" t="s">
        <v>78</v>
      </c>
      <c r="C301" s="27" t="s">
        <v>1088</v>
      </c>
      <c r="D301" s="27" t="s">
        <v>1089</v>
      </c>
      <c r="E301" s="28" t="s">
        <v>114</v>
      </c>
      <c r="F301" s="29" t="s">
        <v>4757</v>
      </c>
      <c r="G301" s="29" t="s">
        <v>5585</v>
      </c>
      <c r="H301" s="29" t="s">
        <v>5586</v>
      </c>
      <c r="I301" s="29" t="s">
        <v>5578</v>
      </c>
      <c r="J301" s="29" t="s">
        <v>5587</v>
      </c>
      <c r="K301" s="29" t="s">
        <v>5588</v>
      </c>
      <c r="L301" s="29" t="s">
        <v>4365</v>
      </c>
    </row>
    <row r="302" spans="1:12" ht="39" customHeight="1">
      <c r="A302" s="29" t="s">
        <v>1551</v>
      </c>
      <c r="B302" s="27" t="s">
        <v>72</v>
      </c>
      <c r="C302" s="27" t="s">
        <v>1552</v>
      </c>
      <c r="D302" s="27" t="s">
        <v>74</v>
      </c>
      <c r="E302" s="28" t="s">
        <v>75</v>
      </c>
      <c r="F302" s="29" t="s">
        <v>5589</v>
      </c>
      <c r="G302" s="29" t="s">
        <v>5590</v>
      </c>
      <c r="H302" s="29" t="s">
        <v>5591</v>
      </c>
      <c r="I302" s="29" t="s">
        <v>5578</v>
      </c>
      <c r="J302" s="29" t="s">
        <v>5592</v>
      </c>
      <c r="K302" s="29" t="s">
        <v>4370</v>
      </c>
      <c r="L302" s="29" t="s">
        <v>4370</v>
      </c>
    </row>
    <row r="303" spans="1:12" ht="52.05" customHeight="1">
      <c r="A303" s="29" t="s">
        <v>694</v>
      </c>
      <c r="B303" s="27" t="s">
        <v>78</v>
      </c>
      <c r="C303" s="27" t="s">
        <v>695</v>
      </c>
      <c r="D303" s="27" t="s">
        <v>638</v>
      </c>
      <c r="E303" s="28" t="s">
        <v>268</v>
      </c>
      <c r="F303" s="29" t="s">
        <v>5158</v>
      </c>
      <c r="G303" s="29" t="s">
        <v>5593</v>
      </c>
      <c r="H303" s="29" t="s">
        <v>5594</v>
      </c>
      <c r="I303" s="29" t="s">
        <v>5578</v>
      </c>
      <c r="J303" s="29" t="s">
        <v>5595</v>
      </c>
      <c r="K303" s="29" t="s">
        <v>5596</v>
      </c>
      <c r="L303" s="29" t="s">
        <v>4365</v>
      </c>
    </row>
    <row r="304" spans="1:12" ht="39" customHeight="1">
      <c r="A304" s="29" t="s">
        <v>803</v>
      </c>
      <c r="B304" s="27" t="s">
        <v>78</v>
      </c>
      <c r="C304" s="27" t="s">
        <v>804</v>
      </c>
      <c r="D304" s="27" t="s">
        <v>645</v>
      </c>
      <c r="E304" s="28" t="s">
        <v>114</v>
      </c>
      <c r="F304" s="29" t="s">
        <v>2786</v>
      </c>
      <c r="G304" s="29" t="s">
        <v>5597</v>
      </c>
      <c r="H304" s="29" t="s">
        <v>5598</v>
      </c>
      <c r="I304" s="29" t="s">
        <v>5578</v>
      </c>
      <c r="J304" s="29" t="s">
        <v>5599</v>
      </c>
      <c r="K304" s="29" t="s">
        <v>5600</v>
      </c>
      <c r="L304" s="29" t="s">
        <v>4365</v>
      </c>
    </row>
    <row r="305" spans="1:12" ht="25.95" customHeight="1">
      <c r="A305" s="29" t="s">
        <v>1509</v>
      </c>
      <c r="B305" s="27" t="s">
        <v>72</v>
      </c>
      <c r="C305" s="27" t="s">
        <v>1149</v>
      </c>
      <c r="D305" s="27" t="s">
        <v>74</v>
      </c>
      <c r="E305" s="28" t="s">
        <v>75</v>
      </c>
      <c r="F305" s="29" t="s">
        <v>4396</v>
      </c>
      <c r="G305" s="29" t="s">
        <v>5601</v>
      </c>
      <c r="H305" s="29" t="s">
        <v>5602</v>
      </c>
      <c r="I305" s="29" t="s">
        <v>5578</v>
      </c>
      <c r="J305" s="29" t="s">
        <v>5603</v>
      </c>
      <c r="K305" s="29" t="s">
        <v>4370</v>
      </c>
      <c r="L305" s="29" t="s">
        <v>4370</v>
      </c>
    </row>
    <row r="306" spans="1:12" ht="39" customHeight="1">
      <c r="A306" s="29" t="s">
        <v>1661</v>
      </c>
      <c r="B306" s="27" t="s">
        <v>78</v>
      </c>
      <c r="C306" s="27" t="s">
        <v>1662</v>
      </c>
      <c r="D306" s="27" t="s">
        <v>977</v>
      </c>
      <c r="E306" s="28" t="s">
        <v>268</v>
      </c>
      <c r="F306" s="29" t="s">
        <v>4371</v>
      </c>
      <c r="G306" s="29" t="s">
        <v>5604</v>
      </c>
      <c r="H306" s="29" t="s">
        <v>5604</v>
      </c>
      <c r="I306" s="29" t="s">
        <v>5578</v>
      </c>
      <c r="J306" s="29" t="s">
        <v>5605</v>
      </c>
      <c r="K306" s="29" t="s">
        <v>5606</v>
      </c>
      <c r="L306" s="29" t="s">
        <v>4365</v>
      </c>
    </row>
    <row r="307" spans="1:12" ht="64.95" customHeight="1">
      <c r="A307" s="29" t="s">
        <v>1739</v>
      </c>
      <c r="B307" s="27" t="s">
        <v>72</v>
      </c>
      <c r="C307" s="27" t="s">
        <v>1740</v>
      </c>
      <c r="D307" s="27" t="s">
        <v>74</v>
      </c>
      <c r="E307" s="28" t="s">
        <v>75</v>
      </c>
      <c r="F307" s="29" t="s">
        <v>4371</v>
      </c>
      <c r="G307" s="29" t="s">
        <v>5607</v>
      </c>
      <c r="H307" s="29" t="s">
        <v>5607</v>
      </c>
      <c r="I307" s="29" t="s">
        <v>5578</v>
      </c>
      <c r="J307" s="29" t="s">
        <v>5608</v>
      </c>
      <c r="K307" s="29" t="s">
        <v>4370</v>
      </c>
      <c r="L307" s="29" t="s">
        <v>4370</v>
      </c>
    </row>
    <row r="308" spans="1:12" ht="91.05" customHeight="1">
      <c r="A308" s="29" t="s">
        <v>1131</v>
      </c>
      <c r="B308" s="27" t="s">
        <v>72</v>
      </c>
      <c r="C308" s="27" t="s">
        <v>1132</v>
      </c>
      <c r="D308" s="27" t="s">
        <v>74</v>
      </c>
      <c r="E308" s="28" t="s">
        <v>75</v>
      </c>
      <c r="F308" s="29" t="s">
        <v>5158</v>
      </c>
      <c r="G308" s="29" t="s">
        <v>5609</v>
      </c>
      <c r="H308" s="29" t="s">
        <v>5610</v>
      </c>
      <c r="I308" s="29" t="s">
        <v>5578</v>
      </c>
      <c r="J308" s="29" t="s">
        <v>5611</v>
      </c>
      <c r="K308" s="29" t="s">
        <v>4370</v>
      </c>
      <c r="L308" s="29" t="s">
        <v>4370</v>
      </c>
    </row>
    <row r="309" spans="1:12" ht="39" customHeight="1">
      <c r="A309" s="29" t="s">
        <v>767</v>
      </c>
      <c r="B309" s="27" t="s">
        <v>78</v>
      </c>
      <c r="C309" s="27" t="s">
        <v>768</v>
      </c>
      <c r="D309" s="27" t="s">
        <v>645</v>
      </c>
      <c r="E309" s="28" t="s">
        <v>268</v>
      </c>
      <c r="F309" s="29" t="s">
        <v>4779</v>
      </c>
      <c r="G309" s="29" t="s">
        <v>5612</v>
      </c>
      <c r="H309" s="29" t="s">
        <v>5613</v>
      </c>
      <c r="I309" s="29" t="s">
        <v>5578</v>
      </c>
      <c r="J309" s="29" t="s">
        <v>5614</v>
      </c>
      <c r="K309" s="29" t="s">
        <v>5615</v>
      </c>
      <c r="L309" s="29" t="s">
        <v>4365</v>
      </c>
    </row>
    <row r="310" spans="1:12" ht="39" customHeight="1">
      <c r="A310" s="29" t="s">
        <v>1775</v>
      </c>
      <c r="B310" s="27" t="s">
        <v>72</v>
      </c>
      <c r="C310" s="27" t="s">
        <v>1776</v>
      </c>
      <c r="D310" s="27" t="s">
        <v>74</v>
      </c>
      <c r="E310" s="28" t="s">
        <v>75</v>
      </c>
      <c r="F310" s="29" t="s">
        <v>4396</v>
      </c>
      <c r="G310" s="29" t="s">
        <v>5616</v>
      </c>
      <c r="H310" s="29" t="s">
        <v>5617</v>
      </c>
      <c r="I310" s="29" t="s">
        <v>5578</v>
      </c>
      <c r="J310" s="29" t="s">
        <v>5618</v>
      </c>
      <c r="K310" s="29" t="s">
        <v>4370</v>
      </c>
      <c r="L310" s="29" t="s">
        <v>4370</v>
      </c>
    </row>
    <row r="311" spans="1:12" ht="39" customHeight="1">
      <c r="A311" s="29" t="s">
        <v>880</v>
      </c>
      <c r="B311" s="27" t="s">
        <v>78</v>
      </c>
      <c r="C311" s="27" t="s">
        <v>881</v>
      </c>
      <c r="D311" s="27" t="s">
        <v>197</v>
      </c>
      <c r="E311" s="28" t="s">
        <v>99</v>
      </c>
      <c r="F311" s="29" t="s">
        <v>5619</v>
      </c>
      <c r="G311" s="29" t="s">
        <v>5620</v>
      </c>
      <c r="H311" s="29" t="s">
        <v>5621</v>
      </c>
      <c r="I311" s="29" t="s">
        <v>5578</v>
      </c>
      <c r="J311" s="29" t="s">
        <v>5622</v>
      </c>
      <c r="K311" s="29" t="s">
        <v>5623</v>
      </c>
      <c r="L311" s="29" t="s">
        <v>4365</v>
      </c>
    </row>
    <row r="312" spans="1:12" ht="52.05" customHeight="1">
      <c r="A312" s="29" t="s">
        <v>1232</v>
      </c>
      <c r="B312" s="27" t="s">
        <v>78</v>
      </c>
      <c r="C312" s="27" t="s">
        <v>1233</v>
      </c>
      <c r="D312" s="27" t="s">
        <v>1114</v>
      </c>
      <c r="E312" s="28" t="s">
        <v>268</v>
      </c>
      <c r="F312" s="29" t="s">
        <v>4371</v>
      </c>
      <c r="G312" s="29" t="s">
        <v>5624</v>
      </c>
      <c r="H312" s="29" t="s">
        <v>5624</v>
      </c>
      <c r="I312" s="29" t="s">
        <v>5578</v>
      </c>
      <c r="J312" s="29" t="s">
        <v>5625</v>
      </c>
      <c r="K312" s="29" t="s">
        <v>5626</v>
      </c>
      <c r="L312" s="29" t="s">
        <v>4365</v>
      </c>
    </row>
    <row r="313" spans="1:12" ht="52.05" customHeight="1">
      <c r="A313" s="29" t="s">
        <v>1374</v>
      </c>
      <c r="B313" s="27" t="s">
        <v>72</v>
      </c>
      <c r="C313" s="27" t="s">
        <v>1375</v>
      </c>
      <c r="D313" s="27" t="s">
        <v>74</v>
      </c>
      <c r="E313" s="28" t="s">
        <v>75</v>
      </c>
      <c r="F313" s="29" t="s">
        <v>5322</v>
      </c>
      <c r="G313" s="29" t="s">
        <v>5627</v>
      </c>
      <c r="H313" s="29" t="s">
        <v>5628</v>
      </c>
      <c r="I313" s="29" t="s">
        <v>5578</v>
      </c>
      <c r="J313" s="29" t="s">
        <v>5629</v>
      </c>
      <c r="K313" s="29" t="s">
        <v>4370</v>
      </c>
      <c r="L313" s="29" t="s">
        <v>4370</v>
      </c>
    </row>
    <row r="314" spans="1:12" ht="25.95" customHeight="1">
      <c r="A314" s="29" t="s">
        <v>894</v>
      </c>
      <c r="B314" s="27" t="s">
        <v>78</v>
      </c>
      <c r="C314" s="27" t="s">
        <v>895</v>
      </c>
      <c r="D314" s="27" t="s">
        <v>307</v>
      </c>
      <c r="E314" s="28" t="s">
        <v>268</v>
      </c>
      <c r="F314" s="29" t="s">
        <v>4932</v>
      </c>
      <c r="G314" s="29" t="s">
        <v>5630</v>
      </c>
      <c r="H314" s="29" t="s">
        <v>5631</v>
      </c>
      <c r="I314" s="29" t="s">
        <v>5578</v>
      </c>
      <c r="J314" s="29" t="s">
        <v>5632</v>
      </c>
      <c r="K314" s="29" t="s">
        <v>5633</v>
      </c>
      <c r="L314" s="29" t="s">
        <v>4365</v>
      </c>
    </row>
    <row r="315" spans="1:12" ht="39" customHeight="1">
      <c r="A315" s="29" t="s">
        <v>1344</v>
      </c>
      <c r="B315" s="27" t="s">
        <v>72</v>
      </c>
      <c r="C315" s="27" t="s">
        <v>1345</v>
      </c>
      <c r="D315" s="27" t="s">
        <v>74</v>
      </c>
      <c r="E315" s="28" t="s">
        <v>75</v>
      </c>
      <c r="F315" s="29" t="s">
        <v>4757</v>
      </c>
      <c r="G315" s="29" t="s">
        <v>5634</v>
      </c>
      <c r="H315" s="29" t="s">
        <v>5635</v>
      </c>
      <c r="I315" s="29" t="s">
        <v>5578</v>
      </c>
      <c r="J315" s="29" t="s">
        <v>5636</v>
      </c>
      <c r="K315" s="29" t="s">
        <v>4370</v>
      </c>
      <c r="L315" s="29" t="s">
        <v>4370</v>
      </c>
    </row>
    <row r="316" spans="1:12" ht="39" customHeight="1">
      <c r="A316" s="29" t="s">
        <v>1401</v>
      </c>
      <c r="B316" s="27" t="s">
        <v>78</v>
      </c>
      <c r="C316" s="27" t="s">
        <v>1402</v>
      </c>
      <c r="D316" s="27" t="s">
        <v>1075</v>
      </c>
      <c r="E316" s="28" t="s">
        <v>268</v>
      </c>
      <c r="F316" s="29" t="s">
        <v>5637</v>
      </c>
      <c r="G316" s="29" t="s">
        <v>5638</v>
      </c>
      <c r="H316" s="29" t="s">
        <v>5639</v>
      </c>
      <c r="I316" s="29" t="s">
        <v>5578</v>
      </c>
      <c r="J316" s="29" t="s">
        <v>5640</v>
      </c>
      <c r="K316" s="29" t="s">
        <v>5641</v>
      </c>
      <c r="L316" s="29" t="s">
        <v>4365</v>
      </c>
    </row>
    <row r="317" spans="1:12" ht="39" customHeight="1">
      <c r="A317" s="29" t="s">
        <v>1410</v>
      </c>
      <c r="B317" s="27" t="s">
        <v>78</v>
      </c>
      <c r="C317" s="27" t="s">
        <v>1411</v>
      </c>
      <c r="D317" s="27" t="s">
        <v>1075</v>
      </c>
      <c r="E317" s="28" t="s">
        <v>268</v>
      </c>
      <c r="F317" s="29" t="s">
        <v>5044</v>
      </c>
      <c r="G317" s="29" t="s">
        <v>5146</v>
      </c>
      <c r="H317" s="29" t="s">
        <v>5642</v>
      </c>
      <c r="I317" s="29" t="s">
        <v>5578</v>
      </c>
      <c r="J317" s="29" t="s">
        <v>5643</v>
      </c>
      <c r="K317" s="29" t="s">
        <v>5149</v>
      </c>
      <c r="L317" s="29" t="s">
        <v>4365</v>
      </c>
    </row>
    <row r="318" spans="1:12" ht="78" customHeight="1">
      <c r="A318" s="29" t="s">
        <v>1383</v>
      </c>
      <c r="B318" s="27" t="s">
        <v>72</v>
      </c>
      <c r="C318" s="27" t="s">
        <v>1384</v>
      </c>
      <c r="D318" s="27" t="s">
        <v>74</v>
      </c>
      <c r="E318" s="28" t="s">
        <v>75</v>
      </c>
      <c r="F318" s="29" t="s">
        <v>4371</v>
      </c>
      <c r="G318" s="29" t="s">
        <v>5644</v>
      </c>
      <c r="H318" s="29" t="s">
        <v>5644</v>
      </c>
      <c r="I318" s="29" t="s">
        <v>5578</v>
      </c>
      <c r="J318" s="29" t="s">
        <v>5645</v>
      </c>
      <c r="K318" s="29" t="s">
        <v>4370</v>
      </c>
      <c r="L318" s="29" t="s">
        <v>4370</v>
      </c>
    </row>
    <row r="319" spans="1:12" ht="39" customHeight="1">
      <c r="A319" s="29" t="s">
        <v>567</v>
      </c>
      <c r="B319" s="27" t="s">
        <v>78</v>
      </c>
      <c r="C319" s="27" t="s">
        <v>568</v>
      </c>
      <c r="D319" s="27" t="s">
        <v>462</v>
      </c>
      <c r="E319" s="28" t="s">
        <v>268</v>
      </c>
      <c r="F319" s="29" t="s">
        <v>5646</v>
      </c>
      <c r="G319" s="29" t="s">
        <v>5647</v>
      </c>
      <c r="H319" s="29" t="s">
        <v>5648</v>
      </c>
      <c r="I319" s="29" t="s">
        <v>5578</v>
      </c>
      <c r="J319" s="29" t="s">
        <v>5649</v>
      </c>
      <c r="K319" s="29" t="s">
        <v>5650</v>
      </c>
      <c r="L319" s="29" t="s">
        <v>4365</v>
      </c>
    </row>
    <row r="320" spans="1:12" ht="25.95" customHeight="1">
      <c r="A320" s="29" t="s">
        <v>1116</v>
      </c>
      <c r="B320" s="27" t="s">
        <v>78</v>
      </c>
      <c r="C320" s="27" t="s">
        <v>1117</v>
      </c>
      <c r="D320" s="27" t="s">
        <v>1114</v>
      </c>
      <c r="E320" s="28" t="s">
        <v>268</v>
      </c>
      <c r="F320" s="29" t="s">
        <v>5512</v>
      </c>
      <c r="G320" s="29" t="s">
        <v>5651</v>
      </c>
      <c r="H320" s="29" t="s">
        <v>5652</v>
      </c>
      <c r="I320" s="29" t="s">
        <v>5578</v>
      </c>
      <c r="J320" s="29" t="s">
        <v>4856</v>
      </c>
      <c r="K320" s="29" t="s">
        <v>5653</v>
      </c>
      <c r="L320" s="29" t="s">
        <v>4365</v>
      </c>
    </row>
    <row r="321" spans="1:12" ht="39" customHeight="1">
      <c r="A321" s="29" t="s">
        <v>860</v>
      </c>
      <c r="B321" s="27" t="s">
        <v>78</v>
      </c>
      <c r="C321" s="27" t="s">
        <v>861</v>
      </c>
      <c r="D321" s="27" t="s">
        <v>849</v>
      </c>
      <c r="E321" s="28" t="s">
        <v>81</v>
      </c>
      <c r="F321" s="29" t="s">
        <v>5654</v>
      </c>
      <c r="G321" s="29" t="s">
        <v>5655</v>
      </c>
      <c r="H321" s="29" t="s">
        <v>5656</v>
      </c>
      <c r="I321" s="29" t="s">
        <v>5578</v>
      </c>
      <c r="J321" s="29" t="s">
        <v>5657</v>
      </c>
      <c r="K321" s="29" t="s">
        <v>5658</v>
      </c>
      <c r="L321" s="29" t="s">
        <v>4365</v>
      </c>
    </row>
    <row r="322" spans="1:12" ht="52.05" customHeight="1">
      <c r="A322" s="29" t="s">
        <v>665</v>
      </c>
      <c r="B322" s="27" t="s">
        <v>78</v>
      </c>
      <c r="C322" s="27" t="s">
        <v>666</v>
      </c>
      <c r="D322" s="27" t="s">
        <v>638</v>
      </c>
      <c r="E322" s="28" t="s">
        <v>268</v>
      </c>
      <c r="F322" s="29" t="s">
        <v>4971</v>
      </c>
      <c r="G322" s="29" t="s">
        <v>5659</v>
      </c>
      <c r="H322" s="29" t="s">
        <v>5660</v>
      </c>
      <c r="I322" s="29" t="s">
        <v>5578</v>
      </c>
      <c r="J322" s="29" t="s">
        <v>5661</v>
      </c>
      <c r="K322" s="29" t="s">
        <v>5662</v>
      </c>
      <c r="L322" s="29" t="s">
        <v>4365</v>
      </c>
    </row>
    <row r="323" spans="1:12" ht="25.95" customHeight="1">
      <c r="A323" s="29" t="s">
        <v>1705</v>
      </c>
      <c r="B323" s="27" t="s">
        <v>72</v>
      </c>
      <c r="C323" s="27" t="s">
        <v>1706</v>
      </c>
      <c r="D323" s="27" t="s">
        <v>74</v>
      </c>
      <c r="E323" s="28" t="s">
        <v>75</v>
      </c>
      <c r="F323" s="29" t="s">
        <v>5637</v>
      </c>
      <c r="G323" s="29" t="s">
        <v>5061</v>
      </c>
      <c r="H323" s="29" t="s">
        <v>5663</v>
      </c>
      <c r="I323" s="29" t="s">
        <v>5578</v>
      </c>
      <c r="J323" s="29" t="s">
        <v>5664</v>
      </c>
      <c r="K323" s="29" t="s">
        <v>4370</v>
      </c>
      <c r="L323" s="29" t="s">
        <v>4370</v>
      </c>
    </row>
    <row r="324" spans="1:12" ht="52.05" customHeight="1">
      <c r="A324" s="29" t="s">
        <v>1458</v>
      </c>
      <c r="B324" s="27" t="s">
        <v>72</v>
      </c>
      <c r="C324" s="27" t="s">
        <v>1459</v>
      </c>
      <c r="D324" s="27" t="s">
        <v>74</v>
      </c>
      <c r="E324" s="28" t="s">
        <v>75</v>
      </c>
      <c r="F324" s="29" t="s">
        <v>4707</v>
      </c>
      <c r="G324" s="29" t="s">
        <v>5665</v>
      </c>
      <c r="H324" s="29" t="s">
        <v>5666</v>
      </c>
      <c r="I324" s="29" t="s">
        <v>5578</v>
      </c>
      <c r="J324" s="29" t="s">
        <v>5667</v>
      </c>
      <c r="K324" s="29" t="s">
        <v>4370</v>
      </c>
      <c r="L324" s="29" t="s">
        <v>4370</v>
      </c>
    </row>
    <row r="325" spans="1:12" ht="25.95" customHeight="1">
      <c r="A325" s="29" t="s">
        <v>1505</v>
      </c>
      <c r="B325" s="27" t="s">
        <v>72</v>
      </c>
      <c r="C325" s="27" t="s">
        <v>1506</v>
      </c>
      <c r="D325" s="27" t="s">
        <v>74</v>
      </c>
      <c r="E325" s="28" t="s">
        <v>75</v>
      </c>
      <c r="F325" s="29" t="s">
        <v>4757</v>
      </c>
      <c r="G325" s="29" t="s">
        <v>5668</v>
      </c>
      <c r="H325" s="29" t="s">
        <v>5669</v>
      </c>
      <c r="I325" s="29" t="s">
        <v>5578</v>
      </c>
      <c r="J325" s="29" t="s">
        <v>2741</v>
      </c>
      <c r="K325" s="29" t="s">
        <v>4370</v>
      </c>
      <c r="L325" s="29" t="s">
        <v>4370</v>
      </c>
    </row>
    <row r="326" spans="1:12" ht="25.95" customHeight="1">
      <c r="A326" s="29" t="s">
        <v>432</v>
      </c>
      <c r="B326" s="27" t="s">
        <v>78</v>
      </c>
      <c r="C326" s="27" t="s">
        <v>433</v>
      </c>
      <c r="D326" s="27" t="s">
        <v>434</v>
      </c>
      <c r="E326" s="28" t="s">
        <v>99</v>
      </c>
      <c r="F326" s="29" t="s">
        <v>2490</v>
      </c>
      <c r="G326" s="29" t="s">
        <v>5670</v>
      </c>
      <c r="H326" s="29" t="s">
        <v>5671</v>
      </c>
      <c r="I326" s="29" t="s">
        <v>5578</v>
      </c>
      <c r="J326" s="29" t="s">
        <v>5672</v>
      </c>
      <c r="K326" s="29" t="s">
        <v>5673</v>
      </c>
      <c r="L326" s="29" t="s">
        <v>4365</v>
      </c>
    </row>
    <row r="327" spans="1:12" ht="25.95" customHeight="1">
      <c r="A327" s="29" t="s">
        <v>1235</v>
      </c>
      <c r="B327" s="27" t="s">
        <v>72</v>
      </c>
      <c r="C327" s="27" t="s">
        <v>1236</v>
      </c>
      <c r="D327" s="27" t="s">
        <v>74</v>
      </c>
      <c r="E327" s="28" t="s">
        <v>75</v>
      </c>
      <c r="F327" s="29" t="s">
        <v>4752</v>
      </c>
      <c r="G327" s="29" t="s">
        <v>5674</v>
      </c>
      <c r="H327" s="29" t="s">
        <v>5675</v>
      </c>
      <c r="I327" s="29" t="s">
        <v>5578</v>
      </c>
      <c r="J327" s="29" t="s">
        <v>5676</v>
      </c>
      <c r="K327" s="29" t="s">
        <v>4370</v>
      </c>
      <c r="L327" s="29" t="s">
        <v>4370</v>
      </c>
    </row>
    <row r="328" spans="1:12" ht="78" customHeight="1">
      <c r="A328" s="29" t="s">
        <v>1658</v>
      </c>
      <c r="B328" s="27" t="s">
        <v>72</v>
      </c>
      <c r="C328" s="27" t="s">
        <v>1659</v>
      </c>
      <c r="D328" s="27" t="s">
        <v>74</v>
      </c>
      <c r="E328" s="28" t="s">
        <v>75</v>
      </c>
      <c r="F328" s="29" t="s">
        <v>4752</v>
      </c>
      <c r="G328" s="29" t="s">
        <v>5677</v>
      </c>
      <c r="H328" s="29" t="s">
        <v>5678</v>
      </c>
      <c r="I328" s="29" t="s">
        <v>5578</v>
      </c>
      <c r="J328" s="29" t="s">
        <v>5679</v>
      </c>
      <c r="K328" s="29" t="s">
        <v>4370</v>
      </c>
      <c r="L328" s="29" t="s">
        <v>4370</v>
      </c>
    </row>
    <row r="329" spans="1:12" ht="25.95" customHeight="1">
      <c r="A329" s="29" t="s">
        <v>596</v>
      </c>
      <c r="B329" s="27" t="s">
        <v>78</v>
      </c>
      <c r="C329" s="27" t="s">
        <v>597</v>
      </c>
      <c r="D329" s="27" t="s">
        <v>591</v>
      </c>
      <c r="E329" s="28" t="s">
        <v>268</v>
      </c>
      <c r="F329" s="29" t="s">
        <v>5192</v>
      </c>
      <c r="G329" s="29" t="s">
        <v>5680</v>
      </c>
      <c r="H329" s="29" t="s">
        <v>5681</v>
      </c>
      <c r="I329" s="29" t="s">
        <v>5578</v>
      </c>
      <c r="J329" s="29" t="s">
        <v>2073</v>
      </c>
      <c r="K329" s="29" t="s">
        <v>5682</v>
      </c>
      <c r="L329" s="29" t="s">
        <v>4365</v>
      </c>
    </row>
    <row r="330" spans="1:12" ht="39" customHeight="1">
      <c r="A330" s="29" t="s">
        <v>302</v>
      </c>
      <c r="B330" s="27" t="s">
        <v>78</v>
      </c>
      <c r="C330" s="27" t="s">
        <v>303</v>
      </c>
      <c r="D330" s="27" t="s">
        <v>297</v>
      </c>
      <c r="E330" s="28" t="s">
        <v>268</v>
      </c>
      <c r="F330" s="29" t="s">
        <v>4798</v>
      </c>
      <c r="G330" s="29" t="s">
        <v>5683</v>
      </c>
      <c r="H330" s="29" t="s">
        <v>5684</v>
      </c>
      <c r="I330" s="29" t="s">
        <v>5578</v>
      </c>
      <c r="J330" s="29" t="s">
        <v>5685</v>
      </c>
      <c r="K330" s="29" t="s">
        <v>5686</v>
      </c>
      <c r="L330" s="29" t="s">
        <v>4365</v>
      </c>
    </row>
    <row r="331" spans="1:12" ht="39" customHeight="1">
      <c r="A331" s="29" t="s">
        <v>1300</v>
      </c>
      <c r="B331" s="27" t="s">
        <v>78</v>
      </c>
      <c r="C331" s="27" t="s">
        <v>1301</v>
      </c>
      <c r="D331" s="27" t="s">
        <v>1059</v>
      </c>
      <c r="E331" s="28" t="s">
        <v>268</v>
      </c>
      <c r="F331" s="29" t="s">
        <v>4932</v>
      </c>
      <c r="G331" s="29" t="s">
        <v>5687</v>
      </c>
      <c r="H331" s="29" t="s">
        <v>5688</v>
      </c>
      <c r="I331" s="29" t="s">
        <v>5578</v>
      </c>
      <c r="J331" s="29" t="s">
        <v>5689</v>
      </c>
      <c r="K331" s="29" t="s">
        <v>5690</v>
      </c>
      <c r="L331" s="29" t="s">
        <v>4365</v>
      </c>
    </row>
    <row r="332" spans="1:12" ht="25.95" customHeight="1">
      <c r="A332" s="29" t="s">
        <v>1610</v>
      </c>
      <c r="B332" s="27" t="s">
        <v>72</v>
      </c>
      <c r="C332" s="27" t="s">
        <v>1611</v>
      </c>
      <c r="D332" s="27" t="s">
        <v>74</v>
      </c>
      <c r="E332" s="28" t="s">
        <v>75</v>
      </c>
      <c r="F332" s="29" t="s">
        <v>5192</v>
      </c>
      <c r="G332" s="29" t="s">
        <v>5691</v>
      </c>
      <c r="H332" s="29" t="s">
        <v>5692</v>
      </c>
      <c r="I332" s="29" t="s">
        <v>5578</v>
      </c>
      <c r="J332" s="29" t="s">
        <v>5693</v>
      </c>
      <c r="K332" s="29" t="s">
        <v>4370</v>
      </c>
      <c r="L332" s="29" t="s">
        <v>4370</v>
      </c>
    </row>
    <row r="333" spans="1:12" ht="25.95" customHeight="1">
      <c r="A333" s="29" t="s">
        <v>1443</v>
      </c>
      <c r="B333" s="27" t="s">
        <v>72</v>
      </c>
      <c r="C333" s="27" t="s">
        <v>1444</v>
      </c>
      <c r="D333" s="27" t="s">
        <v>74</v>
      </c>
      <c r="E333" s="28" t="s">
        <v>75</v>
      </c>
      <c r="F333" s="29" t="s">
        <v>4798</v>
      </c>
      <c r="G333" s="29" t="s">
        <v>5694</v>
      </c>
      <c r="H333" s="29" t="s">
        <v>5695</v>
      </c>
      <c r="I333" s="29" t="s">
        <v>5578</v>
      </c>
      <c r="J333" s="29" t="s">
        <v>5696</v>
      </c>
      <c r="K333" s="29" t="s">
        <v>4370</v>
      </c>
      <c r="L333" s="29" t="s">
        <v>4370</v>
      </c>
    </row>
    <row r="334" spans="1:12" ht="39" customHeight="1">
      <c r="A334" s="29" t="s">
        <v>1274</v>
      </c>
      <c r="B334" s="27" t="s">
        <v>72</v>
      </c>
      <c r="C334" s="27" t="s">
        <v>1275</v>
      </c>
      <c r="D334" s="27" t="s">
        <v>74</v>
      </c>
      <c r="E334" s="28" t="s">
        <v>75</v>
      </c>
      <c r="F334" s="29" t="s">
        <v>4752</v>
      </c>
      <c r="G334" s="29" t="s">
        <v>5697</v>
      </c>
      <c r="H334" s="29" t="s">
        <v>5698</v>
      </c>
      <c r="I334" s="29" t="s">
        <v>5578</v>
      </c>
      <c r="J334" s="29" t="s">
        <v>5699</v>
      </c>
      <c r="K334" s="29" t="s">
        <v>4370</v>
      </c>
      <c r="L334" s="29" t="s">
        <v>4370</v>
      </c>
    </row>
    <row r="335" spans="1:12" ht="39" customHeight="1">
      <c r="A335" s="29" t="s">
        <v>414</v>
      </c>
      <c r="B335" s="27" t="s">
        <v>78</v>
      </c>
      <c r="C335" s="27" t="s">
        <v>415</v>
      </c>
      <c r="D335" s="27" t="s">
        <v>360</v>
      </c>
      <c r="E335" s="28" t="s">
        <v>99</v>
      </c>
      <c r="F335" s="29" t="s">
        <v>2480</v>
      </c>
      <c r="G335" s="29" t="s">
        <v>5700</v>
      </c>
      <c r="H335" s="29" t="s">
        <v>5701</v>
      </c>
      <c r="I335" s="29" t="s">
        <v>5578</v>
      </c>
      <c r="J335" s="29" t="s">
        <v>5702</v>
      </c>
      <c r="K335" s="29" t="s">
        <v>5703</v>
      </c>
      <c r="L335" s="29" t="s">
        <v>4365</v>
      </c>
    </row>
    <row r="336" spans="1:12" ht="25.95" customHeight="1">
      <c r="A336" s="29" t="s">
        <v>49</v>
      </c>
      <c r="B336" s="27" t="s">
        <v>72</v>
      </c>
      <c r="C336" s="27" t="s">
        <v>1134</v>
      </c>
      <c r="D336" s="27" t="s">
        <v>74</v>
      </c>
      <c r="E336" s="28" t="s">
        <v>75</v>
      </c>
      <c r="F336" s="29" t="s">
        <v>4707</v>
      </c>
      <c r="G336" s="29" t="s">
        <v>5704</v>
      </c>
      <c r="H336" s="29" t="s">
        <v>5705</v>
      </c>
      <c r="I336" s="29" t="s">
        <v>5578</v>
      </c>
      <c r="J336" s="29" t="s">
        <v>5706</v>
      </c>
      <c r="K336" s="29" t="s">
        <v>4370</v>
      </c>
      <c r="L336" s="29" t="s">
        <v>4370</v>
      </c>
    </row>
    <row r="337" spans="1:12" ht="39" customHeight="1">
      <c r="A337" s="29" t="s">
        <v>1670</v>
      </c>
      <c r="B337" s="27" t="s">
        <v>78</v>
      </c>
      <c r="C337" s="27" t="s">
        <v>1671</v>
      </c>
      <c r="D337" s="27" t="s">
        <v>977</v>
      </c>
      <c r="E337" s="28" t="s">
        <v>268</v>
      </c>
      <c r="F337" s="29" t="s">
        <v>4752</v>
      </c>
      <c r="G337" s="29" t="s">
        <v>5707</v>
      </c>
      <c r="H337" s="29" t="s">
        <v>5708</v>
      </c>
      <c r="I337" s="29" t="s">
        <v>5578</v>
      </c>
      <c r="J337" s="29" t="s">
        <v>5706</v>
      </c>
      <c r="K337" s="29" t="s">
        <v>5709</v>
      </c>
      <c r="L337" s="29" t="s">
        <v>4365</v>
      </c>
    </row>
    <row r="338" spans="1:12" ht="25.95" customHeight="1">
      <c r="A338" s="29" t="s">
        <v>1161</v>
      </c>
      <c r="B338" s="27" t="s">
        <v>72</v>
      </c>
      <c r="C338" s="27" t="s">
        <v>1162</v>
      </c>
      <c r="D338" s="27" t="s">
        <v>74</v>
      </c>
      <c r="E338" s="28" t="s">
        <v>75</v>
      </c>
      <c r="F338" s="29" t="s">
        <v>5493</v>
      </c>
      <c r="G338" s="29" t="s">
        <v>5710</v>
      </c>
      <c r="H338" s="29" t="s">
        <v>5711</v>
      </c>
      <c r="I338" s="29" t="s">
        <v>5578</v>
      </c>
      <c r="J338" s="29" t="s">
        <v>5712</v>
      </c>
      <c r="K338" s="29" t="s">
        <v>4370</v>
      </c>
      <c r="L338" s="29" t="s">
        <v>4370</v>
      </c>
    </row>
    <row r="339" spans="1:12" ht="25.95" customHeight="1">
      <c r="A339" s="29" t="s">
        <v>1433</v>
      </c>
      <c r="B339" s="27" t="s">
        <v>78</v>
      </c>
      <c r="C339" s="27" t="s">
        <v>1434</v>
      </c>
      <c r="D339" s="27" t="s">
        <v>1089</v>
      </c>
      <c r="E339" s="28" t="s">
        <v>268</v>
      </c>
      <c r="F339" s="29" t="s">
        <v>4779</v>
      </c>
      <c r="G339" s="29" t="s">
        <v>5713</v>
      </c>
      <c r="H339" s="29" t="s">
        <v>5714</v>
      </c>
      <c r="I339" s="29" t="s">
        <v>5578</v>
      </c>
      <c r="J339" s="29" t="s">
        <v>5715</v>
      </c>
      <c r="K339" s="29" t="s">
        <v>5716</v>
      </c>
      <c r="L339" s="29" t="s">
        <v>4365</v>
      </c>
    </row>
    <row r="340" spans="1:12" ht="39" customHeight="1">
      <c r="A340" s="29" t="s">
        <v>1024</v>
      </c>
      <c r="B340" s="27" t="s">
        <v>72</v>
      </c>
      <c r="C340" s="27" t="s">
        <v>1025</v>
      </c>
      <c r="D340" s="27" t="s">
        <v>74</v>
      </c>
      <c r="E340" s="28" t="s">
        <v>75</v>
      </c>
      <c r="F340" s="29" t="s">
        <v>4798</v>
      </c>
      <c r="G340" s="29" t="s">
        <v>5717</v>
      </c>
      <c r="H340" s="29" t="s">
        <v>5718</v>
      </c>
      <c r="I340" s="29" t="s">
        <v>5578</v>
      </c>
      <c r="J340" s="29" t="s">
        <v>5719</v>
      </c>
      <c r="K340" s="29" t="s">
        <v>4370</v>
      </c>
      <c r="L340" s="29" t="s">
        <v>4370</v>
      </c>
    </row>
    <row r="341" spans="1:12" ht="25.95" customHeight="1">
      <c r="A341" s="29" t="s">
        <v>867</v>
      </c>
      <c r="B341" s="27" t="s">
        <v>78</v>
      </c>
      <c r="C341" s="27" t="s">
        <v>868</v>
      </c>
      <c r="D341" s="27" t="s">
        <v>85</v>
      </c>
      <c r="E341" s="28" t="s">
        <v>81</v>
      </c>
      <c r="F341" s="29" t="s">
        <v>2845</v>
      </c>
      <c r="G341" s="29" t="s">
        <v>5720</v>
      </c>
      <c r="H341" s="29" t="s">
        <v>5721</v>
      </c>
      <c r="I341" s="29" t="s">
        <v>5578</v>
      </c>
      <c r="J341" s="29" t="s">
        <v>5722</v>
      </c>
      <c r="K341" s="29" t="s">
        <v>5723</v>
      </c>
      <c r="L341" s="29" t="s">
        <v>4365</v>
      </c>
    </row>
    <row r="342" spans="1:12" ht="25.95" customHeight="1">
      <c r="A342" s="29" t="s">
        <v>1187</v>
      </c>
      <c r="B342" s="27" t="s">
        <v>72</v>
      </c>
      <c r="C342" s="27" t="s">
        <v>1188</v>
      </c>
      <c r="D342" s="27" t="s">
        <v>74</v>
      </c>
      <c r="E342" s="28" t="s">
        <v>75</v>
      </c>
      <c r="F342" s="29" t="s">
        <v>4752</v>
      </c>
      <c r="G342" s="29" t="s">
        <v>5724</v>
      </c>
      <c r="H342" s="29" t="s">
        <v>5725</v>
      </c>
      <c r="I342" s="29" t="s">
        <v>5578</v>
      </c>
      <c r="J342" s="29" t="s">
        <v>5726</v>
      </c>
      <c r="K342" s="29" t="s">
        <v>4370</v>
      </c>
      <c r="L342" s="29" t="s">
        <v>4370</v>
      </c>
    </row>
    <row r="343" spans="1:12" ht="39" customHeight="1">
      <c r="A343" s="29" t="s">
        <v>1039</v>
      </c>
      <c r="B343" s="27" t="s">
        <v>72</v>
      </c>
      <c r="C343" s="27" t="s">
        <v>1040</v>
      </c>
      <c r="D343" s="27" t="s">
        <v>74</v>
      </c>
      <c r="E343" s="28" t="s">
        <v>75</v>
      </c>
      <c r="F343" s="29" t="s">
        <v>5493</v>
      </c>
      <c r="G343" s="29" t="s">
        <v>5727</v>
      </c>
      <c r="H343" s="29" t="s">
        <v>5728</v>
      </c>
      <c r="I343" s="29" t="s">
        <v>5578</v>
      </c>
      <c r="J343" s="29" t="s">
        <v>5729</v>
      </c>
      <c r="K343" s="29" t="s">
        <v>4370</v>
      </c>
      <c r="L343" s="29" t="s">
        <v>4370</v>
      </c>
    </row>
    <row r="344" spans="1:12" ht="39" customHeight="1">
      <c r="A344" s="29" t="s">
        <v>800</v>
      </c>
      <c r="B344" s="27" t="s">
        <v>78</v>
      </c>
      <c r="C344" s="27" t="s">
        <v>801</v>
      </c>
      <c r="D344" s="27" t="s">
        <v>645</v>
      </c>
      <c r="E344" s="28" t="s">
        <v>114</v>
      </c>
      <c r="F344" s="29" t="s">
        <v>2783</v>
      </c>
      <c r="G344" s="29" t="s">
        <v>5730</v>
      </c>
      <c r="H344" s="29" t="s">
        <v>5731</v>
      </c>
      <c r="I344" s="29" t="s">
        <v>5578</v>
      </c>
      <c r="J344" s="29" t="s">
        <v>5729</v>
      </c>
      <c r="K344" s="29" t="s">
        <v>5732</v>
      </c>
      <c r="L344" s="29" t="s">
        <v>4365</v>
      </c>
    </row>
    <row r="345" spans="1:12" ht="52.05" customHeight="1">
      <c r="A345" s="29" t="s">
        <v>1413</v>
      </c>
      <c r="B345" s="27" t="s">
        <v>78</v>
      </c>
      <c r="C345" s="27" t="s">
        <v>1414</v>
      </c>
      <c r="D345" s="27" t="s">
        <v>1085</v>
      </c>
      <c r="E345" s="28" t="s">
        <v>114</v>
      </c>
      <c r="F345" s="29" t="s">
        <v>4757</v>
      </c>
      <c r="G345" s="29" t="s">
        <v>5733</v>
      </c>
      <c r="H345" s="29" t="s">
        <v>5734</v>
      </c>
      <c r="I345" s="29" t="s">
        <v>5578</v>
      </c>
      <c r="J345" s="29" t="s">
        <v>5735</v>
      </c>
      <c r="K345" s="29" t="s">
        <v>5736</v>
      </c>
      <c r="L345" s="29" t="s">
        <v>4365</v>
      </c>
    </row>
    <row r="346" spans="1:12" ht="25.95" customHeight="1">
      <c r="A346" s="29" t="s">
        <v>602</v>
      </c>
      <c r="B346" s="27" t="s">
        <v>78</v>
      </c>
      <c r="C346" s="27" t="s">
        <v>603</v>
      </c>
      <c r="D346" s="27" t="s">
        <v>591</v>
      </c>
      <c r="E346" s="28" t="s">
        <v>268</v>
      </c>
      <c r="F346" s="29" t="s">
        <v>5737</v>
      </c>
      <c r="G346" s="29" t="s">
        <v>5738</v>
      </c>
      <c r="H346" s="29" t="s">
        <v>5739</v>
      </c>
      <c r="I346" s="29" t="s">
        <v>5578</v>
      </c>
      <c r="J346" s="29" t="s">
        <v>5740</v>
      </c>
      <c r="K346" s="29" t="s">
        <v>5741</v>
      </c>
      <c r="L346" s="29" t="s">
        <v>4365</v>
      </c>
    </row>
    <row r="347" spans="1:12" ht="39" customHeight="1">
      <c r="A347" s="29" t="s">
        <v>1067</v>
      </c>
      <c r="B347" s="27" t="s">
        <v>78</v>
      </c>
      <c r="C347" s="27" t="s">
        <v>1068</v>
      </c>
      <c r="D347" s="27" t="s">
        <v>625</v>
      </c>
      <c r="E347" s="28" t="s">
        <v>268</v>
      </c>
      <c r="F347" s="29" t="s">
        <v>4752</v>
      </c>
      <c r="G347" s="29" t="s">
        <v>5742</v>
      </c>
      <c r="H347" s="29" t="s">
        <v>5743</v>
      </c>
      <c r="I347" s="29" t="s">
        <v>5578</v>
      </c>
      <c r="J347" s="29" t="s">
        <v>5744</v>
      </c>
      <c r="K347" s="29" t="s">
        <v>5745</v>
      </c>
      <c r="L347" s="29" t="s">
        <v>4365</v>
      </c>
    </row>
    <row r="348" spans="1:12" ht="39" customHeight="1">
      <c r="A348" s="29" t="s">
        <v>504</v>
      </c>
      <c r="B348" s="27" t="s">
        <v>78</v>
      </c>
      <c r="C348" s="27" t="s">
        <v>505</v>
      </c>
      <c r="D348" s="27" t="s">
        <v>466</v>
      </c>
      <c r="E348" s="28" t="s">
        <v>268</v>
      </c>
      <c r="F348" s="29" t="s">
        <v>5746</v>
      </c>
      <c r="G348" s="29" t="s">
        <v>5016</v>
      </c>
      <c r="H348" s="29" t="s">
        <v>5747</v>
      </c>
      <c r="I348" s="29" t="s">
        <v>5578</v>
      </c>
      <c r="J348" s="29" t="s">
        <v>5748</v>
      </c>
      <c r="K348" s="29" t="s">
        <v>5019</v>
      </c>
      <c r="L348" s="29" t="s">
        <v>4365</v>
      </c>
    </row>
    <row r="349" spans="1:12" ht="39" customHeight="1">
      <c r="A349" s="29" t="s">
        <v>1578</v>
      </c>
      <c r="B349" s="27" t="s">
        <v>72</v>
      </c>
      <c r="C349" s="27" t="s">
        <v>1579</v>
      </c>
      <c r="D349" s="27" t="s">
        <v>74</v>
      </c>
      <c r="E349" s="28" t="s">
        <v>75</v>
      </c>
      <c r="F349" s="29" t="s">
        <v>4779</v>
      </c>
      <c r="G349" s="29" t="s">
        <v>5749</v>
      </c>
      <c r="H349" s="29" t="s">
        <v>5750</v>
      </c>
      <c r="I349" s="29" t="s">
        <v>5578</v>
      </c>
      <c r="J349" s="29" t="s">
        <v>5751</v>
      </c>
      <c r="K349" s="29" t="s">
        <v>4370</v>
      </c>
      <c r="L349" s="29" t="s">
        <v>4370</v>
      </c>
    </row>
    <row r="350" spans="1:12" ht="39" customHeight="1">
      <c r="A350" s="29" t="s">
        <v>788</v>
      </c>
      <c r="B350" s="27" t="s">
        <v>78</v>
      </c>
      <c r="C350" s="27" t="s">
        <v>789</v>
      </c>
      <c r="D350" s="27" t="s">
        <v>645</v>
      </c>
      <c r="E350" s="28" t="s">
        <v>268</v>
      </c>
      <c r="F350" s="29" t="s">
        <v>4752</v>
      </c>
      <c r="G350" s="29" t="s">
        <v>5752</v>
      </c>
      <c r="H350" s="29" t="s">
        <v>5753</v>
      </c>
      <c r="I350" s="29" t="s">
        <v>5578</v>
      </c>
      <c r="J350" s="29" t="s">
        <v>5751</v>
      </c>
      <c r="K350" s="29" t="s">
        <v>5754</v>
      </c>
      <c r="L350" s="29" t="s">
        <v>4365</v>
      </c>
    </row>
    <row r="351" spans="1:12" ht="25.95" customHeight="1">
      <c r="A351" s="29" t="s">
        <v>1625</v>
      </c>
      <c r="B351" s="27" t="s">
        <v>72</v>
      </c>
      <c r="C351" s="27" t="s">
        <v>1626</v>
      </c>
      <c r="D351" s="27" t="s">
        <v>74</v>
      </c>
      <c r="E351" s="28" t="s">
        <v>75</v>
      </c>
      <c r="F351" s="29" t="s">
        <v>4371</v>
      </c>
      <c r="G351" s="29" t="s">
        <v>5755</v>
      </c>
      <c r="H351" s="29" t="s">
        <v>5755</v>
      </c>
      <c r="I351" s="29" t="s">
        <v>5578</v>
      </c>
      <c r="J351" s="29" t="s">
        <v>5756</v>
      </c>
      <c r="K351" s="29" t="s">
        <v>4370</v>
      </c>
      <c r="L351" s="29" t="s">
        <v>4370</v>
      </c>
    </row>
    <row r="352" spans="1:12" ht="24" customHeight="1">
      <c r="A352" s="29" t="s">
        <v>1598</v>
      </c>
      <c r="B352" s="27" t="s">
        <v>72</v>
      </c>
      <c r="C352" s="27" t="s">
        <v>1599</v>
      </c>
      <c r="D352" s="27" t="s">
        <v>74</v>
      </c>
      <c r="E352" s="28" t="s">
        <v>75</v>
      </c>
      <c r="F352" s="29" t="s">
        <v>5757</v>
      </c>
      <c r="G352" s="29" t="s">
        <v>5758</v>
      </c>
      <c r="H352" s="29" t="s">
        <v>5759</v>
      </c>
      <c r="I352" s="29" t="s">
        <v>5578</v>
      </c>
      <c r="J352" s="29" t="s">
        <v>5760</v>
      </c>
      <c r="K352" s="29" t="s">
        <v>4370</v>
      </c>
      <c r="L352" s="29" t="s">
        <v>4370</v>
      </c>
    </row>
    <row r="353" spans="1:12" ht="39" customHeight="1">
      <c r="A353" s="29" t="s">
        <v>833</v>
      </c>
      <c r="B353" s="27" t="s">
        <v>78</v>
      </c>
      <c r="C353" s="27" t="s">
        <v>834</v>
      </c>
      <c r="D353" s="27" t="s">
        <v>158</v>
      </c>
      <c r="E353" s="28" t="s">
        <v>99</v>
      </c>
      <c r="F353" s="29" t="s">
        <v>2813</v>
      </c>
      <c r="G353" s="29" t="s">
        <v>5761</v>
      </c>
      <c r="H353" s="29" t="s">
        <v>5762</v>
      </c>
      <c r="I353" s="29" t="s">
        <v>5578</v>
      </c>
      <c r="J353" s="29" t="s">
        <v>5760</v>
      </c>
      <c r="K353" s="29" t="s">
        <v>5763</v>
      </c>
      <c r="L353" s="29" t="s">
        <v>4365</v>
      </c>
    </row>
    <row r="354" spans="1:12" ht="52.05" customHeight="1">
      <c r="A354" s="29" t="s">
        <v>688</v>
      </c>
      <c r="B354" s="27" t="s">
        <v>78</v>
      </c>
      <c r="C354" s="27" t="s">
        <v>689</v>
      </c>
      <c r="D354" s="27" t="s">
        <v>638</v>
      </c>
      <c r="E354" s="28" t="s">
        <v>268</v>
      </c>
      <c r="F354" s="29" t="s">
        <v>5737</v>
      </c>
      <c r="G354" s="29" t="s">
        <v>5764</v>
      </c>
      <c r="H354" s="29" t="s">
        <v>5765</v>
      </c>
      <c r="I354" s="29" t="s">
        <v>5578</v>
      </c>
      <c r="J354" s="29" t="s">
        <v>5766</v>
      </c>
      <c r="K354" s="29" t="s">
        <v>5767</v>
      </c>
      <c r="L354" s="29" t="s">
        <v>4365</v>
      </c>
    </row>
    <row r="355" spans="1:12" ht="25.95" customHeight="1">
      <c r="A355" s="29" t="s">
        <v>1248</v>
      </c>
      <c r="B355" s="27" t="s">
        <v>78</v>
      </c>
      <c r="C355" s="27" t="s">
        <v>1249</v>
      </c>
      <c r="D355" s="27" t="s">
        <v>1114</v>
      </c>
      <c r="E355" s="28" t="s">
        <v>268</v>
      </c>
      <c r="F355" s="29" t="s">
        <v>5288</v>
      </c>
      <c r="G355" s="29" t="s">
        <v>5768</v>
      </c>
      <c r="H355" s="29" t="s">
        <v>5769</v>
      </c>
      <c r="I355" s="29" t="s">
        <v>5578</v>
      </c>
      <c r="J355" s="29" t="s">
        <v>5770</v>
      </c>
      <c r="K355" s="29" t="s">
        <v>5771</v>
      </c>
      <c r="L355" s="29" t="s">
        <v>4365</v>
      </c>
    </row>
    <row r="356" spans="1:12" ht="25.95" customHeight="1">
      <c r="A356" s="29" t="s">
        <v>1493</v>
      </c>
      <c r="B356" s="27" t="s">
        <v>78</v>
      </c>
      <c r="C356" s="27" t="s">
        <v>1494</v>
      </c>
      <c r="D356" s="27" t="s">
        <v>1427</v>
      </c>
      <c r="E356" s="28" t="s">
        <v>268</v>
      </c>
      <c r="F356" s="29" t="s">
        <v>4798</v>
      </c>
      <c r="G356" s="29" t="s">
        <v>5772</v>
      </c>
      <c r="H356" s="29" t="s">
        <v>5773</v>
      </c>
      <c r="I356" s="29" t="s">
        <v>5578</v>
      </c>
      <c r="J356" s="29" t="s">
        <v>5774</v>
      </c>
      <c r="K356" s="29" t="s">
        <v>5775</v>
      </c>
      <c r="L356" s="29" t="s">
        <v>4365</v>
      </c>
    </row>
    <row r="357" spans="1:12" ht="24" customHeight="1">
      <c r="A357" s="29" t="s">
        <v>1859</v>
      </c>
      <c r="B357" s="27" t="s">
        <v>78</v>
      </c>
      <c r="C357" s="27" t="s">
        <v>1860</v>
      </c>
      <c r="D357" s="27" t="s">
        <v>1853</v>
      </c>
      <c r="E357" s="28" t="s">
        <v>268</v>
      </c>
      <c r="F357" s="29" t="s">
        <v>4779</v>
      </c>
      <c r="G357" s="29" t="s">
        <v>5776</v>
      </c>
      <c r="H357" s="29" t="s">
        <v>5777</v>
      </c>
      <c r="I357" s="29" t="s">
        <v>5578</v>
      </c>
      <c r="J357" s="29" t="s">
        <v>5774</v>
      </c>
      <c r="K357" s="29" t="s">
        <v>5778</v>
      </c>
      <c r="L357" s="29" t="s">
        <v>4365</v>
      </c>
    </row>
    <row r="358" spans="1:12" ht="25.95" customHeight="1">
      <c r="A358" s="29" t="s">
        <v>1455</v>
      </c>
      <c r="B358" s="27" t="s">
        <v>78</v>
      </c>
      <c r="C358" s="27" t="s">
        <v>1456</v>
      </c>
      <c r="D358" s="27" t="s">
        <v>625</v>
      </c>
      <c r="E358" s="28" t="s">
        <v>268</v>
      </c>
      <c r="F358" s="29" t="s">
        <v>4396</v>
      </c>
      <c r="G358" s="29" t="s">
        <v>5779</v>
      </c>
      <c r="H358" s="29" t="s">
        <v>5780</v>
      </c>
      <c r="I358" s="29" t="s">
        <v>5578</v>
      </c>
      <c r="J358" s="29" t="s">
        <v>5781</v>
      </c>
      <c r="K358" s="29" t="s">
        <v>5782</v>
      </c>
      <c r="L358" s="29" t="s">
        <v>4365</v>
      </c>
    </row>
    <row r="359" spans="1:12" ht="39" customHeight="1">
      <c r="A359" s="29" t="s">
        <v>776</v>
      </c>
      <c r="B359" s="27" t="s">
        <v>78</v>
      </c>
      <c r="C359" s="27" t="s">
        <v>777</v>
      </c>
      <c r="D359" s="27" t="s">
        <v>645</v>
      </c>
      <c r="E359" s="28" t="s">
        <v>268</v>
      </c>
      <c r="F359" s="29" t="s">
        <v>4757</v>
      </c>
      <c r="G359" s="29" t="s">
        <v>5783</v>
      </c>
      <c r="H359" s="29" t="s">
        <v>5784</v>
      </c>
      <c r="I359" s="29" t="s">
        <v>5578</v>
      </c>
      <c r="J359" s="29" t="s">
        <v>5785</v>
      </c>
      <c r="K359" s="29" t="s">
        <v>5786</v>
      </c>
      <c r="L359" s="29" t="s">
        <v>4365</v>
      </c>
    </row>
    <row r="360" spans="1:12" ht="39" customHeight="1">
      <c r="A360" s="29" t="s">
        <v>1238</v>
      </c>
      <c r="B360" s="27" t="s">
        <v>72</v>
      </c>
      <c r="C360" s="27" t="s">
        <v>1239</v>
      </c>
      <c r="D360" s="27" t="s">
        <v>74</v>
      </c>
      <c r="E360" s="28" t="s">
        <v>75</v>
      </c>
      <c r="F360" s="29" t="s">
        <v>4752</v>
      </c>
      <c r="G360" s="29" t="s">
        <v>5787</v>
      </c>
      <c r="H360" s="29" t="s">
        <v>5788</v>
      </c>
      <c r="I360" s="29" t="s">
        <v>5578</v>
      </c>
      <c r="J360" s="29" t="s">
        <v>5785</v>
      </c>
      <c r="K360" s="29" t="s">
        <v>4370</v>
      </c>
      <c r="L360" s="29" t="s">
        <v>4370</v>
      </c>
    </row>
    <row r="361" spans="1:12" ht="78" customHeight="1">
      <c r="A361" s="29" t="s">
        <v>1199</v>
      </c>
      <c r="B361" s="27" t="s">
        <v>72</v>
      </c>
      <c r="C361" s="27" t="s">
        <v>1200</v>
      </c>
      <c r="D361" s="27" t="s">
        <v>74</v>
      </c>
      <c r="E361" s="28" t="s">
        <v>75</v>
      </c>
      <c r="F361" s="29" t="s">
        <v>4571</v>
      </c>
      <c r="G361" s="29" t="s">
        <v>5789</v>
      </c>
      <c r="H361" s="29" t="s">
        <v>5790</v>
      </c>
      <c r="I361" s="29" t="s">
        <v>5578</v>
      </c>
      <c r="J361" s="29" t="s">
        <v>5791</v>
      </c>
      <c r="K361" s="29" t="s">
        <v>4370</v>
      </c>
      <c r="L361" s="29" t="s">
        <v>4370</v>
      </c>
    </row>
    <row r="362" spans="1:12" ht="39" customHeight="1">
      <c r="A362" s="29" t="s">
        <v>1271</v>
      </c>
      <c r="B362" s="27" t="s">
        <v>72</v>
      </c>
      <c r="C362" s="27" t="s">
        <v>1272</v>
      </c>
      <c r="D362" s="27" t="s">
        <v>74</v>
      </c>
      <c r="E362" s="28" t="s">
        <v>75</v>
      </c>
      <c r="F362" s="29" t="s">
        <v>4798</v>
      </c>
      <c r="G362" s="29" t="s">
        <v>5792</v>
      </c>
      <c r="H362" s="29" t="s">
        <v>5793</v>
      </c>
      <c r="I362" s="29" t="s">
        <v>5578</v>
      </c>
      <c r="J362" s="29" t="s">
        <v>5794</v>
      </c>
      <c r="K362" s="29" t="s">
        <v>4370</v>
      </c>
      <c r="L362" s="29" t="s">
        <v>4370</v>
      </c>
    </row>
    <row r="363" spans="1:12" ht="39" customHeight="1">
      <c r="A363" s="29" t="s">
        <v>656</v>
      </c>
      <c r="B363" s="27" t="s">
        <v>78</v>
      </c>
      <c r="C363" s="27" t="s">
        <v>657</v>
      </c>
      <c r="D363" s="27" t="s">
        <v>462</v>
      </c>
      <c r="E363" s="28" t="s">
        <v>268</v>
      </c>
      <c r="F363" s="29" t="s">
        <v>5795</v>
      </c>
      <c r="G363" s="29" t="s">
        <v>5796</v>
      </c>
      <c r="H363" s="29" t="s">
        <v>5797</v>
      </c>
      <c r="I363" s="29" t="s">
        <v>5578</v>
      </c>
      <c r="J363" s="29" t="s">
        <v>5794</v>
      </c>
      <c r="K363" s="29" t="s">
        <v>5798</v>
      </c>
      <c r="L363" s="29" t="s">
        <v>4365</v>
      </c>
    </row>
    <row r="364" spans="1:12" ht="52.05" customHeight="1">
      <c r="A364" s="29" t="s">
        <v>1561</v>
      </c>
      <c r="B364" s="27" t="s">
        <v>72</v>
      </c>
      <c r="C364" s="27" t="s">
        <v>1562</v>
      </c>
      <c r="D364" s="27" t="s">
        <v>204</v>
      </c>
      <c r="E364" s="28" t="s">
        <v>114</v>
      </c>
      <c r="F364" s="29" t="s">
        <v>4707</v>
      </c>
      <c r="G364" s="29" t="s">
        <v>5799</v>
      </c>
      <c r="H364" s="29" t="s">
        <v>5800</v>
      </c>
      <c r="I364" s="29" t="s">
        <v>5578</v>
      </c>
      <c r="J364" s="29" t="s">
        <v>5801</v>
      </c>
      <c r="K364" s="29" t="s">
        <v>4370</v>
      </c>
      <c r="L364" s="29" t="s">
        <v>4370</v>
      </c>
    </row>
    <row r="365" spans="1:12" ht="39" customHeight="1">
      <c r="A365" s="29" t="s">
        <v>966</v>
      </c>
      <c r="B365" s="27" t="s">
        <v>78</v>
      </c>
      <c r="C365" s="27" t="s">
        <v>967</v>
      </c>
      <c r="D365" s="27" t="s">
        <v>591</v>
      </c>
      <c r="E365" s="28" t="s">
        <v>268</v>
      </c>
      <c r="F365" s="29" t="s">
        <v>4707</v>
      </c>
      <c r="G365" s="29" t="s">
        <v>5802</v>
      </c>
      <c r="H365" s="29" t="s">
        <v>5803</v>
      </c>
      <c r="I365" s="29" t="s">
        <v>5578</v>
      </c>
      <c r="J365" s="29" t="s">
        <v>5804</v>
      </c>
      <c r="K365" s="29" t="s">
        <v>5805</v>
      </c>
      <c r="L365" s="29" t="s">
        <v>4365</v>
      </c>
    </row>
    <row r="366" spans="1:12" ht="39" customHeight="1">
      <c r="A366" s="29" t="s">
        <v>1567</v>
      </c>
      <c r="B366" s="27" t="s">
        <v>72</v>
      </c>
      <c r="C366" s="27" t="s">
        <v>1568</v>
      </c>
      <c r="D366" s="27" t="s">
        <v>74</v>
      </c>
      <c r="E366" s="28" t="s">
        <v>75</v>
      </c>
      <c r="F366" s="29" t="s">
        <v>4707</v>
      </c>
      <c r="G366" s="29" t="s">
        <v>5806</v>
      </c>
      <c r="H366" s="29" t="s">
        <v>5807</v>
      </c>
      <c r="I366" s="29" t="s">
        <v>5578</v>
      </c>
      <c r="J366" s="29" t="s">
        <v>5804</v>
      </c>
      <c r="K366" s="29" t="s">
        <v>4370</v>
      </c>
      <c r="L366" s="29" t="s">
        <v>4370</v>
      </c>
    </row>
    <row r="367" spans="1:12" ht="52.05" customHeight="1">
      <c r="A367" s="29" t="s">
        <v>697</v>
      </c>
      <c r="B367" s="27" t="s">
        <v>78</v>
      </c>
      <c r="C367" s="27" t="s">
        <v>698</v>
      </c>
      <c r="D367" s="27" t="s">
        <v>638</v>
      </c>
      <c r="E367" s="28" t="s">
        <v>268</v>
      </c>
      <c r="F367" s="29" t="s">
        <v>5808</v>
      </c>
      <c r="G367" s="29" t="s">
        <v>5809</v>
      </c>
      <c r="H367" s="29" t="s">
        <v>5810</v>
      </c>
      <c r="I367" s="29" t="s">
        <v>5578</v>
      </c>
      <c r="J367" s="29" t="s">
        <v>5811</v>
      </c>
      <c r="K367" s="29" t="s">
        <v>5812</v>
      </c>
      <c r="L367" s="29" t="s">
        <v>4365</v>
      </c>
    </row>
    <row r="368" spans="1:12" ht="39" customHeight="1">
      <c r="A368" s="29" t="s">
        <v>1077</v>
      </c>
      <c r="B368" s="27" t="s">
        <v>78</v>
      </c>
      <c r="C368" s="27" t="s">
        <v>1078</v>
      </c>
      <c r="D368" s="27" t="s">
        <v>1075</v>
      </c>
      <c r="E368" s="28" t="s">
        <v>114</v>
      </c>
      <c r="F368" s="29" t="s">
        <v>5472</v>
      </c>
      <c r="G368" s="29" t="s">
        <v>4774</v>
      </c>
      <c r="H368" s="29" t="s">
        <v>5813</v>
      </c>
      <c r="I368" s="29" t="s">
        <v>5578</v>
      </c>
      <c r="J368" s="29" t="s">
        <v>5814</v>
      </c>
      <c r="K368" s="29" t="s">
        <v>5815</v>
      </c>
      <c r="L368" s="29" t="s">
        <v>4365</v>
      </c>
    </row>
    <row r="369" spans="1:12" ht="39" customHeight="1">
      <c r="A369" s="29" t="s">
        <v>1683</v>
      </c>
      <c r="B369" s="27" t="s">
        <v>72</v>
      </c>
      <c r="C369" s="27" t="s">
        <v>1684</v>
      </c>
      <c r="D369" s="27" t="s">
        <v>74</v>
      </c>
      <c r="E369" s="28" t="s">
        <v>75</v>
      </c>
      <c r="F369" s="29" t="s">
        <v>4371</v>
      </c>
      <c r="G369" s="29" t="s">
        <v>5816</v>
      </c>
      <c r="H369" s="29" t="s">
        <v>5816</v>
      </c>
      <c r="I369" s="29" t="s">
        <v>5578</v>
      </c>
      <c r="J369" s="29" t="s">
        <v>5814</v>
      </c>
      <c r="K369" s="29" t="s">
        <v>4370</v>
      </c>
      <c r="L369" s="29" t="s">
        <v>4370</v>
      </c>
    </row>
    <row r="370" spans="1:12" ht="39" customHeight="1">
      <c r="A370" s="29" t="s">
        <v>744</v>
      </c>
      <c r="B370" s="27" t="s">
        <v>78</v>
      </c>
      <c r="C370" s="27" t="s">
        <v>745</v>
      </c>
      <c r="D370" s="27" t="s">
        <v>466</v>
      </c>
      <c r="E370" s="28" t="s">
        <v>114</v>
      </c>
      <c r="F370" s="29" t="s">
        <v>2740</v>
      </c>
      <c r="G370" s="29" t="s">
        <v>2315</v>
      </c>
      <c r="H370" s="29" t="s">
        <v>5817</v>
      </c>
      <c r="I370" s="29" t="s">
        <v>5578</v>
      </c>
      <c r="J370" s="29" t="s">
        <v>5818</v>
      </c>
      <c r="K370" s="29" t="s">
        <v>5819</v>
      </c>
      <c r="L370" s="29" t="s">
        <v>4365</v>
      </c>
    </row>
    <row r="371" spans="1:12" ht="39" customHeight="1">
      <c r="A371" s="29" t="s">
        <v>1821</v>
      </c>
      <c r="B371" s="27" t="s">
        <v>72</v>
      </c>
      <c r="C371" s="27" t="s">
        <v>1822</v>
      </c>
      <c r="D371" s="27" t="s">
        <v>74</v>
      </c>
      <c r="E371" s="28" t="s">
        <v>75</v>
      </c>
      <c r="F371" s="29" t="s">
        <v>4371</v>
      </c>
      <c r="G371" s="29" t="s">
        <v>5820</v>
      </c>
      <c r="H371" s="29" t="s">
        <v>5820</v>
      </c>
      <c r="I371" s="29" t="s">
        <v>5578</v>
      </c>
      <c r="J371" s="29" t="s">
        <v>5821</v>
      </c>
      <c r="K371" s="29" t="s">
        <v>4370</v>
      </c>
      <c r="L371" s="29" t="s">
        <v>4370</v>
      </c>
    </row>
    <row r="372" spans="1:12" ht="39" customHeight="1">
      <c r="A372" s="29" t="s">
        <v>1616</v>
      </c>
      <c r="B372" s="27" t="s">
        <v>72</v>
      </c>
      <c r="C372" s="27" t="s">
        <v>1617</v>
      </c>
      <c r="D372" s="27" t="s">
        <v>74</v>
      </c>
      <c r="E372" s="28" t="s">
        <v>75</v>
      </c>
      <c r="F372" s="29" t="s">
        <v>4396</v>
      </c>
      <c r="G372" s="29" t="s">
        <v>5822</v>
      </c>
      <c r="H372" s="29" t="s">
        <v>5823</v>
      </c>
      <c r="I372" s="29" t="s">
        <v>5578</v>
      </c>
      <c r="J372" s="29" t="s">
        <v>5821</v>
      </c>
      <c r="K372" s="29" t="s">
        <v>4370</v>
      </c>
      <c r="L372" s="29" t="s">
        <v>4370</v>
      </c>
    </row>
    <row r="373" spans="1:12" ht="52.05" customHeight="1">
      <c r="A373" s="29" t="s">
        <v>1083</v>
      </c>
      <c r="B373" s="27" t="s">
        <v>78</v>
      </c>
      <c r="C373" s="27" t="s">
        <v>1084</v>
      </c>
      <c r="D373" s="27" t="s">
        <v>1085</v>
      </c>
      <c r="E373" s="28" t="s">
        <v>114</v>
      </c>
      <c r="F373" s="29" t="s">
        <v>4932</v>
      </c>
      <c r="G373" s="29" t="s">
        <v>5824</v>
      </c>
      <c r="H373" s="29" t="s">
        <v>5825</v>
      </c>
      <c r="I373" s="29" t="s">
        <v>5578</v>
      </c>
      <c r="J373" s="29" t="s">
        <v>5826</v>
      </c>
      <c r="K373" s="29" t="s">
        <v>5827</v>
      </c>
      <c r="L373" s="29" t="s">
        <v>4365</v>
      </c>
    </row>
    <row r="374" spans="1:12" ht="39" customHeight="1">
      <c r="A374" s="29" t="s">
        <v>1262</v>
      </c>
      <c r="B374" s="27" t="s">
        <v>72</v>
      </c>
      <c r="C374" s="27" t="s">
        <v>1263</v>
      </c>
      <c r="D374" s="27" t="s">
        <v>74</v>
      </c>
      <c r="E374" s="28" t="s">
        <v>75</v>
      </c>
      <c r="F374" s="29" t="s">
        <v>4371</v>
      </c>
      <c r="G374" s="29" t="s">
        <v>5828</v>
      </c>
      <c r="H374" s="29" t="s">
        <v>5828</v>
      </c>
      <c r="I374" s="29" t="s">
        <v>5578</v>
      </c>
      <c r="J374" s="29" t="s">
        <v>5826</v>
      </c>
      <c r="K374" s="29" t="s">
        <v>4370</v>
      </c>
      <c r="L374" s="29" t="s">
        <v>4370</v>
      </c>
    </row>
    <row r="375" spans="1:12" ht="52.05" customHeight="1">
      <c r="A375" s="29" t="s">
        <v>700</v>
      </c>
      <c r="B375" s="27" t="s">
        <v>78</v>
      </c>
      <c r="C375" s="27" t="s">
        <v>701</v>
      </c>
      <c r="D375" s="27" t="s">
        <v>638</v>
      </c>
      <c r="E375" s="28" t="s">
        <v>268</v>
      </c>
      <c r="F375" s="29" t="s">
        <v>5210</v>
      </c>
      <c r="G375" s="29" t="s">
        <v>5829</v>
      </c>
      <c r="H375" s="29" t="s">
        <v>5830</v>
      </c>
      <c r="I375" s="29" t="s">
        <v>5578</v>
      </c>
      <c r="J375" s="29" t="s">
        <v>5831</v>
      </c>
      <c r="K375" s="29" t="s">
        <v>5832</v>
      </c>
      <c r="L375" s="29" t="s">
        <v>4365</v>
      </c>
    </row>
    <row r="376" spans="1:12" ht="39" customHeight="1">
      <c r="A376" s="29" t="s">
        <v>1628</v>
      </c>
      <c r="B376" s="27" t="s">
        <v>72</v>
      </c>
      <c r="C376" s="27" t="s">
        <v>1629</v>
      </c>
      <c r="D376" s="27" t="s">
        <v>74</v>
      </c>
      <c r="E376" s="28" t="s">
        <v>75</v>
      </c>
      <c r="F376" s="29" t="s">
        <v>4371</v>
      </c>
      <c r="G376" s="29" t="s">
        <v>5833</v>
      </c>
      <c r="H376" s="29" t="s">
        <v>5833</v>
      </c>
      <c r="I376" s="29" t="s">
        <v>5578</v>
      </c>
      <c r="J376" s="29" t="s">
        <v>5834</v>
      </c>
      <c r="K376" s="29" t="s">
        <v>4370</v>
      </c>
      <c r="L376" s="29" t="s">
        <v>4370</v>
      </c>
    </row>
    <row r="377" spans="1:12" ht="52.05" customHeight="1">
      <c r="A377" s="29" t="s">
        <v>101</v>
      </c>
      <c r="B377" s="27" t="s">
        <v>72</v>
      </c>
      <c r="C377" s="27" t="s">
        <v>102</v>
      </c>
      <c r="D377" s="27" t="s">
        <v>74</v>
      </c>
      <c r="E377" s="28" t="s">
        <v>75</v>
      </c>
      <c r="F377" s="29" t="s">
        <v>4371</v>
      </c>
      <c r="G377" s="29" t="s">
        <v>5835</v>
      </c>
      <c r="H377" s="29" t="s">
        <v>5835</v>
      </c>
      <c r="I377" s="29" t="s">
        <v>5578</v>
      </c>
      <c r="J377" s="29" t="s">
        <v>5834</v>
      </c>
      <c r="K377" s="29" t="s">
        <v>4370</v>
      </c>
      <c r="L377" s="29" t="s">
        <v>4370</v>
      </c>
    </row>
    <row r="378" spans="1:12" ht="39" customHeight="1">
      <c r="A378" s="29" t="s">
        <v>1341</v>
      </c>
      <c r="B378" s="27" t="s">
        <v>72</v>
      </c>
      <c r="C378" s="27" t="s">
        <v>1342</v>
      </c>
      <c r="D378" s="27" t="s">
        <v>74</v>
      </c>
      <c r="E378" s="28" t="s">
        <v>75</v>
      </c>
      <c r="F378" s="29" t="s">
        <v>4752</v>
      </c>
      <c r="G378" s="29" t="s">
        <v>5836</v>
      </c>
      <c r="H378" s="29" t="s">
        <v>5837</v>
      </c>
      <c r="I378" s="29" t="s">
        <v>5578</v>
      </c>
      <c r="J378" s="29" t="s">
        <v>5838</v>
      </c>
      <c r="K378" s="29" t="s">
        <v>4370</v>
      </c>
      <c r="L378" s="29" t="s">
        <v>4370</v>
      </c>
    </row>
    <row r="379" spans="1:12" ht="39" customHeight="1">
      <c r="A379" s="29" t="s">
        <v>659</v>
      </c>
      <c r="B379" s="27" t="s">
        <v>78</v>
      </c>
      <c r="C379" s="27" t="s">
        <v>660</v>
      </c>
      <c r="D379" s="27" t="s">
        <v>462</v>
      </c>
      <c r="E379" s="28" t="s">
        <v>268</v>
      </c>
      <c r="F379" s="29" t="s">
        <v>4624</v>
      </c>
      <c r="G379" s="29" t="s">
        <v>5839</v>
      </c>
      <c r="H379" s="29" t="s">
        <v>5840</v>
      </c>
      <c r="I379" s="29" t="s">
        <v>5578</v>
      </c>
      <c r="J379" s="29" t="s">
        <v>5838</v>
      </c>
      <c r="K379" s="29" t="s">
        <v>5841</v>
      </c>
      <c r="L379" s="29" t="s">
        <v>4365</v>
      </c>
    </row>
    <row r="380" spans="1:12" ht="52.05" customHeight="1">
      <c r="A380" s="29" t="s">
        <v>1139</v>
      </c>
      <c r="B380" s="27" t="s">
        <v>78</v>
      </c>
      <c r="C380" s="27" t="s">
        <v>1140</v>
      </c>
      <c r="D380" s="27" t="s">
        <v>1085</v>
      </c>
      <c r="E380" s="28" t="s">
        <v>114</v>
      </c>
      <c r="F380" s="29" t="s">
        <v>5439</v>
      </c>
      <c r="G380" s="29" t="s">
        <v>5842</v>
      </c>
      <c r="H380" s="29" t="s">
        <v>5843</v>
      </c>
      <c r="I380" s="29" t="s">
        <v>5578</v>
      </c>
      <c r="J380" s="29" t="s">
        <v>5451</v>
      </c>
      <c r="K380" s="29" t="s">
        <v>5844</v>
      </c>
      <c r="L380" s="29" t="s">
        <v>4365</v>
      </c>
    </row>
    <row r="381" spans="1:12" ht="78" customHeight="1">
      <c r="A381" s="29" t="s">
        <v>1193</v>
      </c>
      <c r="B381" s="27" t="s">
        <v>72</v>
      </c>
      <c r="C381" s="27" t="s">
        <v>1194</v>
      </c>
      <c r="D381" s="27" t="s">
        <v>74</v>
      </c>
      <c r="E381" s="28" t="s">
        <v>75</v>
      </c>
      <c r="F381" s="29" t="s">
        <v>4958</v>
      </c>
      <c r="G381" s="29" t="s">
        <v>5845</v>
      </c>
      <c r="H381" s="29" t="s">
        <v>5846</v>
      </c>
      <c r="I381" s="29" t="s">
        <v>5578</v>
      </c>
      <c r="J381" s="29" t="s">
        <v>5451</v>
      </c>
      <c r="K381" s="29" t="s">
        <v>4370</v>
      </c>
      <c r="L381" s="29" t="s">
        <v>4370</v>
      </c>
    </row>
    <row r="382" spans="1:12" ht="39" customHeight="1">
      <c r="A382" s="29" t="s">
        <v>924</v>
      </c>
      <c r="B382" s="27" t="s">
        <v>78</v>
      </c>
      <c r="C382" s="27" t="s">
        <v>925</v>
      </c>
      <c r="D382" s="27" t="s">
        <v>307</v>
      </c>
      <c r="E382" s="28" t="s">
        <v>268</v>
      </c>
      <c r="F382" s="29" t="s">
        <v>4707</v>
      </c>
      <c r="G382" s="29" t="s">
        <v>5847</v>
      </c>
      <c r="H382" s="29" t="s">
        <v>5848</v>
      </c>
      <c r="I382" s="29" t="s">
        <v>5578</v>
      </c>
      <c r="J382" s="29" t="s">
        <v>5849</v>
      </c>
      <c r="K382" s="29" t="s">
        <v>5850</v>
      </c>
      <c r="L382" s="29" t="s">
        <v>4365</v>
      </c>
    </row>
    <row r="383" spans="1:12" ht="78" customHeight="1">
      <c r="A383" s="29" t="s">
        <v>1196</v>
      </c>
      <c r="B383" s="27" t="s">
        <v>72</v>
      </c>
      <c r="C383" s="27" t="s">
        <v>1197</v>
      </c>
      <c r="D383" s="27" t="s">
        <v>74</v>
      </c>
      <c r="E383" s="28" t="s">
        <v>75</v>
      </c>
      <c r="F383" s="29" t="s">
        <v>4571</v>
      </c>
      <c r="G383" s="29" t="s">
        <v>5851</v>
      </c>
      <c r="H383" s="29" t="s">
        <v>5852</v>
      </c>
      <c r="I383" s="29" t="s">
        <v>5578</v>
      </c>
      <c r="J383" s="29" t="s">
        <v>5853</v>
      </c>
      <c r="K383" s="29" t="s">
        <v>4370</v>
      </c>
      <c r="L383" s="29" t="s">
        <v>4370</v>
      </c>
    </row>
    <row r="384" spans="1:12" ht="39" customHeight="1">
      <c r="A384" s="29" t="s">
        <v>510</v>
      </c>
      <c r="B384" s="27" t="s">
        <v>78</v>
      </c>
      <c r="C384" s="27" t="s">
        <v>511</v>
      </c>
      <c r="D384" s="27" t="s">
        <v>466</v>
      </c>
      <c r="E384" s="28" t="s">
        <v>268</v>
      </c>
      <c r="F384" s="29" t="s">
        <v>5428</v>
      </c>
      <c r="G384" s="29" t="s">
        <v>5854</v>
      </c>
      <c r="H384" s="29" t="s">
        <v>5855</v>
      </c>
      <c r="I384" s="29" t="s">
        <v>5578</v>
      </c>
      <c r="J384" s="29" t="s">
        <v>5853</v>
      </c>
      <c r="K384" s="29" t="s">
        <v>5856</v>
      </c>
      <c r="L384" s="29" t="s">
        <v>4365</v>
      </c>
    </row>
    <row r="385" spans="1:12" ht="39" customHeight="1">
      <c r="A385" s="29" t="s">
        <v>1554</v>
      </c>
      <c r="B385" s="27" t="s">
        <v>72</v>
      </c>
      <c r="C385" s="27" t="s">
        <v>1555</v>
      </c>
      <c r="D385" s="27" t="s">
        <v>74</v>
      </c>
      <c r="E385" s="28" t="s">
        <v>75</v>
      </c>
      <c r="F385" s="29" t="s">
        <v>4958</v>
      </c>
      <c r="G385" s="29" t="s">
        <v>5857</v>
      </c>
      <c r="H385" s="29" t="s">
        <v>5858</v>
      </c>
      <c r="I385" s="29" t="s">
        <v>5578</v>
      </c>
      <c r="J385" s="29" t="s">
        <v>5859</v>
      </c>
      <c r="K385" s="29" t="s">
        <v>4370</v>
      </c>
      <c r="L385" s="29" t="s">
        <v>4370</v>
      </c>
    </row>
    <row r="386" spans="1:12" ht="39" customHeight="1">
      <c r="A386" s="29" t="s">
        <v>1064</v>
      </c>
      <c r="B386" s="27" t="s">
        <v>78</v>
      </c>
      <c r="C386" s="27" t="s">
        <v>1065</v>
      </c>
      <c r="D386" s="27" t="s">
        <v>625</v>
      </c>
      <c r="E386" s="28" t="s">
        <v>268</v>
      </c>
      <c r="F386" s="29" t="s">
        <v>4752</v>
      </c>
      <c r="G386" s="29" t="s">
        <v>5860</v>
      </c>
      <c r="H386" s="29" t="s">
        <v>5861</v>
      </c>
      <c r="I386" s="29" t="s">
        <v>5578</v>
      </c>
      <c r="J386" s="29" t="s">
        <v>5859</v>
      </c>
      <c r="K386" s="29" t="s">
        <v>5862</v>
      </c>
      <c r="L386" s="29" t="s">
        <v>4365</v>
      </c>
    </row>
    <row r="387" spans="1:12" ht="39" customHeight="1">
      <c r="A387" s="29" t="s">
        <v>501</v>
      </c>
      <c r="B387" s="27" t="s">
        <v>78</v>
      </c>
      <c r="C387" s="27" t="s">
        <v>502</v>
      </c>
      <c r="D387" s="27" t="s">
        <v>462</v>
      </c>
      <c r="E387" s="28" t="s">
        <v>268</v>
      </c>
      <c r="F387" s="29" t="s">
        <v>4915</v>
      </c>
      <c r="G387" s="29" t="s">
        <v>5385</v>
      </c>
      <c r="H387" s="29" t="s">
        <v>5863</v>
      </c>
      <c r="I387" s="29" t="s">
        <v>5578</v>
      </c>
      <c r="J387" s="29" t="s">
        <v>5864</v>
      </c>
      <c r="K387" s="29" t="s">
        <v>5865</v>
      </c>
      <c r="L387" s="29" t="s">
        <v>4365</v>
      </c>
    </row>
    <row r="388" spans="1:12" ht="52.05" customHeight="1">
      <c r="A388" s="29" t="s">
        <v>640</v>
      </c>
      <c r="B388" s="27" t="s">
        <v>78</v>
      </c>
      <c r="C388" s="27" t="s">
        <v>641</v>
      </c>
      <c r="D388" s="27" t="s">
        <v>638</v>
      </c>
      <c r="E388" s="28" t="s">
        <v>268</v>
      </c>
      <c r="F388" s="29" t="s">
        <v>4816</v>
      </c>
      <c r="G388" s="29" t="s">
        <v>5866</v>
      </c>
      <c r="H388" s="29" t="s">
        <v>5867</v>
      </c>
      <c r="I388" s="29" t="s">
        <v>5578</v>
      </c>
      <c r="J388" s="29" t="s">
        <v>5864</v>
      </c>
      <c r="K388" s="29" t="s">
        <v>5868</v>
      </c>
      <c r="L388" s="29" t="s">
        <v>4365</v>
      </c>
    </row>
    <row r="389" spans="1:12" ht="39" customHeight="1">
      <c r="A389" s="29" t="s">
        <v>1439</v>
      </c>
      <c r="B389" s="27" t="s">
        <v>78</v>
      </c>
      <c r="C389" s="27" t="s">
        <v>1440</v>
      </c>
      <c r="D389" s="27" t="s">
        <v>1085</v>
      </c>
      <c r="E389" s="28" t="s">
        <v>114</v>
      </c>
      <c r="F389" s="29" t="s">
        <v>4779</v>
      </c>
      <c r="G389" s="29" t="s">
        <v>5869</v>
      </c>
      <c r="H389" s="29" t="s">
        <v>5870</v>
      </c>
      <c r="I389" s="29" t="s">
        <v>5578</v>
      </c>
      <c r="J389" s="29" t="s">
        <v>5871</v>
      </c>
      <c r="K389" s="29" t="s">
        <v>5872</v>
      </c>
      <c r="L389" s="29" t="s">
        <v>4365</v>
      </c>
    </row>
    <row r="390" spans="1:12" ht="24" customHeight="1">
      <c r="A390" s="29" t="s">
        <v>1702</v>
      </c>
      <c r="B390" s="27" t="s">
        <v>72</v>
      </c>
      <c r="C390" s="27" t="s">
        <v>1703</v>
      </c>
      <c r="D390" s="27" t="s">
        <v>74</v>
      </c>
      <c r="E390" s="28" t="s">
        <v>75</v>
      </c>
      <c r="F390" s="29" t="s">
        <v>4932</v>
      </c>
      <c r="G390" s="29" t="s">
        <v>5873</v>
      </c>
      <c r="H390" s="29" t="s">
        <v>5874</v>
      </c>
      <c r="I390" s="29" t="s">
        <v>5578</v>
      </c>
      <c r="J390" s="29" t="s">
        <v>5871</v>
      </c>
      <c r="K390" s="29" t="s">
        <v>4370</v>
      </c>
      <c r="L390" s="29" t="s">
        <v>4370</v>
      </c>
    </row>
    <row r="391" spans="1:12" ht="39" customHeight="1">
      <c r="A391" s="29" t="s">
        <v>561</v>
      </c>
      <c r="B391" s="27" t="s">
        <v>78</v>
      </c>
      <c r="C391" s="27" t="s">
        <v>562</v>
      </c>
      <c r="D391" s="27" t="s">
        <v>462</v>
      </c>
      <c r="E391" s="28" t="s">
        <v>268</v>
      </c>
      <c r="F391" s="29" t="s">
        <v>5158</v>
      </c>
      <c r="G391" s="29" t="s">
        <v>5875</v>
      </c>
      <c r="H391" s="29" t="s">
        <v>5876</v>
      </c>
      <c r="I391" s="29" t="s">
        <v>5877</v>
      </c>
      <c r="J391" s="29" t="s">
        <v>5878</v>
      </c>
      <c r="K391" s="29" t="s">
        <v>5879</v>
      </c>
      <c r="L391" s="29" t="s">
        <v>4365</v>
      </c>
    </row>
    <row r="392" spans="1:12" ht="25.95" customHeight="1">
      <c r="A392" s="29" t="s">
        <v>1524</v>
      </c>
      <c r="B392" s="27" t="s">
        <v>72</v>
      </c>
      <c r="C392" s="27" t="s">
        <v>1525</v>
      </c>
      <c r="D392" s="27" t="s">
        <v>74</v>
      </c>
      <c r="E392" s="28" t="s">
        <v>75</v>
      </c>
      <c r="F392" s="29" t="s">
        <v>4752</v>
      </c>
      <c r="G392" s="29" t="s">
        <v>5880</v>
      </c>
      <c r="H392" s="29" t="s">
        <v>5881</v>
      </c>
      <c r="I392" s="29" t="s">
        <v>5877</v>
      </c>
      <c r="J392" s="29" t="s">
        <v>5878</v>
      </c>
      <c r="K392" s="29" t="s">
        <v>4370</v>
      </c>
      <c r="L392" s="29" t="s">
        <v>4370</v>
      </c>
    </row>
    <row r="393" spans="1:12" ht="52.05" customHeight="1">
      <c r="A393" s="29" t="s">
        <v>668</v>
      </c>
      <c r="B393" s="27" t="s">
        <v>78</v>
      </c>
      <c r="C393" s="27" t="s">
        <v>669</v>
      </c>
      <c r="D393" s="27" t="s">
        <v>638</v>
      </c>
      <c r="E393" s="28" t="s">
        <v>268</v>
      </c>
      <c r="F393" s="29" t="s">
        <v>4932</v>
      </c>
      <c r="G393" s="29" t="s">
        <v>5882</v>
      </c>
      <c r="H393" s="29" t="s">
        <v>5883</v>
      </c>
      <c r="I393" s="29" t="s">
        <v>5877</v>
      </c>
      <c r="J393" s="29" t="s">
        <v>5884</v>
      </c>
      <c r="K393" s="29" t="s">
        <v>5885</v>
      </c>
      <c r="L393" s="29" t="s">
        <v>4365</v>
      </c>
    </row>
    <row r="394" spans="1:12" ht="25.95" customHeight="1">
      <c r="A394" s="29" t="s">
        <v>1655</v>
      </c>
      <c r="B394" s="27" t="s">
        <v>72</v>
      </c>
      <c r="C394" s="27" t="s">
        <v>1656</v>
      </c>
      <c r="D394" s="27" t="s">
        <v>74</v>
      </c>
      <c r="E394" s="28" t="s">
        <v>75</v>
      </c>
      <c r="F394" s="29" t="s">
        <v>4624</v>
      </c>
      <c r="G394" s="29" t="s">
        <v>5886</v>
      </c>
      <c r="H394" s="29" t="s">
        <v>5887</v>
      </c>
      <c r="I394" s="29" t="s">
        <v>5877</v>
      </c>
      <c r="J394" s="29" t="s">
        <v>5884</v>
      </c>
      <c r="K394" s="29" t="s">
        <v>4370</v>
      </c>
      <c r="L394" s="29" t="s">
        <v>4370</v>
      </c>
    </row>
    <row r="395" spans="1:12" ht="39" customHeight="1">
      <c r="A395" s="29" t="s">
        <v>1557</v>
      </c>
      <c r="B395" s="27" t="s">
        <v>72</v>
      </c>
      <c r="C395" s="27" t="s">
        <v>1558</v>
      </c>
      <c r="D395" s="27" t="s">
        <v>74</v>
      </c>
      <c r="E395" s="28" t="s">
        <v>75</v>
      </c>
      <c r="F395" s="29" t="s">
        <v>5139</v>
      </c>
      <c r="G395" s="29" t="s">
        <v>5888</v>
      </c>
      <c r="H395" s="29" t="s">
        <v>5889</v>
      </c>
      <c r="I395" s="29" t="s">
        <v>5877</v>
      </c>
      <c r="J395" s="29" t="s">
        <v>5890</v>
      </c>
      <c r="K395" s="29" t="s">
        <v>4370</v>
      </c>
      <c r="L395" s="29" t="s">
        <v>4370</v>
      </c>
    </row>
    <row r="396" spans="1:12" ht="39" customHeight="1">
      <c r="A396" s="29" t="s">
        <v>1136</v>
      </c>
      <c r="B396" s="27" t="s">
        <v>78</v>
      </c>
      <c r="C396" s="27" t="s">
        <v>1137</v>
      </c>
      <c r="D396" s="27" t="s">
        <v>1075</v>
      </c>
      <c r="E396" s="28" t="s">
        <v>114</v>
      </c>
      <c r="F396" s="29" t="s">
        <v>4938</v>
      </c>
      <c r="G396" s="29" t="s">
        <v>5891</v>
      </c>
      <c r="H396" s="29" t="s">
        <v>5892</v>
      </c>
      <c r="I396" s="29" t="s">
        <v>5877</v>
      </c>
      <c r="J396" s="29" t="s">
        <v>5890</v>
      </c>
      <c r="K396" s="29" t="s">
        <v>5893</v>
      </c>
      <c r="L396" s="29" t="s">
        <v>4365</v>
      </c>
    </row>
    <row r="397" spans="1:12" ht="39" customHeight="1">
      <c r="A397" s="29" t="s">
        <v>761</v>
      </c>
      <c r="B397" s="27" t="s">
        <v>78</v>
      </c>
      <c r="C397" s="27" t="s">
        <v>762</v>
      </c>
      <c r="D397" s="27" t="s">
        <v>645</v>
      </c>
      <c r="E397" s="28" t="s">
        <v>268</v>
      </c>
      <c r="F397" s="29" t="s">
        <v>4877</v>
      </c>
      <c r="G397" s="29" t="s">
        <v>5894</v>
      </c>
      <c r="H397" s="29" t="s">
        <v>5895</v>
      </c>
      <c r="I397" s="29" t="s">
        <v>5877</v>
      </c>
      <c r="J397" s="29" t="s">
        <v>5896</v>
      </c>
      <c r="K397" s="29" t="s">
        <v>5897</v>
      </c>
      <c r="L397" s="29" t="s">
        <v>4365</v>
      </c>
    </row>
    <row r="398" spans="1:12" ht="25.95" customHeight="1">
      <c r="A398" s="29" t="s">
        <v>299</v>
      </c>
      <c r="B398" s="27" t="s">
        <v>72</v>
      </c>
      <c r="C398" s="27" t="s">
        <v>300</v>
      </c>
      <c r="D398" s="27" t="s">
        <v>204</v>
      </c>
      <c r="E398" s="28" t="s">
        <v>99</v>
      </c>
      <c r="F398" s="29" t="s">
        <v>5898</v>
      </c>
      <c r="G398" s="29" t="s">
        <v>5899</v>
      </c>
      <c r="H398" s="29" t="s">
        <v>5900</v>
      </c>
      <c r="I398" s="29" t="s">
        <v>5877</v>
      </c>
      <c r="J398" s="29" t="s">
        <v>5896</v>
      </c>
      <c r="K398" s="29" t="s">
        <v>4370</v>
      </c>
      <c r="L398" s="29" t="s">
        <v>4370</v>
      </c>
    </row>
    <row r="399" spans="1:12" ht="39" customHeight="1">
      <c r="A399" s="29" t="s">
        <v>1353</v>
      </c>
      <c r="B399" s="27" t="s">
        <v>72</v>
      </c>
      <c r="C399" s="27" t="s">
        <v>1354</v>
      </c>
      <c r="D399" s="27" t="s">
        <v>74</v>
      </c>
      <c r="E399" s="28" t="s">
        <v>75</v>
      </c>
      <c r="F399" s="29" t="s">
        <v>4707</v>
      </c>
      <c r="G399" s="29" t="s">
        <v>5901</v>
      </c>
      <c r="H399" s="29" t="s">
        <v>5902</v>
      </c>
      <c r="I399" s="29" t="s">
        <v>5877</v>
      </c>
      <c r="J399" s="29" t="s">
        <v>5896</v>
      </c>
      <c r="K399" s="29" t="s">
        <v>4370</v>
      </c>
      <c r="L399" s="29" t="s">
        <v>4370</v>
      </c>
    </row>
    <row r="400" spans="1:12" ht="52.05" customHeight="1">
      <c r="A400" s="29" t="s">
        <v>653</v>
      </c>
      <c r="B400" s="27" t="s">
        <v>78</v>
      </c>
      <c r="C400" s="27" t="s">
        <v>654</v>
      </c>
      <c r="D400" s="27" t="s">
        <v>638</v>
      </c>
      <c r="E400" s="28" t="s">
        <v>268</v>
      </c>
      <c r="F400" s="29" t="s">
        <v>4396</v>
      </c>
      <c r="G400" s="29" t="s">
        <v>5903</v>
      </c>
      <c r="H400" s="29" t="s">
        <v>5904</v>
      </c>
      <c r="I400" s="29" t="s">
        <v>5877</v>
      </c>
      <c r="J400" s="29" t="s">
        <v>5905</v>
      </c>
      <c r="K400" s="29" t="s">
        <v>5906</v>
      </c>
      <c r="L400" s="29" t="s">
        <v>4365</v>
      </c>
    </row>
    <row r="401" spans="1:12" ht="52.05" customHeight="1">
      <c r="A401" s="29" t="s">
        <v>1589</v>
      </c>
      <c r="B401" s="27" t="s">
        <v>78</v>
      </c>
      <c r="C401" s="27" t="s">
        <v>1590</v>
      </c>
      <c r="D401" s="27" t="s">
        <v>1587</v>
      </c>
      <c r="E401" s="28" t="s">
        <v>268</v>
      </c>
      <c r="F401" s="29" t="s">
        <v>4371</v>
      </c>
      <c r="G401" s="29" t="s">
        <v>5907</v>
      </c>
      <c r="H401" s="29" t="s">
        <v>5907</v>
      </c>
      <c r="I401" s="29" t="s">
        <v>5877</v>
      </c>
      <c r="J401" s="29" t="s">
        <v>5905</v>
      </c>
      <c r="K401" s="29" t="s">
        <v>5908</v>
      </c>
      <c r="L401" s="29" t="s">
        <v>4365</v>
      </c>
    </row>
    <row r="402" spans="1:12" ht="24" customHeight="1">
      <c r="A402" s="29" t="s">
        <v>1711</v>
      </c>
      <c r="B402" s="27" t="s">
        <v>72</v>
      </c>
      <c r="C402" s="27" t="s">
        <v>1712</v>
      </c>
      <c r="D402" s="27" t="s">
        <v>74</v>
      </c>
      <c r="E402" s="28" t="s">
        <v>75</v>
      </c>
      <c r="F402" s="29" t="s">
        <v>5247</v>
      </c>
      <c r="G402" s="29" t="s">
        <v>5909</v>
      </c>
      <c r="H402" s="29" t="s">
        <v>5910</v>
      </c>
      <c r="I402" s="29" t="s">
        <v>5877</v>
      </c>
      <c r="J402" s="29" t="s">
        <v>5911</v>
      </c>
      <c r="K402" s="29" t="s">
        <v>4370</v>
      </c>
      <c r="L402" s="29" t="s">
        <v>4370</v>
      </c>
    </row>
    <row r="403" spans="1:12" ht="25.95" customHeight="1">
      <c r="A403" s="29" t="s">
        <v>1573</v>
      </c>
      <c r="B403" s="27" t="s">
        <v>72</v>
      </c>
      <c r="C403" s="27" t="s">
        <v>1574</v>
      </c>
      <c r="D403" s="27" t="s">
        <v>74</v>
      </c>
      <c r="E403" s="28" t="s">
        <v>75</v>
      </c>
      <c r="F403" s="29" t="s">
        <v>4752</v>
      </c>
      <c r="G403" s="29" t="s">
        <v>5912</v>
      </c>
      <c r="H403" s="29" t="s">
        <v>5913</v>
      </c>
      <c r="I403" s="29" t="s">
        <v>5877</v>
      </c>
      <c r="J403" s="29" t="s">
        <v>5911</v>
      </c>
      <c r="K403" s="29" t="s">
        <v>4370</v>
      </c>
      <c r="L403" s="29" t="s">
        <v>4370</v>
      </c>
    </row>
    <row r="404" spans="1:12" ht="39" customHeight="1">
      <c r="A404" s="29" t="s">
        <v>993</v>
      </c>
      <c r="B404" s="27" t="s">
        <v>72</v>
      </c>
      <c r="C404" s="27" t="s">
        <v>994</v>
      </c>
      <c r="D404" s="27" t="s">
        <v>74</v>
      </c>
      <c r="E404" s="28" t="s">
        <v>75</v>
      </c>
      <c r="F404" s="29" t="s">
        <v>4371</v>
      </c>
      <c r="G404" s="29" t="s">
        <v>5914</v>
      </c>
      <c r="H404" s="29" t="s">
        <v>5914</v>
      </c>
      <c r="I404" s="29" t="s">
        <v>5877</v>
      </c>
      <c r="J404" s="29" t="s">
        <v>5915</v>
      </c>
      <c r="K404" s="29" t="s">
        <v>4370</v>
      </c>
      <c r="L404" s="29" t="s">
        <v>4370</v>
      </c>
    </row>
    <row r="405" spans="1:12" ht="25.95" customHeight="1">
      <c r="A405" s="29" t="s">
        <v>1467</v>
      </c>
      <c r="B405" s="27" t="s">
        <v>72</v>
      </c>
      <c r="C405" s="27" t="s">
        <v>1468</v>
      </c>
      <c r="D405" s="27" t="s">
        <v>74</v>
      </c>
      <c r="E405" s="28" t="s">
        <v>75</v>
      </c>
      <c r="F405" s="29" t="s">
        <v>4798</v>
      </c>
      <c r="G405" s="29" t="s">
        <v>5916</v>
      </c>
      <c r="H405" s="29" t="s">
        <v>5917</v>
      </c>
      <c r="I405" s="29" t="s">
        <v>5877</v>
      </c>
      <c r="J405" s="29" t="s">
        <v>5915</v>
      </c>
      <c r="K405" s="29" t="s">
        <v>4370</v>
      </c>
      <c r="L405" s="29" t="s">
        <v>4370</v>
      </c>
    </row>
    <row r="406" spans="1:12" ht="52.05" customHeight="1">
      <c r="A406" s="29" t="s">
        <v>679</v>
      </c>
      <c r="B406" s="27" t="s">
        <v>78</v>
      </c>
      <c r="C406" s="27" t="s">
        <v>680</v>
      </c>
      <c r="D406" s="27" t="s">
        <v>638</v>
      </c>
      <c r="E406" s="28" t="s">
        <v>268</v>
      </c>
      <c r="F406" s="29" t="s">
        <v>4396</v>
      </c>
      <c r="G406" s="29" t="s">
        <v>5918</v>
      </c>
      <c r="H406" s="29" t="s">
        <v>5919</v>
      </c>
      <c r="I406" s="29" t="s">
        <v>5877</v>
      </c>
      <c r="J406" s="29" t="s">
        <v>5920</v>
      </c>
      <c r="K406" s="29" t="s">
        <v>5921</v>
      </c>
      <c r="L406" s="29" t="s">
        <v>4365</v>
      </c>
    </row>
    <row r="407" spans="1:12" ht="52.05" customHeight="1">
      <c r="A407" s="29" t="s">
        <v>492</v>
      </c>
      <c r="B407" s="27" t="s">
        <v>78</v>
      </c>
      <c r="C407" s="27" t="s">
        <v>493</v>
      </c>
      <c r="D407" s="27" t="s">
        <v>466</v>
      </c>
      <c r="E407" s="28" t="s">
        <v>268</v>
      </c>
      <c r="F407" s="29" t="s">
        <v>5306</v>
      </c>
      <c r="G407" s="29" t="s">
        <v>5922</v>
      </c>
      <c r="H407" s="29" t="s">
        <v>5923</v>
      </c>
      <c r="I407" s="29" t="s">
        <v>5877</v>
      </c>
      <c r="J407" s="29" t="s">
        <v>5920</v>
      </c>
      <c r="K407" s="29" t="s">
        <v>5924</v>
      </c>
      <c r="L407" s="29" t="s">
        <v>4365</v>
      </c>
    </row>
    <row r="408" spans="1:12" ht="25.95" customHeight="1">
      <c r="A408" s="29" t="s">
        <v>1122</v>
      </c>
      <c r="B408" s="27" t="s">
        <v>78</v>
      </c>
      <c r="C408" s="27" t="s">
        <v>1123</v>
      </c>
      <c r="D408" s="27" t="s">
        <v>1114</v>
      </c>
      <c r="E408" s="28" t="s">
        <v>268</v>
      </c>
      <c r="F408" s="29" t="s">
        <v>4752</v>
      </c>
      <c r="G408" s="29" t="s">
        <v>5925</v>
      </c>
      <c r="H408" s="29" t="s">
        <v>5926</v>
      </c>
      <c r="I408" s="29" t="s">
        <v>5877</v>
      </c>
      <c r="J408" s="29" t="s">
        <v>5920</v>
      </c>
      <c r="K408" s="29" t="s">
        <v>5927</v>
      </c>
      <c r="L408" s="29" t="s">
        <v>5928</v>
      </c>
    </row>
    <row r="409" spans="1:12" ht="52.05" customHeight="1">
      <c r="A409" s="29" t="s">
        <v>1042</v>
      </c>
      <c r="B409" s="27" t="s">
        <v>78</v>
      </c>
      <c r="C409" s="27" t="s">
        <v>1043</v>
      </c>
      <c r="D409" s="27" t="s">
        <v>466</v>
      </c>
      <c r="E409" s="28" t="s">
        <v>268</v>
      </c>
      <c r="F409" s="29" t="s">
        <v>4371</v>
      </c>
      <c r="G409" s="29" t="s">
        <v>5929</v>
      </c>
      <c r="H409" s="29" t="s">
        <v>5929</v>
      </c>
      <c r="I409" s="29" t="s">
        <v>5877</v>
      </c>
      <c r="J409" s="29" t="s">
        <v>5930</v>
      </c>
      <c r="K409" s="29" t="s">
        <v>5931</v>
      </c>
      <c r="L409" s="29" t="s">
        <v>4365</v>
      </c>
    </row>
    <row r="410" spans="1:12" ht="25.95" customHeight="1">
      <c r="A410" s="29" t="s">
        <v>969</v>
      </c>
      <c r="B410" s="27" t="s">
        <v>72</v>
      </c>
      <c r="C410" s="27" t="s">
        <v>970</v>
      </c>
      <c r="D410" s="27" t="s">
        <v>74</v>
      </c>
      <c r="E410" s="28" t="s">
        <v>75</v>
      </c>
      <c r="F410" s="29" t="s">
        <v>4371</v>
      </c>
      <c r="G410" s="29" t="s">
        <v>5932</v>
      </c>
      <c r="H410" s="29" t="s">
        <v>5932</v>
      </c>
      <c r="I410" s="29" t="s">
        <v>5877</v>
      </c>
      <c r="J410" s="29" t="s">
        <v>5930</v>
      </c>
      <c r="K410" s="29" t="s">
        <v>4370</v>
      </c>
      <c r="L410" s="29" t="s">
        <v>4370</v>
      </c>
    </row>
    <row r="411" spans="1:12" ht="25.95" customHeight="1">
      <c r="A411" s="29" t="s">
        <v>1477</v>
      </c>
      <c r="B411" s="27" t="s">
        <v>72</v>
      </c>
      <c r="C411" s="27" t="s">
        <v>1478</v>
      </c>
      <c r="D411" s="27" t="s">
        <v>74</v>
      </c>
      <c r="E411" s="28" t="s">
        <v>75</v>
      </c>
      <c r="F411" s="29" t="s">
        <v>4779</v>
      </c>
      <c r="G411" s="29" t="s">
        <v>5733</v>
      </c>
      <c r="H411" s="29" t="s">
        <v>5933</v>
      </c>
      <c r="I411" s="29" t="s">
        <v>5877</v>
      </c>
      <c r="J411" s="29" t="s">
        <v>5934</v>
      </c>
      <c r="K411" s="29" t="s">
        <v>4370</v>
      </c>
      <c r="L411" s="29" t="s">
        <v>4370</v>
      </c>
    </row>
    <row r="412" spans="1:12" ht="52.05" customHeight="1">
      <c r="A412" s="29" t="s">
        <v>647</v>
      </c>
      <c r="B412" s="27" t="s">
        <v>78</v>
      </c>
      <c r="C412" s="27" t="s">
        <v>648</v>
      </c>
      <c r="D412" s="27" t="s">
        <v>638</v>
      </c>
      <c r="E412" s="28" t="s">
        <v>268</v>
      </c>
      <c r="F412" s="29" t="s">
        <v>5439</v>
      </c>
      <c r="G412" s="29" t="s">
        <v>5935</v>
      </c>
      <c r="H412" s="29" t="s">
        <v>5936</v>
      </c>
      <c r="I412" s="29" t="s">
        <v>5877</v>
      </c>
      <c r="J412" s="29" t="s">
        <v>5934</v>
      </c>
      <c r="K412" s="29" t="s">
        <v>5937</v>
      </c>
      <c r="L412" s="29" t="s">
        <v>4365</v>
      </c>
    </row>
    <row r="413" spans="1:12" ht="39" customHeight="1">
      <c r="A413" s="29" t="s">
        <v>819</v>
      </c>
      <c r="B413" s="27" t="s">
        <v>78</v>
      </c>
      <c r="C413" s="27" t="s">
        <v>820</v>
      </c>
      <c r="D413" s="27" t="s">
        <v>645</v>
      </c>
      <c r="E413" s="28" t="s">
        <v>268</v>
      </c>
      <c r="F413" s="29" t="s">
        <v>4707</v>
      </c>
      <c r="G413" s="29" t="s">
        <v>5938</v>
      </c>
      <c r="H413" s="29" t="s">
        <v>5939</v>
      </c>
      <c r="I413" s="29" t="s">
        <v>5877</v>
      </c>
      <c r="J413" s="29" t="s">
        <v>5934</v>
      </c>
      <c r="K413" s="29" t="s">
        <v>5940</v>
      </c>
      <c r="L413" s="29" t="s">
        <v>4365</v>
      </c>
    </row>
    <row r="414" spans="1:12" ht="39" customHeight="1">
      <c r="A414" s="29" t="s">
        <v>555</v>
      </c>
      <c r="B414" s="27" t="s">
        <v>78</v>
      </c>
      <c r="C414" s="27" t="s">
        <v>556</v>
      </c>
      <c r="D414" s="27" t="s">
        <v>462</v>
      </c>
      <c r="E414" s="28" t="s">
        <v>268</v>
      </c>
      <c r="F414" s="29" t="s">
        <v>4757</v>
      </c>
      <c r="G414" s="29" t="s">
        <v>5941</v>
      </c>
      <c r="H414" s="29" t="s">
        <v>5942</v>
      </c>
      <c r="I414" s="29" t="s">
        <v>5877</v>
      </c>
      <c r="J414" s="29" t="s">
        <v>5943</v>
      </c>
      <c r="K414" s="29" t="s">
        <v>5944</v>
      </c>
      <c r="L414" s="29" t="s">
        <v>4365</v>
      </c>
    </row>
    <row r="415" spans="1:12" ht="78" customHeight="1">
      <c r="A415" s="29" t="s">
        <v>1205</v>
      </c>
      <c r="B415" s="27" t="s">
        <v>72</v>
      </c>
      <c r="C415" s="27" t="s">
        <v>1206</v>
      </c>
      <c r="D415" s="27" t="s">
        <v>74</v>
      </c>
      <c r="E415" s="28" t="s">
        <v>75</v>
      </c>
      <c r="F415" s="29" t="s">
        <v>4396</v>
      </c>
      <c r="G415" s="29" t="s">
        <v>5945</v>
      </c>
      <c r="H415" s="29" t="s">
        <v>5946</v>
      </c>
      <c r="I415" s="29" t="s">
        <v>5877</v>
      </c>
      <c r="J415" s="29" t="s">
        <v>5943</v>
      </c>
      <c r="K415" s="29" t="s">
        <v>4370</v>
      </c>
      <c r="L415" s="29" t="s">
        <v>4370</v>
      </c>
    </row>
    <row r="416" spans="1:12" ht="39" customHeight="1">
      <c r="A416" s="29" t="s">
        <v>531</v>
      </c>
      <c r="B416" s="27" t="s">
        <v>78</v>
      </c>
      <c r="C416" s="27" t="s">
        <v>532</v>
      </c>
      <c r="D416" s="27" t="s">
        <v>462</v>
      </c>
      <c r="E416" s="28" t="s">
        <v>268</v>
      </c>
      <c r="F416" s="29" t="s">
        <v>5192</v>
      </c>
      <c r="G416" s="29" t="s">
        <v>5832</v>
      </c>
      <c r="H416" s="29" t="s">
        <v>5947</v>
      </c>
      <c r="I416" s="29" t="s">
        <v>5877</v>
      </c>
      <c r="J416" s="29" t="s">
        <v>5948</v>
      </c>
      <c r="K416" s="29" t="s">
        <v>5949</v>
      </c>
      <c r="L416" s="29" t="s">
        <v>4365</v>
      </c>
    </row>
    <row r="417" spans="1:12" ht="39" customHeight="1">
      <c r="A417" s="29" t="s">
        <v>924</v>
      </c>
      <c r="B417" s="27" t="s">
        <v>78</v>
      </c>
      <c r="C417" s="27" t="s">
        <v>927</v>
      </c>
      <c r="D417" s="27" t="s">
        <v>307</v>
      </c>
      <c r="E417" s="28" t="s">
        <v>268</v>
      </c>
      <c r="F417" s="29" t="s">
        <v>4752</v>
      </c>
      <c r="G417" s="29" t="s">
        <v>5847</v>
      </c>
      <c r="H417" s="29" t="s">
        <v>5950</v>
      </c>
      <c r="I417" s="29" t="s">
        <v>5877</v>
      </c>
      <c r="J417" s="29" t="s">
        <v>5948</v>
      </c>
      <c r="K417" s="29" t="s">
        <v>5850</v>
      </c>
      <c r="L417" s="29" t="s">
        <v>4365</v>
      </c>
    </row>
    <row r="418" spans="1:12" ht="39" customHeight="1">
      <c r="A418" s="29" t="s">
        <v>773</v>
      </c>
      <c r="B418" s="27" t="s">
        <v>78</v>
      </c>
      <c r="C418" s="27" t="s">
        <v>774</v>
      </c>
      <c r="D418" s="27" t="s">
        <v>645</v>
      </c>
      <c r="E418" s="28" t="s">
        <v>268</v>
      </c>
      <c r="F418" s="29" t="s">
        <v>4752</v>
      </c>
      <c r="G418" s="29" t="s">
        <v>5951</v>
      </c>
      <c r="H418" s="29" t="s">
        <v>5952</v>
      </c>
      <c r="I418" s="29" t="s">
        <v>5877</v>
      </c>
      <c r="J418" s="29" t="s">
        <v>5948</v>
      </c>
      <c r="K418" s="29" t="s">
        <v>5953</v>
      </c>
      <c r="L418" s="29" t="s">
        <v>4365</v>
      </c>
    </row>
    <row r="419" spans="1:12" ht="39" customHeight="1">
      <c r="A419" s="29" t="s">
        <v>1316</v>
      </c>
      <c r="B419" s="27" t="s">
        <v>78</v>
      </c>
      <c r="C419" s="27" t="s">
        <v>1317</v>
      </c>
      <c r="D419" s="27" t="s">
        <v>1075</v>
      </c>
      <c r="E419" s="28" t="s">
        <v>268</v>
      </c>
      <c r="F419" s="29" t="s">
        <v>4779</v>
      </c>
      <c r="G419" s="29" t="s">
        <v>5954</v>
      </c>
      <c r="H419" s="29" t="s">
        <v>5955</v>
      </c>
      <c r="I419" s="29" t="s">
        <v>5877</v>
      </c>
      <c r="J419" s="29" t="s">
        <v>5956</v>
      </c>
      <c r="K419" s="29" t="s">
        <v>5957</v>
      </c>
      <c r="L419" s="29" t="s">
        <v>4365</v>
      </c>
    </row>
    <row r="420" spans="1:12" ht="25.95" customHeight="1">
      <c r="A420" s="29" t="s">
        <v>1592</v>
      </c>
      <c r="B420" s="27" t="s">
        <v>78</v>
      </c>
      <c r="C420" s="27" t="s">
        <v>1593</v>
      </c>
      <c r="D420" s="27" t="s">
        <v>1587</v>
      </c>
      <c r="E420" s="28" t="s">
        <v>114</v>
      </c>
      <c r="F420" s="29" t="s">
        <v>5439</v>
      </c>
      <c r="G420" s="29" t="s">
        <v>5958</v>
      </c>
      <c r="H420" s="29" t="s">
        <v>5959</v>
      </c>
      <c r="I420" s="29" t="s">
        <v>5877</v>
      </c>
      <c r="J420" s="29" t="s">
        <v>5956</v>
      </c>
      <c r="K420" s="29" t="s">
        <v>5960</v>
      </c>
      <c r="L420" s="29" t="s">
        <v>4365</v>
      </c>
    </row>
    <row r="421" spans="1:12" ht="39" customHeight="1">
      <c r="A421" s="29" t="s">
        <v>266</v>
      </c>
      <c r="B421" s="27" t="s">
        <v>78</v>
      </c>
      <c r="C421" s="27" t="s">
        <v>267</v>
      </c>
      <c r="D421" s="27" t="s">
        <v>177</v>
      </c>
      <c r="E421" s="28" t="s">
        <v>268</v>
      </c>
      <c r="F421" s="29" t="s">
        <v>5044</v>
      </c>
      <c r="G421" s="29" t="s">
        <v>5961</v>
      </c>
      <c r="H421" s="29" t="s">
        <v>5962</v>
      </c>
      <c r="I421" s="29" t="s">
        <v>5877</v>
      </c>
      <c r="J421" s="29" t="s">
        <v>5956</v>
      </c>
      <c r="K421" s="29" t="s">
        <v>5963</v>
      </c>
      <c r="L421" s="29" t="s">
        <v>4365</v>
      </c>
    </row>
    <row r="422" spans="1:12" ht="25.95" customHeight="1">
      <c r="A422" s="29" t="s">
        <v>549</v>
      </c>
      <c r="B422" s="27" t="s">
        <v>78</v>
      </c>
      <c r="C422" s="27" t="s">
        <v>550</v>
      </c>
      <c r="D422" s="27" t="s">
        <v>462</v>
      </c>
      <c r="E422" s="28" t="s">
        <v>268</v>
      </c>
      <c r="F422" s="29" t="s">
        <v>5637</v>
      </c>
      <c r="G422" s="29" t="s">
        <v>5964</v>
      </c>
      <c r="H422" s="29" t="s">
        <v>5965</v>
      </c>
      <c r="I422" s="29" t="s">
        <v>5877</v>
      </c>
      <c r="J422" s="29" t="s">
        <v>5966</v>
      </c>
      <c r="K422" s="29" t="s">
        <v>5967</v>
      </c>
      <c r="L422" s="29" t="s">
        <v>4365</v>
      </c>
    </row>
    <row r="423" spans="1:12" ht="25.95" customHeight="1">
      <c r="A423" s="29" t="s">
        <v>608</v>
      </c>
      <c r="B423" s="27" t="s">
        <v>78</v>
      </c>
      <c r="C423" s="27" t="s">
        <v>609</v>
      </c>
      <c r="D423" s="27" t="s">
        <v>591</v>
      </c>
      <c r="E423" s="28" t="s">
        <v>268</v>
      </c>
      <c r="F423" s="29" t="s">
        <v>4752</v>
      </c>
      <c r="G423" s="29" t="s">
        <v>5968</v>
      </c>
      <c r="H423" s="29" t="s">
        <v>5969</v>
      </c>
      <c r="I423" s="29" t="s">
        <v>5877</v>
      </c>
      <c r="J423" s="29" t="s">
        <v>5966</v>
      </c>
      <c r="K423" s="29" t="s">
        <v>5970</v>
      </c>
      <c r="L423" s="29" t="s">
        <v>4365</v>
      </c>
    </row>
    <row r="424" spans="1:12" ht="78" customHeight="1">
      <c r="A424" s="29" t="s">
        <v>996</v>
      </c>
      <c r="B424" s="27" t="s">
        <v>72</v>
      </c>
      <c r="C424" s="27" t="s">
        <v>997</v>
      </c>
      <c r="D424" s="27" t="s">
        <v>74</v>
      </c>
      <c r="E424" s="28" t="s">
        <v>75</v>
      </c>
      <c r="F424" s="29" t="s">
        <v>4798</v>
      </c>
      <c r="G424" s="29" t="s">
        <v>5971</v>
      </c>
      <c r="H424" s="29" t="s">
        <v>2085</v>
      </c>
      <c r="I424" s="29" t="s">
        <v>5877</v>
      </c>
      <c r="J424" s="29" t="s">
        <v>5966</v>
      </c>
      <c r="K424" s="29" t="s">
        <v>4370</v>
      </c>
      <c r="L424" s="29" t="s">
        <v>4370</v>
      </c>
    </row>
    <row r="425" spans="1:12" ht="39" customHeight="1">
      <c r="A425" s="29" t="s">
        <v>611</v>
      </c>
      <c r="B425" s="27" t="s">
        <v>78</v>
      </c>
      <c r="C425" s="27" t="s">
        <v>612</v>
      </c>
      <c r="D425" s="27" t="s">
        <v>591</v>
      </c>
      <c r="E425" s="28" t="s">
        <v>268</v>
      </c>
      <c r="F425" s="29" t="s">
        <v>4752</v>
      </c>
      <c r="G425" s="29" t="s">
        <v>5972</v>
      </c>
      <c r="H425" s="29" t="s">
        <v>5973</v>
      </c>
      <c r="I425" s="29" t="s">
        <v>5877</v>
      </c>
      <c r="J425" s="29" t="s">
        <v>4660</v>
      </c>
      <c r="K425" s="29" t="s">
        <v>5599</v>
      </c>
      <c r="L425" s="29" t="s">
        <v>4365</v>
      </c>
    </row>
    <row r="426" spans="1:12" ht="39" customHeight="1">
      <c r="A426" s="29" t="s">
        <v>1483</v>
      </c>
      <c r="B426" s="27" t="s">
        <v>78</v>
      </c>
      <c r="C426" s="27" t="s">
        <v>1484</v>
      </c>
      <c r="D426" s="27" t="s">
        <v>1114</v>
      </c>
      <c r="E426" s="28" t="s">
        <v>268</v>
      </c>
      <c r="F426" s="29" t="s">
        <v>4371</v>
      </c>
      <c r="G426" s="29" t="s">
        <v>5974</v>
      </c>
      <c r="H426" s="29" t="s">
        <v>5974</v>
      </c>
      <c r="I426" s="29" t="s">
        <v>5877</v>
      </c>
      <c r="J426" s="29" t="s">
        <v>4660</v>
      </c>
      <c r="K426" s="29" t="s">
        <v>5975</v>
      </c>
      <c r="L426" s="29" t="s">
        <v>4365</v>
      </c>
    </row>
    <row r="427" spans="1:12" ht="25.95" customHeight="1">
      <c r="A427" s="29" t="s">
        <v>903</v>
      </c>
      <c r="B427" s="27" t="s">
        <v>78</v>
      </c>
      <c r="C427" s="27" t="s">
        <v>904</v>
      </c>
      <c r="D427" s="27" t="s">
        <v>307</v>
      </c>
      <c r="E427" s="28" t="s">
        <v>268</v>
      </c>
      <c r="F427" s="29" t="s">
        <v>4779</v>
      </c>
      <c r="G427" s="29" t="s">
        <v>5976</v>
      </c>
      <c r="H427" s="29" t="s">
        <v>5977</v>
      </c>
      <c r="I427" s="29" t="s">
        <v>5877</v>
      </c>
      <c r="J427" s="29" t="s">
        <v>4660</v>
      </c>
      <c r="K427" s="29" t="s">
        <v>5978</v>
      </c>
      <c r="L427" s="29" t="s">
        <v>4365</v>
      </c>
    </row>
    <row r="428" spans="1:12" ht="39" customHeight="1">
      <c r="A428" s="29" t="s">
        <v>1283</v>
      </c>
      <c r="B428" s="27" t="s">
        <v>78</v>
      </c>
      <c r="C428" s="27" t="s">
        <v>1284</v>
      </c>
      <c r="D428" s="27" t="s">
        <v>1059</v>
      </c>
      <c r="E428" s="28" t="s">
        <v>114</v>
      </c>
      <c r="F428" s="29" t="s">
        <v>5139</v>
      </c>
      <c r="G428" s="29" t="s">
        <v>5979</v>
      </c>
      <c r="H428" s="29" t="s">
        <v>5980</v>
      </c>
      <c r="I428" s="29" t="s">
        <v>5877</v>
      </c>
      <c r="J428" s="29" t="s">
        <v>5981</v>
      </c>
      <c r="K428" s="29" t="s">
        <v>5982</v>
      </c>
      <c r="L428" s="29" t="s">
        <v>4365</v>
      </c>
    </row>
    <row r="429" spans="1:12" ht="25.95" customHeight="1">
      <c r="A429" s="29" t="s">
        <v>1251</v>
      </c>
      <c r="B429" s="27" t="s">
        <v>78</v>
      </c>
      <c r="C429" s="27" t="s">
        <v>1252</v>
      </c>
      <c r="D429" s="27" t="s">
        <v>1114</v>
      </c>
      <c r="E429" s="28" t="s">
        <v>268</v>
      </c>
      <c r="F429" s="29" t="s">
        <v>4752</v>
      </c>
      <c r="G429" s="29" t="s">
        <v>5983</v>
      </c>
      <c r="H429" s="29" t="s">
        <v>5984</v>
      </c>
      <c r="I429" s="29" t="s">
        <v>5877</v>
      </c>
      <c r="J429" s="29" t="s">
        <v>5981</v>
      </c>
      <c r="K429" s="29" t="s">
        <v>5985</v>
      </c>
      <c r="L429" s="29" t="s">
        <v>4365</v>
      </c>
    </row>
    <row r="430" spans="1:12" ht="39" customHeight="1">
      <c r="A430" s="29" t="s">
        <v>498</v>
      </c>
      <c r="B430" s="27" t="s">
        <v>78</v>
      </c>
      <c r="C430" s="27" t="s">
        <v>499</v>
      </c>
      <c r="D430" s="27" t="s">
        <v>466</v>
      </c>
      <c r="E430" s="28" t="s">
        <v>268</v>
      </c>
      <c r="F430" s="29" t="s">
        <v>5206</v>
      </c>
      <c r="G430" s="29" t="s">
        <v>5986</v>
      </c>
      <c r="H430" s="29" t="s">
        <v>5987</v>
      </c>
      <c r="I430" s="29" t="s">
        <v>5877</v>
      </c>
      <c r="J430" s="29" t="s">
        <v>5981</v>
      </c>
      <c r="K430" s="29" t="s">
        <v>5988</v>
      </c>
      <c r="L430" s="29" t="s">
        <v>4365</v>
      </c>
    </row>
    <row r="431" spans="1:12" ht="78" customHeight="1">
      <c r="A431" s="29" t="s">
        <v>1184</v>
      </c>
      <c r="B431" s="27" t="s">
        <v>72</v>
      </c>
      <c r="C431" s="27" t="s">
        <v>1185</v>
      </c>
      <c r="D431" s="27" t="s">
        <v>74</v>
      </c>
      <c r="E431" s="28" t="s">
        <v>75</v>
      </c>
      <c r="F431" s="29" t="s">
        <v>4707</v>
      </c>
      <c r="G431" s="29" t="s">
        <v>5989</v>
      </c>
      <c r="H431" s="29" t="s">
        <v>5990</v>
      </c>
      <c r="I431" s="29" t="s">
        <v>5877</v>
      </c>
      <c r="J431" s="29" t="s">
        <v>5981</v>
      </c>
      <c r="K431" s="29" t="s">
        <v>4370</v>
      </c>
      <c r="L431" s="29" t="s">
        <v>4370</v>
      </c>
    </row>
    <row r="432" spans="1:12" ht="39" customHeight="1">
      <c r="A432" s="29" t="s">
        <v>1687</v>
      </c>
      <c r="B432" s="27" t="s">
        <v>78</v>
      </c>
      <c r="C432" s="27" t="s">
        <v>1688</v>
      </c>
      <c r="D432" s="27" t="s">
        <v>1427</v>
      </c>
      <c r="E432" s="28" t="s">
        <v>268</v>
      </c>
      <c r="F432" s="29" t="s">
        <v>4779</v>
      </c>
      <c r="G432" s="29" t="s">
        <v>5991</v>
      </c>
      <c r="H432" s="29" t="s">
        <v>5992</v>
      </c>
      <c r="I432" s="29" t="s">
        <v>5877</v>
      </c>
      <c r="J432" s="29" t="s">
        <v>5993</v>
      </c>
      <c r="K432" s="29" t="s">
        <v>5994</v>
      </c>
      <c r="L432" s="29" t="s">
        <v>4365</v>
      </c>
    </row>
    <row r="433" spans="1:12" ht="25.95" customHeight="1">
      <c r="A433" s="29" t="s">
        <v>1389</v>
      </c>
      <c r="B433" s="27" t="s">
        <v>72</v>
      </c>
      <c r="C433" s="27" t="s">
        <v>1390</v>
      </c>
      <c r="D433" s="27" t="s">
        <v>74</v>
      </c>
      <c r="E433" s="28" t="s">
        <v>75</v>
      </c>
      <c r="F433" s="29" t="s">
        <v>4371</v>
      </c>
      <c r="G433" s="29" t="s">
        <v>5995</v>
      </c>
      <c r="H433" s="29" t="s">
        <v>5995</v>
      </c>
      <c r="I433" s="29" t="s">
        <v>5877</v>
      </c>
      <c r="J433" s="29" t="s">
        <v>5993</v>
      </c>
      <c r="K433" s="29" t="s">
        <v>4370</v>
      </c>
      <c r="L433" s="29" t="s">
        <v>4370</v>
      </c>
    </row>
    <row r="434" spans="1:12" ht="52.05" customHeight="1">
      <c r="A434" s="29" t="s">
        <v>1295</v>
      </c>
      <c r="B434" s="27" t="s">
        <v>78</v>
      </c>
      <c r="C434" s="27" t="s">
        <v>1296</v>
      </c>
      <c r="D434" s="27" t="s">
        <v>1085</v>
      </c>
      <c r="E434" s="28" t="s">
        <v>268</v>
      </c>
      <c r="F434" s="29" t="s">
        <v>5493</v>
      </c>
      <c r="G434" s="29" t="s">
        <v>5996</v>
      </c>
      <c r="H434" s="29" t="s">
        <v>5997</v>
      </c>
      <c r="I434" s="29" t="s">
        <v>5877</v>
      </c>
      <c r="J434" s="29" t="s">
        <v>5993</v>
      </c>
      <c r="K434" s="29" t="s">
        <v>5998</v>
      </c>
      <c r="L434" s="29" t="s">
        <v>4365</v>
      </c>
    </row>
    <row r="435" spans="1:12" ht="25.95" customHeight="1">
      <c r="A435" s="29" t="s">
        <v>1219</v>
      </c>
      <c r="B435" s="27" t="s">
        <v>72</v>
      </c>
      <c r="C435" s="27" t="s">
        <v>1220</v>
      </c>
      <c r="D435" s="27" t="s">
        <v>74</v>
      </c>
      <c r="E435" s="28" t="s">
        <v>75</v>
      </c>
      <c r="F435" s="29" t="s">
        <v>4752</v>
      </c>
      <c r="G435" s="29" t="s">
        <v>5999</v>
      </c>
      <c r="H435" s="29" t="s">
        <v>6000</v>
      </c>
      <c r="I435" s="29" t="s">
        <v>5877</v>
      </c>
      <c r="J435" s="29" t="s">
        <v>6001</v>
      </c>
      <c r="K435" s="29" t="s">
        <v>4370</v>
      </c>
      <c r="L435" s="29" t="s">
        <v>4370</v>
      </c>
    </row>
    <row r="436" spans="1:12" ht="39" customHeight="1">
      <c r="A436" s="29" t="s">
        <v>522</v>
      </c>
      <c r="B436" s="27" t="s">
        <v>78</v>
      </c>
      <c r="C436" s="27" t="s">
        <v>523</v>
      </c>
      <c r="D436" s="27" t="s">
        <v>466</v>
      </c>
      <c r="E436" s="28" t="s">
        <v>268</v>
      </c>
      <c r="F436" s="29" t="s">
        <v>4798</v>
      </c>
      <c r="G436" s="29" t="s">
        <v>6002</v>
      </c>
      <c r="H436" s="29" t="s">
        <v>6003</v>
      </c>
      <c r="I436" s="29" t="s">
        <v>5877</v>
      </c>
      <c r="J436" s="29" t="s">
        <v>6001</v>
      </c>
      <c r="K436" s="29" t="s">
        <v>6004</v>
      </c>
      <c r="L436" s="29" t="s">
        <v>4365</v>
      </c>
    </row>
    <row r="437" spans="1:12" ht="39" customHeight="1">
      <c r="A437" s="29" t="s">
        <v>716</v>
      </c>
      <c r="B437" s="27" t="s">
        <v>72</v>
      </c>
      <c r="C437" s="27" t="s">
        <v>717</v>
      </c>
      <c r="D437" s="27" t="s">
        <v>74</v>
      </c>
      <c r="E437" s="28" t="s">
        <v>75</v>
      </c>
      <c r="F437" s="29" t="s">
        <v>5493</v>
      </c>
      <c r="G437" s="29" t="s">
        <v>6005</v>
      </c>
      <c r="H437" s="29" t="s">
        <v>6006</v>
      </c>
      <c r="I437" s="29" t="s">
        <v>5877</v>
      </c>
      <c r="J437" s="29" t="s">
        <v>6001</v>
      </c>
      <c r="K437" s="29" t="s">
        <v>4370</v>
      </c>
      <c r="L437" s="29" t="s">
        <v>4370</v>
      </c>
    </row>
    <row r="438" spans="1:12" ht="39" customHeight="1">
      <c r="A438" s="29" t="s">
        <v>764</v>
      </c>
      <c r="B438" s="27" t="s">
        <v>78</v>
      </c>
      <c r="C438" s="27" t="s">
        <v>765</v>
      </c>
      <c r="D438" s="27" t="s">
        <v>645</v>
      </c>
      <c r="E438" s="28" t="s">
        <v>268</v>
      </c>
      <c r="F438" s="29" t="s">
        <v>4798</v>
      </c>
      <c r="G438" s="29" t="s">
        <v>6007</v>
      </c>
      <c r="H438" s="29" t="s">
        <v>6008</v>
      </c>
      <c r="I438" s="29" t="s">
        <v>5877</v>
      </c>
      <c r="J438" s="29" t="s">
        <v>6001</v>
      </c>
      <c r="K438" s="29" t="s">
        <v>6009</v>
      </c>
      <c r="L438" s="29" t="s">
        <v>4365</v>
      </c>
    </row>
    <row r="439" spans="1:12" ht="25.95" customHeight="1">
      <c r="A439" s="29" t="s">
        <v>1036</v>
      </c>
      <c r="B439" s="27" t="s">
        <v>72</v>
      </c>
      <c r="C439" s="27" t="s">
        <v>1037</v>
      </c>
      <c r="D439" s="27" t="s">
        <v>74</v>
      </c>
      <c r="E439" s="28" t="s">
        <v>75</v>
      </c>
      <c r="F439" s="29" t="s">
        <v>4707</v>
      </c>
      <c r="G439" s="29" t="s">
        <v>6010</v>
      </c>
      <c r="H439" s="29" t="s">
        <v>6011</v>
      </c>
      <c r="I439" s="29" t="s">
        <v>5877</v>
      </c>
      <c r="J439" s="29" t="s">
        <v>6012</v>
      </c>
      <c r="K439" s="29" t="s">
        <v>4370</v>
      </c>
      <c r="L439" s="29" t="s">
        <v>4370</v>
      </c>
    </row>
    <row r="440" spans="1:12" ht="39" customHeight="1">
      <c r="A440" s="29" t="s">
        <v>1425</v>
      </c>
      <c r="B440" s="27" t="s">
        <v>78</v>
      </c>
      <c r="C440" s="27" t="s">
        <v>1426</v>
      </c>
      <c r="D440" s="27" t="s">
        <v>1427</v>
      </c>
      <c r="E440" s="28" t="s">
        <v>268</v>
      </c>
      <c r="F440" s="29" t="s">
        <v>4779</v>
      </c>
      <c r="G440" s="29" t="s">
        <v>6013</v>
      </c>
      <c r="H440" s="29" t="s">
        <v>6014</v>
      </c>
      <c r="I440" s="29" t="s">
        <v>5877</v>
      </c>
      <c r="J440" s="29" t="s">
        <v>6012</v>
      </c>
      <c r="K440" s="29" t="s">
        <v>6015</v>
      </c>
      <c r="L440" s="29" t="s">
        <v>4365</v>
      </c>
    </row>
    <row r="441" spans="1:12" ht="52.05" customHeight="1">
      <c r="A441" s="29" t="s">
        <v>685</v>
      </c>
      <c r="B441" s="27" t="s">
        <v>78</v>
      </c>
      <c r="C441" s="27" t="s">
        <v>686</v>
      </c>
      <c r="D441" s="27" t="s">
        <v>638</v>
      </c>
      <c r="E441" s="28" t="s">
        <v>268</v>
      </c>
      <c r="F441" s="29" t="s">
        <v>4798</v>
      </c>
      <c r="G441" s="29" t="s">
        <v>6016</v>
      </c>
      <c r="H441" s="29" t="s">
        <v>6017</v>
      </c>
      <c r="I441" s="29" t="s">
        <v>5877</v>
      </c>
      <c r="J441" s="29" t="s">
        <v>6012</v>
      </c>
      <c r="K441" s="29" t="s">
        <v>6018</v>
      </c>
      <c r="L441" s="29" t="s">
        <v>4365</v>
      </c>
    </row>
    <row r="442" spans="1:12" ht="25.95" customHeight="1">
      <c r="A442" s="29" t="s">
        <v>576</v>
      </c>
      <c r="B442" s="27" t="s">
        <v>78</v>
      </c>
      <c r="C442" s="27" t="s">
        <v>577</v>
      </c>
      <c r="D442" s="27" t="s">
        <v>462</v>
      </c>
      <c r="E442" s="28" t="s">
        <v>268</v>
      </c>
      <c r="F442" s="29" t="s">
        <v>4752</v>
      </c>
      <c r="G442" s="29" t="s">
        <v>6019</v>
      </c>
      <c r="H442" s="29" t="s">
        <v>6020</v>
      </c>
      <c r="I442" s="29" t="s">
        <v>5877</v>
      </c>
      <c r="J442" s="29" t="s">
        <v>6012</v>
      </c>
      <c r="K442" s="29" t="s">
        <v>6021</v>
      </c>
      <c r="L442" s="29" t="s">
        <v>4365</v>
      </c>
    </row>
    <row r="443" spans="1:12" ht="39" customHeight="1">
      <c r="A443" s="29" t="s">
        <v>614</v>
      </c>
      <c r="B443" s="27" t="s">
        <v>78</v>
      </c>
      <c r="C443" s="27" t="s">
        <v>615</v>
      </c>
      <c r="D443" s="27" t="s">
        <v>591</v>
      </c>
      <c r="E443" s="28" t="s">
        <v>268</v>
      </c>
      <c r="F443" s="29" t="s">
        <v>4371</v>
      </c>
      <c r="G443" s="29" t="s">
        <v>6022</v>
      </c>
      <c r="H443" s="29" t="s">
        <v>6022</v>
      </c>
      <c r="I443" s="29" t="s">
        <v>5877</v>
      </c>
      <c r="J443" s="29" t="s">
        <v>6023</v>
      </c>
      <c r="K443" s="29" t="s">
        <v>6024</v>
      </c>
      <c r="L443" s="29" t="s">
        <v>4365</v>
      </c>
    </row>
    <row r="444" spans="1:12" ht="52.05" customHeight="1">
      <c r="A444" s="29" t="s">
        <v>1027</v>
      </c>
      <c r="B444" s="27" t="s">
        <v>72</v>
      </c>
      <c r="C444" s="27" t="s">
        <v>1028</v>
      </c>
      <c r="D444" s="27" t="s">
        <v>74</v>
      </c>
      <c r="E444" s="28" t="s">
        <v>75</v>
      </c>
      <c r="F444" s="29" t="s">
        <v>4707</v>
      </c>
      <c r="G444" s="29" t="s">
        <v>6025</v>
      </c>
      <c r="H444" s="29" t="s">
        <v>6026</v>
      </c>
      <c r="I444" s="29" t="s">
        <v>5877</v>
      </c>
      <c r="J444" s="29" t="s">
        <v>6023</v>
      </c>
      <c r="K444" s="29" t="s">
        <v>4370</v>
      </c>
      <c r="L444" s="29" t="s">
        <v>4370</v>
      </c>
    </row>
    <row r="445" spans="1:12" ht="39" customHeight="1">
      <c r="A445" s="29" t="s">
        <v>528</v>
      </c>
      <c r="B445" s="27" t="s">
        <v>78</v>
      </c>
      <c r="C445" s="27" t="s">
        <v>529</v>
      </c>
      <c r="D445" s="27" t="s">
        <v>462</v>
      </c>
      <c r="E445" s="28" t="s">
        <v>268</v>
      </c>
      <c r="F445" s="29" t="s">
        <v>5737</v>
      </c>
      <c r="G445" s="29" t="s">
        <v>6027</v>
      </c>
      <c r="H445" s="29" t="s">
        <v>6028</v>
      </c>
      <c r="I445" s="29" t="s">
        <v>5877</v>
      </c>
      <c r="J445" s="29" t="s">
        <v>6023</v>
      </c>
      <c r="K445" s="29" t="s">
        <v>6029</v>
      </c>
      <c r="L445" s="29" t="s">
        <v>4365</v>
      </c>
    </row>
    <row r="446" spans="1:12" ht="25.95" customHeight="1">
      <c r="A446" s="29" t="s">
        <v>546</v>
      </c>
      <c r="B446" s="27" t="s">
        <v>78</v>
      </c>
      <c r="C446" s="27" t="s">
        <v>547</v>
      </c>
      <c r="D446" s="27" t="s">
        <v>462</v>
      </c>
      <c r="E446" s="28" t="s">
        <v>268</v>
      </c>
      <c r="F446" s="29" t="s">
        <v>5139</v>
      </c>
      <c r="G446" s="29" t="s">
        <v>6030</v>
      </c>
      <c r="H446" s="29" t="s">
        <v>6031</v>
      </c>
      <c r="I446" s="29" t="s">
        <v>5877</v>
      </c>
      <c r="J446" s="29" t="s">
        <v>6023</v>
      </c>
      <c r="K446" s="29" t="s">
        <v>6032</v>
      </c>
      <c r="L446" s="29" t="s">
        <v>4365</v>
      </c>
    </row>
    <row r="447" spans="1:12" ht="25.95" customHeight="1">
      <c r="A447" s="29" t="s">
        <v>585</v>
      </c>
      <c r="B447" s="27" t="s">
        <v>78</v>
      </c>
      <c r="C447" s="27" t="s">
        <v>586</v>
      </c>
      <c r="D447" s="27" t="s">
        <v>587</v>
      </c>
      <c r="E447" s="28" t="s">
        <v>268</v>
      </c>
      <c r="F447" s="29" t="s">
        <v>4371</v>
      </c>
      <c r="G447" s="29" t="s">
        <v>6033</v>
      </c>
      <c r="H447" s="29" t="s">
        <v>6033</v>
      </c>
      <c r="I447" s="29" t="s">
        <v>5877</v>
      </c>
      <c r="J447" s="29" t="s">
        <v>6034</v>
      </c>
      <c r="K447" s="29" t="s">
        <v>6035</v>
      </c>
      <c r="L447" s="29" t="s">
        <v>4365</v>
      </c>
    </row>
    <row r="448" spans="1:12" ht="78" customHeight="1">
      <c r="A448" s="29" t="s">
        <v>1202</v>
      </c>
      <c r="B448" s="27" t="s">
        <v>72</v>
      </c>
      <c r="C448" s="27" t="s">
        <v>1203</v>
      </c>
      <c r="D448" s="27" t="s">
        <v>74</v>
      </c>
      <c r="E448" s="28" t="s">
        <v>75</v>
      </c>
      <c r="F448" s="29" t="s">
        <v>4877</v>
      </c>
      <c r="G448" s="29" t="s">
        <v>6036</v>
      </c>
      <c r="H448" s="29" t="s">
        <v>6037</v>
      </c>
      <c r="I448" s="29" t="s">
        <v>5877</v>
      </c>
      <c r="J448" s="29" t="s">
        <v>6034</v>
      </c>
      <c r="K448" s="29" t="s">
        <v>4370</v>
      </c>
      <c r="L448" s="29" t="s">
        <v>4370</v>
      </c>
    </row>
    <row r="449" spans="1:12" ht="25.95" customHeight="1">
      <c r="A449" s="29" t="s">
        <v>891</v>
      </c>
      <c r="B449" s="27" t="s">
        <v>78</v>
      </c>
      <c r="C449" s="27" t="s">
        <v>892</v>
      </c>
      <c r="D449" s="27" t="s">
        <v>307</v>
      </c>
      <c r="E449" s="28" t="s">
        <v>268</v>
      </c>
      <c r="F449" s="29" t="s">
        <v>4932</v>
      </c>
      <c r="G449" s="29" t="s">
        <v>6038</v>
      </c>
      <c r="H449" s="29" t="s">
        <v>6039</v>
      </c>
      <c r="I449" s="29" t="s">
        <v>5877</v>
      </c>
      <c r="J449" s="29" t="s">
        <v>6034</v>
      </c>
      <c r="K449" s="29" t="s">
        <v>6040</v>
      </c>
      <c r="L449" s="29" t="s">
        <v>4365</v>
      </c>
    </row>
    <row r="450" spans="1:12" ht="25.95" customHeight="1">
      <c r="A450" s="29" t="s">
        <v>1607</v>
      </c>
      <c r="B450" s="27" t="s">
        <v>72</v>
      </c>
      <c r="C450" s="27" t="s">
        <v>1608</v>
      </c>
      <c r="D450" s="27" t="s">
        <v>74</v>
      </c>
      <c r="E450" s="28" t="s">
        <v>75</v>
      </c>
      <c r="F450" s="29" t="s">
        <v>4371</v>
      </c>
      <c r="G450" s="29" t="s">
        <v>6041</v>
      </c>
      <c r="H450" s="29" t="s">
        <v>6041</v>
      </c>
      <c r="I450" s="29" t="s">
        <v>5877</v>
      </c>
      <c r="J450" s="29" t="s">
        <v>6034</v>
      </c>
      <c r="K450" s="29" t="s">
        <v>4370</v>
      </c>
      <c r="L450" s="29" t="s">
        <v>4370</v>
      </c>
    </row>
    <row r="451" spans="1:12" ht="64.95" customHeight="1">
      <c r="A451" s="29" t="s">
        <v>1002</v>
      </c>
      <c r="B451" s="27" t="s">
        <v>72</v>
      </c>
      <c r="C451" s="27" t="s">
        <v>1003</v>
      </c>
      <c r="D451" s="27" t="s">
        <v>74</v>
      </c>
      <c r="E451" s="28" t="s">
        <v>75</v>
      </c>
      <c r="F451" s="29" t="s">
        <v>4932</v>
      </c>
      <c r="G451" s="29" t="s">
        <v>6042</v>
      </c>
      <c r="H451" s="29" t="s">
        <v>6043</v>
      </c>
      <c r="I451" s="29" t="s">
        <v>5877</v>
      </c>
      <c r="J451" s="29" t="s">
        <v>6044</v>
      </c>
      <c r="K451" s="29" t="s">
        <v>4370</v>
      </c>
      <c r="L451" s="29" t="s">
        <v>4370</v>
      </c>
    </row>
    <row r="452" spans="1:12" ht="39" customHeight="1">
      <c r="A452" s="29" t="s">
        <v>1407</v>
      </c>
      <c r="B452" s="27" t="s">
        <v>78</v>
      </c>
      <c r="C452" s="27" t="s">
        <v>1408</v>
      </c>
      <c r="D452" s="27" t="s">
        <v>1075</v>
      </c>
      <c r="E452" s="28" t="s">
        <v>268</v>
      </c>
      <c r="F452" s="29" t="s">
        <v>4798</v>
      </c>
      <c r="G452" s="29" t="s">
        <v>6045</v>
      </c>
      <c r="H452" s="29" t="s">
        <v>6046</v>
      </c>
      <c r="I452" s="29" t="s">
        <v>5877</v>
      </c>
      <c r="J452" s="29" t="s">
        <v>6044</v>
      </c>
      <c r="K452" s="29" t="s">
        <v>6047</v>
      </c>
      <c r="L452" s="29" t="s">
        <v>4365</v>
      </c>
    </row>
    <row r="453" spans="1:12" ht="52.05" customHeight="1">
      <c r="A453" s="29" t="s">
        <v>975</v>
      </c>
      <c r="B453" s="27" t="s">
        <v>78</v>
      </c>
      <c r="C453" s="27" t="s">
        <v>976</v>
      </c>
      <c r="D453" s="27" t="s">
        <v>977</v>
      </c>
      <c r="E453" s="28" t="s">
        <v>268</v>
      </c>
      <c r="F453" s="29" t="s">
        <v>4798</v>
      </c>
      <c r="G453" s="29" t="s">
        <v>6048</v>
      </c>
      <c r="H453" s="29" t="s">
        <v>6049</v>
      </c>
      <c r="I453" s="29" t="s">
        <v>5877</v>
      </c>
      <c r="J453" s="29" t="s">
        <v>6044</v>
      </c>
      <c r="K453" s="29" t="s">
        <v>6050</v>
      </c>
      <c r="L453" s="29" t="s">
        <v>4365</v>
      </c>
    </row>
    <row r="454" spans="1:12" ht="52.05" customHeight="1">
      <c r="A454" s="29" t="s">
        <v>486</v>
      </c>
      <c r="B454" s="27" t="s">
        <v>78</v>
      </c>
      <c r="C454" s="27" t="s">
        <v>487</v>
      </c>
      <c r="D454" s="27" t="s">
        <v>466</v>
      </c>
      <c r="E454" s="28" t="s">
        <v>268</v>
      </c>
      <c r="F454" s="29" t="s">
        <v>5288</v>
      </c>
      <c r="G454" s="29" t="s">
        <v>6051</v>
      </c>
      <c r="H454" s="29" t="s">
        <v>6052</v>
      </c>
      <c r="I454" s="29" t="s">
        <v>5877</v>
      </c>
      <c r="J454" s="29" t="s">
        <v>6044</v>
      </c>
      <c r="K454" s="29" t="s">
        <v>6053</v>
      </c>
      <c r="L454" s="29" t="s">
        <v>4365</v>
      </c>
    </row>
    <row r="455" spans="1:12" ht="52.05" customHeight="1">
      <c r="A455" s="29" t="s">
        <v>1419</v>
      </c>
      <c r="B455" s="27" t="s">
        <v>78</v>
      </c>
      <c r="C455" s="27" t="s">
        <v>1420</v>
      </c>
      <c r="D455" s="27" t="s">
        <v>1085</v>
      </c>
      <c r="E455" s="28" t="s">
        <v>268</v>
      </c>
      <c r="F455" s="29" t="s">
        <v>4798</v>
      </c>
      <c r="G455" s="29" t="s">
        <v>2508</v>
      </c>
      <c r="H455" s="29" t="s">
        <v>6054</v>
      </c>
      <c r="I455" s="29" t="s">
        <v>5877</v>
      </c>
      <c r="J455" s="29" t="s">
        <v>6044</v>
      </c>
      <c r="K455" s="29" t="s">
        <v>6055</v>
      </c>
      <c r="L455" s="29" t="s">
        <v>4365</v>
      </c>
    </row>
    <row r="456" spans="1:12" ht="39" customHeight="1">
      <c r="A456" s="29" t="s">
        <v>1404</v>
      </c>
      <c r="B456" s="27" t="s">
        <v>78</v>
      </c>
      <c r="C456" s="27" t="s">
        <v>1405</v>
      </c>
      <c r="D456" s="27" t="s">
        <v>1075</v>
      </c>
      <c r="E456" s="28" t="s">
        <v>268</v>
      </c>
      <c r="F456" s="29" t="s">
        <v>5493</v>
      </c>
      <c r="G456" s="29" t="s">
        <v>6056</v>
      </c>
      <c r="H456" s="29" t="s">
        <v>6057</v>
      </c>
      <c r="I456" s="29" t="s">
        <v>5877</v>
      </c>
      <c r="J456" s="29" t="s">
        <v>6058</v>
      </c>
      <c r="K456" s="29" t="s">
        <v>6059</v>
      </c>
      <c r="L456" s="29" t="s">
        <v>4365</v>
      </c>
    </row>
    <row r="457" spans="1:12" ht="39" customHeight="1">
      <c r="A457" s="29" t="s">
        <v>722</v>
      </c>
      <c r="B457" s="27" t="s">
        <v>78</v>
      </c>
      <c r="C457" s="27" t="s">
        <v>723</v>
      </c>
      <c r="D457" s="27" t="s">
        <v>466</v>
      </c>
      <c r="E457" s="28" t="s">
        <v>268</v>
      </c>
      <c r="F457" s="29" t="s">
        <v>4757</v>
      </c>
      <c r="G457" s="29" t="s">
        <v>6060</v>
      </c>
      <c r="H457" s="29" t="s">
        <v>6061</v>
      </c>
      <c r="I457" s="29" t="s">
        <v>5877</v>
      </c>
      <c r="J457" s="29" t="s">
        <v>6058</v>
      </c>
      <c r="K457" s="29" t="s">
        <v>6062</v>
      </c>
      <c r="L457" s="29" t="s">
        <v>4365</v>
      </c>
    </row>
    <row r="458" spans="1:12" ht="25.95" customHeight="1">
      <c r="A458" s="29" t="s">
        <v>1364</v>
      </c>
      <c r="B458" s="27" t="s">
        <v>78</v>
      </c>
      <c r="C458" s="27" t="s">
        <v>1365</v>
      </c>
      <c r="D458" s="27" t="s">
        <v>1114</v>
      </c>
      <c r="E458" s="28" t="s">
        <v>268</v>
      </c>
      <c r="F458" s="29" t="s">
        <v>4958</v>
      </c>
      <c r="G458" s="29" t="s">
        <v>6063</v>
      </c>
      <c r="H458" s="29" t="s">
        <v>6064</v>
      </c>
      <c r="I458" s="29" t="s">
        <v>5877</v>
      </c>
      <c r="J458" s="29" t="s">
        <v>6058</v>
      </c>
      <c r="K458" s="29" t="s">
        <v>4610</v>
      </c>
      <c r="L458" s="29" t="s">
        <v>4365</v>
      </c>
    </row>
    <row r="459" spans="1:12" ht="25.95" customHeight="1">
      <c r="A459" s="29" t="s">
        <v>1392</v>
      </c>
      <c r="B459" s="27" t="s">
        <v>72</v>
      </c>
      <c r="C459" s="27" t="s">
        <v>1393</v>
      </c>
      <c r="D459" s="27" t="s">
        <v>74</v>
      </c>
      <c r="E459" s="28" t="s">
        <v>75</v>
      </c>
      <c r="F459" s="29" t="s">
        <v>4798</v>
      </c>
      <c r="G459" s="29" t="s">
        <v>6065</v>
      </c>
      <c r="H459" s="29" t="s">
        <v>6066</v>
      </c>
      <c r="I459" s="29" t="s">
        <v>5877</v>
      </c>
      <c r="J459" s="29" t="s">
        <v>6058</v>
      </c>
      <c r="K459" s="29" t="s">
        <v>4370</v>
      </c>
      <c r="L459" s="29" t="s">
        <v>4370</v>
      </c>
    </row>
    <row r="460" spans="1:12" ht="39" customHeight="1">
      <c r="A460" s="29" t="s">
        <v>471</v>
      </c>
      <c r="B460" s="27" t="s">
        <v>78</v>
      </c>
      <c r="C460" s="27" t="s">
        <v>472</v>
      </c>
      <c r="D460" s="27" t="s">
        <v>462</v>
      </c>
      <c r="E460" s="28" t="s">
        <v>114</v>
      </c>
      <c r="F460" s="29" t="s">
        <v>2520</v>
      </c>
      <c r="G460" s="29" t="s">
        <v>6067</v>
      </c>
      <c r="H460" s="29" t="s">
        <v>6068</v>
      </c>
      <c r="I460" s="29" t="s">
        <v>5877</v>
      </c>
      <c r="J460" s="29" t="s">
        <v>6069</v>
      </c>
      <c r="K460" s="29" t="s">
        <v>5730</v>
      </c>
      <c r="L460" s="29" t="s">
        <v>4365</v>
      </c>
    </row>
    <row r="461" spans="1:12" ht="64.95" customHeight="1">
      <c r="A461" s="29" t="s">
        <v>1158</v>
      </c>
      <c r="B461" s="27" t="s">
        <v>72</v>
      </c>
      <c r="C461" s="27" t="s">
        <v>1159</v>
      </c>
      <c r="D461" s="27" t="s">
        <v>74</v>
      </c>
      <c r="E461" s="28" t="s">
        <v>75</v>
      </c>
      <c r="F461" s="29" t="s">
        <v>4707</v>
      </c>
      <c r="G461" s="29" t="s">
        <v>6070</v>
      </c>
      <c r="H461" s="29" t="s">
        <v>6071</v>
      </c>
      <c r="I461" s="29" t="s">
        <v>5877</v>
      </c>
      <c r="J461" s="29" t="s">
        <v>6069</v>
      </c>
      <c r="K461" s="29" t="s">
        <v>4370</v>
      </c>
      <c r="L461" s="29" t="s">
        <v>4370</v>
      </c>
    </row>
    <row r="462" spans="1:12" ht="52.05" customHeight="1">
      <c r="A462" s="29" t="s">
        <v>650</v>
      </c>
      <c r="B462" s="27" t="s">
        <v>78</v>
      </c>
      <c r="C462" s="27" t="s">
        <v>651</v>
      </c>
      <c r="D462" s="27" t="s">
        <v>638</v>
      </c>
      <c r="E462" s="28" t="s">
        <v>268</v>
      </c>
      <c r="F462" s="29" t="s">
        <v>5493</v>
      </c>
      <c r="G462" s="29" t="s">
        <v>4994</v>
      </c>
      <c r="H462" s="29" t="s">
        <v>6072</v>
      </c>
      <c r="I462" s="29" t="s">
        <v>5877</v>
      </c>
      <c r="J462" s="29" t="s">
        <v>6069</v>
      </c>
      <c r="K462" s="29" t="s">
        <v>4997</v>
      </c>
      <c r="L462" s="29" t="s">
        <v>4365</v>
      </c>
    </row>
    <row r="463" spans="1:12" ht="25.95" customHeight="1">
      <c r="A463" s="29" t="s">
        <v>599</v>
      </c>
      <c r="B463" s="27" t="s">
        <v>78</v>
      </c>
      <c r="C463" s="27" t="s">
        <v>600</v>
      </c>
      <c r="D463" s="27" t="s">
        <v>591</v>
      </c>
      <c r="E463" s="28" t="s">
        <v>268</v>
      </c>
      <c r="F463" s="29" t="s">
        <v>4798</v>
      </c>
      <c r="G463" s="29" t="s">
        <v>6073</v>
      </c>
      <c r="H463" s="29" t="s">
        <v>6074</v>
      </c>
      <c r="I463" s="29" t="s">
        <v>5877</v>
      </c>
      <c r="J463" s="29" t="s">
        <v>6069</v>
      </c>
      <c r="K463" s="29" t="s">
        <v>6075</v>
      </c>
      <c r="L463" s="29" t="s">
        <v>4365</v>
      </c>
    </row>
    <row r="464" spans="1:12" ht="25.95" customHeight="1">
      <c r="A464" s="29" t="s">
        <v>1652</v>
      </c>
      <c r="B464" s="27" t="s">
        <v>72</v>
      </c>
      <c r="C464" s="27" t="s">
        <v>1653</v>
      </c>
      <c r="D464" s="27" t="s">
        <v>74</v>
      </c>
      <c r="E464" s="28" t="s">
        <v>75</v>
      </c>
      <c r="F464" s="29" t="s">
        <v>4752</v>
      </c>
      <c r="G464" s="29" t="s">
        <v>6076</v>
      </c>
      <c r="H464" s="29" t="s">
        <v>6077</v>
      </c>
      <c r="I464" s="29" t="s">
        <v>5877</v>
      </c>
      <c r="J464" s="29" t="s">
        <v>6069</v>
      </c>
      <c r="K464" s="29" t="s">
        <v>4370</v>
      </c>
      <c r="L464" s="29" t="s">
        <v>4370</v>
      </c>
    </row>
    <row r="465" spans="1:12" ht="25.95" customHeight="1">
      <c r="A465" s="29" t="s">
        <v>1245</v>
      </c>
      <c r="B465" s="27" t="s">
        <v>78</v>
      </c>
      <c r="C465" s="27" t="s">
        <v>1246</v>
      </c>
      <c r="D465" s="27" t="s">
        <v>1114</v>
      </c>
      <c r="E465" s="28" t="s">
        <v>268</v>
      </c>
      <c r="F465" s="29" t="s">
        <v>5139</v>
      </c>
      <c r="G465" s="29" t="s">
        <v>5768</v>
      </c>
      <c r="H465" s="29" t="s">
        <v>6078</v>
      </c>
      <c r="I465" s="29" t="s">
        <v>5877</v>
      </c>
      <c r="J465" s="29" t="s">
        <v>6069</v>
      </c>
      <c r="K465" s="29" t="s">
        <v>5771</v>
      </c>
      <c r="L465" s="29" t="s">
        <v>4365</v>
      </c>
    </row>
    <row r="466" spans="1:12" ht="78" customHeight="1">
      <c r="A466" s="29" t="s">
        <v>1152</v>
      </c>
      <c r="B466" s="27" t="s">
        <v>72</v>
      </c>
      <c r="C466" s="27" t="s">
        <v>1153</v>
      </c>
      <c r="D466" s="27" t="s">
        <v>74</v>
      </c>
      <c r="E466" s="28" t="s">
        <v>75</v>
      </c>
      <c r="F466" s="29" t="s">
        <v>4371</v>
      </c>
      <c r="G466" s="29" t="s">
        <v>6079</v>
      </c>
      <c r="H466" s="29" t="s">
        <v>6079</v>
      </c>
      <c r="I466" s="29" t="s">
        <v>5877</v>
      </c>
      <c r="J466" s="29" t="s">
        <v>6080</v>
      </c>
      <c r="K466" s="29" t="s">
        <v>4370</v>
      </c>
      <c r="L466" s="29" t="s">
        <v>4370</v>
      </c>
    </row>
    <row r="467" spans="1:12" ht="52.05" customHeight="1">
      <c r="A467" s="29" t="s">
        <v>1473</v>
      </c>
      <c r="B467" s="27" t="s">
        <v>78</v>
      </c>
      <c r="C467" s="27" t="s">
        <v>1474</v>
      </c>
      <c r="D467" s="27" t="s">
        <v>1427</v>
      </c>
      <c r="E467" s="28" t="s">
        <v>268</v>
      </c>
      <c r="F467" s="29" t="s">
        <v>4779</v>
      </c>
      <c r="G467" s="29" t="s">
        <v>6081</v>
      </c>
      <c r="H467" s="29" t="s">
        <v>6082</v>
      </c>
      <c r="I467" s="29" t="s">
        <v>5877</v>
      </c>
      <c r="J467" s="29" t="s">
        <v>6080</v>
      </c>
      <c r="K467" s="29" t="s">
        <v>2574</v>
      </c>
      <c r="L467" s="29" t="s">
        <v>4365</v>
      </c>
    </row>
    <row r="468" spans="1:12" ht="39" customHeight="1">
      <c r="A468" s="29" t="s">
        <v>707</v>
      </c>
      <c r="B468" s="27" t="s">
        <v>78</v>
      </c>
      <c r="C468" s="27" t="s">
        <v>708</v>
      </c>
      <c r="D468" s="27" t="s">
        <v>645</v>
      </c>
      <c r="E468" s="28" t="s">
        <v>268</v>
      </c>
      <c r="F468" s="29" t="s">
        <v>4779</v>
      </c>
      <c r="G468" s="29" t="s">
        <v>6083</v>
      </c>
      <c r="H468" s="29" t="s">
        <v>5207</v>
      </c>
      <c r="I468" s="29" t="s">
        <v>5877</v>
      </c>
      <c r="J468" s="29" t="s">
        <v>6080</v>
      </c>
      <c r="K468" s="29" t="s">
        <v>6084</v>
      </c>
      <c r="L468" s="29" t="s">
        <v>4365</v>
      </c>
    </row>
    <row r="469" spans="1:12" ht="39" customHeight="1">
      <c r="A469" s="29" t="s">
        <v>1649</v>
      </c>
      <c r="B469" s="27" t="s">
        <v>72</v>
      </c>
      <c r="C469" s="27" t="s">
        <v>1650</v>
      </c>
      <c r="D469" s="27" t="s">
        <v>74</v>
      </c>
      <c r="E469" s="28" t="s">
        <v>75</v>
      </c>
      <c r="F469" s="29" t="s">
        <v>4752</v>
      </c>
      <c r="G469" s="29" t="s">
        <v>6085</v>
      </c>
      <c r="H469" s="29" t="s">
        <v>6086</v>
      </c>
      <c r="I469" s="29" t="s">
        <v>5877</v>
      </c>
      <c r="J469" s="29" t="s">
        <v>6080</v>
      </c>
      <c r="K469" s="29" t="s">
        <v>4370</v>
      </c>
      <c r="L469" s="29" t="s">
        <v>4370</v>
      </c>
    </row>
    <row r="470" spans="1:12" ht="25.95" customHeight="1">
      <c r="A470" s="29" t="s">
        <v>1054</v>
      </c>
      <c r="B470" s="27" t="s">
        <v>72</v>
      </c>
      <c r="C470" s="27" t="s">
        <v>1055</v>
      </c>
      <c r="D470" s="27" t="s">
        <v>74</v>
      </c>
      <c r="E470" s="28" t="s">
        <v>75</v>
      </c>
      <c r="F470" s="29" t="s">
        <v>4752</v>
      </c>
      <c r="G470" s="29" t="s">
        <v>6087</v>
      </c>
      <c r="H470" s="29" t="s">
        <v>6088</v>
      </c>
      <c r="I470" s="29" t="s">
        <v>5877</v>
      </c>
      <c r="J470" s="29" t="s">
        <v>6080</v>
      </c>
      <c r="K470" s="29" t="s">
        <v>4370</v>
      </c>
      <c r="L470" s="29" t="s">
        <v>4370</v>
      </c>
    </row>
    <row r="471" spans="1:12" ht="52.05" customHeight="1">
      <c r="A471" s="29" t="s">
        <v>480</v>
      </c>
      <c r="B471" s="27" t="s">
        <v>78</v>
      </c>
      <c r="C471" s="27" t="s">
        <v>481</v>
      </c>
      <c r="D471" s="27" t="s">
        <v>466</v>
      </c>
      <c r="E471" s="28" t="s">
        <v>268</v>
      </c>
      <c r="F471" s="29" t="s">
        <v>4752</v>
      </c>
      <c r="G471" s="29" t="s">
        <v>6089</v>
      </c>
      <c r="H471" s="29" t="s">
        <v>6090</v>
      </c>
      <c r="I471" s="29" t="s">
        <v>5877</v>
      </c>
      <c r="J471" s="29" t="s">
        <v>6091</v>
      </c>
      <c r="K471" s="29" t="s">
        <v>6092</v>
      </c>
      <c r="L471" s="29" t="s">
        <v>4365</v>
      </c>
    </row>
    <row r="472" spans="1:12" ht="52.05" customHeight="1">
      <c r="A472" s="29" t="s">
        <v>1416</v>
      </c>
      <c r="B472" s="27" t="s">
        <v>78</v>
      </c>
      <c r="C472" s="27" t="s">
        <v>1417</v>
      </c>
      <c r="D472" s="27" t="s">
        <v>1085</v>
      </c>
      <c r="E472" s="28" t="s">
        <v>268</v>
      </c>
      <c r="F472" s="29" t="s">
        <v>4371</v>
      </c>
      <c r="G472" s="29" t="s">
        <v>6093</v>
      </c>
      <c r="H472" s="29" t="s">
        <v>6093</v>
      </c>
      <c r="I472" s="29" t="s">
        <v>5877</v>
      </c>
      <c r="J472" s="29" t="s">
        <v>6091</v>
      </c>
      <c r="K472" s="29" t="s">
        <v>6094</v>
      </c>
      <c r="L472" s="29" t="s">
        <v>4365</v>
      </c>
    </row>
    <row r="473" spans="1:12" ht="52.05" customHeight="1">
      <c r="A473" s="29" t="s">
        <v>477</v>
      </c>
      <c r="B473" s="27" t="s">
        <v>78</v>
      </c>
      <c r="C473" s="27" t="s">
        <v>478</v>
      </c>
      <c r="D473" s="27" t="s">
        <v>466</v>
      </c>
      <c r="E473" s="28" t="s">
        <v>268</v>
      </c>
      <c r="F473" s="29" t="s">
        <v>4798</v>
      </c>
      <c r="G473" s="29" t="s">
        <v>6095</v>
      </c>
      <c r="H473" s="29" t="s">
        <v>6096</v>
      </c>
      <c r="I473" s="29" t="s">
        <v>5877</v>
      </c>
      <c r="J473" s="29" t="s">
        <v>6091</v>
      </c>
      <c r="K473" s="29" t="s">
        <v>6097</v>
      </c>
      <c r="L473" s="29" t="s">
        <v>4365</v>
      </c>
    </row>
    <row r="474" spans="1:12" ht="39" customHeight="1">
      <c r="A474" s="29" t="s">
        <v>1582</v>
      </c>
      <c r="B474" s="27" t="s">
        <v>78</v>
      </c>
      <c r="C474" s="27" t="s">
        <v>1583</v>
      </c>
      <c r="D474" s="27" t="s">
        <v>1085</v>
      </c>
      <c r="E474" s="28" t="s">
        <v>114</v>
      </c>
      <c r="F474" s="29" t="s">
        <v>4779</v>
      </c>
      <c r="G474" s="29" t="s">
        <v>6098</v>
      </c>
      <c r="H474" s="29" t="s">
        <v>6099</v>
      </c>
      <c r="I474" s="29" t="s">
        <v>5877</v>
      </c>
      <c r="J474" s="29" t="s">
        <v>6091</v>
      </c>
      <c r="K474" s="29" t="s">
        <v>6100</v>
      </c>
      <c r="L474" s="29" t="s">
        <v>4365</v>
      </c>
    </row>
    <row r="475" spans="1:12" ht="25.95" customHeight="1">
      <c r="A475" s="29" t="s">
        <v>1119</v>
      </c>
      <c r="B475" s="27" t="s">
        <v>78</v>
      </c>
      <c r="C475" s="27" t="s">
        <v>1120</v>
      </c>
      <c r="D475" s="27" t="s">
        <v>1114</v>
      </c>
      <c r="E475" s="28" t="s">
        <v>268</v>
      </c>
      <c r="F475" s="29" t="s">
        <v>5493</v>
      </c>
      <c r="G475" s="29" t="s">
        <v>6032</v>
      </c>
      <c r="H475" s="29" t="s">
        <v>6101</v>
      </c>
      <c r="I475" s="29" t="s">
        <v>5877</v>
      </c>
      <c r="J475" s="29" t="s">
        <v>6091</v>
      </c>
      <c r="K475" s="29" t="s">
        <v>6102</v>
      </c>
      <c r="L475" s="29" t="s">
        <v>4365</v>
      </c>
    </row>
    <row r="476" spans="1:12" ht="52.05" customHeight="1">
      <c r="A476" s="29" t="s">
        <v>682</v>
      </c>
      <c r="B476" s="27" t="s">
        <v>78</v>
      </c>
      <c r="C476" s="27" t="s">
        <v>683</v>
      </c>
      <c r="D476" s="27" t="s">
        <v>638</v>
      </c>
      <c r="E476" s="28" t="s">
        <v>268</v>
      </c>
      <c r="F476" s="29" t="s">
        <v>4707</v>
      </c>
      <c r="G476" s="29" t="s">
        <v>5682</v>
      </c>
      <c r="H476" s="29" t="s">
        <v>6103</v>
      </c>
      <c r="I476" s="29" t="s">
        <v>5877</v>
      </c>
      <c r="J476" s="29" t="s">
        <v>6091</v>
      </c>
      <c r="K476" s="29" t="s">
        <v>6104</v>
      </c>
      <c r="L476" s="29" t="s">
        <v>4365</v>
      </c>
    </row>
    <row r="477" spans="1:12" ht="78" customHeight="1">
      <c r="A477" s="29" t="s">
        <v>1265</v>
      </c>
      <c r="B477" s="27" t="s">
        <v>72</v>
      </c>
      <c r="C477" s="27" t="s">
        <v>1266</v>
      </c>
      <c r="D477" s="27" t="s">
        <v>74</v>
      </c>
      <c r="E477" s="28" t="s">
        <v>75</v>
      </c>
      <c r="F477" s="29" t="s">
        <v>4371</v>
      </c>
      <c r="G477" s="29" t="s">
        <v>6105</v>
      </c>
      <c r="H477" s="29" t="s">
        <v>6105</v>
      </c>
      <c r="I477" s="29" t="s">
        <v>5877</v>
      </c>
      <c r="J477" s="29" t="s">
        <v>6106</v>
      </c>
      <c r="K477" s="29" t="s">
        <v>4370</v>
      </c>
      <c r="L477" s="29" t="s">
        <v>4370</v>
      </c>
    </row>
    <row r="478" spans="1:12" ht="25.95" customHeight="1">
      <c r="A478" s="29" t="s">
        <v>1112</v>
      </c>
      <c r="B478" s="27" t="s">
        <v>78</v>
      </c>
      <c r="C478" s="27" t="s">
        <v>1113</v>
      </c>
      <c r="D478" s="27" t="s">
        <v>1114</v>
      </c>
      <c r="E478" s="28" t="s">
        <v>268</v>
      </c>
      <c r="F478" s="29" t="s">
        <v>4707</v>
      </c>
      <c r="G478" s="29" t="s">
        <v>6107</v>
      </c>
      <c r="H478" s="29" t="s">
        <v>6108</v>
      </c>
      <c r="I478" s="29" t="s">
        <v>5877</v>
      </c>
      <c r="J478" s="29" t="s">
        <v>6106</v>
      </c>
      <c r="K478" s="29" t="s">
        <v>6109</v>
      </c>
      <c r="L478" s="29" t="s">
        <v>4365</v>
      </c>
    </row>
    <row r="479" spans="1:12" ht="78" customHeight="1">
      <c r="A479" s="29" t="s">
        <v>1178</v>
      </c>
      <c r="B479" s="27" t="s">
        <v>72</v>
      </c>
      <c r="C479" s="27" t="s">
        <v>1179</v>
      </c>
      <c r="D479" s="27" t="s">
        <v>74</v>
      </c>
      <c r="E479" s="28" t="s">
        <v>75</v>
      </c>
      <c r="F479" s="29" t="s">
        <v>4707</v>
      </c>
      <c r="G479" s="29" t="s">
        <v>6110</v>
      </c>
      <c r="H479" s="29" t="s">
        <v>6111</v>
      </c>
      <c r="I479" s="29" t="s">
        <v>5877</v>
      </c>
      <c r="J479" s="29" t="s">
        <v>6106</v>
      </c>
      <c r="K479" s="29" t="s">
        <v>4370</v>
      </c>
      <c r="L479" s="29" t="s">
        <v>4370</v>
      </c>
    </row>
    <row r="480" spans="1:12" ht="25.95" customHeight="1">
      <c r="A480" s="29" t="s">
        <v>593</v>
      </c>
      <c r="B480" s="27" t="s">
        <v>78</v>
      </c>
      <c r="C480" s="27" t="s">
        <v>594</v>
      </c>
      <c r="D480" s="27" t="s">
        <v>591</v>
      </c>
      <c r="E480" s="28" t="s">
        <v>268</v>
      </c>
      <c r="F480" s="29" t="s">
        <v>4752</v>
      </c>
      <c r="G480" s="29" t="s">
        <v>6112</v>
      </c>
      <c r="H480" s="29" t="s">
        <v>6113</v>
      </c>
      <c r="I480" s="29" t="s">
        <v>5877</v>
      </c>
      <c r="J480" s="29" t="s">
        <v>6106</v>
      </c>
      <c r="K480" s="29" t="s">
        <v>6114</v>
      </c>
      <c r="L480" s="29" t="s">
        <v>4365</v>
      </c>
    </row>
    <row r="481" spans="1:12" ht="25.95" customHeight="1">
      <c r="A481" s="29" t="s">
        <v>1516</v>
      </c>
      <c r="B481" s="27" t="s">
        <v>72</v>
      </c>
      <c r="C481" s="27" t="s">
        <v>1517</v>
      </c>
      <c r="D481" s="27" t="s">
        <v>74</v>
      </c>
      <c r="E481" s="28" t="s">
        <v>75</v>
      </c>
      <c r="F481" s="29" t="s">
        <v>4371</v>
      </c>
      <c r="G481" s="29" t="s">
        <v>5966</v>
      </c>
      <c r="H481" s="29" t="s">
        <v>5966</v>
      </c>
      <c r="I481" s="29" t="s">
        <v>5877</v>
      </c>
      <c r="J481" s="29" t="s">
        <v>6106</v>
      </c>
      <c r="K481" s="29" t="s">
        <v>4370</v>
      </c>
      <c r="L481" s="29" t="s">
        <v>4370</v>
      </c>
    </row>
    <row r="482" spans="1:12" ht="25.95" customHeight="1">
      <c r="A482" s="29" t="s">
        <v>1181</v>
      </c>
      <c r="B482" s="27" t="s">
        <v>72</v>
      </c>
      <c r="C482" s="27" t="s">
        <v>1182</v>
      </c>
      <c r="D482" s="27" t="s">
        <v>74</v>
      </c>
      <c r="E482" s="28" t="s">
        <v>75</v>
      </c>
      <c r="F482" s="29" t="s">
        <v>4752</v>
      </c>
      <c r="G482" s="29" t="s">
        <v>6115</v>
      </c>
      <c r="H482" s="29" t="s">
        <v>6116</v>
      </c>
      <c r="I482" s="29" t="s">
        <v>5877</v>
      </c>
      <c r="J482" s="29" t="s">
        <v>6106</v>
      </c>
      <c r="K482" s="29" t="s">
        <v>4370</v>
      </c>
      <c r="L482" s="29" t="s">
        <v>4370</v>
      </c>
    </row>
    <row r="483" spans="1:12" ht="52.05" customHeight="1">
      <c r="A483" s="29" t="s">
        <v>489</v>
      </c>
      <c r="B483" s="27" t="s">
        <v>78</v>
      </c>
      <c r="C483" s="27" t="s">
        <v>490</v>
      </c>
      <c r="D483" s="27" t="s">
        <v>466</v>
      </c>
      <c r="E483" s="28" t="s">
        <v>268</v>
      </c>
      <c r="F483" s="29" t="s">
        <v>4798</v>
      </c>
      <c r="G483" s="29" t="s">
        <v>5576</v>
      </c>
      <c r="H483" s="29" t="s">
        <v>6117</v>
      </c>
      <c r="I483" s="29" t="s">
        <v>5877</v>
      </c>
      <c r="J483" s="29" t="s">
        <v>6106</v>
      </c>
      <c r="K483" s="29" t="s">
        <v>5580</v>
      </c>
      <c r="L483" s="29" t="s">
        <v>4365</v>
      </c>
    </row>
    <row r="484" spans="1:12" ht="25.95" customHeight="1">
      <c r="A484" s="29" t="s">
        <v>1033</v>
      </c>
      <c r="B484" s="27" t="s">
        <v>72</v>
      </c>
      <c r="C484" s="27" t="s">
        <v>1034</v>
      </c>
      <c r="D484" s="27" t="s">
        <v>74</v>
      </c>
      <c r="E484" s="28" t="s">
        <v>75</v>
      </c>
      <c r="F484" s="29" t="s">
        <v>4752</v>
      </c>
      <c r="G484" s="29" t="s">
        <v>6118</v>
      </c>
      <c r="H484" s="29" t="s">
        <v>6119</v>
      </c>
      <c r="I484" s="29" t="s">
        <v>5877</v>
      </c>
      <c r="J484" s="29" t="s">
        <v>6106</v>
      </c>
      <c r="K484" s="29" t="s">
        <v>4370</v>
      </c>
      <c r="L484" s="29" t="s">
        <v>4370</v>
      </c>
    </row>
    <row r="485" spans="1:12" ht="25.95" customHeight="1">
      <c r="A485" s="29" t="s">
        <v>1513</v>
      </c>
      <c r="B485" s="27" t="s">
        <v>72</v>
      </c>
      <c r="C485" s="27" t="s">
        <v>1514</v>
      </c>
      <c r="D485" s="27" t="s">
        <v>74</v>
      </c>
      <c r="E485" s="28" t="s">
        <v>75</v>
      </c>
      <c r="F485" s="29" t="s">
        <v>4752</v>
      </c>
      <c r="G485" s="29" t="s">
        <v>6120</v>
      </c>
      <c r="H485" s="29" t="s">
        <v>6121</v>
      </c>
      <c r="I485" s="29" t="s">
        <v>5877</v>
      </c>
      <c r="J485" s="29" t="s">
        <v>6122</v>
      </c>
      <c r="K485" s="29" t="s">
        <v>4370</v>
      </c>
      <c r="L485" s="29" t="s">
        <v>4370</v>
      </c>
    </row>
    <row r="486" spans="1:12" ht="52.05" customHeight="1">
      <c r="A486" s="29" t="s">
        <v>483</v>
      </c>
      <c r="B486" s="27" t="s">
        <v>78</v>
      </c>
      <c r="C486" s="27" t="s">
        <v>484</v>
      </c>
      <c r="D486" s="27" t="s">
        <v>466</v>
      </c>
      <c r="E486" s="28" t="s">
        <v>268</v>
      </c>
      <c r="F486" s="29" t="s">
        <v>4752</v>
      </c>
      <c r="G486" s="29" t="s">
        <v>6123</v>
      </c>
      <c r="H486" s="29" t="s">
        <v>6124</v>
      </c>
      <c r="I486" s="29" t="s">
        <v>5877</v>
      </c>
      <c r="J486" s="29" t="s">
        <v>6122</v>
      </c>
      <c r="K486" s="29" t="s">
        <v>6125</v>
      </c>
      <c r="L486" s="29" t="s">
        <v>4365</v>
      </c>
    </row>
    <row r="487" spans="1:12" ht="25.95" customHeight="1">
      <c r="A487" s="29" t="s">
        <v>455</v>
      </c>
      <c r="B487" s="27" t="s">
        <v>78</v>
      </c>
      <c r="C487" s="27" t="s">
        <v>456</v>
      </c>
      <c r="D487" s="27" t="s">
        <v>453</v>
      </c>
      <c r="E487" s="28" t="s">
        <v>114</v>
      </c>
      <c r="F487" s="29" t="s">
        <v>5317</v>
      </c>
      <c r="G487" s="29" t="s">
        <v>6126</v>
      </c>
      <c r="H487" s="29" t="s">
        <v>6127</v>
      </c>
      <c r="I487" s="29" t="s">
        <v>5877</v>
      </c>
      <c r="J487" s="29" t="s">
        <v>6122</v>
      </c>
      <c r="K487" s="29" t="s">
        <v>6128</v>
      </c>
      <c r="L487" s="29" t="s">
        <v>4365</v>
      </c>
    </row>
    <row r="488" spans="1:12" ht="78" customHeight="1">
      <c r="A488" s="29" t="s">
        <v>1005</v>
      </c>
      <c r="B488" s="27" t="s">
        <v>72</v>
      </c>
      <c r="C488" s="27" t="s">
        <v>1006</v>
      </c>
      <c r="D488" s="27" t="s">
        <v>74</v>
      </c>
      <c r="E488" s="28" t="s">
        <v>75</v>
      </c>
      <c r="F488" s="29" t="s">
        <v>4779</v>
      </c>
      <c r="G488" s="29" t="s">
        <v>6129</v>
      </c>
      <c r="H488" s="29" t="s">
        <v>6130</v>
      </c>
      <c r="I488" s="29" t="s">
        <v>5877</v>
      </c>
      <c r="J488" s="29" t="s">
        <v>6122</v>
      </c>
      <c r="K488" s="29" t="s">
        <v>4370</v>
      </c>
      <c r="L488" s="29" t="s">
        <v>4370</v>
      </c>
    </row>
    <row r="489" spans="1:12" ht="52.05" customHeight="1">
      <c r="A489" s="29" t="s">
        <v>725</v>
      </c>
      <c r="B489" s="27" t="s">
        <v>78</v>
      </c>
      <c r="C489" s="27" t="s">
        <v>726</v>
      </c>
      <c r="D489" s="27" t="s">
        <v>638</v>
      </c>
      <c r="E489" s="28" t="s">
        <v>268</v>
      </c>
      <c r="F489" s="29" t="s">
        <v>5139</v>
      </c>
      <c r="G489" s="29" t="s">
        <v>6131</v>
      </c>
      <c r="H489" s="29" t="s">
        <v>6132</v>
      </c>
      <c r="I489" s="29" t="s">
        <v>5877</v>
      </c>
      <c r="J489" s="29" t="s">
        <v>6122</v>
      </c>
      <c r="K489" s="29" t="s">
        <v>6133</v>
      </c>
      <c r="L489" s="29" t="s">
        <v>4365</v>
      </c>
    </row>
    <row r="490" spans="1:12" ht="39" customHeight="1">
      <c r="A490" s="29" t="s">
        <v>558</v>
      </c>
      <c r="B490" s="27" t="s">
        <v>78</v>
      </c>
      <c r="C490" s="27" t="s">
        <v>559</v>
      </c>
      <c r="D490" s="27" t="s">
        <v>462</v>
      </c>
      <c r="E490" s="28" t="s">
        <v>268</v>
      </c>
      <c r="F490" s="29" t="s">
        <v>5493</v>
      </c>
      <c r="G490" s="29" t="s">
        <v>4743</v>
      </c>
      <c r="H490" s="29" t="s">
        <v>6134</v>
      </c>
      <c r="I490" s="29" t="s">
        <v>5877</v>
      </c>
      <c r="J490" s="29" t="s">
        <v>6122</v>
      </c>
      <c r="K490" s="29" t="s">
        <v>4747</v>
      </c>
      <c r="L490" s="29" t="s">
        <v>4365</v>
      </c>
    </row>
    <row r="491" spans="1:12" ht="39" customHeight="1">
      <c r="A491" s="29" t="s">
        <v>710</v>
      </c>
      <c r="B491" s="27" t="s">
        <v>72</v>
      </c>
      <c r="C491" s="27" t="s">
        <v>711</v>
      </c>
      <c r="D491" s="27" t="s">
        <v>74</v>
      </c>
      <c r="E491" s="28" t="s">
        <v>75</v>
      </c>
      <c r="F491" s="29" t="s">
        <v>4798</v>
      </c>
      <c r="G491" s="29" t="s">
        <v>6135</v>
      </c>
      <c r="H491" s="29" t="s">
        <v>6136</v>
      </c>
      <c r="I491" s="29" t="s">
        <v>5877</v>
      </c>
      <c r="J491" s="29" t="s">
        <v>6122</v>
      </c>
      <c r="K491" s="29" t="s">
        <v>4370</v>
      </c>
      <c r="L491" s="29" t="s">
        <v>4370</v>
      </c>
    </row>
    <row r="492" spans="1:12" ht="39" customHeight="1">
      <c r="A492" s="29" t="s">
        <v>192</v>
      </c>
      <c r="B492" s="27" t="s">
        <v>78</v>
      </c>
      <c r="C492" s="27" t="s">
        <v>193</v>
      </c>
      <c r="D492" s="27" t="s">
        <v>181</v>
      </c>
      <c r="E492" s="28" t="s">
        <v>136</v>
      </c>
      <c r="F492" s="29" t="s">
        <v>5493</v>
      </c>
      <c r="G492" s="29" t="s">
        <v>6137</v>
      </c>
      <c r="H492" s="29" t="s">
        <v>6138</v>
      </c>
      <c r="I492" s="29" t="s">
        <v>5877</v>
      </c>
      <c r="J492" s="29" t="s">
        <v>6122</v>
      </c>
      <c r="K492" s="29" t="s">
        <v>6139</v>
      </c>
      <c r="L492" s="29" t="s">
        <v>4365</v>
      </c>
    </row>
    <row r="493" spans="1:12" ht="24" customHeight="1">
      <c r="A493" s="29" t="s">
        <v>982</v>
      </c>
      <c r="B493" s="27" t="s">
        <v>72</v>
      </c>
      <c r="C493" s="27" t="s">
        <v>983</v>
      </c>
      <c r="D493" s="27" t="s">
        <v>74</v>
      </c>
      <c r="E493" s="28" t="s">
        <v>75</v>
      </c>
      <c r="F493" s="29" t="s">
        <v>4798</v>
      </c>
      <c r="G493" s="29" t="s">
        <v>6140</v>
      </c>
      <c r="H493" s="29" t="s">
        <v>6141</v>
      </c>
      <c r="I493" s="29" t="s">
        <v>5877</v>
      </c>
      <c r="J493" s="29" t="s">
        <v>6122</v>
      </c>
      <c r="K493" s="29" t="s">
        <v>4370</v>
      </c>
      <c r="L493" s="29" t="s">
        <v>4370</v>
      </c>
    </row>
    <row r="494" spans="1:12" ht="25.95" customHeight="1">
      <c r="A494" s="29" t="s">
        <v>972</v>
      </c>
      <c r="B494" s="27" t="s">
        <v>72</v>
      </c>
      <c r="C494" s="27" t="s">
        <v>973</v>
      </c>
      <c r="D494" s="27" t="s">
        <v>74</v>
      </c>
      <c r="E494" s="28" t="s">
        <v>75</v>
      </c>
      <c r="F494" s="29" t="s">
        <v>4371</v>
      </c>
      <c r="G494" s="29" t="s">
        <v>6142</v>
      </c>
      <c r="H494" s="29" t="s">
        <v>6142</v>
      </c>
      <c r="I494" s="29" t="s">
        <v>5877</v>
      </c>
      <c r="J494" s="29" t="s">
        <v>6143</v>
      </c>
      <c r="K494" s="29" t="s">
        <v>4370</v>
      </c>
      <c r="L494" s="29" t="s">
        <v>4370</v>
      </c>
    </row>
    <row r="495" spans="1:12" ht="39" customHeight="1">
      <c r="A495" s="29" t="s">
        <v>579</v>
      </c>
      <c r="B495" s="27" t="s">
        <v>78</v>
      </c>
      <c r="C495" s="27" t="s">
        <v>580</v>
      </c>
      <c r="D495" s="27" t="s">
        <v>462</v>
      </c>
      <c r="E495" s="28" t="s">
        <v>268</v>
      </c>
      <c r="F495" s="29" t="s">
        <v>4707</v>
      </c>
      <c r="G495" s="29" t="s">
        <v>6144</v>
      </c>
      <c r="H495" s="29" t="s">
        <v>6145</v>
      </c>
      <c r="I495" s="29" t="s">
        <v>5877</v>
      </c>
      <c r="J495" s="29" t="s">
        <v>6143</v>
      </c>
      <c r="K495" s="29" t="s">
        <v>6146</v>
      </c>
      <c r="L495" s="29" t="s">
        <v>4365</v>
      </c>
    </row>
    <row r="496" spans="1:12" ht="25.95" customHeight="1">
      <c r="A496" s="29" t="s">
        <v>605</v>
      </c>
      <c r="B496" s="27" t="s">
        <v>78</v>
      </c>
      <c r="C496" s="27" t="s">
        <v>606</v>
      </c>
      <c r="D496" s="27" t="s">
        <v>591</v>
      </c>
      <c r="E496" s="28" t="s">
        <v>268</v>
      </c>
      <c r="F496" s="29" t="s">
        <v>4371</v>
      </c>
      <c r="G496" s="29" t="s">
        <v>6147</v>
      </c>
      <c r="H496" s="29" t="s">
        <v>6147</v>
      </c>
      <c r="I496" s="29" t="s">
        <v>5877</v>
      </c>
      <c r="J496" s="29" t="s">
        <v>6143</v>
      </c>
      <c r="K496" s="29" t="s">
        <v>6148</v>
      </c>
      <c r="L496" s="29" t="s">
        <v>4365</v>
      </c>
    </row>
    <row r="497" spans="1:12" ht="78" customHeight="1">
      <c r="A497" s="29" t="s">
        <v>1520</v>
      </c>
      <c r="B497" s="27" t="s">
        <v>72</v>
      </c>
      <c r="C497" s="27" t="s">
        <v>1521</v>
      </c>
      <c r="D497" s="27" t="s">
        <v>74</v>
      </c>
      <c r="E497" s="28" t="s">
        <v>75</v>
      </c>
      <c r="F497" s="29" t="s">
        <v>4371</v>
      </c>
      <c r="G497" s="29" t="s">
        <v>6149</v>
      </c>
      <c r="H497" s="29" t="s">
        <v>6149</v>
      </c>
      <c r="I497" s="29" t="s">
        <v>5877</v>
      </c>
      <c r="J497" s="29" t="s">
        <v>6143</v>
      </c>
      <c r="K497" s="29" t="s">
        <v>4370</v>
      </c>
      <c r="L497" s="29" t="s">
        <v>4370</v>
      </c>
    </row>
    <row r="498" spans="1:12" ht="52.05" customHeight="1">
      <c r="A498" s="29" t="s">
        <v>1286</v>
      </c>
      <c r="B498" s="27" t="s">
        <v>78</v>
      </c>
      <c r="C498" s="27" t="s">
        <v>1287</v>
      </c>
      <c r="D498" s="27" t="s">
        <v>1085</v>
      </c>
      <c r="E498" s="28" t="s">
        <v>114</v>
      </c>
      <c r="F498" s="29" t="s">
        <v>4707</v>
      </c>
      <c r="G498" s="29" t="s">
        <v>6150</v>
      </c>
      <c r="H498" s="29" t="s">
        <v>6151</v>
      </c>
      <c r="I498" s="29" t="s">
        <v>5877</v>
      </c>
      <c r="J498" s="29" t="s">
        <v>6143</v>
      </c>
      <c r="K498" s="29" t="s">
        <v>6152</v>
      </c>
      <c r="L498" s="29" t="s">
        <v>4365</v>
      </c>
    </row>
    <row r="499" spans="1:12" ht="39" customHeight="1">
      <c r="A499" s="29" t="s">
        <v>525</v>
      </c>
      <c r="B499" s="27" t="s">
        <v>78</v>
      </c>
      <c r="C499" s="27" t="s">
        <v>526</v>
      </c>
      <c r="D499" s="27" t="s">
        <v>462</v>
      </c>
      <c r="E499" s="28" t="s">
        <v>268</v>
      </c>
      <c r="F499" s="29" t="s">
        <v>5139</v>
      </c>
      <c r="G499" s="29" t="s">
        <v>6153</v>
      </c>
      <c r="H499" s="29" t="s">
        <v>6154</v>
      </c>
      <c r="I499" s="29" t="s">
        <v>5877</v>
      </c>
      <c r="J499" s="29" t="s">
        <v>6143</v>
      </c>
      <c r="K499" s="29" t="s">
        <v>6155</v>
      </c>
      <c r="L499" s="29" t="s">
        <v>4365</v>
      </c>
    </row>
    <row r="500" spans="1:12" ht="25.95" customHeight="1">
      <c r="A500" s="29" t="s">
        <v>1422</v>
      </c>
      <c r="B500" s="27" t="s">
        <v>72</v>
      </c>
      <c r="C500" s="27" t="s">
        <v>1423</v>
      </c>
      <c r="D500" s="27" t="s">
        <v>74</v>
      </c>
      <c r="E500" s="28" t="s">
        <v>75</v>
      </c>
      <c r="F500" s="29" t="s">
        <v>4707</v>
      </c>
      <c r="G500" s="29" t="s">
        <v>6156</v>
      </c>
      <c r="H500" s="29" t="s">
        <v>6157</v>
      </c>
      <c r="I500" s="29" t="s">
        <v>5877</v>
      </c>
      <c r="J500" s="29" t="s">
        <v>6143</v>
      </c>
      <c r="K500" s="29" t="s">
        <v>4370</v>
      </c>
      <c r="L500" s="29" t="s">
        <v>4370</v>
      </c>
    </row>
    <row r="501" spans="1:12" ht="52.05" customHeight="1">
      <c r="A501" s="29" t="s">
        <v>676</v>
      </c>
      <c r="B501" s="27" t="s">
        <v>78</v>
      </c>
      <c r="C501" s="27" t="s">
        <v>677</v>
      </c>
      <c r="D501" s="27" t="s">
        <v>638</v>
      </c>
      <c r="E501" s="28" t="s">
        <v>268</v>
      </c>
      <c r="F501" s="29" t="s">
        <v>4798</v>
      </c>
      <c r="G501" s="29" t="s">
        <v>6158</v>
      </c>
      <c r="H501" s="29" t="s">
        <v>6159</v>
      </c>
      <c r="I501" s="29" t="s">
        <v>5877</v>
      </c>
      <c r="J501" s="29" t="s">
        <v>6143</v>
      </c>
      <c r="K501" s="29" t="s">
        <v>5117</v>
      </c>
      <c r="L501" s="29" t="s">
        <v>4365</v>
      </c>
    </row>
    <row r="502" spans="1:12" ht="25.95" customHeight="1">
      <c r="A502" s="29" t="s">
        <v>1449</v>
      </c>
      <c r="B502" s="27" t="s">
        <v>72</v>
      </c>
      <c r="C502" s="27" t="s">
        <v>1450</v>
      </c>
      <c r="D502" s="27" t="s">
        <v>204</v>
      </c>
      <c r="E502" s="28" t="s">
        <v>114</v>
      </c>
      <c r="F502" s="29" t="s">
        <v>4757</v>
      </c>
      <c r="G502" s="29" t="s">
        <v>6160</v>
      </c>
      <c r="H502" s="29" t="s">
        <v>4544</v>
      </c>
      <c r="I502" s="29" t="s">
        <v>5877</v>
      </c>
      <c r="J502" s="29" t="s">
        <v>6143</v>
      </c>
      <c r="K502" s="29" t="s">
        <v>4370</v>
      </c>
      <c r="L502" s="29" t="s">
        <v>4370</v>
      </c>
    </row>
    <row r="503" spans="1:12" ht="25.95" customHeight="1">
      <c r="A503" s="29" t="s">
        <v>1429</v>
      </c>
      <c r="B503" s="27" t="s">
        <v>78</v>
      </c>
      <c r="C503" s="27" t="s">
        <v>1430</v>
      </c>
      <c r="D503" s="27" t="s">
        <v>1431</v>
      </c>
      <c r="E503" s="28" t="s">
        <v>268</v>
      </c>
      <c r="F503" s="29" t="s">
        <v>4371</v>
      </c>
      <c r="G503" s="29" t="s">
        <v>6161</v>
      </c>
      <c r="H503" s="29" t="s">
        <v>6161</v>
      </c>
      <c r="I503" s="29" t="s">
        <v>5877</v>
      </c>
      <c r="J503" s="29" t="s">
        <v>6143</v>
      </c>
      <c r="K503" s="29" t="s">
        <v>6162</v>
      </c>
      <c r="L503" s="29" t="s">
        <v>4365</v>
      </c>
    </row>
    <row r="504" spans="1:12" ht="39" customHeight="1">
      <c r="A504" s="29" t="s">
        <v>1313</v>
      </c>
      <c r="B504" s="27" t="s">
        <v>78</v>
      </c>
      <c r="C504" s="27" t="s">
        <v>1314</v>
      </c>
      <c r="D504" s="27" t="s">
        <v>1075</v>
      </c>
      <c r="E504" s="28" t="s">
        <v>268</v>
      </c>
      <c r="F504" s="29" t="s">
        <v>4371</v>
      </c>
      <c r="G504" s="29" t="s">
        <v>6163</v>
      </c>
      <c r="H504" s="29" t="s">
        <v>6163</v>
      </c>
      <c r="I504" s="29" t="s">
        <v>5877</v>
      </c>
      <c r="J504" s="29" t="s">
        <v>6164</v>
      </c>
      <c r="K504" s="29" t="s">
        <v>6165</v>
      </c>
      <c r="L504" s="29" t="s">
        <v>4365</v>
      </c>
    </row>
    <row r="505" spans="1:12" ht="39" customHeight="1">
      <c r="A505" s="29" t="s">
        <v>673</v>
      </c>
      <c r="B505" s="27" t="s">
        <v>78</v>
      </c>
      <c r="C505" s="27" t="s">
        <v>674</v>
      </c>
      <c r="D505" s="27" t="s">
        <v>462</v>
      </c>
      <c r="E505" s="28" t="s">
        <v>268</v>
      </c>
      <c r="F505" s="29" t="s">
        <v>4798</v>
      </c>
      <c r="G505" s="29" t="s">
        <v>6166</v>
      </c>
      <c r="H505" s="29" t="s">
        <v>6167</v>
      </c>
      <c r="I505" s="29" t="s">
        <v>5877</v>
      </c>
      <c r="J505" s="29" t="s">
        <v>6164</v>
      </c>
      <c r="K505" s="29" t="s">
        <v>6168</v>
      </c>
      <c r="L505" s="29" t="s">
        <v>4365</v>
      </c>
    </row>
    <row r="506" spans="1:12" ht="52.05" customHeight="1">
      <c r="A506" s="29" t="s">
        <v>691</v>
      </c>
      <c r="B506" s="27" t="s">
        <v>78</v>
      </c>
      <c r="C506" s="27" t="s">
        <v>692</v>
      </c>
      <c r="D506" s="27" t="s">
        <v>638</v>
      </c>
      <c r="E506" s="28" t="s">
        <v>268</v>
      </c>
      <c r="F506" s="29" t="s">
        <v>4371</v>
      </c>
      <c r="G506" s="29" t="s">
        <v>6169</v>
      </c>
      <c r="H506" s="29" t="s">
        <v>6169</v>
      </c>
      <c r="I506" s="29" t="s">
        <v>5877</v>
      </c>
      <c r="J506" s="29" t="s">
        <v>6164</v>
      </c>
      <c r="K506" s="29" t="s">
        <v>6170</v>
      </c>
      <c r="L506" s="29" t="s">
        <v>4365</v>
      </c>
    </row>
    <row r="507" spans="1:12" ht="25.95" customHeight="1">
      <c r="A507" s="29" t="s">
        <v>1480</v>
      </c>
      <c r="B507" s="27" t="s">
        <v>72</v>
      </c>
      <c r="C507" s="27" t="s">
        <v>1481</v>
      </c>
      <c r="D507" s="27" t="s">
        <v>74</v>
      </c>
      <c r="E507" s="28" t="s">
        <v>75</v>
      </c>
      <c r="F507" s="29" t="s">
        <v>4371</v>
      </c>
      <c r="G507" s="29" t="s">
        <v>6171</v>
      </c>
      <c r="H507" s="29" t="s">
        <v>6171</v>
      </c>
      <c r="I507" s="29" t="s">
        <v>5877</v>
      </c>
      <c r="J507" s="29" t="s">
        <v>6164</v>
      </c>
      <c r="K507" s="29" t="s">
        <v>4370</v>
      </c>
      <c r="L507" s="29" t="s">
        <v>4370</v>
      </c>
    </row>
    <row r="508" spans="1:12" ht="39" customHeight="1">
      <c r="A508" s="29" t="s">
        <v>1310</v>
      </c>
      <c r="B508" s="27" t="s">
        <v>78</v>
      </c>
      <c r="C508" s="27" t="s">
        <v>1311</v>
      </c>
      <c r="D508" s="27" t="s">
        <v>1075</v>
      </c>
      <c r="E508" s="28" t="s">
        <v>268</v>
      </c>
      <c r="F508" s="29" t="s">
        <v>4371</v>
      </c>
      <c r="G508" s="29" t="s">
        <v>6172</v>
      </c>
      <c r="H508" s="29" t="s">
        <v>6172</v>
      </c>
      <c r="I508" s="29" t="s">
        <v>5877</v>
      </c>
      <c r="J508" s="29" t="s">
        <v>6164</v>
      </c>
      <c r="K508" s="29" t="s">
        <v>6173</v>
      </c>
      <c r="L508" s="29" t="s">
        <v>4365</v>
      </c>
    </row>
    <row r="509" spans="1:12" ht="39" customHeight="1">
      <c r="A509" s="29" t="s">
        <v>979</v>
      </c>
      <c r="B509" s="27" t="s">
        <v>78</v>
      </c>
      <c r="C509" s="27" t="s">
        <v>980</v>
      </c>
      <c r="D509" s="27" t="s">
        <v>977</v>
      </c>
      <c r="E509" s="28" t="s">
        <v>268</v>
      </c>
      <c r="F509" s="29" t="s">
        <v>4371</v>
      </c>
      <c r="G509" s="29" t="s">
        <v>6174</v>
      </c>
      <c r="H509" s="29" t="s">
        <v>6174</v>
      </c>
      <c r="I509" s="29" t="s">
        <v>5877</v>
      </c>
      <c r="J509" s="29" t="s">
        <v>6164</v>
      </c>
      <c r="K509" s="29" t="s">
        <v>6175</v>
      </c>
      <c r="L509" s="29" t="s">
        <v>4365</v>
      </c>
    </row>
    <row r="510" spans="1:12" ht="64.95" customHeight="1">
      <c r="A510" s="29" t="s">
        <v>1631</v>
      </c>
      <c r="B510" s="27" t="s">
        <v>72</v>
      </c>
      <c r="C510" s="27" t="s">
        <v>1632</v>
      </c>
      <c r="D510" s="27" t="s">
        <v>74</v>
      </c>
      <c r="E510" s="28" t="s">
        <v>75</v>
      </c>
      <c r="F510" s="29" t="s">
        <v>4371</v>
      </c>
      <c r="G510" s="29" t="s">
        <v>6176</v>
      </c>
      <c r="H510" s="29" t="s">
        <v>6176</v>
      </c>
      <c r="I510" s="29" t="s">
        <v>5877</v>
      </c>
      <c r="J510" s="29" t="s">
        <v>6164</v>
      </c>
      <c r="K510" s="29" t="s">
        <v>4370</v>
      </c>
      <c r="L510" s="29" t="s">
        <v>4370</v>
      </c>
    </row>
    <row r="511" spans="1:12" ht="25.95" customHeight="1">
      <c r="A511" s="29" t="s">
        <v>1109</v>
      </c>
      <c r="B511" s="27" t="s">
        <v>72</v>
      </c>
      <c r="C511" s="27" t="s">
        <v>1110</v>
      </c>
      <c r="D511" s="27" t="s">
        <v>74</v>
      </c>
      <c r="E511" s="28" t="s">
        <v>75</v>
      </c>
      <c r="F511" s="29" t="s">
        <v>4707</v>
      </c>
      <c r="G511" s="29" t="s">
        <v>6063</v>
      </c>
      <c r="H511" s="29" t="s">
        <v>6177</v>
      </c>
      <c r="I511" s="29" t="s">
        <v>5877</v>
      </c>
      <c r="J511" s="29" t="s">
        <v>6164</v>
      </c>
      <c r="K511" s="29" t="s">
        <v>4370</v>
      </c>
      <c r="L511" s="29" t="s">
        <v>4370</v>
      </c>
    </row>
    <row r="512" spans="1:12" ht="25.95" customHeight="1">
      <c r="A512" s="29" t="s">
        <v>1464</v>
      </c>
      <c r="B512" s="27" t="s">
        <v>78</v>
      </c>
      <c r="C512" s="27" t="s">
        <v>1465</v>
      </c>
      <c r="D512" s="27" t="s">
        <v>1089</v>
      </c>
      <c r="E512" s="28" t="s">
        <v>268</v>
      </c>
      <c r="F512" s="29" t="s">
        <v>4707</v>
      </c>
      <c r="G512" s="29" t="s">
        <v>6178</v>
      </c>
      <c r="H512" s="29" t="s">
        <v>6179</v>
      </c>
      <c r="I512" s="29" t="s">
        <v>5877</v>
      </c>
      <c r="J512" s="29" t="s">
        <v>6164</v>
      </c>
      <c r="K512" s="29" t="s">
        <v>2351</v>
      </c>
      <c r="L512" s="29" t="s">
        <v>4365</v>
      </c>
    </row>
    <row r="513" spans="1:12" ht="25.95" customHeight="1">
      <c r="A513" s="29" t="s">
        <v>963</v>
      </c>
      <c r="B513" s="27" t="s">
        <v>72</v>
      </c>
      <c r="C513" s="27" t="s">
        <v>964</v>
      </c>
      <c r="D513" s="27" t="s">
        <v>74</v>
      </c>
      <c r="E513" s="28" t="s">
        <v>75</v>
      </c>
      <c r="F513" s="29" t="s">
        <v>4371</v>
      </c>
      <c r="G513" s="29" t="s">
        <v>6180</v>
      </c>
      <c r="H513" s="29" t="s">
        <v>6180</v>
      </c>
      <c r="I513" s="29" t="s">
        <v>5877</v>
      </c>
      <c r="J513" s="29" t="s">
        <v>6164</v>
      </c>
      <c r="K513" s="29" t="s">
        <v>4370</v>
      </c>
      <c r="L513" s="29" t="s">
        <v>4370</v>
      </c>
    </row>
    <row r="514" spans="1:12" ht="52.05" customHeight="1">
      <c r="A514" s="29" t="s">
        <v>474</v>
      </c>
      <c r="B514" s="27" t="s">
        <v>78</v>
      </c>
      <c r="C514" s="27" t="s">
        <v>475</v>
      </c>
      <c r="D514" s="27" t="s">
        <v>466</v>
      </c>
      <c r="E514" s="28" t="s">
        <v>268</v>
      </c>
      <c r="F514" s="29" t="s">
        <v>4752</v>
      </c>
      <c r="G514" s="29" t="s">
        <v>6181</v>
      </c>
      <c r="H514" s="29" t="s">
        <v>6182</v>
      </c>
      <c r="I514" s="29" t="s">
        <v>5877</v>
      </c>
      <c r="J514" s="29" t="s">
        <v>6164</v>
      </c>
      <c r="K514" s="29" t="s">
        <v>6183</v>
      </c>
      <c r="L514" s="29" t="s">
        <v>4365</v>
      </c>
    </row>
    <row r="515" spans="1:12" ht="25.95" customHeight="1">
      <c r="A515" s="29" t="s">
        <v>852</v>
      </c>
      <c r="B515" s="27" t="s">
        <v>78</v>
      </c>
      <c r="C515" s="27" t="s">
        <v>853</v>
      </c>
      <c r="D515" s="27" t="s">
        <v>135</v>
      </c>
      <c r="E515" s="28" t="s">
        <v>136</v>
      </c>
      <c r="F515" s="29" t="s">
        <v>2838</v>
      </c>
      <c r="G515" s="29" t="s">
        <v>6184</v>
      </c>
      <c r="H515" s="29" t="s">
        <v>5369</v>
      </c>
      <c r="I515" s="29" t="s">
        <v>5877</v>
      </c>
      <c r="J515" s="29" t="s">
        <v>6164</v>
      </c>
      <c r="K515" s="29" t="s">
        <v>6185</v>
      </c>
      <c r="L515" s="29" t="s">
        <v>4365</v>
      </c>
    </row>
    <row r="516" spans="1:12" ht="25.95" customHeight="1">
      <c r="A516" s="29" t="s">
        <v>1051</v>
      </c>
      <c r="B516" s="27" t="s">
        <v>72</v>
      </c>
      <c r="C516" s="27" t="s">
        <v>1052</v>
      </c>
      <c r="D516" s="27" t="s">
        <v>74</v>
      </c>
      <c r="E516" s="28" t="s">
        <v>75</v>
      </c>
      <c r="F516" s="29" t="s">
        <v>4371</v>
      </c>
      <c r="G516" s="29" t="s">
        <v>6186</v>
      </c>
      <c r="H516" s="29" t="s">
        <v>6186</v>
      </c>
      <c r="I516" s="29" t="s">
        <v>5877</v>
      </c>
      <c r="J516" s="29" t="s">
        <v>6164</v>
      </c>
      <c r="K516" s="29" t="s">
        <v>4370</v>
      </c>
      <c r="L516" s="29" t="s">
        <v>4370</v>
      </c>
    </row>
    <row r="517" spans="1:12" ht="64.95" customHeight="1">
      <c r="A517" s="29" t="s">
        <v>1531</v>
      </c>
      <c r="B517" s="27" t="s">
        <v>72</v>
      </c>
      <c r="C517" s="27" t="s">
        <v>1532</v>
      </c>
      <c r="D517" s="27" t="s">
        <v>74</v>
      </c>
      <c r="E517" s="28" t="s">
        <v>75</v>
      </c>
      <c r="F517" s="29" t="s">
        <v>4371</v>
      </c>
      <c r="G517" s="29" t="s">
        <v>6187</v>
      </c>
      <c r="H517" s="29" t="s">
        <v>6187</v>
      </c>
      <c r="I517" s="29" t="s">
        <v>5877</v>
      </c>
      <c r="J517" s="29" t="s">
        <v>6164</v>
      </c>
      <c r="K517" s="29" t="s">
        <v>4370</v>
      </c>
      <c r="L517" s="29" t="s">
        <v>4370</v>
      </c>
    </row>
    <row r="518" spans="1:12" ht="25.95" customHeight="1">
      <c r="A518" s="29" t="s">
        <v>582</v>
      </c>
      <c r="B518" s="27" t="s">
        <v>78</v>
      </c>
      <c r="C518" s="27" t="s">
        <v>583</v>
      </c>
      <c r="D518" s="27" t="s">
        <v>462</v>
      </c>
      <c r="E518" s="28" t="s">
        <v>268</v>
      </c>
      <c r="F518" s="29" t="s">
        <v>4371</v>
      </c>
      <c r="G518" s="29" t="s">
        <v>6188</v>
      </c>
      <c r="H518" s="29" t="s">
        <v>6188</v>
      </c>
      <c r="I518" s="29" t="s">
        <v>5877</v>
      </c>
      <c r="J518" s="29" t="s">
        <v>6164</v>
      </c>
      <c r="K518" s="29" t="s">
        <v>6189</v>
      </c>
      <c r="L518" s="29" t="s">
        <v>4365</v>
      </c>
    </row>
    <row r="519" spans="1:12" ht="39" customHeight="1">
      <c r="A519" s="29" t="s">
        <v>573</v>
      </c>
      <c r="B519" s="27" t="s">
        <v>78</v>
      </c>
      <c r="C519" s="27" t="s">
        <v>574</v>
      </c>
      <c r="D519" s="27" t="s">
        <v>462</v>
      </c>
      <c r="E519" s="28" t="s">
        <v>268</v>
      </c>
      <c r="F519" s="29" t="s">
        <v>4752</v>
      </c>
      <c r="G519" s="29" t="s">
        <v>6190</v>
      </c>
      <c r="H519" s="29" t="s">
        <v>6191</v>
      </c>
      <c r="I519" s="29" t="s">
        <v>5877</v>
      </c>
      <c r="J519" s="29" t="s">
        <v>6164</v>
      </c>
      <c r="K519" s="29" t="s">
        <v>6192</v>
      </c>
      <c r="L519" s="29" t="s">
        <v>4365</v>
      </c>
    </row>
    <row r="520" spans="1:12" ht="24" customHeight="1">
      <c r="A520" s="29" t="s">
        <v>1696</v>
      </c>
      <c r="B520" s="27" t="s">
        <v>72</v>
      </c>
      <c r="C520" s="27" t="s">
        <v>1697</v>
      </c>
      <c r="D520" s="27" t="s">
        <v>74</v>
      </c>
      <c r="E520" s="28" t="s">
        <v>75</v>
      </c>
      <c r="F520" s="29" t="s">
        <v>5247</v>
      </c>
      <c r="G520" s="29" t="s">
        <v>4521</v>
      </c>
      <c r="H520" s="29" t="s">
        <v>6104</v>
      </c>
      <c r="I520" s="29" t="s">
        <v>5877</v>
      </c>
      <c r="J520" s="29" t="s">
        <v>6193</v>
      </c>
      <c r="K520" s="29" t="s">
        <v>4370</v>
      </c>
      <c r="L520" s="29" t="s">
        <v>4370</v>
      </c>
    </row>
    <row r="521" spans="1:12" ht="39" customHeight="1">
      <c r="A521" s="29" t="s">
        <v>519</v>
      </c>
      <c r="B521" s="27" t="s">
        <v>78</v>
      </c>
      <c r="C521" s="27" t="s">
        <v>520</v>
      </c>
      <c r="D521" s="27" t="s">
        <v>466</v>
      </c>
      <c r="E521" s="28" t="s">
        <v>268</v>
      </c>
      <c r="F521" s="29" t="s">
        <v>4707</v>
      </c>
      <c r="G521" s="29" t="s">
        <v>6194</v>
      </c>
      <c r="H521" s="29" t="s">
        <v>6195</v>
      </c>
      <c r="I521" s="29" t="s">
        <v>5877</v>
      </c>
      <c r="J521" s="29" t="s">
        <v>6193</v>
      </c>
      <c r="K521" s="29" t="s">
        <v>6196</v>
      </c>
      <c r="L521" s="29" t="s">
        <v>4365</v>
      </c>
    </row>
    <row r="522" spans="1:12" ht="39" customHeight="1">
      <c r="A522" s="29" t="s">
        <v>537</v>
      </c>
      <c r="B522" s="27" t="s">
        <v>78</v>
      </c>
      <c r="C522" s="27" t="s">
        <v>538</v>
      </c>
      <c r="D522" s="27" t="s">
        <v>462</v>
      </c>
      <c r="E522" s="28" t="s">
        <v>268</v>
      </c>
      <c r="F522" s="29" t="s">
        <v>4752</v>
      </c>
      <c r="G522" s="29" t="s">
        <v>6197</v>
      </c>
      <c r="H522" s="29" t="s">
        <v>6198</v>
      </c>
      <c r="I522" s="29" t="s">
        <v>5877</v>
      </c>
      <c r="J522" s="29" t="s">
        <v>6193</v>
      </c>
      <c r="K522" s="29" t="s">
        <v>6199</v>
      </c>
      <c r="L522" s="29" t="s">
        <v>4365</v>
      </c>
    </row>
    <row r="523" spans="1:12" ht="25.95" customHeight="1">
      <c r="A523" s="29" t="s">
        <v>543</v>
      </c>
      <c r="B523" s="27" t="s">
        <v>78</v>
      </c>
      <c r="C523" s="27" t="s">
        <v>544</v>
      </c>
      <c r="D523" s="27" t="s">
        <v>462</v>
      </c>
      <c r="E523" s="28" t="s">
        <v>268</v>
      </c>
      <c r="F523" s="29" t="s">
        <v>5493</v>
      </c>
      <c r="G523" s="29" t="s">
        <v>6200</v>
      </c>
      <c r="H523" s="29" t="s">
        <v>6201</v>
      </c>
      <c r="I523" s="29" t="s">
        <v>5877</v>
      </c>
      <c r="J523" s="29" t="s">
        <v>6193</v>
      </c>
      <c r="K523" s="29" t="s">
        <v>6202</v>
      </c>
      <c r="L523" s="29" t="s">
        <v>4365</v>
      </c>
    </row>
    <row r="524" spans="1:12" ht="39" customHeight="1">
      <c r="A524" s="29" t="s">
        <v>719</v>
      </c>
      <c r="B524" s="27" t="s">
        <v>78</v>
      </c>
      <c r="C524" s="27" t="s">
        <v>720</v>
      </c>
      <c r="D524" s="27" t="s">
        <v>466</v>
      </c>
      <c r="E524" s="28" t="s">
        <v>268</v>
      </c>
      <c r="F524" s="29" t="s">
        <v>4707</v>
      </c>
      <c r="G524" s="29" t="s">
        <v>6203</v>
      </c>
      <c r="H524" s="29" t="s">
        <v>6204</v>
      </c>
      <c r="I524" s="29" t="s">
        <v>5877</v>
      </c>
      <c r="J524" s="29" t="s">
        <v>6193</v>
      </c>
      <c r="K524" s="29" t="s">
        <v>6205</v>
      </c>
      <c r="L524" s="29" t="s">
        <v>4365</v>
      </c>
    </row>
    <row r="525" spans="1:12" ht="64.95" customHeight="1">
      <c r="A525" s="29" t="s">
        <v>1534</v>
      </c>
      <c r="B525" s="27" t="s">
        <v>72</v>
      </c>
      <c r="C525" s="27" t="s">
        <v>1535</v>
      </c>
      <c r="D525" s="27" t="s">
        <v>74</v>
      </c>
      <c r="E525" s="28" t="s">
        <v>75</v>
      </c>
      <c r="F525" s="29" t="s">
        <v>4371</v>
      </c>
      <c r="G525" s="29" t="s">
        <v>6206</v>
      </c>
      <c r="H525" s="29" t="s">
        <v>6206</v>
      </c>
      <c r="I525" s="29" t="s">
        <v>5877</v>
      </c>
      <c r="J525" s="29" t="s">
        <v>6193</v>
      </c>
      <c r="K525" s="29" t="s">
        <v>4370</v>
      </c>
      <c r="L525" s="29" t="s">
        <v>4370</v>
      </c>
    </row>
    <row r="526" spans="1:12" ht="25.95" customHeight="1">
      <c r="A526" s="29" t="s">
        <v>570</v>
      </c>
      <c r="B526" s="27" t="s">
        <v>78</v>
      </c>
      <c r="C526" s="27" t="s">
        <v>571</v>
      </c>
      <c r="D526" s="27" t="s">
        <v>462</v>
      </c>
      <c r="E526" s="28" t="s">
        <v>268</v>
      </c>
      <c r="F526" s="29" t="s">
        <v>4371</v>
      </c>
      <c r="G526" s="29" t="s">
        <v>6207</v>
      </c>
      <c r="H526" s="29" t="s">
        <v>6207</v>
      </c>
      <c r="I526" s="29" t="s">
        <v>5877</v>
      </c>
      <c r="J526" s="29" t="s">
        <v>6193</v>
      </c>
      <c r="K526" s="29" t="s">
        <v>6208</v>
      </c>
      <c r="L526" s="29" t="s">
        <v>4365</v>
      </c>
    </row>
    <row r="527" spans="1:12" ht="39" customHeight="1">
      <c r="A527" s="29" t="s">
        <v>513</v>
      </c>
      <c r="B527" s="27" t="s">
        <v>78</v>
      </c>
      <c r="C527" s="27" t="s">
        <v>514</v>
      </c>
      <c r="D527" s="27" t="s">
        <v>466</v>
      </c>
      <c r="E527" s="28" t="s">
        <v>268</v>
      </c>
      <c r="F527" s="29" t="s">
        <v>4371</v>
      </c>
      <c r="G527" s="29" t="s">
        <v>6209</v>
      </c>
      <c r="H527" s="29" t="s">
        <v>6209</v>
      </c>
      <c r="I527" s="29" t="s">
        <v>5877</v>
      </c>
      <c r="J527" s="29" t="s">
        <v>6193</v>
      </c>
      <c r="K527" s="29" t="s">
        <v>6210</v>
      </c>
      <c r="L527" s="29" t="s">
        <v>4365</v>
      </c>
    </row>
    <row r="528" spans="1:12" ht="64.95" customHeight="1">
      <c r="A528" s="29" t="s">
        <v>1540</v>
      </c>
      <c r="B528" s="27" t="s">
        <v>72</v>
      </c>
      <c r="C528" s="27" t="s">
        <v>1541</v>
      </c>
      <c r="D528" s="27" t="s">
        <v>74</v>
      </c>
      <c r="E528" s="28" t="s">
        <v>75</v>
      </c>
      <c r="F528" s="29" t="s">
        <v>4371</v>
      </c>
      <c r="G528" s="29" t="s">
        <v>6211</v>
      </c>
      <c r="H528" s="29" t="s">
        <v>6211</v>
      </c>
      <c r="I528" s="29" t="s">
        <v>5877</v>
      </c>
      <c r="J528" s="29" t="s">
        <v>6193</v>
      </c>
      <c r="K528" s="29" t="s">
        <v>4370</v>
      </c>
      <c r="L528" s="29" t="s">
        <v>4370</v>
      </c>
    </row>
    <row r="529" spans="1:12" ht="39" customHeight="1">
      <c r="A529" s="29" t="s">
        <v>643</v>
      </c>
      <c r="B529" s="27" t="s">
        <v>78</v>
      </c>
      <c r="C529" s="27" t="s">
        <v>644</v>
      </c>
      <c r="D529" s="27" t="s">
        <v>645</v>
      </c>
      <c r="E529" s="28" t="s">
        <v>268</v>
      </c>
      <c r="F529" s="29" t="s">
        <v>4752</v>
      </c>
      <c r="G529" s="29" t="s">
        <v>6212</v>
      </c>
      <c r="H529" s="29" t="s">
        <v>6213</v>
      </c>
      <c r="I529" s="29" t="s">
        <v>5877</v>
      </c>
      <c r="J529" s="29" t="s">
        <v>6193</v>
      </c>
      <c r="K529" s="29" t="s">
        <v>6214</v>
      </c>
      <c r="L529" s="29" t="s">
        <v>4365</v>
      </c>
    </row>
    <row r="530" spans="1:12" ht="24" customHeight="1">
      <c r="A530" s="29" t="s">
        <v>617</v>
      </c>
      <c r="B530" s="27" t="s">
        <v>72</v>
      </c>
      <c r="C530" s="27" t="s">
        <v>618</v>
      </c>
      <c r="D530" s="27" t="s">
        <v>74</v>
      </c>
      <c r="E530" s="28" t="s">
        <v>75</v>
      </c>
      <c r="F530" s="29" t="s">
        <v>4752</v>
      </c>
      <c r="G530" s="29" t="s">
        <v>6215</v>
      </c>
      <c r="H530" s="29" t="s">
        <v>6216</v>
      </c>
      <c r="I530" s="29" t="s">
        <v>5877</v>
      </c>
      <c r="J530" s="29" t="s">
        <v>6193</v>
      </c>
      <c r="K530" s="29" t="s">
        <v>4370</v>
      </c>
      <c r="L530" s="29" t="s">
        <v>4370</v>
      </c>
    </row>
    <row r="531" spans="1:12" ht="39" customHeight="1">
      <c r="A531" s="29" t="s">
        <v>540</v>
      </c>
      <c r="B531" s="27" t="s">
        <v>78</v>
      </c>
      <c r="C531" s="27" t="s">
        <v>541</v>
      </c>
      <c r="D531" s="27" t="s">
        <v>462</v>
      </c>
      <c r="E531" s="28" t="s">
        <v>268</v>
      </c>
      <c r="F531" s="29" t="s">
        <v>4371</v>
      </c>
      <c r="G531" s="29" t="s">
        <v>6217</v>
      </c>
      <c r="H531" s="29" t="s">
        <v>6217</v>
      </c>
      <c r="I531" s="29" t="s">
        <v>5877</v>
      </c>
      <c r="J531" s="29" t="s">
        <v>6193</v>
      </c>
      <c r="K531" s="29" t="s">
        <v>6218</v>
      </c>
      <c r="L531" s="29" t="s">
        <v>4365</v>
      </c>
    </row>
    <row r="532" spans="1:12" ht="39" customHeight="1">
      <c r="A532" s="29" t="s">
        <v>495</v>
      </c>
      <c r="B532" s="27" t="s">
        <v>78</v>
      </c>
      <c r="C532" s="27" t="s">
        <v>496</v>
      </c>
      <c r="D532" s="27" t="s">
        <v>462</v>
      </c>
      <c r="E532" s="28" t="s">
        <v>268</v>
      </c>
      <c r="F532" s="29" t="s">
        <v>4752</v>
      </c>
      <c r="G532" s="29" t="s">
        <v>6219</v>
      </c>
      <c r="H532" s="29" t="s">
        <v>6063</v>
      </c>
      <c r="I532" s="29" t="s">
        <v>5877</v>
      </c>
      <c r="J532" s="29" t="s">
        <v>6193</v>
      </c>
      <c r="K532" s="29" t="s">
        <v>6220</v>
      </c>
      <c r="L532" s="29" t="s">
        <v>4365</v>
      </c>
    </row>
    <row r="533" spans="1:12" ht="24" customHeight="1">
      <c r="A533" s="29" t="s">
        <v>825</v>
      </c>
      <c r="B533" s="27" t="s">
        <v>72</v>
      </c>
      <c r="C533" s="27" t="s">
        <v>826</v>
      </c>
      <c r="D533" s="27" t="s">
        <v>74</v>
      </c>
      <c r="E533" s="28" t="s">
        <v>75</v>
      </c>
      <c r="F533" s="29" t="s">
        <v>4371</v>
      </c>
      <c r="G533" s="29" t="s">
        <v>6221</v>
      </c>
      <c r="H533" s="29" t="s">
        <v>6221</v>
      </c>
      <c r="I533" s="29" t="s">
        <v>5877</v>
      </c>
      <c r="J533" s="29" t="s">
        <v>6193</v>
      </c>
      <c r="K533" s="29" t="s">
        <v>4370</v>
      </c>
      <c r="L533" s="29" t="s">
        <v>4370</v>
      </c>
    </row>
    <row r="534" spans="1:12" ht="39" customHeight="1">
      <c r="A534" s="29" t="s">
        <v>1241</v>
      </c>
      <c r="B534" s="27" t="s">
        <v>72</v>
      </c>
      <c r="C534" s="27" t="s">
        <v>1242</v>
      </c>
      <c r="D534" s="27" t="s">
        <v>74</v>
      </c>
      <c r="E534" s="28" t="s">
        <v>75</v>
      </c>
      <c r="F534" s="29" t="s">
        <v>4371</v>
      </c>
      <c r="G534" s="29" t="s">
        <v>6222</v>
      </c>
      <c r="H534" s="29" t="s">
        <v>6222</v>
      </c>
      <c r="I534" s="29" t="s">
        <v>5877</v>
      </c>
      <c r="J534" s="29" t="s">
        <v>6193</v>
      </c>
      <c r="K534" s="29" t="s">
        <v>4370</v>
      </c>
      <c r="L534" s="29" t="s">
        <v>4370</v>
      </c>
    </row>
    <row r="535" spans="1:12" ht="78" customHeight="1">
      <c r="A535" s="29" t="s">
        <v>1008</v>
      </c>
      <c r="B535" s="27" t="s">
        <v>72</v>
      </c>
      <c r="C535" s="27" t="s">
        <v>1009</v>
      </c>
      <c r="D535" s="27" t="s">
        <v>74</v>
      </c>
      <c r="E535" s="28" t="s">
        <v>75</v>
      </c>
      <c r="F535" s="29" t="s">
        <v>4371</v>
      </c>
      <c r="G535" s="29" t="s">
        <v>6223</v>
      </c>
      <c r="H535" s="29" t="s">
        <v>6223</v>
      </c>
      <c r="I535" s="29" t="s">
        <v>5877</v>
      </c>
      <c r="J535" s="29" t="s">
        <v>6193</v>
      </c>
      <c r="K535" s="29" t="s">
        <v>4370</v>
      </c>
      <c r="L535" s="29" t="s">
        <v>4370</v>
      </c>
    </row>
    <row r="536" spans="1:12" ht="39" customHeight="1">
      <c r="A536" s="29" t="s">
        <v>552</v>
      </c>
      <c r="B536" s="27" t="s">
        <v>78</v>
      </c>
      <c r="C536" s="27" t="s">
        <v>553</v>
      </c>
      <c r="D536" s="27" t="s">
        <v>466</v>
      </c>
      <c r="E536" s="28" t="s">
        <v>268</v>
      </c>
      <c r="F536" s="29" t="s">
        <v>4371</v>
      </c>
      <c r="G536" s="29" t="s">
        <v>6224</v>
      </c>
      <c r="H536" s="29" t="s">
        <v>6224</v>
      </c>
      <c r="I536" s="29" t="s">
        <v>5877</v>
      </c>
      <c r="J536" s="29" t="s">
        <v>6193</v>
      </c>
      <c r="K536" s="29" t="s">
        <v>6225</v>
      </c>
      <c r="L536" s="29" t="s">
        <v>4365</v>
      </c>
    </row>
    <row r="537" spans="1:12" ht="39" customHeight="1">
      <c r="A537" s="29" t="s">
        <v>534</v>
      </c>
      <c r="B537" s="27" t="s">
        <v>78</v>
      </c>
      <c r="C537" s="27" t="s">
        <v>535</v>
      </c>
      <c r="D537" s="27" t="s">
        <v>462</v>
      </c>
      <c r="E537" s="28" t="s">
        <v>268</v>
      </c>
      <c r="F537" s="29" t="s">
        <v>4371</v>
      </c>
      <c r="G537" s="29" t="s">
        <v>6226</v>
      </c>
      <c r="H537" s="29" t="s">
        <v>6226</v>
      </c>
      <c r="I537" s="29" t="s">
        <v>5877</v>
      </c>
      <c r="J537" s="29" t="s">
        <v>6193</v>
      </c>
      <c r="K537" s="29" t="s">
        <v>6227</v>
      </c>
      <c r="L537" s="29" t="s">
        <v>4365</v>
      </c>
    </row>
    <row r="538" spans="1:12" ht="24" customHeight="1">
      <c r="A538" s="29" t="s">
        <v>620</v>
      </c>
      <c r="B538" s="27" t="s">
        <v>72</v>
      </c>
      <c r="C538" s="27" t="s">
        <v>621</v>
      </c>
      <c r="D538" s="27" t="s">
        <v>74</v>
      </c>
      <c r="E538" s="28" t="s">
        <v>75</v>
      </c>
      <c r="F538" s="29" t="s">
        <v>4371</v>
      </c>
      <c r="G538" s="29" t="s">
        <v>6228</v>
      </c>
      <c r="H538" s="29" t="s">
        <v>6228</v>
      </c>
      <c r="I538" s="29" t="s">
        <v>5877</v>
      </c>
      <c r="J538" s="29" t="s">
        <v>6193</v>
      </c>
      <c r="K538" s="29" t="s">
        <v>4370</v>
      </c>
      <c r="L538" s="29" t="s">
        <v>4370</v>
      </c>
    </row>
    <row r="539" spans="1:12" ht="39" customHeight="1">
      <c r="A539" s="29" t="s">
        <v>141</v>
      </c>
      <c r="B539" s="27" t="s">
        <v>78</v>
      </c>
      <c r="C539" s="27" t="s">
        <v>142</v>
      </c>
      <c r="D539" s="27" t="s">
        <v>135</v>
      </c>
      <c r="E539" s="28" t="s">
        <v>136</v>
      </c>
      <c r="F539" s="29" t="s">
        <v>2045</v>
      </c>
      <c r="G539" s="29" t="s">
        <v>6229</v>
      </c>
      <c r="H539" s="29" t="s">
        <v>6230</v>
      </c>
      <c r="I539" s="29" t="s">
        <v>5877</v>
      </c>
      <c r="J539" s="29" t="s">
        <v>6193</v>
      </c>
      <c r="K539" s="29" t="s">
        <v>6231</v>
      </c>
      <c r="L539" s="29" t="s">
        <v>4365</v>
      </c>
    </row>
    <row r="540" spans="1:12">
      <c r="A540" s="37"/>
      <c r="B540" s="37"/>
      <c r="C540" s="37"/>
      <c r="D540" s="37"/>
      <c r="E540" s="37"/>
      <c r="F540" s="37"/>
      <c r="G540" s="37"/>
      <c r="H540" s="37"/>
      <c r="I540" s="37"/>
      <c r="J540" s="37"/>
    </row>
    <row r="541" spans="1:12">
      <c r="A541" s="387"/>
      <c r="B541" s="387"/>
      <c r="C541" s="387"/>
      <c r="D541" s="36"/>
      <c r="E541" s="32"/>
      <c r="F541" s="384" t="s">
        <v>55</v>
      </c>
      <c r="G541" s="387"/>
      <c r="H541" s="388">
        <v>6197167.2400000002</v>
      </c>
      <c r="I541" s="387"/>
      <c r="J541" s="387"/>
    </row>
    <row r="542" spans="1:12">
      <c r="A542" s="387"/>
      <c r="B542" s="387"/>
      <c r="C542" s="387"/>
      <c r="D542" s="36"/>
      <c r="E542" s="32"/>
      <c r="F542" s="384" t="s">
        <v>56</v>
      </c>
      <c r="G542" s="387"/>
      <c r="H542" s="388">
        <v>1269852.32</v>
      </c>
      <c r="I542" s="387"/>
      <c r="J542" s="387"/>
    </row>
    <row r="543" spans="1:12">
      <c r="A543" s="387"/>
      <c r="B543" s="387"/>
      <c r="C543" s="387"/>
      <c r="D543" s="36"/>
      <c r="E543" s="32"/>
      <c r="F543" s="384" t="s">
        <v>57</v>
      </c>
      <c r="G543" s="387"/>
      <c r="H543" s="388">
        <v>7467019.5599999996</v>
      </c>
      <c r="I543" s="387"/>
      <c r="J543" s="387"/>
    </row>
    <row r="544" spans="1:12" ht="60" customHeight="1">
      <c r="A544" s="31"/>
      <c r="B544" s="31"/>
      <c r="C544" s="31"/>
      <c r="D544" s="31"/>
      <c r="E544" s="31"/>
      <c r="F544" s="31"/>
      <c r="G544" s="31"/>
      <c r="H544" s="31"/>
      <c r="I544" s="31"/>
      <c r="J544" s="31"/>
    </row>
    <row r="545" spans="1:10" ht="18" customHeight="1">
      <c r="A545" s="389"/>
      <c r="B545" s="389"/>
      <c r="C545" s="389"/>
      <c r="D545" s="389"/>
      <c r="E545" s="389"/>
      <c r="F545" s="389"/>
      <c r="G545" s="389"/>
      <c r="H545" s="389"/>
      <c r="I545" s="389"/>
      <c r="J545" s="389"/>
    </row>
    <row r="546" spans="1:10" ht="30" customHeight="1">
      <c r="A546" s="389"/>
      <c r="B546" s="389"/>
      <c r="C546" s="389"/>
      <c r="D546" s="389"/>
      <c r="E546" s="389"/>
      <c r="F546" s="389"/>
      <c r="G546" s="389"/>
      <c r="H546" s="389"/>
      <c r="I546" s="389"/>
      <c r="J546" s="389"/>
    </row>
  </sheetData>
  <mergeCells count="16">
    <mergeCell ref="A543:C543"/>
    <mergeCell ref="F543:G543"/>
    <mergeCell ref="H543:J543"/>
    <mergeCell ref="A545:J545"/>
    <mergeCell ref="A546:J546"/>
    <mergeCell ref="A541:C541"/>
    <mergeCell ref="F541:G541"/>
    <mergeCell ref="H541:J541"/>
    <mergeCell ref="A542:C542"/>
    <mergeCell ref="F542:G542"/>
    <mergeCell ref="H542:J542"/>
    <mergeCell ref="E1:G1"/>
    <mergeCell ref="H1:J1"/>
    <mergeCell ref="E2:G2"/>
    <mergeCell ref="H2:J2"/>
    <mergeCell ref="A3:J3"/>
  </mergeCells>
  <pageMargins left="0.51181102362204722" right="0.51181102362204722" top="0.98425196850393704" bottom="0.98425196850393704" header="0.51181102362204722" footer="0.51181102362204722"/>
  <pageSetup paperSize="9" scale="60" fitToHeight="0" orientation="landscape" r:id="rId1"/>
  <headerFooter>
    <oddHeader>&amp;L &amp;C &amp;R</oddHeader>
    <oddFooter>&amp;L &amp;C &amp;R</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14</vt:i4>
      </vt:variant>
    </vt:vector>
  </HeadingPairs>
  <TitlesOfParts>
    <vt:vector size="27" baseType="lpstr">
      <vt:lpstr>Resumo do Orçamento - Vantajoso</vt:lpstr>
      <vt:lpstr>Sintético c MO</vt:lpstr>
      <vt:lpstr>Sintético c MO MAT</vt:lpstr>
      <vt:lpstr>Sintético c MO MAT EQ</vt:lpstr>
      <vt:lpstr>Orçamento Analítico</vt:lpstr>
      <vt:lpstr>Orçamento Sintético</vt:lpstr>
      <vt:lpstr>MC - CRECHE 10 SALAS RASA</vt:lpstr>
      <vt:lpstr>CPUs</vt:lpstr>
      <vt:lpstr>BDI_EDIFICACOES_20,50%_SEM</vt:lpstr>
      <vt:lpstr>CRONOGRAMA FISICO FINANCEIRO</vt:lpstr>
      <vt:lpstr>_RESUMO COMPARATIVO_</vt:lpstr>
      <vt:lpstr>COMP_ENCARGOS_SOCIAIS_SEM_D</vt:lpstr>
      <vt:lpstr>Curva ABC Serv. c Preço Unit.</vt:lpstr>
      <vt:lpstr>'_RESUMO COMPARATIVO_'!Area_de_impressao</vt:lpstr>
      <vt:lpstr>'BDI_EDIFICACOES_20,50%_SEM'!Area_de_impressao</vt:lpstr>
      <vt:lpstr>CPUs!Area_de_impressao</vt:lpstr>
      <vt:lpstr>'CRONOGRAMA FISICO FINANCEIRO'!Area_de_impressao</vt:lpstr>
      <vt:lpstr>'Curva ABC Serv. c Preço Unit.'!Area_de_impressao</vt:lpstr>
      <vt:lpstr>'MC - CRECHE 10 SALAS RASA'!Area_de_impressao</vt:lpstr>
      <vt:lpstr>'Orçamento Sintético'!Area_de_impressao</vt:lpstr>
      <vt:lpstr>'Resumo do Orçamento - Vantajoso'!Area_de_impressao</vt:lpstr>
      <vt:lpstr>'_RESUMO COMPARATIVO_'!Titulos_de_impressao</vt:lpstr>
      <vt:lpstr>CPUs!Titulos_de_impressao</vt:lpstr>
      <vt:lpstr>'Curva ABC Serv. c Preço Unit.'!Titulos_de_impressao</vt:lpstr>
      <vt:lpstr>'MC - CRECHE 10 SALAS RASA'!Titulos_de_impressao</vt:lpstr>
      <vt:lpstr>'Orçamento Sintético'!Titulos_de_impressao</vt:lpstr>
      <vt:lpstr>'Resumo do Orçamento - Vantajoso'!Titulos_de_impressao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Eristhon Hugo</cp:lastModifiedBy>
  <cp:revision>0</cp:revision>
  <cp:lastPrinted>2026-05-19T19:25:55Z</cp:lastPrinted>
  <dcterms:created xsi:type="dcterms:W3CDTF">2026-05-12T17:05:24Z</dcterms:created>
  <dcterms:modified xsi:type="dcterms:W3CDTF">2026-05-19T19:26:42Z</dcterms:modified>
</cp:coreProperties>
</file>